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2.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3.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4.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5.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6.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7.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8.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9.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0.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1.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2.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3.xml" ContentType="application/vnd.openxmlformats-officedocument.themeOverrid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14.xml" ContentType="application/vnd.openxmlformats-officedocument.themeOverrid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5.xml" ContentType="application/vnd.openxmlformats-officedocument.themeOverrid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6.xml" ContentType="application/vnd.openxmlformats-officedocument.themeOverrid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17.xml" ContentType="application/vnd.openxmlformats-officedocument.themeOverrid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18.xml" ContentType="application/vnd.openxmlformats-officedocument.themeOverrid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19.xml" ContentType="application/vnd.openxmlformats-officedocument.themeOverrid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theme/themeOverride20.xml" ContentType="application/vnd.openxmlformats-officedocument.themeOverride+xml"/>
  <Override PartName="/xl/drawings/drawing3.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theme/themeOverride21.xml" ContentType="application/vnd.openxmlformats-officedocument.themeOverrid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theme/themeOverride22.xml" ContentType="application/vnd.openxmlformats-officedocument.themeOverrid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theme/themeOverride23.xml" ContentType="application/vnd.openxmlformats-officedocument.themeOverrid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theme/themeOverride24.xml" ContentType="application/vnd.openxmlformats-officedocument.themeOverrid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theme/themeOverride25.xml" ContentType="application/vnd.openxmlformats-officedocument.themeOverrid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theme/themeOverride26.xml" ContentType="application/vnd.openxmlformats-officedocument.themeOverrid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theme/themeOverride27.xml" ContentType="application/vnd.openxmlformats-officedocument.themeOverrid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theme/themeOverride28.xml" ContentType="application/vnd.openxmlformats-officedocument.themeOverrid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theme/themeOverride29.xml" ContentType="application/vnd.openxmlformats-officedocument.themeOverrid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theme/themeOverride30.xml" ContentType="application/vnd.openxmlformats-officedocument.themeOverrid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theme/themeOverride31.xml" ContentType="application/vnd.openxmlformats-officedocument.themeOverrid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theme/themeOverride32.xml" ContentType="application/vnd.openxmlformats-officedocument.themeOverride+xml"/>
  <Override PartName="/xl/drawings/drawing4.xml" ContentType="application/vnd.openxmlformats-officedocument.drawing+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theme/themeOverride33.xml" ContentType="application/vnd.openxmlformats-officedocument.themeOverrid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theme/themeOverride34.xml" ContentType="application/vnd.openxmlformats-officedocument.themeOverrid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5.xml" ContentType="application/vnd.openxmlformats-officedocument.drawing+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theme/themeOverride35.xml" ContentType="application/vnd.openxmlformats-officedocument.themeOverrid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theme/themeOverride36.xml" ContentType="application/vnd.openxmlformats-officedocument.themeOverrid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05"/>
  <workbookPr defaultThemeVersion="166925"/>
  <mc:AlternateContent xmlns:mc="http://schemas.openxmlformats.org/markup-compatibility/2006">
    <mc:Choice Requires="x15">
      <x15ac:absPath xmlns:x15ac="http://schemas.microsoft.com/office/spreadsheetml/2010/11/ac" url="C:\Users\ccber-admin\Downloads\"/>
    </mc:Choice>
  </mc:AlternateContent>
  <xr:revisionPtr revIDLastSave="0" documentId="11_F1E865BC944EE15F0CB074A0B47A7D9A9ED9E696" xr6:coauthVersionLast="47" xr6:coauthVersionMax="47" xr10:uidLastSave="{00000000-0000-0000-0000-000000000000}"/>
  <bookViews>
    <workbookView xWindow="0" yWindow="0" windowWidth="28800" windowHeight="12435" tabRatio="833" firstSheet="8" activeTab="8" xr2:uid="{00000000-000D-0000-FFFF-FFFF00000000}"/>
  </bookViews>
  <sheets>
    <sheet name="Summary" sheetId="29" r:id="rId1"/>
    <sheet name="2019 Data by Date" sheetId="30" r:id="rId2"/>
    <sheet name="2019 Data by Type" sheetId="31" r:id="rId3"/>
    <sheet name="2019 Normalized" sheetId="32" r:id="rId4"/>
    <sheet name="2018 By Site" sheetId="41" r:id="rId5"/>
    <sheet name="2019 By Site" sheetId="33" r:id="rId6"/>
    <sheet name="2018-2019 By Site" sheetId="40" r:id="rId7"/>
    <sheet name="2018-19 v Site Summary" sheetId="38" r:id="rId8"/>
    <sheet name="2018-19 v Site GRAPHS" sheetId="42" r:id="rId9"/>
    <sheet name="2018 v Salinity" sheetId="46" r:id="rId10"/>
    <sheet name="2019 v Salinity" sheetId="34" r:id="rId11"/>
    <sheet name="2018-19 v Salinity" sheetId="37" r:id="rId12"/>
    <sheet name="2018-19 v Salinity Graphs" sheetId="43" r:id="rId13"/>
    <sheet name="2018 Shannon Wiener" sheetId="44" r:id="rId14"/>
    <sheet name="2019 Shannon Wiener" sheetId="45" r:id="rId15"/>
    <sheet name="2018 Protocol Matrix Test" sheetId="48" r:id="rId16"/>
    <sheet name="2018 Protocol Matrix Test (2)" sheetId="49" r:id="rId17"/>
    <sheet name="2019 BySite-VP" sheetId="36" r:id="rId18"/>
    <sheet name="2019 Salinity VP" sheetId="47" r:id="rId19"/>
  </sheets>
  <externalReferences>
    <externalReference r:id="rId20"/>
  </externalReferences>
  <definedNames>
    <definedName name="cFB" localSheetId="8">#REF!</definedName>
    <definedName name="cFB">#REF!</definedName>
    <definedName name="coCORE" localSheetId="8">#REF!</definedName>
    <definedName name="coCORE">#REF!</definedName>
    <definedName name="coSW1" localSheetId="8">#REF!</definedName>
    <definedName name="coSW1">#REF!</definedName>
    <definedName name="coSW2" localSheetId="8">#REF!</definedName>
    <definedName name="coSW2">#REF!</definedName>
    <definedName name="cSW250_" localSheetId="8">#REF!</definedName>
    <definedName name="cSW250_">#REF!</definedName>
    <definedName name="G3coSW2" localSheetId="8">#REF!</definedName>
    <definedName name="G3coSW2">#REF!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493" i="42" l="1"/>
  <c r="G493" i="42"/>
  <c r="H493" i="42"/>
  <c r="I493" i="42"/>
  <c r="J493" i="42"/>
  <c r="K493" i="42"/>
  <c r="L493" i="42"/>
  <c r="M493" i="42"/>
  <c r="N493" i="42"/>
  <c r="N497" i="42"/>
  <c r="M497" i="42"/>
  <c r="L497" i="42"/>
  <c r="K497" i="42"/>
  <c r="J497" i="42"/>
  <c r="I497" i="42"/>
  <c r="H497" i="42"/>
  <c r="G497" i="42"/>
  <c r="F497" i="42"/>
  <c r="E497" i="42"/>
  <c r="E493" i="42"/>
  <c r="F457" i="42"/>
  <c r="G457" i="42"/>
  <c r="H457" i="42"/>
  <c r="I457" i="42"/>
  <c r="J457" i="42"/>
  <c r="K457" i="42"/>
  <c r="L457" i="42"/>
  <c r="M457" i="42"/>
  <c r="N457" i="42"/>
  <c r="N461" i="42"/>
  <c r="M461" i="42"/>
  <c r="L461" i="42"/>
  <c r="K461" i="42"/>
  <c r="J461" i="42"/>
  <c r="I461" i="42"/>
  <c r="H461" i="42"/>
  <c r="G461" i="42"/>
  <c r="F461" i="42"/>
  <c r="E461" i="42"/>
  <c r="E457" i="42"/>
  <c r="F421" i="42"/>
  <c r="G421" i="42"/>
  <c r="H421" i="42"/>
  <c r="I421" i="42"/>
  <c r="J421" i="42"/>
  <c r="K421" i="42"/>
  <c r="L421" i="42"/>
  <c r="M421" i="42"/>
  <c r="N421" i="42"/>
  <c r="E421" i="42"/>
  <c r="N425" i="42"/>
  <c r="M425" i="42"/>
  <c r="L425" i="42"/>
  <c r="K425" i="42"/>
  <c r="J425" i="42"/>
  <c r="I425" i="42"/>
  <c r="H425" i="42"/>
  <c r="G425" i="42"/>
  <c r="F425" i="42"/>
  <c r="E425" i="42"/>
  <c r="F42" i="38"/>
  <c r="G42" i="38"/>
  <c r="H42" i="38"/>
  <c r="I42" i="38"/>
  <c r="J42" i="38"/>
  <c r="K42" i="38"/>
  <c r="L42" i="38"/>
  <c r="M42" i="38"/>
  <c r="N42" i="38"/>
  <c r="O42" i="38"/>
  <c r="P42" i="38"/>
  <c r="E42" i="38"/>
  <c r="F385" i="42"/>
  <c r="G385" i="42"/>
  <c r="H385" i="42"/>
  <c r="I385" i="42"/>
  <c r="J385" i="42"/>
  <c r="K385" i="42"/>
  <c r="L385" i="42"/>
  <c r="M385" i="42"/>
  <c r="N385" i="42"/>
  <c r="F389" i="42"/>
  <c r="G389" i="42"/>
  <c r="H389" i="42"/>
  <c r="I389" i="42"/>
  <c r="J389" i="42"/>
  <c r="K389" i="42"/>
  <c r="L389" i="42"/>
  <c r="M389" i="42"/>
  <c r="N389" i="42"/>
  <c r="E389" i="42"/>
  <c r="E385" i="42"/>
  <c r="F349" i="42"/>
  <c r="G349" i="42"/>
  <c r="H349" i="42"/>
  <c r="I349" i="42"/>
  <c r="J349" i="42"/>
  <c r="K349" i="42"/>
  <c r="L349" i="42"/>
  <c r="M349" i="42"/>
  <c r="N349" i="42"/>
  <c r="E349" i="42"/>
  <c r="E313" i="42"/>
  <c r="F313" i="42"/>
  <c r="G313" i="42"/>
  <c r="H313" i="42"/>
  <c r="I313" i="42"/>
  <c r="J313" i="42"/>
  <c r="K313" i="42"/>
  <c r="L313" i="42"/>
  <c r="M313" i="42"/>
  <c r="N313" i="42"/>
  <c r="E277" i="42"/>
  <c r="F277" i="42"/>
  <c r="G277" i="42"/>
  <c r="H277" i="42"/>
  <c r="I277" i="42"/>
  <c r="J277" i="42"/>
  <c r="K277" i="42"/>
  <c r="L277" i="42"/>
  <c r="M277" i="42"/>
  <c r="N277" i="42"/>
  <c r="F241" i="42"/>
  <c r="G241" i="42"/>
  <c r="H241" i="42"/>
  <c r="I241" i="42"/>
  <c r="J241" i="42"/>
  <c r="K241" i="42"/>
  <c r="L241" i="42"/>
  <c r="M241" i="42"/>
  <c r="N241" i="42"/>
  <c r="E241" i="42"/>
  <c r="E205" i="42"/>
  <c r="F205" i="42"/>
  <c r="G205" i="42"/>
  <c r="H205" i="42"/>
  <c r="I205" i="42"/>
  <c r="J205" i="42"/>
  <c r="K205" i="42"/>
  <c r="L205" i="42"/>
  <c r="M205" i="42"/>
  <c r="N205" i="42"/>
  <c r="F18" i="38"/>
  <c r="G18" i="38"/>
  <c r="H18" i="38"/>
  <c r="I18" i="38"/>
  <c r="J18" i="38"/>
  <c r="K18" i="38"/>
  <c r="L18" i="38"/>
  <c r="M18" i="38"/>
  <c r="N18" i="38"/>
  <c r="O18" i="38"/>
  <c r="P18" i="38"/>
  <c r="Q18" i="38"/>
  <c r="E18" i="38"/>
  <c r="F169" i="42"/>
  <c r="G169" i="42"/>
  <c r="H169" i="42"/>
  <c r="I169" i="42"/>
  <c r="J169" i="42"/>
  <c r="K169" i="42"/>
  <c r="L169" i="42"/>
  <c r="M169" i="42"/>
  <c r="N169" i="42"/>
  <c r="E169" i="42"/>
  <c r="F129" i="42"/>
  <c r="G129" i="42"/>
  <c r="H129" i="42"/>
  <c r="I129" i="42"/>
  <c r="J129" i="42"/>
  <c r="K129" i="42"/>
  <c r="L129" i="42"/>
  <c r="M129" i="42"/>
  <c r="N129" i="42"/>
  <c r="E129" i="42"/>
  <c r="F92" i="42"/>
  <c r="G92" i="42"/>
  <c r="H92" i="42"/>
  <c r="I92" i="42"/>
  <c r="J92" i="42"/>
  <c r="K92" i="42"/>
  <c r="L92" i="42"/>
  <c r="M92" i="42"/>
  <c r="N92" i="42"/>
  <c r="E92" i="42"/>
  <c r="F281" i="42"/>
  <c r="G281" i="42"/>
  <c r="H281" i="42"/>
  <c r="I281" i="42"/>
  <c r="J281" i="42"/>
  <c r="K281" i="42"/>
  <c r="L281" i="42"/>
  <c r="M281" i="42"/>
  <c r="N281" i="42"/>
  <c r="E281" i="42"/>
  <c r="F317" i="42"/>
  <c r="G317" i="42"/>
  <c r="H317" i="42"/>
  <c r="I317" i="42"/>
  <c r="J317" i="42"/>
  <c r="K317" i="42"/>
  <c r="L317" i="42"/>
  <c r="M317" i="42"/>
  <c r="N317" i="42"/>
  <c r="E317" i="42"/>
  <c r="F353" i="42"/>
  <c r="G353" i="42"/>
  <c r="H353" i="42"/>
  <c r="I353" i="42"/>
  <c r="J353" i="42"/>
  <c r="K353" i="42"/>
  <c r="L353" i="42"/>
  <c r="M353" i="42"/>
  <c r="N353" i="42"/>
  <c r="E353" i="42"/>
  <c r="F245" i="42" l="1"/>
  <c r="G245" i="42"/>
  <c r="H245" i="42"/>
  <c r="I245" i="42"/>
  <c r="J245" i="42"/>
  <c r="K245" i="42"/>
  <c r="L245" i="42"/>
  <c r="M245" i="42"/>
  <c r="N245" i="42"/>
  <c r="E245" i="42"/>
  <c r="F209" i="42"/>
  <c r="G209" i="42"/>
  <c r="H209" i="42"/>
  <c r="I209" i="42"/>
  <c r="J209" i="42"/>
  <c r="K209" i="42"/>
  <c r="L209" i="42"/>
  <c r="M209" i="42"/>
  <c r="N209" i="42"/>
  <c r="E209" i="42"/>
  <c r="N173" i="42"/>
  <c r="M173" i="42"/>
  <c r="L173" i="42"/>
  <c r="K173" i="42"/>
  <c r="J173" i="42"/>
  <c r="I173" i="42"/>
  <c r="H173" i="42"/>
  <c r="G173" i="42"/>
  <c r="F173" i="42"/>
  <c r="E173" i="42"/>
  <c r="N133" i="42"/>
  <c r="M133" i="42"/>
  <c r="L133" i="42"/>
  <c r="K133" i="42"/>
  <c r="J133" i="42"/>
  <c r="I133" i="42"/>
  <c r="H133" i="42"/>
  <c r="G133" i="42"/>
  <c r="F133" i="42"/>
  <c r="E133" i="42"/>
  <c r="Y96" i="42"/>
  <c r="Z96" i="42"/>
  <c r="AA96" i="42"/>
  <c r="AB96" i="42"/>
  <c r="AC96" i="42"/>
  <c r="AD96" i="42"/>
  <c r="AE96" i="42"/>
  <c r="AF96" i="42"/>
  <c r="AG96" i="42"/>
  <c r="Y92" i="42"/>
  <c r="Z92" i="42"/>
  <c r="AA92" i="42"/>
  <c r="AB92" i="42"/>
  <c r="AC92" i="42"/>
  <c r="AD92" i="42"/>
  <c r="AE92" i="42"/>
  <c r="AF92" i="42"/>
  <c r="AG92" i="42"/>
  <c r="X96" i="42"/>
  <c r="X92" i="42"/>
  <c r="F204" i="40"/>
  <c r="P95" i="42"/>
  <c r="O95" i="42"/>
  <c r="N96" i="42"/>
  <c r="M96" i="42"/>
  <c r="L96" i="42"/>
  <c r="K96" i="42"/>
  <c r="J96" i="42"/>
  <c r="I96" i="42"/>
  <c r="H96" i="42"/>
  <c r="G96" i="42"/>
  <c r="F96" i="42"/>
  <c r="E96" i="42"/>
  <c r="AG52" i="42"/>
  <c r="AF52" i="42"/>
  <c r="AE52" i="42"/>
  <c r="AD52" i="42"/>
  <c r="AC52" i="42"/>
  <c r="AB52" i="42"/>
  <c r="AA52" i="42"/>
  <c r="Z52" i="42"/>
  <c r="Y52" i="42"/>
  <c r="X52" i="42"/>
  <c r="W52" i="42"/>
  <c r="V52" i="42"/>
  <c r="AG51" i="42"/>
  <c r="AF51" i="42"/>
  <c r="AE51" i="42"/>
  <c r="AD51" i="42"/>
  <c r="AC51" i="42"/>
  <c r="AB51" i="42"/>
  <c r="AA51" i="42"/>
  <c r="Z51" i="42"/>
  <c r="Y51" i="42"/>
  <c r="X51" i="42"/>
  <c r="W51" i="42"/>
  <c r="V51" i="42"/>
  <c r="AV8" i="38"/>
  <c r="AW8" i="38"/>
  <c r="AX8" i="38"/>
  <c r="AY8" i="38"/>
  <c r="AZ8" i="38"/>
  <c r="BA8" i="38"/>
  <c r="BB8" i="38"/>
  <c r="BC8" i="38"/>
  <c r="BD8" i="38"/>
  <c r="BE8" i="38"/>
  <c r="BF8" i="38"/>
  <c r="AU8" i="38"/>
  <c r="AV53" i="38"/>
  <c r="AW53" i="38"/>
  <c r="AX53" i="38"/>
  <c r="AY53" i="38"/>
  <c r="AZ53" i="38"/>
  <c r="BA53" i="38"/>
  <c r="BB53" i="38"/>
  <c r="BC53" i="38"/>
  <c r="BD53" i="38"/>
  <c r="BE53" i="38"/>
  <c r="BF53" i="38"/>
  <c r="AV54" i="38"/>
  <c r="AW54" i="38"/>
  <c r="AX54" i="38"/>
  <c r="AY54" i="38"/>
  <c r="AZ54" i="38"/>
  <c r="BA54" i="38"/>
  <c r="BB54" i="38"/>
  <c r="BC54" i="38"/>
  <c r="BD54" i="38"/>
  <c r="BE54" i="38"/>
  <c r="BF54" i="38"/>
  <c r="AU54" i="38"/>
  <c r="AU53" i="38"/>
  <c r="AV49" i="38"/>
  <c r="AW49" i="38"/>
  <c r="AX49" i="38"/>
  <c r="AY49" i="38"/>
  <c r="AZ49" i="38"/>
  <c r="BA49" i="38"/>
  <c r="BB49" i="38"/>
  <c r="BC49" i="38"/>
  <c r="BD49" i="38"/>
  <c r="BE49" i="38"/>
  <c r="BF49" i="38"/>
  <c r="AV50" i="38"/>
  <c r="AW50" i="38"/>
  <c r="AX50" i="38"/>
  <c r="AY50" i="38"/>
  <c r="AZ50" i="38"/>
  <c r="BA50" i="38"/>
  <c r="BB50" i="38"/>
  <c r="BC50" i="38"/>
  <c r="BD50" i="38"/>
  <c r="BE50" i="38"/>
  <c r="BF50" i="38"/>
  <c r="AU50" i="38"/>
  <c r="AU49" i="38"/>
  <c r="AV45" i="38"/>
  <c r="AW45" i="38"/>
  <c r="AX45" i="38"/>
  <c r="AY45" i="38"/>
  <c r="AZ45" i="38"/>
  <c r="BA45" i="38"/>
  <c r="BB45" i="38"/>
  <c r="BC45" i="38"/>
  <c r="BD45" i="38"/>
  <c r="BE45" i="38"/>
  <c r="BF45" i="38"/>
  <c r="AV46" i="38"/>
  <c r="AW46" i="38"/>
  <c r="AX46" i="38"/>
  <c r="AY46" i="38"/>
  <c r="AZ46" i="38"/>
  <c r="BA46" i="38"/>
  <c r="BB46" i="38"/>
  <c r="BC46" i="38"/>
  <c r="BD46" i="38"/>
  <c r="BE46" i="38"/>
  <c r="BF46" i="38"/>
  <c r="AU46" i="38"/>
  <c r="AU45" i="38"/>
  <c r="AU42" i="38"/>
  <c r="AU41" i="38"/>
  <c r="BG41" i="38"/>
  <c r="CD41" i="38"/>
  <c r="BG42" i="38"/>
  <c r="CD42" i="38"/>
  <c r="AV37" i="38"/>
  <c r="AW37" i="38"/>
  <c r="AX37" i="38"/>
  <c r="AY37" i="38"/>
  <c r="AZ37" i="38"/>
  <c r="BA37" i="38"/>
  <c r="BB37" i="38"/>
  <c r="BC37" i="38"/>
  <c r="BD37" i="38"/>
  <c r="BE37" i="38"/>
  <c r="BF37" i="38"/>
  <c r="BG37" i="38"/>
  <c r="BH37" i="38"/>
  <c r="BI37" i="38"/>
  <c r="BJ37" i="38"/>
  <c r="BK37" i="38"/>
  <c r="BL37" i="38"/>
  <c r="BM37" i="38"/>
  <c r="BN37" i="38"/>
  <c r="BO37" i="38"/>
  <c r="BP37" i="38"/>
  <c r="BQ37" i="38"/>
  <c r="BR37" i="38"/>
  <c r="BS37" i="38"/>
  <c r="BT37" i="38"/>
  <c r="BU37" i="38"/>
  <c r="BV37" i="38"/>
  <c r="BW37" i="38"/>
  <c r="BX37" i="38"/>
  <c r="BY37" i="38"/>
  <c r="BZ37" i="38"/>
  <c r="CA37" i="38"/>
  <c r="CB37" i="38"/>
  <c r="CD37" i="38"/>
  <c r="AV33" i="38"/>
  <c r="AW33" i="38"/>
  <c r="AX33" i="38"/>
  <c r="AY33" i="38"/>
  <c r="AZ33" i="38"/>
  <c r="BA33" i="38"/>
  <c r="BB33" i="38"/>
  <c r="BC33" i="38"/>
  <c r="BD33" i="38"/>
  <c r="BE33" i="38"/>
  <c r="BF33" i="38"/>
  <c r="BG33" i="38"/>
  <c r="BH33" i="38"/>
  <c r="BI33" i="38"/>
  <c r="BJ33" i="38"/>
  <c r="BK33" i="38"/>
  <c r="BL33" i="38"/>
  <c r="BM33" i="38"/>
  <c r="BN33" i="38"/>
  <c r="BO33" i="38"/>
  <c r="BP33" i="38"/>
  <c r="BQ33" i="38"/>
  <c r="BR33" i="38"/>
  <c r="BS33" i="38"/>
  <c r="BT33" i="38"/>
  <c r="BU33" i="38"/>
  <c r="BV33" i="38"/>
  <c r="BW33" i="38"/>
  <c r="BX33" i="38"/>
  <c r="BY33" i="38"/>
  <c r="BZ33" i="38"/>
  <c r="CA33" i="38"/>
  <c r="CB33" i="38"/>
  <c r="CD33" i="38"/>
  <c r="AV34" i="38"/>
  <c r="AW34" i="38"/>
  <c r="AX34" i="38"/>
  <c r="AY34" i="38"/>
  <c r="AZ34" i="38"/>
  <c r="BA34" i="38"/>
  <c r="BB34" i="38"/>
  <c r="BC34" i="38"/>
  <c r="BD34" i="38"/>
  <c r="BE34" i="38"/>
  <c r="BF34" i="38"/>
  <c r="BG34" i="38"/>
  <c r="BH34" i="38"/>
  <c r="BI34" i="38"/>
  <c r="BJ34" i="38"/>
  <c r="BK34" i="38"/>
  <c r="BL34" i="38"/>
  <c r="BM34" i="38"/>
  <c r="BN34" i="38"/>
  <c r="BO34" i="38"/>
  <c r="BP34" i="38"/>
  <c r="BQ34" i="38"/>
  <c r="BR34" i="38"/>
  <c r="BS34" i="38"/>
  <c r="BT34" i="38"/>
  <c r="BU34" i="38"/>
  <c r="BV34" i="38"/>
  <c r="BW34" i="38"/>
  <c r="BX34" i="38"/>
  <c r="BY34" i="38"/>
  <c r="BZ34" i="38"/>
  <c r="CA34" i="38"/>
  <c r="CB34" i="38"/>
  <c r="CD34" i="38"/>
  <c r="AV29" i="38"/>
  <c r="AW29" i="38"/>
  <c r="AX29" i="38"/>
  <c r="AY29" i="38"/>
  <c r="AZ29" i="38"/>
  <c r="BA29" i="38"/>
  <c r="BB29" i="38"/>
  <c r="BC29" i="38"/>
  <c r="BD29" i="38"/>
  <c r="BE29" i="38"/>
  <c r="BF29" i="38"/>
  <c r="BG29" i="38"/>
  <c r="BH29" i="38"/>
  <c r="BI29" i="38"/>
  <c r="BJ29" i="38"/>
  <c r="BK29" i="38"/>
  <c r="BL29" i="38"/>
  <c r="BM29" i="38"/>
  <c r="BN29" i="38"/>
  <c r="BO29" i="38"/>
  <c r="BP29" i="38"/>
  <c r="BQ29" i="38"/>
  <c r="BR29" i="38"/>
  <c r="BS29" i="38"/>
  <c r="BT29" i="38"/>
  <c r="BU29" i="38"/>
  <c r="BV29" i="38"/>
  <c r="BW29" i="38"/>
  <c r="BX29" i="38"/>
  <c r="BY29" i="38"/>
  <c r="BZ29" i="38"/>
  <c r="CA29" i="38"/>
  <c r="CB29" i="38"/>
  <c r="CD29" i="38"/>
  <c r="AV30" i="38"/>
  <c r="AW30" i="38"/>
  <c r="AX30" i="38"/>
  <c r="AY30" i="38"/>
  <c r="AZ30" i="38"/>
  <c r="BA30" i="38"/>
  <c r="BB30" i="38"/>
  <c r="BC30" i="38"/>
  <c r="BD30" i="38"/>
  <c r="BE30" i="38"/>
  <c r="BF30" i="38"/>
  <c r="BG30" i="38"/>
  <c r="BH30" i="38"/>
  <c r="BI30" i="38"/>
  <c r="BJ30" i="38"/>
  <c r="BK30" i="38"/>
  <c r="BL30" i="38"/>
  <c r="BM30" i="38"/>
  <c r="BN30" i="38"/>
  <c r="BO30" i="38"/>
  <c r="BP30" i="38"/>
  <c r="BQ30" i="38"/>
  <c r="BR30" i="38"/>
  <c r="BS30" i="38"/>
  <c r="BT30" i="38"/>
  <c r="BU30" i="38"/>
  <c r="BV30" i="38"/>
  <c r="BW30" i="38"/>
  <c r="BX30" i="38"/>
  <c r="BY30" i="38"/>
  <c r="BZ30" i="38"/>
  <c r="CA30" i="38"/>
  <c r="CB30" i="38"/>
  <c r="CD30" i="38"/>
  <c r="AV25" i="38"/>
  <c r="AW25" i="38"/>
  <c r="AX25" i="38"/>
  <c r="AY25" i="38"/>
  <c r="AZ25" i="38"/>
  <c r="BA25" i="38"/>
  <c r="BB25" i="38"/>
  <c r="BC25" i="38"/>
  <c r="BD25" i="38"/>
  <c r="BE25" i="38"/>
  <c r="BF25" i="38"/>
  <c r="BG25" i="38"/>
  <c r="BH25" i="38"/>
  <c r="BI25" i="38"/>
  <c r="BJ25" i="38"/>
  <c r="BK25" i="38"/>
  <c r="BL25" i="38"/>
  <c r="BM25" i="38"/>
  <c r="BN25" i="38"/>
  <c r="BO25" i="38"/>
  <c r="BP25" i="38"/>
  <c r="BQ25" i="38"/>
  <c r="BR25" i="38"/>
  <c r="BS25" i="38"/>
  <c r="BT25" i="38"/>
  <c r="BU25" i="38"/>
  <c r="BV25" i="38"/>
  <c r="BW25" i="38"/>
  <c r="BX25" i="38"/>
  <c r="BY25" i="38"/>
  <c r="BZ25" i="38"/>
  <c r="CA25" i="38"/>
  <c r="CB25" i="38"/>
  <c r="CD25" i="38"/>
  <c r="AV26" i="38"/>
  <c r="AW26" i="38"/>
  <c r="AX26" i="38"/>
  <c r="AY26" i="38"/>
  <c r="AZ26" i="38"/>
  <c r="BA26" i="38"/>
  <c r="BB26" i="38"/>
  <c r="BC26" i="38"/>
  <c r="BD26" i="38"/>
  <c r="BE26" i="38"/>
  <c r="BF26" i="38"/>
  <c r="BG26" i="38"/>
  <c r="BH26" i="38"/>
  <c r="BI26" i="38"/>
  <c r="BJ26" i="38"/>
  <c r="BK26" i="38"/>
  <c r="BL26" i="38"/>
  <c r="BM26" i="38"/>
  <c r="BN26" i="38"/>
  <c r="BO26" i="38"/>
  <c r="BP26" i="38"/>
  <c r="BQ26" i="38"/>
  <c r="BR26" i="38"/>
  <c r="BS26" i="38"/>
  <c r="BT26" i="38"/>
  <c r="BU26" i="38"/>
  <c r="BV26" i="38"/>
  <c r="BW26" i="38"/>
  <c r="BX26" i="38"/>
  <c r="BY26" i="38"/>
  <c r="BZ26" i="38"/>
  <c r="CA26" i="38"/>
  <c r="CB26" i="38"/>
  <c r="CD26" i="38"/>
  <c r="AV21" i="38"/>
  <c r="AW21" i="38"/>
  <c r="AX21" i="38"/>
  <c r="AY21" i="38"/>
  <c r="AZ21" i="38"/>
  <c r="BA21" i="38"/>
  <c r="BB21" i="38"/>
  <c r="BC21" i="38"/>
  <c r="BD21" i="38"/>
  <c r="BE21" i="38"/>
  <c r="BF21" i="38"/>
  <c r="BG21" i="38"/>
  <c r="BH21" i="38"/>
  <c r="BI21" i="38"/>
  <c r="BJ21" i="38"/>
  <c r="BK21" i="38"/>
  <c r="BL21" i="38"/>
  <c r="BM21" i="38"/>
  <c r="BN21" i="38"/>
  <c r="BO21" i="38"/>
  <c r="BP21" i="38"/>
  <c r="BQ21" i="38"/>
  <c r="BR21" i="38"/>
  <c r="BS21" i="38"/>
  <c r="BT21" i="38"/>
  <c r="BU21" i="38"/>
  <c r="BV21" i="38"/>
  <c r="BW21" i="38"/>
  <c r="BX21" i="38"/>
  <c r="BY21" i="38"/>
  <c r="BZ21" i="38"/>
  <c r="CA21" i="38"/>
  <c r="CB21" i="38"/>
  <c r="CD21" i="38"/>
  <c r="AV22" i="38"/>
  <c r="AW22" i="38"/>
  <c r="AX22" i="38"/>
  <c r="AY22" i="38"/>
  <c r="AZ22" i="38"/>
  <c r="BA22" i="38"/>
  <c r="BB22" i="38"/>
  <c r="BC22" i="38"/>
  <c r="BD22" i="38"/>
  <c r="BE22" i="38"/>
  <c r="BF22" i="38"/>
  <c r="BG22" i="38"/>
  <c r="BH22" i="38"/>
  <c r="BI22" i="38"/>
  <c r="BJ22" i="38"/>
  <c r="BK22" i="38"/>
  <c r="BL22" i="38"/>
  <c r="BM22" i="38"/>
  <c r="BN22" i="38"/>
  <c r="BO22" i="38"/>
  <c r="BP22" i="38"/>
  <c r="BQ22" i="38"/>
  <c r="BR22" i="38"/>
  <c r="BS22" i="38"/>
  <c r="BT22" i="38"/>
  <c r="BU22" i="38"/>
  <c r="BV22" i="38"/>
  <c r="BW22" i="38"/>
  <c r="BX22" i="38"/>
  <c r="BY22" i="38"/>
  <c r="BZ22" i="38"/>
  <c r="CA22" i="38"/>
  <c r="CB22" i="38"/>
  <c r="CD22" i="38"/>
  <c r="AV17" i="38"/>
  <c r="AW17" i="38"/>
  <c r="AX17" i="38"/>
  <c r="AY17" i="38"/>
  <c r="AZ17" i="38"/>
  <c r="BA17" i="38"/>
  <c r="BB17" i="38"/>
  <c r="BC17" i="38"/>
  <c r="BD17" i="38"/>
  <c r="BE17" i="38"/>
  <c r="BF17" i="38"/>
  <c r="BG17" i="38"/>
  <c r="BH17" i="38"/>
  <c r="BI17" i="38"/>
  <c r="BJ17" i="38"/>
  <c r="BK17" i="38"/>
  <c r="BL17" i="38"/>
  <c r="BM17" i="38"/>
  <c r="BN17" i="38"/>
  <c r="BO17" i="38"/>
  <c r="BP17" i="38"/>
  <c r="BQ17" i="38"/>
  <c r="BR17" i="38"/>
  <c r="BS17" i="38"/>
  <c r="BT17" i="38"/>
  <c r="BU17" i="38"/>
  <c r="BV17" i="38"/>
  <c r="BW17" i="38"/>
  <c r="BX17" i="38"/>
  <c r="BY17" i="38"/>
  <c r="BZ17" i="38"/>
  <c r="CA17" i="38"/>
  <c r="CB17" i="38"/>
  <c r="CD17" i="38"/>
  <c r="AV18" i="38"/>
  <c r="AW18" i="38"/>
  <c r="AX18" i="38"/>
  <c r="AY18" i="38"/>
  <c r="AZ18" i="38"/>
  <c r="BA18" i="38"/>
  <c r="BB18" i="38"/>
  <c r="BC18" i="38"/>
  <c r="BD18" i="38"/>
  <c r="BE18" i="38"/>
  <c r="BF18" i="38"/>
  <c r="BG18" i="38"/>
  <c r="BH18" i="38"/>
  <c r="BI18" i="38"/>
  <c r="BJ18" i="38"/>
  <c r="BK18" i="38"/>
  <c r="BL18" i="38"/>
  <c r="BM18" i="38"/>
  <c r="BN18" i="38"/>
  <c r="BO18" i="38"/>
  <c r="BP18" i="38"/>
  <c r="BQ18" i="38"/>
  <c r="BR18" i="38"/>
  <c r="BS18" i="38"/>
  <c r="BT18" i="38"/>
  <c r="BU18" i="38"/>
  <c r="BV18" i="38"/>
  <c r="BW18" i="38"/>
  <c r="BX18" i="38"/>
  <c r="BY18" i="38"/>
  <c r="BZ18" i="38"/>
  <c r="CA18" i="38"/>
  <c r="CB18" i="38"/>
  <c r="CD18" i="38"/>
  <c r="AV13" i="38"/>
  <c r="AW13" i="38"/>
  <c r="AX13" i="38"/>
  <c r="AY13" i="38"/>
  <c r="AZ13" i="38"/>
  <c r="BA13" i="38"/>
  <c r="BB13" i="38"/>
  <c r="BC13" i="38"/>
  <c r="BD13" i="38"/>
  <c r="BE13" i="38"/>
  <c r="BF13" i="38"/>
  <c r="BG13" i="38"/>
  <c r="BH13" i="38"/>
  <c r="BI13" i="38"/>
  <c r="BJ13" i="38"/>
  <c r="BK13" i="38"/>
  <c r="BL13" i="38"/>
  <c r="BM13" i="38"/>
  <c r="BN13" i="38"/>
  <c r="BO13" i="38"/>
  <c r="BP13" i="38"/>
  <c r="BQ13" i="38"/>
  <c r="BR13" i="38"/>
  <c r="BS13" i="38"/>
  <c r="BT13" i="38"/>
  <c r="BU13" i="38"/>
  <c r="BV13" i="38"/>
  <c r="BW13" i="38"/>
  <c r="BX13" i="38"/>
  <c r="BY13" i="38"/>
  <c r="BZ13" i="38"/>
  <c r="CA13" i="38"/>
  <c r="CB13" i="38"/>
  <c r="CD13" i="38"/>
  <c r="AV14" i="38"/>
  <c r="AW14" i="38"/>
  <c r="AX14" i="38"/>
  <c r="AY14" i="38"/>
  <c r="AZ14" i="38"/>
  <c r="BA14" i="38"/>
  <c r="BB14" i="38"/>
  <c r="BC14" i="38"/>
  <c r="BD14" i="38"/>
  <c r="BE14" i="38"/>
  <c r="BF14" i="38"/>
  <c r="BG14" i="38"/>
  <c r="BH14" i="38"/>
  <c r="BI14" i="38"/>
  <c r="BJ14" i="38"/>
  <c r="BK14" i="38"/>
  <c r="BL14" i="38"/>
  <c r="BM14" i="38"/>
  <c r="BN14" i="38"/>
  <c r="BO14" i="38"/>
  <c r="BP14" i="38"/>
  <c r="BQ14" i="38"/>
  <c r="BR14" i="38"/>
  <c r="BS14" i="38"/>
  <c r="BT14" i="38"/>
  <c r="BU14" i="38"/>
  <c r="BV14" i="38"/>
  <c r="BW14" i="38"/>
  <c r="BX14" i="38"/>
  <c r="BY14" i="38"/>
  <c r="BZ14" i="38"/>
  <c r="CA14" i="38"/>
  <c r="CB14" i="38"/>
  <c r="CD14" i="38"/>
  <c r="AV7" i="38"/>
  <c r="AW7" i="38"/>
  <c r="AX7" i="38"/>
  <c r="AY7" i="38"/>
  <c r="AZ7" i="38"/>
  <c r="BA7" i="38"/>
  <c r="BB7" i="38"/>
  <c r="BC7" i="38"/>
  <c r="BD7" i="38"/>
  <c r="BE7" i="38"/>
  <c r="BF7" i="38"/>
  <c r="BG7" i="38"/>
  <c r="BH7" i="38"/>
  <c r="BI7" i="38"/>
  <c r="BJ7" i="38"/>
  <c r="BK7" i="38"/>
  <c r="BL7" i="38"/>
  <c r="BM7" i="38"/>
  <c r="BN7" i="38"/>
  <c r="BO7" i="38"/>
  <c r="BP7" i="38"/>
  <c r="BQ7" i="38"/>
  <c r="BR7" i="38"/>
  <c r="BS7" i="38"/>
  <c r="BT7" i="38"/>
  <c r="BU7" i="38"/>
  <c r="BV7" i="38"/>
  <c r="BW7" i="38"/>
  <c r="BX7" i="38"/>
  <c r="BY7" i="38"/>
  <c r="BZ7" i="38"/>
  <c r="CA7" i="38"/>
  <c r="CB7" i="38"/>
  <c r="CD7" i="38"/>
  <c r="BG8" i="38"/>
  <c r="CD8" i="38"/>
  <c r="AU37" i="38"/>
  <c r="AU34" i="38"/>
  <c r="AU33" i="38"/>
  <c r="AU30" i="38"/>
  <c r="AU29" i="38"/>
  <c r="AU26" i="38"/>
  <c r="AU25" i="38"/>
  <c r="AU22" i="38"/>
  <c r="AU21" i="38"/>
  <c r="AU17" i="38"/>
  <c r="AU18" i="38"/>
  <c r="AU14" i="38"/>
  <c r="AU13" i="38"/>
  <c r="AU7" i="38"/>
  <c r="O45" i="42"/>
  <c r="F53" i="38"/>
  <c r="G53" i="38"/>
  <c r="H53" i="38"/>
  <c r="I53" i="38"/>
  <c r="J53" i="38"/>
  <c r="K53" i="38"/>
  <c r="L53" i="38"/>
  <c r="M53" i="38"/>
  <c r="N53" i="38"/>
  <c r="O53" i="38"/>
  <c r="P53" i="38"/>
  <c r="Q53" i="38"/>
  <c r="R53" i="38"/>
  <c r="S53" i="38"/>
  <c r="T53" i="38"/>
  <c r="U53" i="38"/>
  <c r="V53" i="38"/>
  <c r="W53" i="38"/>
  <c r="X53" i="38"/>
  <c r="Y53" i="38"/>
  <c r="Z53" i="38"/>
  <c r="AA53" i="38"/>
  <c r="AB53" i="38"/>
  <c r="AC53" i="38"/>
  <c r="AD53" i="38"/>
  <c r="AE53" i="38"/>
  <c r="AF53" i="38"/>
  <c r="AG53" i="38"/>
  <c r="AH53" i="38"/>
  <c r="AI53" i="38"/>
  <c r="AJ53" i="38"/>
  <c r="AK53" i="38"/>
  <c r="AL53" i="38"/>
  <c r="F54" i="38"/>
  <c r="G54" i="38"/>
  <c r="H54" i="38"/>
  <c r="I54" i="38"/>
  <c r="J54" i="38"/>
  <c r="K54" i="38"/>
  <c r="L54" i="38"/>
  <c r="M54" i="38"/>
  <c r="N54" i="38"/>
  <c r="O54" i="38"/>
  <c r="P54" i="38"/>
  <c r="Q54" i="38"/>
  <c r="R54" i="38"/>
  <c r="S54" i="38"/>
  <c r="T54" i="38"/>
  <c r="U54" i="38"/>
  <c r="V54" i="38"/>
  <c r="W54" i="38"/>
  <c r="X54" i="38"/>
  <c r="Y54" i="38"/>
  <c r="Z54" i="38"/>
  <c r="AA54" i="38"/>
  <c r="AB54" i="38"/>
  <c r="AC54" i="38"/>
  <c r="AD54" i="38"/>
  <c r="AE54" i="38"/>
  <c r="AF54" i="38"/>
  <c r="AG54" i="38"/>
  <c r="AH54" i="38"/>
  <c r="AI54" i="38"/>
  <c r="AJ54" i="38"/>
  <c r="AK54" i="38"/>
  <c r="AL54" i="38"/>
  <c r="E53" i="38"/>
  <c r="E54" i="38"/>
  <c r="F49" i="38"/>
  <c r="G49" i="38"/>
  <c r="H49" i="38"/>
  <c r="I49" i="38"/>
  <c r="J49" i="38"/>
  <c r="K49" i="38"/>
  <c r="L49" i="38"/>
  <c r="M49" i="38"/>
  <c r="N49" i="38"/>
  <c r="O49" i="38"/>
  <c r="P49" i="38"/>
  <c r="Q49" i="38"/>
  <c r="R49" i="38"/>
  <c r="S49" i="38"/>
  <c r="T49" i="38"/>
  <c r="U49" i="38"/>
  <c r="V49" i="38"/>
  <c r="W49" i="38"/>
  <c r="X49" i="38"/>
  <c r="Y49" i="38"/>
  <c r="Z49" i="38"/>
  <c r="AA49" i="38"/>
  <c r="AB49" i="38"/>
  <c r="AC49" i="38"/>
  <c r="AD49" i="38"/>
  <c r="AE49" i="38"/>
  <c r="AF49" i="38"/>
  <c r="AG49" i="38"/>
  <c r="AH49" i="38"/>
  <c r="AI49" i="38"/>
  <c r="AJ49" i="38"/>
  <c r="AK49" i="38"/>
  <c r="AL49" i="38"/>
  <c r="F50" i="38"/>
  <c r="G50" i="38"/>
  <c r="H50" i="38"/>
  <c r="I50" i="38"/>
  <c r="J50" i="38"/>
  <c r="K50" i="38"/>
  <c r="L50" i="38"/>
  <c r="M50" i="38"/>
  <c r="N50" i="38"/>
  <c r="O50" i="38"/>
  <c r="P50" i="38"/>
  <c r="Q50" i="38"/>
  <c r="R50" i="38"/>
  <c r="S50" i="38"/>
  <c r="T50" i="38"/>
  <c r="U50" i="38"/>
  <c r="V50" i="38"/>
  <c r="W50" i="38"/>
  <c r="X50" i="38"/>
  <c r="Y50" i="38"/>
  <c r="Z50" i="38"/>
  <c r="AA50" i="38"/>
  <c r="AB50" i="38"/>
  <c r="AC50" i="38"/>
  <c r="AD50" i="38"/>
  <c r="AE50" i="38"/>
  <c r="AF50" i="38"/>
  <c r="AG50" i="38"/>
  <c r="AH50" i="38"/>
  <c r="AI50" i="38"/>
  <c r="AJ50" i="38"/>
  <c r="AK50" i="38"/>
  <c r="AL50" i="38"/>
  <c r="F45" i="38"/>
  <c r="G45" i="38"/>
  <c r="H45" i="38"/>
  <c r="I45" i="38"/>
  <c r="J45" i="38"/>
  <c r="K45" i="38"/>
  <c r="L45" i="38"/>
  <c r="M45" i="38"/>
  <c r="N45" i="38"/>
  <c r="O45" i="38"/>
  <c r="P45" i="38"/>
  <c r="Q45" i="38"/>
  <c r="R45" i="38"/>
  <c r="S45" i="38"/>
  <c r="T45" i="38"/>
  <c r="U45" i="38"/>
  <c r="V45" i="38"/>
  <c r="W45" i="38"/>
  <c r="X45" i="38"/>
  <c r="Y45" i="38"/>
  <c r="Z45" i="38"/>
  <c r="AA45" i="38"/>
  <c r="AB45" i="38"/>
  <c r="AC45" i="38"/>
  <c r="AD45" i="38"/>
  <c r="AE45" i="38"/>
  <c r="AF45" i="38"/>
  <c r="AG45" i="38"/>
  <c r="AH45" i="38"/>
  <c r="AI45" i="38"/>
  <c r="AJ45" i="38"/>
  <c r="AK45" i="38"/>
  <c r="AL45" i="38"/>
  <c r="F46" i="38"/>
  <c r="G46" i="38"/>
  <c r="H46" i="38"/>
  <c r="I46" i="38"/>
  <c r="J46" i="38"/>
  <c r="K46" i="38"/>
  <c r="L46" i="38"/>
  <c r="M46" i="38"/>
  <c r="N46" i="38"/>
  <c r="O46" i="38"/>
  <c r="P46" i="38"/>
  <c r="Q46" i="38"/>
  <c r="R46" i="38"/>
  <c r="S46" i="38"/>
  <c r="T46" i="38"/>
  <c r="U46" i="38"/>
  <c r="V46" i="38"/>
  <c r="W46" i="38"/>
  <c r="X46" i="38"/>
  <c r="Y46" i="38"/>
  <c r="Z46" i="38"/>
  <c r="AA46" i="38"/>
  <c r="AB46" i="38"/>
  <c r="AC46" i="38"/>
  <c r="AD46" i="38"/>
  <c r="AE46" i="38"/>
  <c r="AF46" i="38"/>
  <c r="AG46" i="38"/>
  <c r="AH46" i="38"/>
  <c r="AI46" i="38"/>
  <c r="AJ46" i="38"/>
  <c r="AK46" i="38"/>
  <c r="AL46" i="38"/>
  <c r="F41" i="38"/>
  <c r="G41" i="38"/>
  <c r="H41" i="38"/>
  <c r="I41" i="38"/>
  <c r="J41" i="38"/>
  <c r="K41" i="38"/>
  <c r="L41" i="38"/>
  <c r="M41" i="38"/>
  <c r="N41" i="38"/>
  <c r="O41" i="38"/>
  <c r="P41" i="38"/>
  <c r="Q41" i="38"/>
  <c r="R41" i="38"/>
  <c r="S41" i="38"/>
  <c r="T41" i="38"/>
  <c r="U41" i="38"/>
  <c r="V41" i="38"/>
  <c r="W41" i="38"/>
  <c r="X41" i="38"/>
  <c r="Y41" i="38"/>
  <c r="Z41" i="38"/>
  <c r="AA41" i="38"/>
  <c r="AB41" i="38"/>
  <c r="AC41" i="38"/>
  <c r="AD41" i="38"/>
  <c r="AE41" i="38"/>
  <c r="AF41" i="38"/>
  <c r="AG41" i="38"/>
  <c r="AH41" i="38"/>
  <c r="AI41" i="38"/>
  <c r="AJ41" i="38"/>
  <c r="AK41" i="38"/>
  <c r="AL41" i="38"/>
  <c r="Q42" i="38"/>
  <c r="F37" i="38"/>
  <c r="G37" i="38"/>
  <c r="H37" i="38"/>
  <c r="I37" i="38"/>
  <c r="J37" i="38"/>
  <c r="K37" i="38"/>
  <c r="L37" i="38"/>
  <c r="M37" i="38"/>
  <c r="N37" i="38"/>
  <c r="O37" i="38"/>
  <c r="P37" i="38"/>
  <c r="Q37" i="38"/>
  <c r="R37" i="38"/>
  <c r="S37" i="38"/>
  <c r="T37" i="38"/>
  <c r="U37" i="38"/>
  <c r="V37" i="38"/>
  <c r="W37" i="38"/>
  <c r="X37" i="38"/>
  <c r="Y37" i="38"/>
  <c r="Z37" i="38"/>
  <c r="AA37" i="38"/>
  <c r="AB37" i="38"/>
  <c r="AC37" i="38"/>
  <c r="AD37" i="38"/>
  <c r="AE37" i="38"/>
  <c r="AF37" i="38"/>
  <c r="AG37" i="38"/>
  <c r="AH37" i="38"/>
  <c r="AI37" i="38"/>
  <c r="AJ37" i="38"/>
  <c r="AK37" i="38"/>
  <c r="AL37" i="38"/>
  <c r="F38" i="38"/>
  <c r="G38" i="38"/>
  <c r="H38" i="38"/>
  <c r="I38" i="38"/>
  <c r="J38" i="38"/>
  <c r="K38" i="38"/>
  <c r="L38" i="38"/>
  <c r="M38" i="38"/>
  <c r="N38" i="38"/>
  <c r="O38" i="38"/>
  <c r="P38" i="38"/>
  <c r="Q38" i="38"/>
  <c r="R38" i="38"/>
  <c r="S38" i="38"/>
  <c r="T38" i="38"/>
  <c r="U38" i="38"/>
  <c r="V38" i="38"/>
  <c r="W38" i="38"/>
  <c r="X38" i="38"/>
  <c r="Y38" i="38"/>
  <c r="Z38" i="38"/>
  <c r="AA38" i="38"/>
  <c r="AB38" i="38"/>
  <c r="AC38" i="38"/>
  <c r="AD38" i="38"/>
  <c r="AE38" i="38"/>
  <c r="AF38" i="38"/>
  <c r="AG38" i="38"/>
  <c r="AH38" i="38"/>
  <c r="AI38" i="38"/>
  <c r="AJ38" i="38"/>
  <c r="AK38" i="38"/>
  <c r="AL38" i="38"/>
  <c r="E39" i="38"/>
  <c r="F43" i="38"/>
  <c r="F41" i="42" s="1"/>
  <c r="F39" i="38"/>
  <c r="F33" i="38"/>
  <c r="G33" i="38"/>
  <c r="H33" i="38"/>
  <c r="I33" i="38"/>
  <c r="J33" i="38"/>
  <c r="K33" i="38"/>
  <c r="L33" i="38"/>
  <c r="M33" i="38"/>
  <c r="N33" i="38"/>
  <c r="O33" i="38"/>
  <c r="P33" i="38"/>
  <c r="Q33" i="38"/>
  <c r="R33" i="38"/>
  <c r="S33" i="38"/>
  <c r="T33" i="38"/>
  <c r="U33" i="38"/>
  <c r="V33" i="38"/>
  <c r="W33" i="38"/>
  <c r="X33" i="38"/>
  <c r="Y33" i="38"/>
  <c r="Z33" i="38"/>
  <c r="AA33" i="38"/>
  <c r="AB33" i="38"/>
  <c r="AC33" i="38"/>
  <c r="AD33" i="38"/>
  <c r="AE33" i="38"/>
  <c r="AF33" i="38"/>
  <c r="AG33" i="38"/>
  <c r="AH33" i="38"/>
  <c r="AI33" i="38"/>
  <c r="AJ33" i="38"/>
  <c r="AK33" i="38"/>
  <c r="AL33" i="38"/>
  <c r="AN33" i="38"/>
  <c r="F34" i="38"/>
  <c r="G34" i="38"/>
  <c r="H34" i="38"/>
  <c r="I34" i="38"/>
  <c r="J34" i="38"/>
  <c r="K34" i="38"/>
  <c r="L34" i="38"/>
  <c r="M34" i="38"/>
  <c r="N34" i="38"/>
  <c r="O34" i="38"/>
  <c r="P34" i="38"/>
  <c r="Q34" i="38"/>
  <c r="R34" i="38"/>
  <c r="S34" i="38"/>
  <c r="T34" i="38"/>
  <c r="U34" i="38"/>
  <c r="V34" i="38"/>
  <c r="W34" i="38"/>
  <c r="X34" i="38"/>
  <c r="Y34" i="38"/>
  <c r="Z34" i="38"/>
  <c r="AA34" i="38"/>
  <c r="AB34" i="38"/>
  <c r="AC34" i="38"/>
  <c r="AD34" i="38"/>
  <c r="AE34" i="38"/>
  <c r="AF34" i="38"/>
  <c r="AG34" i="38"/>
  <c r="AH34" i="38"/>
  <c r="AI34" i="38"/>
  <c r="AJ34" i="38"/>
  <c r="AK34" i="38"/>
  <c r="AL34" i="38"/>
  <c r="AN34" i="38"/>
  <c r="F29" i="38"/>
  <c r="G29" i="38"/>
  <c r="H29" i="38"/>
  <c r="I29" i="38"/>
  <c r="J29" i="38"/>
  <c r="K29" i="38"/>
  <c r="L29" i="38"/>
  <c r="M29" i="38"/>
  <c r="N29" i="38"/>
  <c r="O29" i="38"/>
  <c r="P29" i="38"/>
  <c r="Q29" i="38"/>
  <c r="R29" i="38"/>
  <c r="S29" i="38"/>
  <c r="T29" i="38"/>
  <c r="U29" i="38"/>
  <c r="V29" i="38"/>
  <c r="W29" i="38"/>
  <c r="X29" i="38"/>
  <c r="Y29" i="38"/>
  <c r="Z29" i="38"/>
  <c r="AA29" i="38"/>
  <c r="AB29" i="38"/>
  <c r="AC29" i="38"/>
  <c r="AD29" i="38"/>
  <c r="AE29" i="38"/>
  <c r="AF29" i="38"/>
  <c r="AG29" i="38"/>
  <c r="AH29" i="38"/>
  <c r="AI29" i="38"/>
  <c r="AJ29" i="38"/>
  <c r="AK29" i="38"/>
  <c r="AL29" i="38"/>
  <c r="F30" i="38"/>
  <c r="G30" i="38"/>
  <c r="H30" i="38"/>
  <c r="I30" i="38"/>
  <c r="J30" i="38"/>
  <c r="K30" i="38"/>
  <c r="L30" i="38"/>
  <c r="M30" i="38"/>
  <c r="N30" i="38"/>
  <c r="O30" i="38"/>
  <c r="P30" i="38"/>
  <c r="Q30" i="38"/>
  <c r="R30" i="38"/>
  <c r="S30" i="38"/>
  <c r="T30" i="38"/>
  <c r="U30" i="38"/>
  <c r="V30" i="38"/>
  <c r="W30" i="38"/>
  <c r="X30" i="38"/>
  <c r="Y30" i="38"/>
  <c r="Z30" i="38"/>
  <c r="AA30" i="38"/>
  <c r="AB30" i="38"/>
  <c r="AC30" i="38"/>
  <c r="AD30" i="38"/>
  <c r="AE30" i="38"/>
  <c r="AF30" i="38"/>
  <c r="AG30" i="38"/>
  <c r="AH30" i="38"/>
  <c r="AI30" i="38"/>
  <c r="AJ30" i="38"/>
  <c r="AK30" i="38"/>
  <c r="AL30" i="38"/>
  <c r="E50" i="38"/>
  <c r="E49" i="38"/>
  <c r="E46" i="38"/>
  <c r="E45" i="38"/>
  <c r="E38" i="38"/>
  <c r="E37" i="38"/>
  <c r="E41" i="38"/>
  <c r="E34" i="38"/>
  <c r="E33" i="38"/>
  <c r="E26" i="38"/>
  <c r="E30" i="38"/>
  <c r="E29" i="38"/>
  <c r="E27" i="38"/>
  <c r="E25" i="42" s="1"/>
  <c r="F25" i="38"/>
  <c r="G25" i="38"/>
  <c r="H25" i="38"/>
  <c r="I25" i="38"/>
  <c r="J25" i="38"/>
  <c r="K25" i="38"/>
  <c r="L25" i="38"/>
  <c r="M25" i="38"/>
  <c r="N25" i="38"/>
  <c r="O25" i="38"/>
  <c r="P25" i="38"/>
  <c r="Q25" i="38"/>
  <c r="R25" i="38"/>
  <c r="S25" i="38"/>
  <c r="T25" i="38"/>
  <c r="U25" i="38"/>
  <c r="V25" i="38"/>
  <c r="W25" i="38"/>
  <c r="X25" i="38"/>
  <c r="Y25" i="38"/>
  <c r="Z25" i="38"/>
  <c r="AA25" i="38"/>
  <c r="AB25" i="38"/>
  <c r="AC25" i="38"/>
  <c r="AD25" i="38"/>
  <c r="AE25" i="38"/>
  <c r="AF25" i="38"/>
  <c r="AG25" i="38"/>
  <c r="AH25" i="38"/>
  <c r="AI25" i="38"/>
  <c r="AJ25" i="38"/>
  <c r="AK25" i="38"/>
  <c r="AL25" i="38"/>
  <c r="Q26" i="38"/>
  <c r="E25" i="38"/>
  <c r="F21" i="38"/>
  <c r="G21" i="38"/>
  <c r="H21" i="38"/>
  <c r="I21" i="38"/>
  <c r="J21" i="38"/>
  <c r="K21" i="38"/>
  <c r="L21" i="38"/>
  <c r="M21" i="38"/>
  <c r="N21" i="38"/>
  <c r="O21" i="38"/>
  <c r="P21" i="38"/>
  <c r="Q21" i="38"/>
  <c r="R21" i="38"/>
  <c r="S21" i="38"/>
  <c r="T21" i="38"/>
  <c r="U21" i="38"/>
  <c r="V21" i="38"/>
  <c r="W21" i="38"/>
  <c r="X21" i="38"/>
  <c r="Y21" i="38"/>
  <c r="Z21" i="38"/>
  <c r="AA21" i="38"/>
  <c r="AB21" i="38"/>
  <c r="AC21" i="38"/>
  <c r="AD21" i="38"/>
  <c r="AE21" i="38"/>
  <c r="AF21" i="38"/>
  <c r="AG21" i="38"/>
  <c r="AH21" i="38"/>
  <c r="AI21" i="38"/>
  <c r="AJ21" i="38"/>
  <c r="AK21" i="38"/>
  <c r="AL21" i="38"/>
  <c r="F22" i="38"/>
  <c r="G22" i="38"/>
  <c r="H22" i="38"/>
  <c r="I22" i="38"/>
  <c r="J22" i="38"/>
  <c r="K22" i="38"/>
  <c r="L22" i="38"/>
  <c r="M22" i="38"/>
  <c r="N22" i="38"/>
  <c r="O22" i="38"/>
  <c r="P22" i="38"/>
  <c r="Q22" i="38"/>
  <c r="R22" i="38"/>
  <c r="S22" i="38"/>
  <c r="T22" i="38"/>
  <c r="U22" i="38"/>
  <c r="V22" i="38"/>
  <c r="W22" i="38"/>
  <c r="X22" i="38"/>
  <c r="Y22" i="38"/>
  <c r="Z22" i="38"/>
  <c r="AA22" i="38"/>
  <c r="AB22" i="38"/>
  <c r="AC22" i="38"/>
  <c r="AD22" i="38"/>
  <c r="AE22" i="38"/>
  <c r="AF22" i="38"/>
  <c r="AG22" i="38"/>
  <c r="AH22" i="38"/>
  <c r="AI22" i="38"/>
  <c r="AJ22" i="38"/>
  <c r="AK22" i="38"/>
  <c r="AL22" i="38"/>
  <c r="E22" i="38"/>
  <c r="E21" i="38"/>
  <c r="F17" i="38"/>
  <c r="G17" i="38"/>
  <c r="H17" i="38"/>
  <c r="I17" i="38"/>
  <c r="J17" i="38"/>
  <c r="K17" i="38"/>
  <c r="L17" i="38"/>
  <c r="M17" i="38"/>
  <c r="N17" i="38"/>
  <c r="O17" i="38"/>
  <c r="P17" i="38"/>
  <c r="Q17" i="38"/>
  <c r="R17" i="38"/>
  <c r="S17" i="38"/>
  <c r="T17" i="38"/>
  <c r="U17" i="38"/>
  <c r="V17" i="38"/>
  <c r="W17" i="38"/>
  <c r="X17" i="38"/>
  <c r="Y17" i="38"/>
  <c r="Z17" i="38"/>
  <c r="AA17" i="38"/>
  <c r="AB17" i="38"/>
  <c r="AC17" i="38"/>
  <c r="AD17" i="38"/>
  <c r="AE17" i="38"/>
  <c r="AF17" i="38"/>
  <c r="AG17" i="38"/>
  <c r="AH17" i="38"/>
  <c r="AI17" i="38"/>
  <c r="AJ17" i="38"/>
  <c r="AK17" i="38"/>
  <c r="AL17" i="38"/>
  <c r="AG18" i="38"/>
  <c r="AH18" i="38"/>
  <c r="AJ18" i="38"/>
  <c r="AK18" i="38"/>
  <c r="AL18" i="38"/>
  <c r="AM18" i="38"/>
  <c r="E17" i="38"/>
  <c r="F13" i="38"/>
  <c r="G13" i="38"/>
  <c r="H13" i="38"/>
  <c r="I13" i="38"/>
  <c r="J13" i="38"/>
  <c r="K13" i="38"/>
  <c r="L13" i="38"/>
  <c r="M13" i="38"/>
  <c r="N13" i="38"/>
  <c r="O13" i="38"/>
  <c r="P13" i="38"/>
  <c r="Q13" i="38"/>
  <c r="R13" i="38"/>
  <c r="S13" i="38"/>
  <c r="T13" i="38"/>
  <c r="U13" i="38"/>
  <c r="V13" i="38"/>
  <c r="W13" i="38"/>
  <c r="X13" i="38"/>
  <c r="Y13" i="38"/>
  <c r="Z13" i="38"/>
  <c r="AA13" i="38"/>
  <c r="AB13" i="38"/>
  <c r="AC13" i="38"/>
  <c r="AD13" i="38"/>
  <c r="AE13" i="38"/>
  <c r="AF13" i="38"/>
  <c r="AG13" i="38"/>
  <c r="AH13" i="38"/>
  <c r="AI13" i="38"/>
  <c r="AJ13" i="38"/>
  <c r="AK13" i="38"/>
  <c r="AL13" i="38"/>
  <c r="F14" i="38"/>
  <c r="G14" i="38"/>
  <c r="H14" i="38"/>
  <c r="I14" i="38"/>
  <c r="J14" i="38"/>
  <c r="K14" i="38"/>
  <c r="L14" i="38"/>
  <c r="M14" i="38"/>
  <c r="N14" i="38"/>
  <c r="O14" i="38"/>
  <c r="P14" i="38"/>
  <c r="Q14" i="38"/>
  <c r="R14" i="38"/>
  <c r="S14" i="38"/>
  <c r="T14" i="38"/>
  <c r="U14" i="38"/>
  <c r="V14" i="38"/>
  <c r="W14" i="38"/>
  <c r="X14" i="38"/>
  <c r="Y14" i="38"/>
  <c r="Z14" i="38"/>
  <c r="AA14" i="38"/>
  <c r="AB14" i="38"/>
  <c r="AC14" i="38"/>
  <c r="AD14" i="38"/>
  <c r="AE14" i="38"/>
  <c r="AF14" i="38"/>
  <c r="AG14" i="38"/>
  <c r="AH14" i="38"/>
  <c r="AI14" i="38"/>
  <c r="AJ14" i="38"/>
  <c r="AK14" i="38"/>
  <c r="AL14" i="38"/>
  <c r="E14" i="38"/>
  <c r="E13" i="38"/>
  <c r="F8" i="38"/>
  <c r="G8" i="38"/>
  <c r="H8" i="38"/>
  <c r="I8" i="38"/>
  <c r="J8" i="38"/>
  <c r="K8" i="38"/>
  <c r="L8" i="38"/>
  <c r="M8" i="38"/>
  <c r="N8" i="38"/>
  <c r="O8" i="38"/>
  <c r="P8" i="38"/>
  <c r="Q8" i="38"/>
  <c r="R8" i="38"/>
  <c r="S8" i="38"/>
  <c r="T8" i="38"/>
  <c r="U8" i="38"/>
  <c r="V8" i="38"/>
  <c r="W8" i="38"/>
  <c r="X8" i="38"/>
  <c r="Y8" i="38"/>
  <c r="Z8" i="38"/>
  <c r="AA8" i="38"/>
  <c r="AB8" i="38"/>
  <c r="AC8" i="38"/>
  <c r="AD8" i="38"/>
  <c r="AE8" i="38"/>
  <c r="AF8" i="38"/>
  <c r="AG8" i="38"/>
  <c r="AH8" i="38"/>
  <c r="AI8" i="38"/>
  <c r="AJ8" i="38"/>
  <c r="AK8" i="38"/>
  <c r="AL8" i="38"/>
  <c r="E8" i="38"/>
  <c r="F7" i="38"/>
  <c r="G7" i="38"/>
  <c r="H7" i="38"/>
  <c r="I7" i="38"/>
  <c r="J7" i="38"/>
  <c r="K7" i="38"/>
  <c r="L7" i="38"/>
  <c r="M7" i="38"/>
  <c r="N7" i="38"/>
  <c r="O7" i="38"/>
  <c r="P7" i="38"/>
  <c r="Q7" i="38"/>
  <c r="R7" i="38"/>
  <c r="S7" i="38"/>
  <c r="T7" i="38"/>
  <c r="U7" i="38"/>
  <c r="V7" i="38"/>
  <c r="W7" i="38"/>
  <c r="X7" i="38"/>
  <c r="Y7" i="38"/>
  <c r="Z7" i="38"/>
  <c r="AA7" i="38"/>
  <c r="AB7" i="38"/>
  <c r="AC7" i="38"/>
  <c r="AD7" i="38"/>
  <c r="AE7" i="38"/>
  <c r="AF7" i="38"/>
  <c r="AG7" i="38"/>
  <c r="AH7" i="38"/>
  <c r="AI7" i="38"/>
  <c r="AJ7" i="38"/>
  <c r="AK7" i="38"/>
  <c r="AL7" i="38"/>
  <c r="E7" i="38"/>
  <c r="E6" i="38"/>
  <c r="Y61" i="42"/>
  <c r="Z61" i="42"/>
  <c r="AA61" i="42"/>
  <c r="AB61" i="42"/>
  <c r="AC61" i="42"/>
  <c r="AD61" i="42"/>
  <c r="AE61" i="42"/>
  <c r="AF61" i="42"/>
  <c r="AG61" i="42"/>
  <c r="X61" i="42"/>
  <c r="AW106" i="40"/>
  <c r="AX106" i="40"/>
  <c r="AY106" i="40"/>
  <c r="AZ106" i="40"/>
  <c r="BA106" i="40"/>
  <c r="BB106" i="40"/>
  <c r="BC106" i="40"/>
  <c r="BD106" i="40"/>
  <c r="BE106" i="40"/>
  <c r="BF106" i="40"/>
  <c r="BG106" i="40"/>
  <c r="BH106" i="40"/>
  <c r="BI106" i="40"/>
  <c r="BJ106" i="40"/>
  <c r="BK106" i="40"/>
  <c r="BL106" i="40"/>
  <c r="BM106" i="40"/>
  <c r="BN106" i="40"/>
  <c r="BO106" i="40"/>
  <c r="BP106" i="40"/>
  <c r="BQ106" i="40"/>
  <c r="BR106" i="40"/>
  <c r="BS106" i="40"/>
  <c r="BT106" i="40"/>
  <c r="BU106" i="40"/>
  <c r="BV106" i="40"/>
  <c r="BW106" i="40"/>
  <c r="BX106" i="40"/>
  <c r="BY106" i="40"/>
  <c r="BZ106" i="40"/>
  <c r="CA106" i="40"/>
  <c r="CB106" i="40"/>
  <c r="CC106" i="40"/>
  <c r="AV106" i="40"/>
  <c r="AV104" i="40"/>
  <c r="H61" i="42"/>
  <c r="I61" i="42"/>
  <c r="J61" i="42"/>
  <c r="K61" i="42"/>
  <c r="L61" i="42"/>
  <c r="M61" i="42"/>
  <c r="N61" i="42"/>
  <c r="O61" i="42"/>
  <c r="P61" i="42"/>
  <c r="G61" i="42"/>
  <c r="G205" i="40"/>
  <c r="H205" i="40"/>
  <c r="I205" i="40"/>
  <c r="J205" i="40"/>
  <c r="K205" i="40"/>
  <c r="L205" i="40"/>
  <c r="M205" i="40"/>
  <c r="N205" i="40"/>
  <c r="O205" i="40"/>
  <c r="P205" i="40"/>
  <c r="Q205" i="40"/>
  <c r="S205" i="40"/>
  <c r="T205" i="40"/>
  <c r="U205" i="40"/>
  <c r="V205" i="40"/>
  <c r="W205" i="40"/>
  <c r="X205" i="40"/>
  <c r="Y205" i="40"/>
  <c r="Z205" i="40"/>
  <c r="AA205" i="40"/>
  <c r="AB205" i="40"/>
  <c r="AC205" i="40"/>
  <c r="AD205" i="40"/>
  <c r="AE205" i="40"/>
  <c r="AF205" i="40"/>
  <c r="AG205" i="40"/>
  <c r="AH205" i="40"/>
  <c r="AI205" i="40"/>
  <c r="AJ205" i="40"/>
  <c r="AK205" i="40"/>
  <c r="AL205" i="40"/>
  <c r="AM205" i="40"/>
  <c r="F205" i="40"/>
  <c r="A65" i="41" l="1"/>
  <c r="A66" i="41" s="1"/>
  <c r="A67" i="41" s="1"/>
  <c r="A68" i="41" s="1"/>
  <c r="A69" i="41" s="1"/>
  <c r="A70" i="41" s="1"/>
  <c r="A71" i="41" s="1"/>
  <c r="A72" i="41" s="1"/>
  <c r="A76" i="41" s="1"/>
  <c r="A77" i="41" s="1"/>
  <c r="A78" i="41" s="1"/>
  <c r="A79" i="41" s="1"/>
  <c r="A83" i="41" s="1"/>
  <c r="A84" i="41" s="1"/>
  <c r="A85" i="41" s="1"/>
  <c r="A86" i="41" s="1"/>
  <c r="A87" i="41" s="1"/>
  <c r="A88" i="41" s="1"/>
  <c r="A89" i="41" s="1"/>
  <c r="A90" i="41" s="1"/>
  <c r="A91" i="41" s="1"/>
  <c r="A95" i="41" s="1"/>
  <c r="A96" i="41" s="1"/>
  <c r="A97" i="41" s="1"/>
  <c r="A98" i="41" s="1"/>
  <c r="A102" i="41" s="1"/>
  <c r="A103" i="41" s="1"/>
  <c r="A104" i="41" s="1"/>
  <c r="A105" i="41" s="1"/>
  <c r="A106" i="41" s="1"/>
  <c r="A107" i="41" s="1"/>
  <c r="A108" i="41" s="1"/>
  <c r="A112" i="41" s="1"/>
  <c r="A113" i="41" s="1"/>
  <c r="A114" i="41" s="1"/>
  <c r="A115" i="41" s="1"/>
  <c r="A116" i="41" s="1"/>
  <c r="A117" i="41" s="1"/>
  <c r="A118" i="41" s="1"/>
  <c r="A119" i="41" s="1"/>
  <c r="A120" i="41" s="1"/>
  <c r="A121" i="41" s="1"/>
  <c r="A125" i="41" s="1"/>
  <c r="A126" i="41" s="1"/>
  <c r="A127" i="41" s="1"/>
  <c r="A128" i="41" s="1"/>
  <c r="A129" i="41" s="1"/>
  <c r="A130" i="41" s="1"/>
  <c r="A134" i="41" s="1"/>
  <c r="A135" i="41" s="1"/>
  <c r="A136" i="41" s="1"/>
  <c r="A137" i="41" s="1"/>
  <c r="A138" i="41" s="1"/>
  <c r="A139" i="41" s="1"/>
  <c r="A140" i="41" s="1"/>
  <c r="A141" i="41" s="1"/>
  <c r="A142" i="41" s="1"/>
  <c r="A143" i="41" s="1"/>
  <c r="A147" i="41" s="1"/>
  <c r="A148" i="41" s="1"/>
  <c r="A152" i="41" s="1"/>
  <c r="A153" i="41" s="1"/>
  <c r="A157" i="41" s="1"/>
  <c r="A158" i="41" s="1"/>
  <c r="A159" i="41" s="1"/>
  <c r="A160" i="41" s="1"/>
  <c r="A161" i="41" s="1"/>
  <c r="A162" i="41" s="1"/>
  <c r="A166" i="41" s="1"/>
  <c r="A167" i="41" s="1"/>
  <c r="A168" i="41" s="1"/>
  <c r="A169" i="41" s="1"/>
  <c r="A170" i="41" s="1"/>
  <c r="A4" i="41"/>
  <c r="A7" i="41" s="1"/>
  <c r="A11" i="41" s="1"/>
  <c r="A12" i="41" s="1"/>
  <c r="A16" i="41" s="1"/>
  <c r="A17" i="41" s="1"/>
  <c r="A21" i="41" s="1"/>
  <c r="A25" i="41" s="1"/>
  <c r="A26" i="41" s="1"/>
  <c r="A27" i="41" s="1"/>
  <c r="A28" i="41" s="1"/>
  <c r="A32" i="41" s="1"/>
  <c r="A33" i="41" s="1"/>
  <c r="A34" i="41" s="1"/>
  <c r="A38" i="41" s="1"/>
  <c r="A39" i="41" s="1"/>
  <c r="A40" i="41" s="1"/>
  <c r="A41" i="41" s="1"/>
  <c r="A45" i="41" s="1"/>
  <c r="A46" i="41" s="1"/>
  <c r="A50" i="41" s="1"/>
  <c r="A54" i="41" s="1"/>
  <c r="A58" i="41" s="1"/>
  <c r="A59" i="41" s="1"/>
  <c r="A5" i="33"/>
  <c r="A6" i="33" s="1"/>
  <c r="A7" i="33" s="1"/>
  <c r="A10" i="33" s="1"/>
  <c r="A11" i="33" s="1"/>
  <c r="A12" i="33" s="1"/>
  <c r="A13" i="33" s="1"/>
  <c r="A16" i="33" s="1"/>
  <c r="A17" i="33" s="1"/>
  <c r="A18" i="33" s="1"/>
  <c r="A19" i="33" s="1"/>
  <c r="A22" i="33" s="1"/>
  <c r="A23" i="33" s="1"/>
  <c r="A26" i="33" s="1"/>
  <c r="A27" i="33" s="1"/>
  <c r="A28" i="33" s="1"/>
  <c r="A31" i="33" s="1"/>
  <c r="A32" i="33" s="1"/>
  <c r="A33" i="33" s="1"/>
  <c r="A36" i="33" s="1"/>
  <c r="A37" i="33" s="1"/>
  <c r="A38" i="33" s="1"/>
  <c r="A39" i="33" s="1"/>
  <c r="A42" i="33" s="1"/>
  <c r="A43" i="33" s="1"/>
  <c r="A44" i="33" s="1"/>
  <c r="A45" i="33" s="1"/>
  <c r="A48" i="33" s="1"/>
  <c r="A49" i="33" s="1"/>
  <c r="A50" i="33" s="1"/>
  <c r="A53" i="33" s="1"/>
  <c r="A54" i="33" s="1"/>
  <c r="A55" i="33" s="1"/>
  <c r="A56" i="33" s="1"/>
  <c r="A59" i="33" s="1"/>
  <c r="A60" i="33" s="1"/>
  <c r="A63" i="33" s="1"/>
  <c r="A64" i="33" s="1"/>
  <c r="A70" i="33"/>
  <c r="A71" i="33" s="1"/>
  <c r="A72" i="33" s="1"/>
  <c r="A73" i="33" s="1"/>
  <c r="A74" i="33" s="1"/>
  <c r="A75" i="33" s="1"/>
  <c r="A76" i="33" s="1"/>
  <c r="A77" i="33" s="1"/>
  <c r="A80" i="33" s="1"/>
  <c r="A81" i="33" s="1"/>
  <c r="A82" i="33" s="1"/>
  <c r="A83" i="33" s="1"/>
  <c r="A84" i="33" s="1"/>
  <c r="A85" i="33" s="1"/>
  <c r="A86" i="33" s="1"/>
  <c r="A89" i="33" s="1"/>
  <c r="A90" i="33" s="1"/>
  <c r="A91" i="33" s="1"/>
  <c r="A92" i="33" s="1"/>
  <c r="A93" i="33" s="1"/>
  <c r="A94" i="33" s="1"/>
  <c r="A95" i="33" s="1"/>
  <c r="A96" i="33" s="1"/>
  <c r="A97" i="33" s="1"/>
  <c r="A98" i="33" s="1"/>
  <c r="A101" i="33" s="1"/>
  <c r="A102" i="33" s="1"/>
  <c r="A103" i="33" s="1"/>
  <c r="A104" i="33" s="1"/>
  <c r="A105" i="33" s="1"/>
  <c r="A108" i="33" s="1"/>
  <c r="A109" i="33" s="1"/>
  <c r="A110" i="33" s="1"/>
  <c r="A111" i="33" s="1"/>
  <c r="A112" i="33" s="1"/>
  <c r="A113" i="33" s="1"/>
  <c r="A114" i="33" s="1"/>
  <c r="A115" i="33" s="1"/>
  <c r="A116" i="33" s="1"/>
  <c r="A117" i="33" s="1"/>
  <c r="A120" i="33" s="1"/>
  <c r="A121" i="33" s="1"/>
  <c r="A122" i="33" s="1"/>
  <c r="A123" i="33" s="1"/>
  <c r="A124" i="33" s="1"/>
  <c r="A125" i="33" s="1"/>
  <c r="A126" i="33" s="1"/>
  <c r="A127" i="33" s="1"/>
  <c r="A128" i="33" s="1"/>
  <c r="A129" i="33" s="1"/>
  <c r="A132" i="33" s="1"/>
  <c r="A133" i="33" s="1"/>
  <c r="A134" i="33" s="1"/>
  <c r="A135" i="33" s="1"/>
  <c r="A136" i="33" s="1"/>
  <c r="A137" i="33" s="1"/>
  <c r="A138" i="33" s="1"/>
  <c r="A139" i="33" s="1"/>
  <c r="A140" i="33" s="1"/>
  <c r="A141" i="33" s="1"/>
  <c r="A144" i="33" s="1"/>
  <c r="A145" i="33" s="1"/>
  <c r="A146" i="33" s="1"/>
  <c r="A147" i="33" s="1"/>
  <c r="A148" i="33" s="1"/>
  <c r="A149" i="33" s="1"/>
  <c r="A150" i="33" s="1"/>
  <c r="A151" i="33" s="1"/>
  <c r="A152" i="33" s="1"/>
  <c r="A153" i="33" s="1"/>
  <c r="A156" i="33" s="1"/>
  <c r="A157" i="33" s="1"/>
  <c r="A158" i="33" s="1"/>
  <c r="A159" i="33" s="1"/>
  <c r="A160" i="33" s="1"/>
  <c r="A161" i="33" s="1"/>
  <c r="A164" i="33" s="1"/>
  <c r="A165" i="33" s="1"/>
  <c r="A166" i="33" s="1"/>
  <c r="A167" i="33" s="1"/>
  <c r="A168" i="33" s="1"/>
  <c r="A169" i="33" s="1"/>
  <c r="A170" i="33" s="1"/>
  <c r="A171" i="33" s="1"/>
  <c r="A172" i="33" s="1"/>
  <c r="A173" i="33" s="1"/>
  <c r="A176" i="33" s="1"/>
  <c r="A177" i="33" s="1"/>
  <c r="A180" i="33" s="1"/>
  <c r="A181" i="33" s="1"/>
  <c r="F8" i="33"/>
  <c r="G8" i="33"/>
  <c r="H8" i="33"/>
  <c r="I8" i="33"/>
  <c r="J8" i="33"/>
  <c r="K8" i="33"/>
  <c r="L8" i="33"/>
  <c r="M8" i="33"/>
  <c r="N8" i="33"/>
  <c r="O8" i="33"/>
  <c r="AB202" i="43"/>
  <c r="AA202" i="43"/>
  <c r="Z202" i="43"/>
  <c r="Y202" i="43"/>
  <c r="X202" i="43"/>
  <c r="K202" i="43"/>
  <c r="J202" i="43"/>
  <c r="I202" i="43"/>
  <c r="H202" i="43"/>
  <c r="G200" i="43"/>
  <c r="G201" i="43"/>
  <c r="G202" i="43"/>
  <c r="AB201" i="43"/>
  <c r="AA201" i="43"/>
  <c r="Z201" i="43"/>
  <c r="Y201" i="43"/>
  <c r="X201" i="43"/>
  <c r="AB200" i="43"/>
  <c r="AA200" i="43"/>
  <c r="Z200" i="43"/>
  <c r="Y200" i="43"/>
  <c r="X200" i="43"/>
  <c r="K201" i="43"/>
  <c r="J201" i="43"/>
  <c r="I201" i="43"/>
  <c r="H201" i="43"/>
  <c r="K200" i="43"/>
  <c r="J200" i="43"/>
  <c r="I200" i="43"/>
  <c r="H200" i="43"/>
  <c r="AP186" i="34"/>
  <c r="AO186" i="34"/>
  <c r="AN186" i="34"/>
  <c r="AM186" i="34"/>
  <c r="AL186" i="34"/>
  <c r="AK186" i="34"/>
  <c r="AJ186" i="34"/>
  <c r="AI186" i="34"/>
  <c r="AH186" i="34"/>
  <c r="AG186" i="34"/>
  <c r="AF186" i="34"/>
  <c r="AE186" i="34"/>
  <c r="AD186" i="34"/>
  <c r="AC186" i="34"/>
  <c r="AB186" i="34"/>
  <c r="Z186" i="34"/>
  <c r="Y186" i="34"/>
  <c r="X186" i="34"/>
  <c r="W186" i="34"/>
  <c r="V186" i="34"/>
  <c r="T186" i="34"/>
  <c r="R186" i="34"/>
  <c r="Q186" i="34"/>
  <c r="P186" i="34"/>
  <c r="O186" i="34"/>
  <c r="N186" i="34"/>
  <c r="M186" i="34"/>
  <c r="L186" i="34"/>
  <c r="J186" i="34"/>
  <c r="I186" i="34"/>
  <c r="H186" i="34"/>
  <c r="G186" i="34"/>
  <c r="F186" i="34"/>
  <c r="AP185" i="34"/>
  <c r="AO185" i="34"/>
  <c r="AN185" i="34"/>
  <c r="AM185" i="34"/>
  <c r="AL185" i="34"/>
  <c r="AK185" i="34"/>
  <c r="AJ185" i="34"/>
  <c r="AI185" i="34"/>
  <c r="AH185" i="34"/>
  <c r="AG185" i="34"/>
  <c r="AF185" i="34"/>
  <c r="AE185" i="34"/>
  <c r="AD185" i="34"/>
  <c r="AC185" i="34"/>
  <c r="AB185" i="34"/>
  <c r="Z185" i="34"/>
  <c r="Y185" i="34"/>
  <c r="X185" i="34"/>
  <c r="W185" i="34"/>
  <c r="V185" i="34"/>
  <c r="T185" i="34"/>
  <c r="R185" i="34"/>
  <c r="Q185" i="34"/>
  <c r="P185" i="34"/>
  <c r="O185" i="34"/>
  <c r="N185" i="34"/>
  <c r="M185" i="34"/>
  <c r="L185" i="34"/>
  <c r="J185" i="34"/>
  <c r="I185" i="34"/>
  <c r="H185" i="34"/>
  <c r="G185" i="34"/>
  <c r="F185" i="34"/>
  <c r="AP184" i="34"/>
  <c r="AO184" i="34"/>
  <c r="AN184" i="34"/>
  <c r="AM184" i="34"/>
  <c r="AL184" i="34"/>
  <c r="AK184" i="34"/>
  <c r="AJ184" i="34"/>
  <c r="AI184" i="34"/>
  <c r="AH184" i="34"/>
  <c r="AG184" i="34"/>
  <c r="AF184" i="34"/>
  <c r="AE184" i="34"/>
  <c r="AD184" i="34"/>
  <c r="AC184" i="34"/>
  <c r="AB184" i="34"/>
  <c r="Z184" i="34"/>
  <c r="Y184" i="34"/>
  <c r="X184" i="34"/>
  <c r="W184" i="34"/>
  <c r="V184" i="34"/>
  <c r="T184" i="34"/>
  <c r="R184" i="34"/>
  <c r="Q184" i="34"/>
  <c r="P184" i="34"/>
  <c r="O184" i="34"/>
  <c r="N184" i="34"/>
  <c r="M184" i="34"/>
  <c r="L184" i="34"/>
  <c r="J184" i="34"/>
  <c r="I184" i="34"/>
  <c r="H184" i="34"/>
  <c r="G184" i="34"/>
  <c r="F184" i="34"/>
  <c r="AP183" i="34"/>
  <c r="AO183" i="34"/>
  <c r="AN183" i="34"/>
  <c r="AM183" i="34"/>
  <c r="AL183" i="34"/>
  <c r="AK183" i="34"/>
  <c r="AJ183" i="34"/>
  <c r="AI183" i="34"/>
  <c r="AH183" i="34"/>
  <c r="AG183" i="34"/>
  <c r="AF183" i="34"/>
  <c r="AE183" i="34"/>
  <c r="AD183" i="34"/>
  <c r="AC183" i="34"/>
  <c r="AB183" i="34"/>
  <c r="Z183" i="34"/>
  <c r="Y183" i="34"/>
  <c r="X183" i="34"/>
  <c r="W183" i="34"/>
  <c r="V183" i="34"/>
  <c r="T183" i="34"/>
  <c r="R183" i="34"/>
  <c r="Q183" i="34"/>
  <c r="P183" i="34"/>
  <c r="O183" i="34"/>
  <c r="N183" i="34"/>
  <c r="M183" i="34"/>
  <c r="L183" i="34"/>
  <c r="J183" i="34"/>
  <c r="I183" i="34"/>
  <c r="H183" i="34"/>
  <c r="G183" i="34"/>
  <c r="F183" i="34"/>
  <c r="AP182" i="34"/>
  <c r="AO182" i="34"/>
  <c r="AN182" i="34"/>
  <c r="AM182" i="34"/>
  <c r="AL182" i="34"/>
  <c r="AK182" i="34"/>
  <c r="AJ182" i="34"/>
  <c r="AI182" i="34"/>
  <c r="AH182" i="34"/>
  <c r="AG182" i="34"/>
  <c r="AF182" i="34"/>
  <c r="AE182" i="34"/>
  <c r="AD182" i="34"/>
  <c r="AC182" i="34"/>
  <c r="AB182" i="34"/>
  <c r="Z182" i="34"/>
  <c r="Y182" i="34"/>
  <c r="X182" i="34"/>
  <c r="W182" i="34"/>
  <c r="V182" i="34"/>
  <c r="T182" i="34"/>
  <c r="R182" i="34"/>
  <c r="Q182" i="34"/>
  <c r="P182" i="34"/>
  <c r="O182" i="34"/>
  <c r="N182" i="34"/>
  <c r="M182" i="34"/>
  <c r="L182" i="34"/>
  <c r="J182" i="34"/>
  <c r="I182" i="34"/>
  <c r="H182" i="34"/>
  <c r="G182" i="34"/>
  <c r="F182" i="34"/>
  <c r="AP179" i="34"/>
  <c r="AO179" i="34"/>
  <c r="AN179" i="34"/>
  <c r="AM179" i="34"/>
  <c r="AL179" i="34"/>
  <c r="AK179" i="34"/>
  <c r="AJ179" i="34"/>
  <c r="AI179" i="34"/>
  <c r="AH179" i="34"/>
  <c r="AG179" i="34"/>
  <c r="AF179" i="34"/>
  <c r="AE179" i="34"/>
  <c r="AD179" i="34"/>
  <c r="AC179" i="34"/>
  <c r="AB179" i="34"/>
  <c r="Z179" i="34"/>
  <c r="Y179" i="34"/>
  <c r="X179" i="34"/>
  <c r="W179" i="34"/>
  <c r="V179" i="34"/>
  <c r="T179" i="34"/>
  <c r="R179" i="34"/>
  <c r="Q179" i="34"/>
  <c r="P179" i="34"/>
  <c r="O179" i="34"/>
  <c r="N179" i="34"/>
  <c r="M179" i="34"/>
  <c r="L179" i="34"/>
  <c r="J179" i="34"/>
  <c r="I179" i="34"/>
  <c r="H179" i="34"/>
  <c r="G179" i="34"/>
  <c r="F179" i="34"/>
  <c r="AP178" i="34"/>
  <c r="AO178" i="34"/>
  <c r="AN178" i="34"/>
  <c r="AM178" i="34"/>
  <c r="AL178" i="34"/>
  <c r="AK178" i="34"/>
  <c r="AJ178" i="34"/>
  <c r="AI178" i="34"/>
  <c r="AH178" i="34"/>
  <c r="AG178" i="34"/>
  <c r="AF178" i="34"/>
  <c r="AE178" i="34"/>
  <c r="AD178" i="34"/>
  <c r="AC178" i="34"/>
  <c r="AB178" i="34"/>
  <c r="Z178" i="34"/>
  <c r="Y178" i="34"/>
  <c r="X178" i="34"/>
  <c r="W178" i="34"/>
  <c r="V178" i="34"/>
  <c r="T178" i="34"/>
  <c r="R178" i="34"/>
  <c r="Q178" i="34"/>
  <c r="P178" i="34"/>
  <c r="O178" i="34"/>
  <c r="N178" i="34"/>
  <c r="M178" i="34"/>
  <c r="L178" i="34"/>
  <c r="J178" i="34"/>
  <c r="I178" i="34"/>
  <c r="H178" i="34"/>
  <c r="G178" i="34"/>
  <c r="F178" i="34"/>
  <c r="AP177" i="34"/>
  <c r="AO177" i="34"/>
  <c r="AN177" i="34"/>
  <c r="AM177" i="34"/>
  <c r="AL177" i="34"/>
  <c r="AK177" i="34"/>
  <c r="AJ177" i="34"/>
  <c r="AI177" i="34"/>
  <c r="AH177" i="34"/>
  <c r="AG177" i="34"/>
  <c r="AF177" i="34"/>
  <c r="AE177" i="34"/>
  <c r="AD177" i="34"/>
  <c r="AC177" i="34"/>
  <c r="AB177" i="34"/>
  <c r="Z177" i="34"/>
  <c r="Y177" i="34"/>
  <c r="X177" i="34"/>
  <c r="W177" i="34"/>
  <c r="V177" i="34"/>
  <c r="T177" i="34"/>
  <c r="R177" i="34"/>
  <c r="Q177" i="34"/>
  <c r="P177" i="34"/>
  <c r="O177" i="34"/>
  <c r="N177" i="34"/>
  <c r="M177" i="34"/>
  <c r="L177" i="34"/>
  <c r="J177" i="34"/>
  <c r="I177" i="34"/>
  <c r="H177" i="34"/>
  <c r="G177" i="34"/>
  <c r="F177" i="34"/>
  <c r="AP176" i="34"/>
  <c r="AO176" i="34"/>
  <c r="AN176" i="34"/>
  <c r="AM176" i="34"/>
  <c r="AL176" i="34"/>
  <c r="AK176" i="34"/>
  <c r="AJ176" i="34"/>
  <c r="AI176" i="34"/>
  <c r="AH176" i="34"/>
  <c r="AG176" i="34"/>
  <c r="AF176" i="34"/>
  <c r="AE176" i="34"/>
  <c r="AD176" i="34"/>
  <c r="AC176" i="34"/>
  <c r="AB176" i="34"/>
  <c r="Z176" i="34"/>
  <c r="Y176" i="34"/>
  <c r="X176" i="34"/>
  <c r="W176" i="34"/>
  <c r="V176" i="34"/>
  <c r="T176" i="34"/>
  <c r="R176" i="34"/>
  <c r="Q176" i="34"/>
  <c r="P176" i="34"/>
  <c r="O176" i="34"/>
  <c r="N176" i="34"/>
  <c r="M176" i="34"/>
  <c r="L176" i="34"/>
  <c r="J176" i="34"/>
  <c r="I176" i="34"/>
  <c r="H176" i="34"/>
  <c r="G176" i="34"/>
  <c r="F176" i="34"/>
  <c r="AP175" i="34"/>
  <c r="AO175" i="34"/>
  <c r="AN175" i="34"/>
  <c r="AM175" i="34"/>
  <c r="AL175" i="34"/>
  <c r="AK175" i="34"/>
  <c r="AJ175" i="34"/>
  <c r="AI175" i="34"/>
  <c r="AH175" i="34"/>
  <c r="AG175" i="34"/>
  <c r="AF175" i="34"/>
  <c r="AE175" i="34"/>
  <c r="AD175" i="34"/>
  <c r="AC175" i="34"/>
  <c r="AB175" i="34"/>
  <c r="Z175" i="34"/>
  <c r="Y175" i="34"/>
  <c r="X175" i="34"/>
  <c r="W175" i="34"/>
  <c r="V175" i="34"/>
  <c r="T175" i="34"/>
  <c r="R175" i="34"/>
  <c r="Q175" i="34"/>
  <c r="P175" i="34"/>
  <c r="O175" i="34"/>
  <c r="N175" i="34"/>
  <c r="M175" i="34"/>
  <c r="L175" i="34"/>
  <c r="J175" i="34"/>
  <c r="I175" i="34"/>
  <c r="H175" i="34"/>
  <c r="G175" i="34"/>
  <c r="F175" i="34"/>
  <c r="K155" i="34"/>
  <c r="K156" i="34"/>
  <c r="S155" i="34"/>
  <c r="S156" i="34"/>
  <c r="U155" i="34"/>
  <c r="U156" i="34"/>
  <c r="AA155" i="34"/>
  <c r="AA156" i="34"/>
  <c r="K152" i="34"/>
  <c r="S152" i="34"/>
  <c r="U152" i="34"/>
  <c r="AA152" i="34"/>
  <c r="K140" i="34"/>
  <c r="K141" i="34"/>
  <c r="K142" i="34"/>
  <c r="K143" i="34"/>
  <c r="K144" i="34"/>
  <c r="K145" i="34"/>
  <c r="K146" i="34"/>
  <c r="K147" i="34"/>
  <c r="K148" i="34"/>
  <c r="K149" i="34"/>
  <c r="S140" i="34"/>
  <c r="S141" i="34"/>
  <c r="S142" i="34"/>
  <c r="S143" i="34"/>
  <c r="S144" i="34"/>
  <c r="S145" i="34"/>
  <c r="S146" i="34"/>
  <c r="S147" i="34"/>
  <c r="S148" i="34"/>
  <c r="S149" i="34"/>
  <c r="U140" i="34"/>
  <c r="U141" i="34"/>
  <c r="U142" i="34"/>
  <c r="U143" i="34"/>
  <c r="U144" i="34"/>
  <c r="U145" i="34"/>
  <c r="U146" i="34"/>
  <c r="U147" i="34"/>
  <c r="U148" i="34"/>
  <c r="U149" i="34"/>
  <c r="AA140" i="34"/>
  <c r="AA141" i="34"/>
  <c r="AA142" i="34"/>
  <c r="AA143" i="34"/>
  <c r="AA144" i="34"/>
  <c r="AA145" i="34"/>
  <c r="AA146" i="34"/>
  <c r="AA147" i="34"/>
  <c r="AA148" i="34"/>
  <c r="AA149" i="34"/>
  <c r="K134" i="34"/>
  <c r="K135" i="34"/>
  <c r="K136" i="34"/>
  <c r="K137" i="34"/>
  <c r="S134" i="34"/>
  <c r="S135" i="34"/>
  <c r="S136" i="34"/>
  <c r="S137" i="34"/>
  <c r="U134" i="34"/>
  <c r="U135" i="34"/>
  <c r="U136" i="34"/>
  <c r="U137" i="34"/>
  <c r="AA134" i="34"/>
  <c r="AA135" i="34"/>
  <c r="AA136" i="34"/>
  <c r="AA137" i="34"/>
  <c r="K129" i="34"/>
  <c r="K130" i="34"/>
  <c r="K131" i="34"/>
  <c r="S129" i="34"/>
  <c r="S130" i="34"/>
  <c r="S131" i="34"/>
  <c r="U129" i="34"/>
  <c r="U130" i="34"/>
  <c r="U131" i="34"/>
  <c r="AA129" i="34"/>
  <c r="AA130" i="34"/>
  <c r="AA131" i="34"/>
  <c r="K116" i="34"/>
  <c r="K117" i="34"/>
  <c r="K118" i="34"/>
  <c r="K119" i="34"/>
  <c r="K120" i="34"/>
  <c r="K121" i="34"/>
  <c r="K122" i="34"/>
  <c r="K123" i="34"/>
  <c r="S116" i="34"/>
  <c r="S117" i="34"/>
  <c r="S118" i="34"/>
  <c r="S119" i="34"/>
  <c r="S120" i="34"/>
  <c r="S121" i="34"/>
  <c r="S122" i="34"/>
  <c r="S123" i="34"/>
  <c r="U116" i="34"/>
  <c r="U117" i="34"/>
  <c r="U118" i="34"/>
  <c r="U119" i="34"/>
  <c r="U120" i="34"/>
  <c r="U121" i="34"/>
  <c r="U122" i="34"/>
  <c r="U123" i="34"/>
  <c r="AA116" i="34"/>
  <c r="AA117" i="34"/>
  <c r="AA118" i="34"/>
  <c r="AA119" i="34"/>
  <c r="AA120" i="34"/>
  <c r="AA121" i="34"/>
  <c r="AA122" i="34"/>
  <c r="AA123" i="34"/>
  <c r="K93" i="34"/>
  <c r="K94" i="34"/>
  <c r="K95" i="34"/>
  <c r="K96" i="34"/>
  <c r="K97" i="34"/>
  <c r="K98" i="34"/>
  <c r="K99" i="34"/>
  <c r="K100" i="34"/>
  <c r="K103" i="34"/>
  <c r="K104" i="34"/>
  <c r="K105" i="34"/>
  <c r="K106" i="34"/>
  <c r="K107" i="34"/>
  <c r="K108" i="34"/>
  <c r="K109" i="34"/>
  <c r="K110" i="34"/>
  <c r="K111" i="34"/>
  <c r="K112" i="34"/>
  <c r="K113" i="34"/>
  <c r="S93" i="34"/>
  <c r="S94" i="34"/>
  <c r="S95" i="34"/>
  <c r="S96" i="34"/>
  <c r="S97" i="34"/>
  <c r="S98" i="34"/>
  <c r="S99" i="34"/>
  <c r="S100" i="34"/>
  <c r="S103" i="34"/>
  <c r="S104" i="34"/>
  <c r="S105" i="34"/>
  <c r="S106" i="34"/>
  <c r="S107" i="34"/>
  <c r="S108" i="34"/>
  <c r="S109" i="34"/>
  <c r="S110" i="34"/>
  <c r="S111" i="34"/>
  <c r="S112" i="34"/>
  <c r="S113" i="34"/>
  <c r="U93" i="34"/>
  <c r="U94" i="34"/>
  <c r="U95" i="34"/>
  <c r="U96" i="34"/>
  <c r="U97" i="34"/>
  <c r="U98" i="34"/>
  <c r="U99" i="34"/>
  <c r="U100" i="34"/>
  <c r="U103" i="34"/>
  <c r="U104" i="34"/>
  <c r="U105" i="34"/>
  <c r="U106" i="34"/>
  <c r="U107" i="34"/>
  <c r="U108" i="34"/>
  <c r="U109" i="34"/>
  <c r="U110" i="34"/>
  <c r="U111" i="34"/>
  <c r="U112" i="34"/>
  <c r="U113" i="34"/>
  <c r="AA93" i="34"/>
  <c r="AA94" i="34"/>
  <c r="AA95" i="34"/>
  <c r="AA96" i="34"/>
  <c r="AA97" i="34"/>
  <c r="AA98" i="34"/>
  <c r="AA99" i="34"/>
  <c r="AA100" i="34"/>
  <c r="AA103" i="34"/>
  <c r="AA104" i="34"/>
  <c r="AA105" i="34"/>
  <c r="AA106" i="34"/>
  <c r="AA107" i="34"/>
  <c r="AA108" i="34"/>
  <c r="AA109" i="34"/>
  <c r="AA110" i="34"/>
  <c r="AA111" i="34"/>
  <c r="AA112" i="34"/>
  <c r="AA113" i="34"/>
  <c r="K65" i="34"/>
  <c r="K66" i="34"/>
  <c r="K67" i="34"/>
  <c r="K68" i="34"/>
  <c r="K69" i="34"/>
  <c r="K70" i="34"/>
  <c r="K71" i="34"/>
  <c r="K72" i="34"/>
  <c r="K73" i="34"/>
  <c r="K74" i="34"/>
  <c r="K75" i="34"/>
  <c r="K76" i="34"/>
  <c r="K77" i="34"/>
  <c r="K78" i="34"/>
  <c r="K81" i="34"/>
  <c r="K82" i="34"/>
  <c r="K83" i="34"/>
  <c r="K84" i="34"/>
  <c r="K85" i="34"/>
  <c r="K86" i="34"/>
  <c r="K87" i="34"/>
  <c r="K88" i="34"/>
  <c r="K89" i="34"/>
  <c r="K90" i="34"/>
  <c r="S65" i="34"/>
  <c r="S66" i="34"/>
  <c r="S67" i="34"/>
  <c r="S68" i="34"/>
  <c r="S69" i="34"/>
  <c r="S70" i="34"/>
  <c r="S71" i="34"/>
  <c r="S72" i="34"/>
  <c r="S73" i="34"/>
  <c r="S74" i="34"/>
  <c r="S75" i="34"/>
  <c r="S76" i="34"/>
  <c r="S77" i="34"/>
  <c r="S78" i="34"/>
  <c r="S81" i="34"/>
  <c r="S82" i="34"/>
  <c r="S83" i="34"/>
  <c r="S84" i="34"/>
  <c r="S85" i="34"/>
  <c r="S86" i="34"/>
  <c r="S87" i="34"/>
  <c r="S88" i="34"/>
  <c r="S89" i="34"/>
  <c r="S90" i="34"/>
  <c r="U65" i="34"/>
  <c r="U66" i="34"/>
  <c r="U67" i="34"/>
  <c r="U68" i="34"/>
  <c r="U69" i="34"/>
  <c r="U70" i="34"/>
  <c r="U71" i="34"/>
  <c r="U72" i="34"/>
  <c r="U73" i="34"/>
  <c r="U74" i="34"/>
  <c r="U75" i="34"/>
  <c r="U76" i="34"/>
  <c r="U77" i="34"/>
  <c r="U78" i="34"/>
  <c r="U81" i="34"/>
  <c r="U82" i="34"/>
  <c r="U83" i="34"/>
  <c r="U84" i="34"/>
  <c r="U85" i="34"/>
  <c r="U86" i="34"/>
  <c r="U87" i="34"/>
  <c r="U88" i="34"/>
  <c r="U89" i="34"/>
  <c r="U90" i="34"/>
  <c r="AA65" i="34"/>
  <c r="AA66" i="34"/>
  <c r="AA67" i="34"/>
  <c r="AA68" i="34"/>
  <c r="AA69" i="34"/>
  <c r="AA70" i="34"/>
  <c r="AA71" i="34"/>
  <c r="AA72" i="34"/>
  <c r="AA73" i="34"/>
  <c r="AA74" i="34"/>
  <c r="AA75" i="34"/>
  <c r="AA76" i="34"/>
  <c r="AA77" i="34"/>
  <c r="AA78" i="34"/>
  <c r="AA81" i="34"/>
  <c r="AA82" i="34"/>
  <c r="AA83" i="34"/>
  <c r="AA84" i="34"/>
  <c r="AA85" i="34"/>
  <c r="AA86" i="34"/>
  <c r="AA87" i="34"/>
  <c r="AA88" i="34"/>
  <c r="AA89" i="34"/>
  <c r="AA90" i="34"/>
  <c r="K55" i="34"/>
  <c r="K58" i="34"/>
  <c r="K59" i="34"/>
  <c r="K62" i="34"/>
  <c r="S55" i="34"/>
  <c r="S62" i="34"/>
  <c r="U55" i="34"/>
  <c r="U62" i="34"/>
  <c r="AA55" i="34"/>
  <c r="AA62" i="34"/>
  <c r="K43" i="34"/>
  <c r="K44" i="34"/>
  <c r="K45" i="34"/>
  <c r="K46" i="34"/>
  <c r="K47" i="34"/>
  <c r="K48" i="34"/>
  <c r="K49" i="34"/>
  <c r="S43" i="34"/>
  <c r="S44" i="34"/>
  <c r="S45" i="34"/>
  <c r="S46" i="34"/>
  <c r="S47" i="34"/>
  <c r="S48" i="34"/>
  <c r="S49" i="34"/>
  <c r="U43" i="34"/>
  <c r="U44" i="34"/>
  <c r="U45" i="34"/>
  <c r="U46" i="34"/>
  <c r="U47" i="34"/>
  <c r="U48" i="34"/>
  <c r="U49" i="34"/>
  <c r="AA43" i="34"/>
  <c r="AA44" i="34"/>
  <c r="AA45" i="34"/>
  <c r="AA46" i="34"/>
  <c r="AA47" i="34"/>
  <c r="AA48" i="34"/>
  <c r="AA49" i="34"/>
  <c r="W60" i="34"/>
  <c r="W79" i="34"/>
  <c r="W101" i="34"/>
  <c r="W126" i="34"/>
  <c r="W158" i="34"/>
  <c r="X60" i="34"/>
  <c r="X79" i="34"/>
  <c r="X101" i="34"/>
  <c r="X126" i="34"/>
  <c r="X158" i="34"/>
  <c r="AO60" i="34"/>
  <c r="AO79" i="34"/>
  <c r="AO101" i="34"/>
  <c r="AO126" i="34"/>
  <c r="AO158" i="34"/>
  <c r="AN60" i="34"/>
  <c r="AN79" i="34"/>
  <c r="AN101" i="34"/>
  <c r="AN126" i="34"/>
  <c r="AN158" i="34"/>
  <c r="AN5" i="34"/>
  <c r="AN14" i="34"/>
  <c r="AN32" i="34"/>
  <c r="AN41" i="34"/>
  <c r="AN52" i="34"/>
  <c r="R60" i="34"/>
  <c r="R79" i="34"/>
  <c r="R101" i="34"/>
  <c r="R126" i="34"/>
  <c r="R158" i="34"/>
  <c r="R5" i="34"/>
  <c r="R14" i="34"/>
  <c r="R32" i="34"/>
  <c r="R41" i="34"/>
  <c r="R52" i="34"/>
  <c r="AP148" i="46"/>
  <c r="AO148" i="46"/>
  <c r="AN148" i="46"/>
  <c r="AM148" i="46"/>
  <c r="AL148" i="46"/>
  <c r="AK148" i="46"/>
  <c r="AJ148" i="46"/>
  <c r="AI148" i="46"/>
  <c r="AH148" i="46"/>
  <c r="AG148" i="46"/>
  <c r="AF148" i="46"/>
  <c r="AE148" i="46"/>
  <c r="AD148" i="46"/>
  <c r="AC148" i="46"/>
  <c r="AB148" i="46"/>
  <c r="AA148" i="46"/>
  <c r="Z148" i="46"/>
  <c r="Y148" i="46"/>
  <c r="X148" i="46"/>
  <c r="W148" i="46"/>
  <c r="V148" i="46"/>
  <c r="U148" i="46"/>
  <c r="T148" i="46"/>
  <c r="S148" i="46"/>
  <c r="R148" i="46"/>
  <c r="Q148" i="46"/>
  <c r="P148" i="46"/>
  <c r="O148" i="46"/>
  <c r="N148" i="46"/>
  <c r="M148" i="46"/>
  <c r="L148" i="46"/>
  <c r="K148" i="46"/>
  <c r="J148" i="46"/>
  <c r="I148" i="46"/>
  <c r="H148" i="46"/>
  <c r="G148" i="46"/>
  <c r="F148" i="46"/>
  <c r="AP147" i="46"/>
  <c r="AO147" i="46"/>
  <c r="AN147" i="46"/>
  <c r="AM147" i="46"/>
  <c r="AL147" i="46"/>
  <c r="AK147" i="46"/>
  <c r="AJ147" i="46"/>
  <c r="AI147" i="46"/>
  <c r="AH147" i="46"/>
  <c r="AG147" i="46"/>
  <c r="AF147" i="46"/>
  <c r="AE147" i="46"/>
  <c r="AD147" i="46"/>
  <c r="AC147" i="46"/>
  <c r="AB147" i="46"/>
  <c r="AA147" i="46"/>
  <c r="Z147" i="46"/>
  <c r="Y147" i="46"/>
  <c r="X147" i="46"/>
  <c r="W147" i="46"/>
  <c r="V147" i="46"/>
  <c r="U147" i="46"/>
  <c r="T147" i="46"/>
  <c r="S147" i="46"/>
  <c r="R147" i="46"/>
  <c r="Q147" i="46"/>
  <c r="P147" i="46"/>
  <c r="O147" i="46"/>
  <c r="N147" i="46"/>
  <c r="M147" i="46"/>
  <c r="L147" i="46"/>
  <c r="K147" i="46"/>
  <c r="J147" i="46"/>
  <c r="I147" i="46"/>
  <c r="H147" i="46"/>
  <c r="G147" i="46"/>
  <c r="F147" i="46"/>
  <c r="AP146" i="46"/>
  <c r="AO146" i="46"/>
  <c r="AN146" i="46"/>
  <c r="AM146" i="46"/>
  <c r="AL146" i="46"/>
  <c r="AK146" i="46"/>
  <c r="AJ146" i="46"/>
  <c r="AI146" i="46"/>
  <c r="AH146" i="46"/>
  <c r="AG146" i="46"/>
  <c r="AF146" i="46"/>
  <c r="AE146" i="46"/>
  <c r="AD146" i="46"/>
  <c r="AC146" i="46"/>
  <c r="AB146" i="46"/>
  <c r="AA146" i="46"/>
  <c r="Z146" i="46"/>
  <c r="Y146" i="46"/>
  <c r="X146" i="46"/>
  <c r="W146" i="46"/>
  <c r="V146" i="46"/>
  <c r="U146" i="46"/>
  <c r="T146" i="46"/>
  <c r="S146" i="46"/>
  <c r="R146" i="46"/>
  <c r="Q146" i="46"/>
  <c r="P146" i="46"/>
  <c r="O146" i="46"/>
  <c r="N146" i="46"/>
  <c r="M146" i="46"/>
  <c r="L146" i="46"/>
  <c r="K146" i="46"/>
  <c r="J146" i="46"/>
  <c r="I146" i="46"/>
  <c r="H146" i="46"/>
  <c r="G146" i="46"/>
  <c r="F146" i="46"/>
  <c r="AP145" i="46"/>
  <c r="AO145" i="46"/>
  <c r="AN145" i="46"/>
  <c r="AM145" i="46"/>
  <c r="AL145" i="46"/>
  <c r="AK145" i="46"/>
  <c r="AJ145" i="46"/>
  <c r="AI145" i="46"/>
  <c r="AH145" i="46"/>
  <c r="AG145" i="46"/>
  <c r="AF145" i="46"/>
  <c r="AE145" i="46"/>
  <c r="AD145" i="46"/>
  <c r="AC145" i="46"/>
  <c r="AB145" i="46"/>
  <c r="AA145" i="46"/>
  <c r="Z145" i="46"/>
  <c r="Y145" i="46"/>
  <c r="X145" i="46"/>
  <c r="W145" i="46"/>
  <c r="V145" i="46"/>
  <c r="U145" i="46"/>
  <c r="T145" i="46"/>
  <c r="S145" i="46"/>
  <c r="R145" i="46"/>
  <c r="Q145" i="46"/>
  <c r="P145" i="46"/>
  <c r="O145" i="46"/>
  <c r="N145" i="46"/>
  <c r="M145" i="46"/>
  <c r="L145" i="46"/>
  <c r="K145" i="46"/>
  <c r="J145" i="46"/>
  <c r="I145" i="46"/>
  <c r="H145" i="46"/>
  <c r="G145" i="46"/>
  <c r="F145" i="46"/>
  <c r="AP144" i="46"/>
  <c r="AO144" i="46"/>
  <c r="AN144" i="46"/>
  <c r="AM144" i="46"/>
  <c r="AL144" i="46"/>
  <c r="AK144" i="46"/>
  <c r="AJ144" i="46"/>
  <c r="AI144" i="46"/>
  <c r="AH144" i="46"/>
  <c r="AG144" i="46"/>
  <c r="AF144" i="46"/>
  <c r="AE144" i="46"/>
  <c r="AD144" i="46"/>
  <c r="AC144" i="46"/>
  <c r="AB144" i="46"/>
  <c r="AA144" i="46"/>
  <c r="Z144" i="46"/>
  <c r="Y144" i="46"/>
  <c r="X144" i="46"/>
  <c r="W144" i="46"/>
  <c r="V144" i="46"/>
  <c r="U144" i="46"/>
  <c r="T144" i="46"/>
  <c r="S144" i="46"/>
  <c r="R144" i="46"/>
  <c r="Q144" i="46"/>
  <c r="P144" i="46"/>
  <c r="O144" i="46"/>
  <c r="N144" i="46"/>
  <c r="M144" i="46"/>
  <c r="L144" i="46"/>
  <c r="K144" i="46"/>
  <c r="J144" i="46"/>
  <c r="I144" i="46"/>
  <c r="H144" i="46"/>
  <c r="G144" i="46"/>
  <c r="F144" i="46"/>
  <c r="AP141" i="46"/>
  <c r="AO141" i="46"/>
  <c r="AN141" i="46"/>
  <c r="AM141" i="46"/>
  <c r="AL141" i="46"/>
  <c r="AK141" i="46"/>
  <c r="AJ141" i="46"/>
  <c r="AI141" i="46"/>
  <c r="AH141" i="46"/>
  <c r="AG141" i="46"/>
  <c r="AF141" i="46"/>
  <c r="AE141" i="46"/>
  <c r="AD141" i="46"/>
  <c r="AC141" i="46"/>
  <c r="AB141" i="46"/>
  <c r="AA141" i="46"/>
  <c r="Z141" i="46"/>
  <c r="Y141" i="46"/>
  <c r="X141" i="46"/>
  <c r="W141" i="46"/>
  <c r="V141" i="46"/>
  <c r="U141" i="46"/>
  <c r="T141" i="46"/>
  <c r="S141" i="46"/>
  <c r="R141" i="46"/>
  <c r="Q141" i="46"/>
  <c r="P141" i="46"/>
  <c r="O141" i="46"/>
  <c r="N141" i="46"/>
  <c r="M141" i="46"/>
  <c r="L141" i="46"/>
  <c r="K141" i="46"/>
  <c r="J141" i="46"/>
  <c r="I141" i="46"/>
  <c r="H141" i="46"/>
  <c r="G141" i="46"/>
  <c r="F141" i="46"/>
  <c r="AP140" i="46"/>
  <c r="AO140" i="46"/>
  <c r="AN140" i="46"/>
  <c r="AM140" i="46"/>
  <c r="AL140" i="46"/>
  <c r="AK140" i="46"/>
  <c r="AJ140" i="46"/>
  <c r="AI140" i="46"/>
  <c r="AH140" i="46"/>
  <c r="AG140" i="46"/>
  <c r="AF140" i="46"/>
  <c r="AE140" i="46"/>
  <c r="AD140" i="46"/>
  <c r="AC140" i="46"/>
  <c r="AB140" i="46"/>
  <c r="AA140" i="46"/>
  <c r="Z140" i="46"/>
  <c r="Y140" i="46"/>
  <c r="X140" i="46"/>
  <c r="W140" i="46"/>
  <c r="V140" i="46"/>
  <c r="U140" i="46"/>
  <c r="T140" i="46"/>
  <c r="S140" i="46"/>
  <c r="R140" i="46"/>
  <c r="Q140" i="46"/>
  <c r="P140" i="46"/>
  <c r="O140" i="46"/>
  <c r="N140" i="46"/>
  <c r="M140" i="46"/>
  <c r="L140" i="46"/>
  <c r="K140" i="46"/>
  <c r="J140" i="46"/>
  <c r="I140" i="46"/>
  <c r="H140" i="46"/>
  <c r="G140" i="46"/>
  <c r="F140" i="46"/>
  <c r="AP139" i="46"/>
  <c r="AO139" i="46"/>
  <c r="AN139" i="46"/>
  <c r="AM139" i="46"/>
  <c r="AL139" i="46"/>
  <c r="AK139" i="46"/>
  <c r="AJ139" i="46"/>
  <c r="AI139" i="46"/>
  <c r="AH139" i="46"/>
  <c r="AG139" i="46"/>
  <c r="AF139" i="46"/>
  <c r="AE139" i="46"/>
  <c r="AD139" i="46"/>
  <c r="AC139" i="46"/>
  <c r="AB139" i="46"/>
  <c r="AA139" i="46"/>
  <c r="Z139" i="46"/>
  <c r="Y139" i="46"/>
  <c r="X139" i="46"/>
  <c r="W139" i="46"/>
  <c r="V139" i="46"/>
  <c r="U139" i="46"/>
  <c r="T139" i="46"/>
  <c r="S139" i="46"/>
  <c r="R139" i="46"/>
  <c r="Q139" i="46"/>
  <c r="P139" i="46"/>
  <c r="O139" i="46"/>
  <c r="N139" i="46"/>
  <c r="M139" i="46"/>
  <c r="L139" i="46"/>
  <c r="K139" i="46"/>
  <c r="J139" i="46"/>
  <c r="I139" i="46"/>
  <c r="H139" i="46"/>
  <c r="G139" i="46"/>
  <c r="F139" i="46"/>
  <c r="AQ148" i="46"/>
  <c r="AS148" i="46" s="1"/>
  <c r="AQ147" i="46"/>
  <c r="AS147" i="46" s="1"/>
  <c r="AQ146" i="46"/>
  <c r="AS146" i="46" s="1"/>
  <c r="AQ145" i="46"/>
  <c r="AS145" i="46" s="1"/>
  <c r="AQ144" i="46"/>
  <c r="AS144" i="46" s="1"/>
  <c r="AQ141" i="46"/>
  <c r="AS141" i="46" s="1"/>
  <c r="AQ140" i="46"/>
  <c r="AS140" i="46" s="1"/>
  <c r="AQ139" i="46"/>
  <c r="AS139" i="46" s="1"/>
  <c r="AP138" i="46"/>
  <c r="AO138" i="46"/>
  <c r="AN138" i="46"/>
  <c r="AM138" i="46"/>
  <c r="AL138" i="46"/>
  <c r="AK138" i="46"/>
  <c r="AJ138" i="46"/>
  <c r="AI138" i="46"/>
  <c r="AH138" i="46"/>
  <c r="AG138" i="46"/>
  <c r="AF138" i="46"/>
  <c r="AE138" i="46"/>
  <c r="AD138" i="46"/>
  <c r="AC138" i="46"/>
  <c r="AB138" i="46"/>
  <c r="AA138" i="46"/>
  <c r="Z138" i="46"/>
  <c r="Y138" i="46"/>
  <c r="X138" i="46"/>
  <c r="W138" i="46"/>
  <c r="V138" i="46"/>
  <c r="U138" i="46"/>
  <c r="T138" i="46"/>
  <c r="S138" i="46"/>
  <c r="R138" i="46"/>
  <c r="Q138" i="46"/>
  <c r="P138" i="46"/>
  <c r="O138" i="46"/>
  <c r="N138" i="46"/>
  <c r="M138" i="46"/>
  <c r="L138" i="46"/>
  <c r="K138" i="46"/>
  <c r="J138" i="46"/>
  <c r="I138" i="46"/>
  <c r="H138" i="46"/>
  <c r="G138" i="46"/>
  <c r="F138" i="46"/>
  <c r="AQ138" i="46" s="1"/>
  <c r="AS138" i="46" s="1"/>
  <c r="AP137" i="46"/>
  <c r="AO137" i="46"/>
  <c r="AN137" i="46"/>
  <c r="AM137" i="46"/>
  <c r="AL137" i="46"/>
  <c r="AK137" i="46"/>
  <c r="AJ137" i="46"/>
  <c r="AI137" i="46"/>
  <c r="AH137" i="46"/>
  <c r="AG137" i="46"/>
  <c r="AF137" i="46"/>
  <c r="AE137" i="46"/>
  <c r="AD137" i="46"/>
  <c r="AC137" i="46"/>
  <c r="AB137" i="46"/>
  <c r="AA137" i="46"/>
  <c r="Z137" i="46"/>
  <c r="Y137" i="46"/>
  <c r="X137" i="46"/>
  <c r="W137" i="46"/>
  <c r="V137" i="46"/>
  <c r="U137" i="46"/>
  <c r="T137" i="46"/>
  <c r="S137" i="46"/>
  <c r="R137" i="46"/>
  <c r="Q137" i="46"/>
  <c r="P137" i="46"/>
  <c r="O137" i="46"/>
  <c r="N137" i="46"/>
  <c r="M137" i="46"/>
  <c r="L137" i="46"/>
  <c r="K137" i="46"/>
  <c r="J137" i="46"/>
  <c r="I137" i="46"/>
  <c r="H137" i="46"/>
  <c r="G137" i="46"/>
  <c r="F137" i="46"/>
  <c r="AQ137" i="46" s="1"/>
  <c r="AS137" i="46" s="1"/>
  <c r="AG18" i="43"/>
  <c r="AF18" i="43"/>
  <c r="AE18" i="43"/>
  <c r="AD18" i="43"/>
  <c r="AC18" i="43"/>
  <c r="AB18" i="43"/>
  <c r="AA18" i="43"/>
  <c r="Z18" i="43"/>
  <c r="Y18" i="43"/>
  <c r="X18" i="43"/>
  <c r="W18" i="43"/>
  <c r="AG17" i="43"/>
  <c r="AF17" i="43"/>
  <c r="AE17" i="43"/>
  <c r="AD17" i="43"/>
  <c r="AC17" i="43"/>
  <c r="AB17" i="43"/>
  <c r="AA17" i="43"/>
  <c r="Z17" i="43"/>
  <c r="Y17" i="43"/>
  <c r="X17" i="43"/>
  <c r="W17" i="43"/>
  <c r="V18" i="43"/>
  <c r="V17" i="43"/>
  <c r="AG15" i="43"/>
  <c r="AF15" i="43"/>
  <c r="AE15" i="43"/>
  <c r="AD15" i="43"/>
  <c r="AC15" i="43"/>
  <c r="AB15" i="43"/>
  <c r="AA15" i="43"/>
  <c r="Z15" i="43"/>
  <c r="Y15" i="43"/>
  <c r="X15" i="43"/>
  <c r="W15" i="43"/>
  <c r="AG14" i="43"/>
  <c r="AF14" i="43"/>
  <c r="AE14" i="43"/>
  <c r="AD14" i="43"/>
  <c r="AC14" i="43"/>
  <c r="AB14" i="43"/>
  <c r="AA14" i="43"/>
  <c r="Z14" i="43"/>
  <c r="Y14" i="43"/>
  <c r="X14" i="43"/>
  <c r="W14" i="43"/>
  <c r="V15" i="43"/>
  <c r="V14" i="43"/>
  <c r="AG12" i="43"/>
  <c r="AF12" i="43"/>
  <c r="AE12" i="43"/>
  <c r="AD12" i="43"/>
  <c r="AC12" i="43"/>
  <c r="AB12" i="43"/>
  <c r="AA12" i="43"/>
  <c r="Z12" i="43"/>
  <c r="Y12" i="43"/>
  <c r="X12" i="43"/>
  <c r="W12" i="43"/>
  <c r="AG11" i="43"/>
  <c r="AF11" i="43"/>
  <c r="AE11" i="43"/>
  <c r="AD11" i="43"/>
  <c r="AC11" i="43"/>
  <c r="AB11" i="43"/>
  <c r="AA11" i="43"/>
  <c r="Z11" i="43"/>
  <c r="Y11" i="43"/>
  <c r="X11" i="43"/>
  <c r="W11" i="43"/>
  <c r="V12" i="43"/>
  <c r="V11" i="43"/>
  <c r="AG9" i="43"/>
  <c r="AF9" i="43"/>
  <c r="AE9" i="43"/>
  <c r="AD9" i="43"/>
  <c r="AC9" i="43"/>
  <c r="AB9" i="43"/>
  <c r="AA9" i="43"/>
  <c r="Z9" i="43"/>
  <c r="Y9" i="43"/>
  <c r="X9" i="43"/>
  <c r="W9" i="43"/>
  <c r="AG8" i="43"/>
  <c r="AF8" i="43"/>
  <c r="AE8" i="43"/>
  <c r="AD8" i="43"/>
  <c r="AC8" i="43"/>
  <c r="AB8" i="43"/>
  <c r="AA8" i="43"/>
  <c r="Z8" i="43"/>
  <c r="Y8" i="43"/>
  <c r="X8" i="43"/>
  <c r="W8" i="43"/>
  <c r="V9" i="43"/>
  <c r="V8" i="43"/>
  <c r="AG6" i="43"/>
  <c r="AF6" i="43"/>
  <c r="AE6" i="43"/>
  <c r="AD6" i="43"/>
  <c r="AC6" i="43"/>
  <c r="AB6" i="43"/>
  <c r="AA6" i="43"/>
  <c r="Z6" i="43"/>
  <c r="Y6" i="43"/>
  <c r="X6" i="43"/>
  <c r="W6" i="43"/>
  <c r="AG5" i="43"/>
  <c r="AF5" i="43"/>
  <c r="AE5" i="43"/>
  <c r="AD5" i="43"/>
  <c r="AC5" i="43"/>
  <c r="AB5" i="43"/>
  <c r="AA5" i="43"/>
  <c r="Z5" i="43"/>
  <c r="Y5" i="43"/>
  <c r="X5" i="43"/>
  <c r="W5" i="43"/>
  <c r="V6" i="43"/>
  <c r="V5" i="43"/>
  <c r="P18" i="43"/>
  <c r="O18" i="43"/>
  <c r="N18" i="43"/>
  <c r="M18" i="43"/>
  <c r="L18" i="43"/>
  <c r="K18" i="43"/>
  <c r="J18" i="43"/>
  <c r="I18" i="43"/>
  <c r="H18" i="43"/>
  <c r="G18" i="43"/>
  <c r="F18" i="43"/>
  <c r="P17" i="43"/>
  <c r="O17" i="43"/>
  <c r="N17" i="43"/>
  <c r="M17" i="43"/>
  <c r="L17" i="43"/>
  <c r="K17" i="43"/>
  <c r="J17" i="43"/>
  <c r="I17" i="43"/>
  <c r="H17" i="43"/>
  <c r="G17" i="43"/>
  <c r="F17" i="43"/>
  <c r="E18" i="43"/>
  <c r="E17" i="43"/>
  <c r="P15" i="43"/>
  <c r="O15" i="43"/>
  <c r="N15" i="43"/>
  <c r="M15" i="43"/>
  <c r="L15" i="43"/>
  <c r="K15" i="43"/>
  <c r="J15" i="43"/>
  <c r="I15" i="43"/>
  <c r="H15" i="43"/>
  <c r="G15" i="43"/>
  <c r="F15" i="43"/>
  <c r="P14" i="43"/>
  <c r="O14" i="43"/>
  <c r="N14" i="43"/>
  <c r="M14" i="43"/>
  <c r="L14" i="43"/>
  <c r="K14" i="43"/>
  <c r="J14" i="43"/>
  <c r="I14" i="43"/>
  <c r="H14" i="43"/>
  <c r="G14" i="43"/>
  <c r="F14" i="43"/>
  <c r="E15" i="43"/>
  <c r="E14" i="43"/>
  <c r="P12" i="43"/>
  <c r="O12" i="43"/>
  <c r="N12" i="43"/>
  <c r="M12" i="43"/>
  <c r="L12" i="43"/>
  <c r="K12" i="43"/>
  <c r="J12" i="43"/>
  <c r="I12" i="43"/>
  <c r="H12" i="43"/>
  <c r="G12" i="43"/>
  <c r="F12" i="43"/>
  <c r="P11" i="43"/>
  <c r="O11" i="43"/>
  <c r="N11" i="43"/>
  <c r="M11" i="43"/>
  <c r="L11" i="43"/>
  <c r="K11" i="43"/>
  <c r="J11" i="43"/>
  <c r="I11" i="43"/>
  <c r="H11" i="43"/>
  <c r="G11" i="43"/>
  <c r="F11" i="43"/>
  <c r="E12" i="43"/>
  <c r="E11" i="43"/>
  <c r="P9" i="43"/>
  <c r="O9" i="43"/>
  <c r="N9" i="43"/>
  <c r="M9" i="43"/>
  <c r="L9" i="43"/>
  <c r="K9" i="43"/>
  <c r="J9" i="43"/>
  <c r="I9" i="43"/>
  <c r="H9" i="43"/>
  <c r="G9" i="43"/>
  <c r="F9" i="43"/>
  <c r="P8" i="43"/>
  <c r="O8" i="43"/>
  <c r="N8" i="43"/>
  <c r="M8" i="43"/>
  <c r="L8" i="43"/>
  <c r="K8" i="43"/>
  <c r="J8" i="43"/>
  <c r="I8" i="43"/>
  <c r="H8" i="43"/>
  <c r="G8" i="43"/>
  <c r="F8" i="43"/>
  <c r="E9" i="43"/>
  <c r="E8" i="43"/>
  <c r="P6" i="43"/>
  <c r="O6" i="43"/>
  <c r="N6" i="43"/>
  <c r="M6" i="43"/>
  <c r="L6" i="43"/>
  <c r="K6" i="43"/>
  <c r="J6" i="43"/>
  <c r="I6" i="43"/>
  <c r="H6" i="43"/>
  <c r="G6" i="43"/>
  <c r="F6" i="43"/>
  <c r="P5" i="43"/>
  <c r="O5" i="43"/>
  <c r="N5" i="43"/>
  <c r="M5" i="43"/>
  <c r="L5" i="43"/>
  <c r="K5" i="43"/>
  <c r="J5" i="43"/>
  <c r="I5" i="43"/>
  <c r="H5" i="43"/>
  <c r="G5" i="43"/>
  <c r="F5" i="43"/>
  <c r="E6" i="43"/>
  <c r="E5" i="43"/>
  <c r="AN26" i="37"/>
  <c r="AN25" i="37"/>
  <c r="AN21" i="37"/>
  <c r="AN20" i="37"/>
  <c r="AN16" i="37"/>
  <c r="AN15" i="37"/>
  <c r="AN11" i="37"/>
  <c r="AN10" i="37"/>
  <c r="AN6" i="37"/>
  <c r="AN5" i="37"/>
  <c r="AO6" i="37"/>
  <c r="AO11" i="37"/>
  <c r="AO16" i="37"/>
  <c r="AO21" i="37"/>
  <c r="AO26" i="37"/>
  <c r="CE26" i="37"/>
  <c r="CE25" i="37"/>
  <c r="CE21" i="37"/>
  <c r="CE20" i="37"/>
  <c r="CE16" i="37"/>
  <c r="CE15" i="37"/>
  <c r="CE11" i="37"/>
  <c r="CE10" i="37"/>
  <c r="CE6" i="37"/>
  <c r="CE5" i="37"/>
  <c r="CB52" i="38"/>
  <c r="CA52" i="38"/>
  <c r="BZ52" i="38"/>
  <c r="BY52" i="38"/>
  <c r="BX52" i="38"/>
  <c r="BW52" i="38"/>
  <c r="BV52" i="38"/>
  <c r="BU52" i="38"/>
  <c r="BT52" i="38"/>
  <c r="BS52" i="38"/>
  <c r="BR52" i="38"/>
  <c r="BQ52" i="38"/>
  <c r="BP52" i="38"/>
  <c r="BO52" i="38"/>
  <c r="BN52" i="38"/>
  <c r="BM52" i="38"/>
  <c r="BL52" i="38"/>
  <c r="BK52" i="38"/>
  <c r="BJ52" i="38"/>
  <c r="BI52" i="38"/>
  <c r="BH52" i="38"/>
  <c r="BY51" i="38"/>
  <c r="BV51" i="38"/>
  <c r="BU51" i="38"/>
  <c r="BP51" i="38"/>
  <c r="BO51" i="38"/>
  <c r="BN51" i="38"/>
  <c r="BL51" i="38"/>
  <c r="BK51" i="38"/>
  <c r="BJ51" i="38"/>
  <c r="BI51" i="38"/>
  <c r="BH51" i="38"/>
  <c r="BF52" i="38"/>
  <c r="BE52" i="38"/>
  <c r="BD52" i="38"/>
  <c r="AE50" i="42" s="1"/>
  <c r="AG494" i="42" s="1"/>
  <c r="AG495" i="42" s="1"/>
  <c r="BC52" i="38"/>
  <c r="BB52" i="38"/>
  <c r="AC50" i="42" s="1"/>
  <c r="AE494" i="42" s="1"/>
  <c r="AE495" i="42" s="1"/>
  <c r="BA52" i="38"/>
  <c r="AZ52" i="38"/>
  <c r="AY52" i="38"/>
  <c r="AX52" i="38"/>
  <c r="Y50" i="42" s="1"/>
  <c r="AA494" i="42" s="1"/>
  <c r="AA495" i="42" s="1"/>
  <c r="AW52" i="38"/>
  <c r="BD51" i="38"/>
  <c r="AE49" i="42" s="1"/>
  <c r="AG490" i="42" s="1"/>
  <c r="AG491" i="42" s="1"/>
  <c r="BC51" i="38"/>
  <c r="BB51" i="38"/>
  <c r="BA51" i="38"/>
  <c r="AB49" i="42" s="1"/>
  <c r="AD490" i="42" s="1"/>
  <c r="AD491" i="42" s="1"/>
  <c r="AZ51" i="38"/>
  <c r="AA49" i="42" s="1"/>
  <c r="AC490" i="42" s="1"/>
  <c r="AC491" i="42" s="1"/>
  <c r="AY51" i="38"/>
  <c r="AX51" i="38"/>
  <c r="Y49" i="42" s="1"/>
  <c r="AA490" i="42" s="1"/>
  <c r="AA491" i="42" s="1"/>
  <c r="AW51" i="38"/>
  <c r="AV52" i="38"/>
  <c r="AV51" i="38"/>
  <c r="CB48" i="38"/>
  <c r="CA48" i="38"/>
  <c r="BZ48" i="38"/>
  <c r="BY48" i="38"/>
  <c r="BX48" i="38"/>
  <c r="BW48" i="38"/>
  <c r="BV48" i="38"/>
  <c r="BU48" i="38"/>
  <c r="BT48" i="38"/>
  <c r="BS48" i="38"/>
  <c r="BR48" i="38"/>
  <c r="BQ48" i="38"/>
  <c r="BP48" i="38"/>
  <c r="BO48" i="38"/>
  <c r="BN48" i="38"/>
  <c r="BM48" i="38"/>
  <c r="BL48" i="38"/>
  <c r="BK48" i="38"/>
  <c r="BJ48" i="38"/>
  <c r="BI48" i="38"/>
  <c r="BH48" i="38"/>
  <c r="BY47" i="38"/>
  <c r="BV47" i="38"/>
  <c r="BU47" i="38"/>
  <c r="BP47" i="38"/>
  <c r="BO47" i="38"/>
  <c r="BN47" i="38"/>
  <c r="BL47" i="38"/>
  <c r="BK47" i="38"/>
  <c r="BJ47" i="38"/>
  <c r="BI47" i="38"/>
  <c r="BH47" i="38"/>
  <c r="BF48" i="38"/>
  <c r="AG46" i="42" s="1"/>
  <c r="BE48" i="38"/>
  <c r="BD48" i="38"/>
  <c r="BC48" i="38"/>
  <c r="BB48" i="38"/>
  <c r="BA48" i="38"/>
  <c r="AZ48" i="38"/>
  <c r="AY48" i="38"/>
  <c r="AX48" i="38"/>
  <c r="AW48" i="38"/>
  <c r="BF47" i="38"/>
  <c r="AG45" i="42" s="1"/>
  <c r="BD47" i="38"/>
  <c r="BC47" i="38"/>
  <c r="BB47" i="38"/>
  <c r="BA47" i="38"/>
  <c r="AZ47" i="38"/>
  <c r="AY47" i="38"/>
  <c r="Z45" i="42" s="1"/>
  <c r="AB454" i="42" s="1"/>
  <c r="AB455" i="42" s="1"/>
  <c r="AX47" i="38"/>
  <c r="AW47" i="38"/>
  <c r="AV48" i="38"/>
  <c r="AV47" i="38"/>
  <c r="CB44" i="38"/>
  <c r="CA44" i="38"/>
  <c r="BZ44" i="38"/>
  <c r="BY44" i="38"/>
  <c r="BX44" i="38"/>
  <c r="BW44" i="38"/>
  <c r="BV44" i="38"/>
  <c r="BU44" i="38"/>
  <c r="BT44" i="38"/>
  <c r="BS44" i="38"/>
  <c r="BR44" i="38"/>
  <c r="BQ44" i="38"/>
  <c r="BP44" i="38"/>
  <c r="BO44" i="38"/>
  <c r="BN44" i="38"/>
  <c r="BM44" i="38"/>
  <c r="BL44" i="38"/>
  <c r="BK44" i="38"/>
  <c r="BJ44" i="38"/>
  <c r="BI44" i="38"/>
  <c r="BH44" i="38"/>
  <c r="BY43" i="38"/>
  <c r="BV43" i="38"/>
  <c r="BU43" i="38"/>
  <c r="BP43" i="38"/>
  <c r="BO43" i="38"/>
  <c r="BN43" i="38"/>
  <c r="BL43" i="38"/>
  <c r="BK43" i="38"/>
  <c r="BJ43" i="38"/>
  <c r="BI43" i="38"/>
  <c r="BH43" i="38"/>
  <c r="BF44" i="38"/>
  <c r="BE44" i="38"/>
  <c r="AF42" i="42" s="1"/>
  <c r="BD44" i="38"/>
  <c r="BC44" i="38"/>
  <c r="BB44" i="38"/>
  <c r="AC42" i="42" s="1"/>
  <c r="AE422" i="42" s="1"/>
  <c r="AE423" i="42" s="1"/>
  <c r="BA44" i="38"/>
  <c r="AB42" i="42" s="1"/>
  <c r="AD422" i="42" s="1"/>
  <c r="AD423" i="42" s="1"/>
  <c r="AZ44" i="38"/>
  <c r="AY44" i="38"/>
  <c r="AX44" i="38"/>
  <c r="AW44" i="38"/>
  <c r="BF43" i="38"/>
  <c r="AG41" i="42" s="1"/>
  <c r="BD43" i="38"/>
  <c r="AE41" i="42" s="1"/>
  <c r="AG418" i="42" s="1"/>
  <c r="AG419" i="42" s="1"/>
  <c r="BC43" i="38"/>
  <c r="BB43" i="38"/>
  <c r="BA43" i="38"/>
  <c r="AZ43" i="38"/>
  <c r="AY43" i="38"/>
  <c r="Z41" i="42" s="1"/>
  <c r="AB418" i="42" s="1"/>
  <c r="AB419" i="42" s="1"/>
  <c r="AX43" i="38"/>
  <c r="Y41" i="42" s="1"/>
  <c r="AA418" i="42" s="1"/>
  <c r="AA419" i="42" s="1"/>
  <c r="AW43" i="38"/>
  <c r="AV44" i="38"/>
  <c r="W42" i="42" s="1"/>
  <c r="Y422" i="42" s="1"/>
  <c r="Y423" i="42" s="1"/>
  <c r="AV43" i="38"/>
  <c r="CB40" i="38"/>
  <c r="CA40" i="38"/>
  <c r="BZ40" i="38"/>
  <c r="BY40" i="38"/>
  <c r="BX40" i="38"/>
  <c r="BW40" i="38"/>
  <c r="BV40" i="38"/>
  <c r="BU40" i="38"/>
  <c r="BT40" i="38"/>
  <c r="BS40" i="38"/>
  <c r="BR40" i="38"/>
  <c r="BQ40" i="38"/>
  <c r="BP40" i="38"/>
  <c r="BO40" i="38"/>
  <c r="BN40" i="38"/>
  <c r="BM40" i="38"/>
  <c r="BL40" i="38"/>
  <c r="BK40" i="38"/>
  <c r="BJ40" i="38"/>
  <c r="BI40" i="38"/>
  <c r="BH40" i="38"/>
  <c r="BY39" i="38"/>
  <c r="BV39" i="38"/>
  <c r="BU39" i="38"/>
  <c r="BP39" i="38"/>
  <c r="BO39" i="38"/>
  <c r="BN39" i="38"/>
  <c r="BL39" i="38"/>
  <c r="BK39" i="38"/>
  <c r="BJ39" i="38"/>
  <c r="BI39" i="38"/>
  <c r="BH39" i="38"/>
  <c r="BF40" i="38"/>
  <c r="AG38" i="42" s="1"/>
  <c r="BE40" i="38"/>
  <c r="BD40" i="38"/>
  <c r="AE38" i="42" s="1"/>
  <c r="AG386" i="42" s="1"/>
  <c r="AG387" i="42" s="1"/>
  <c r="BC40" i="38"/>
  <c r="BB40" i="38"/>
  <c r="BA40" i="38"/>
  <c r="AB38" i="42" s="1"/>
  <c r="AD386" i="42" s="1"/>
  <c r="AD387" i="42" s="1"/>
  <c r="AZ40" i="38"/>
  <c r="AA38" i="42" s="1"/>
  <c r="AC386" i="42" s="1"/>
  <c r="AC387" i="42" s="1"/>
  <c r="AY40" i="38"/>
  <c r="AX40" i="38"/>
  <c r="Y38" i="42" s="1"/>
  <c r="AA386" i="42" s="1"/>
  <c r="AA387" i="42" s="1"/>
  <c r="AW40" i="38"/>
  <c r="AV40" i="38"/>
  <c r="BF39" i="38"/>
  <c r="AG37" i="42" s="1"/>
  <c r="BD39" i="38"/>
  <c r="AE37" i="42" s="1"/>
  <c r="AG382" i="42" s="1"/>
  <c r="AG383" i="42" s="1"/>
  <c r="BC39" i="38"/>
  <c r="BB39" i="38"/>
  <c r="BA39" i="38"/>
  <c r="AZ39" i="38"/>
  <c r="AY39" i="38"/>
  <c r="Z37" i="42" s="1"/>
  <c r="AB382" i="42" s="1"/>
  <c r="AB383" i="42" s="1"/>
  <c r="AX39" i="38"/>
  <c r="Y37" i="42" s="1"/>
  <c r="AA382" i="42" s="1"/>
  <c r="AA383" i="42" s="1"/>
  <c r="AW39" i="38"/>
  <c r="AV39" i="38"/>
  <c r="CB36" i="38"/>
  <c r="CA36" i="38"/>
  <c r="BZ36" i="38"/>
  <c r="BY36" i="38"/>
  <c r="BX36" i="38"/>
  <c r="BW36" i="38"/>
  <c r="BV36" i="38"/>
  <c r="BU36" i="38"/>
  <c r="BT36" i="38"/>
  <c r="BS36" i="38"/>
  <c r="BR36" i="38"/>
  <c r="BQ36" i="38"/>
  <c r="BP36" i="38"/>
  <c r="BO36" i="38"/>
  <c r="BN36" i="38"/>
  <c r="BM36" i="38"/>
  <c r="BL36" i="38"/>
  <c r="BK36" i="38"/>
  <c r="BJ36" i="38"/>
  <c r="BI36" i="38"/>
  <c r="BH36" i="38"/>
  <c r="BY35" i="38"/>
  <c r="BV35" i="38"/>
  <c r="BU35" i="38"/>
  <c r="BP35" i="38"/>
  <c r="BO35" i="38"/>
  <c r="BN35" i="38"/>
  <c r="BL35" i="38"/>
  <c r="BK35" i="38"/>
  <c r="BJ35" i="38"/>
  <c r="BI35" i="38"/>
  <c r="BH35" i="38"/>
  <c r="BF36" i="38"/>
  <c r="AG34" i="42" s="1"/>
  <c r="BE36" i="38"/>
  <c r="AF34" i="42" s="1"/>
  <c r="BD36" i="38"/>
  <c r="BC36" i="38"/>
  <c r="BB36" i="38"/>
  <c r="BA36" i="38"/>
  <c r="AZ36" i="38"/>
  <c r="AY36" i="38"/>
  <c r="Z34" i="42" s="1"/>
  <c r="AB350" i="42" s="1"/>
  <c r="AB351" i="42" s="1"/>
  <c r="AX36" i="38"/>
  <c r="AW36" i="38"/>
  <c r="BF35" i="38"/>
  <c r="BD35" i="38"/>
  <c r="BC35" i="38"/>
  <c r="BB35" i="38"/>
  <c r="BA35" i="38"/>
  <c r="AZ35" i="38"/>
  <c r="AY35" i="38"/>
  <c r="AX35" i="38"/>
  <c r="AW35" i="38"/>
  <c r="AV36" i="38"/>
  <c r="AV35" i="38"/>
  <c r="CB32" i="38"/>
  <c r="CA32" i="38"/>
  <c r="BZ32" i="38"/>
  <c r="BY32" i="38"/>
  <c r="BX32" i="38"/>
  <c r="BW32" i="38"/>
  <c r="BV32" i="38"/>
  <c r="BU32" i="38"/>
  <c r="BT32" i="38"/>
  <c r="BS32" i="38"/>
  <c r="BR32" i="38"/>
  <c r="BQ32" i="38"/>
  <c r="BP32" i="38"/>
  <c r="BO32" i="38"/>
  <c r="BN32" i="38"/>
  <c r="BM32" i="38"/>
  <c r="BL32" i="38"/>
  <c r="BK32" i="38"/>
  <c r="BJ32" i="38"/>
  <c r="BI32" i="38"/>
  <c r="BH32" i="38"/>
  <c r="BY31" i="38"/>
  <c r="BV31" i="38"/>
  <c r="BU31" i="38"/>
  <c r="BP31" i="38"/>
  <c r="BO31" i="38"/>
  <c r="BN31" i="38"/>
  <c r="BL31" i="38"/>
  <c r="BK31" i="38"/>
  <c r="BJ31" i="38"/>
  <c r="BI31" i="38"/>
  <c r="BH31" i="38"/>
  <c r="BF32" i="38"/>
  <c r="BE32" i="38"/>
  <c r="AF30" i="42" s="1"/>
  <c r="BD32" i="38"/>
  <c r="AE30" i="42" s="1"/>
  <c r="AG314" i="42" s="1"/>
  <c r="AG315" i="42" s="1"/>
  <c r="BC32" i="38"/>
  <c r="BB32" i="38"/>
  <c r="AC30" i="42" s="1"/>
  <c r="AE314" i="42" s="1"/>
  <c r="AE315" i="42" s="1"/>
  <c r="BA32" i="38"/>
  <c r="AZ32" i="38"/>
  <c r="AY32" i="38"/>
  <c r="AX32" i="38"/>
  <c r="Y30" i="42" s="1"/>
  <c r="AA314" i="42" s="1"/>
  <c r="AA315" i="42" s="1"/>
  <c r="AW32" i="38"/>
  <c r="AV32" i="38"/>
  <c r="W30" i="42" s="1"/>
  <c r="Y314" i="42" s="1"/>
  <c r="Y315" i="42" s="1"/>
  <c r="BF31" i="38"/>
  <c r="BD31" i="38"/>
  <c r="BC31" i="38"/>
  <c r="BB31" i="38"/>
  <c r="BA31" i="38"/>
  <c r="AZ31" i="38"/>
  <c r="AY31" i="38"/>
  <c r="AX31" i="38"/>
  <c r="AW31" i="38"/>
  <c r="AV31" i="38"/>
  <c r="CB28" i="38"/>
  <c r="CA28" i="38"/>
  <c r="BZ28" i="38"/>
  <c r="BY28" i="38"/>
  <c r="BX28" i="38"/>
  <c r="BW28" i="38"/>
  <c r="BV28" i="38"/>
  <c r="BU28" i="38"/>
  <c r="BT28" i="38"/>
  <c r="BS28" i="38"/>
  <c r="BR28" i="38"/>
  <c r="BQ28" i="38"/>
  <c r="BP28" i="38"/>
  <c r="BO28" i="38"/>
  <c r="BN28" i="38"/>
  <c r="BM28" i="38"/>
  <c r="BL28" i="38"/>
  <c r="BK28" i="38"/>
  <c r="BJ28" i="38"/>
  <c r="BI28" i="38"/>
  <c r="BH28" i="38"/>
  <c r="BY27" i="38"/>
  <c r="BV27" i="38"/>
  <c r="BU27" i="38"/>
  <c r="BP27" i="38"/>
  <c r="BO27" i="38"/>
  <c r="BN27" i="38"/>
  <c r="BL27" i="38"/>
  <c r="BK27" i="38"/>
  <c r="BJ27" i="38"/>
  <c r="BI27" i="38"/>
  <c r="BH27" i="38"/>
  <c r="BF28" i="38"/>
  <c r="BE28" i="38"/>
  <c r="BD28" i="38"/>
  <c r="AE26" i="42" s="1"/>
  <c r="AG278" i="42" s="1"/>
  <c r="AG279" i="42" s="1"/>
  <c r="BC28" i="38"/>
  <c r="AD26" i="42" s="1"/>
  <c r="AF278" i="42" s="1"/>
  <c r="AF279" i="42" s="1"/>
  <c r="BB28" i="38"/>
  <c r="BA28" i="38"/>
  <c r="AB26" i="42" s="1"/>
  <c r="AD278" i="42" s="1"/>
  <c r="AD279" i="42" s="1"/>
  <c r="AZ28" i="38"/>
  <c r="AY28" i="38"/>
  <c r="AX28" i="38"/>
  <c r="Y26" i="42" s="1"/>
  <c r="AA278" i="42" s="1"/>
  <c r="AA279" i="42" s="1"/>
  <c r="AW28" i="38"/>
  <c r="X26" i="42" s="1"/>
  <c r="Z278" i="42" s="1"/>
  <c r="Z279" i="42" s="1"/>
  <c r="AV28" i="38"/>
  <c r="BF27" i="38"/>
  <c r="AG25" i="42" s="1"/>
  <c r="BD27" i="38"/>
  <c r="BC27" i="38"/>
  <c r="BB27" i="38"/>
  <c r="BA27" i="38"/>
  <c r="AB25" i="42" s="1"/>
  <c r="AD274" i="42" s="1"/>
  <c r="AD275" i="42" s="1"/>
  <c r="AZ27" i="38"/>
  <c r="AY27" i="38"/>
  <c r="Z25" i="42" s="1"/>
  <c r="AB274" i="42" s="1"/>
  <c r="AB275" i="42" s="1"/>
  <c r="AX27" i="38"/>
  <c r="AW27" i="38"/>
  <c r="AV27" i="38"/>
  <c r="CB24" i="38"/>
  <c r="CA24" i="38"/>
  <c r="BZ24" i="38"/>
  <c r="BY24" i="38"/>
  <c r="BX24" i="38"/>
  <c r="BW24" i="38"/>
  <c r="BV24" i="38"/>
  <c r="BU24" i="38"/>
  <c r="BT24" i="38"/>
  <c r="BS24" i="38"/>
  <c r="BR24" i="38"/>
  <c r="BQ24" i="38"/>
  <c r="BP24" i="38"/>
  <c r="BO24" i="38"/>
  <c r="BN24" i="38"/>
  <c r="BM24" i="38"/>
  <c r="BL24" i="38"/>
  <c r="BK24" i="38"/>
  <c r="BJ24" i="38"/>
  <c r="BI24" i="38"/>
  <c r="BH24" i="38"/>
  <c r="BY23" i="38"/>
  <c r="BV23" i="38"/>
  <c r="BU23" i="38"/>
  <c r="BP23" i="38"/>
  <c r="BO23" i="38"/>
  <c r="BN23" i="38"/>
  <c r="BL23" i="38"/>
  <c r="BK23" i="38"/>
  <c r="BJ23" i="38"/>
  <c r="BI23" i="38"/>
  <c r="BH23" i="38"/>
  <c r="BF24" i="38"/>
  <c r="AG22" i="42" s="1"/>
  <c r="BE24" i="38"/>
  <c r="BD24" i="38"/>
  <c r="BC24" i="38"/>
  <c r="AD22" i="42" s="1"/>
  <c r="BB24" i="38"/>
  <c r="AC22" i="42" s="1"/>
  <c r="BA24" i="38"/>
  <c r="AZ24" i="38"/>
  <c r="AA22" i="42" s="1"/>
  <c r="AY24" i="38"/>
  <c r="AX24" i="38"/>
  <c r="AW24" i="38"/>
  <c r="X22" i="42" s="1"/>
  <c r="AV24" i="38"/>
  <c r="W22" i="42" s="1"/>
  <c r="BF23" i="38"/>
  <c r="BD23" i="38"/>
  <c r="AE21" i="42" s="1"/>
  <c r="BC23" i="38"/>
  <c r="BB23" i="38"/>
  <c r="BA23" i="38"/>
  <c r="AB21" i="42" s="1"/>
  <c r="AZ23" i="38"/>
  <c r="AA21" i="42" s="1"/>
  <c r="AY23" i="38"/>
  <c r="AX23" i="38"/>
  <c r="Y21" i="42" s="1"/>
  <c r="AW23" i="38"/>
  <c r="AV23" i="38"/>
  <c r="CB20" i="38"/>
  <c r="CA20" i="38"/>
  <c r="BZ20" i="38"/>
  <c r="BY20" i="38"/>
  <c r="BX20" i="38"/>
  <c r="BW20" i="38"/>
  <c r="BV20" i="38"/>
  <c r="BU20" i="38"/>
  <c r="BT20" i="38"/>
  <c r="BS20" i="38"/>
  <c r="BR20" i="38"/>
  <c r="BQ20" i="38"/>
  <c r="BP20" i="38"/>
  <c r="BO20" i="38"/>
  <c r="BN20" i="38"/>
  <c r="BM20" i="38"/>
  <c r="BL20" i="38"/>
  <c r="BK20" i="38"/>
  <c r="BJ20" i="38"/>
  <c r="BI20" i="38"/>
  <c r="BH20" i="38"/>
  <c r="BY19" i="38"/>
  <c r="BV19" i="38"/>
  <c r="BU19" i="38"/>
  <c r="BP19" i="38"/>
  <c r="BO19" i="38"/>
  <c r="BN19" i="38"/>
  <c r="BL19" i="38"/>
  <c r="BK19" i="38"/>
  <c r="BJ19" i="38"/>
  <c r="BI19" i="38"/>
  <c r="BH19" i="38"/>
  <c r="BF20" i="38"/>
  <c r="BE20" i="38"/>
  <c r="AF18" i="42" s="1"/>
  <c r="BD20" i="38"/>
  <c r="BC20" i="38"/>
  <c r="BB20" i="38"/>
  <c r="AC18" i="42" s="1"/>
  <c r="AE242" i="42" s="1"/>
  <c r="AE243" i="42" s="1"/>
  <c r="BA20" i="38"/>
  <c r="AB18" i="42" s="1"/>
  <c r="AD206" i="42" s="1"/>
  <c r="AD207" i="42" s="1"/>
  <c r="AZ20" i="38"/>
  <c r="AY20" i="38"/>
  <c r="AX20" i="38"/>
  <c r="AW20" i="38"/>
  <c r="AV20" i="38"/>
  <c r="W18" i="42" s="1"/>
  <c r="Y242" i="42" s="1"/>
  <c r="Y243" i="42" s="1"/>
  <c r="BF19" i="38"/>
  <c r="AG17" i="42" s="1"/>
  <c r="BD19" i="38"/>
  <c r="BC19" i="38"/>
  <c r="BB19" i="38"/>
  <c r="BA19" i="38"/>
  <c r="AZ19" i="38"/>
  <c r="AY19" i="38"/>
  <c r="Z17" i="42" s="1"/>
  <c r="AB238" i="42" s="1"/>
  <c r="AB239" i="42" s="1"/>
  <c r="AX19" i="38"/>
  <c r="AW19" i="38"/>
  <c r="AV19" i="38"/>
  <c r="CB16" i="38"/>
  <c r="CA16" i="38"/>
  <c r="BZ16" i="38"/>
  <c r="BY16" i="38"/>
  <c r="BX16" i="38"/>
  <c r="BW16" i="38"/>
  <c r="BV16" i="38"/>
  <c r="BU16" i="38"/>
  <c r="BT16" i="38"/>
  <c r="BS16" i="38"/>
  <c r="BR16" i="38"/>
  <c r="BQ16" i="38"/>
  <c r="BP16" i="38"/>
  <c r="BO16" i="38"/>
  <c r="BN16" i="38"/>
  <c r="BM16" i="38"/>
  <c r="BL16" i="38"/>
  <c r="BK16" i="38"/>
  <c r="BJ16" i="38"/>
  <c r="BI16" i="38"/>
  <c r="BH16" i="38"/>
  <c r="BY15" i="38"/>
  <c r="BV15" i="38"/>
  <c r="BU15" i="38"/>
  <c r="BP15" i="38"/>
  <c r="BO15" i="38"/>
  <c r="BN15" i="38"/>
  <c r="BL15" i="38"/>
  <c r="BK15" i="38"/>
  <c r="BJ15" i="38"/>
  <c r="BI15" i="38"/>
  <c r="BH15" i="38"/>
  <c r="BF16" i="38"/>
  <c r="AG14" i="42" s="1"/>
  <c r="BE16" i="38"/>
  <c r="BD16" i="38"/>
  <c r="AE14" i="42" s="1"/>
  <c r="AG170" i="42" s="1"/>
  <c r="AG171" i="42" s="1"/>
  <c r="BC16" i="38"/>
  <c r="BB16" i="38"/>
  <c r="BA16" i="38"/>
  <c r="AZ16" i="38"/>
  <c r="AA14" i="42" s="1"/>
  <c r="AC170" i="42" s="1"/>
  <c r="AC171" i="42" s="1"/>
  <c r="AY16" i="38"/>
  <c r="AX16" i="38"/>
  <c r="Y14" i="42" s="1"/>
  <c r="AA170" i="42" s="1"/>
  <c r="AA171" i="42" s="1"/>
  <c r="AW16" i="38"/>
  <c r="AV16" i="38"/>
  <c r="BF15" i="38"/>
  <c r="AG13" i="42" s="1"/>
  <c r="BD15" i="38"/>
  <c r="BC15" i="38"/>
  <c r="BB15" i="38"/>
  <c r="BA15" i="38"/>
  <c r="AZ15" i="38"/>
  <c r="AY15" i="38"/>
  <c r="AX15" i="38"/>
  <c r="AW15" i="38"/>
  <c r="AV15" i="38"/>
  <c r="BY5" i="38"/>
  <c r="CB12" i="38"/>
  <c r="CA12" i="38"/>
  <c r="BZ12" i="38"/>
  <c r="BY12" i="38"/>
  <c r="BX12" i="38"/>
  <c r="BW12" i="38"/>
  <c r="BV12" i="38"/>
  <c r="BU12" i="38"/>
  <c r="BT12" i="38"/>
  <c r="BS12" i="38"/>
  <c r="BR12" i="38"/>
  <c r="BQ12" i="38"/>
  <c r="BP12" i="38"/>
  <c r="BO12" i="38"/>
  <c r="BN12" i="38"/>
  <c r="BM12" i="38"/>
  <c r="BL12" i="38"/>
  <c r="BK12" i="38"/>
  <c r="BJ12" i="38"/>
  <c r="BI12" i="38"/>
  <c r="BH12" i="38"/>
  <c r="BY11" i="38"/>
  <c r="BV11" i="38"/>
  <c r="BU11" i="38"/>
  <c r="BP11" i="38"/>
  <c r="BO11" i="38"/>
  <c r="BN11" i="38"/>
  <c r="BL11" i="38"/>
  <c r="BK11" i="38"/>
  <c r="BJ11" i="38"/>
  <c r="BI11" i="38"/>
  <c r="BH11" i="38"/>
  <c r="BF12" i="38"/>
  <c r="AG10" i="42" s="1"/>
  <c r="BE12" i="38"/>
  <c r="BD12" i="38"/>
  <c r="AE10" i="42" s="1"/>
  <c r="AG130" i="42" s="1"/>
  <c r="AG131" i="42" s="1"/>
  <c r="BC12" i="38"/>
  <c r="BB12" i="38"/>
  <c r="BA12" i="38"/>
  <c r="AZ12" i="38"/>
  <c r="AY12" i="38"/>
  <c r="AX12" i="38"/>
  <c r="Y10" i="42" s="1"/>
  <c r="AA130" i="42" s="1"/>
  <c r="AA131" i="42" s="1"/>
  <c r="AW12" i="38"/>
  <c r="AV12" i="38"/>
  <c r="BF11" i="38"/>
  <c r="BD11" i="38"/>
  <c r="AE9" i="42" s="1"/>
  <c r="AG126" i="42" s="1"/>
  <c r="AG127" i="42" s="1"/>
  <c r="BC11" i="38"/>
  <c r="BB11" i="38"/>
  <c r="BA11" i="38"/>
  <c r="AZ11" i="38"/>
  <c r="AY11" i="38"/>
  <c r="AX11" i="38"/>
  <c r="Y9" i="42" s="1"/>
  <c r="AA126" i="42" s="1"/>
  <c r="AA127" i="42" s="1"/>
  <c r="AW11" i="38"/>
  <c r="AV11" i="38"/>
  <c r="CB6" i="38"/>
  <c r="CA6" i="38"/>
  <c r="BZ6" i="38"/>
  <c r="BY6" i="38"/>
  <c r="BX6" i="38"/>
  <c r="BW6" i="38"/>
  <c r="BV6" i="38"/>
  <c r="BU6" i="38"/>
  <c r="BT6" i="38"/>
  <c r="BS6" i="38"/>
  <c r="BR6" i="38"/>
  <c r="BQ6" i="38"/>
  <c r="BP6" i="38"/>
  <c r="BO6" i="38"/>
  <c r="BN6" i="38"/>
  <c r="BM6" i="38"/>
  <c r="BL6" i="38"/>
  <c r="BK6" i="38"/>
  <c r="BJ6" i="38"/>
  <c r="BI6" i="38"/>
  <c r="BH6" i="38"/>
  <c r="BV5" i="38"/>
  <c r="BU5" i="38"/>
  <c r="BP5" i="38"/>
  <c r="BO5" i="38"/>
  <c r="BN5" i="38"/>
  <c r="BL5" i="38"/>
  <c r="BK5" i="38"/>
  <c r="BJ5" i="38"/>
  <c r="BI5" i="38"/>
  <c r="BH5" i="38"/>
  <c r="BF6" i="38"/>
  <c r="BE6" i="38"/>
  <c r="AF6" i="42" s="1"/>
  <c r="BD6" i="38"/>
  <c r="AE6" i="42" s="1"/>
  <c r="AG93" i="42" s="1"/>
  <c r="AG94" i="42" s="1"/>
  <c r="BC6" i="38"/>
  <c r="BB6" i="38"/>
  <c r="BA6" i="38"/>
  <c r="AZ6" i="38"/>
  <c r="AY6" i="38"/>
  <c r="AX6" i="38"/>
  <c r="Y6" i="42" s="1"/>
  <c r="AA93" i="42" s="1"/>
  <c r="AA94" i="42" s="1"/>
  <c r="AW6" i="38"/>
  <c r="BF5" i="38"/>
  <c r="AG5" i="42" s="1"/>
  <c r="BD5" i="38"/>
  <c r="BC5" i="38"/>
  <c r="BB5" i="38"/>
  <c r="BA5" i="38"/>
  <c r="AB5" i="42" s="1"/>
  <c r="AD89" i="42" s="1"/>
  <c r="AD90" i="42" s="1"/>
  <c r="AZ5" i="38"/>
  <c r="AY5" i="38"/>
  <c r="AX5" i="38"/>
  <c r="AW5" i="38"/>
  <c r="AV6" i="38"/>
  <c r="AV5" i="38"/>
  <c r="W5" i="42" s="1"/>
  <c r="Y89" i="42" s="1"/>
  <c r="Y90" i="42" s="1"/>
  <c r="CD101" i="40"/>
  <c r="CD100" i="40"/>
  <c r="CD99" i="40"/>
  <c r="CD98" i="40"/>
  <c r="CD97" i="40"/>
  <c r="CD96" i="40"/>
  <c r="CC37" i="38" s="1"/>
  <c r="CD92" i="40"/>
  <c r="CD91" i="40"/>
  <c r="CD90" i="40"/>
  <c r="CD89" i="40"/>
  <c r="CD88" i="40"/>
  <c r="CD84" i="40"/>
  <c r="CD83" i="40"/>
  <c r="CD82" i="40"/>
  <c r="CD78" i="40"/>
  <c r="CD77" i="40"/>
  <c r="CD76" i="40"/>
  <c r="CD72" i="40"/>
  <c r="CD71" i="40"/>
  <c r="CD70" i="40"/>
  <c r="CD69" i="40"/>
  <c r="CD68" i="40"/>
  <c r="CD67" i="40"/>
  <c r="CD63" i="40"/>
  <c r="CD62" i="40"/>
  <c r="CD61" i="40"/>
  <c r="CD60" i="40"/>
  <c r="CC34" i="38" s="1"/>
  <c r="CD59" i="40"/>
  <c r="CD58" i="40"/>
  <c r="CD57" i="40"/>
  <c r="CD56" i="40"/>
  <c r="CC33" i="38" s="1"/>
  <c r="CD52" i="40"/>
  <c r="CD51" i="40"/>
  <c r="CD50" i="40"/>
  <c r="CC30" i="38" s="1"/>
  <c r="CD49" i="40"/>
  <c r="CD48" i="40"/>
  <c r="CD47" i="40"/>
  <c r="CD43" i="40"/>
  <c r="CD42" i="40"/>
  <c r="CD41" i="40"/>
  <c r="CC26" i="38" s="1"/>
  <c r="CD40" i="40"/>
  <c r="CD39" i="40"/>
  <c r="CD38" i="40"/>
  <c r="CD37" i="40"/>
  <c r="CC25" i="38" s="1"/>
  <c r="CD33" i="40"/>
  <c r="CD32" i="40"/>
  <c r="CC22" i="38" s="1"/>
  <c r="CD31" i="40"/>
  <c r="CC21" i="38" s="1"/>
  <c r="CD27" i="40"/>
  <c r="CD26" i="40"/>
  <c r="CD25" i="40"/>
  <c r="CD24" i="40"/>
  <c r="CC18" i="38" s="1"/>
  <c r="CD23" i="40"/>
  <c r="CD22" i="40"/>
  <c r="CC17" i="38" s="1"/>
  <c r="CD18" i="40"/>
  <c r="CD17" i="40"/>
  <c r="CD16" i="40"/>
  <c r="CD15" i="40"/>
  <c r="CC14" i="38" s="1"/>
  <c r="CD14" i="40"/>
  <c r="CC13" i="38" s="1"/>
  <c r="CD9" i="40"/>
  <c r="CD8" i="40"/>
  <c r="CD7" i="40"/>
  <c r="CD6" i="40"/>
  <c r="CD5" i="40"/>
  <c r="CD4" i="40"/>
  <c r="CC7" i="38" s="1"/>
  <c r="AL52" i="38"/>
  <c r="AK52" i="38"/>
  <c r="AJ52" i="38"/>
  <c r="AI52" i="38"/>
  <c r="AH52" i="38"/>
  <c r="AG52" i="38"/>
  <c r="AF52" i="38"/>
  <c r="AE52" i="38"/>
  <c r="AD52" i="38"/>
  <c r="AC52" i="38"/>
  <c r="AB52" i="38"/>
  <c r="AA52" i="38"/>
  <c r="Z52" i="38"/>
  <c r="Y52" i="38"/>
  <c r="X52" i="38"/>
  <c r="W52" i="38"/>
  <c r="V52" i="38"/>
  <c r="U52" i="38"/>
  <c r="T52" i="38"/>
  <c r="S52" i="38"/>
  <c r="R52" i="38"/>
  <c r="AI51" i="38"/>
  <c r="AF51" i="38"/>
  <c r="AE51" i="38"/>
  <c r="Z51" i="38"/>
  <c r="Y51" i="38"/>
  <c r="X51" i="38"/>
  <c r="W51" i="38"/>
  <c r="U51" i="38"/>
  <c r="T51" i="38"/>
  <c r="S51" i="38"/>
  <c r="R51" i="38"/>
  <c r="P52" i="38"/>
  <c r="O52" i="38"/>
  <c r="O50" i="42" s="1"/>
  <c r="N52" i="38"/>
  <c r="M52" i="38"/>
  <c r="L52" i="38"/>
  <c r="L50" i="42" s="1"/>
  <c r="L494" i="42" s="1"/>
  <c r="L495" i="42" s="1"/>
  <c r="K52" i="38"/>
  <c r="K50" i="42" s="1"/>
  <c r="K494" i="42" s="1"/>
  <c r="K495" i="42" s="1"/>
  <c r="J52" i="38"/>
  <c r="I52" i="38"/>
  <c r="I50" i="42" s="1"/>
  <c r="I494" i="42" s="1"/>
  <c r="I495" i="42" s="1"/>
  <c r="H52" i="38"/>
  <c r="G52" i="38"/>
  <c r="F52" i="38"/>
  <c r="P51" i="38"/>
  <c r="P49" i="42" s="1"/>
  <c r="N51" i="38"/>
  <c r="M51" i="38"/>
  <c r="M49" i="42" s="1"/>
  <c r="M490" i="42" s="1"/>
  <c r="M491" i="42" s="1"/>
  <c r="L51" i="38"/>
  <c r="K51" i="38"/>
  <c r="J51" i="38"/>
  <c r="J49" i="42" s="1"/>
  <c r="J490" i="42" s="1"/>
  <c r="J491" i="42" s="1"/>
  <c r="I51" i="38"/>
  <c r="I49" i="42" s="1"/>
  <c r="I490" i="42" s="1"/>
  <c r="I491" i="42" s="1"/>
  <c r="H51" i="38"/>
  <c r="G51" i="38"/>
  <c r="G49" i="42" s="1"/>
  <c r="G490" i="42" s="1"/>
  <c r="G491" i="42" s="1"/>
  <c r="F51" i="38"/>
  <c r="F49" i="42" s="1"/>
  <c r="AL48" i="38"/>
  <c r="AK48" i="38"/>
  <c r="AJ48" i="38"/>
  <c r="AI48" i="38"/>
  <c r="AH48" i="38"/>
  <c r="AG48" i="38"/>
  <c r="AF48" i="38"/>
  <c r="AE48" i="38"/>
  <c r="AD48" i="38"/>
  <c r="AC48" i="38"/>
  <c r="AB48" i="38"/>
  <c r="AA48" i="38"/>
  <c r="Z48" i="38"/>
  <c r="Y48" i="38"/>
  <c r="X48" i="38"/>
  <c r="W48" i="38"/>
  <c r="V48" i="38"/>
  <c r="U48" i="38"/>
  <c r="T48" i="38"/>
  <c r="S48" i="38"/>
  <c r="R48" i="38"/>
  <c r="AI47" i="38"/>
  <c r="AF47" i="38"/>
  <c r="AE47" i="38"/>
  <c r="Z47" i="38"/>
  <c r="Y47" i="38"/>
  <c r="X47" i="38"/>
  <c r="W47" i="38"/>
  <c r="U47" i="38"/>
  <c r="T47" i="38"/>
  <c r="S47" i="38"/>
  <c r="R47" i="38"/>
  <c r="P48" i="38"/>
  <c r="P46" i="42" s="1"/>
  <c r="O48" i="38"/>
  <c r="O46" i="42" s="1"/>
  <c r="N48" i="38"/>
  <c r="M48" i="38"/>
  <c r="M46" i="42" s="1"/>
  <c r="L48" i="38"/>
  <c r="L46" i="42" s="1"/>
  <c r="K48" i="38"/>
  <c r="J48" i="38"/>
  <c r="J46" i="42" s="1"/>
  <c r="I48" i="38"/>
  <c r="I46" i="42" s="1"/>
  <c r="H48" i="38"/>
  <c r="G48" i="38"/>
  <c r="G46" i="42" s="1"/>
  <c r="F48" i="38"/>
  <c r="F46" i="42" s="1"/>
  <c r="P47" i="38"/>
  <c r="P45" i="42" s="1"/>
  <c r="N47" i="38"/>
  <c r="M47" i="38"/>
  <c r="M45" i="42" s="1"/>
  <c r="L47" i="38"/>
  <c r="K47" i="38"/>
  <c r="K45" i="42" s="1"/>
  <c r="J47" i="38"/>
  <c r="J45" i="42" s="1"/>
  <c r="I47" i="38"/>
  <c r="H47" i="38"/>
  <c r="G47" i="38"/>
  <c r="G45" i="42" s="1"/>
  <c r="F47" i="38"/>
  <c r="AL44" i="38"/>
  <c r="AK44" i="38"/>
  <c r="AJ44" i="38"/>
  <c r="AI44" i="38"/>
  <c r="AH44" i="38"/>
  <c r="AG44" i="38"/>
  <c r="AF44" i="38"/>
  <c r="AE44" i="38"/>
  <c r="AD44" i="38"/>
  <c r="AC44" i="38"/>
  <c r="AB44" i="38"/>
  <c r="AA44" i="38"/>
  <c r="Z44" i="38"/>
  <c r="Y44" i="38"/>
  <c r="X44" i="38"/>
  <c r="W44" i="38"/>
  <c r="V44" i="38"/>
  <c r="U44" i="38"/>
  <c r="T44" i="38"/>
  <c r="S44" i="38"/>
  <c r="R44" i="38"/>
  <c r="AI43" i="38"/>
  <c r="AF43" i="38"/>
  <c r="AE43" i="38"/>
  <c r="Z43" i="38"/>
  <c r="Y43" i="38"/>
  <c r="X43" i="38"/>
  <c r="W43" i="38"/>
  <c r="U43" i="38"/>
  <c r="T43" i="38"/>
  <c r="S43" i="38"/>
  <c r="R43" i="38"/>
  <c r="P44" i="38"/>
  <c r="P42" i="42" s="1"/>
  <c r="O44" i="38"/>
  <c r="O42" i="42" s="1"/>
  <c r="N44" i="38"/>
  <c r="M44" i="38"/>
  <c r="M42" i="42" s="1"/>
  <c r="M422" i="42" s="1"/>
  <c r="M423" i="42" s="1"/>
  <c r="L44" i="38"/>
  <c r="K44" i="38"/>
  <c r="J44" i="38"/>
  <c r="J42" i="42" s="1"/>
  <c r="J422" i="42" s="1"/>
  <c r="J423" i="42" s="1"/>
  <c r="I44" i="38"/>
  <c r="I42" i="42" s="1"/>
  <c r="I422" i="42" s="1"/>
  <c r="I423" i="42" s="1"/>
  <c r="H44" i="38"/>
  <c r="G44" i="38"/>
  <c r="G42" i="42" s="1"/>
  <c r="G422" i="42" s="1"/>
  <c r="G423" i="42" s="1"/>
  <c r="F44" i="38"/>
  <c r="F42" i="42" s="1"/>
  <c r="P43" i="38"/>
  <c r="N43" i="38"/>
  <c r="N41" i="42" s="1"/>
  <c r="N418" i="42" s="1"/>
  <c r="N419" i="42" s="1"/>
  <c r="M43" i="38"/>
  <c r="M41" i="42" s="1"/>
  <c r="M418" i="42" s="1"/>
  <c r="M419" i="42" s="1"/>
  <c r="L43" i="38"/>
  <c r="K43" i="38"/>
  <c r="J43" i="38"/>
  <c r="I43" i="38"/>
  <c r="H43" i="38"/>
  <c r="H41" i="42" s="1"/>
  <c r="H418" i="42" s="1"/>
  <c r="H419" i="42" s="1"/>
  <c r="G43" i="38"/>
  <c r="G41" i="42" s="1"/>
  <c r="G418" i="42" s="1"/>
  <c r="G419" i="42" s="1"/>
  <c r="AL40" i="38"/>
  <c r="AK40" i="38"/>
  <c r="AJ40" i="38"/>
  <c r="AI40" i="38"/>
  <c r="AH40" i="38"/>
  <c r="AG40" i="38"/>
  <c r="AF40" i="38"/>
  <c r="AE40" i="38"/>
  <c r="AD40" i="38"/>
  <c r="AC40" i="38"/>
  <c r="AB40" i="38"/>
  <c r="AA40" i="38"/>
  <c r="Z40" i="38"/>
  <c r="Y40" i="38"/>
  <c r="X40" i="38"/>
  <c r="W40" i="38"/>
  <c r="V40" i="38"/>
  <c r="U40" i="38"/>
  <c r="T40" i="38"/>
  <c r="S40" i="38"/>
  <c r="R40" i="38"/>
  <c r="AI39" i="38"/>
  <c r="AF39" i="38"/>
  <c r="AE39" i="38"/>
  <c r="Z39" i="38"/>
  <c r="Y39" i="38"/>
  <c r="X39" i="38"/>
  <c r="W39" i="38"/>
  <c r="U39" i="38"/>
  <c r="T39" i="38"/>
  <c r="S39" i="38"/>
  <c r="R39" i="38"/>
  <c r="P40" i="38"/>
  <c r="O40" i="38"/>
  <c r="N40" i="38"/>
  <c r="N38" i="42" s="1"/>
  <c r="N386" i="42" s="1"/>
  <c r="N387" i="42" s="1"/>
  <c r="M40" i="38"/>
  <c r="L40" i="38"/>
  <c r="L38" i="42" s="1"/>
  <c r="L386" i="42" s="1"/>
  <c r="L387" i="42" s="1"/>
  <c r="K40" i="38"/>
  <c r="J40" i="38"/>
  <c r="I40" i="38"/>
  <c r="H40" i="38"/>
  <c r="H38" i="42" s="1"/>
  <c r="H386" i="42" s="1"/>
  <c r="H387" i="42" s="1"/>
  <c r="G40" i="38"/>
  <c r="F40" i="38"/>
  <c r="F38" i="42" s="1"/>
  <c r="F386" i="42" s="1"/>
  <c r="F387" i="42" s="1"/>
  <c r="P39" i="38"/>
  <c r="N39" i="38"/>
  <c r="M39" i="38"/>
  <c r="M37" i="42" s="1"/>
  <c r="M382" i="42" s="1"/>
  <c r="M383" i="42" s="1"/>
  <c r="L39" i="38"/>
  <c r="L37" i="42" s="1"/>
  <c r="L382" i="42" s="1"/>
  <c r="L383" i="42" s="1"/>
  <c r="K39" i="38"/>
  <c r="J39" i="38"/>
  <c r="I39" i="38"/>
  <c r="H39" i="38"/>
  <c r="G39" i="38"/>
  <c r="G37" i="42" s="1"/>
  <c r="G382" i="42" s="1"/>
  <c r="G383" i="42" s="1"/>
  <c r="F37" i="42"/>
  <c r="F382" i="42" s="1"/>
  <c r="F383" i="42" s="1"/>
  <c r="AL36" i="38"/>
  <c r="AK36" i="38"/>
  <c r="AJ36" i="38"/>
  <c r="AI36" i="38"/>
  <c r="AH36" i="38"/>
  <c r="AG36" i="38"/>
  <c r="AF36" i="38"/>
  <c r="AE36" i="38"/>
  <c r="AD36" i="38"/>
  <c r="AC36" i="38"/>
  <c r="AB36" i="38"/>
  <c r="AA36" i="38"/>
  <c r="Z36" i="38"/>
  <c r="Y36" i="38"/>
  <c r="X36" i="38"/>
  <c r="W36" i="38"/>
  <c r="V36" i="38"/>
  <c r="U36" i="38"/>
  <c r="T36" i="38"/>
  <c r="S36" i="38"/>
  <c r="R36" i="38"/>
  <c r="AI35" i="38"/>
  <c r="AF35" i="38"/>
  <c r="AE35" i="38"/>
  <c r="Z35" i="38"/>
  <c r="Y35" i="38"/>
  <c r="X35" i="38"/>
  <c r="W35" i="38"/>
  <c r="U35" i="38"/>
  <c r="T35" i="38"/>
  <c r="S35" i="38"/>
  <c r="R35" i="38"/>
  <c r="P36" i="38"/>
  <c r="O36" i="38"/>
  <c r="N36" i="38"/>
  <c r="N34" i="42" s="1"/>
  <c r="N350" i="42" s="1"/>
  <c r="N351" i="42" s="1"/>
  <c r="M36" i="38"/>
  <c r="M34" i="42" s="1"/>
  <c r="M350" i="42" s="1"/>
  <c r="M351" i="42" s="1"/>
  <c r="L36" i="38"/>
  <c r="K36" i="38"/>
  <c r="J36" i="38"/>
  <c r="I36" i="38"/>
  <c r="H36" i="38"/>
  <c r="H34" i="42" s="1"/>
  <c r="H350" i="42" s="1"/>
  <c r="H351" i="42" s="1"/>
  <c r="G36" i="38"/>
  <c r="G34" i="42" s="1"/>
  <c r="G350" i="42" s="1"/>
  <c r="G351" i="42" s="1"/>
  <c r="F36" i="38"/>
  <c r="F34" i="42" s="1"/>
  <c r="P35" i="38"/>
  <c r="N35" i="38"/>
  <c r="M35" i="38"/>
  <c r="L35" i="38"/>
  <c r="K35" i="38"/>
  <c r="K33" i="42" s="1"/>
  <c r="K346" i="42" s="1"/>
  <c r="K347" i="42" s="1"/>
  <c r="J35" i="38"/>
  <c r="I35" i="38"/>
  <c r="I33" i="42" s="1"/>
  <c r="I346" i="42" s="1"/>
  <c r="I347" i="42" s="1"/>
  <c r="H35" i="38"/>
  <c r="G35" i="38"/>
  <c r="F35" i="38"/>
  <c r="F33" i="42" s="1"/>
  <c r="AL32" i="38"/>
  <c r="AK32" i="38"/>
  <c r="AJ32" i="38"/>
  <c r="AI32" i="38"/>
  <c r="AH32" i="38"/>
  <c r="AG32" i="38"/>
  <c r="AF32" i="38"/>
  <c r="AE32" i="38"/>
  <c r="AD32" i="38"/>
  <c r="AC32" i="38"/>
  <c r="AB32" i="38"/>
  <c r="AA32" i="38"/>
  <c r="Z32" i="38"/>
  <c r="Y32" i="38"/>
  <c r="X32" i="38"/>
  <c r="W32" i="38"/>
  <c r="V32" i="38"/>
  <c r="U32" i="38"/>
  <c r="T32" i="38"/>
  <c r="S32" i="38"/>
  <c r="R32" i="38"/>
  <c r="AI31" i="38"/>
  <c r="AF31" i="38"/>
  <c r="AE31" i="38"/>
  <c r="Z31" i="38"/>
  <c r="Y31" i="38"/>
  <c r="X31" i="38"/>
  <c r="W31" i="38"/>
  <c r="U31" i="38"/>
  <c r="T31" i="38"/>
  <c r="S31" i="38"/>
  <c r="R31" i="38"/>
  <c r="P32" i="38"/>
  <c r="P30" i="42" s="1"/>
  <c r="O32" i="38"/>
  <c r="N32" i="38"/>
  <c r="M32" i="38"/>
  <c r="L32" i="38"/>
  <c r="L30" i="42" s="1"/>
  <c r="L314" i="42" s="1"/>
  <c r="L315" i="42" s="1"/>
  <c r="K32" i="38"/>
  <c r="J32" i="38"/>
  <c r="J30" i="42" s="1"/>
  <c r="J314" i="42" s="1"/>
  <c r="J315" i="42" s="1"/>
  <c r="I32" i="38"/>
  <c r="H32" i="38"/>
  <c r="G32" i="38"/>
  <c r="F32" i="38"/>
  <c r="P31" i="38"/>
  <c r="N31" i="38"/>
  <c r="M31" i="38"/>
  <c r="L31" i="38"/>
  <c r="K31" i="38"/>
  <c r="K29" i="42" s="1"/>
  <c r="K310" i="42" s="1"/>
  <c r="K311" i="42" s="1"/>
  <c r="J31" i="38"/>
  <c r="J29" i="42" s="1"/>
  <c r="J310" i="42" s="1"/>
  <c r="J311" i="42" s="1"/>
  <c r="I31" i="38"/>
  <c r="H31" i="38"/>
  <c r="G31" i="38"/>
  <c r="F31" i="38"/>
  <c r="F29" i="42" s="1"/>
  <c r="AL28" i="38"/>
  <c r="AK28" i="38"/>
  <c r="AJ28" i="38"/>
  <c r="AI28" i="38"/>
  <c r="AH28" i="38"/>
  <c r="AG28" i="38"/>
  <c r="AF28" i="38"/>
  <c r="AE28" i="38"/>
  <c r="AD28" i="38"/>
  <c r="AC28" i="38"/>
  <c r="AB28" i="38"/>
  <c r="AA28" i="38"/>
  <c r="Z28" i="38"/>
  <c r="Y28" i="38"/>
  <c r="X28" i="38"/>
  <c r="W28" i="38"/>
  <c r="V28" i="38"/>
  <c r="U28" i="38"/>
  <c r="T28" i="38"/>
  <c r="S28" i="38"/>
  <c r="R28" i="38"/>
  <c r="AI27" i="38"/>
  <c r="AF27" i="38"/>
  <c r="AE27" i="38"/>
  <c r="Z27" i="38"/>
  <c r="Y27" i="38"/>
  <c r="X27" i="38"/>
  <c r="W27" i="38"/>
  <c r="U27" i="38"/>
  <c r="T27" i="38"/>
  <c r="S27" i="38"/>
  <c r="R27" i="38"/>
  <c r="P28" i="38"/>
  <c r="O28" i="38"/>
  <c r="N28" i="38"/>
  <c r="M28" i="38"/>
  <c r="L28" i="38"/>
  <c r="L26" i="42" s="1"/>
  <c r="L278" i="42" s="1"/>
  <c r="L279" i="42" s="1"/>
  <c r="K28" i="38"/>
  <c r="K26" i="42" s="1"/>
  <c r="K278" i="42" s="1"/>
  <c r="K279" i="42" s="1"/>
  <c r="J28" i="38"/>
  <c r="I28" i="38"/>
  <c r="H28" i="38"/>
  <c r="G28" i="38"/>
  <c r="F28" i="38"/>
  <c r="F26" i="42" s="1"/>
  <c r="P27" i="38"/>
  <c r="P25" i="42" s="1"/>
  <c r="N27" i="38"/>
  <c r="M27" i="38"/>
  <c r="M25" i="42" s="1"/>
  <c r="M274" i="42" s="1"/>
  <c r="M275" i="42" s="1"/>
  <c r="L27" i="38"/>
  <c r="K27" i="38"/>
  <c r="J27" i="38"/>
  <c r="I27" i="38"/>
  <c r="I25" i="42" s="1"/>
  <c r="I274" i="42" s="1"/>
  <c r="I275" i="42" s="1"/>
  <c r="H27" i="38"/>
  <c r="G27" i="38"/>
  <c r="G25" i="42" s="1"/>
  <c r="G274" i="42" s="1"/>
  <c r="G275" i="42" s="1"/>
  <c r="F27" i="38"/>
  <c r="F25" i="42" s="1"/>
  <c r="AL24" i="38"/>
  <c r="AK24" i="38"/>
  <c r="AJ24" i="38"/>
  <c r="AI24" i="38"/>
  <c r="AH24" i="38"/>
  <c r="AG24" i="38"/>
  <c r="AF24" i="38"/>
  <c r="AE24" i="38"/>
  <c r="AD24" i="38"/>
  <c r="AC24" i="38"/>
  <c r="AB24" i="38"/>
  <c r="AA24" i="38"/>
  <c r="Z24" i="38"/>
  <c r="Y24" i="38"/>
  <c r="X24" i="38"/>
  <c r="W24" i="38"/>
  <c r="V24" i="38"/>
  <c r="U24" i="38"/>
  <c r="T24" i="38"/>
  <c r="S24" i="38"/>
  <c r="R24" i="38"/>
  <c r="AI23" i="38"/>
  <c r="AF23" i="38"/>
  <c r="AE23" i="38"/>
  <c r="Z23" i="38"/>
  <c r="Y23" i="38"/>
  <c r="X23" i="38"/>
  <c r="W23" i="38"/>
  <c r="U23" i="38"/>
  <c r="T23" i="38"/>
  <c r="S23" i="38"/>
  <c r="R23" i="38"/>
  <c r="P24" i="38"/>
  <c r="P22" i="42" s="1"/>
  <c r="O24" i="38"/>
  <c r="N24" i="38"/>
  <c r="N22" i="42" s="1"/>
  <c r="N242" i="42" s="1"/>
  <c r="N243" i="42" s="1"/>
  <c r="M24" i="38"/>
  <c r="L24" i="38"/>
  <c r="K24" i="38"/>
  <c r="J24" i="38"/>
  <c r="J22" i="42" s="1"/>
  <c r="J242" i="42" s="1"/>
  <c r="J243" i="42" s="1"/>
  <c r="I24" i="38"/>
  <c r="H24" i="38"/>
  <c r="H22" i="42" s="1"/>
  <c r="H242" i="42" s="1"/>
  <c r="H243" i="42" s="1"/>
  <c r="G24" i="38"/>
  <c r="F24" i="38"/>
  <c r="P23" i="38"/>
  <c r="N23" i="38"/>
  <c r="N21" i="42" s="1"/>
  <c r="N238" i="42" s="1"/>
  <c r="N239" i="42" s="1"/>
  <c r="M23" i="38"/>
  <c r="L23" i="38"/>
  <c r="K23" i="38"/>
  <c r="J23" i="38"/>
  <c r="I23" i="38"/>
  <c r="I21" i="42" s="1"/>
  <c r="I238" i="42" s="1"/>
  <c r="I239" i="42" s="1"/>
  <c r="H23" i="38"/>
  <c r="H21" i="42" s="1"/>
  <c r="H238" i="42" s="1"/>
  <c r="H239" i="42" s="1"/>
  <c r="G23" i="38"/>
  <c r="F23" i="38"/>
  <c r="AL20" i="38"/>
  <c r="AK20" i="38"/>
  <c r="AJ20" i="38"/>
  <c r="AI20" i="38"/>
  <c r="AH20" i="38"/>
  <c r="AG20" i="38"/>
  <c r="AF20" i="38"/>
  <c r="AE20" i="38"/>
  <c r="AD20" i="38"/>
  <c r="AC20" i="38"/>
  <c r="AB20" i="38"/>
  <c r="AA20" i="38"/>
  <c r="Z20" i="38"/>
  <c r="Y20" i="38"/>
  <c r="X20" i="38"/>
  <c r="W20" i="38"/>
  <c r="V20" i="38"/>
  <c r="U20" i="38"/>
  <c r="T20" i="38"/>
  <c r="S20" i="38"/>
  <c r="R20" i="38"/>
  <c r="AI19" i="38"/>
  <c r="AF19" i="38"/>
  <c r="AE19" i="38"/>
  <c r="Z19" i="38"/>
  <c r="Y19" i="38"/>
  <c r="X19" i="38"/>
  <c r="W19" i="38"/>
  <c r="U19" i="38"/>
  <c r="T19" i="38"/>
  <c r="S19" i="38"/>
  <c r="R19" i="38"/>
  <c r="P20" i="38"/>
  <c r="P18" i="42" s="1"/>
  <c r="O20" i="38"/>
  <c r="O18" i="42" s="1"/>
  <c r="N20" i="38"/>
  <c r="M20" i="38"/>
  <c r="L20" i="38"/>
  <c r="K20" i="38"/>
  <c r="J20" i="38"/>
  <c r="J18" i="42" s="1"/>
  <c r="J206" i="42" s="1"/>
  <c r="J207" i="42" s="1"/>
  <c r="I20" i="38"/>
  <c r="I18" i="42" s="1"/>
  <c r="I206" i="42" s="1"/>
  <c r="I207" i="42" s="1"/>
  <c r="H20" i="38"/>
  <c r="G20" i="38"/>
  <c r="F20" i="38"/>
  <c r="P19" i="38"/>
  <c r="N19" i="38"/>
  <c r="M19" i="38"/>
  <c r="M17" i="42" s="1"/>
  <c r="M202" i="42" s="1"/>
  <c r="M203" i="42" s="1"/>
  <c r="L19" i="38"/>
  <c r="K19" i="38"/>
  <c r="K17" i="42" s="1"/>
  <c r="K202" i="42" s="1"/>
  <c r="K203" i="42" s="1"/>
  <c r="J19" i="38"/>
  <c r="I19" i="38"/>
  <c r="H19" i="38"/>
  <c r="G19" i="38"/>
  <c r="G17" i="42" s="1"/>
  <c r="G202" i="42" s="1"/>
  <c r="G203" i="42" s="1"/>
  <c r="F19" i="38"/>
  <c r="AL16" i="38"/>
  <c r="AK16" i="38"/>
  <c r="AJ16" i="38"/>
  <c r="AI16" i="38"/>
  <c r="AH16" i="38"/>
  <c r="AG16" i="38"/>
  <c r="AF16" i="38"/>
  <c r="AE16" i="38"/>
  <c r="AD16" i="38"/>
  <c r="AC16" i="38"/>
  <c r="AB16" i="38"/>
  <c r="AA16" i="38"/>
  <c r="Z16" i="38"/>
  <c r="Y16" i="38"/>
  <c r="X16" i="38"/>
  <c r="W16" i="38"/>
  <c r="V16" i="38"/>
  <c r="U16" i="38"/>
  <c r="T16" i="38"/>
  <c r="S16" i="38"/>
  <c r="R16" i="38"/>
  <c r="AI15" i="38"/>
  <c r="AF15" i="38"/>
  <c r="AE15" i="38"/>
  <c r="Z15" i="38"/>
  <c r="Y15" i="38"/>
  <c r="X15" i="38"/>
  <c r="W15" i="38"/>
  <c r="U15" i="38"/>
  <c r="T15" i="38"/>
  <c r="S15" i="38"/>
  <c r="R15" i="38"/>
  <c r="P16" i="38"/>
  <c r="O16" i="38"/>
  <c r="N16" i="38"/>
  <c r="N14" i="42" s="1"/>
  <c r="N170" i="42" s="1"/>
  <c r="N171" i="42" s="1"/>
  <c r="M16" i="38"/>
  <c r="L16" i="38"/>
  <c r="L14" i="42" s="1"/>
  <c r="L170" i="42" s="1"/>
  <c r="L171" i="42" s="1"/>
  <c r="K16" i="38"/>
  <c r="J16" i="38"/>
  <c r="I16" i="38"/>
  <c r="H16" i="38"/>
  <c r="H14" i="42" s="1"/>
  <c r="H170" i="42" s="1"/>
  <c r="H171" i="42" s="1"/>
  <c r="G16" i="38"/>
  <c r="F16" i="38"/>
  <c r="F14" i="42" s="1"/>
  <c r="F170" i="42" s="1"/>
  <c r="F171" i="42" s="1"/>
  <c r="P15" i="38"/>
  <c r="N15" i="38"/>
  <c r="M15" i="38"/>
  <c r="M13" i="42" s="1"/>
  <c r="M166" i="42" s="1"/>
  <c r="M167" i="42" s="1"/>
  <c r="L15" i="38"/>
  <c r="L13" i="42" s="1"/>
  <c r="L166" i="42" s="1"/>
  <c r="L167" i="42" s="1"/>
  <c r="K15" i="38"/>
  <c r="J15" i="38"/>
  <c r="I15" i="38"/>
  <c r="H15" i="38"/>
  <c r="G15" i="38"/>
  <c r="G13" i="42" s="1"/>
  <c r="G166" i="42" s="1"/>
  <c r="G167" i="42" s="1"/>
  <c r="F15" i="38"/>
  <c r="F13" i="42" s="1"/>
  <c r="F166" i="42" s="1"/>
  <c r="F167" i="42" s="1"/>
  <c r="AL12" i="38"/>
  <c r="AK12" i="38"/>
  <c r="AJ12" i="38"/>
  <c r="AI12" i="38"/>
  <c r="AH12" i="38"/>
  <c r="AG12" i="38"/>
  <c r="AF12" i="38"/>
  <c r="AE12" i="38"/>
  <c r="AD12" i="38"/>
  <c r="AC12" i="38"/>
  <c r="AB12" i="38"/>
  <c r="AA12" i="38"/>
  <c r="Z12" i="38"/>
  <c r="Y12" i="38"/>
  <c r="X12" i="38"/>
  <c r="W12" i="38"/>
  <c r="V12" i="38"/>
  <c r="U12" i="38"/>
  <c r="T12" i="38"/>
  <c r="S12" i="38"/>
  <c r="R12" i="38"/>
  <c r="AI11" i="38"/>
  <c r="AF11" i="38"/>
  <c r="AE11" i="38"/>
  <c r="Z11" i="38"/>
  <c r="Y11" i="38"/>
  <c r="X11" i="38"/>
  <c r="W11" i="38"/>
  <c r="U11" i="38"/>
  <c r="T11" i="38"/>
  <c r="S11" i="38"/>
  <c r="R11" i="38"/>
  <c r="P12" i="38"/>
  <c r="O12" i="38"/>
  <c r="N12" i="38"/>
  <c r="N10" i="42" s="1"/>
  <c r="N130" i="42" s="1"/>
  <c r="N131" i="42" s="1"/>
  <c r="M12" i="38"/>
  <c r="M10" i="42" s="1"/>
  <c r="M130" i="42" s="1"/>
  <c r="M131" i="42" s="1"/>
  <c r="L12" i="38"/>
  <c r="K12" i="38"/>
  <c r="J12" i="38"/>
  <c r="I12" i="38"/>
  <c r="H12" i="38"/>
  <c r="H10" i="42" s="1"/>
  <c r="H130" i="42" s="1"/>
  <c r="H131" i="42" s="1"/>
  <c r="G12" i="38"/>
  <c r="G10" i="42" s="1"/>
  <c r="G130" i="42" s="1"/>
  <c r="G131" i="42" s="1"/>
  <c r="F12" i="38"/>
  <c r="P11" i="38"/>
  <c r="N11" i="38"/>
  <c r="M11" i="38"/>
  <c r="L11" i="38"/>
  <c r="K11" i="38"/>
  <c r="K9" i="42" s="1"/>
  <c r="K126" i="42" s="1"/>
  <c r="K127" i="42" s="1"/>
  <c r="J11" i="38"/>
  <c r="I11" i="38"/>
  <c r="I9" i="42" s="1"/>
  <c r="I126" i="42" s="1"/>
  <c r="I127" i="42" s="1"/>
  <c r="H11" i="38"/>
  <c r="G11" i="38"/>
  <c r="F11" i="38"/>
  <c r="AL6" i="38"/>
  <c r="AK6" i="38"/>
  <c r="AJ6" i="38"/>
  <c r="AI6" i="38"/>
  <c r="AH6" i="38"/>
  <c r="AG6" i="38"/>
  <c r="AF6" i="38"/>
  <c r="AE6" i="38"/>
  <c r="AD6" i="38"/>
  <c r="AC6" i="38"/>
  <c r="AB6" i="38"/>
  <c r="AA6" i="38"/>
  <c r="Z6" i="38"/>
  <c r="Y6" i="38"/>
  <c r="X6" i="38"/>
  <c r="W6" i="38"/>
  <c r="V6" i="38"/>
  <c r="U6" i="38"/>
  <c r="AL5" i="38"/>
  <c r="AI5" i="38"/>
  <c r="AF5" i="38"/>
  <c r="AE5" i="38"/>
  <c r="Z5" i="38"/>
  <c r="Y5" i="38"/>
  <c r="X5" i="38"/>
  <c r="W5" i="38"/>
  <c r="U5" i="38"/>
  <c r="T6" i="38"/>
  <c r="T5" i="38"/>
  <c r="S6" i="38"/>
  <c r="S5" i="38"/>
  <c r="R6" i="38"/>
  <c r="R5" i="38"/>
  <c r="P6" i="38"/>
  <c r="O6" i="38"/>
  <c r="N6" i="38"/>
  <c r="M6" i="38"/>
  <c r="M6" i="42" s="1"/>
  <c r="M93" i="42" s="1"/>
  <c r="M94" i="42" s="1"/>
  <c r="L6" i="38"/>
  <c r="K6" i="38"/>
  <c r="J6" i="38"/>
  <c r="I6" i="38"/>
  <c r="H6" i="38"/>
  <c r="P5" i="38"/>
  <c r="P5" i="42" s="1"/>
  <c r="O5" i="38"/>
  <c r="N5" i="38"/>
  <c r="M5" i="38"/>
  <c r="L5" i="38"/>
  <c r="K5" i="38"/>
  <c r="K5" i="42" s="1"/>
  <c r="K89" i="42" s="1"/>
  <c r="K90" i="42" s="1"/>
  <c r="J5" i="38"/>
  <c r="J5" i="42" s="1"/>
  <c r="J89" i="42" s="1"/>
  <c r="J90" i="42" s="1"/>
  <c r="I5" i="38"/>
  <c r="H5" i="38"/>
  <c r="G6" i="38"/>
  <c r="G5" i="38"/>
  <c r="AN201" i="40"/>
  <c r="AN200" i="40"/>
  <c r="AN199" i="40"/>
  <c r="AN198" i="40"/>
  <c r="AN197" i="40"/>
  <c r="AN196" i="40"/>
  <c r="AN195" i="40"/>
  <c r="AN194" i="40"/>
  <c r="AN193" i="40"/>
  <c r="AN192" i="40"/>
  <c r="AM38" i="38" s="1"/>
  <c r="AN191" i="40"/>
  <c r="AN190" i="40"/>
  <c r="AN189" i="40"/>
  <c r="AN188" i="40"/>
  <c r="AN187" i="40"/>
  <c r="AM37" i="38" s="1"/>
  <c r="AN183" i="40"/>
  <c r="AN182" i="40"/>
  <c r="AN181" i="40"/>
  <c r="AN180" i="40"/>
  <c r="AN179" i="40"/>
  <c r="AN178" i="40"/>
  <c r="AM46" i="38" s="1"/>
  <c r="AN177" i="40"/>
  <c r="AN176" i="40"/>
  <c r="AN175" i="40"/>
  <c r="AN174" i="40"/>
  <c r="AN173" i="40"/>
  <c r="AN172" i="40"/>
  <c r="AM45" i="38" s="1"/>
  <c r="AN168" i="40"/>
  <c r="AN167" i="40"/>
  <c r="AM54" i="38" s="1"/>
  <c r="AN166" i="40"/>
  <c r="AN165" i="40"/>
  <c r="AM53" i="38" s="1"/>
  <c r="AN161" i="40"/>
  <c r="AN160" i="40"/>
  <c r="AM50" i="38" s="1"/>
  <c r="AN159" i="40"/>
  <c r="AN158" i="40"/>
  <c r="AM49" i="38" s="1"/>
  <c r="AN154" i="40"/>
  <c r="AN153" i="40"/>
  <c r="AN152" i="40"/>
  <c r="AN151" i="40"/>
  <c r="AN150" i="40"/>
  <c r="AN149" i="40"/>
  <c r="AN148" i="40"/>
  <c r="AN147" i="40"/>
  <c r="AN146" i="40"/>
  <c r="AN145" i="40"/>
  <c r="AN144" i="40"/>
  <c r="AN143" i="40"/>
  <c r="AN142" i="40"/>
  <c r="AN141" i="40"/>
  <c r="AN140" i="40"/>
  <c r="AN139" i="40"/>
  <c r="AN138" i="40"/>
  <c r="AN137" i="40"/>
  <c r="AN136" i="40"/>
  <c r="AN135" i="40"/>
  <c r="AM41" i="38" s="1"/>
  <c r="AN131" i="40"/>
  <c r="AN130" i="40"/>
  <c r="AN129" i="40"/>
  <c r="AN128" i="40"/>
  <c r="AN127" i="40"/>
  <c r="AN126" i="40"/>
  <c r="AN125" i="40"/>
  <c r="AN124" i="40"/>
  <c r="AN123" i="40"/>
  <c r="AN122" i="40"/>
  <c r="AM34" i="38" s="1"/>
  <c r="AN121" i="40"/>
  <c r="AN120" i="40"/>
  <c r="AN119" i="40"/>
  <c r="AN118" i="40"/>
  <c r="AN117" i="40"/>
  <c r="AN116" i="40"/>
  <c r="AM33" i="38" s="1"/>
  <c r="AN112" i="40"/>
  <c r="AN111" i="40"/>
  <c r="AN110" i="40"/>
  <c r="AN109" i="40"/>
  <c r="AN108" i="40"/>
  <c r="AN107" i="40"/>
  <c r="AN106" i="40"/>
  <c r="AN105" i="40"/>
  <c r="AN104" i="40"/>
  <c r="AN103" i="40"/>
  <c r="AM30" i="38" s="1"/>
  <c r="AN102" i="40"/>
  <c r="AN101" i="40"/>
  <c r="AN100" i="40"/>
  <c r="AN99" i="40"/>
  <c r="AN98" i="40"/>
  <c r="AN97" i="40"/>
  <c r="AN96" i="40"/>
  <c r="AN95" i="40"/>
  <c r="AN94" i="40"/>
  <c r="AN93" i="40"/>
  <c r="AM29" i="38" s="1"/>
  <c r="AN89" i="40"/>
  <c r="AN88" i="40"/>
  <c r="AN87" i="40"/>
  <c r="AN86" i="40"/>
  <c r="AN85" i="40"/>
  <c r="AN84" i="40"/>
  <c r="AN83" i="40"/>
  <c r="AN82" i="40"/>
  <c r="AN81" i="40"/>
  <c r="AN80" i="40"/>
  <c r="AN79" i="40"/>
  <c r="AN78" i="40"/>
  <c r="AN77" i="40"/>
  <c r="AN76" i="40"/>
  <c r="AN75" i="40"/>
  <c r="AN74" i="40"/>
  <c r="AN73" i="40"/>
  <c r="AM25" i="38" s="1"/>
  <c r="AN69" i="40"/>
  <c r="AN68" i="40"/>
  <c r="AN67" i="40"/>
  <c r="AN66" i="40"/>
  <c r="AN65" i="40"/>
  <c r="AM22" i="38" s="1"/>
  <c r="AN64" i="40"/>
  <c r="AN63" i="40"/>
  <c r="AN62" i="40"/>
  <c r="AN61" i="40"/>
  <c r="AM21" i="38" s="1"/>
  <c r="AN57" i="40"/>
  <c r="AN56" i="40"/>
  <c r="AN55" i="40"/>
  <c r="AN54" i="40"/>
  <c r="AN53" i="40"/>
  <c r="AN52" i="40"/>
  <c r="AN51" i="40"/>
  <c r="AN50" i="40"/>
  <c r="AN49" i="40"/>
  <c r="AN48" i="40"/>
  <c r="AN47" i="40"/>
  <c r="AN46" i="40"/>
  <c r="AN45" i="40"/>
  <c r="AN44" i="40"/>
  <c r="AN43" i="40"/>
  <c r="AN42" i="40"/>
  <c r="AN41" i="40"/>
  <c r="AN40" i="40"/>
  <c r="AN39" i="40"/>
  <c r="AM17" i="38" s="1"/>
  <c r="AN35" i="40"/>
  <c r="AN34" i="40"/>
  <c r="AN33" i="40"/>
  <c r="AN32" i="40"/>
  <c r="AN31" i="40"/>
  <c r="AN30" i="40"/>
  <c r="AN29" i="40"/>
  <c r="AM14" i="38" s="1"/>
  <c r="AN28" i="40"/>
  <c r="AN27" i="40"/>
  <c r="AN26" i="40"/>
  <c r="AN25" i="40"/>
  <c r="AM13" i="38" s="1"/>
  <c r="AN21" i="40"/>
  <c r="AN20" i="40"/>
  <c r="AN19" i="40"/>
  <c r="AN18" i="40"/>
  <c r="AN17" i="40"/>
  <c r="AN16" i="40"/>
  <c r="AN15" i="40"/>
  <c r="AN14" i="40"/>
  <c r="AN13" i="40"/>
  <c r="AM8" i="38" s="1"/>
  <c r="AN12" i="40"/>
  <c r="AN11" i="40"/>
  <c r="AN10" i="40"/>
  <c r="AN9" i="40"/>
  <c r="AN8" i="40"/>
  <c r="AN7" i="40"/>
  <c r="AN6" i="40"/>
  <c r="AN5" i="40"/>
  <c r="AN4" i="40"/>
  <c r="AM7" i="38" s="1"/>
  <c r="BF10" i="40"/>
  <c r="BF19" i="40"/>
  <c r="BF28" i="40"/>
  <c r="BF34" i="40"/>
  <c r="BF44" i="40"/>
  <c r="BE41" i="38" s="1"/>
  <c r="BF53" i="40"/>
  <c r="BE42" i="38" s="1"/>
  <c r="BF64" i="40"/>
  <c r="BF73" i="40"/>
  <c r="BF79" i="40"/>
  <c r="BF85" i="40"/>
  <c r="BF93" i="40"/>
  <c r="BF102" i="40"/>
  <c r="BF104" i="40"/>
  <c r="BF107" i="40"/>
  <c r="AQ5" i="40"/>
  <c r="AQ6" i="40" s="1"/>
  <c r="AQ7" i="40" s="1"/>
  <c r="AQ8" i="40" s="1"/>
  <c r="AQ9" i="40" s="1"/>
  <c r="AQ14" i="40" s="1"/>
  <c r="AQ15" i="40" s="1"/>
  <c r="AQ16" i="40" s="1"/>
  <c r="AQ17" i="40" s="1"/>
  <c r="AQ18" i="40" s="1"/>
  <c r="AQ22" i="40" s="1"/>
  <c r="AQ23" i="40" s="1"/>
  <c r="AQ24" i="40" s="1"/>
  <c r="AQ25" i="40" s="1"/>
  <c r="AQ26" i="40" s="1"/>
  <c r="AQ27" i="40" s="1"/>
  <c r="AQ31" i="40" s="1"/>
  <c r="AQ32" i="40" s="1"/>
  <c r="AQ33" i="40" s="1"/>
  <c r="CC107" i="40"/>
  <c r="CB107" i="40"/>
  <c r="CA107" i="40"/>
  <c r="BZ107" i="40"/>
  <c r="BY107" i="40"/>
  <c r="BX107" i="40"/>
  <c r="BW107" i="40"/>
  <c r="BV107" i="40"/>
  <c r="BU107" i="40"/>
  <c r="BT107" i="40"/>
  <c r="BS107" i="40"/>
  <c r="BR107" i="40"/>
  <c r="BQ107" i="40"/>
  <c r="BP107" i="40"/>
  <c r="BG107" i="40"/>
  <c r="BO107" i="40"/>
  <c r="BM107" i="40"/>
  <c r="BL107" i="40"/>
  <c r="BK107" i="40"/>
  <c r="BJ107" i="40"/>
  <c r="BI107" i="40"/>
  <c r="BN107" i="40"/>
  <c r="BE107" i="40"/>
  <c r="BD107" i="40"/>
  <c r="BC107" i="40"/>
  <c r="BB107" i="40"/>
  <c r="BA107" i="40"/>
  <c r="AZ107" i="40"/>
  <c r="AY107" i="40"/>
  <c r="AX107" i="40"/>
  <c r="AW107" i="40"/>
  <c r="AV107" i="40"/>
  <c r="P204" i="40"/>
  <c r="AM206" i="40"/>
  <c r="A5" i="40"/>
  <c r="A6" i="40" s="1"/>
  <c r="A7" i="40"/>
  <c r="A8" i="40" s="1"/>
  <c r="A9" i="40" s="1"/>
  <c r="A10" i="40" s="1"/>
  <c r="A11" i="40" s="1"/>
  <c r="A12" i="40" s="1"/>
  <c r="A13" i="40" s="1"/>
  <c r="A14" i="40" s="1"/>
  <c r="A15" i="40" s="1"/>
  <c r="A16" i="40" s="1"/>
  <c r="A17" i="40" s="1"/>
  <c r="A18" i="40" s="1"/>
  <c r="A19" i="40" s="1"/>
  <c r="A20" i="40" s="1"/>
  <c r="A21" i="40" s="1"/>
  <c r="A25" i="40" s="1"/>
  <c r="A26" i="40" s="1"/>
  <c r="A27" i="40" s="1"/>
  <c r="A28" i="40" s="1"/>
  <c r="A29" i="40" s="1"/>
  <c r="A30" i="40" s="1"/>
  <c r="A31" i="40" s="1"/>
  <c r="A32" i="40" s="1"/>
  <c r="A33" i="40" s="1"/>
  <c r="A34" i="40" s="1"/>
  <c r="A35" i="40" s="1"/>
  <c r="A39" i="40" s="1"/>
  <c r="A40" i="40" s="1"/>
  <c r="A41" i="40" s="1"/>
  <c r="A42" i="40" s="1"/>
  <c r="A43" i="40" s="1"/>
  <c r="A44" i="40" s="1"/>
  <c r="A45" i="40" s="1"/>
  <c r="A46" i="40" s="1"/>
  <c r="A47" i="40" s="1"/>
  <c r="A48" i="40" s="1"/>
  <c r="A49" i="40" s="1"/>
  <c r="A50" i="40" s="1"/>
  <c r="A51" i="40" s="1"/>
  <c r="A52" i="40" s="1"/>
  <c r="A53" i="40" s="1"/>
  <c r="A54" i="40" s="1"/>
  <c r="A55" i="40" s="1"/>
  <c r="A56" i="40" s="1"/>
  <c r="A57" i="40" s="1"/>
  <c r="A61" i="40" s="1"/>
  <c r="A62" i="40" s="1"/>
  <c r="A63" i="40" s="1"/>
  <c r="A64" i="40" s="1"/>
  <c r="A65" i="40" s="1"/>
  <c r="A66" i="40" s="1"/>
  <c r="A67" i="40" s="1"/>
  <c r="A68" i="40" s="1"/>
  <c r="A69" i="40" s="1"/>
  <c r="A73" i="40" s="1"/>
  <c r="A74" i="40" s="1"/>
  <c r="A75" i="40" s="1"/>
  <c r="A76" i="40" s="1"/>
  <c r="A77" i="40" s="1"/>
  <c r="A78" i="40" s="1"/>
  <c r="A79" i="40" s="1"/>
  <c r="A80" i="40" s="1"/>
  <c r="A81" i="40" s="1"/>
  <c r="A82" i="40" s="1"/>
  <c r="A83" i="40" s="1"/>
  <c r="A84" i="40" s="1"/>
  <c r="A85" i="40" s="1"/>
  <c r="A86" i="40" s="1"/>
  <c r="A87" i="40" s="1"/>
  <c r="A88" i="40" s="1"/>
  <c r="A89" i="40" s="1"/>
  <c r="A93" i="40" s="1"/>
  <c r="A94" i="40" s="1"/>
  <c r="A95" i="40" s="1"/>
  <c r="A96" i="40" s="1"/>
  <c r="A97" i="40" s="1"/>
  <c r="A98" i="40" s="1"/>
  <c r="AK206" i="40"/>
  <c r="AJ206" i="40"/>
  <c r="AI206" i="40"/>
  <c r="AH206" i="40"/>
  <c r="AG206" i="40"/>
  <c r="AF206" i="40"/>
  <c r="AE206" i="40"/>
  <c r="AD206" i="40"/>
  <c r="AC206" i="40"/>
  <c r="AB206" i="40"/>
  <c r="AA206" i="40"/>
  <c r="Z206" i="40"/>
  <c r="Y206" i="40"/>
  <c r="X206" i="40"/>
  <c r="W206" i="40"/>
  <c r="V206" i="40"/>
  <c r="U206" i="40"/>
  <c r="T206" i="40"/>
  <c r="Q206" i="40"/>
  <c r="S206" i="40"/>
  <c r="O206" i="40"/>
  <c r="AL206" i="40"/>
  <c r="N206" i="40"/>
  <c r="M206" i="40"/>
  <c r="P206" i="40"/>
  <c r="L206" i="40"/>
  <c r="K206" i="40"/>
  <c r="J206" i="40"/>
  <c r="I206" i="40"/>
  <c r="H206" i="40"/>
  <c r="G206" i="40"/>
  <c r="F206" i="40"/>
  <c r="AP53" i="34"/>
  <c r="AO53" i="34"/>
  <c r="AO55" i="34" s="1"/>
  <c r="AN53" i="34"/>
  <c r="AM53" i="34"/>
  <c r="AM55" i="34" s="1"/>
  <c r="AL53" i="34"/>
  <c r="AK53" i="34"/>
  <c r="AK55" i="34" s="1"/>
  <c r="AJ53" i="34"/>
  <c r="AJ55" i="34" s="1"/>
  <c r="AI53" i="34"/>
  <c r="AH53" i="34"/>
  <c r="AG53" i="34"/>
  <c r="AG55" i="34" s="1"/>
  <c r="AF53" i="34"/>
  <c r="AF55" i="34" s="1"/>
  <c r="AE53" i="34"/>
  <c r="AE55" i="34" s="1"/>
  <c r="AD53" i="34"/>
  <c r="AD55" i="34" s="1"/>
  <c r="AC53" i="34"/>
  <c r="AB53" i="34"/>
  <c r="Z53" i="34"/>
  <c r="Y53" i="34"/>
  <c r="X53" i="34"/>
  <c r="W53" i="34"/>
  <c r="V53" i="34"/>
  <c r="V55" i="34" s="1"/>
  <c r="T53" i="34"/>
  <c r="R53" i="34"/>
  <c r="Q53" i="34"/>
  <c r="P53" i="34"/>
  <c r="O53" i="34"/>
  <c r="N53" i="34"/>
  <c r="M53" i="34"/>
  <c r="L53" i="34"/>
  <c r="J53" i="34"/>
  <c r="I53" i="34"/>
  <c r="H53" i="34"/>
  <c r="G53" i="34"/>
  <c r="F53" i="34"/>
  <c r="AP159" i="34"/>
  <c r="AO159" i="34"/>
  <c r="AO161" i="34" s="1"/>
  <c r="AN159" i="34"/>
  <c r="AM159" i="34"/>
  <c r="AM161" i="34" s="1"/>
  <c r="AL159" i="34"/>
  <c r="AK159" i="34"/>
  <c r="AK161" i="34" s="1"/>
  <c r="AJ159" i="34"/>
  <c r="AJ161" i="34" s="1"/>
  <c r="AI159" i="34"/>
  <c r="AH159" i="34"/>
  <c r="AG159" i="34"/>
  <c r="AG161" i="34" s="1"/>
  <c r="AF159" i="34"/>
  <c r="AF161" i="34" s="1"/>
  <c r="AE159" i="34"/>
  <c r="AE161" i="34" s="1"/>
  <c r="AD159" i="34"/>
  <c r="AD161" i="34" s="1"/>
  <c r="AC159" i="34"/>
  <c r="AB159" i="34"/>
  <c r="Z159" i="34"/>
  <c r="Y159" i="34"/>
  <c r="X159" i="34"/>
  <c r="W159" i="34"/>
  <c r="V159" i="34"/>
  <c r="V161" i="34" s="1"/>
  <c r="T159" i="34"/>
  <c r="R159" i="34"/>
  <c r="Q159" i="34"/>
  <c r="P159" i="34"/>
  <c r="O159" i="34"/>
  <c r="N159" i="34"/>
  <c r="M159" i="34"/>
  <c r="L159" i="34"/>
  <c r="J159" i="34"/>
  <c r="I159" i="34"/>
  <c r="H159" i="34"/>
  <c r="G159" i="34"/>
  <c r="F159" i="34"/>
  <c r="AP126" i="46"/>
  <c r="AN126" i="46"/>
  <c r="AL126" i="46"/>
  <c r="AI126" i="46"/>
  <c r="AH126" i="46"/>
  <c r="AC126" i="46"/>
  <c r="AB126" i="46"/>
  <c r="Z126" i="46"/>
  <c r="Y126" i="46"/>
  <c r="X126" i="46"/>
  <c r="W126" i="46"/>
  <c r="T126" i="46"/>
  <c r="R126" i="46"/>
  <c r="Q126" i="46"/>
  <c r="P126" i="46"/>
  <c r="O126" i="46"/>
  <c r="N126" i="46"/>
  <c r="M126" i="46"/>
  <c r="L126" i="46"/>
  <c r="J126" i="46"/>
  <c r="I126" i="46"/>
  <c r="H126" i="46"/>
  <c r="G126" i="46"/>
  <c r="F126" i="46"/>
  <c r="AQ126" i="46" s="1"/>
  <c r="AP87" i="46"/>
  <c r="AN87" i="46"/>
  <c r="AL87" i="46"/>
  <c r="AI87" i="46"/>
  <c r="AH87" i="46"/>
  <c r="AC87" i="46"/>
  <c r="AB87" i="46"/>
  <c r="Z87" i="46"/>
  <c r="Y87" i="46"/>
  <c r="X87" i="46"/>
  <c r="W87" i="46"/>
  <c r="T87" i="46"/>
  <c r="R87" i="46"/>
  <c r="Q87" i="46"/>
  <c r="P87" i="46"/>
  <c r="O87" i="46"/>
  <c r="N87" i="46"/>
  <c r="M87" i="46"/>
  <c r="L87" i="46"/>
  <c r="J87" i="46"/>
  <c r="I87" i="46"/>
  <c r="H87" i="46"/>
  <c r="G87" i="46"/>
  <c r="F87" i="46"/>
  <c r="AP88" i="46"/>
  <c r="AN88" i="46"/>
  <c r="AL88" i="46"/>
  <c r="AI88" i="46"/>
  <c r="AH88" i="46"/>
  <c r="AC88" i="46"/>
  <c r="AB88" i="46"/>
  <c r="Z88" i="46"/>
  <c r="Y88" i="46"/>
  <c r="X88" i="46"/>
  <c r="W88" i="46"/>
  <c r="T88" i="46"/>
  <c r="R88" i="46"/>
  <c r="Q88" i="46"/>
  <c r="P88" i="46"/>
  <c r="O88" i="46"/>
  <c r="N88" i="46"/>
  <c r="M88" i="46"/>
  <c r="L88" i="46"/>
  <c r="J88" i="46"/>
  <c r="I88" i="46"/>
  <c r="H88" i="46"/>
  <c r="G88" i="46"/>
  <c r="F88" i="46"/>
  <c r="AM27" i="37"/>
  <c r="AQ88" i="46"/>
  <c r="AQ117" i="46"/>
  <c r="AQ118" i="46"/>
  <c r="AQ119" i="46"/>
  <c r="AQ120" i="46"/>
  <c r="AQ121" i="46"/>
  <c r="AQ122" i="46"/>
  <c r="AQ123" i="46"/>
  <c r="CD28" i="37"/>
  <c r="F94" i="46"/>
  <c r="G94" i="46"/>
  <c r="H94" i="46"/>
  <c r="I94" i="46"/>
  <c r="J94" i="46"/>
  <c r="L94" i="46"/>
  <c r="M94" i="46"/>
  <c r="N94" i="46"/>
  <c r="O94" i="46"/>
  <c r="P94" i="46"/>
  <c r="Q94" i="46"/>
  <c r="R94" i="46"/>
  <c r="T94" i="46"/>
  <c r="W94" i="46"/>
  <c r="X94" i="46"/>
  <c r="Y94" i="46"/>
  <c r="Z94" i="46"/>
  <c r="AB94" i="46"/>
  <c r="AC94" i="46"/>
  <c r="AH94" i="46"/>
  <c r="AI94" i="46"/>
  <c r="AL94" i="46"/>
  <c r="AN94" i="46"/>
  <c r="AP94" i="46"/>
  <c r="F100" i="46"/>
  <c r="G100" i="46"/>
  <c r="H100" i="46"/>
  <c r="I100" i="46"/>
  <c r="J100" i="46"/>
  <c r="L100" i="46"/>
  <c r="M100" i="46"/>
  <c r="N100" i="46"/>
  <c r="O100" i="46"/>
  <c r="P100" i="46"/>
  <c r="Q100" i="46"/>
  <c r="R100" i="46"/>
  <c r="T100" i="46"/>
  <c r="W100" i="46"/>
  <c r="X100" i="46"/>
  <c r="Y100" i="46"/>
  <c r="Z100" i="46"/>
  <c r="AB100" i="46"/>
  <c r="AC100" i="46"/>
  <c r="AH100" i="46"/>
  <c r="AI100" i="46"/>
  <c r="AL100" i="46"/>
  <c r="AN100" i="46"/>
  <c r="AP100" i="46"/>
  <c r="F112" i="46"/>
  <c r="G112" i="46"/>
  <c r="H112" i="46"/>
  <c r="I112" i="46"/>
  <c r="J112" i="46"/>
  <c r="L112" i="46"/>
  <c r="M112" i="46"/>
  <c r="N112" i="46"/>
  <c r="O112" i="46"/>
  <c r="P112" i="46"/>
  <c r="Q112" i="46"/>
  <c r="R112" i="46"/>
  <c r="T112" i="46"/>
  <c r="W112" i="46"/>
  <c r="X112" i="46"/>
  <c r="Y112" i="46"/>
  <c r="Z112" i="46"/>
  <c r="AB112" i="46"/>
  <c r="AC112" i="46"/>
  <c r="AH112" i="46"/>
  <c r="AI112" i="46"/>
  <c r="AL112" i="46"/>
  <c r="AN112" i="46"/>
  <c r="AP112" i="46"/>
  <c r="F115" i="46"/>
  <c r="G115" i="46"/>
  <c r="H115" i="46"/>
  <c r="I115" i="46"/>
  <c r="J115" i="46"/>
  <c r="L115" i="46"/>
  <c r="M115" i="46"/>
  <c r="N115" i="46"/>
  <c r="O115" i="46"/>
  <c r="P115" i="46"/>
  <c r="Q115" i="46"/>
  <c r="R115" i="46"/>
  <c r="T115" i="46"/>
  <c r="W115" i="46"/>
  <c r="X115" i="46"/>
  <c r="Y115" i="46"/>
  <c r="Z115" i="46"/>
  <c r="AB115" i="46"/>
  <c r="AC115" i="46"/>
  <c r="AH115" i="46"/>
  <c r="AI115" i="46"/>
  <c r="AL115" i="46"/>
  <c r="AN115" i="46"/>
  <c r="AP115" i="46"/>
  <c r="F124" i="46"/>
  <c r="G124" i="46"/>
  <c r="H124" i="46"/>
  <c r="I124" i="46"/>
  <c r="J124" i="46"/>
  <c r="L124" i="46"/>
  <c r="M124" i="46"/>
  <c r="N124" i="46"/>
  <c r="O124" i="46"/>
  <c r="P124" i="46"/>
  <c r="Q124" i="46"/>
  <c r="R124" i="46"/>
  <c r="T124" i="46"/>
  <c r="W124" i="46"/>
  <c r="X124" i="46"/>
  <c r="Y124" i="46"/>
  <c r="Z124" i="46"/>
  <c r="AB124" i="46"/>
  <c r="AC124" i="46"/>
  <c r="AH124" i="46"/>
  <c r="AI124" i="46"/>
  <c r="AL124" i="46"/>
  <c r="AN124" i="46"/>
  <c r="AP124" i="46"/>
  <c r="CD27" i="37"/>
  <c r="F12" i="46"/>
  <c r="G12" i="46"/>
  <c r="H12" i="46"/>
  <c r="I12" i="46"/>
  <c r="J12" i="46"/>
  <c r="L12" i="46"/>
  <c r="M12" i="46"/>
  <c r="N12" i="46"/>
  <c r="O12" i="46"/>
  <c r="P12" i="46"/>
  <c r="Q12" i="46"/>
  <c r="R12" i="46"/>
  <c r="T12" i="46"/>
  <c r="W12" i="46"/>
  <c r="X12" i="46"/>
  <c r="Y12" i="46"/>
  <c r="Z12" i="46"/>
  <c r="AB12" i="46"/>
  <c r="AC12" i="46"/>
  <c r="AH12" i="46"/>
  <c r="AI12" i="46"/>
  <c r="AL12" i="46"/>
  <c r="AN12" i="46"/>
  <c r="AP12" i="46"/>
  <c r="F25" i="46"/>
  <c r="G25" i="46"/>
  <c r="H25" i="46"/>
  <c r="I25" i="46"/>
  <c r="J25" i="46"/>
  <c r="L25" i="46"/>
  <c r="M25" i="46"/>
  <c r="N25" i="46"/>
  <c r="O25" i="46"/>
  <c r="P25" i="46"/>
  <c r="Q25" i="46"/>
  <c r="R25" i="46"/>
  <c r="T25" i="46"/>
  <c r="W25" i="46"/>
  <c r="X25" i="46"/>
  <c r="Y25" i="46"/>
  <c r="Z25" i="46"/>
  <c r="AB25" i="46"/>
  <c r="AC25" i="46"/>
  <c r="AH25" i="46"/>
  <c r="AI25" i="46"/>
  <c r="AL25" i="46"/>
  <c r="AN25" i="46"/>
  <c r="AP25" i="46"/>
  <c r="F53" i="46"/>
  <c r="G53" i="46"/>
  <c r="H53" i="46"/>
  <c r="I53" i="46"/>
  <c r="J53" i="46"/>
  <c r="L53" i="46"/>
  <c r="M53" i="46"/>
  <c r="N53" i="46"/>
  <c r="O53" i="46"/>
  <c r="P53" i="46"/>
  <c r="Q53" i="46"/>
  <c r="R53" i="46"/>
  <c r="T53" i="46"/>
  <c r="W53" i="46"/>
  <c r="X53" i="46"/>
  <c r="Y53" i="46"/>
  <c r="Z53" i="46"/>
  <c r="AB53" i="46"/>
  <c r="AC53" i="46"/>
  <c r="AH53" i="46"/>
  <c r="AI53" i="46"/>
  <c r="AL53" i="46"/>
  <c r="AN53" i="46"/>
  <c r="AP53" i="46"/>
  <c r="F76" i="46"/>
  <c r="G76" i="46"/>
  <c r="H76" i="46"/>
  <c r="I76" i="46"/>
  <c r="J76" i="46"/>
  <c r="L76" i="46"/>
  <c r="M76" i="46"/>
  <c r="N76" i="46"/>
  <c r="O76" i="46"/>
  <c r="P76" i="46"/>
  <c r="Q76" i="46"/>
  <c r="R76" i="46"/>
  <c r="T76" i="46"/>
  <c r="W76" i="46"/>
  <c r="X76" i="46"/>
  <c r="Y76" i="46"/>
  <c r="Z76" i="46"/>
  <c r="AB76" i="46"/>
  <c r="AC76" i="46"/>
  <c r="AH76" i="46"/>
  <c r="AI76" i="46"/>
  <c r="AL76" i="46"/>
  <c r="AN76" i="46"/>
  <c r="AP76" i="46"/>
  <c r="F86" i="46"/>
  <c r="G86" i="46"/>
  <c r="H86" i="46"/>
  <c r="I86" i="46"/>
  <c r="J86" i="46"/>
  <c r="L86" i="46"/>
  <c r="M86" i="46"/>
  <c r="N86" i="46"/>
  <c r="O86" i="46"/>
  <c r="P86" i="46"/>
  <c r="Q86" i="46"/>
  <c r="R86" i="46"/>
  <c r="T86" i="46"/>
  <c r="W86" i="46"/>
  <c r="X86" i="46"/>
  <c r="Y86" i="46"/>
  <c r="Z86" i="46"/>
  <c r="AB86" i="46"/>
  <c r="AC86" i="46"/>
  <c r="AH86" i="46"/>
  <c r="AI86" i="46"/>
  <c r="AL86" i="46"/>
  <c r="AN86" i="46"/>
  <c r="AP86" i="46"/>
  <c r="S58" i="34"/>
  <c r="U58" i="34"/>
  <c r="AA58" i="34"/>
  <c r="S59" i="34"/>
  <c r="U59" i="34"/>
  <c r="AA59" i="34"/>
  <c r="AQ59" i="34" s="1"/>
  <c r="AQ62" i="34"/>
  <c r="K63" i="34"/>
  <c r="S63" i="34"/>
  <c r="U63" i="34"/>
  <c r="AA63" i="34"/>
  <c r="K64" i="34"/>
  <c r="S64" i="34"/>
  <c r="U64" i="34"/>
  <c r="AA64" i="34"/>
  <c r="AQ65" i="34"/>
  <c r="AQ66" i="34"/>
  <c r="AQ67" i="34"/>
  <c r="AQ68" i="34"/>
  <c r="AQ69" i="34"/>
  <c r="AQ70" i="34"/>
  <c r="AQ71" i="34"/>
  <c r="AQ72" i="34"/>
  <c r="AQ73" i="34"/>
  <c r="AQ74" i="34"/>
  <c r="AQ75" i="34"/>
  <c r="AQ76" i="34"/>
  <c r="AQ77" i="34"/>
  <c r="AQ78" i="34"/>
  <c r="AQ81" i="34"/>
  <c r="AQ82" i="34"/>
  <c r="AQ83" i="34"/>
  <c r="AQ84" i="34"/>
  <c r="AQ85" i="34"/>
  <c r="AQ86" i="34"/>
  <c r="AQ87" i="34"/>
  <c r="AQ88" i="34"/>
  <c r="AQ89" i="34"/>
  <c r="AQ90" i="34"/>
  <c r="K91" i="34"/>
  <c r="S91" i="34"/>
  <c r="U91" i="34"/>
  <c r="AA91" i="34"/>
  <c r="AQ91" i="34" s="1"/>
  <c r="K92" i="34"/>
  <c r="S92" i="34"/>
  <c r="U92" i="34"/>
  <c r="AA92" i="34"/>
  <c r="AQ92" i="34"/>
  <c r="AQ93" i="34"/>
  <c r="AQ94" i="34"/>
  <c r="AQ95" i="34"/>
  <c r="AQ96" i="34"/>
  <c r="AQ97" i="34"/>
  <c r="AQ98" i="34"/>
  <c r="AQ99" i="34"/>
  <c r="AQ100" i="34"/>
  <c r="AQ103" i="34"/>
  <c r="AQ104" i="34"/>
  <c r="AQ105" i="34"/>
  <c r="AQ106" i="34"/>
  <c r="AQ107" i="34"/>
  <c r="AQ108" i="34"/>
  <c r="AQ109" i="34"/>
  <c r="AQ110" i="34"/>
  <c r="AQ111" i="34"/>
  <c r="AQ112" i="34"/>
  <c r="AQ113" i="34"/>
  <c r="K114" i="34"/>
  <c r="S114" i="34"/>
  <c r="U114" i="34"/>
  <c r="AA114" i="34"/>
  <c r="AQ114" i="34" s="1"/>
  <c r="K115" i="34"/>
  <c r="S115" i="34"/>
  <c r="U115" i="34"/>
  <c r="AA115" i="34"/>
  <c r="AQ115" i="34"/>
  <c r="AQ116" i="34"/>
  <c r="AQ117" i="34"/>
  <c r="AQ118" i="34"/>
  <c r="AQ119" i="34"/>
  <c r="AQ120" i="34"/>
  <c r="AQ121" i="34"/>
  <c r="AQ122" i="34"/>
  <c r="AQ123" i="34"/>
  <c r="K124" i="34"/>
  <c r="S124" i="34"/>
  <c r="U124" i="34"/>
  <c r="AA124" i="34"/>
  <c r="AQ124" i="34" s="1"/>
  <c r="K125" i="34"/>
  <c r="S125" i="34"/>
  <c r="U125" i="34"/>
  <c r="AA125" i="34"/>
  <c r="K128" i="34"/>
  <c r="S128" i="34"/>
  <c r="U128" i="34"/>
  <c r="AA128" i="34"/>
  <c r="AQ129" i="34"/>
  <c r="AQ130" i="34"/>
  <c r="AQ131" i="34"/>
  <c r="K132" i="34"/>
  <c r="S132" i="34"/>
  <c r="U132" i="34"/>
  <c r="AA132" i="34"/>
  <c r="K133" i="34"/>
  <c r="S133" i="34"/>
  <c r="U133" i="34"/>
  <c r="AA133" i="34"/>
  <c r="AQ134" i="34"/>
  <c r="AQ135" i="34"/>
  <c r="AQ136" i="34"/>
  <c r="AQ137" i="34"/>
  <c r="K138" i="34"/>
  <c r="S138" i="34"/>
  <c r="U138" i="34"/>
  <c r="AA138" i="34"/>
  <c r="AQ138" i="34"/>
  <c r="K139" i="34"/>
  <c r="S139" i="34"/>
  <c r="U139" i="34"/>
  <c r="AA139" i="34"/>
  <c r="AQ139" i="34" s="1"/>
  <c r="AQ140" i="34"/>
  <c r="AQ141" i="34"/>
  <c r="AQ142" i="34"/>
  <c r="AQ143" i="34"/>
  <c r="AQ144" i="34"/>
  <c r="AQ145" i="34"/>
  <c r="AQ146" i="34"/>
  <c r="AQ147" i="34"/>
  <c r="AQ148" i="34"/>
  <c r="AQ149" i="34"/>
  <c r="K150" i="34"/>
  <c r="S150" i="34"/>
  <c r="U150" i="34"/>
  <c r="AA150" i="34"/>
  <c r="K151" i="34"/>
  <c r="S151" i="34"/>
  <c r="U151" i="34"/>
  <c r="AA151" i="34"/>
  <c r="AQ152" i="34"/>
  <c r="K153" i="34"/>
  <c r="S153" i="34"/>
  <c r="U153" i="34"/>
  <c r="AA153" i="34"/>
  <c r="AQ153" i="34"/>
  <c r="K154" i="34"/>
  <c r="S154" i="34"/>
  <c r="U154" i="34"/>
  <c r="AA154" i="34"/>
  <c r="AQ154" i="34" s="1"/>
  <c r="AQ155" i="34"/>
  <c r="AQ156" i="34"/>
  <c r="F158" i="34"/>
  <c r="G158" i="34"/>
  <c r="H158" i="34"/>
  <c r="I158" i="34"/>
  <c r="J158" i="34"/>
  <c r="L158" i="34"/>
  <c r="M158" i="34"/>
  <c r="N158" i="34"/>
  <c r="O158" i="34"/>
  <c r="P158" i="34"/>
  <c r="Q158" i="34"/>
  <c r="T158" i="34"/>
  <c r="V158" i="34"/>
  <c r="Y158" i="34"/>
  <c r="Z158" i="34"/>
  <c r="AB158" i="34"/>
  <c r="AC158" i="34"/>
  <c r="AD158" i="34"/>
  <c r="AE158" i="34"/>
  <c r="AF158" i="34"/>
  <c r="AG158" i="34"/>
  <c r="AH158" i="34"/>
  <c r="AI158" i="34"/>
  <c r="AJ158" i="34"/>
  <c r="AK158" i="34"/>
  <c r="AL158" i="34"/>
  <c r="AM158" i="34"/>
  <c r="AP158" i="34"/>
  <c r="K7" i="34"/>
  <c r="S7" i="34"/>
  <c r="U7" i="34"/>
  <c r="AA7" i="34"/>
  <c r="AQ7" i="34" s="1"/>
  <c r="K8" i="34"/>
  <c r="S8" i="34"/>
  <c r="U8" i="34"/>
  <c r="AA8" i="34"/>
  <c r="AQ8" i="34"/>
  <c r="K9" i="34"/>
  <c r="S9" i="34"/>
  <c r="U9" i="34"/>
  <c r="AA9" i="34"/>
  <c r="AQ9" i="34" s="1"/>
  <c r="K10" i="34"/>
  <c r="S10" i="34"/>
  <c r="U10" i="34"/>
  <c r="AA10" i="34"/>
  <c r="K11" i="34"/>
  <c r="S11" i="34"/>
  <c r="U11" i="34"/>
  <c r="AA11" i="34"/>
  <c r="AQ11" i="34" s="1"/>
  <c r="K12" i="34"/>
  <c r="S12" i="34"/>
  <c r="U12" i="34"/>
  <c r="AA12" i="34"/>
  <c r="AQ12" i="34"/>
  <c r="K13" i="34"/>
  <c r="S13" i="34"/>
  <c r="U13" i="34"/>
  <c r="AA13" i="34"/>
  <c r="AQ13" i="34" s="1"/>
  <c r="K16" i="34"/>
  <c r="S16" i="34"/>
  <c r="U16" i="34"/>
  <c r="AA16" i="34"/>
  <c r="AQ16" i="34" s="1"/>
  <c r="K17" i="34"/>
  <c r="S17" i="34"/>
  <c r="U17" i="34"/>
  <c r="AA17" i="34"/>
  <c r="AQ17" i="34"/>
  <c r="K18" i="34"/>
  <c r="S18" i="34"/>
  <c r="U18" i="34"/>
  <c r="AA18" i="34"/>
  <c r="AQ18" i="34" s="1"/>
  <c r="K19" i="34"/>
  <c r="S19" i="34"/>
  <c r="U19" i="34"/>
  <c r="AA19" i="34"/>
  <c r="K20" i="34"/>
  <c r="S20" i="34"/>
  <c r="U20" i="34"/>
  <c r="AA20" i="34"/>
  <c r="AQ20" i="34" s="1"/>
  <c r="K21" i="34"/>
  <c r="S21" i="34"/>
  <c r="U21" i="34"/>
  <c r="AA21" i="34"/>
  <c r="AQ21" i="34"/>
  <c r="K22" i="34"/>
  <c r="S22" i="34"/>
  <c r="U22" i="34"/>
  <c r="AA22" i="34"/>
  <c r="AQ22" i="34" s="1"/>
  <c r="K23" i="34"/>
  <c r="S23" i="34"/>
  <c r="U23" i="34"/>
  <c r="AA23" i="34"/>
  <c r="K24" i="34"/>
  <c r="S24" i="34"/>
  <c r="U24" i="34"/>
  <c r="AA24" i="34"/>
  <c r="AQ24" i="34" s="1"/>
  <c r="K25" i="34"/>
  <c r="S25" i="34"/>
  <c r="U25" i="34"/>
  <c r="AA25" i="34"/>
  <c r="AQ25" i="34"/>
  <c r="K26" i="34"/>
  <c r="S26" i="34"/>
  <c r="U26" i="34"/>
  <c r="AA26" i="34"/>
  <c r="AQ26" i="34" s="1"/>
  <c r="K27" i="34"/>
  <c r="S27" i="34"/>
  <c r="U27" i="34"/>
  <c r="AA27" i="34"/>
  <c r="K28" i="34"/>
  <c r="S28" i="34"/>
  <c r="U28" i="34"/>
  <c r="AA28" i="34"/>
  <c r="AQ28" i="34" s="1"/>
  <c r="K29" i="34"/>
  <c r="S29" i="34"/>
  <c r="U29" i="34"/>
  <c r="AA29" i="34"/>
  <c r="AQ29" i="34"/>
  <c r="K30" i="34"/>
  <c r="S30" i="34"/>
  <c r="U30" i="34"/>
  <c r="AA30" i="34"/>
  <c r="AQ30" i="34" s="1"/>
  <c r="K31" i="34"/>
  <c r="S31" i="34"/>
  <c r="U31" i="34"/>
  <c r="AA31" i="34"/>
  <c r="K34" i="34"/>
  <c r="S34" i="34"/>
  <c r="U34" i="34"/>
  <c r="AA34" i="34"/>
  <c r="AQ34" i="34"/>
  <c r="K35" i="34"/>
  <c r="S35" i="34"/>
  <c r="U35" i="34"/>
  <c r="AA35" i="34"/>
  <c r="AQ35" i="34" s="1"/>
  <c r="K36" i="34"/>
  <c r="S36" i="34"/>
  <c r="U36" i="34"/>
  <c r="AA36" i="34"/>
  <c r="K37" i="34"/>
  <c r="S37" i="34"/>
  <c r="U37" i="34"/>
  <c r="AA37" i="34"/>
  <c r="AQ37" i="34" s="1"/>
  <c r="K38" i="34"/>
  <c r="S38" i="34"/>
  <c r="U38" i="34"/>
  <c r="AA38" i="34"/>
  <c r="AQ38" i="34"/>
  <c r="K39" i="34"/>
  <c r="S39" i="34"/>
  <c r="U39" i="34"/>
  <c r="AA39" i="34"/>
  <c r="AQ39" i="34" s="1"/>
  <c r="K40" i="34"/>
  <c r="S40" i="34"/>
  <c r="U40" i="34"/>
  <c r="AA40" i="34"/>
  <c r="AQ43" i="34"/>
  <c r="AQ44" i="34"/>
  <c r="AQ45" i="34"/>
  <c r="AQ46" i="34"/>
  <c r="AQ47" i="34"/>
  <c r="AQ48" i="34"/>
  <c r="AQ49" i="34"/>
  <c r="K50" i="34"/>
  <c r="S50" i="34"/>
  <c r="U50" i="34"/>
  <c r="AA50" i="34"/>
  <c r="AQ50" i="34" s="1"/>
  <c r="AQ51" i="34" s="1"/>
  <c r="K4" i="34"/>
  <c r="K182" i="34" s="1"/>
  <c r="S4" i="34"/>
  <c r="S182" i="34" s="1"/>
  <c r="U4" i="34"/>
  <c r="U182" i="34" s="1"/>
  <c r="AA4" i="34"/>
  <c r="AA182" i="34" s="1"/>
  <c r="F52" i="34"/>
  <c r="G52" i="34"/>
  <c r="H52" i="34"/>
  <c r="I52" i="34"/>
  <c r="J52" i="34"/>
  <c r="L52" i="34"/>
  <c r="M52" i="34"/>
  <c r="N52" i="34"/>
  <c r="O52" i="34"/>
  <c r="P52" i="34"/>
  <c r="Q52" i="34"/>
  <c r="T52" i="34"/>
  <c r="V52" i="34"/>
  <c r="W52" i="34"/>
  <c r="X52" i="34"/>
  <c r="Y52" i="34"/>
  <c r="Z52" i="34"/>
  <c r="AB52" i="34"/>
  <c r="AC52" i="34"/>
  <c r="AD52" i="34"/>
  <c r="AE52" i="34"/>
  <c r="AF52" i="34"/>
  <c r="AG52" i="34"/>
  <c r="AH52" i="34"/>
  <c r="AI52" i="34"/>
  <c r="AJ52" i="34"/>
  <c r="AK52" i="34"/>
  <c r="AL52" i="34"/>
  <c r="AM52" i="34"/>
  <c r="AO52" i="34"/>
  <c r="AP52" i="34"/>
  <c r="AQ4" i="46"/>
  <c r="AQ5" i="46"/>
  <c r="AQ6" i="46"/>
  <c r="AQ7" i="46"/>
  <c r="AQ8" i="46"/>
  <c r="AQ9" i="46"/>
  <c r="AQ10" i="46"/>
  <c r="AQ11" i="46"/>
  <c r="AQ14" i="46"/>
  <c r="AQ15" i="46"/>
  <c r="AQ16" i="46"/>
  <c r="AQ17" i="46"/>
  <c r="AQ18" i="46"/>
  <c r="AQ19" i="46"/>
  <c r="AQ20" i="46"/>
  <c r="AQ21" i="46"/>
  <c r="AQ22" i="46"/>
  <c r="AQ23" i="46"/>
  <c r="AQ24" i="46"/>
  <c r="AQ27" i="46"/>
  <c r="AQ28" i="46"/>
  <c r="AQ29" i="46"/>
  <c r="AQ30" i="46"/>
  <c r="AQ31" i="46"/>
  <c r="AQ32" i="46"/>
  <c r="AQ33" i="46"/>
  <c r="AQ34" i="46"/>
  <c r="AQ35" i="46"/>
  <c r="AQ36" i="46"/>
  <c r="AQ37" i="46"/>
  <c r="AQ38" i="46"/>
  <c r="AQ39" i="46"/>
  <c r="AQ40" i="46"/>
  <c r="AQ41" i="46"/>
  <c r="AQ42" i="46"/>
  <c r="AQ43" i="46"/>
  <c r="AQ44" i="46"/>
  <c r="AQ45" i="46"/>
  <c r="AQ46" i="46"/>
  <c r="AQ47" i="46"/>
  <c r="AQ48" i="46"/>
  <c r="AQ49" i="46"/>
  <c r="AQ50" i="46"/>
  <c r="AQ51" i="46"/>
  <c r="AQ52" i="46"/>
  <c r="AQ55" i="46"/>
  <c r="AQ56" i="46"/>
  <c r="AQ57" i="46"/>
  <c r="AQ58" i="46"/>
  <c r="AQ59" i="46"/>
  <c r="AQ60" i="46"/>
  <c r="AQ61" i="46"/>
  <c r="AQ62" i="46"/>
  <c r="AQ63" i="46"/>
  <c r="AQ64" i="46"/>
  <c r="AQ65" i="46"/>
  <c r="AQ66" i="46"/>
  <c r="AQ67" i="46"/>
  <c r="AQ68" i="46"/>
  <c r="AQ69" i="46"/>
  <c r="AQ70" i="46"/>
  <c r="AQ71" i="46"/>
  <c r="AQ72" i="46"/>
  <c r="AQ73" i="46"/>
  <c r="AQ74" i="46"/>
  <c r="AQ75" i="46"/>
  <c r="AQ78" i="46"/>
  <c r="AQ79" i="46"/>
  <c r="AQ80" i="46"/>
  <c r="AQ81" i="46"/>
  <c r="AQ82" i="46"/>
  <c r="AQ83" i="46"/>
  <c r="AQ84" i="46"/>
  <c r="AQ85" i="46"/>
  <c r="AQ91" i="46"/>
  <c r="AQ92" i="46"/>
  <c r="AQ93" i="46"/>
  <c r="AQ96" i="46"/>
  <c r="AQ97" i="46"/>
  <c r="AQ98" i="46"/>
  <c r="AQ99" i="46"/>
  <c r="AQ102" i="46"/>
  <c r="AQ103" i="46"/>
  <c r="AQ104" i="46"/>
  <c r="AQ105" i="46"/>
  <c r="AQ106" i="46"/>
  <c r="AQ107" i="46"/>
  <c r="AQ108" i="46"/>
  <c r="AQ109" i="46"/>
  <c r="AQ110" i="46"/>
  <c r="AQ111" i="46"/>
  <c r="AQ114" i="46"/>
  <c r="AD50" i="42"/>
  <c r="AF494" i="42" s="1"/>
  <c r="AF495" i="42" s="1"/>
  <c r="AB50" i="42"/>
  <c r="AD494" i="42" s="1"/>
  <c r="AD495" i="42" s="1"/>
  <c r="AA50" i="42"/>
  <c r="AC494" i="42" s="1"/>
  <c r="AC495" i="42" s="1"/>
  <c r="Z50" i="42"/>
  <c r="AB494" i="42" s="1"/>
  <c r="AB495" i="42" s="1"/>
  <c r="X50" i="42"/>
  <c r="Z494" i="42" s="1"/>
  <c r="Z495" i="42" s="1"/>
  <c r="W50" i="42"/>
  <c r="Y494" i="42" s="1"/>
  <c r="Y495" i="42" s="1"/>
  <c r="AD49" i="42"/>
  <c r="AF490" i="42" s="1"/>
  <c r="AF491" i="42" s="1"/>
  <c r="AC49" i="42"/>
  <c r="AE490" i="42" s="1"/>
  <c r="AE491" i="42" s="1"/>
  <c r="Z49" i="42"/>
  <c r="AB490" i="42" s="1"/>
  <c r="AB491" i="42" s="1"/>
  <c r="X49" i="42"/>
  <c r="Z490" i="42" s="1"/>
  <c r="Z491" i="42" s="1"/>
  <c r="W49" i="42"/>
  <c r="Y490" i="42" s="1"/>
  <c r="Y491" i="42" s="1"/>
  <c r="AE46" i="42"/>
  <c r="AG458" i="42" s="1"/>
  <c r="AG459" i="42" s="1"/>
  <c r="AD46" i="42"/>
  <c r="AF458" i="42" s="1"/>
  <c r="AF459" i="42" s="1"/>
  <c r="AB46" i="42"/>
  <c r="AD458" i="42" s="1"/>
  <c r="AD459" i="42" s="1"/>
  <c r="AA46" i="42"/>
  <c r="AC458" i="42" s="1"/>
  <c r="AC459" i="42" s="1"/>
  <c r="Z46" i="42"/>
  <c r="AB458" i="42" s="1"/>
  <c r="AB459" i="42" s="1"/>
  <c r="Y46" i="42"/>
  <c r="AA458" i="42" s="1"/>
  <c r="AA459" i="42" s="1"/>
  <c r="X46" i="42"/>
  <c r="Z458" i="42" s="1"/>
  <c r="Z459" i="42" s="1"/>
  <c r="W46" i="42"/>
  <c r="Y458" i="42" s="1"/>
  <c r="Y459" i="42" s="1"/>
  <c r="AE45" i="42"/>
  <c r="AG454" i="42" s="1"/>
  <c r="AG455" i="42" s="1"/>
  <c r="AD45" i="42"/>
  <c r="AF454" i="42" s="1"/>
  <c r="AF455" i="42" s="1"/>
  <c r="AC45" i="42"/>
  <c r="AE454" i="42" s="1"/>
  <c r="AE455" i="42" s="1"/>
  <c r="AB45" i="42"/>
  <c r="AD454" i="42" s="1"/>
  <c r="AD455" i="42" s="1"/>
  <c r="AA45" i="42"/>
  <c r="AC454" i="42" s="1"/>
  <c r="AC455" i="42" s="1"/>
  <c r="Y45" i="42"/>
  <c r="AA454" i="42" s="1"/>
  <c r="AA455" i="42" s="1"/>
  <c r="X45" i="42"/>
  <c r="Z454" i="42" s="1"/>
  <c r="Z455" i="42" s="1"/>
  <c r="W45" i="42"/>
  <c r="Y454" i="42" s="1"/>
  <c r="Y455" i="42" s="1"/>
  <c r="AE42" i="42"/>
  <c r="AG422" i="42" s="1"/>
  <c r="AG423" i="42" s="1"/>
  <c r="AD42" i="42"/>
  <c r="AF422" i="42" s="1"/>
  <c r="AF423" i="42" s="1"/>
  <c r="AA42" i="42"/>
  <c r="AC422" i="42" s="1"/>
  <c r="AC423" i="42" s="1"/>
  <c r="Z42" i="42"/>
  <c r="AB422" i="42" s="1"/>
  <c r="AB423" i="42" s="1"/>
  <c r="Y42" i="42"/>
  <c r="AA422" i="42" s="1"/>
  <c r="AA423" i="42" s="1"/>
  <c r="X42" i="42"/>
  <c r="Z422" i="42" s="1"/>
  <c r="Z423" i="42" s="1"/>
  <c r="AD41" i="42"/>
  <c r="AF418" i="42" s="1"/>
  <c r="AF419" i="42" s="1"/>
  <c r="AC41" i="42"/>
  <c r="AE418" i="42" s="1"/>
  <c r="AE419" i="42" s="1"/>
  <c r="AB41" i="42"/>
  <c r="AD418" i="42" s="1"/>
  <c r="AD419" i="42" s="1"/>
  <c r="AA41" i="42"/>
  <c r="AC418" i="42" s="1"/>
  <c r="AC419" i="42" s="1"/>
  <c r="X41" i="42"/>
  <c r="Z418" i="42" s="1"/>
  <c r="Z419" i="42" s="1"/>
  <c r="W41" i="42"/>
  <c r="Y418" i="42" s="1"/>
  <c r="Y419" i="42" s="1"/>
  <c r="AD38" i="42"/>
  <c r="AF386" i="42" s="1"/>
  <c r="AF387" i="42" s="1"/>
  <c r="AC38" i="42"/>
  <c r="AE386" i="42" s="1"/>
  <c r="AE387" i="42" s="1"/>
  <c r="Z38" i="42"/>
  <c r="AB386" i="42" s="1"/>
  <c r="AB387" i="42" s="1"/>
  <c r="X38" i="42"/>
  <c r="Z386" i="42" s="1"/>
  <c r="Z387" i="42" s="1"/>
  <c r="W38" i="42"/>
  <c r="Y386" i="42" s="1"/>
  <c r="Y387" i="42" s="1"/>
  <c r="AD37" i="42"/>
  <c r="AF382" i="42" s="1"/>
  <c r="AF383" i="42" s="1"/>
  <c r="AC37" i="42"/>
  <c r="AE382" i="42" s="1"/>
  <c r="AE383" i="42" s="1"/>
  <c r="AB37" i="42"/>
  <c r="AD382" i="42" s="1"/>
  <c r="AD383" i="42" s="1"/>
  <c r="AA37" i="42"/>
  <c r="AC382" i="42" s="1"/>
  <c r="AC383" i="42" s="1"/>
  <c r="X37" i="42"/>
  <c r="Z382" i="42" s="1"/>
  <c r="Z383" i="42" s="1"/>
  <c r="W37" i="42"/>
  <c r="Y382" i="42" s="1"/>
  <c r="Y383" i="42" s="1"/>
  <c r="AE34" i="42"/>
  <c r="AG350" i="42" s="1"/>
  <c r="AG351" i="42" s="1"/>
  <c r="AD34" i="42"/>
  <c r="AF350" i="42" s="1"/>
  <c r="AF351" i="42" s="1"/>
  <c r="AC34" i="42"/>
  <c r="AE350" i="42" s="1"/>
  <c r="AE351" i="42" s="1"/>
  <c r="AB34" i="42"/>
  <c r="AD350" i="42" s="1"/>
  <c r="AD351" i="42" s="1"/>
  <c r="AA34" i="42"/>
  <c r="AC350" i="42" s="1"/>
  <c r="AC351" i="42" s="1"/>
  <c r="Y34" i="42"/>
  <c r="AA350" i="42" s="1"/>
  <c r="AA351" i="42" s="1"/>
  <c r="X34" i="42"/>
  <c r="Z350" i="42" s="1"/>
  <c r="Z351" i="42" s="1"/>
  <c r="AE33" i="42"/>
  <c r="AG346" i="42" s="1"/>
  <c r="AG347" i="42" s="1"/>
  <c r="AD33" i="42"/>
  <c r="AF346" i="42" s="1"/>
  <c r="AF347" i="42" s="1"/>
  <c r="AC33" i="42"/>
  <c r="AE346" i="42" s="1"/>
  <c r="AE347" i="42" s="1"/>
  <c r="AB33" i="42"/>
  <c r="AD346" i="42" s="1"/>
  <c r="AD347" i="42" s="1"/>
  <c r="AA33" i="42"/>
  <c r="AC346" i="42" s="1"/>
  <c r="AC347" i="42" s="1"/>
  <c r="Z33" i="42"/>
  <c r="AB346" i="42" s="1"/>
  <c r="AB347" i="42" s="1"/>
  <c r="Y33" i="42"/>
  <c r="AA346" i="42" s="1"/>
  <c r="AA347" i="42" s="1"/>
  <c r="X33" i="42"/>
  <c r="Z346" i="42" s="1"/>
  <c r="Z347" i="42" s="1"/>
  <c r="W33" i="42"/>
  <c r="Y346" i="42" s="1"/>
  <c r="Y347" i="42" s="1"/>
  <c r="AD30" i="42"/>
  <c r="AF314" i="42" s="1"/>
  <c r="AF315" i="42" s="1"/>
  <c r="AB30" i="42"/>
  <c r="AD314" i="42" s="1"/>
  <c r="AD315" i="42" s="1"/>
  <c r="AA30" i="42"/>
  <c r="AC314" i="42" s="1"/>
  <c r="AC315" i="42" s="1"/>
  <c r="Z30" i="42"/>
  <c r="AB314" i="42" s="1"/>
  <c r="AB315" i="42" s="1"/>
  <c r="X30" i="42"/>
  <c r="Z314" i="42" s="1"/>
  <c r="Z315" i="42" s="1"/>
  <c r="AE29" i="42"/>
  <c r="AG310" i="42" s="1"/>
  <c r="AG311" i="42" s="1"/>
  <c r="AD29" i="42"/>
  <c r="AF310" i="42" s="1"/>
  <c r="AF311" i="42" s="1"/>
  <c r="AC29" i="42"/>
  <c r="AE310" i="42" s="1"/>
  <c r="AE311" i="42" s="1"/>
  <c r="AB29" i="42"/>
  <c r="AD310" i="42" s="1"/>
  <c r="AD311" i="42" s="1"/>
  <c r="AA29" i="42"/>
  <c r="AC310" i="42" s="1"/>
  <c r="AC311" i="42" s="1"/>
  <c r="Z29" i="42"/>
  <c r="AB310" i="42" s="1"/>
  <c r="AB311" i="42" s="1"/>
  <c r="Y29" i="42"/>
  <c r="AA310" i="42" s="1"/>
  <c r="AA311" i="42" s="1"/>
  <c r="X29" i="42"/>
  <c r="Z310" i="42" s="1"/>
  <c r="Z311" i="42" s="1"/>
  <c r="W29" i="42"/>
  <c r="Y310" i="42" s="1"/>
  <c r="Y311" i="42" s="1"/>
  <c r="AC26" i="42"/>
  <c r="AE278" i="42" s="1"/>
  <c r="AE279" i="42" s="1"/>
  <c r="AA26" i="42"/>
  <c r="AC278" i="42" s="1"/>
  <c r="AC279" i="42" s="1"/>
  <c r="Z26" i="42"/>
  <c r="AB278" i="42" s="1"/>
  <c r="AB279" i="42" s="1"/>
  <c r="W26" i="42"/>
  <c r="Y278" i="42" s="1"/>
  <c r="Y279" i="42" s="1"/>
  <c r="AE25" i="42"/>
  <c r="AG274" i="42" s="1"/>
  <c r="AG275" i="42" s="1"/>
  <c r="AD25" i="42"/>
  <c r="AF274" i="42" s="1"/>
  <c r="AF275" i="42" s="1"/>
  <c r="AC25" i="42"/>
  <c r="AE274" i="42" s="1"/>
  <c r="AE275" i="42" s="1"/>
  <c r="AA25" i="42"/>
  <c r="AC274" i="42" s="1"/>
  <c r="AC275" i="42" s="1"/>
  <c r="Y25" i="42"/>
  <c r="AA274" i="42" s="1"/>
  <c r="AA275" i="42" s="1"/>
  <c r="X25" i="42"/>
  <c r="Z274" i="42" s="1"/>
  <c r="Z275" i="42" s="1"/>
  <c r="W25" i="42"/>
  <c r="Y274" i="42" s="1"/>
  <c r="Y275" i="42" s="1"/>
  <c r="AE18" i="42"/>
  <c r="AG242" i="42" s="1"/>
  <c r="AG243" i="42" s="1"/>
  <c r="AD18" i="42"/>
  <c r="AF242" i="42" s="1"/>
  <c r="AF243" i="42" s="1"/>
  <c r="AA18" i="42"/>
  <c r="AC242" i="42" s="1"/>
  <c r="AC243" i="42" s="1"/>
  <c r="Z18" i="42"/>
  <c r="AB242" i="42" s="1"/>
  <c r="AB243" i="42" s="1"/>
  <c r="Y18" i="42"/>
  <c r="AA242" i="42" s="1"/>
  <c r="AA243" i="42" s="1"/>
  <c r="X18" i="42"/>
  <c r="Z242" i="42" s="1"/>
  <c r="Z243" i="42" s="1"/>
  <c r="AE17" i="42"/>
  <c r="AG202" i="42" s="1"/>
  <c r="AG203" i="42" s="1"/>
  <c r="AD17" i="42"/>
  <c r="AF238" i="42" s="1"/>
  <c r="AF239" i="42" s="1"/>
  <c r="AC17" i="42"/>
  <c r="AE238" i="42" s="1"/>
  <c r="AE239" i="42" s="1"/>
  <c r="AB17" i="42"/>
  <c r="AD202" i="42" s="1"/>
  <c r="AD203" i="42" s="1"/>
  <c r="AA17" i="42"/>
  <c r="AC238" i="42" s="1"/>
  <c r="AC239" i="42" s="1"/>
  <c r="Y17" i="42"/>
  <c r="AA202" i="42" s="1"/>
  <c r="AA203" i="42" s="1"/>
  <c r="X17" i="42"/>
  <c r="Z238" i="42" s="1"/>
  <c r="Z239" i="42" s="1"/>
  <c r="W17" i="42"/>
  <c r="Y238" i="42" s="1"/>
  <c r="Y239" i="42" s="1"/>
  <c r="AD14" i="42"/>
  <c r="AF170" i="42" s="1"/>
  <c r="AF171" i="42" s="1"/>
  <c r="AC14" i="42"/>
  <c r="AE170" i="42" s="1"/>
  <c r="AE171" i="42" s="1"/>
  <c r="AB14" i="42"/>
  <c r="AD170" i="42" s="1"/>
  <c r="AD171" i="42" s="1"/>
  <c r="Z14" i="42"/>
  <c r="AB170" i="42" s="1"/>
  <c r="AB171" i="42" s="1"/>
  <c r="X14" i="42"/>
  <c r="Z170" i="42" s="1"/>
  <c r="Z171" i="42" s="1"/>
  <c r="W14" i="42"/>
  <c r="Y170" i="42" s="1"/>
  <c r="Y171" i="42" s="1"/>
  <c r="AE13" i="42"/>
  <c r="AG166" i="42" s="1"/>
  <c r="AG167" i="42" s="1"/>
  <c r="AD13" i="42"/>
  <c r="AF166" i="42" s="1"/>
  <c r="AF167" i="42" s="1"/>
  <c r="AC13" i="42"/>
  <c r="AE166" i="42" s="1"/>
  <c r="AE167" i="42" s="1"/>
  <c r="AB13" i="42"/>
  <c r="AD166" i="42" s="1"/>
  <c r="AD167" i="42" s="1"/>
  <c r="AA13" i="42"/>
  <c r="AC166" i="42" s="1"/>
  <c r="AC167" i="42" s="1"/>
  <c r="Z13" i="42"/>
  <c r="AB166" i="42" s="1"/>
  <c r="AB167" i="42" s="1"/>
  <c r="Y13" i="42"/>
  <c r="AA166" i="42" s="1"/>
  <c r="AA167" i="42" s="1"/>
  <c r="X13" i="42"/>
  <c r="Z166" i="42" s="1"/>
  <c r="Z167" i="42" s="1"/>
  <c r="W13" i="42"/>
  <c r="Y166" i="42" s="1"/>
  <c r="Y167" i="42" s="1"/>
  <c r="AD10" i="42"/>
  <c r="AF130" i="42" s="1"/>
  <c r="AF131" i="42" s="1"/>
  <c r="AC10" i="42"/>
  <c r="AE130" i="42" s="1"/>
  <c r="AE131" i="42" s="1"/>
  <c r="AB10" i="42"/>
  <c r="AD130" i="42" s="1"/>
  <c r="AD131" i="42" s="1"/>
  <c r="Z10" i="42"/>
  <c r="AB130" i="42" s="1"/>
  <c r="AB131" i="42" s="1"/>
  <c r="X10" i="42"/>
  <c r="Z130" i="42" s="1"/>
  <c r="Z131" i="42" s="1"/>
  <c r="W10" i="42"/>
  <c r="Y130" i="42" s="1"/>
  <c r="Y131" i="42" s="1"/>
  <c r="AD9" i="42"/>
  <c r="AF126" i="42" s="1"/>
  <c r="AF127" i="42" s="1"/>
  <c r="AC9" i="42"/>
  <c r="AE126" i="42" s="1"/>
  <c r="AE127" i="42" s="1"/>
  <c r="AB9" i="42"/>
  <c r="AD126" i="42" s="1"/>
  <c r="AD127" i="42" s="1"/>
  <c r="AA9" i="42"/>
  <c r="AC126" i="42" s="1"/>
  <c r="AC127" i="42" s="1"/>
  <c r="Z9" i="42"/>
  <c r="AB126" i="42" s="1"/>
  <c r="AB127" i="42" s="1"/>
  <c r="X9" i="42"/>
  <c r="Z126" i="42" s="1"/>
  <c r="Z127" i="42" s="1"/>
  <c r="W9" i="42"/>
  <c r="Y126" i="42" s="1"/>
  <c r="Y127" i="42" s="1"/>
  <c r="AD6" i="42"/>
  <c r="AF93" i="42" s="1"/>
  <c r="AF94" i="42" s="1"/>
  <c r="AC6" i="42"/>
  <c r="AE93" i="42" s="1"/>
  <c r="AE94" i="42" s="1"/>
  <c r="AB6" i="42"/>
  <c r="AD93" i="42" s="1"/>
  <c r="AD94" i="42" s="1"/>
  <c r="AA6" i="42"/>
  <c r="AC93" i="42" s="1"/>
  <c r="AC94" i="42" s="1"/>
  <c r="Z6" i="42"/>
  <c r="AB93" i="42" s="1"/>
  <c r="AB94" i="42" s="1"/>
  <c r="X6" i="42"/>
  <c r="Z93" i="42" s="1"/>
  <c r="Z94" i="42" s="1"/>
  <c r="W6" i="42"/>
  <c r="Y93" i="42" s="1"/>
  <c r="Y94" i="42" s="1"/>
  <c r="AE5" i="42"/>
  <c r="AG89" i="42" s="1"/>
  <c r="AG90" i="42" s="1"/>
  <c r="AD5" i="42"/>
  <c r="AF89" i="42" s="1"/>
  <c r="AF90" i="42" s="1"/>
  <c r="AC5" i="42"/>
  <c r="AE89" i="42" s="1"/>
  <c r="AE90" i="42" s="1"/>
  <c r="AA5" i="42"/>
  <c r="AC89" i="42" s="1"/>
  <c r="AC90" i="42" s="1"/>
  <c r="Z5" i="42"/>
  <c r="AB89" i="42" s="1"/>
  <c r="AB90" i="42" s="1"/>
  <c r="Y5" i="42"/>
  <c r="AA89" i="42" s="1"/>
  <c r="AA90" i="42" s="1"/>
  <c r="X5" i="42"/>
  <c r="Z89" i="42" s="1"/>
  <c r="Z90" i="42" s="1"/>
  <c r="AG489" i="42"/>
  <c r="AF489" i="42"/>
  <c r="AE489" i="42"/>
  <c r="AD489" i="42"/>
  <c r="AC489" i="42"/>
  <c r="AB489" i="42"/>
  <c r="AA489" i="42"/>
  <c r="Z489" i="42"/>
  <c r="Y489" i="42"/>
  <c r="X489" i="42"/>
  <c r="AG453" i="42"/>
  <c r="AF453" i="42"/>
  <c r="AE453" i="42"/>
  <c r="AD453" i="42"/>
  <c r="AC453" i="42"/>
  <c r="AB453" i="42"/>
  <c r="AA453" i="42"/>
  <c r="Z453" i="42"/>
  <c r="Y453" i="42"/>
  <c r="X453" i="42"/>
  <c r="AG417" i="42"/>
  <c r="AF417" i="42"/>
  <c r="AE417" i="42"/>
  <c r="AD417" i="42"/>
  <c r="AC417" i="42"/>
  <c r="AB417" i="42"/>
  <c r="AA417" i="42"/>
  <c r="Z417" i="42"/>
  <c r="Y417" i="42"/>
  <c r="X417" i="42"/>
  <c r="AG381" i="42"/>
  <c r="AF381" i="42"/>
  <c r="AE381" i="42"/>
  <c r="AD381" i="42"/>
  <c r="AC381" i="42"/>
  <c r="AB381" i="42"/>
  <c r="AA381" i="42"/>
  <c r="Z381" i="42"/>
  <c r="Y381" i="42"/>
  <c r="X381" i="42"/>
  <c r="AG345" i="42"/>
  <c r="AF345" i="42"/>
  <c r="AE345" i="42"/>
  <c r="AD345" i="42"/>
  <c r="AC345" i="42"/>
  <c r="AB345" i="42"/>
  <c r="AA345" i="42"/>
  <c r="Z345" i="42"/>
  <c r="Y345" i="42"/>
  <c r="X345" i="42"/>
  <c r="AG309" i="42"/>
  <c r="AF309" i="42"/>
  <c r="AE309" i="42"/>
  <c r="AD309" i="42"/>
  <c r="AC309" i="42"/>
  <c r="AB309" i="42"/>
  <c r="AA309" i="42"/>
  <c r="Z309" i="42"/>
  <c r="Y309" i="42"/>
  <c r="X309" i="42"/>
  <c r="AG273" i="42"/>
  <c r="AF273" i="42"/>
  <c r="AE273" i="42"/>
  <c r="AD273" i="42"/>
  <c r="AC273" i="42"/>
  <c r="AB273" i="42"/>
  <c r="AA273" i="42"/>
  <c r="Z273" i="42"/>
  <c r="Y273" i="42"/>
  <c r="X273" i="42"/>
  <c r="AG237" i="42"/>
  <c r="AF237" i="42"/>
  <c r="AE237" i="42"/>
  <c r="AD237" i="42"/>
  <c r="AC237" i="42"/>
  <c r="AB237" i="42"/>
  <c r="AA237" i="42"/>
  <c r="Z237" i="42"/>
  <c r="Y237" i="42"/>
  <c r="X237" i="42"/>
  <c r="AG201" i="42"/>
  <c r="AF201" i="42"/>
  <c r="AE201" i="42"/>
  <c r="AD201" i="42"/>
  <c r="AC201" i="42"/>
  <c r="AB201" i="42"/>
  <c r="AA201" i="42"/>
  <c r="Z201" i="42"/>
  <c r="Y201" i="42"/>
  <c r="X201" i="42"/>
  <c r="AG165" i="42"/>
  <c r="AF165" i="42"/>
  <c r="AE165" i="42"/>
  <c r="AD165" i="42"/>
  <c r="AC165" i="42"/>
  <c r="AB165" i="42"/>
  <c r="AA165" i="42"/>
  <c r="Z165" i="42"/>
  <c r="Y165" i="42"/>
  <c r="X165" i="42"/>
  <c r="AG125" i="42"/>
  <c r="AF125" i="42"/>
  <c r="AE125" i="42"/>
  <c r="AD125" i="42"/>
  <c r="AC125" i="42"/>
  <c r="AB125" i="42"/>
  <c r="AA125" i="42"/>
  <c r="Z125" i="42"/>
  <c r="Y125" i="42"/>
  <c r="X125" i="42"/>
  <c r="AG88" i="42"/>
  <c r="AF88" i="42"/>
  <c r="AE88" i="42"/>
  <c r="AD88" i="42"/>
  <c r="AC88" i="42"/>
  <c r="AB88" i="42"/>
  <c r="AA88" i="42"/>
  <c r="Z88" i="42"/>
  <c r="Y88" i="42"/>
  <c r="X88" i="42"/>
  <c r="N489" i="42"/>
  <c r="M489" i="42"/>
  <c r="L489" i="42"/>
  <c r="K489" i="42"/>
  <c r="J489" i="42"/>
  <c r="I489" i="42"/>
  <c r="H489" i="42"/>
  <c r="G489" i="42"/>
  <c r="F489" i="42"/>
  <c r="E489" i="42"/>
  <c r="N453" i="42"/>
  <c r="M453" i="42"/>
  <c r="L453" i="42"/>
  <c r="K453" i="42"/>
  <c r="J453" i="42"/>
  <c r="I453" i="42"/>
  <c r="H453" i="42"/>
  <c r="G453" i="42"/>
  <c r="F453" i="42"/>
  <c r="E453" i="42"/>
  <c r="N417" i="42"/>
  <c r="M417" i="42"/>
  <c r="L417" i="42"/>
  <c r="K417" i="42"/>
  <c r="J417" i="42"/>
  <c r="I417" i="42"/>
  <c r="H417" i="42"/>
  <c r="G417" i="42"/>
  <c r="F417" i="42"/>
  <c r="E417" i="42"/>
  <c r="N381" i="42"/>
  <c r="M381" i="42"/>
  <c r="L381" i="42"/>
  <c r="K381" i="42"/>
  <c r="J381" i="42"/>
  <c r="I381" i="42"/>
  <c r="H381" i="42"/>
  <c r="G381" i="42"/>
  <c r="F381" i="42"/>
  <c r="E381" i="42"/>
  <c r="N345" i="42"/>
  <c r="M345" i="42"/>
  <c r="L345" i="42"/>
  <c r="K345" i="42"/>
  <c r="J345" i="42"/>
  <c r="I345" i="42"/>
  <c r="H345" i="42"/>
  <c r="G345" i="42"/>
  <c r="F345" i="42"/>
  <c r="E345" i="42"/>
  <c r="N309" i="42"/>
  <c r="M309" i="42"/>
  <c r="L309" i="42"/>
  <c r="K309" i="42"/>
  <c r="J309" i="42"/>
  <c r="I309" i="42"/>
  <c r="H309" i="42"/>
  <c r="G309" i="42"/>
  <c r="F309" i="42"/>
  <c r="E309" i="42"/>
  <c r="N273" i="42"/>
  <c r="M273" i="42"/>
  <c r="L273" i="42"/>
  <c r="K273" i="42"/>
  <c r="J273" i="42"/>
  <c r="I273" i="42"/>
  <c r="H273" i="42"/>
  <c r="G273" i="42"/>
  <c r="F273" i="42"/>
  <c r="E273" i="42"/>
  <c r="N237" i="42"/>
  <c r="M237" i="42"/>
  <c r="L237" i="42"/>
  <c r="K237" i="42"/>
  <c r="J237" i="42"/>
  <c r="I237" i="42"/>
  <c r="H237" i="42"/>
  <c r="G237" i="42"/>
  <c r="F237" i="42"/>
  <c r="E237" i="42"/>
  <c r="N201" i="42"/>
  <c r="M201" i="42"/>
  <c r="L201" i="42"/>
  <c r="K201" i="42"/>
  <c r="J201" i="42"/>
  <c r="I201" i="42"/>
  <c r="H201" i="42"/>
  <c r="G201" i="42"/>
  <c r="F201" i="42"/>
  <c r="E201" i="42"/>
  <c r="N165" i="42"/>
  <c r="M165" i="42"/>
  <c r="L165" i="42"/>
  <c r="K165" i="42"/>
  <c r="J165" i="42"/>
  <c r="I165" i="42"/>
  <c r="H165" i="42"/>
  <c r="G165" i="42"/>
  <c r="F165" i="42"/>
  <c r="E165" i="42"/>
  <c r="N125" i="42"/>
  <c r="M125" i="42"/>
  <c r="L125" i="42"/>
  <c r="K125" i="42"/>
  <c r="J125" i="42"/>
  <c r="I125" i="42"/>
  <c r="H125" i="42"/>
  <c r="G125" i="42"/>
  <c r="F125" i="42"/>
  <c r="E125" i="42"/>
  <c r="N88" i="42"/>
  <c r="M88" i="42"/>
  <c r="L88" i="42"/>
  <c r="K88" i="42"/>
  <c r="J88" i="42"/>
  <c r="I88" i="42"/>
  <c r="H88" i="42"/>
  <c r="G88" i="42"/>
  <c r="F88" i="42"/>
  <c r="E88" i="42"/>
  <c r="AG57" i="42"/>
  <c r="AF57" i="42"/>
  <c r="AE57" i="42"/>
  <c r="AD57" i="42"/>
  <c r="AC57" i="42"/>
  <c r="AB57" i="42"/>
  <c r="AA57" i="42"/>
  <c r="Z57" i="42"/>
  <c r="Y57" i="42"/>
  <c r="X57" i="42"/>
  <c r="P57" i="42"/>
  <c r="O57" i="42"/>
  <c r="N57" i="42"/>
  <c r="M57" i="42"/>
  <c r="L57" i="42"/>
  <c r="K57" i="42"/>
  <c r="J57" i="42"/>
  <c r="I57" i="42"/>
  <c r="H57" i="42"/>
  <c r="G57" i="42"/>
  <c r="AG50" i="42"/>
  <c r="AF50" i="42"/>
  <c r="AU52" i="38"/>
  <c r="CD52" i="38" s="1"/>
  <c r="AG49" i="42"/>
  <c r="AF49" i="42"/>
  <c r="AU51" i="38"/>
  <c r="V49" i="42" s="1"/>
  <c r="X490" i="42" s="1"/>
  <c r="X491" i="42" s="1"/>
  <c r="AF46" i="42"/>
  <c r="AU48" i="38"/>
  <c r="V46" i="42" s="1"/>
  <c r="X458" i="42" s="1"/>
  <c r="X459" i="42" s="1"/>
  <c r="AF45" i="42"/>
  <c r="AU47" i="38"/>
  <c r="V45" i="42"/>
  <c r="X454" i="42" s="1"/>
  <c r="X455" i="42" s="1"/>
  <c r="AG42" i="42"/>
  <c r="AU44" i="38"/>
  <c r="CD44" i="38" s="1"/>
  <c r="AF41" i="42"/>
  <c r="AU43" i="38"/>
  <c r="V41" i="42" s="1"/>
  <c r="X418" i="42" s="1"/>
  <c r="X419" i="42" s="1"/>
  <c r="AF38" i="42"/>
  <c r="AU40" i="38"/>
  <c r="CD40" i="38" s="1"/>
  <c r="V38" i="42"/>
  <c r="X386" i="42" s="1"/>
  <c r="X387" i="42" s="1"/>
  <c r="AF37" i="42"/>
  <c r="AU39" i="38"/>
  <c r="CD39" i="38" s="1"/>
  <c r="AU36" i="38"/>
  <c r="V34" i="42" s="1"/>
  <c r="X350" i="42" s="1"/>
  <c r="X351" i="42" s="1"/>
  <c r="AG33" i="42"/>
  <c r="AF33" i="42"/>
  <c r="AU35" i="38"/>
  <c r="V33" i="42" s="1"/>
  <c r="X346" i="42" s="1"/>
  <c r="X347" i="42" s="1"/>
  <c r="AG30" i="42"/>
  <c r="AU32" i="38"/>
  <c r="V30" i="42" s="1"/>
  <c r="X314" i="42" s="1"/>
  <c r="X315" i="42" s="1"/>
  <c r="AG29" i="42"/>
  <c r="AF29" i="42"/>
  <c r="AU31" i="38"/>
  <c r="V29" i="42" s="1"/>
  <c r="X310" i="42" s="1"/>
  <c r="X311" i="42" s="1"/>
  <c r="AG26" i="42"/>
  <c r="AF26" i="42"/>
  <c r="AU28" i="38"/>
  <c r="CD28" i="38" s="1"/>
  <c r="V26" i="42"/>
  <c r="X278" i="42" s="1"/>
  <c r="X279" i="42" s="1"/>
  <c r="AF25" i="42"/>
  <c r="AU27" i="38"/>
  <c r="CD27" i="38" s="1"/>
  <c r="AF22" i="42"/>
  <c r="AE22" i="42"/>
  <c r="AB22" i="42"/>
  <c r="Z22" i="42"/>
  <c r="Y22" i="42"/>
  <c r="AU24" i="38"/>
  <c r="AG21" i="42"/>
  <c r="AF21" i="42"/>
  <c r="AD21" i="42"/>
  <c r="AC21" i="42"/>
  <c r="Z21" i="42"/>
  <c r="X21" i="42"/>
  <c r="W21" i="42"/>
  <c r="AU23" i="38"/>
  <c r="V21" i="42"/>
  <c r="AG18" i="42"/>
  <c r="AU20" i="38"/>
  <c r="CD20" i="38" s="1"/>
  <c r="AF17" i="42"/>
  <c r="AU19" i="38"/>
  <c r="V17" i="42" s="1"/>
  <c r="X202" i="42" s="1"/>
  <c r="X203" i="42" s="1"/>
  <c r="AF14" i="42"/>
  <c r="AU16" i="38"/>
  <c r="V14" i="42"/>
  <c r="X170" i="42" s="1"/>
  <c r="X171" i="42" s="1"/>
  <c r="AF13" i="42"/>
  <c r="AU15" i="38"/>
  <c r="V13" i="42" s="1"/>
  <c r="X166" i="42" s="1"/>
  <c r="X167" i="42" s="1"/>
  <c r="AF10" i="42"/>
  <c r="AU12" i="38"/>
  <c r="V10" i="42" s="1"/>
  <c r="X130" i="42" s="1"/>
  <c r="X131" i="42" s="1"/>
  <c r="AG9" i="42"/>
  <c r="AF9" i="42"/>
  <c r="AU11" i="38"/>
  <c r="V9" i="42" s="1"/>
  <c r="X126" i="42" s="1"/>
  <c r="X127" i="42" s="1"/>
  <c r="AG6" i="42"/>
  <c r="AU6" i="38"/>
  <c r="V6" i="42" s="1"/>
  <c r="X93" i="42" s="1"/>
  <c r="X94" i="42" s="1"/>
  <c r="AF5" i="42"/>
  <c r="AU5" i="38"/>
  <c r="V5" i="42" s="1"/>
  <c r="X89" i="42" s="1"/>
  <c r="X90" i="42" s="1"/>
  <c r="E43" i="38"/>
  <c r="F418" i="42"/>
  <c r="F419" i="42" s="1"/>
  <c r="I41" i="42"/>
  <c r="I418" i="42" s="1"/>
  <c r="I419" i="42" s="1"/>
  <c r="J41" i="42"/>
  <c r="J418" i="42" s="1"/>
  <c r="J419" i="42" s="1"/>
  <c r="K41" i="42"/>
  <c r="K418" i="42" s="1"/>
  <c r="K419" i="42" s="1"/>
  <c r="L41" i="42"/>
  <c r="L418" i="42" s="1"/>
  <c r="L419" i="42" s="1"/>
  <c r="O41" i="42"/>
  <c r="P41" i="42"/>
  <c r="P50" i="42"/>
  <c r="N50" i="42"/>
  <c r="N494" i="42" s="1"/>
  <c r="N495" i="42" s="1"/>
  <c r="M50" i="42"/>
  <c r="M494" i="42" s="1"/>
  <c r="M495" i="42" s="1"/>
  <c r="J50" i="42"/>
  <c r="J494" i="42" s="1"/>
  <c r="J495" i="42" s="1"/>
  <c r="H50" i="42"/>
  <c r="H494" i="42" s="1"/>
  <c r="H495" i="42" s="1"/>
  <c r="G50" i="42"/>
  <c r="G494" i="42" s="1"/>
  <c r="G495" i="42" s="1"/>
  <c r="E52" i="38"/>
  <c r="O49" i="42"/>
  <c r="N49" i="42"/>
  <c r="N490" i="42" s="1"/>
  <c r="N491" i="42" s="1"/>
  <c r="L49" i="42"/>
  <c r="L490" i="42" s="1"/>
  <c r="L491" i="42" s="1"/>
  <c r="K49" i="42"/>
  <c r="K490" i="42" s="1"/>
  <c r="K491" i="42" s="1"/>
  <c r="H49" i="42"/>
  <c r="H490" i="42" s="1"/>
  <c r="H491" i="42" s="1"/>
  <c r="F490" i="42"/>
  <c r="F491" i="42" s="1"/>
  <c r="E51" i="38"/>
  <c r="E49" i="42" s="1"/>
  <c r="M458" i="42"/>
  <c r="M459" i="42" s="1"/>
  <c r="L458" i="42"/>
  <c r="L459" i="42" s="1"/>
  <c r="I458" i="42"/>
  <c r="I459" i="42" s="1"/>
  <c r="G458" i="42"/>
  <c r="G459" i="42" s="1"/>
  <c r="F458" i="42"/>
  <c r="F459" i="42" s="1"/>
  <c r="E48" i="38"/>
  <c r="M454" i="42"/>
  <c r="M455" i="42" s="1"/>
  <c r="K454" i="42"/>
  <c r="K455" i="42" s="1"/>
  <c r="G454" i="42"/>
  <c r="G455" i="42" s="1"/>
  <c r="E47" i="38"/>
  <c r="N42" i="42"/>
  <c r="N422" i="42" s="1"/>
  <c r="N423" i="42" s="1"/>
  <c r="L42" i="42"/>
  <c r="L422" i="42" s="1"/>
  <c r="L423" i="42" s="1"/>
  <c r="K42" i="42"/>
  <c r="K422" i="42" s="1"/>
  <c r="K423" i="42" s="1"/>
  <c r="H42" i="42"/>
  <c r="H422" i="42" s="1"/>
  <c r="H423" i="42" s="1"/>
  <c r="F422" i="42"/>
  <c r="F423" i="42" s="1"/>
  <c r="E44" i="38"/>
  <c r="P38" i="42"/>
  <c r="O38" i="42"/>
  <c r="M38" i="42"/>
  <c r="M386" i="42" s="1"/>
  <c r="M387" i="42" s="1"/>
  <c r="K38" i="42"/>
  <c r="K386" i="42" s="1"/>
  <c r="K387" i="42" s="1"/>
  <c r="J38" i="42"/>
  <c r="J386" i="42" s="1"/>
  <c r="J387" i="42" s="1"/>
  <c r="I38" i="42"/>
  <c r="I386" i="42" s="1"/>
  <c r="I387" i="42" s="1"/>
  <c r="G38" i="42"/>
  <c r="G386" i="42" s="1"/>
  <c r="G387" i="42" s="1"/>
  <c r="E40" i="38"/>
  <c r="E38" i="42" s="1"/>
  <c r="E386" i="42" s="1"/>
  <c r="E387" i="42" s="1"/>
  <c r="P37" i="42"/>
  <c r="O37" i="42"/>
  <c r="N37" i="42"/>
  <c r="N382" i="42" s="1"/>
  <c r="N383" i="42" s="1"/>
  <c r="K37" i="42"/>
  <c r="K382" i="42" s="1"/>
  <c r="K383" i="42" s="1"/>
  <c r="J37" i="42"/>
  <c r="J382" i="42" s="1"/>
  <c r="J383" i="42" s="1"/>
  <c r="I37" i="42"/>
  <c r="I382" i="42" s="1"/>
  <c r="I383" i="42" s="1"/>
  <c r="H37" i="42"/>
  <c r="H382" i="42" s="1"/>
  <c r="H383" i="42" s="1"/>
  <c r="AO39" i="38"/>
  <c r="P34" i="42"/>
  <c r="O34" i="42"/>
  <c r="L34" i="42"/>
  <c r="L350" i="42" s="1"/>
  <c r="L351" i="42" s="1"/>
  <c r="K34" i="42"/>
  <c r="K350" i="42" s="1"/>
  <c r="K351" i="42" s="1"/>
  <c r="J34" i="42"/>
  <c r="J350" i="42" s="1"/>
  <c r="J351" i="42" s="1"/>
  <c r="I34" i="42"/>
  <c r="I350" i="42" s="1"/>
  <c r="I351" i="42" s="1"/>
  <c r="F350" i="42"/>
  <c r="F351" i="42" s="1"/>
  <c r="E36" i="38"/>
  <c r="E34" i="42" s="1"/>
  <c r="P33" i="42"/>
  <c r="O33" i="42"/>
  <c r="N33" i="42"/>
  <c r="N346" i="42" s="1"/>
  <c r="N347" i="42" s="1"/>
  <c r="M33" i="42"/>
  <c r="M346" i="42" s="1"/>
  <c r="M347" i="42" s="1"/>
  <c r="L33" i="42"/>
  <c r="L346" i="42" s="1"/>
  <c r="L347" i="42" s="1"/>
  <c r="J33" i="42"/>
  <c r="J346" i="42" s="1"/>
  <c r="J347" i="42" s="1"/>
  <c r="H33" i="42"/>
  <c r="H346" i="42" s="1"/>
  <c r="H347" i="42" s="1"/>
  <c r="G33" i="42"/>
  <c r="G346" i="42" s="1"/>
  <c r="G347" i="42" s="1"/>
  <c r="F346" i="42"/>
  <c r="F347" i="42" s="1"/>
  <c r="E35" i="38"/>
  <c r="O30" i="42"/>
  <c r="N30" i="42"/>
  <c r="N314" i="42" s="1"/>
  <c r="N315" i="42" s="1"/>
  <c r="M30" i="42"/>
  <c r="M314" i="42" s="1"/>
  <c r="M315" i="42" s="1"/>
  <c r="K30" i="42"/>
  <c r="K314" i="42" s="1"/>
  <c r="K315" i="42" s="1"/>
  <c r="I30" i="42"/>
  <c r="I314" i="42" s="1"/>
  <c r="I315" i="42" s="1"/>
  <c r="H30" i="42"/>
  <c r="H314" i="42" s="1"/>
  <c r="H315" i="42" s="1"/>
  <c r="G30" i="42"/>
  <c r="G314" i="42" s="1"/>
  <c r="G315" i="42" s="1"/>
  <c r="E32" i="38"/>
  <c r="E30" i="42" s="1"/>
  <c r="P29" i="42"/>
  <c r="O29" i="42"/>
  <c r="N29" i="42"/>
  <c r="N310" i="42" s="1"/>
  <c r="N311" i="42" s="1"/>
  <c r="M29" i="42"/>
  <c r="M310" i="42" s="1"/>
  <c r="M311" i="42" s="1"/>
  <c r="L29" i="42"/>
  <c r="L310" i="42" s="1"/>
  <c r="L311" i="42" s="1"/>
  <c r="I29" i="42"/>
  <c r="I310" i="42" s="1"/>
  <c r="I311" i="42" s="1"/>
  <c r="H29" i="42"/>
  <c r="H310" i="42" s="1"/>
  <c r="H311" i="42" s="1"/>
  <c r="G29" i="42"/>
  <c r="G310" i="42" s="1"/>
  <c r="G311" i="42" s="1"/>
  <c r="F310" i="42"/>
  <c r="F311" i="42" s="1"/>
  <c r="E31" i="38"/>
  <c r="E29" i="42" s="1"/>
  <c r="E310" i="42"/>
  <c r="E311" i="42" s="1"/>
  <c r="P26" i="42"/>
  <c r="O26" i="42"/>
  <c r="N26" i="42"/>
  <c r="N278" i="42" s="1"/>
  <c r="N279" i="42" s="1"/>
  <c r="M26" i="42"/>
  <c r="M278" i="42" s="1"/>
  <c r="M279" i="42" s="1"/>
  <c r="J26" i="42"/>
  <c r="J278" i="42" s="1"/>
  <c r="J279" i="42" s="1"/>
  <c r="I26" i="42"/>
  <c r="I278" i="42" s="1"/>
  <c r="I279" i="42" s="1"/>
  <c r="H26" i="42"/>
  <c r="H278" i="42" s="1"/>
  <c r="H279" i="42" s="1"/>
  <c r="G26" i="42"/>
  <c r="G278" i="42" s="1"/>
  <c r="G279" i="42" s="1"/>
  <c r="E28" i="38"/>
  <c r="E26" i="42" s="1"/>
  <c r="E278" i="42"/>
  <c r="E279" i="42" s="1"/>
  <c r="O25" i="42"/>
  <c r="N25" i="42"/>
  <c r="N274" i="42" s="1"/>
  <c r="N275" i="42" s="1"/>
  <c r="L25" i="42"/>
  <c r="L274" i="42" s="1"/>
  <c r="L275" i="42" s="1"/>
  <c r="K25" i="42"/>
  <c r="K274" i="42" s="1"/>
  <c r="K275" i="42" s="1"/>
  <c r="J25" i="42"/>
  <c r="J274" i="42" s="1"/>
  <c r="J275" i="42" s="1"/>
  <c r="H25" i="42"/>
  <c r="F274" i="42"/>
  <c r="F275" i="42" s="1"/>
  <c r="E274" i="42"/>
  <c r="E275" i="42" s="1"/>
  <c r="O22" i="42"/>
  <c r="M22" i="42"/>
  <c r="M242" i="42" s="1"/>
  <c r="M243" i="42" s="1"/>
  <c r="L22" i="42"/>
  <c r="L242" i="42" s="1"/>
  <c r="L243" i="42" s="1"/>
  <c r="K22" i="42"/>
  <c r="K242" i="42" s="1"/>
  <c r="K243" i="42" s="1"/>
  <c r="I22" i="42"/>
  <c r="I242" i="42" s="1"/>
  <c r="I243" i="42" s="1"/>
  <c r="G22" i="42"/>
  <c r="G242" i="42" s="1"/>
  <c r="G243" i="42" s="1"/>
  <c r="F22" i="42"/>
  <c r="F242" i="42" s="1"/>
  <c r="F243" i="42" s="1"/>
  <c r="E24" i="38"/>
  <c r="P21" i="42"/>
  <c r="O21" i="42"/>
  <c r="M21" i="42"/>
  <c r="M238" i="42" s="1"/>
  <c r="M239" i="42" s="1"/>
  <c r="L21" i="42"/>
  <c r="L238" i="42" s="1"/>
  <c r="L239" i="42" s="1"/>
  <c r="K21" i="42"/>
  <c r="K238" i="42" s="1"/>
  <c r="K239" i="42" s="1"/>
  <c r="J21" i="42"/>
  <c r="J238" i="42" s="1"/>
  <c r="J239" i="42" s="1"/>
  <c r="G21" i="42"/>
  <c r="G238" i="42" s="1"/>
  <c r="G239" i="42" s="1"/>
  <c r="F21" i="42"/>
  <c r="F238" i="42" s="1"/>
  <c r="F239" i="42" s="1"/>
  <c r="E23" i="38"/>
  <c r="E21" i="42" s="1"/>
  <c r="E238" i="42" s="1"/>
  <c r="E239" i="42" s="1"/>
  <c r="N18" i="42"/>
  <c r="N206" i="42" s="1"/>
  <c r="N207" i="42" s="1"/>
  <c r="M18" i="42"/>
  <c r="M206" i="42" s="1"/>
  <c r="M207" i="42" s="1"/>
  <c r="L18" i="42"/>
  <c r="L206" i="42" s="1"/>
  <c r="L207" i="42" s="1"/>
  <c r="K18" i="42"/>
  <c r="K206" i="42" s="1"/>
  <c r="K207" i="42" s="1"/>
  <c r="H18" i="42"/>
  <c r="H206" i="42" s="1"/>
  <c r="H207" i="42" s="1"/>
  <c r="G18" i="42"/>
  <c r="G206" i="42" s="1"/>
  <c r="G207" i="42" s="1"/>
  <c r="F18" i="42"/>
  <c r="F206" i="42" s="1"/>
  <c r="F207" i="42" s="1"/>
  <c r="E20" i="38"/>
  <c r="AO20" i="38" s="1"/>
  <c r="P17" i="42"/>
  <c r="O17" i="42"/>
  <c r="N17" i="42"/>
  <c r="N202" i="42" s="1"/>
  <c r="N203" i="42" s="1"/>
  <c r="L17" i="42"/>
  <c r="L202" i="42" s="1"/>
  <c r="L203" i="42" s="1"/>
  <c r="J17" i="42"/>
  <c r="J202" i="42" s="1"/>
  <c r="J203" i="42" s="1"/>
  <c r="I17" i="42"/>
  <c r="I202" i="42" s="1"/>
  <c r="I203" i="42" s="1"/>
  <c r="H17" i="42"/>
  <c r="H202" i="42" s="1"/>
  <c r="H203" i="42" s="1"/>
  <c r="F17" i="42"/>
  <c r="F202" i="42" s="1"/>
  <c r="F203" i="42" s="1"/>
  <c r="E19" i="38"/>
  <c r="E17" i="42" s="1"/>
  <c r="E202" i="42" s="1"/>
  <c r="E203" i="42" s="1"/>
  <c r="P14" i="42"/>
  <c r="O14" i="42"/>
  <c r="M14" i="42"/>
  <c r="M170" i="42" s="1"/>
  <c r="M171" i="42" s="1"/>
  <c r="K14" i="42"/>
  <c r="K170" i="42" s="1"/>
  <c r="K171" i="42" s="1"/>
  <c r="J14" i="42"/>
  <c r="J170" i="42" s="1"/>
  <c r="J171" i="42" s="1"/>
  <c r="I14" i="42"/>
  <c r="I170" i="42" s="1"/>
  <c r="I171" i="42" s="1"/>
  <c r="G14" i="42"/>
  <c r="G170" i="42" s="1"/>
  <c r="G171" i="42" s="1"/>
  <c r="E16" i="38"/>
  <c r="E14" i="42" s="1"/>
  <c r="E170" i="42" s="1"/>
  <c r="E171" i="42" s="1"/>
  <c r="P13" i="42"/>
  <c r="O13" i="42"/>
  <c r="N13" i="42"/>
  <c r="N166" i="42" s="1"/>
  <c r="N167" i="42" s="1"/>
  <c r="K13" i="42"/>
  <c r="K166" i="42" s="1"/>
  <c r="K167" i="42" s="1"/>
  <c r="J13" i="42"/>
  <c r="J166" i="42" s="1"/>
  <c r="J167" i="42" s="1"/>
  <c r="I13" i="42"/>
  <c r="I166" i="42" s="1"/>
  <c r="I167" i="42" s="1"/>
  <c r="H13" i="42"/>
  <c r="H166" i="42" s="1"/>
  <c r="H167" i="42" s="1"/>
  <c r="E15" i="38"/>
  <c r="E13" i="42" s="1"/>
  <c r="E166" i="42" s="1"/>
  <c r="E167" i="42" s="1"/>
  <c r="P10" i="42"/>
  <c r="O10" i="42"/>
  <c r="L10" i="42"/>
  <c r="L130" i="42" s="1"/>
  <c r="L131" i="42" s="1"/>
  <c r="K10" i="42"/>
  <c r="K130" i="42" s="1"/>
  <c r="K131" i="42" s="1"/>
  <c r="J10" i="42"/>
  <c r="J130" i="42" s="1"/>
  <c r="J131" i="42" s="1"/>
  <c r="I10" i="42"/>
  <c r="I130" i="42" s="1"/>
  <c r="I131" i="42" s="1"/>
  <c r="F10" i="42"/>
  <c r="F130" i="42" s="1"/>
  <c r="F131" i="42" s="1"/>
  <c r="E12" i="38"/>
  <c r="P9" i="42"/>
  <c r="O9" i="42"/>
  <c r="N9" i="42"/>
  <c r="N126" i="42" s="1"/>
  <c r="N127" i="42" s="1"/>
  <c r="M9" i="42"/>
  <c r="M126" i="42" s="1"/>
  <c r="M127" i="42" s="1"/>
  <c r="L9" i="42"/>
  <c r="L126" i="42" s="1"/>
  <c r="L127" i="42" s="1"/>
  <c r="J9" i="42"/>
  <c r="J126" i="42" s="1"/>
  <c r="J127" i="42" s="1"/>
  <c r="H9" i="42"/>
  <c r="H126" i="42" s="1"/>
  <c r="H127" i="42" s="1"/>
  <c r="G9" i="42"/>
  <c r="G126" i="42" s="1"/>
  <c r="G127" i="42" s="1"/>
  <c r="F9" i="42"/>
  <c r="F126" i="42" s="1"/>
  <c r="F127" i="42" s="1"/>
  <c r="E11" i="38"/>
  <c r="E9" i="42"/>
  <c r="E126" i="42" s="1"/>
  <c r="E127" i="42" s="1"/>
  <c r="P6" i="42"/>
  <c r="O6" i="42"/>
  <c r="N6" i="42"/>
  <c r="N93" i="42" s="1"/>
  <c r="N94" i="42" s="1"/>
  <c r="L6" i="42"/>
  <c r="L93" i="42" s="1"/>
  <c r="L94" i="42" s="1"/>
  <c r="K6" i="42"/>
  <c r="K93" i="42" s="1"/>
  <c r="K94" i="42" s="1"/>
  <c r="J6" i="42"/>
  <c r="J93" i="42" s="1"/>
  <c r="J94" i="42" s="1"/>
  <c r="I6" i="42"/>
  <c r="I93" i="42" s="1"/>
  <c r="I94" i="42" s="1"/>
  <c r="H6" i="42"/>
  <c r="H93" i="42" s="1"/>
  <c r="H94" i="42" s="1"/>
  <c r="G6" i="42"/>
  <c r="G93" i="42" s="1"/>
  <c r="G94" i="42" s="1"/>
  <c r="F6" i="38"/>
  <c r="F6" i="42" s="1"/>
  <c r="F93" i="42" s="1"/>
  <c r="F94" i="42" s="1"/>
  <c r="E6" i="42"/>
  <c r="O5" i="42"/>
  <c r="N5" i="42"/>
  <c r="N89" i="42" s="1"/>
  <c r="N90" i="42" s="1"/>
  <c r="M5" i="42"/>
  <c r="M89" i="42" s="1"/>
  <c r="M90" i="42" s="1"/>
  <c r="L5" i="42"/>
  <c r="L89" i="42" s="1"/>
  <c r="L90" i="42" s="1"/>
  <c r="I5" i="42"/>
  <c r="I89" i="42" s="1"/>
  <c r="I90" i="42" s="1"/>
  <c r="H5" i="42"/>
  <c r="H89" i="42" s="1"/>
  <c r="H90" i="42" s="1"/>
  <c r="G5" i="42"/>
  <c r="G89" i="42" s="1"/>
  <c r="G90" i="42" s="1"/>
  <c r="F5" i="38"/>
  <c r="F5" i="42" s="1"/>
  <c r="F89" i="42" s="1"/>
  <c r="F90" i="42" s="1"/>
  <c r="E5" i="38"/>
  <c r="E5" i="42" s="1"/>
  <c r="I204" i="40"/>
  <c r="N204" i="40"/>
  <c r="S204" i="40"/>
  <c r="Q204" i="40"/>
  <c r="T204" i="40"/>
  <c r="U204" i="40"/>
  <c r="V204" i="40"/>
  <c r="W204" i="40"/>
  <c r="X204" i="40"/>
  <c r="Y204" i="40"/>
  <c r="Z204" i="40"/>
  <c r="AA204" i="40"/>
  <c r="AB204" i="40"/>
  <c r="AC204" i="40"/>
  <c r="AD204" i="40"/>
  <c r="AE204" i="40"/>
  <c r="AF204" i="40"/>
  <c r="AG204" i="40"/>
  <c r="AH204" i="40"/>
  <c r="AI204" i="40"/>
  <c r="AJ204" i="40"/>
  <c r="AK204" i="40"/>
  <c r="AM204" i="40"/>
  <c r="G204" i="40"/>
  <c r="H58" i="42" s="1"/>
  <c r="H59" i="42" s="1"/>
  <c r="H204" i="40"/>
  <c r="J204" i="40"/>
  <c r="K58" i="42" s="1"/>
  <c r="K59" i="42" s="1"/>
  <c r="K56" i="42" s="1"/>
  <c r="K204" i="40"/>
  <c r="L204" i="40"/>
  <c r="M58" i="42" s="1"/>
  <c r="M59" i="42" s="1"/>
  <c r="M56" i="42" s="1"/>
  <c r="M204" i="40"/>
  <c r="AL204" i="40"/>
  <c r="O204" i="40"/>
  <c r="AN204" i="40"/>
  <c r="G58" i="42"/>
  <c r="G59" i="42" s="1"/>
  <c r="G56" i="42" s="1"/>
  <c r="I58" i="42"/>
  <c r="I59" i="42" s="1"/>
  <c r="I56" i="42" s="1"/>
  <c r="J58" i="42"/>
  <c r="J59" i="42" s="1"/>
  <c r="J56" i="42" s="1"/>
  <c r="L58" i="42"/>
  <c r="L59" i="42" s="1"/>
  <c r="L56" i="42" s="1"/>
  <c r="N58" i="42"/>
  <c r="N59" i="42" s="1"/>
  <c r="N56" i="42" s="1"/>
  <c r="O58" i="42"/>
  <c r="O59" i="42" s="1"/>
  <c r="O56" i="42" s="1"/>
  <c r="P58" i="42"/>
  <c r="P59" i="42" s="1"/>
  <c r="P56" i="42" s="1"/>
  <c r="X58" i="42"/>
  <c r="X59" i="42" s="1"/>
  <c r="X56" i="42" s="1"/>
  <c r="AW104" i="40"/>
  <c r="Y58" i="42"/>
  <c r="AX104" i="40"/>
  <c r="Z58" i="42"/>
  <c r="Z59" i="42" s="1"/>
  <c r="Z56" i="42" s="1"/>
  <c r="AY104" i="40"/>
  <c r="AA58" i="42"/>
  <c r="AA59" i="42" s="1"/>
  <c r="AA56" i="42" s="1"/>
  <c r="AZ104" i="40"/>
  <c r="AB58" i="42"/>
  <c r="AB59" i="42" s="1"/>
  <c r="AB56" i="42" s="1"/>
  <c r="BA104" i="40"/>
  <c r="AC58" i="42"/>
  <c r="AC59" i="42" s="1"/>
  <c r="AC56" i="42" s="1"/>
  <c r="BB104" i="40"/>
  <c r="AD58" i="42"/>
  <c r="AD59" i="42" s="1"/>
  <c r="AD56" i="42" s="1"/>
  <c r="BC104" i="40"/>
  <c r="AE58" i="42"/>
  <c r="AE59" i="42" s="1"/>
  <c r="AE56" i="42" s="1"/>
  <c r="BD104" i="40"/>
  <c r="AF58" i="42"/>
  <c r="AF59" i="42" s="1"/>
  <c r="AF56" i="42" s="1"/>
  <c r="AG58" i="42"/>
  <c r="AG59" i="42" s="1"/>
  <c r="AG56" i="42" s="1"/>
  <c r="BE104" i="40"/>
  <c r="BN104" i="40"/>
  <c r="BI104" i="40"/>
  <c r="BJ104" i="40"/>
  <c r="BK104" i="40"/>
  <c r="BL104" i="40"/>
  <c r="BM104" i="40"/>
  <c r="BO104" i="40"/>
  <c r="BG104" i="40"/>
  <c r="BP104" i="40"/>
  <c r="BQ104" i="40"/>
  <c r="BR104" i="40"/>
  <c r="BS104" i="40"/>
  <c r="BT104" i="40"/>
  <c r="BU104" i="40"/>
  <c r="BV104" i="40"/>
  <c r="BW104" i="40"/>
  <c r="BX104" i="40"/>
  <c r="BY104" i="40"/>
  <c r="BZ104" i="40"/>
  <c r="CA104" i="40"/>
  <c r="CB104" i="40"/>
  <c r="CC104" i="40"/>
  <c r="CD106" i="40"/>
  <c r="CD107" i="40"/>
  <c r="CD108" i="40" s="1"/>
  <c r="AM73" i="41"/>
  <c r="AJ73" i="41"/>
  <c r="AI73" i="41"/>
  <c r="AD73" i="41"/>
  <c r="AC73" i="41"/>
  <c r="AA73" i="41"/>
  <c r="Z73" i="41"/>
  <c r="Y73" i="41"/>
  <c r="X73" i="41"/>
  <c r="U73" i="41"/>
  <c r="S73" i="41"/>
  <c r="R73" i="41"/>
  <c r="Q73" i="41"/>
  <c r="P73" i="41"/>
  <c r="O73" i="41"/>
  <c r="N73" i="41"/>
  <c r="M73" i="41"/>
  <c r="K73" i="41"/>
  <c r="J73" i="41"/>
  <c r="I73" i="41"/>
  <c r="H73" i="41"/>
  <c r="G73" i="41"/>
  <c r="AN210" i="40"/>
  <c r="F126" i="34"/>
  <c r="G126" i="34"/>
  <c r="H126" i="34"/>
  <c r="I126" i="34"/>
  <c r="J126" i="34"/>
  <c r="L126" i="34"/>
  <c r="M126" i="34"/>
  <c r="N126" i="34"/>
  <c r="O126" i="34"/>
  <c r="P126" i="34"/>
  <c r="Q126" i="34"/>
  <c r="T126" i="34"/>
  <c r="V126" i="34"/>
  <c r="Y126" i="34"/>
  <c r="Z126" i="34"/>
  <c r="AB126" i="34"/>
  <c r="AC126" i="34"/>
  <c r="AD126" i="34"/>
  <c r="AE126" i="34"/>
  <c r="AF126" i="34"/>
  <c r="AG126" i="34"/>
  <c r="AH126" i="34"/>
  <c r="AI126" i="34"/>
  <c r="AJ126" i="34"/>
  <c r="AK126" i="34"/>
  <c r="AL126" i="34"/>
  <c r="AM126" i="34"/>
  <c r="AP126" i="34"/>
  <c r="F101" i="34"/>
  <c r="G101" i="34"/>
  <c r="H101" i="34"/>
  <c r="I101" i="34"/>
  <c r="J101" i="34"/>
  <c r="L101" i="34"/>
  <c r="M101" i="34"/>
  <c r="N101" i="34"/>
  <c r="O101" i="34"/>
  <c r="P101" i="34"/>
  <c r="Q101" i="34"/>
  <c r="T101" i="34"/>
  <c r="V101" i="34"/>
  <c r="Y101" i="34"/>
  <c r="Z101" i="34"/>
  <c r="AB101" i="34"/>
  <c r="AC101" i="34"/>
  <c r="AD101" i="34"/>
  <c r="AE101" i="34"/>
  <c r="AF101" i="34"/>
  <c r="AG101" i="34"/>
  <c r="AH101" i="34"/>
  <c r="AI101" i="34"/>
  <c r="AJ101" i="34"/>
  <c r="AK101" i="34"/>
  <c r="AL101" i="34"/>
  <c r="AM101" i="34"/>
  <c r="AP101" i="34"/>
  <c r="F79" i="34"/>
  <c r="G79" i="34"/>
  <c r="H79" i="34"/>
  <c r="I79" i="34"/>
  <c r="J79" i="34"/>
  <c r="L79" i="34"/>
  <c r="M79" i="34"/>
  <c r="N79" i="34"/>
  <c r="O79" i="34"/>
  <c r="P79" i="34"/>
  <c r="Q79" i="34"/>
  <c r="T79" i="34"/>
  <c r="V79" i="34"/>
  <c r="Y79" i="34"/>
  <c r="Z79" i="34"/>
  <c r="AB79" i="34"/>
  <c r="AC79" i="34"/>
  <c r="AD79" i="34"/>
  <c r="AE79" i="34"/>
  <c r="AF79" i="34"/>
  <c r="AG79" i="34"/>
  <c r="AH79" i="34"/>
  <c r="AI79" i="34"/>
  <c r="AJ79" i="34"/>
  <c r="AK79" i="34"/>
  <c r="AL79" i="34"/>
  <c r="AM79" i="34"/>
  <c r="AP79" i="34"/>
  <c r="F60" i="34"/>
  <c r="G60" i="34"/>
  <c r="H60" i="34"/>
  <c r="I60" i="34"/>
  <c r="J60" i="34"/>
  <c r="L60" i="34"/>
  <c r="M60" i="34"/>
  <c r="N60" i="34"/>
  <c r="O60" i="34"/>
  <c r="P60" i="34"/>
  <c r="Q60" i="34"/>
  <c r="T60" i="34"/>
  <c r="V60" i="34"/>
  <c r="Y60" i="34"/>
  <c r="Z60" i="34"/>
  <c r="AB60" i="34"/>
  <c r="AC60" i="34"/>
  <c r="AD60" i="34"/>
  <c r="AE60" i="34"/>
  <c r="AF60" i="34"/>
  <c r="AG60" i="34"/>
  <c r="AH60" i="34"/>
  <c r="AI60" i="34"/>
  <c r="AJ60" i="34"/>
  <c r="AK60" i="34"/>
  <c r="AL60" i="34"/>
  <c r="AM60" i="34"/>
  <c r="AP60" i="34"/>
  <c r="U41" i="34"/>
  <c r="F41" i="34"/>
  <c r="G41" i="34"/>
  <c r="H41" i="34"/>
  <c r="I41" i="34"/>
  <c r="J41" i="34"/>
  <c r="L41" i="34"/>
  <c r="M41" i="34"/>
  <c r="N41" i="34"/>
  <c r="O41" i="34"/>
  <c r="P41" i="34"/>
  <c r="Q41" i="34"/>
  <c r="T41" i="34"/>
  <c r="V41" i="34"/>
  <c r="W41" i="34"/>
  <c r="X41" i="34"/>
  <c r="Y41" i="34"/>
  <c r="Z41" i="34"/>
  <c r="AB41" i="34"/>
  <c r="AC41" i="34"/>
  <c r="AD41" i="34"/>
  <c r="AE41" i="34"/>
  <c r="AF41" i="34"/>
  <c r="AG41" i="34"/>
  <c r="AH41" i="34"/>
  <c r="AI41" i="34"/>
  <c r="AJ41" i="34"/>
  <c r="AK41" i="34"/>
  <c r="AL41" i="34"/>
  <c r="AM41" i="34"/>
  <c r="AO41" i="34"/>
  <c r="AP41" i="34"/>
  <c r="F32" i="34"/>
  <c r="G32" i="34"/>
  <c r="H32" i="34"/>
  <c r="I32" i="34"/>
  <c r="J32" i="34"/>
  <c r="L32" i="34"/>
  <c r="M32" i="34"/>
  <c r="N32" i="34"/>
  <c r="O32" i="34"/>
  <c r="P32" i="34"/>
  <c r="Q32" i="34"/>
  <c r="T32" i="34"/>
  <c r="V32" i="34"/>
  <c r="W32" i="34"/>
  <c r="X32" i="34"/>
  <c r="Y32" i="34"/>
  <c r="Z32" i="34"/>
  <c r="AB32" i="34"/>
  <c r="AC32" i="34"/>
  <c r="AD32" i="34"/>
  <c r="AE32" i="34"/>
  <c r="AF32" i="34"/>
  <c r="AG32" i="34"/>
  <c r="AH32" i="34"/>
  <c r="AI32" i="34"/>
  <c r="AJ32" i="34"/>
  <c r="AK32" i="34"/>
  <c r="AL32" i="34"/>
  <c r="AM32" i="34"/>
  <c r="AO32" i="34"/>
  <c r="AP32" i="34"/>
  <c r="F14" i="34"/>
  <c r="G14" i="34"/>
  <c r="H14" i="34"/>
  <c r="I14" i="34"/>
  <c r="J14" i="34"/>
  <c r="L14" i="34"/>
  <c r="M14" i="34"/>
  <c r="N14" i="34"/>
  <c r="O14" i="34"/>
  <c r="P14" i="34"/>
  <c r="Q14" i="34"/>
  <c r="T14" i="34"/>
  <c r="V14" i="34"/>
  <c r="W14" i="34"/>
  <c r="X14" i="34"/>
  <c r="Y14" i="34"/>
  <c r="Z14" i="34"/>
  <c r="AB14" i="34"/>
  <c r="AC14" i="34"/>
  <c r="AD14" i="34"/>
  <c r="AE14" i="34"/>
  <c r="AF14" i="34"/>
  <c r="AG14" i="34"/>
  <c r="AH14" i="34"/>
  <c r="AI14" i="34"/>
  <c r="AJ14" i="34"/>
  <c r="AK14" i="34"/>
  <c r="AL14" i="34"/>
  <c r="AM14" i="34"/>
  <c r="AO14" i="34"/>
  <c r="AP14" i="34"/>
  <c r="F5" i="34"/>
  <c r="G5" i="34"/>
  <c r="H5" i="34"/>
  <c r="I5" i="34"/>
  <c r="J5" i="34"/>
  <c r="L5" i="34"/>
  <c r="M5" i="34"/>
  <c r="N5" i="34"/>
  <c r="O5" i="34"/>
  <c r="P5" i="34"/>
  <c r="Q5" i="34"/>
  <c r="T5" i="34"/>
  <c r="V5" i="34"/>
  <c r="W5" i="34"/>
  <c r="X5" i="34"/>
  <c r="Y5" i="34"/>
  <c r="Z5" i="34"/>
  <c r="AB5" i="34"/>
  <c r="AC5" i="34"/>
  <c r="AD5" i="34"/>
  <c r="AE5" i="34"/>
  <c r="AF5" i="34"/>
  <c r="AG5" i="34"/>
  <c r="AH5" i="34"/>
  <c r="AI5" i="34"/>
  <c r="AJ5" i="34"/>
  <c r="AK5" i="34"/>
  <c r="AL5" i="34"/>
  <c r="AM5" i="34"/>
  <c r="AO5" i="34"/>
  <c r="AP5" i="34"/>
  <c r="AB95" i="45"/>
  <c r="AA95" i="45"/>
  <c r="Z95" i="45"/>
  <c r="Y95" i="45"/>
  <c r="X95" i="45"/>
  <c r="W95" i="45"/>
  <c r="V95" i="45"/>
  <c r="U95" i="45"/>
  <c r="T95" i="45"/>
  <c r="S95" i="45"/>
  <c r="R95" i="45"/>
  <c r="Q95" i="45"/>
  <c r="P95" i="45"/>
  <c r="O95" i="45"/>
  <c r="N95" i="45"/>
  <c r="M95" i="45"/>
  <c r="L95" i="45"/>
  <c r="K95" i="45"/>
  <c r="J95" i="45"/>
  <c r="I95" i="45"/>
  <c r="H95" i="45"/>
  <c r="G95" i="45"/>
  <c r="F95" i="45"/>
  <c r="E95" i="45"/>
  <c r="AC95" i="45"/>
  <c r="BJ66" i="45"/>
  <c r="BU8" i="45" s="1"/>
  <c r="BG66" i="45"/>
  <c r="BF66" i="45"/>
  <c r="BE66" i="45"/>
  <c r="BD66" i="45"/>
  <c r="BC66" i="45"/>
  <c r="BB66" i="45"/>
  <c r="BA66" i="45"/>
  <c r="AZ66" i="45"/>
  <c r="AY66" i="45"/>
  <c r="AX66" i="45"/>
  <c r="AW66" i="45"/>
  <c r="AV66" i="45"/>
  <c r="AU66" i="45"/>
  <c r="AT66" i="45"/>
  <c r="AS66" i="45"/>
  <c r="AR66" i="45"/>
  <c r="AQ66" i="45"/>
  <c r="AP66" i="45"/>
  <c r="BG96" i="45"/>
  <c r="BF96" i="45"/>
  <c r="BE96" i="45"/>
  <c r="BD96" i="45"/>
  <c r="BC96" i="45"/>
  <c r="BB96" i="45"/>
  <c r="BA96" i="45"/>
  <c r="AZ96" i="45"/>
  <c r="AY96" i="45"/>
  <c r="AX96" i="45"/>
  <c r="AW96" i="45"/>
  <c r="AV96" i="45"/>
  <c r="AU96" i="45"/>
  <c r="AT96" i="45"/>
  <c r="AS96" i="45"/>
  <c r="AR96" i="45"/>
  <c r="AQ96" i="45"/>
  <c r="AP96" i="45"/>
  <c r="E246" i="44"/>
  <c r="U228" i="44"/>
  <c r="U229" i="44"/>
  <c r="U230" i="44"/>
  <c r="U231" i="44"/>
  <c r="U232" i="44"/>
  <c r="U233" i="44"/>
  <c r="U234" i="44"/>
  <c r="U235" i="44"/>
  <c r="U236" i="44"/>
  <c r="U237" i="44"/>
  <c r="U238" i="44"/>
  <c r="U239" i="44"/>
  <c r="U240" i="44"/>
  <c r="U241" i="44"/>
  <c r="U242" i="44"/>
  <c r="U243" i="44"/>
  <c r="U244" i="44"/>
  <c r="U245" i="44"/>
  <c r="F246" i="44"/>
  <c r="G246" i="44"/>
  <c r="H246" i="44"/>
  <c r="I246" i="44"/>
  <c r="J246" i="44"/>
  <c r="K246" i="44"/>
  <c r="L246" i="44"/>
  <c r="N246" i="44"/>
  <c r="P246" i="44"/>
  <c r="X246" i="44"/>
  <c r="W250" i="44"/>
  <c r="F250" i="44"/>
  <c r="T246" i="44"/>
  <c r="S246" i="44"/>
  <c r="R246" i="44"/>
  <c r="Q246" i="44"/>
  <c r="O246" i="44"/>
  <c r="M246" i="44"/>
  <c r="V229" i="44"/>
  <c r="V230" i="44"/>
  <c r="V231" i="44" s="1"/>
  <c r="V232" i="44" s="1"/>
  <c r="V233" i="44" s="1"/>
  <c r="V234" i="44"/>
  <c r="V235" i="44" s="1"/>
  <c r="V236" i="44" s="1"/>
  <c r="V237" i="44" s="1"/>
  <c r="V238" i="44"/>
  <c r="V239" i="44" s="1"/>
  <c r="V240" i="44" s="1"/>
  <c r="V241" i="44" s="1"/>
  <c r="V242" i="44" s="1"/>
  <c r="V243" i="44" s="1"/>
  <c r="V244" i="44" s="1"/>
  <c r="V245" i="44" s="1"/>
  <c r="E219" i="44"/>
  <c r="U212" i="44"/>
  <c r="U213" i="44"/>
  <c r="U214" i="44"/>
  <c r="U215" i="44"/>
  <c r="U216" i="44"/>
  <c r="U217" i="44"/>
  <c r="U218" i="44"/>
  <c r="F219" i="44"/>
  <c r="G219" i="44"/>
  <c r="H219" i="44"/>
  <c r="K219" i="44"/>
  <c r="L219" i="44"/>
  <c r="N219" i="44"/>
  <c r="X219" i="44"/>
  <c r="W223" i="44" s="1"/>
  <c r="F223" i="44"/>
  <c r="T219" i="44"/>
  <c r="S219" i="44"/>
  <c r="R219" i="44"/>
  <c r="Q219" i="44"/>
  <c r="P219" i="44"/>
  <c r="O219" i="44"/>
  <c r="M219" i="44"/>
  <c r="J219" i="44"/>
  <c r="I219" i="44"/>
  <c r="V213" i="44"/>
  <c r="V214" i="44"/>
  <c r="V215" i="44"/>
  <c r="V216" i="44" s="1"/>
  <c r="V217" i="44" s="1"/>
  <c r="V218" i="44" s="1"/>
  <c r="E203" i="44"/>
  <c r="U156" i="44"/>
  <c r="U157" i="44"/>
  <c r="U158" i="44"/>
  <c r="U159" i="44"/>
  <c r="U160" i="44"/>
  <c r="U161" i="44"/>
  <c r="U162" i="44"/>
  <c r="U163" i="44"/>
  <c r="U164" i="44"/>
  <c r="U165" i="44"/>
  <c r="U166" i="44"/>
  <c r="U167" i="44"/>
  <c r="U168" i="44"/>
  <c r="U169" i="44"/>
  <c r="U170" i="44"/>
  <c r="U171" i="44"/>
  <c r="U172" i="44"/>
  <c r="U173" i="44"/>
  <c r="U174" i="44"/>
  <c r="U175" i="44"/>
  <c r="U176" i="44"/>
  <c r="U177" i="44"/>
  <c r="U178" i="44"/>
  <c r="U179" i="44"/>
  <c r="U180" i="44"/>
  <c r="U181" i="44"/>
  <c r="U182" i="44"/>
  <c r="U183" i="44"/>
  <c r="U184" i="44"/>
  <c r="U185" i="44"/>
  <c r="U186" i="44"/>
  <c r="U187" i="44"/>
  <c r="U188" i="44"/>
  <c r="U189" i="44"/>
  <c r="U190" i="44"/>
  <c r="U191" i="44"/>
  <c r="U192" i="44"/>
  <c r="U193" i="44"/>
  <c r="U194" i="44"/>
  <c r="U195" i="44"/>
  <c r="U196" i="44"/>
  <c r="U197" i="44"/>
  <c r="U198" i="44"/>
  <c r="U199" i="44"/>
  <c r="U200" i="44"/>
  <c r="U201" i="44"/>
  <c r="U202" i="44"/>
  <c r="U203" i="44"/>
  <c r="F203" i="44"/>
  <c r="G203" i="44"/>
  <c r="G204" i="44" s="1"/>
  <c r="H203" i="44"/>
  <c r="H204" i="44" s="1"/>
  <c r="I203" i="44"/>
  <c r="I204" i="44" s="1"/>
  <c r="J203" i="44"/>
  <c r="K203" i="44"/>
  <c r="K204" i="44" s="1"/>
  <c r="L203" i="44"/>
  <c r="L204" i="44" s="1"/>
  <c r="M203" i="44"/>
  <c r="M204" i="44" s="1"/>
  <c r="N203" i="44"/>
  <c r="O203" i="44"/>
  <c r="O204" i="44"/>
  <c r="Q203" i="44"/>
  <c r="R203" i="44"/>
  <c r="R204" i="44"/>
  <c r="X203" i="44"/>
  <c r="W207" i="44" s="1"/>
  <c r="F207" i="44"/>
  <c r="T203" i="44"/>
  <c r="T204" i="44" s="1"/>
  <c r="S203" i="44"/>
  <c r="P203" i="44"/>
  <c r="P204" i="44" s="1"/>
  <c r="V157" i="44"/>
  <c r="V158" i="44"/>
  <c r="V159" i="44" s="1"/>
  <c r="V160" i="44" s="1"/>
  <c r="V161" i="44" s="1"/>
  <c r="V162" i="44" s="1"/>
  <c r="V163" i="44" s="1"/>
  <c r="V164" i="44" s="1"/>
  <c r="V165" i="44" s="1"/>
  <c r="V166" i="44" s="1"/>
  <c r="V167" i="44" s="1"/>
  <c r="V168" i="44" s="1"/>
  <c r="V169" i="44" s="1"/>
  <c r="V170" i="44" s="1"/>
  <c r="V171" i="44" s="1"/>
  <c r="V172" i="44" s="1"/>
  <c r="V173" i="44" s="1"/>
  <c r="V174" i="44" s="1"/>
  <c r="V175" i="44" s="1"/>
  <c r="V176" i="44" s="1"/>
  <c r="V177" i="44" s="1"/>
  <c r="V178" i="44" s="1"/>
  <c r="V179" i="44" s="1"/>
  <c r="V180" i="44" s="1"/>
  <c r="V181" i="44" s="1"/>
  <c r="V182" i="44" s="1"/>
  <c r="V183" i="44" s="1"/>
  <c r="V184" i="44" s="1"/>
  <c r="V185" i="44" s="1"/>
  <c r="V186" i="44" s="1"/>
  <c r="V187" i="44" s="1"/>
  <c r="V188" i="44" s="1"/>
  <c r="V189" i="44" s="1"/>
  <c r="V190" i="44" s="1"/>
  <c r="V191" i="44" s="1"/>
  <c r="V192" i="44" s="1"/>
  <c r="V193" i="44" s="1"/>
  <c r="V194" i="44" s="1"/>
  <c r="V195" i="44" s="1"/>
  <c r="V196" i="44" s="1"/>
  <c r="V197" i="44" s="1"/>
  <c r="V198" i="44" s="1"/>
  <c r="V199" i="44" s="1"/>
  <c r="V200" i="44" s="1"/>
  <c r="V201" i="44" s="1"/>
  <c r="V202" i="44" s="1"/>
  <c r="E147" i="44"/>
  <c r="U120" i="44"/>
  <c r="U121" i="44"/>
  <c r="U122" i="44"/>
  <c r="U123" i="44"/>
  <c r="U124" i="44"/>
  <c r="U125" i="44"/>
  <c r="U126" i="44"/>
  <c r="U127" i="44"/>
  <c r="U128" i="44"/>
  <c r="U129" i="44"/>
  <c r="U130" i="44"/>
  <c r="U131" i="44"/>
  <c r="U132" i="44"/>
  <c r="U133" i="44"/>
  <c r="U134" i="44"/>
  <c r="U135" i="44"/>
  <c r="U136" i="44"/>
  <c r="U137" i="44"/>
  <c r="U138" i="44"/>
  <c r="U139" i="44"/>
  <c r="U140" i="44"/>
  <c r="U141" i="44"/>
  <c r="U142" i="44"/>
  <c r="U143" i="44"/>
  <c r="U144" i="44"/>
  <c r="U145" i="44"/>
  <c r="F147" i="44"/>
  <c r="G147" i="44"/>
  <c r="H147" i="44"/>
  <c r="I147" i="44"/>
  <c r="J147" i="44"/>
  <c r="K147" i="44"/>
  <c r="L147" i="44"/>
  <c r="M147" i="44"/>
  <c r="N147" i="44"/>
  <c r="O147" i="44"/>
  <c r="S147" i="44"/>
  <c r="T147" i="44"/>
  <c r="X147" i="44"/>
  <c r="W151" i="44"/>
  <c r="J151" i="44"/>
  <c r="F151" i="44"/>
  <c r="R147" i="44"/>
  <c r="Q147" i="44"/>
  <c r="P147" i="44"/>
  <c r="V121" i="44"/>
  <c r="V122" i="44"/>
  <c r="V123" i="44"/>
  <c r="V124" i="44" s="1"/>
  <c r="V125" i="44" s="1"/>
  <c r="V126" i="44" s="1"/>
  <c r="V127" i="44" s="1"/>
  <c r="V128" i="44" s="1"/>
  <c r="V129" i="44" s="1"/>
  <c r="V130" i="44" s="1"/>
  <c r="V131" i="44" s="1"/>
  <c r="V132" i="44" s="1"/>
  <c r="V133" i="44" s="1"/>
  <c r="V134" i="44" s="1"/>
  <c r="V135" i="44" s="1"/>
  <c r="V136" i="44" s="1"/>
  <c r="V137" i="44" s="1"/>
  <c r="V138" i="44" s="1"/>
  <c r="V139" i="44" s="1"/>
  <c r="V140" i="44" s="1"/>
  <c r="V141" i="44" s="1"/>
  <c r="V142" i="44" s="1"/>
  <c r="V143" i="44" s="1"/>
  <c r="V144" i="44" s="1"/>
  <c r="V145" i="44" s="1"/>
  <c r="V146" i="44" s="1"/>
  <c r="U146" i="44"/>
  <c r="E111" i="44"/>
  <c r="U86" i="44"/>
  <c r="U87" i="44"/>
  <c r="U88" i="44"/>
  <c r="U89" i="44"/>
  <c r="U90" i="44"/>
  <c r="U91" i="44"/>
  <c r="U92" i="44"/>
  <c r="U93" i="44"/>
  <c r="U94" i="44"/>
  <c r="U95" i="44"/>
  <c r="U96" i="44"/>
  <c r="U97" i="44"/>
  <c r="U98" i="44"/>
  <c r="U99" i="44"/>
  <c r="U100" i="44"/>
  <c r="U101" i="44"/>
  <c r="U102" i="44"/>
  <c r="U103" i="44"/>
  <c r="U104" i="44"/>
  <c r="U105" i="44"/>
  <c r="U106" i="44"/>
  <c r="U107" i="44"/>
  <c r="U108" i="44"/>
  <c r="U109" i="44"/>
  <c r="U110" i="44"/>
  <c r="F111" i="44"/>
  <c r="G111" i="44"/>
  <c r="H111" i="44"/>
  <c r="I111" i="44"/>
  <c r="J111" i="44"/>
  <c r="K111" i="44"/>
  <c r="L111" i="44"/>
  <c r="N111" i="44"/>
  <c r="P111" i="44"/>
  <c r="X111" i="44"/>
  <c r="W115" i="44" s="1"/>
  <c r="F115" i="44"/>
  <c r="T111" i="44"/>
  <c r="S111" i="44"/>
  <c r="R111" i="44"/>
  <c r="Q111" i="44"/>
  <c r="O111" i="44"/>
  <c r="M111" i="44"/>
  <c r="V87" i="44"/>
  <c r="V88" i="44"/>
  <c r="V89" i="44" s="1"/>
  <c r="V90" i="44" s="1"/>
  <c r="V91" i="44" s="1"/>
  <c r="V92" i="44" s="1"/>
  <c r="V93" i="44" s="1"/>
  <c r="V94" i="44" s="1"/>
  <c r="V95" i="44" s="1"/>
  <c r="V96" i="44" s="1"/>
  <c r="V97" i="44" s="1"/>
  <c r="V98" i="44" s="1"/>
  <c r="V99" i="44" s="1"/>
  <c r="V100" i="44" s="1"/>
  <c r="V101" i="44" s="1"/>
  <c r="V102" i="44" s="1"/>
  <c r="V103" i="44" s="1"/>
  <c r="V104" i="44" s="1"/>
  <c r="V105" i="44" s="1"/>
  <c r="V106" i="44" s="1"/>
  <c r="V107" i="44" s="1"/>
  <c r="V108" i="44" s="1"/>
  <c r="V109" i="44" s="1"/>
  <c r="V110" i="44" s="1"/>
  <c r="E79" i="44"/>
  <c r="U5" i="44"/>
  <c r="U6" i="44"/>
  <c r="U7" i="44"/>
  <c r="U8" i="44"/>
  <c r="U9" i="44"/>
  <c r="U10" i="44"/>
  <c r="U11" i="44"/>
  <c r="U12" i="44"/>
  <c r="U13" i="44"/>
  <c r="U14" i="44"/>
  <c r="U15" i="44"/>
  <c r="U16" i="44"/>
  <c r="U17" i="44"/>
  <c r="U18" i="44"/>
  <c r="U19" i="44"/>
  <c r="U20" i="44"/>
  <c r="U21" i="44"/>
  <c r="U22" i="44"/>
  <c r="U23" i="44"/>
  <c r="U24" i="44"/>
  <c r="U25" i="44"/>
  <c r="U26" i="44"/>
  <c r="U27" i="44"/>
  <c r="U28" i="44"/>
  <c r="U29" i="44"/>
  <c r="U30" i="44"/>
  <c r="U31" i="44"/>
  <c r="U32" i="44"/>
  <c r="U33" i="44"/>
  <c r="U34" i="44"/>
  <c r="U35" i="44"/>
  <c r="U36" i="44"/>
  <c r="U37" i="44"/>
  <c r="U38" i="44"/>
  <c r="U39" i="44"/>
  <c r="U40" i="44"/>
  <c r="U41" i="44"/>
  <c r="U42" i="44"/>
  <c r="U43" i="44"/>
  <c r="U44" i="44"/>
  <c r="U45" i="44"/>
  <c r="U46" i="44"/>
  <c r="U47" i="44"/>
  <c r="U48" i="44"/>
  <c r="U49" i="44"/>
  <c r="U50" i="44"/>
  <c r="U51" i="44"/>
  <c r="U52" i="44"/>
  <c r="U53" i="44"/>
  <c r="U54" i="44"/>
  <c r="U55" i="44"/>
  <c r="U56" i="44"/>
  <c r="U57" i="44"/>
  <c r="U58" i="44"/>
  <c r="U59" i="44"/>
  <c r="U60" i="44"/>
  <c r="U61" i="44"/>
  <c r="U62" i="44"/>
  <c r="U63" i="44"/>
  <c r="U64" i="44"/>
  <c r="U65" i="44"/>
  <c r="U66" i="44"/>
  <c r="U67" i="44"/>
  <c r="U68" i="44"/>
  <c r="U69" i="44"/>
  <c r="U70" i="44"/>
  <c r="U71" i="44"/>
  <c r="U72" i="44"/>
  <c r="U73" i="44"/>
  <c r="U74" i="44"/>
  <c r="U75" i="44"/>
  <c r="U76" i="44"/>
  <c r="U77" i="44"/>
  <c r="U79" i="44"/>
  <c r="E80" i="44" s="1"/>
  <c r="F79" i="44"/>
  <c r="F80" i="44" s="1"/>
  <c r="G79" i="44"/>
  <c r="G80" i="44" s="1"/>
  <c r="H79" i="44"/>
  <c r="H80" i="44" s="1"/>
  <c r="I79" i="44"/>
  <c r="I80" i="44" s="1"/>
  <c r="J79" i="44"/>
  <c r="J80" i="44" s="1"/>
  <c r="K79" i="44"/>
  <c r="K80" i="44" s="1"/>
  <c r="L79" i="44"/>
  <c r="L80" i="44" s="1"/>
  <c r="M79" i="44"/>
  <c r="M80" i="44" s="1"/>
  <c r="N79" i="44"/>
  <c r="N80" i="44" s="1"/>
  <c r="N82" i="44" s="1"/>
  <c r="O79" i="44"/>
  <c r="O80" i="44"/>
  <c r="O81" i="44" s="1"/>
  <c r="Q79" i="44"/>
  <c r="Q80" i="44"/>
  <c r="Q81" i="44" s="1"/>
  <c r="R79" i="44"/>
  <c r="R80" i="44"/>
  <c r="R81" i="44" s="1"/>
  <c r="S79" i="44"/>
  <c r="S80" i="44"/>
  <c r="S82" i="44" s="1"/>
  <c r="T79" i="44"/>
  <c r="T80" i="44"/>
  <c r="T81" i="44"/>
  <c r="T83" i="44"/>
  <c r="X79" i="44"/>
  <c r="W83" i="44" s="1"/>
  <c r="F83" i="44"/>
  <c r="P79" i="44"/>
  <c r="V6" i="44"/>
  <c r="V7" i="44" s="1"/>
  <c r="V8" i="44" s="1"/>
  <c r="V9" i="44" s="1"/>
  <c r="V10" i="44" s="1"/>
  <c r="V11" i="44" s="1"/>
  <c r="V12" i="44" s="1"/>
  <c r="V13" i="44" s="1"/>
  <c r="V14" i="44" s="1"/>
  <c r="V15" i="44" s="1"/>
  <c r="V16" i="44" s="1"/>
  <c r="V17" i="44" s="1"/>
  <c r="V18" i="44" s="1"/>
  <c r="V19" i="44" s="1"/>
  <c r="V20" i="44" s="1"/>
  <c r="V21" i="44" s="1"/>
  <c r="V22" i="44" s="1"/>
  <c r="V23" i="44" s="1"/>
  <c r="V24" i="44" s="1"/>
  <c r="V25" i="44" s="1"/>
  <c r="V26" i="44" s="1"/>
  <c r="V27" i="44" s="1"/>
  <c r="V28" i="44" s="1"/>
  <c r="V29" i="44" s="1"/>
  <c r="V30" i="44" s="1"/>
  <c r="V31" i="44" s="1"/>
  <c r="V32" i="44" s="1"/>
  <c r="V33" i="44" s="1"/>
  <c r="V34" i="44" s="1"/>
  <c r="V35" i="44" s="1"/>
  <c r="V36" i="44" s="1"/>
  <c r="V37" i="44" s="1"/>
  <c r="V38" i="44" s="1"/>
  <c r="V39" i="44" s="1"/>
  <c r="V40" i="44" s="1"/>
  <c r="V41" i="44" s="1"/>
  <c r="V42" i="44" s="1"/>
  <c r="V43" i="44" s="1"/>
  <c r="V44" i="44" s="1"/>
  <c r="V45" i="44" s="1"/>
  <c r="V46" i="44" s="1"/>
  <c r="V47" i="44" s="1"/>
  <c r="V48" i="44" s="1"/>
  <c r="V49" i="44" s="1"/>
  <c r="V50" i="44" s="1"/>
  <c r="V51" i="44" s="1"/>
  <c r="V52" i="44" s="1"/>
  <c r="V53" i="44" s="1"/>
  <c r="V54" i="44" s="1"/>
  <c r="V55" i="44" s="1"/>
  <c r="V56" i="44" s="1"/>
  <c r="V57" i="44" s="1"/>
  <c r="V58" i="44" s="1"/>
  <c r="V59" i="44" s="1"/>
  <c r="V60" i="44" s="1"/>
  <c r="V61" i="44" s="1"/>
  <c r="V62" i="44" s="1"/>
  <c r="V63" i="44" s="1"/>
  <c r="V64" i="44" s="1"/>
  <c r="V65" i="44" s="1"/>
  <c r="V66" i="44" s="1"/>
  <c r="V67" i="44" s="1"/>
  <c r="V68" i="44" s="1"/>
  <c r="V69" i="44" s="1"/>
  <c r="V70" i="44" s="1"/>
  <c r="V71" i="44" s="1"/>
  <c r="V72" i="44" s="1"/>
  <c r="V73" i="44" s="1"/>
  <c r="V74" i="44" s="1"/>
  <c r="V75" i="44" s="1"/>
  <c r="V76" i="44" s="1"/>
  <c r="V77" i="44" s="1"/>
  <c r="V78" i="44" s="1"/>
  <c r="U78" i="44"/>
  <c r="AF12" i="44"/>
  <c r="AF11" i="44"/>
  <c r="AF9" i="44"/>
  <c r="AF8" i="44"/>
  <c r="AZ2" i="41"/>
  <c r="BA2" i="41" s="1"/>
  <c r="BB2" i="41" s="1"/>
  <c r="BC2" i="41" s="1"/>
  <c r="BD2" i="41" s="1"/>
  <c r="BE2" i="41" s="1"/>
  <c r="BF2" i="41" s="1"/>
  <c r="BG2" i="41" s="1"/>
  <c r="BH2" i="41" s="1"/>
  <c r="BI2" i="41" s="1"/>
  <c r="BJ2" i="41" s="1"/>
  <c r="BK2" i="41" s="1"/>
  <c r="BL2" i="41" s="1"/>
  <c r="BM2" i="41" s="1"/>
  <c r="BN2" i="41" s="1"/>
  <c r="BO3" i="41"/>
  <c r="BO4" i="41"/>
  <c r="BO5" i="41"/>
  <c r="BO6" i="41"/>
  <c r="BO7" i="41"/>
  <c r="BO8" i="41"/>
  <c r="BO9" i="41"/>
  <c r="BO10" i="41"/>
  <c r="BO11" i="41"/>
  <c r="BO12" i="41"/>
  <c r="BO13" i="41"/>
  <c r="BO14" i="41"/>
  <c r="BO15" i="41"/>
  <c r="BO16" i="41"/>
  <c r="BO17" i="41"/>
  <c r="BO18" i="41"/>
  <c r="BO19" i="41"/>
  <c r="BO20" i="41"/>
  <c r="BO21" i="41"/>
  <c r="BO22" i="41"/>
  <c r="BO23" i="41"/>
  <c r="BO24" i="41"/>
  <c r="BO25" i="41"/>
  <c r="BO26" i="41"/>
  <c r="BO27" i="41"/>
  <c r="BO31" i="41"/>
  <c r="BO32" i="41"/>
  <c r="BO33" i="41"/>
  <c r="BO34" i="41"/>
  <c r="BO35" i="41"/>
  <c r="BO36" i="41"/>
  <c r="BO37" i="41"/>
  <c r="BO38" i="41"/>
  <c r="BO39" i="41"/>
  <c r="BO40" i="41"/>
  <c r="BO41" i="41"/>
  <c r="BO42" i="41"/>
  <c r="BO43" i="41"/>
  <c r="BO44" i="41"/>
  <c r="BO45" i="41"/>
  <c r="BO46" i="41"/>
  <c r="BO47" i="41"/>
  <c r="BO48" i="41"/>
  <c r="BO49" i="41"/>
  <c r="BO50" i="41"/>
  <c r="BO51" i="41"/>
  <c r="BO52" i="41"/>
  <c r="BO53" i="41"/>
  <c r="BO54" i="41"/>
  <c r="BO55" i="41"/>
  <c r="BO56" i="41"/>
  <c r="BO57" i="41"/>
  <c r="BO58" i="41"/>
  <c r="BO59" i="41"/>
  <c r="BO60" i="41"/>
  <c r="BO61" i="41"/>
  <c r="BO62" i="41"/>
  <c r="BO63" i="41"/>
  <c r="BO64" i="41"/>
  <c r="BO65" i="41"/>
  <c r="BO66" i="41"/>
  <c r="BO67" i="41"/>
  <c r="BO68" i="41"/>
  <c r="BO69" i="41"/>
  <c r="BO70" i="41"/>
  <c r="BO71" i="41"/>
  <c r="BO72" i="41"/>
  <c r="BO73" i="41"/>
  <c r="BO74" i="41"/>
  <c r="BO75" i="41"/>
  <c r="BO76" i="41"/>
  <c r="BO77" i="41"/>
  <c r="BO78" i="41"/>
  <c r="BO79" i="41"/>
  <c r="BO80" i="41"/>
  <c r="BO81" i="41"/>
  <c r="BO82" i="41"/>
  <c r="BO83" i="41"/>
  <c r="BO84" i="41"/>
  <c r="BO85" i="41"/>
  <c r="BO86" i="41"/>
  <c r="BO87" i="41"/>
  <c r="BO88" i="41"/>
  <c r="BO89" i="41"/>
  <c r="BO90" i="41"/>
  <c r="BO91" i="41"/>
  <c r="BO92" i="41"/>
  <c r="BO93" i="41"/>
  <c r="BO94" i="41"/>
  <c r="BO95" i="41"/>
  <c r="BO96" i="41"/>
  <c r="BO97" i="41"/>
  <c r="BO98" i="41"/>
  <c r="BO99" i="41"/>
  <c r="BO100" i="41"/>
  <c r="BO101" i="41"/>
  <c r="BO102" i="41"/>
  <c r="BO103" i="41"/>
  <c r="BO104" i="41"/>
  <c r="BN28" i="41"/>
  <c r="BM28" i="41"/>
  <c r="BL28" i="41"/>
  <c r="BK28" i="41"/>
  <c r="BJ28" i="41"/>
  <c r="BI28" i="41"/>
  <c r="BH28" i="41"/>
  <c r="BG28" i="41"/>
  <c r="BF28" i="41"/>
  <c r="BE28" i="41"/>
  <c r="BD28" i="41"/>
  <c r="BC28" i="41"/>
  <c r="BB28" i="41"/>
  <c r="BA28" i="41"/>
  <c r="AZ28" i="41"/>
  <c r="AY28" i="41"/>
  <c r="BN105" i="41"/>
  <c r="BM105" i="41"/>
  <c r="BL105" i="41"/>
  <c r="BK105" i="41"/>
  <c r="BJ105" i="41"/>
  <c r="BI105" i="41"/>
  <c r="BH105" i="41"/>
  <c r="BG105" i="41"/>
  <c r="BF105" i="41"/>
  <c r="BE105" i="41"/>
  <c r="BD105" i="41"/>
  <c r="BC105" i="41"/>
  <c r="BB105" i="41"/>
  <c r="BA105" i="41"/>
  <c r="AZ105" i="41"/>
  <c r="AY105" i="41"/>
  <c r="BN107" i="41"/>
  <c r="BM107" i="41"/>
  <c r="BL107" i="41"/>
  <c r="BK107" i="41"/>
  <c r="BJ107" i="41"/>
  <c r="BI107" i="41"/>
  <c r="BH107" i="41"/>
  <c r="BG107" i="41"/>
  <c r="BF107" i="41"/>
  <c r="BE107" i="41"/>
  <c r="BD107" i="41"/>
  <c r="BC107" i="41"/>
  <c r="BB107" i="41"/>
  <c r="BA107" i="41"/>
  <c r="AZ107" i="41"/>
  <c r="AY107" i="41"/>
  <c r="AR64" i="41"/>
  <c r="AR65" i="41"/>
  <c r="AR66" i="41"/>
  <c r="AR67" i="41"/>
  <c r="AR68" i="41"/>
  <c r="AR69" i="41"/>
  <c r="AR70" i="41"/>
  <c r="AR71" i="41"/>
  <c r="AR72" i="41"/>
  <c r="AR73" i="41"/>
  <c r="AR76" i="41"/>
  <c r="AR77" i="41"/>
  <c r="AR78" i="41"/>
  <c r="AR79" i="41"/>
  <c r="AR83" i="41"/>
  <c r="AR84" i="41"/>
  <c r="AR85" i="41"/>
  <c r="AR86" i="41"/>
  <c r="AR87" i="41"/>
  <c r="AR88" i="41"/>
  <c r="AR89" i="41"/>
  <c r="AR90" i="41"/>
  <c r="AR91" i="41"/>
  <c r="AR95" i="41"/>
  <c r="AR96" i="41"/>
  <c r="AR97" i="41"/>
  <c r="AR98" i="41"/>
  <c r="AR99" i="41"/>
  <c r="AR102" i="41"/>
  <c r="AR103" i="41"/>
  <c r="AR104" i="41"/>
  <c r="AR105" i="41"/>
  <c r="AR106" i="41"/>
  <c r="AR107" i="41"/>
  <c r="AR108" i="41"/>
  <c r="AR109" i="41"/>
  <c r="AR112" i="41"/>
  <c r="AR113" i="41"/>
  <c r="AR114" i="41"/>
  <c r="AR115" i="41"/>
  <c r="AR116" i="41"/>
  <c r="AR117" i="41"/>
  <c r="AR118" i="41"/>
  <c r="AR119" i="41"/>
  <c r="AR120" i="41"/>
  <c r="AR121" i="41"/>
  <c r="AR125" i="41"/>
  <c r="AR126" i="41"/>
  <c r="AR127" i="41"/>
  <c r="AR128" i="41"/>
  <c r="AR129" i="41"/>
  <c r="AR130" i="41"/>
  <c r="AR134" i="41"/>
  <c r="AR135" i="41"/>
  <c r="AR136" i="41"/>
  <c r="AR137" i="41"/>
  <c r="AR138" i="41"/>
  <c r="AR139" i="41"/>
  <c r="AR140" i="41"/>
  <c r="AR141" i="41"/>
  <c r="AR142" i="41"/>
  <c r="AR143" i="41"/>
  <c r="AR147" i="41"/>
  <c r="AR148" i="41"/>
  <c r="AR149" i="41"/>
  <c r="AR152" i="41"/>
  <c r="AR153" i="41"/>
  <c r="AR154" i="41"/>
  <c r="AR157" i="41"/>
  <c r="AR158" i="41"/>
  <c r="AR159" i="41"/>
  <c r="AR160" i="41"/>
  <c r="AR161" i="41"/>
  <c r="AR162" i="41"/>
  <c r="AR166" i="41"/>
  <c r="AR167" i="41"/>
  <c r="AR168" i="41"/>
  <c r="AR169" i="41"/>
  <c r="AR170" i="41"/>
  <c r="AR171" i="41"/>
  <c r="AR3" i="41"/>
  <c r="AR4" i="41"/>
  <c r="AR7" i="41"/>
  <c r="AR8" i="41" s="1"/>
  <c r="AR11" i="41"/>
  <c r="AR12" i="41"/>
  <c r="AR16" i="41"/>
  <c r="AR17" i="41"/>
  <c r="AR21" i="41"/>
  <c r="AR25" i="41"/>
  <c r="AR26" i="41"/>
  <c r="AR27" i="41"/>
  <c r="AR28" i="41"/>
  <c r="AR32" i="41"/>
  <c r="AR33" i="41"/>
  <c r="AR34" i="41"/>
  <c r="AR35" i="41" s="1"/>
  <c r="AR38" i="41"/>
  <c r="AR39" i="41"/>
  <c r="AR40" i="41"/>
  <c r="AR41" i="41"/>
  <c r="AR45" i="41"/>
  <c r="AR46" i="41"/>
  <c r="AR47" i="41" s="1"/>
  <c r="AR50" i="41"/>
  <c r="AR51" i="41" s="1"/>
  <c r="AR54" i="41"/>
  <c r="AR55" i="41" s="1"/>
  <c r="AR58" i="41"/>
  <c r="AR59" i="41"/>
  <c r="AR13" i="41"/>
  <c r="AR18" i="41"/>
  <c r="AR22" i="41"/>
  <c r="AR42" i="41"/>
  <c r="AR60" i="41"/>
  <c r="AQ192" i="33"/>
  <c r="AQ191" i="33"/>
  <c r="AQ190" i="33"/>
  <c r="AQ189" i="33"/>
  <c r="AN214" i="40"/>
  <c r="AN215" i="40"/>
  <c r="AN216" i="40"/>
  <c r="AN211" i="40"/>
  <c r="AN212" i="40"/>
  <c r="AQ169" i="34"/>
  <c r="AN22" i="40"/>
  <c r="AN36" i="40"/>
  <c r="AN58" i="40"/>
  <c r="AN70" i="40"/>
  <c r="AN90" i="40"/>
  <c r="AN113" i="40"/>
  <c r="AN132" i="40"/>
  <c r="AN155" i="40"/>
  <c r="AN162" i="40"/>
  <c r="AN169" i="40"/>
  <c r="AN184" i="40"/>
  <c r="AN202" i="40"/>
  <c r="CD10" i="40"/>
  <c r="CD19" i="40"/>
  <c r="CD28" i="40"/>
  <c r="CD34" i="40"/>
  <c r="CD44" i="40"/>
  <c r="CD53" i="40"/>
  <c r="CD64" i="40"/>
  <c r="CD73" i="40"/>
  <c r="CD79" i="40"/>
  <c r="CD85" i="40"/>
  <c r="CD93" i="40"/>
  <c r="CD102" i="40"/>
  <c r="CF26" i="37"/>
  <c r="CF21" i="37"/>
  <c r="CF16" i="37"/>
  <c r="CF11" i="37"/>
  <c r="CF6" i="37"/>
  <c r="K23" i="43"/>
  <c r="O57" i="43"/>
  <c r="M57" i="43"/>
  <c r="L57" i="43"/>
  <c r="O56" i="43"/>
  <c r="M56" i="43"/>
  <c r="L56" i="43"/>
  <c r="O92" i="43"/>
  <c r="M92" i="43"/>
  <c r="L92" i="43"/>
  <c r="O91" i="43"/>
  <c r="M91" i="43"/>
  <c r="L91" i="43"/>
  <c r="O127" i="43"/>
  <c r="M127" i="43"/>
  <c r="L127" i="43"/>
  <c r="O126" i="43"/>
  <c r="M126" i="43"/>
  <c r="L126" i="43"/>
  <c r="O162" i="43"/>
  <c r="O161" i="43"/>
  <c r="M161" i="43"/>
  <c r="M162" i="43"/>
  <c r="L162" i="43"/>
  <c r="L161" i="43"/>
  <c r="P160" i="43"/>
  <c r="O160" i="43"/>
  <c r="N160" i="43"/>
  <c r="M160" i="43"/>
  <c r="L160" i="43"/>
  <c r="K160" i="43"/>
  <c r="J160" i="43"/>
  <c r="I160" i="43"/>
  <c r="H160" i="43"/>
  <c r="G160" i="43"/>
  <c r="P125" i="43"/>
  <c r="O125" i="43"/>
  <c r="N125" i="43"/>
  <c r="M125" i="43"/>
  <c r="L125" i="43"/>
  <c r="K125" i="43"/>
  <c r="J125" i="43"/>
  <c r="I125" i="43"/>
  <c r="H125" i="43"/>
  <c r="G125" i="43"/>
  <c r="P90" i="43"/>
  <c r="O90" i="43"/>
  <c r="N90" i="43"/>
  <c r="M90" i="43"/>
  <c r="L90" i="43"/>
  <c r="K90" i="43"/>
  <c r="J90" i="43"/>
  <c r="I90" i="43"/>
  <c r="H90" i="43"/>
  <c r="G90" i="43"/>
  <c r="P55" i="43"/>
  <c r="O55" i="43"/>
  <c r="N55" i="43"/>
  <c r="M55" i="43"/>
  <c r="L55" i="43"/>
  <c r="K55" i="43"/>
  <c r="J55" i="43"/>
  <c r="I55" i="43"/>
  <c r="H55" i="43"/>
  <c r="G55" i="43"/>
  <c r="O22" i="43"/>
  <c r="O23" i="43"/>
  <c r="M23" i="43"/>
  <c r="L23" i="43"/>
  <c r="M22" i="43"/>
  <c r="L22" i="43"/>
  <c r="O21" i="43"/>
  <c r="M21" i="43"/>
  <c r="L21" i="43"/>
  <c r="AG162" i="43"/>
  <c r="AF162" i="43"/>
  <c r="AE162" i="43"/>
  <c r="AD162" i="43"/>
  <c r="AC162" i="43"/>
  <c r="AB162" i="43"/>
  <c r="AA162" i="43"/>
  <c r="Z162" i="43"/>
  <c r="Y162" i="43"/>
  <c r="X162" i="43"/>
  <c r="AG161" i="43"/>
  <c r="AF161" i="43"/>
  <c r="AE161" i="43"/>
  <c r="AD161" i="43"/>
  <c r="AC161" i="43"/>
  <c r="AB161" i="43"/>
  <c r="AA161" i="43"/>
  <c r="Z161" i="43"/>
  <c r="Y161" i="43"/>
  <c r="X161" i="43"/>
  <c r="AG127" i="43"/>
  <c r="AF127" i="43"/>
  <c r="AE127" i="43"/>
  <c r="AD127" i="43"/>
  <c r="AC127" i="43"/>
  <c r="AB127" i="43"/>
  <c r="AA127" i="43"/>
  <c r="Z127" i="43"/>
  <c r="Y127" i="43"/>
  <c r="X127" i="43"/>
  <c r="AG126" i="43"/>
  <c r="AF126" i="43"/>
  <c r="AE126" i="43"/>
  <c r="AD126" i="43"/>
  <c r="AC126" i="43"/>
  <c r="AB126" i="43"/>
  <c r="AA126" i="43"/>
  <c r="Z126" i="43"/>
  <c r="Y126" i="43"/>
  <c r="X126" i="43"/>
  <c r="AG92" i="43"/>
  <c r="AF92" i="43"/>
  <c r="AE92" i="43"/>
  <c r="AD92" i="43"/>
  <c r="AC92" i="43"/>
  <c r="AB92" i="43"/>
  <c r="AA92" i="43"/>
  <c r="Z92" i="43"/>
  <c r="Y92" i="43"/>
  <c r="X92" i="43"/>
  <c r="AG91" i="43"/>
  <c r="AF91" i="43"/>
  <c r="AE91" i="43"/>
  <c r="AD91" i="43"/>
  <c r="AC91" i="43"/>
  <c r="AB91" i="43"/>
  <c r="AA91" i="43"/>
  <c r="Z91" i="43"/>
  <c r="Y91" i="43"/>
  <c r="X91" i="43"/>
  <c r="AG57" i="43"/>
  <c r="AF57" i="43"/>
  <c r="AE57" i="43"/>
  <c r="AD57" i="43"/>
  <c r="AC57" i="43"/>
  <c r="AB57" i="43"/>
  <c r="AA57" i="43"/>
  <c r="Z57" i="43"/>
  <c r="Y57" i="43"/>
  <c r="X57" i="43"/>
  <c r="AG56" i="43"/>
  <c r="AF56" i="43"/>
  <c r="AE56" i="43"/>
  <c r="AD56" i="43"/>
  <c r="AC56" i="43"/>
  <c r="AB56" i="43"/>
  <c r="AA56" i="43"/>
  <c r="Z56" i="43"/>
  <c r="Y56" i="43"/>
  <c r="X56" i="43"/>
  <c r="P162" i="43"/>
  <c r="N162" i="43"/>
  <c r="K162" i="43"/>
  <c r="J162" i="43"/>
  <c r="I162" i="43"/>
  <c r="H162" i="43"/>
  <c r="G162" i="43"/>
  <c r="P161" i="43"/>
  <c r="N161" i="43"/>
  <c r="K161" i="43"/>
  <c r="J161" i="43"/>
  <c r="I161" i="43"/>
  <c r="H161" i="43"/>
  <c r="G161" i="43"/>
  <c r="P127" i="43"/>
  <c r="N127" i="43"/>
  <c r="K127" i="43"/>
  <c r="J127" i="43"/>
  <c r="I127" i="43"/>
  <c r="H127" i="43"/>
  <c r="G127" i="43"/>
  <c r="P126" i="43"/>
  <c r="N126" i="43"/>
  <c r="K126" i="43"/>
  <c r="J126" i="43"/>
  <c r="I126" i="43"/>
  <c r="H126" i="43"/>
  <c r="G126" i="43"/>
  <c r="P92" i="43"/>
  <c r="N92" i="43"/>
  <c r="K92" i="43"/>
  <c r="J92" i="43"/>
  <c r="I92" i="43"/>
  <c r="H92" i="43"/>
  <c r="G92" i="43"/>
  <c r="P91" i="43"/>
  <c r="N91" i="43"/>
  <c r="K91" i="43"/>
  <c r="J91" i="43"/>
  <c r="I91" i="43"/>
  <c r="H91" i="43"/>
  <c r="G91" i="43"/>
  <c r="P57" i="43"/>
  <c r="N57" i="43"/>
  <c r="K57" i="43"/>
  <c r="J57" i="43"/>
  <c r="I57" i="43"/>
  <c r="H57" i="43"/>
  <c r="G57" i="43"/>
  <c r="P56" i="43"/>
  <c r="N56" i="43"/>
  <c r="K56" i="43"/>
  <c r="J56" i="43"/>
  <c r="I56" i="43"/>
  <c r="H56" i="43"/>
  <c r="G56" i="43"/>
  <c r="AG160" i="43"/>
  <c r="AF160" i="43"/>
  <c r="AE160" i="43"/>
  <c r="AD160" i="43"/>
  <c r="AC160" i="43"/>
  <c r="AB160" i="43"/>
  <c r="AA160" i="43"/>
  <c r="Z160" i="43"/>
  <c r="Y160" i="43"/>
  <c r="X160" i="43"/>
  <c r="AG125" i="43"/>
  <c r="AF125" i="43"/>
  <c r="AE125" i="43"/>
  <c r="AD125" i="43"/>
  <c r="AC125" i="43"/>
  <c r="AB125" i="43"/>
  <c r="AA125" i="43"/>
  <c r="Z125" i="43"/>
  <c r="Y125" i="43"/>
  <c r="X125" i="43"/>
  <c r="AG90" i="43"/>
  <c r="AF90" i="43"/>
  <c r="AE90" i="43"/>
  <c r="AD90" i="43"/>
  <c r="AC90" i="43"/>
  <c r="AB90" i="43"/>
  <c r="AA90" i="43"/>
  <c r="Z90" i="43"/>
  <c r="Y90" i="43"/>
  <c r="X90" i="43"/>
  <c r="AG55" i="43"/>
  <c r="AF55" i="43"/>
  <c r="AE55" i="43"/>
  <c r="AD55" i="43"/>
  <c r="AC55" i="43"/>
  <c r="AB55" i="43"/>
  <c r="AA55" i="43"/>
  <c r="Z55" i="43"/>
  <c r="Y55" i="43"/>
  <c r="X55" i="43"/>
  <c r="AG23" i="43"/>
  <c r="AF23" i="43"/>
  <c r="AE23" i="43"/>
  <c r="AD23" i="43"/>
  <c r="AC23" i="43"/>
  <c r="AB23" i="43"/>
  <c r="AA23" i="43"/>
  <c r="Z23" i="43"/>
  <c r="Y23" i="43"/>
  <c r="X23" i="43"/>
  <c r="AG22" i="43"/>
  <c r="AF22" i="43"/>
  <c r="AE22" i="43"/>
  <c r="AD22" i="43"/>
  <c r="AC22" i="43"/>
  <c r="AB22" i="43"/>
  <c r="AA22" i="43"/>
  <c r="Z22" i="43"/>
  <c r="Y22" i="43"/>
  <c r="X22" i="43"/>
  <c r="P23" i="43"/>
  <c r="N23" i="43"/>
  <c r="J23" i="43"/>
  <c r="I23" i="43"/>
  <c r="H23" i="43"/>
  <c r="G23" i="43"/>
  <c r="P22" i="43"/>
  <c r="N22" i="43"/>
  <c r="K22" i="43"/>
  <c r="J22" i="43"/>
  <c r="I22" i="43"/>
  <c r="H22" i="43"/>
  <c r="G22" i="43"/>
  <c r="AG21" i="43"/>
  <c r="AF21" i="43"/>
  <c r="AE21" i="43"/>
  <c r="AD21" i="43"/>
  <c r="AC21" i="43"/>
  <c r="AB21" i="43"/>
  <c r="AA21" i="43"/>
  <c r="Z21" i="43"/>
  <c r="Y21" i="43"/>
  <c r="X21" i="43"/>
  <c r="P21" i="43"/>
  <c r="N21" i="43"/>
  <c r="K21" i="43"/>
  <c r="J21" i="43"/>
  <c r="I21" i="43"/>
  <c r="H21" i="43"/>
  <c r="G21" i="43"/>
  <c r="AQ94" i="46"/>
  <c r="AQ100" i="46"/>
  <c r="AQ112" i="46"/>
  <c r="AQ115" i="46"/>
  <c r="AQ12" i="46"/>
  <c r="AQ25" i="46"/>
  <c r="AQ53" i="46"/>
  <c r="AQ76" i="46"/>
  <c r="AQ86" i="46"/>
  <c r="AP163" i="32"/>
  <c r="AP164" i="32"/>
  <c r="AP165" i="32"/>
  <c r="AP166" i="32"/>
  <c r="AP167" i="32"/>
  <c r="AP168" i="32"/>
  <c r="AP169" i="32"/>
  <c r="AP170" i="32"/>
  <c r="AP171" i="32"/>
  <c r="AP172" i="32"/>
  <c r="AP173" i="32"/>
  <c r="AP174" i="32"/>
  <c r="AP175" i="32"/>
  <c r="AP176" i="32"/>
  <c r="AP177" i="32"/>
  <c r="AP178" i="32"/>
  <c r="AP179" i="32"/>
  <c r="AP180" i="32"/>
  <c r="AP181" i="32"/>
  <c r="AP182" i="32"/>
  <c r="AP183" i="32"/>
  <c r="AP184" i="32"/>
  <c r="AP185" i="32"/>
  <c r="AP186" i="32"/>
  <c r="AP187" i="32"/>
  <c r="AP188" i="32"/>
  <c r="AP4" i="32"/>
  <c r="AP5" i="32"/>
  <c r="AP6" i="32"/>
  <c r="AP7" i="32"/>
  <c r="AP8" i="32"/>
  <c r="AP9" i="32"/>
  <c r="AP10" i="32"/>
  <c r="AP11" i="32"/>
  <c r="AP12" i="32"/>
  <c r="AP13" i="32"/>
  <c r="AP14" i="32"/>
  <c r="AP15" i="32"/>
  <c r="AP16" i="32"/>
  <c r="AP17" i="32"/>
  <c r="AP18" i="32"/>
  <c r="AP19" i="32"/>
  <c r="AP20" i="32"/>
  <c r="AP21" i="32"/>
  <c r="AP22" i="32"/>
  <c r="AP23" i="32"/>
  <c r="AP24" i="32"/>
  <c r="AP25" i="32"/>
  <c r="AP26" i="32"/>
  <c r="AP27" i="32"/>
  <c r="AP28" i="32"/>
  <c r="AP29" i="32"/>
  <c r="AP30" i="32"/>
  <c r="AP31" i="32"/>
  <c r="AP32" i="32"/>
  <c r="AP33" i="32"/>
  <c r="AP34" i="32"/>
  <c r="AP35" i="32"/>
  <c r="AP36" i="32"/>
  <c r="AP37" i="32"/>
  <c r="AP38" i="32"/>
  <c r="AP39" i="32"/>
  <c r="AP40" i="32"/>
  <c r="AP41" i="32"/>
  <c r="AP42" i="32"/>
  <c r="AP46" i="32"/>
  <c r="AP47" i="32"/>
  <c r="AP48" i="32"/>
  <c r="AP49" i="32"/>
  <c r="AP50" i="32"/>
  <c r="AP51" i="32"/>
  <c r="AP52" i="32"/>
  <c r="AP53" i="32"/>
  <c r="AP54" i="32"/>
  <c r="AP55" i="32"/>
  <c r="AP56" i="32"/>
  <c r="AP57" i="32"/>
  <c r="AP58" i="32"/>
  <c r="AP59" i="32"/>
  <c r="AP60" i="32"/>
  <c r="AP61" i="32"/>
  <c r="AP66" i="32"/>
  <c r="AP67" i="32"/>
  <c r="AP68" i="32"/>
  <c r="AP69" i="32"/>
  <c r="AP70" i="32"/>
  <c r="AP71" i="32"/>
  <c r="AP72" i="32"/>
  <c r="AP73" i="32"/>
  <c r="AP74" i="32"/>
  <c r="AP75" i="32"/>
  <c r="AP76" i="32"/>
  <c r="AP77" i="32"/>
  <c r="AP78" i="32"/>
  <c r="AP79" i="32"/>
  <c r="AP80" i="32"/>
  <c r="AP81" i="32"/>
  <c r="AP82" i="32"/>
  <c r="AP83" i="32"/>
  <c r="AP84" i="32"/>
  <c r="AP85" i="32"/>
  <c r="AP86" i="32"/>
  <c r="AP87" i="32"/>
  <c r="AP88" i="32"/>
  <c r="AP89" i="32"/>
  <c r="AP90" i="32"/>
  <c r="AP91" i="32"/>
  <c r="AP92" i="32"/>
  <c r="AP93" i="32"/>
  <c r="AP94" i="32"/>
  <c r="AP95" i="32"/>
  <c r="AP96" i="32"/>
  <c r="AP97" i="32"/>
  <c r="AP98" i="32"/>
  <c r="AP99" i="32"/>
  <c r="AP100" i="32"/>
  <c r="AP101" i="32"/>
  <c r="AP102" i="32"/>
  <c r="AP103" i="32"/>
  <c r="AP104" i="32"/>
  <c r="AP105" i="32"/>
  <c r="AP106" i="32"/>
  <c r="AP107" i="32"/>
  <c r="AP108" i="32"/>
  <c r="AP109" i="32"/>
  <c r="AP110" i="32"/>
  <c r="AP111" i="32"/>
  <c r="AP112" i="32"/>
  <c r="AP113" i="32"/>
  <c r="AP114" i="32"/>
  <c r="AP115" i="32"/>
  <c r="AP116" i="32"/>
  <c r="AP117" i="32"/>
  <c r="AP118" i="32"/>
  <c r="AP119" i="32"/>
  <c r="AP120" i="32"/>
  <c r="AP121" i="32"/>
  <c r="AP122" i="32"/>
  <c r="AP123" i="32"/>
  <c r="AP124" i="32"/>
  <c r="AP125" i="32"/>
  <c r="AP126" i="32"/>
  <c r="AP127" i="32"/>
  <c r="AP128" i="32"/>
  <c r="AP129" i="32"/>
  <c r="AP130" i="32"/>
  <c r="AP131" i="32"/>
  <c r="AP132" i="32"/>
  <c r="AP133" i="32"/>
  <c r="AP134" i="32"/>
  <c r="AP135" i="32"/>
  <c r="AP136" i="32"/>
  <c r="AP137" i="32"/>
  <c r="AP138" i="32"/>
  <c r="AP139" i="32"/>
  <c r="AP140" i="32"/>
  <c r="AP141" i="32"/>
  <c r="AP142" i="32"/>
  <c r="AP143" i="32"/>
  <c r="AP144" i="32"/>
  <c r="AP145" i="32"/>
  <c r="AP146" i="32"/>
  <c r="AP147" i="32"/>
  <c r="AP148" i="32"/>
  <c r="AP149" i="32"/>
  <c r="AP150" i="32"/>
  <c r="AP151" i="32"/>
  <c r="AP152" i="32"/>
  <c r="AP153" i="32"/>
  <c r="AP154" i="32"/>
  <c r="AP155" i="32"/>
  <c r="AP156" i="32"/>
  <c r="AP194" i="32"/>
  <c r="AP195" i="32"/>
  <c r="AP196" i="32"/>
  <c r="AP197" i="32"/>
  <c r="AP198" i="32"/>
  <c r="AP199" i="32"/>
  <c r="AP200" i="32"/>
  <c r="AP201" i="32"/>
  <c r="AP202" i="32"/>
  <c r="AP203" i="32"/>
  <c r="AP204" i="32"/>
  <c r="AP205" i="32"/>
  <c r="AP206" i="32"/>
  <c r="AP207" i="32"/>
  <c r="AP208" i="32"/>
  <c r="AP209" i="32"/>
  <c r="AP210" i="32"/>
  <c r="AP211" i="32"/>
  <c r="AP212" i="32"/>
  <c r="AP213" i="32"/>
  <c r="AP214" i="32"/>
  <c r="AP215" i="32"/>
  <c r="AP216" i="32"/>
  <c r="AP217" i="32"/>
  <c r="AP157" i="32"/>
  <c r="AQ69" i="33"/>
  <c r="AQ70" i="33"/>
  <c r="AQ71" i="33"/>
  <c r="AQ72" i="33"/>
  <c r="AQ73" i="33"/>
  <c r="AQ74" i="33"/>
  <c r="AQ75" i="33"/>
  <c r="AQ76" i="33"/>
  <c r="AQ77" i="33"/>
  <c r="AQ80" i="33"/>
  <c r="AQ81" i="33"/>
  <c r="AQ82" i="33"/>
  <c r="AQ83" i="33"/>
  <c r="AQ84" i="33"/>
  <c r="AQ85" i="33"/>
  <c r="AQ86" i="33"/>
  <c r="AQ89" i="33"/>
  <c r="AQ90" i="33"/>
  <c r="AQ91" i="33"/>
  <c r="AQ92" i="33"/>
  <c r="AQ93" i="33"/>
  <c r="AQ94" i="33"/>
  <c r="AQ95" i="33"/>
  <c r="AQ96" i="33"/>
  <c r="AQ97" i="33"/>
  <c r="AQ98" i="33"/>
  <c r="AQ99" i="33"/>
  <c r="AQ101" i="33"/>
  <c r="AQ102" i="33"/>
  <c r="AQ103" i="33"/>
  <c r="AQ104" i="33"/>
  <c r="AQ105" i="33"/>
  <c r="AQ108" i="33"/>
  <c r="AQ109" i="33"/>
  <c r="AQ110" i="33"/>
  <c r="AQ111" i="33"/>
  <c r="AQ112" i="33"/>
  <c r="AQ113" i="33"/>
  <c r="AQ114" i="33"/>
  <c r="AQ115" i="33"/>
  <c r="AQ116" i="33"/>
  <c r="AQ117" i="33"/>
  <c r="AQ120" i="33"/>
  <c r="AQ121" i="33"/>
  <c r="AQ122" i="33"/>
  <c r="AQ123" i="33"/>
  <c r="AQ124" i="33"/>
  <c r="AQ125" i="33"/>
  <c r="AQ126" i="33"/>
  <c r="AQ127" i="33"/>
  <c r="AQ128" i="33"/>
  <c r="AQ129" i="33"/>
  <c r="AQ130" i="33"/>
  <c r="AQ132" i="33"/>
  <c r="AQ133" i="33"/>
  <c r="AQ134" i="33"/>
  <c r="AQ135" i="33"/>
  <c r="AQ136" i="33"/>
  <c r="AQ137" i="33"/>
  <c r="AQ138" i="33"/>
  <c r="AQ139" i="33"/>
  <c r="AQ140" i="33"/>
  <c r="AQ141" i="33"/>
  <c r="AQ144" i="33"/>
  <c r="AQ145" i="33"/>
  <c r="AQ146" i="33"/>
  <c r="AQ147" i="33"/>
  <c r="AQ148" i="33"/>
  <c r="AQ149" i="33"/>
  <c r="AQ150" i="33"/>
  <c r="AQ151" i="33"/>
  <c r="AQ152" i="33"/>
  <c r="AQ153" i="33"/>
  <c r="AQ156" i="33"/>
  <c r="AQ157" i="33"/>
  <c r="AQ158" i="33"/>
  <c r="AQ159" i="33"/>
  <c r="AQ160" i="33"/>
  <c r="AQ161" i="33"/>
  <c r="AQ164" i="33"/>
  <c r="AQ165" i="33"/>
  <c r="AQ166" i="33"/>
  <c r="AQ167" i="33"/>
  <c r="AQ168" i="33"/>
  <c r="AQ169" i="33"/>
  <c r="AQ170" i="33"/>
  <c r="AQ171" i="33"/>
  <c r="AQ172" i="33"/>
  <c r="AQ173" i="33"/>
  <c r="AQ174" i="33"/>
  <c r="AQ176" i="33"/>
  <c r="AQ177" i="33"/>
  <c r="AQ178" i="33"/>
  <c r="AQ180" i="33"/>
  <c r="AQ181" i="33"/>
  <c r="AQ195" i="33"/>
  <c r="AQ4" i="33"/>
  <c r="AQ5" i="33"/>
  <c r="AQ6" i="33"/>
  <c r="AQ7" i="33"/>
  <c r="AQ10" i="33"/>
  <c r="AQ11" i="33"/>
  <c r="AQ12" i="33"/>
  <c r="AQ13" i="33"/>
  <c r="AQ16" i="33"/>
  <c r="AQ17" i="33"/>
  <c r="AQ18" i="33"/>
  <c r="AQ19" i="33"/>
  <c r="AQ20" i="33"/>
  <c r="AQ22" i="33"/>
  <c r="AQ23" i="33"/>
  <c r="AQ26" i="33"/>
  <c r="AQ27" i="33"/>
  <c r="AQ28" i="33"/>
  <c r="AQ31" i="33"/>
  <c r="AQ32" i="33"/>
  <c r="AQ33" i="33"/>
  <c r="AQ36" i="33"/>
  <c r="AQ37" i="33"/>
  <c r="AQ38" i="33"/>
  <c r="AQ39" i="33"/>
  <c r="AQ40" i="33"/>
  <c r="AQ42" i="33"/>
  <c r="AQ43" i="33"/>
  <c r="AQ44" i="33"/>
  <c r="AQ45" i="33"/>
  <c r="AQ46" i="33"/>
  <c r="AQ48" i="33"/>
  <c r="AQ49" i="33"/>
  <c r="AQ50" i="33"/>
  <c r="AQ51" i="33" s="1"/>
  <c r="AQ53" i="33"/>
  <c r="AQ54" i="33"/>
  <c r="AQ55" i="33"/>
  <c r="AQ56" i="33"/>
  <c r="AQ59" i="33"/>
  <c r="AQ60" i="33"/>
  <c r="AQ61" i="33" s="1"/>
  <c r="AQ63" i="33"/>
  <c r="AQ64" i="33"/>
  <c r="AQ65" i="33"/>
  <c r="G128" i="43"/>
  <c r="G129" i="43"/>
  <c r="A49" i="34"/>
  <c r="A50" i="34"/>
  <c r="A191" i="34"/>
  <c r="K191" i="34"/>
  <c r="S191" i="34"/>
  <c r="U191" i="34"/>
  <c r="AA191" i="34"/>
  <c r="AQ191" i="34" s="1"/>
  <c r="A195" i="34"/>
  <c r="K195" i="34"/>
  <c r="S195" i="34"/>
  <c r="U195" i="34"/>
  <c r="AA195" i="34"/>
  <c r="A196" i="34"/>
  <c r="K196" i="34"/>
  <c r="S196" i="34"/>
  <c r="U196" i="34"/>
  <c r="AA196" i="34"/>
  <c r="AQ196" i="34" s="1"/>
  <c r="A197" i="34"/>
  <c r="K197" i="34"/>
  <c r="S197" i="34"/>
  <c r="U197" i="34"/>
  <c r="AA197" i="34"/>
  <c r="A198" i="34"/>
  <c r="K198" i="34"/>
  <c r="S198" i="34"/>
  <c r="U198" i="34"/>
  <c r="AA198" i="34"/>
  <c r="AQ198" i="34" s="1"/>
  <c r="A199" i="34"/>
  <c r="K199" i="34"/>
  <c r="S199" i="34"/>
  <c r="U199" i="34"/>
  <c r="AA199" i="34"/>
  <c r="A200" i="34"/>
  <c r="K200" i="34"/>
  <c r="S200" i="34"/>
  <c r="U200" i="34"/>
  <c r="AA200" i="34"/>
  <c r="AQ200" i="34" s="1"/>
  <c r="A207" i="34"/>
  <c r="K207" i="34"/>
  <c r="S207" i="34"/>
  <c r="U207" i="34"/>
  <c r="AA207" i="34"/>
  <c r="A208" i="34"/>
  <c r="K208" i="34"/>
  <c r="S208" i="34"/>
  <c r="U208" i="34"/>
  <c r="AA208" i="34"/>
  <c r="AQ208" i="34" s="1"/>
  <c r="A211" i="34"/>
  <c r="K211" i="34"/>
  <c r="S211" i="34"/>
  <c r="U211" i="34"/>
  <c r="AA211" i="34"/>
  <c r="A212" i="34"/>
  <c r="K212" i="34"/>
  <c r="S212" i="34"/>
  <c r="U212" i="34"/>
  <c r="AA212" i="34"/>
  <c r="AQ212" i="34" s="1"/>
  <c r="AP48" i="47"/>
  <c r="AO48" i="47"/>
  <c r="AN48" i="47"/>
  <c r="AM48" i="47"/>
  <c r="AL48" i="47"/>
  <c r="AK48" i="47"/>
  <c r="AJ48" i="47"/>
  <c r="AI48" i="47"/>
  <c r="AH48" i="47"/>
  <c r="AG48" i="47"/>
  <c r="AF48" i="47"/>
  <c r="AE48" i="47"/>
  <c r="AD48" i="47"/>
  <c r="AC48" i="47"/>
  <c r="AB48" i="47"/>
  <c r="Z48" i="47"/>
  <c r="Y48" i="47"/>
  <c r="X48" i="47"/>
  <c r="W48" i="47"/>
  <c r="V48" i="47"/>
  <c r="T48" i="47"/>
  <c r="R48" i="47"/>
  <c r="Q48" i="47"/>
  <c r="P48" i="47"/>
  <c r="O48" i="47"/>
  <c r="N48" i="47"/>
  <c r="M48" i="47"/>
  <c r="L48" i="47"/>
  <c r="J48" i="47"/>
  <c r="I48" i="47"/>
  <c r="H48" i="47"/>
  <c r="G48" i="47"/>
  <c r="F48" i="47"/>
  <c r="F72" i="47"/>
  <c r="G72" i="47"/>
  <c r="H72" i="47"/>
  <c r="I72" i="47"/>
  <c r="J72" i="47"/>
  <c r="L72" i="47"/>
  <c r="M72" i="47"/>
  <c r="N72" i="47"/>
  <c r="O72" i="47"/>
  <c r="P72" i="47"/>
  <c r="Q72" i="47"/>
  <c r="R72" i="47"/>
  <c r="T72" i="47"/>
  <c r="V72" i="47"/>
  <c r="W72" i="47"/>
  <c r="X72" i="47"/>
  <c r="Y72" i="47"/>
  <c r="Z72" i="47"/>
  <c r="AB72" i="47"/>
  <c r="AC72" i="47"/>
  <c r="AD72" i="47"/>
  <c r="AE72" i="47"/>
  <c r="AF72" i="47"/>
  <c r="AG72" i="47"/>
  <c r="AH72" i="47"/>
  <c r="AI72" i="47"/>
  <c r="AJ72" i="47"/>
  <c r="AK72" i="47"/>
  <c r="AL72" i="47"/>
  <c r="AM72" i="47"/>
  <c r="AN72" i="47"/>
  <c r="AO72" i="47"/>
  <c r="AP72" i="47"/>
  <c r="AQ72" i="47"/>
  <c r="K71" i="47"/>
  <c r="S71" i="47"/>
  <c r="U71" i="47"/>
  <c r="AA71" i="47"/>
  <c r="AQ71" i="47" s="1"/>
  <c r="A71" i="47"/>
  <c r="K70" i="47"/>
  <c r="S70" i="47"/>
  <c r="U70" i="47"/>
  <c r="AA70" i="47"/>
  <c r="A70" i="47"/>
  <c r="K69" i="47"/>
  <c r="S69" i="47"/>
  <c r="U69" i="47"/>
  <c r="AA69" i="47"/>
  <c r="AQ69" i="47" s="1"/>
  <c r="A69" i="47"/>
  <c r="K68" i="47"/>
  <c r="S68" i="47"/>
  <c r="U68" i="47"/>
  <c r="AA68" i="47"/>
  <c r="A68" i="47"/>
  <c r="K67" i="47"/>
  <c r="S67" i="47"/>
  <c r="U67" i="47"/>
  <c r="AA67" i="47"/>
  <c r="AQ67" i="47" s="1"/>
  <c r="A67" i="47"/>
  <c r="K66" i="47"/>
  <c r="S66" i="47"/>
  <c r="U66" i="47"/>
  <c r="AA66" i="47"/>
  <c r="A66" i="47"/>
  <c r="K65" i="47"/>
  <c r="S65" i="47"/>
  <c r="U65" i="47"/>
  <c r="AA65" i="47"/>
  <c r="AQ65" i="47" s="1"/>
  <c r="A65" i="47"/>
  <c r="K64" i="47"/>
  <c r="S64" i="47"/>
  <c r="U64" i="47"/>
  <c r="AA64" i="47"/>
  <c r="A64" i="47"/>
  <c r="K63" i="47"/>
  <c r="S63" i="47"/>
  <c r="U63" i="47"/>
  <c r="AA63" i="47"/>
  <c r="AQ63" i="47" s="1"/>
  <c r="A63" i="47"/>
  <c r="K62" i="47"/>
  <c r="S62" i="47"/>
  <c r="U62" i="47"/>
  <c r="AA62" i="47"/>
  <c r="A62" i="47"/>
  <c r="K61" i="47"/>
  <c r="S61" i="47"/>
  <c r="U61" i="47"/>
  <c r="AA61" i="47"/>
  <c r="AQ61" i="47" s="1"/>
  <c r="A61" i="47"/>
  <c r="K60" i="47"/>
  <c r="S60" i="47"/>
  <c r="U60" i="47"/>
  <c r="AA60" i="47"/>
  <c r="A60" i="47"/>
  <c r="K59" i="47"/>
  <c r="S59" i="47"/>
  <c r="U59" i="47"/>
  <c r="AA59" i="47"/>
  <c r="AQ59" i="47" s="1"/>
  <c r="A59" i="47"/>
  <c r="K58" i="47"/>
  <c r="S58" i="47"/>
  <c r="U58" i="47"/>
  <c r="AA58" i="47"/>
  <c r="AQ58" i="47"/>
  <c r="A58" i="47"/>
  <c r="K57" i="47"/>
  <c r="S57" i="47"/>
  <c r="U57" i="47"/>
  <c r="AA57" i="47"/>
  <c r="AQ57" i="47" s="1"/>
  <c r="A57" i="47"/>
  <c r="K56" i="47"/>
  <c r="S56" i="47"/>
  <c r="U56" i="47"/>
  <c r="AA56" i="47"/>
  <c r="AQ56" i="47"/>
  <c r="A56" i="47"/>
  <c r="K55" i="47"/>
  <c r="S55" i="47"/>
  <c r="U55" i="47"/>
  <c r="AA55" i="47"/>
  <c r="AQ55" i="47" s="1"/>
  <c r="A55" i="47"/>
  <c r="K54" i="47"/>
  <c r="S54" i="47"/>
  <c r="U54" i="47"/>
  <c r="AA54" i="47"/>
  <c r="AQ54" i="47"/>
  <c r="A54" i="47"/>
  <c r="K53" i="47"/>
  <c r="S53" i="47"/>
  <c r="U53" i="47"/>
  <c r="AA53" i="47"/>
  <c r="AQ53" i="47" s="1"/>
  <c r="A53" i="47"/>
  <c r="K52" i="47"/>
  <c r="S52" i="47"/>
  <c r="U52" i="47"/>
  <c r="AA52" i="47"/>
  <c r="AQ52" i="47"/>
  <c r="A52" i="47"/>
  <c r="K51" i="47"/>
  <c r="S51" i="47"/>
  <c r="U51" i="47"/>
  <c r="AA51" i="47"/>
  <c r="AQ51" i="47" s="1"/>
  <c r="A51" i="47"/>
  <c r="K50" i="47"/>
  <c r="S50" i="47"/>
  <c r="U50" i="47"/>
  <c r="AA50" i="47"/>
  <c r="AQ50" i="47"/>
  <c r="A50" i="47"/>
  <c r="K47" i="47"/>
  <c r="S47" i="47"/>
  <c r="U47" i="47"/>
  <c r="AA47" i="47"/>
  <c r="AQ47" i="47" s="1"/>
  <c r="A47" i="47"/>
  <c r="K46" i="47"/>
  <c r="S46" i="47"/>
  <c r="U46" i="47"/>
  <c r="AA46" i="47"/>
  <c r="AQ46" i="47"/>
  <c r="A46" i="47"/>
  <c r="K45" i="47"/>
  <c r="S45" i="47"/>
  <c r="U45" i="47"/>
  <c r="AA45" i="47"/>
  <c r="AQ45" i="47" s="1"/>
  <c r="A45" i="47"/>
  <c r="K44" i="47"/>
  <c r="S44" i="47"/>
  <c r="U44" i="47"/>
  <c r="AA44" i="47"/>
  <c r="AQ44" i="47"/>
  <c r="A44" i="47"/>
  <c r="K43" i="47"/>
  <c r="S43" i="47"/>
  <c r="U43" i="47"/>
  <c r="AA43" i="47"/>
  <c r="AQ43" i="47" s="1"/>
  <c r="A43" i="47"/>
  <c r="K42" i="47"/>
  <c r="S42" i="47"/>
  <c r="U42" i="47"/>
  <c r="AA42" i="47"/>
  <c r="AQ42" i="47"/>
  <c r="A42" i="47"/>
  <c r="K41" i="47"/>
  <c r="S41" i="47"/>
  <c r="U41" i="47"/>
  <c r="AA41" i="47"/>
  <c r="AQ41" i="47" s="1"/>
  <c r="A41" i="47"/>
  <c r="K40" i="47"/>
  <c r="S40" i="47"/>
  <c r="U40" i="47"/>
  <c r="AA40" i="47"/>
  <c r="AQ40" i="47"/>
  <c r="A40" i="47"/>
  <c r="K39" i="47"/>
  <c r="S39" i="47"/>
  <c r="U39" i="47"/>
  <c r="AA39" i="47"/>
  <c r="AQ39" i="47" s="1"/>
  <c r="A39" i="47"/>
  <c r="K38" i="47"/>
  <c r="S38" i="47"/>
  <c r="U38" i="47"/>
  <c r="AA38" i="47"/>
  <c r="AQ38" i="47"/>
  <c r="A38" i="47"/>
  <c r="K37" i="47"/>
  <c r="S37" i="47"/>
  <c r="U37" i="47"/>
  <c r="AA37" i="47"/>
  <c r="AQ37" i="47" s="1"/>
  <c r="A37" i="47"/>
  <c r="K36" i="47"/>
  <c r="S36" i="47"/>
  <c r="U36" i="47"/>
  <c r="AA36" i="47"/>
  <c r="AQ36" i="47"/>
  <c r="A36" i="47"/>
  <c r="K35" i="47"/>
  <c r="S35" i="47"/>
  <c r="U35" i="47"/>
  <c r="AA35" i="47"/>
  <c r="AQ35" i="47" s="1"/>
  <c r="A35" i="47"/>
  <c r="K34" i="47"/>
  <c r="S34" i="47"/>
  <c r="U34" i="47"/>
  <c r="AA34" i="47"/>
  <c r="AQ34" i="47"/>
  <c r="A34" i="47"/>
  <c r="K33" i="47"/>
  <c r="S33" i="47"/>
  <c r="U33" i="47"/>
  <c r="AA33" i="47"/>
  <c r="AQ33" i="47" s="1"/>
  <c r="A33" i="47"/>
  <c r="K32" i="47"/>
  <c r="S32" i="47"/>
  <c r="U32" i="47"/>
  <c r="AA32" i="47"/>
  <c r="AQ32" i="47"/>
  <c r="A32" i="47"/>
  <c r="K31" i="47"/>
  <c r="S31" i="47"/>
  <c r="U31" i="47"/>
  <c r="AA31" i="47"/>
  <c r="AQ31" i="47" s="1"/>
  <c r="A31" i="47"/>
  <c r="K30" i="47"/>
  <c r="S30" i="47"/>
  <c r="U30" i="47"/>
  <c r="AA30" i="47"/>
  <c r="AQ30" i="47"/>
  <c r="A30" i="47"/>
  <c r="K29" i="47"/>
  <c r="S29" i="47"/>
  <c r="U29" i="47"/>
  <c r="AA29" i="47"/>
  <c r="AQ29" i="47" s="1"/>
  <c r="A29" i="47"/>
  <c r="K28" i="47"/>
  <c r="S28" i="47"/>
  <c r="U28" i="47"/>
  <c r="AA28" i="47"/>
  <c r="AQ28" i="47"/>
  <c r="A28" i="47"/>
  <c r="K27" i="47"/>
  <c r="S27" i="47"/>
  <c r="U27" i="47"/>
  <c r="AA27" i="47"/>
  <c r="AQ27" i="47" s="1"/>
  <c r="A27" i="47"/>
  <c r="K26" i="47"/>
  <c r="S26" i="47"/>
  <c r="U26" i="47"/>
  <c r="AA26" i="47"/>
  <c r="AQ26" i="47"/>
  <c r="A26" i="47"/>
  <c r="K25" i="47"/>
  <c r="S25" i="47"/>
  <c r="U25" i="47"/>
  <c r="AA25" i="47"/>
  <c r="AQ25" i="47" s="1"/>
  <c r="A25" i="47"/>
  <c r="K24" i="47"/>
  <c r="S24" i="47"/>
  <c r="U24" i="47"/>
  <c r="AA24" i="47"/>
  <c r="AQ24" i="47"/>
  <c r="A24" i="47"/>
  <c r="K23" i="47"/>
  <c r="S23" i="47"/>
  <c r="U23" i="47"/>
  <c r="AA23" i="47"/>
  <c r="AQ23" i="47" s="1"/>
  <c r="A23" i="47"/>
  <c r="F21" i="47"/>
  <c r="G21" i="47"/>
  <c r="H21" i="47"/>
  <c r="I21" i="47"/>
  <c r="J21" i="47"/>
  <c r="L21" i="47"/>
  <c r="M21" i="47"/>
  <c r="N21" i="47"/>
  <c r="O21" i="47"/>
  <c r="P21" i="47"/>
  <c r="Q21" i="47"/>
  <c r="R21" i="47"/>
  <c r="T21" i="47"/>
  <c r="V21" i="47"/>
  <c r="W21" i="47"/>
  <c r="X21" i="47"/>
  <c r="Y21" i="47"/>
  <c r="Z21" i="47"/>
  <c r="AB21" i="47"/>
  <c r="AC21" i="47"/>
  <c r="AD21" i="47"/>
  <c r="AE21" i="47"/>
  <c r="AF21" i="47"/>
  <c r="AG21" i="47"/>
  <c r="AH21" i="47"/>
  <c r="AI21" i="47"/>
  <c r="AJ21" i="47"/>
  <c r="AK21" i="47"/>
  <c r="AL21" i="47"/>
  <c r="AM21" i="47"/>
  <c r="AN21" i="47"/>
  <c r="AO21" i="47"/>
  <c r="AP21" i="47"/>
  <c r="K20" i="47"/>
  <c r="S20" i="47"/>
  <c r="U20" i="47"/>
  <c r="AA20" i="47"/>
  <c r="AQ20" i="47" s="1"/>
  <c r="A20" i="47"/>
  <c r="K19" i="47"/>
  <c r="S19" i="47"/>
  <c r="U19" i="47"/>
  <c r="AA19" i="47"/>
  <c r="AQ19" i="47"/>
  <c r="A19" i="47"/>
  <c r="K18" i="47"/>
  <c r="S18" i="47"/>
  <c r="U18" i="47"/>
  <c r="AA18" i="47"/>
  <c r="AQ18" i="47" s="1"/>
  <c r="A18" i="47"/>
  <c r="K17" i="47"/>
  <c r="S17" i="47"/>
  <c r="U17" i="47"/>
  <c r="AA17" i="47"/>
  <c r="AQ17" i="47"/>
  <c r="A17" i="47"/>
  <c r="K16" i="47"/>
  <c r="S16" i="47"/>
  <c r="U16" i="47"/>
  <c r="AA16" i="47"/>
  <c r="AQ16" i="47" s="1"/>
  <c r="A16" i="47"/>
  <c r="K15" i="47"/>
  <c r="S15" i="47"/>
  <c r="U15" i="47"/>
  <c r="AA15" i="47"/>
  <c r="AQ15" i="47"/>
  <c r="A15" i="47"/>
  <c r="K14" i="47"/>
  <c r="S14" i="47"/>
  <c r="U14" i="47"/>
  <c r="AA14" i="47"/>
  <c r="AQ14" i="47" s="1"/>
  <c r="A14" i="47"/>
  <c r="K13" i="47"/>
  <c r="S13" i="47"/>
  <c r="U13" i="47"/>
  <c r="AA13" i="47"/>
  <c r="AQ13" i="47"/>
  <c r="A13" i="47"/>
  <c r="K12" i="47"/>
  <c r="S12" i="47"/>
  <c r="U12" i="47"/>
  <c r="AA12" i="47"/>
  <c r="AQ12" i="47" s="1"/>
  <c r="A12" i="47"/>
  <c r="K11" i="47"/>
  <c r="S11" i="47"/>
  <c r="U11" i="47"/>
  <c r="AA11" i="47"/>
  <c r="AQ11" i="47"/>
  <c r="A11" i="47"/>
  <c r="K10" i="47"/>
  <c r="S10" i="47"/>
  <c r="U10" i="47"/>
  <c r="AA10" i="47"/>
  <c r="AQ10" i="47" s="1"/>
  <c r="A10" i="47"/>
  <c r="K9" i="47"/>
  <c r="S9" i="47"/>
  <c r="U9" i="47"/>
  <c r="AA9" i="47"/>
  <c r="AQ9" i="47"/>
  <c r="A9" i="47"/>
  <c r="K8" i="47"/>
  <c r="S8" i="47"/>
  <c r="U8" i="47"/>
  <c r="AA8" i="47"/>
  <c r="AQ8" i="47" s="1"/>
  <c r="A8" i="47"/>
  <c r="K7" i="47"/>
  <c r="S7" i="47"/>
  <c r="U7" i="47"/>
  <c r="AA7" i="47"/>
  <c r="AQ7" i="47"/>
  <c r="A7" i="47"/>
  <c r="K6" i="47"/>
  <c r="S6" i="47"/>
  <c r="U6" i="47"/>
  <c r="AA6" i="47"/>
  <c r="AQ6" i="47" s="1"/>
  <c r="A6" i="47"/>
  <c r="K5" i="47"/>
  <c r="S5" i="47"/>
  <c r="U5" i="47"/>
  <c r="AA5" i="47"/>
  <c r="AQ5" i="47"/>
  <c r="A5" i="47"/>
  <c r="K4" i="47"/>
  <c r="S4" i="47"/>
  <c r="U4" i="47"/>
  <c r="AA4" i="47"/>
  <c r="AQ4" i="47" s="1"/>
  <c r="A4" i="47"/>
  <c r="K190" i="34"/>
  <c r="S190" i="34"/>
  <c r="U190" i="34"/>
  <c r="AA190" i="34"/>
  <c r="AQ190" i="34"/>
  <c r="K192" i="34"/>
  <c r="S192" i="34"/>
  <c r="U192" i="34"/>
  <c r="AA192" i="34"/>
  <c r="AQ192" i="34" s="1"/>
  <c r="K193" i="34"/>
  <c r="S193" i="34"/>
  <c r="U193" i="34"/>
  <c r="AA193" i="34"/>
  <c r="AQ193" i="34" s="1"/>
  <c r="K194" i="34"/>
  <c r="S194" i="34"/>
  <c r="U194" i="34"/>
  <c r="AA194" i="34"/>
  <c r="K201" i="34"/>
  <c r="S201" i="34"/>
  <c r="U201" i="34"/>
  <c r="AA201" i="34"/>
  <c r="AQ201" i="34"/>
  <c r="K202" i="34"/>
  <c r="S202" i="34"/>
  <c r="U202" i="34"/>
  <c r="AA202" i="34"/>
  <c r="AQ202" i="34" s="1"/>
  <c r="K203" i="34"/>
  <c r="S203" i="34"/>
  <c r="U203" i="34"/>
  <c r="AA203" i="34"/>
  <c r="AQ203" i="34" s="1"/>
  <c r="K204" i="34"/>
  <c r="S204" i="34"/>
  <c r="U204" i="34"/>
  <c r="AA204" i="34"/>
  <c r="K205" i="34"/>
  <c r="S205" i="34"/>
  <c r="U205" i="34"/>
  <c r="AA205" i="34"/>
  <c r="AQ205" i="34"/>
  <c r="K206" i="34"/>
  <c r="S206" i="34"/>
  <c r="U206" i="34"/>
  <c r="AA206" i="34"/>
  <c r="AQ206" i="34" s="1"/>
  <c r="K209" i="34"/>
  <c r="S209" i="34"/>
  <c r="U209" i="34"/>
  <c r="AA209" i="34"/>
  <c r="AQ209" i="34" s="1"/>
  <c r="K210" i="34"/>
  <c r="S210" i="34"/>
  <c r="U210" i="34"/>
  <c r="AA210" i="34"/>
  <c r="K213" i="34"/>
  <c r="S213" i="34"/>
  <c r="U213" i="34"/>
  <c r="AA213" i="34"/>
  <c r="AQ213" i="34"/>
  <c r="E204" i="31"/>
  <c r="F204" i="31"/>
  <c r="G204" i="31"/>
  <c r="H204" i="31"/>
  <c r="I204" i="31"/>
  <c r="J180" i="31"/>
  <c r="J181" i="31"/>
  <c r="J182" i="31"/>
  <c r="J183" i="31"/>
  <c r="J184" i="31"/>
  <c r="J185" i="31"/>
  <c r="J186" i="31"/>
  <c r="J187" i="31"/>
  <c r="J188" i="31"/>
  <c r="J189" i="31"/>
  <c r="J190" i="31"/>
  <c r="J191" i="31"/>
  <c r="J192" i="31"/>
  <c r="J193" i="31"/>
  <c r="J194" i="31"/>
  <c r="J195" i="31"/>
  <c r="J196" i="31"/>
  <c r="J197" i="31"/>
  <c r="J198" i="31"/>
  <c r="J199" i="31"/>
  <c r="J200" i="31"/>
  <c r="J201" i="31"/>
  <c r="J202" i="31"/>
  <c r="J203" i="31"/>
  <c r="K204" i="31"/>
  <c r="L204" i="31"/>
  <c r="M204" i="31"/>
  <c r="N204" i="31"/>
  <c r="O204" i="31"/>
  <c r="P204" i="31"/>
  <c r="Q204" i="31"/>
  <c r="S204" i="31"/>
  <c r="R204" i="31"/>
  <c r="T180" i="31"/>
  <c r="T181" i="31"/>
  <c r="T182" i="31"/>
  <c r="T183" i="31"/>
  <c r="T184" i="31"/>
  <c r="T185" i="31"/>
  <c r="T186" i="31"/>
  <c r="T187" i="31"/>
  <c r="T188" i="31"/>
  <c r="T189" i="31"/>
  <c r="T190" i="31"/>
  <c r="T191" i="31"/>
  <c r="T192" i="31"/>
  <c r="T193" i="31"/>
  <c r="T194" i="31"/>
  <c r="T195" i="31"/>
  <c r="T196" i="31"/>
  <c r="T197" i="31"/>
  <c r="T198" i="31"/>
  <c r="T199" i="31"/>
  <c r="T200" i="31"/>
  <c r="T201" i="31"/>
  <c r="T202" i="31"/>
  <c r="T203" i="31"/>
  <c r="U204" i="31"/>
  <c r="V204" i="31"/>
  <c r="W204" i="31"/>
  <c r="X204" i="31"/>
  <c r="Y204" i="31"/>
  <c r="Z180" i="31"/>
  <c r="Z181" i="31"/>
  <c r="Z182" i="31"/>
  <c r="Z183" i="31"/>
  <c r="Z184" i="31"/>
  <c r="Z185" i="31"/>
  <c r="Z186" i="31"/>
  <c r="Z187" i="31"/>
  <c r="Z188" i="31"/>
  <c r="Z189" i="31"/>
  <c r="Z190" i="31"/>
  <c r="Z191" i="31"/>
  <c r="Z192" i="31"/>
  <c r="Z193" i="31"/>
  <c r="Z194" i="31"/>
  <c r="Z195" i="31"/>
  <c r="Z196" i="31"/>
  <c r="Z197" i="31"/>
  <c r="Z198" i="31"/>
  <c r="Z199" i="31"/>
  <c r="Z200" i="31"/>
  <c r="Z201" i="31"/>
  <c r="Z202" i="31"/>
  <c r="Z203" i="31"/>
  <c r="AA204" i="31"/>
  <c r="AB204" i="31"/>
  <c r="AC204" i="31"/>
  <c r="AD204" i="31"/>
  <c r="AE204" i="31"/>
  <c r="AF204" i="31"/>
  <c r="AG204" i="31"/>
  <c r="AH204" i="31"/>
  <c r="AI204" i="31"/>
  <c r="AJ204" i="31"/>
  <c r="AK204" i="31"/>
  <c r="AL204" i="31"/>
  <c r="AM204" i="31"/>
  <c r="AN204" i="31"/>
  <c r="AO204" i="31"/>
  <c r="E178" i="31"/>
  <c r="F178" i="31"/>
  <c r="G178" i="31"/>
  <c r="H178" i="31"/>
  <c r="I178" i="31"/>
  <c r="J61" i="31"/>
  <c r="J62" i="31"/>
  <c r="J63" i="31"/>
  <c r="J64" i="31"/>
  <c r="J65" i="31"/>
  <c r="J66" i="31"/>
  <c r="J67" i="31"/>
  <c r="J68" i="31"/>
  <c r="J69" i="31"/>
  <c r="J70" i="31"/>
  <c r="J71" i="31"/>
  <c r="J72" i="31"/>
  <c r="J73" i="31"/>
  <c r="J74" i="31"/>
  <c r="J75" i="31"/>
  <c r="J76" i="31"/>
  <c r="J77" i="31"/>
  <c r="J78" i="31"/>
  <c r="J79" i="31"/>
  <c r="J80" i="31"/>
  <c r="J81" i="31"/>
  <c r="J82" i="31"/>
  <c r="J83" i="31"/>
  <c r="J84" i="31"/>
  <c r="J85" i="31"/>
  <c r="J86" i="31"/>
  <c r="J87" i="31"/>
  <c r="J88" i="31"/>
  <c r="J89" i="31"/>
  <c r="J90" i="31"/>
  <c r="J91" i="31"/>
  <c r="J92" i="31"/>
  <c r="J93" i="31"/>
  <c r="J94" i="31"/>
  <c r="J95" i="31"/>
  <c r="J96" i="31"/>
  <c r="J98" i="31"/>
  <c r="J99" i="31"/>
  <c r="J100" i="31"/>
  <c r="J101" i="31"/>
  <c r="J102" i="31"/>
  <c r="J103" i="31"/>
  <c r="J104" i="31"/>
  <c r="J105" i="31"/>
  <c r="J106" i="31"/>
  <c r="J107" i="31"/>
  <c r="J108" i="31"/>
  <c r="J109" i="31"/>
  <c r="J110" i="31"/>
  <c r="J111" i="31"/>
  <c r="J112" i="31"/>
  <c r="J113" i="31"/>
  <c r="J114" i="31"/>
  <c r="J115" i="31"/>
  <c r="J116" i="31"/>
  <c r="J117" i="31"/>
  <c r="J118" i="31"/>
  <c r="J119" i="31"/>
  <c r="J120" i="31"/>
  <c r="J121" i="31"/>
  <c r="J122" i="31"/>
  <c r="J123" i="31"/>
  <c r="J124" i="31"/>
  <c r="J125" i="31"/>
  <c r="J126" i="31"/>
  <c r="J127" i="31"/>
  <c r="J128" i="31"/>
  <c r="J129" i="31"/>
  <c r="J130" i="31"/>
  <c r="J131" i="31"/>
  <c r="J132" i="31"/>
  <c r="J133" i="31"/>
  <c r="J134" i="31"/>
  <c r="J135" i="31"/>
  <c r="J136" i="31"/>
  <c r="J137" i="31"/>
  <c r="J138" i="31"/>
  <c r="J139" i="31"/>
  <c r="J140" i="31"/>
  <c r="J141" i="31"/>
  <c r="J142" i="31"/>
  <c r="J143" i="31"/>
  <c r="J144" i="31"/>
  <c r="J145" i="31"/>
  <c r="J146" i="31"/>
  <c r="J147" i="31"/>
  <c r="J148" i="31"/>
  <c r="J149" i="31"/>
  <c r="J150" i="31"/>
  <c r="J151" i="31"/>
  <c r="J152" i="31"/>
  <c r="J153" i="31"/>
  <c r="J154" i="31"/>
  <c r="J155" i="31"/>
  <c r="J156" i="31"/>
  <c r="J157" i="31"/>
  <c r="J158" i="31"/>
  <c r="J160" i="31"/>
  <c r="J161" i="31"/>
  <c r="J162" i="31"/>
  <c r="J163" i="31"/>
  <c r="J164" i="31"/>
  <c r="J165" i="31"/>
  <c r="J166" i="31"/>
  <c r="J167" i="31"/>
  <c r="J168" i="31"/>
  <c r="J169" i="31"/>
  <c r="J170" i="31"/>
  <c r="J171" i="31"/>
  <c r="J172" i="31"/>
  <c r="J173" i="31"/>
  <c r="J174" i="31"/>
  <c r="J175" i="31"/>
  <c r="J176" i="31"/>
  <c r="J177" i="31"/>
  <c r="J97" i="31"/>
  <c r="J159" i="31"/>
  <c r="K178" i="31"/>
  <c r="L178" i="31"/>
  <c r="M178" i="31"/>
  <c r="N178" i="31"/>
  <c r="O178" i="31"/>
  <c r="P178" i="31"/>
  <c r="Q178" i="31"/>
  <c r="R61" i="31"/>
  <c r="R62" i="31"/>
  <c r="R63" i="31"/>
  <c r="R64" i="31"/>
  <c r="R65" i="31"/>
  <c r="R66" i="31"/>
  <c r="R67" i="31"/>
  <c r="R68" i="31"/>
  <c r="R69" i="31"/>
  <c r="R70" i="31"/>
  <c r="R71" i="31"/>
  <c r="R72" i="31"/>
  <c r="R73" i="31"/>
  <c r="R74" i="31"/>
  <c r="R75" i="31"/>
  <c r="R76" i="31"/>
  <c r="R77" i="31"/>
  <c r="R78" i="31"/>
  <c r="R79" i="31"/>
  <c r="R80" i="31"/>
  <c r="R81" i="31"/>
  <c r="R82" i="31"/>
  <c r="R83" i="31"/>
  <c r="R84" i="31"/>
  <c r="R85" i="31"/>
  <c r="R86" i="31"/>
  <c r="R87" i="31"/>
  <c r="R88" i="31"/>
  <c r="R89" i="31"/>
  <c r="R90" i="31"/>
  <c r="R91" i="31"/>
  <c r="R92" i="31"/>
  <c r="R93" i="31"/>
  <c r="R94" i="31"/>
  <c r="R95" i="31"/>
  <c r="R96" i="31"/>
  <c r="R98" i="31"/>
  <c r="R99" i="31"/>
  <c r="R100" i="31"/>
  <c r="R101" i="31"/>
  <c r="R102" i="31"/>
  <c r="R103" i="31"/>
  <c r="R104" i="31"/>
  <c r="R105" i="31"/>
  <c r="R106" i="31"/>
  <c r="R107" i="31"/>
  <c r="R108" i="31"/>
  <c r="R109" i="31"/>
  <c r="R110" i="31"/>
  <c r="R111" i="31"/>
  <c r="R112" i="31"/>
  <c r="R113" i="31"/>
  <c r="R114" i="31"/>
  <c r="R115" i="31"/>
  <c r="R116" i="31"/>
  <c r="R117" i="31"/>
  <c r="R118" i="31"/>
  <c r="R119" i="31"/>
  <c r="R120" i="31"/>
  <c r="R121" i="31"/>
  <c r="R122" i="31"/>
  <c r="R123" i="31"/>
  <c r="R124" i="31"/>
  <c r="R125" i="31"/>
  <c r="R126" i="31"/>
  <c r="R127" i="31"/>
  <c r="R128" i="31"/>
  <c r="R129" i="31"/>
  <c r="R130" i="31"/>
  <c r="R131" i="31"/>
  <c r="R132" i="31"/>
  <c r="R133" i="31"/>
  <c r="R134" i="31"/>
  <c r="R135" i="31"/>
  <c r="R136" i="31"/>
  <c r="R137" i="31"/>
  <c r="R138" i="31"/>
  <c r="R139" i="31"/>
  <c r="R140" i="31"/>
  <c r="R141" i="31"/>
  <c r="R142" i="31"/>
  <c r="R143" i="31"/>
  <c r="R144" i="31"/>
  <c r="R145" i="31"/>
  <c r="R146" i="31"/>
  <c r="R147" i="31"/>
  <c r="R148" i="31"/>
  <c r="R149" i="31"/>
  <c r="R150" i="31"/>
  <c r="R151" i="31"/>
  <c r="R152" i="31"/>
  <c r="R153" i="31"/>
  <c r="R154" i="31"/>
  <c r="R155" i="31"/>
  <c r="R156" i="31"/>
  <c r="R157" i="31"/>
  <c r="R158" i="31"/>
  <c r="R160" i="31"/>
  <c r="R161" i="31"/>
  <c r="R162" i="31"/>
  <c r="R163" i="31"/>
  <c r="R164" i="31"/>
  <c r="R165" i="31"/>
  <c r="R166" i="31"/>
  <c r="R167" i="31"/>
  <c r="R168" i="31"/>
  <c r="R169" i="31"/>
  <c r="R170" i="31"/>
  <c r="R171" i="31"/>
  <c r="R172" i="31"/>
  <c r="R173" i="31"/>
  <c r="R174" i="31"/>
  <c r="R175" i="31"/>
  <c r="R176" i="31"/>
  <c r="R177" i="31"/>
  <c r="R97" i="31"/>
  <c r="R159" i="31"/>
  <c r="S178" i="31"/>
  <c r="T61" i="31"/>
  <c r="T62" i="31"/>
  <c r="T63" i="31"/>
  <c r="T64" i="31"/>
  <c r="T65" i="31"/>
  <c r="T66" i="31"/>
  <c r="T67" i="31"/>
  <c r="T68" i="31"/>
  <c r="T69" i="31"/>
  <c r="T70" i="31"/>
  <c r="T71" i="31"/>
  <c r="T72" i="31"/>
  <c r="T73" i="31"/>
  <c r="T74" i="31"/>
  <c r="T75" i="31"/>
  <c r="T76" i="31"/>
  <c r="T77" i="31"/>
  <c r="T78" i="31"/>
  <c r="T79" i="31"/>
  <c r="T80" i="31"/>
  <c r="T81" i="31"/>
  <c r="T82" i="31"/>
  <c r="T83" i="31"/>
  <c r="T84" i="31"/>
  <c r="T85" i="31"/>
  <c r="T86" i="31"/>
  <c r="T87" i="31"/>
  <c r="T88" i="31"/>
  <c r="T89" i="31"/>
  <c r="T90" i="31"/>
  <c r="T91" i="31"/>
  <c r="T92" i="31"/>
  <c r="T93" i="31"/>
  <c r="T94" i="31"/>
  <c r="T95" i="31"/>
  <c r="T96" i="31"/>
  <c r="T98" i="31"/>
  <c r="T99" i="31"/>
  <c r="T100" i="31"/>
  <c r="T101" i="31"/>
  <c r="T102" i="31"/>
  <c r="T103" i="31"/>
  <c r="T104" i="31"/>
  <c r="T105" i="31"/>
  <c r="T106" i="31"/>
  <c r="T107" i="31"/>
  <c r="T108" i="31"/>
  <c r="T109" i="31"/>
  <c r="T110" i="31"/>
  <c r="T111" i="31"/>
  <c r="T112" i="31"/>
  <c r="T113" i="31"/>
  <c r="T114" i="31"/>
  <c r="T115" i="31"/>
  <c r="T116" i="31"/>
  <c r="T117" i="31"/>
  <c r="T118" i="31"/>
  <c r="T119" i="31"/>
  <c r="T120" i="31"/>
  <c r="T121" i="31"/>
  <c r="T122" i="31"/>
  <c r="T123" i="31"/>
  <c r="T124" i="31"/>
  <c r="T125" i="31"/>
  <c r="T126" i="31"/>
  <c r="T127" i="31"/>
  <c r="T128" i="31"/>
  <c r="T129" i="31"/>
  <c r="T130" i="31"/>
  <c r="T131" i="31"/>
  <c r="T132" i="31"/>
  <c r="T133" i="31"/>
  <c r="T134" i="31"/>
  <c r="T135" i="31"/>
  <c r="T136" i="31"/>
  <c r="T137" i="31"/>
  <c r="T138" i="31"/>
  <c r="T139" i="31"/>
  <c r="T140" i="31"/>
  <c r="T141" i="31"/>
  <c r="T142" i="31"/>
  <c r="T143" i="31"/>
  <c r="T144" i="31"/>
  <c r="T145" i="31"/>
  <c r="T146" i="31"/>
  <c r="T147" i="31"/>
  <c r="T148" i="31"/>
  <c r="T149" i="31"/>
  <c r="T150" i="31"/>
  <c r="T151" i="31"/>
  <c r="T152" i="31"/>
  <c r="T153" i="31"/>
  <c r="T154" i="31"/>
  <c r="T155" i="31"/>
  <c r="T156" i="31"/>
  <c r="T157" i="31"/>
  <c r="T158" i="31"/>
  <c r="T160" i="31"/>
  <c r="T161" i="31"/>
  <c r="T162" i="31"/>
  <c r="T163" i="31"/>
  <c r="T164" i="31"/>
  <c r="T165" i="31"/>
  <c r="T166" i="31"/>
  <c r="T167" i="31"/>
  <c r="T168" i="31"/>
  <c r="T169" i="31"/>
  <c r="T170" i="31"/>
  <c r="T171" i="31"/>
  <c r="T172" i="31"/>
  <c r="T173" i="31"/>
  <c r="T174" i="31"/>
  <c r="T175" i="31"/>
  <c r="T176" i="31"/>
  <c r="T177" i="31"/>
  <c r="T97" i="31"/>
  <c r="T159" i="31"/>
  <c r="U178" i="31"/>
  <c r="V178" i="31"/>
  <c r="W178" i="31"/>
  <c r="X178" i="31"/>
  <c r="Y178" i="31"/>
  <c r="Z61" i="31"/>
  <c r="Z62" i="31"/>
  <c r="Z63" i="31"/>
  <c r="Z64" i="31"/>
  <c r="Z65" i="31"/>
  <c r="Z66" i="31"/>
  <c r="Z67" i="31"/>
  <c r="Z68" i="31"/>
  <c r="Z69" i="31"/>
  <c r="Z70" i="31"/>
  <c r="Z71" i="31"/>
  <c r="Z72" i="31"/>
  <c r="Z73" i="31"/>
  <c r="Z74" i="31"/>
  <c r="Z75" i="31"/>
  <c r="Z76" i="31"/>
  <c r="Z77" i="31"/>
  <c r="Z78" i="31"/>
  <c r="Z79" i="31"/>
  <c r="Z80" i="31"/>
  <c r="Z81" i="31"/>
  <c r="Z82" i="31"/>
  <c r="Z83" i="31"/>
  <c r="Z84" i="31"/>
  <c r="Z85" i="31"/>
  <c r="Z86" i="31"/>
  <c r="Z87" i="31"/>
  <c r="Z88" i="31"/>
  <c r="Z89" i="31"/>
  <c r="Z90" i="31"/>
  <c r="Z91" i="31"/>
  <c r="Z92" i="31"/>
  <c r="Z93" i="31"/>
  <c r="Z94" i="31"/>
  <c r="Z95" i="31"/>
  <c r="Z96" i="31"/>
  <c r="Z98" i="31"/>
  <c r="Z99" i="31"/>
  <c r="Z100" i="31"/>
  <c r="Z101" i="31"/>
  <c r="Z102" i="31"/>
  <c r="Z103" i="31"/>
  <c r="Z104" i="31"/>
  <c r="Z105" i="31"/>
  <c r="Z106" i="31"/>
  <c r="Z107" i="31"/>
  <c r="Z108" i="31"/>
  <c r="Z109" i="31"/>
  <c r="Z110" i="31"/>
  <c r="Z111" i="31"/>
  <c r="Z112" i="31"/>
  <c r="Z113" i="31"/>
  <c r="Z114" i="31"/>
  <c r="Z115" i="31"/>
  <c r="Z116" i="31"/>
  <c r="Z117" i="31"/>
  <c r="Z118" i="31"/>
  <c r="Z119" i="31"/>
  <c r="Z120" i="31"/>
  <c r="Z121" i="31"/>
  <c r="Z122" i="31"/>
  <c r="Z123" i="31"/>
  <c r="Z124" i="31"/>
  <c r="Z125" i="31"/>
  <c r="Z126" i="31"/>
  <c r="Z127" i="31"/>
  <c r="Z128" i="31"/>
  <c r="Z129" i="31"/>
  <c r="Z130" i="31"/>
  <c r="Z131" i="31"/>
  <c r="Z132" i="31"/>
  <c r="Z133" i="31"/>
  <c r="Z134" i="31"/>
  <c r="Z135" i="31"/>
  <c r="Z136" i="31"/>
  <c r="Z137" i="31"/>
  <c r="Z138" i="31"/>
  <c r="Z139" i="31"/>
  <c r="Z140" i="31"/>
  <c r="Z141" i="31"/>
  <c r="Z142" i="31"/>
  <c r="Z143" i="31"/>
  <c r="Z144" i="31"/>
  <c r="Z145" i="31"/>
  <c r="Z146" i="31"/>
  <c r="Z147" i="31"/>
  <c r="Z148" i="31"/>
  <c r="Z149" i="31"/>
  <c r="Z150" i="31"/>
  <c r="Z151" i="31"/>
  <c r="Z152" i="31"/>
  <c r="Z153" i="31"/>
  <c r="Z154" i="31"/>
  <c r="Z155" i="31"/>
  <c r="Z156" i="31"/>
  <c r="Z157" i="31"/>
  <c r="Z158" i="31"/>
  <c r="Z160" i="31"/>
  <c r="Z161" i="31"/>
  <c r="Z162" i="31"/>
  <c r="Z163" i="31"/>
  <c r="Z164" i="31"/>
  <c r="Z165" i="31"/>
  <c r="Z166" i="31"/>
  <c r="Z167" i="31"/>
  <c r="Z168" i="31"/>
  <c r="Z169" i="31"/>
  <c r="Z170" i="31"/>
  <c r="Z171" i="31"/>
  <c r="Z172" i="31"/>
  <c r="Z173" i="31"/>
  <c r="Z174" i="31"/>
  <c r="Z175" i="31"/>
  <c r="Z176" i="31"/>
  <c r="Z177" i="31"/>
  <c r="Z97" i="31"/>
  <c r="Z159" i="31"/>
  <c r="AA178" i="31"/>
  <c r="AB178" i="31"/>
  <c r="AC178" i="31"/>
  <c r="AD178" i="31"/>
  <c r="AE178" i="31"/>
  <c r="AF178" i="31"/>
  <c r="AG178" i="31"/>
  <c r="AH178" i="31"/>
  <c r="AI178" i="31"/>
  <c r="AJ178" i="31"/>
  <c r="AK178" i="31"/>
  <c r="AL178" i="31"/>
  <c r="AM178" i="31"/>
  <c r="AN178" i="31"/>
  <c r="AO178" i="31"/>
  <c r="E58" i="31"/>
  <c r="F58" i="31"/>
  <c r="G58" i="31"/>
  <c r="H58" i="31"/>
  <c r="I58" i="31"/>
  <c r="J3" i="31"/>
  <c r="J4" i="31"/>
  <c r="J5" i="31"/>
  <c r="J6" i="31"/>
  <c r="J7" i="31"/>
  <c r="J8" i="31"/>
  <c r="J9" i="31"/>
  <c r="J10" i="31"/>
  <c r="J11" i="31"/>
  <c r="J12" i="31"/>
  <c r="J13" i="31"/>
  <c r="J14" i="31"/>
  <c r="J15" i="31"/>
  <c r="J16" i="31"/>
  <c r="J17" i="31"/>
  <c r="J18" i="31"/>
  <c r="J19" i="31"/>
  <c r="J20" i="31"/>
  <c r="J21" i="31"/>
  <c r="J22" i="31"/>
  <c r="J23" i="31"/>
  <c r="J24" i="31"/>
  <c r="J25" i="31"/>
  <c r="J26" i="31"/>
  <c r="J27" i="31"/>
  <c r="J28" i="31"/>
  <c r="J29" i="31"/>
  <c r="J30" i="31"/>
  <c r="J31" i="31"/>
  <c r="J32" i="31"/>
  <c r="J33" i="31"/>
  <c r="J34" i="31"/>
  <c r="J35" i="31"/>
  <c r="J36" i="31"/>
  <c r="J37" i="31"/>
  <c r="J38" i="31"/>
  <c r="J39" i="31"/>
  <c r="J40" i="31"/>
  <c r="J41" i="31"/>
  <c r="J42" i="31"/>
  <c r="J43" i="31"/>
  <c r="J44" i="31"/>
  <c r="J45" i="31"/>
  <c r="J46" i="31"/>
  <c r="J47" i="31"/>
  <c r="J48" i="31"/>
  <c r="J49" i="31"/>
  <c r="J50" i="31"/>
  <c r="J51" i="31"/>
  <c r="J52" i="31"/>
  <c r="J53" i="31"/>
  <c r="J54" i="31"/>
  <c r="J55" i="31"/>
  <c r="J56" i="31"/>
  <c r="J57" i="31"/>
  <c r="K58" i="31"/>
  <c r="L58" i="31"/>
  <c r="M58" i="31"/>
  <c r="N58" i="31"/>
  <c r="O58" i="31"/>
  <c r="P58" i="31"/>
  <c r="Q58" i="31"/>
  <c r="R3" i="31"/>
  <c r="R4" i="31"/>
  <c r="R5" i="31"/>
  <c r="R6" i="31"/>
  <c r="R7" i="31"/>
  <c r="R8" i="31"/>
  <c r="R9" i="31"/>
  <c r="R10" i="31"/>
  <c r="R11" i="31"/>
  <c r="R12" i="31"/>
  <c r="R13" i="31"/>
  <c r="R14" i="31"/>
  <c r="R15" i="31"/>
  <c r="R16" i="31"/>
  <c r="R17" i="31"/>
  <c r="R18" i="31"/>
  <c r="R19" i="31"/>
  <c r="R20" i="31"/>
  <c r="R21" i="31"/>
  <c r="R22" i="31"/>
  <c r="R23" i="31"/>
  <c r="R24" i="31"/>
  <c r="R25" i="31"/>
  <c r="R26" i="31"/>
  <c r="R27" i="31"/>
  <c r="R28" i="31"/>
  <c r="R29" i="31"/>
  <c r="R30" i="31"/>
  <c r="R31" i="31"/>
  <c r="R32" i="31"/>
  <c r="R33" i="31"/>
  <c r="R34" i="31"/>
  <c r="R35" i="31"/>
  <c r="R36" i="31"/>
  <c r="R37" i="31"/>
  <c r="R38" i="31"/>
  <c r="R39" i="31"/>
  <c r="R40" i="31"/>
  <c r="R41" i="31"/>
  <c r="R42" i="31"/>
  <c r="R43" i="31"/>
  <c r="R44" i="31"/>
  <c r="R45" i="31"/>
  <c r="R46" i="31"/>
  <c r="R47" i="31"/>
  <c r="R48" i="31"/>
  <c r="R49" i="31"/>
  <c r="R50" i="31"/>
  <c r="R51" i="31"/>
  <c r="R52" i="31"/>
  <c r="R53" i="31"/>
  <c r="R54" i="31"/>
  <c r="R55" i="31"/>
  <c r="R56" i="31"/>
  <c r="R57" i="31"/>
  <c r="S58" i="31"/>
  <c r="T3" i="31"/>
  <c r="T4" i="31"/>
  <c r="T5" i="31"/>
  <c r="T6" i="31"/>
  <c r="T7" i="31"/>
  <c r="T8" i="31"/>
  <c r="T9" i="31"/>
  <c r="T10" i="31"/>
  <c r="T11" i="31"/>
  <c r="T12" i="31"/>
  <c r="T13" i="31"/>
  <c r="T14" i="31"/>
  <c r="T15" i="31"/>
  <c r="T16" i="31"/>
  <c r="T17" i="31"/>
  <c r="T18" i="31"/>
  <c r="T19" i="31"/>
  <c r="T20" i="31"/>
  <c r="T21" i="31"/>
  <c r="T22" i="31"/>
  <c r="T23" i="31"/>
  <c r="T24" i="31"/>
  <c r="T25" i="31"/>
  <c r="T26" i="31"/>
  <c r="T27" i="31"/>
  <c r="T28" i="31"/>
  <c r="T29" i="31"/>
  <c r="T30" i="31"/>
  <c r="T31" i="31"/>
  <c r="T32" i="31"/>
  <c r="T33" i="31"/>
  <c r="T34" i="31"/>
  <c r="T35" i="31"/>
  <c r="T36" i="31"/>
  <c r="T37" i="31"/>
  <c r="T38" i="31"/>
  <c r="T39" i="31"/>
  <c r="T40" i="31"/>
  <c r="T41" i="31"/>
  <c r="T42" i="31"/>
  <c r="T43" i="31"/>
  <c r="T44" i="31"/>
  <c r="T45" i="31"/>
  <c r="T46" i="31"/>
  <c r="T47" i="31"/>
  <c r="T48" i="31"/>
  <c r="T49" i="31"/>
  <c r="T50" i="31"/>
  <c r="T51" i="31"/>
  <c r="T52" i="31"/>
  <c r="T53" i="31"/>
  <c r="T54" i="31"/>
  <c r="T55" i="31"/>
  <c r="T56" i="31"/>
  <c r="T57" i="31"/>
  <c r="U58" i="31"/>
  <c r="V58" i="31"/>
  <c r="W58" i="31"/>
  <c r="X58" i="31"/>
  <c r="Y58" i="31"/>
  <c r="Z3" i="31"/>
  <c r="Z4" i="31"/>
  <c r="Z5" i="31"/>
  <c r="Z6" i="31"/>
  <c r="Z7" i="31"/>
  <c r="Z8" i="31"/>
  <c r="Z9" i="31"/>
  <c r="Z10" i="31"/>
  <c r="Z11" i="31"/>
  <c r="Z12" i="31"/>
  <c r="Z13" i="31"/>
  <c r="Z14" i="31"/>
  <c r="Z15" i="31"/>
  <c r="Z16" i="31"/>
  <c r="Z17" i="31"/>
  <c r="Z18" i="31"/>
  <c r="Z19" i="31"/>
  <c r="Z20" i="31"/>
  <c r="Z21" i="31"/>
  <c r="Z22" i="31"/>
  <c r="Z23" i="31"/>
  <c r="Z24" i="31"/>
  <c r="Z25" i="31"/>
  <c r="Z26" i="31"/>
  <c r="Z27" i="31"/>
  <c r="Z28" i="31"/>
  <c r="Z29" i="31"/>
  <c r="Z30" i="31"/>
  <c r="Z31" i="31"/>
  <c r="Z32" i="31"/>
  <c r="Z33" i="31"/>
  <c r="Z34" i="31"/>
  <c r="Z35" i="31"/>
  <c r="Z36" i="31"/>
  <c r="Z37" i="31"/>
  <c r="Z38" i="31"/>
  <c r="Z39" i="31"/>
  <c r="Z40" i="31"/>
  <c r="Z41" i="31"/>
  <c r="Z42" i="31"/>
  <c r="Z43" i="31"/>
  <c r="Z44" i="31"/>
  <c r="Z45" i="31"/>
  <c r="Z46" i="31"/>
  <c r="Z47" i="31"/>
  <c r="Z48" i="31"/>
  <c r="Z49" i="31"/>
  <c r="Z50" i="31"/>
  <c r="Z51" i="31"/>
  <c r="Z52" i="31"/>
  <c r="Z53" i="31"/>
  <c r="Z54" i="31"/>
  <c r="Z55" i="31"/>
  <c r="Z56" i="31"/>
  <c r="Z57" i="31"/>
  <c r="AA58" i="31"/>
  <c r="AB58" i="31"/>
  <c r="AC58" i="31"/>
  <c r="AD58" i="31"/>
  <c r="AE58" i="31"/>
  <c r="AF58" i="31"/>
  <c r="AG58" i="31"/>
  <c r="AH58" i="31"/>
  <c r="AI58" i="31"/>
  <c r="AJ58" i="31"/>
  <c r="AK58" i="31"/>
  <c r="AL58" i="31"/>
  <c r="AM58" i="31"/>
  <c r="AN58" i="31"/>
  <c r="AO58" i="31"/>
  <c r="F99" i="45"/>
  <c r="G99" i="45" s="1"/>
  <c r="H99" i="45" s="1"/>
  <c r="I99" i="45" s="1"/>
  <c r="J99" i="45" s="1"/>
  <c r="K99" i="45" s="1"/>
  <c r="L99" i="45" s="1"/>
  <c r="M99" i="45" s="1"/>
  <c r="N99" i="45" s="1"/>
  <c r="O99" i="45" s="1"/>
  <c r="P99" i="45" s="1"/>
  <c r="Q99" i="45" s="1"/>
  <c r="R99" i="45" s="1"/>
  <c r="S99" i="45" s="1"/>
  <c r="T99" i="45" s="1"/>
  <c r="U99" i="45" s="1"/>
  <c r="V99" i="45" s="1"/>
  <c r="W99" i="45" s="1"/>
  <c r="X99" i="45" s="1"/>
  <c r="Y99" i="45" s="1"/>
  <c r="Z99" i="45" s="1"/>
  <c r="AA99" i="45" s="1"/>
  <c r="AB99" i="45" s="1"/>
  <c r="AC99" i="45" s="1"/>
  <c r="AF95" i="45" s="1"/>
  <c r="AF139" i="45"/>
  <c r="BU5" i="45" s="1"/>
  <c r="F207" i="45"/>
  <c r="G207" i="45"/>
  <c r="H207" i="45" s="1"/>
  <c r="I207" i="45" s="1"/>
  <c r="K207" i="45" s="1"/>
  <c r="L207" i="45" s="1"/>
  <c r="M207" i="45" s="1"/>
  <c r="N207" i="45" s="1"/>
  <c r="O207" i="45" s="1"/>
  <c r="P207" i="45" s="1"/>
  <c r="Q207" i="45" s="1"/>
  <c r="R207" i="45" s="1"/>
  <c r="S207" i="45" s="1"/>
  <c r="U207" i="45" s="1"/>
  <c r="V207" i="45" s="1"/>
  <c r="W207" i="45" s="1"/>
  <c r="X207" i="45" s="1"/>
  <c r="Y207" i="45" s="1"/>
  <c r="AA207" i="45" s="1"/>
  <c r="AB207" i="45" s="1"/>
  <c r="AC207" i="45" s="1"/>
  <c r="AF203" i="45" s="1"/>
  <c r="AQ70" i="45"/>
  <c r="AR70" i="45" s="1"/>
  <c r="AS70" i="45" s="1"/>
  <c r="AT70" i="45"/>
  <c r="AU70" i="45" s="1"/>
  <c r="AV70" i="45" s="1"/>
  <c r="AW70" i="45" s="1"/>
  <c r="AX70" i="45" s="1"/>
  <c r="AY70" i="45" s="1"/>
  <c r="AZ70" i="45" s="1"/>
  <c r="BA70" i="45" s="1"/>
  <c r="BF43" i="45"/>
  <c r="AP43" i="45"/>
  <c r="AQ43" i="45"/>
  <c r="AR43" i="45"/>
  <c r="AS43" i="45"/>
  <c r="AT43" i="45"/>
  <c r="AU43" i="45"/>
  <c r="AV43" i="45"/>
  <c r="AW43" i="45"/>
  <c r="AX43" i="45"/>
  <c r="AY43" i="45"/>
  <c r="AZ43" i="45"/>
  <c r="BA43" i="45"/>
  <c r="BB43" i="45"/>
  <c r="BC43" i="45"/>
  <c r="BD43" i="45"/>
  <c r="BE43" i="45"/>
  <c r="BG43" i="45"/>
  <c r="AQ47" i="45"/>
  <c r="AR47" i="45" s="1"/>
  <c r="AS47" i="45" s="1"/>
  <c r="AT47" i="45" s="1"/>
  <c r="AU47" i="45" s="1"/>
  <c r="AV47" i="45" s="1"/>
  <c r="AW47" i="45" s="1"/>
  <c r="AX47" i="45" s="1"/>
  <c r="AY47" i="45" s="1"/>
  <c r="AZ47" i="45" s="1"/>
  <c r="BA47" i="45" s="1"/>
  <c r="BB47" i="45" s="1"/>
  <c r="BC47" i="45" s="1"/>
  <c r="BD47" i="45" s="1"/>
  <c r="BE47" i="45" s="1"/>
  <c r="BF47" i="45" s="1"/>
  <c r="BG47" i="45" s="1"/>
  <c r="BJ43" i="45" s="1"/>
  <c r="BH70" i="45"/>
  <c r="AQ100" i="45"/>
  <c r="AR100" i="45" s="1"/>
  <c r="AS100" i="45" s="1"/>
  <c r="AT100" i="45" s="1"/>
  <c r="AU100" i="45" s="1"/>
  <c r="AV100" i="45" s="1"/>
  <c r="AW100" i="45" s="1"/>
  <c r="AY100" i="45" s="1"/>
  <c r="AZ100" i="45" s="1"/>
  <c r="BA100" i="45" s="1"/>
  <c r="BB100" i="45" s="1"/>
  <c r="BC100" i="45" s="1"/>
  <c r="BD100" i="45" s="1"/>
  <c r="BE100" i="45" s="1"/>
  <c r="BG100" i="45" s="1"/>
  <c r="BJ96" i="45" s="1"/>
  <c r="BI74" i="45"/>
  <c r="BI75" i="45"/>
  <c r="BI76" i="45" s="1"/>
  <c r="BI77" i="45" s="1"/>
  <c r="BI78" i="45" s="1"/>
  <c r="BI79" i="45" s="1"/>
  <c r="BI80" i="45" s="1"/>
  <c r="BI81" i="45" s="1"/>
  <c r="BI82" i="45" s="1"/>
  <c r="BI83" i="45" s="1"/>
  <c r="BI84" i="45" s="1"/>
  <c r="BI85" i="45" s="1"/>
  <c r="BI86" i="45" s="1"/>
  <c r="BI87" i="45" s="1"/>
  <c r="BI88" i="45" s="1"/>
  <c r="BI89" i="45" s="1"/>
  <c r="BI90" i="45" s="1"/>
  <c r="BI91" i="45" s="1"/>
  <c r="BI92" i="45" s="1"/>
  <c r="BI93" i="45" s="1"/>
  <c r="BI94" i="45" s="1"/>
  <c r="BI95" i="45" s="1"/>
  <c r="BH95" i="45"/>
  <c r="BH94" i="45"/>
  <c r="BH93" i="45"/>
  <c r="BH92" i="45"/>
  <c r="BH91" i="45"/>
  <c r="BH90" i="45"/>
  <c r="BH89" i="45"/>
  <c r="BH88" i="45"/>
  <c r="BH87" i="45"/>
  <c r="BH86" i="45"/>
  <c r="BH85" i="45"/>
  <c r="BH84" i="45"/>
  <c r="BH83" i="45"/>
  <c r="BH82" i="45"/>
  <c r="BH81" i="45"/>
  <c r="BH80" i="45"/>
  <c r="BH79" i="45"/>
  <c r="BH78" i="45"/>
  <c r="BH77" i="45"/>
  <c r="BH76" i="45"/>
  <c r="BH75" i="45"/>
  <c r="BH74" i="45"/>
  <c r="BH73" i="45"/>
  <c r="BI51" i="45"/>
  <c r="BI52" i="45" s="1"/>
  <c r="BI53" i="45" s="1"/>
  <c r="BI54" i="45" s="1"/>
  <c r="BI55" i="45" s="1"/>
  <c r="BI56" i="45" s="1"/>
  <c r="BI57" i="45" s="1"/>
  <c r="BI58" i="45" s="1"/>
  <c r="BI59" i="45" s="1"/>
  <c r="BI60" i="45" s="1"/>
  <c r="BI61" i="45" s="1"/>
  <c r="BI62" i="45" s="1"/>
  <c r="BI63" i="45" s="1"/>
  <c r="BI64" i="45" s="1"/>
  <c r="BI65" i="45" s="1"/>
  <c r="BH65" i="45"/>
  <c r="BH64" i="45"/>
  <c r="BH63" i="45"/>
  <c r="BH62" i="45"/>
  <c r="BH61" i="45"/>
  <c r="BH60" i="45"/>
  <c r="BH59" i="45"/>
  <c r="BH58" i="45"/>
  <c r="BH57" i="45"/>
  <c r="BH56" i="45"/>
  <c r="BH55" i="45"/>
  <c r="BH54" i="45"/>
  <c r="BH53" i="45"/>
  <c r="BH52" i="45"/>
  <c r="BH51" i="45"/>
  <c r="BH50" i="45"/>
  <c r="BH6" i="45"/>
  <c r="BH5" i="45"/>
  <c r="BH4" i="45"/>
  <c r="BH3" i="45"/>
  <c r="E139" i="45"/>
  <c r="F139" i="45"/>
  <c r="G139" i="45"/>
  <c r="H139" i="45"/>
  <c r="I139" i="45"/>
  <c r="J139" i="45"/>
  <c r="K139" i="45"/>
  <c r="L139" i="45"/>
  <c r="M139" i="45"/>
  <c r="N139" i="45"/>
  <c r="O139" i="45"/>
  <c r="P139" i="45"/>
  <c r="Q139" i="45"/>
  <c r="R139" i="45"/>
  <c r="S139" i="45"/>
  <c r="T139" i="45"/>
  <c r="U139" i="45"/>
  <c r="V139" i="45"/>
  <c r="W139" i="45"/>
  <c r="X139" i="45"/>
  <c r="Y139" i="45"/>
  <c r="Z139" i="45"/>
  <c r="AA139" i="45"/>
  <c r="AB139" i="45"/>
  <c r="AC139" i="45"/>
  <c r="Z203" i="45"/>
  <c r="T203" i="45"/>
  <c r="E203" i="45"/>
  <c r="AD148" i="45"/>
  <c r="AD149" i="45"/>
  <c r="AD150" i="45"/>
  <c r="AD151" i="45"/>
  <c r="AD152" i="45"/>
  <c r="AD153" i="45"/>
  <c r="AD154" i="45"/>
  <c r="AD155" i="45"/>
  <c r="AD156" i="45"/>
  <c r="AD157" i="45"/>
  <c r="AD158" i="45"/>
  <c r="AD159" i="45"/>
  <c r="AD160" i="45"/>
  <c r="AD161" i="45"/>
  <c r="AD162" i="45"/>
  <c r="AD163" i="45"/>
  <c r="AD164" i="45"/>
  <c r="AD165" i="45"/>
  <c r="AD166" i="45"/>
  <c r="AD167" i="45"/>
  <c r="AD168" i="45"/>
  <c r="AD169" i="45"/>
  <c r="AD170" i="45"/>
  <c r="AD171" i="45"/>
  <c r="AD172" i="45"/>
  <c r="AD173" i="45"/>
  <c r="AD174" i="45"/>
  <c r="AD175" i="45"/>
  <c r="AD176" i="45"/>
  <c r="AD177" i="45"/>
  <c r="AD178" i="45"/>
  <c r="AD179" i="45"/>
  <c r="AD180" i="45"/>
  <c r="AD181" i="45"/>
  <c r="AD182" i="45"/>
  <c r="AD183" i="45"/>
  <c r="AD184" i="45"/>
  <c r="AD185" i="45"/>
  <c r="AD186" i="45"/>
  <c r="AD187" i="45"/>
  <c r="AD188" i="45"/>
  <c r="AD189" i="45"/>
  <c r="AD190" i="45"/>
  <c r="AD191" i="45"/>
  <c r="AD192" i="45"/>
  <c r="AD193" i="45"/>
  <c r="AD194" i="45"/>
  <c r="AD195" i="45"/>
  <c r="AD196" i="45"/>
  <c r="AD197" i="45"/>
  <c r="AD198" i="45"/>
  <c r="AD199" i="45"/>
  <c r="AD200" i="45"/>
  <c r="AD201" i="45"/>
  <c r="AD202" i="45"/>
  <c r="F203" i="45"/>
  <c r="G203" i="45"/>
  <c r="H203" i="45"/>
  <c r="I203" i="45"/>
  <c r="K203" i="45"/>
  <c r="L203" i="45"/>
  <c r="M203" i="45"/>
  <c r="N203" i="45"/>
  <c r="O203" i="45"/>
  <c r="P203" i="45"/>
  <c r="Q203" i="45"/>
  <c r="R203" i="45"/>
  <c r="S203" i="45"/>
  <c r="U203" i="45"/>
  <c r="V203" i="45"/>
  <c r="W203" i="45"/>
  <c r="X203" i="45"/>
  <c r="Y203" i="45"/>
  <c r="AA203" i="45"/>
  <c r="AB203" i="45"/>
  <c r="AC203" i="45"/>
  <c r="AD143" i="45"/>
  <c r="F143" i="45"/>
  <c r="G143" i="45" s="1"/>
  <c r="H143" i="45" s="1"/>
  <c r="I143" i="45" s="1"/>
  <c r="J143" i="45" s="1"/>
  <c r="K143" i="45" s="1"/>
  <c r="L143" i="45" s="1"/>
  <c r="M143" i="45" s="1"/>
  <c r="N143" i="45" s="1"/>
  <c r="O143" i="45" s="1"/>
  <c r="P143" i="45" s="1"/>
  <c r="Q143" i="45" s="1"/>
  <c r="R143" i="45" s="1"/>
  <c r="S143" i="45" s="1"/>
  <c r="T143" i="45" s="1"/>
  <c r="U143" i="45" s="1"/>
  <c r="V143" i="45" s="1"/>
  <c r="W143" i="45" s="1"/>
  <c r="X143" i="45" s="1"/>
  <c r="Y143" i="45" s="1"/>
  <c r="Z143" i="45" s="1"/>
  <c r="AA143" i="45" s="1"/>
  <c r="AB143" i="45" s="1"/>
  <c r="J203" i="45"/>
  <c r="AE149" i="45"/>
  <c r="AE150" i="45" s="1"/>
  <c r="AE151" i="45" s="1"/>
  <c r="AE152" i="45" s="1"/>
  <c r="AE153" i="45" s="1"/>
  <c r="AE154" i="45" s="1"/>
  <c r="AE155" i="45" s="1"/>
  <c r="AE156" i="45" s="1"/>
  <c r="AE157" i="45" s="1"/>
  <c r="AE158" i="45" s="1"/>
  <c r="AE159" i="45" s="1"/>
  <c r="AE160" i="45" s="1"/>
  <c r="AE161" i="45" s="1"/>
  <c r="AE162" i="45" s="1"/>
  <c r="AE163" i="45" s="1"/>
  <c r="AE164" i="45" s="1"/>
  <c r="AE165" i="45" s="1"/>
  <c r="AE166" i="45" s="1"/>
  <c r="AE167" i="45" s="1"/>
  <c r="AE168" i="45" s="1"/>
  <c r="AE169" i="45" s="1"/>
  <c r="AE170" i="45" s="1"/>
  <c r="AE171" i="45" s="1"/>
  <c r="AE172" i="45" s="1"/>
  <c r="AE173" i="45" s="1"/>
  <c r="AE174" i="45" s="1"/>
  <c r="AE175" i="45" s="1"/>
  <c r="AE176" i="45" s="1"/>
  <c r="AE177" i="45" s="1"/>
  <c r="AE178" i="45" s="1"/>
  <c r="AE179" i="45" s="1"/>
  <c r="AE180" i="45" s="1"/>
  <c r="AE181" i="45" s="1"/>
  <c r="AE182" i="45" s="1"/>
  <c r="AE183" i="45" s="1"/>
  <c r="AE184" i="45" s="1"/>
  <c r="AE185" i="45" s="1"/>
  <c r="AE186" i="45" s="1"/>
  <c r="AE187" i="45" s="1"/>
  <c r="AE188" i="45" s="1"/>
  <c r="AE189" i="45" s="1"/>
  <c r="AE190" i="45" s="1"/>
  <c r="AE191" i="45" s="1"/>
  <c r="AE192" i="45" s="1"/>
  <c r="AE193" i="45" s="1"/>
  <c r="AE194" i="45" s="1"/>
  <c r="AE195" i="45" s="1"/>
  <c r="AE196" i="45" s="1"/>
  <c r="AE197" i="45" s="1"/>
  <c r="AE198" i="45" s="1"/>
  <c r="AE199" i="45" s="1"/>
  <c r="AE200" i="45" s="1"/>
  <c r="AE201" i="45" s="1"/>
  <c r="AE202" i="45" s="1"/>
  <c r="AE104" i="45"/>
  <c r="AE105" i="45"/>
  <c r="AE106" i="45" s="1"/>
  <c r="AE107" i="45" s="1"/>
  <c r="AE108" i="45" s="1"/>
  <c r="AE109" i="45"/>
  <c r="AE110" i="45" s="1"/>
  <c r="AE111" i="45" s="1"/>
  <c r="AE112" i="45" s="1"/>
  <c r="AE113" i="45" s="1"/>
  <c r="AE114" i="45" s="1"/>
  <c r="AE115" i="45" s="1"/>
  <c r="AE116" i="45" s="1"/>
  <c r="AE117" i="45" s="1"/>
  <c r="AE118" i="45" s="1"/>
  <c r="AE119" i="45" s="1"/>
  <c r="AE120" i="45" s="1"/>
  <c r="AE121" i="45" s="1"/>
  <c r="AE122" i="45" s="1"/>
  <c r="AE123" i="45" s="1"/>
  <c r="AE124" i="45" s="1"/>
  <c r="AE125" i="45" s="1"/>
  <c r="AE126" i="45" s="1"/>
  <c r="AE127" i="45" s="1"/>
  <c r="AE128" i="45" s="1"/>
  <c r="AE129" i="45" s="1"/>
  <c r="AE130" i="45" s="1"/>
  <c r="AE131" i="45" s="1"/>
  <c r="AE132" i="45" s="1"/>
  <c r="AE133" i="45" s="1"/>
  <c r="AE134" i="45" s="1"/>
  <c r="AE135" i="45" s="1"/>
  <c r="AE136" i="45" s="1"/>
  <c r="AE137" i="45" s="1"/>
  <c r="AE138" i="45" s="1"/>
  <c r="AD138" i="45"/>
  <c r="AD137" i="45"/>
  <c r="AD136" i="45"/>
  <c r="AD135" i="45"/>
  <c r="AD134" i="45"/>
  <c r="AD133" i="45"/>
  <c r="AD132" i="45"/>
  <c r="AD131" i="45"/>
  <c r="AD130" i="45"/>
  <c r="AD129" i="45"/>
  <c r="AD128" i="45"/>
  <c r="AD127" i="45"/>
  <c r="AD126" i="45"/>
  <c r="AD125" i="45"/>
  <c r="AD124" i="45"/>
  <c r="AD123" i="45"/>
  <c r="AD122" i="45"/>
  <c r="AD121" i="45"/>
  <c r="AD120" i="45"/>
  <c r="AD119" i="45"/>
  <c r="AD118" i="45"/>
  <c r="AD117" i="45"/>
  <c r="AD116" i="45"/>
  <c r="AD115" i="45"/>
  <c r="AD114" i="45"/>
  <c r="AD113" i="45"/>
  <c r="AD112" i="45"/>
  <c r="AD111" i="45"/>
  <c r="AD110" i="45"/>
  <c r="AD109" i="45"/>
  <c r="AD108" i="45"/>
  <c r="AD107" i="45"/>
  <c r="AD106" i="45"/>
  <c r="AD105" i="45"/>
  <c r="AD104" i="45"/>
  <c r="AD103" i="45"/>
  <c r="AE4" i="45"/>
  <c r="AE5" i="45"/>
  <c r="AE6" i="45"/>
  <c r="AE7" i="45" s="1"/>
  <c r="AE8" i="45" s="1"/>
  <c r="AE9" i="45" s="1"/>
  <c r="AE10" i="45" s="1"/>
  <c r="AE11" i="45" s="1"/>
  <c r="AE12" i="45" s="1"/>
  <c r="AE13" i="45" s="1"/>
  <c r="AE14" i="45" s="1"/>
  <c r="AE15" i="45" s="1"/>
  <c r="AE16" i="45" s="1"/>
  <c r="AE17" i="45" s="1"/>
  <c r="AE18" i="45" s="1"/>
  <c r="AE19" i="45" s="1"/>
  <c r="AE20" i="45" s="1"/>
  <c r="AE21" i="45" s="1"/>
  <c r="AE22" i="45" s="1"/>
  <c r="AE23" i="45" s="1"/>
  <c r="AE24" i="45" s="1"/>
  <c r="AE25" i="45" s="1"/>
  <c r="AE26" i="45" s="1"/>
  <c r="AE27" i="45" s="1"/>
  <c r="AE28" i="45" s="1"/>
  <c r="AE29" i="45" s="1"/>
  <c r="AE30" i="45" s="1"/>
  <c r="AE31" i="45" s="1"/>
  <c r="AE32" i="45" s="1"/>
  <c r="AE33" i="45" s="1"/>
  <c r="AE34" i="45" s="1"/>
  <c r="AE35" i="45" s="1"/>
  <c r="AE36" i="45" s="1"/>
  <c r="AE37" i="45" s="1"/>
  <c r="AE38" i="45" s="1"/>
  <c r="AE40" i="45" s="1"/>
  <c r="AE41" i="45" s="1"/>
  <c r="AE42" i="45" s="1"/>
  <c r="AE43" i="45" s="1"/>
  <c r="AE44" i="45" s="1"/>
  <c r="AE45" i="45" s="1"/>
  <c r="AE46" i="45" s="1"/>
  <c r="AE47" i="45" s="1"/>
  <c r="AE48" i="45" s="1"/>
  <c r="AE49" i="45" s="1"/>
  <c r="AE50" i="45" s="1"/>
  <c r="AE51" i="45" s="1"/>
  <c r="AE52" i="45" s="1"/>
  <c r="AE53" i="45" s="1"/>
  <c r="AE54" i="45" s="1"/>
  <c r="AE55" i="45" s="1"/>
  <c r="AE56" i="45" s="1"/>
  <c r="AE57" i="45" s="1"/>
  <c r="AE58" i="45" s="1"/>
  <c r="AE59" i="45" s="1"/>
  <c r="AE60" i="45" s="1"/>
  <c r="AE61" i="45" s="1"/>
  <c r="AE62" i="45" s="1"/>
  <c r="AE63" i="45" s="1"/>
  <c r="AE64" i="45" s="1"/>
  <c r="AE65" i="45" s="1"/>
  <c r="AE66" i="45" s="1"/>
  <c r="AE67" i="45" s="1"/>
  <c r="AE68" i="45" s="1"/>
  <c r="AE69" i="45" s="1"/>
  <c r="AE70" i="45" s="1"/>
  <c r="AE71" i="45" s="1"/>
  <c r="AE72" i="45" s="1"/>
  <c r="AE73" i="45" s="1"/>
  <c r="AE74" i="45" s="1"/>
  <c r="AE75" i="45" s="1"/>
  <c r="AE76" i="45" s="1"/>
  <c r="AE77" i="45" s="1"/>
  <c r="AE78" i="45" s="1"/>
  <c r="AE79" i="45" s="1"/>
  <c r="AE80" i="45" s="1"/>
  <c r="AE81" i="45" s="1"/>
  <c r="AE82" i="45" s="1"/>
  <c r="AE83" i="45" s="1"/>
  <c r="AE84" i="45" s="1"/>
  <c r="AE85" i="45" s="1"/>
  <c r="AE86" i="45" s="1"/>
  <c r="AE87" i="45" s="1"/>
  <c r="AE88" i="45" s="1"/>
  <c r="AE89" i="45" s="1"/>
  <c r="AE90" i="45" s="1"/>
  <c r="AE91" i="45" s="1"/>
  <c r="AE92" i="45" s="1"/>
  <c r="AE93" i="45" s="1"/>
  <c r="AE94" i="45" s="1"/>
  <c r="BH42" i="45"/>
  <c r="BH41" i="45"/>
  <c r="BH40" i="45"/>
  <c r="BH39" i="45"/>
  <c r="BH38" i="45"/>
  <c r="BH37" i="45"/>
  <c r="BH36" i="45"/>
  <c r="BH35" i="45"/>
  <c r="BH34" i="45"/>
  <c r="BH33" i="45"/>
  <c r="BH32" i="45"/>
  <c r="BH31" i="45"/>
  <c r="BH30" i="45"/>
  <c r="BH29" i="45"/>
  <c r="BH28" i="45"/>
  <c r="BH27" i="45"/>
  <c r="BH26" i="45"/>
  <c r="BH25" i="45"/>
  <c r="BH24" i="45"/>
  <c r="BH23" i="45"/>
  <c r="BH22" i="45"/>
  <c r="BH21" i="45"/>
  <c r="BH20" i="45"/>
  <c r="BH18" i="45"/>
  <c r="BH17" i="45"/>
  <c r="BH16" i="45"/>
  <c r="BH15" i="45"/>
  <c r="BH14" i="45"/>
  <c r="BH13" i="45"/>
  <c r="BH12" i="45"/>
  <c r="BH11" i="45"/>
  <c r="BH10" i="45"/>
  <c r="BH9" i="45"/>
  <c r="BH8" i="45"/>
  <c r="BH7" i="45"/>
  <c r="BI4" i="45"/>
  <c r="BI5" i="45"/>
  <c r="BI6" i="45" s="1"/>
  <c r="BI7" i="45" s="1"/>
  <c r="BI8" i="45" s="1"/>
  <c r="BI9" i="45" s="1"/>
  <c r="BI10" i="45" s="1"/>
  <c r="BI11" i="45" s="1"/>
  <c r="BI12" i="45" s="1"/>
  <c r="BI13" i="45" s="1"/>
  <c r="BI14" i="45" s="1"/>
  <c r="BI15" i="45" s="1"/>
  <c r="BI16" i="45" s="1"/>
  <c r="BI17" i="45" s="1"/>
  <c r="BI18" i="45" s="1"/>
  <c r="BI20" i="45" s="1"/>
  <c r="BI21" i="45" s="1"/>
  <c r="BI22" i="45" s="1"/>
  <c r="BI23" i="45" s="1"/>
  <c r="BI24" i="45" s="1"/>
  <c r="BI25" i="45" s="1"/>
  <c r="BI26" i="45" s="1"/>
  <c r="BI27" i="45" s="1"/>
  <c r="BI28" i="45" s="1"/>
  <c r="BI29" i="45" s="1"/>
  <c r="BI30" i="45" s="1"/>
  <c r="BI31" i="45" s="1"/>
  <c r="BI32" i="45" s="1"/>
  <c r="BI33" i="45" s="1"/>
  <c r="BI34" i="45" s="1"/>
  <c r="BI35" i="45" s="1"/>
  <c r="BI36" i="45" s="1"/>
  <c r="BI37" i="45" s="1"/>
  <c r="BI38" i="45" s="1"/>
  <c r="BI39" i="45" s="1"/>
  <c r="BI40" i="45" s="1"/>
  <c r="BI41" i="45" s="1"/>
  <c r="BI42" i="45" s="1"/>
  <c r="AD94" i="45"/>
  <c r="AD93" i="45"/>
  <c r="AD92" i="45"/>
  <c r="AD91" i="45"/>
  <c r="AD90" i="45"/>
  <c r="AD89" i="45"/>
  <c r="AD88" i="45"/>
  <c r="AD87" i="45"/>
  <c r="AD86" i="45"/>
  <c r="AD85" i="45"/>
  <c r="AD84" i="45"/>
  <c r="AD83" i="45"/>
  <c r="AD82" i="45"/>
  <c r="AD81" i="45"/>
  <c r="AD80" i="45"/>
  <c r="AD79" i="45"/>
  <c r="AD78" i="45"/>
  <c r="AD77" i="45"/>
  <c r="AD76" i="45"/>
  <c r="AD75" i="45"/>
  <c r="AD74" i="45"/>
  <c r="AD73" i="45"/>
  <c r="AD72" i="45"/>
  <c r="AD71" i="45"/>
  <c r="AD70" i="45"/>
  <c r="AD69" i="45"/>
  <c r="AD68" i="45"/>
  <c r="AD67" i="45"/>
  <c r="AD66" i="45"/>
  <c r="AD65" i="45"/>
  <c r="AD64" i="45"/>
  <c r="AD63" i="45"/>
  <c r="AD62" i="45"/>
  <c r="AD61" i="45"/>
  <c r="AD60" i="45"/>
  <c r="AD59" i="45"/>
  <c r="AD58" i="45"/>
  <c r="AD57" i="45"/>
  <c r="AD56" i="45"/>
  <c r="AD55" i="45"/>
  <c r="AD54" i="45"/>
  <c r="AD53" i="45"/>
  <c r="AD52" i="45"/>
  <c r="AD51" i="45"/>
  <c r="AD50" i="45"/>
  <c r="AD49" i="45"/>
  <c r="AD48" i="45"/>
  <c r="AD47" i="45"/>
  <c r="AD46" i="45"/>
  <c r="AD45" i="45"/>
  <c r="AD44" i="45"/>
  <c r="AD43" i="45"/>
  <c r="AD42" i="45"/>
  <c r="AD41" i="45"/>
  <c r="AD40" i="45"/>
  <c r="AD38" i="45"/>
  <c r="AD37" i="45"/>
  <c r="AD36" i="45"/>
  <c r="AD35" i="45"/>
  <c r="AD34" i="45"/>
  <c r="AD33" i="45"/>
  <c r="AD32" i="45"/>
  <c r="AD31" i="45"/>
  <c r="AD30" i="45"/>
  <c r="AD29" i="45"/>
  <c r="AD28" i="45"/>
  <c r="AD27" i="45"/>
  <c r="AD26" i="45"/>
  <c r="AD25" i="45"/>
  <c r="AD24" i="45"/>
  <c r="AD23" i="45"/>
  <c r="AD22" i="45"/>
  <c r="AD21" i="45"/>
  <c r="AD20" i="45"/>
  <c r="AD19" i="45"/>
  <c r="AD18" i="45"/>
  <c r="AD17" i="45"/>
  <c r="AD16" i="45"/>
  <c r="AD15" i="45"/>
  <c r="AD14" i="45"/>
  <c r="AD13" i="45"/>
  <c r="AD12" i="45"/>
  <c r="AD11" i="45"/>
  <c r="AD10" i="45"/>
  <c r="AD9" i="45"/>
  <c r="AD8" i="45"/>
  <c r="AD7" i="45"/>
  <c r="AD6" i="45"/>
  <c r="AD5" i="45"/>
  <c r="AD4" i="45"/>
  <c r="AD3" i="45"/>
  <c r="AD95" i="45" s="1"/>
  <c r="K96" i="45" s="1"/>
  <c r="J454" i="42"/>
  <c r="J455" i="42" s="1"/>
  <c r="H274" i="42"/>
  <c r="H275" i="42" s="1"/>
  <c r="F278" i="42"/>
  <c r="F279" i="42" s="1"/>
  <c r="CD43" i="38"/>
  <c r="CD35" i="38"/>
  <c r="CD23" i="38"/>
  <c r="CD5" i="38"/>
  <c r="AO47" i="38"/>
  <c r="AO35" i="38"/>
  <c r="AO19" i="38"/>
  <c r="AO11" i="38"/>
  <c r="AW19" i="40"/>
  <c r="AV19" i="40"/>
  <c r="AY19" i="40"/>
  <c r="AX19" i="40"/>
  <c r="BB19" i="40"/>
  <c r="BI19" i="40"/>
  <c r="BA19" i="40"/>
  <c r="BC19" i="40"/>
  <c r="BJ19" i="40"/>
  <c r="BD19" i="40"/>
  <c r="BK19" i="40"/>
  <c r="BL19" i="40"/>
  <c r="BM19" i="40"/>
  <c r="BN19" i="40"/>
  <c r="AZ19" i="40"/>
  <c r="BE19" i="40"/>
  <c r="BO19" i="40"/>
  <c r="BG19" i="40"/>
  <c r="BP19" i="40"/>
  <c r="BQ19" i="40"/>
  <c r="BR19" i="40"/>
  <c r="BS19" i="40"/>
  <c r="BT19" i="40"/>
  <c r="BU19" i="40"/>
  <c r="BV19" i="40"/>
  <c r="BW19" i="40"/>
  <c r="BX19" i="40"/>
  <c r="BY19" i="40"/>
  <c r="BZ19" i="40"/>
  <c r="CA19" i="40"/>
  <c r="CB19" i="40"/>
  <c r="CC19" i="40"/>
  <c r="H59" i="43"/>
  <c r="AG164" i="43"/>
  <c r="AF164" i="43"/>
  <c r="AE164" i="43"/>
  <c r="AD164" i="43"/>
  <c r="AC164" i="43"/>
  <c r="AB164" i="43"/>
  <c r="AA164" i="43"/>
  <c r="Z164" i="43"/>
  <c r="Y164" i="43"/>
  <c r="X164" i="43"/>
  <c r="P164" i="43"/>
  <c r="O164" i="43"/>
  <c r="N164" i="43"/>
  <c r="M164" i="43"/>
  <c r="L164" i="43"/>
  <c r="K164" i="43"/>
  <c r="J164" i="43"/>
  <c r="I164" i="43"/>
  <c r="H164" i="43"/>
  <c r="G164" i="43"/>
  <c r="AG163" i="43"/>
  <c r="AF163" i="43"/>
  <c r="AE163" i="43"/>
  <c r="AD163" i="43"/>
  <c r="AC163" i="43"/>
  <c r="AB163" i="43"/>
  <c r="AA163" i="43"/>
  <c r="Z163" i="43"/>
  <c r="Y163" i="43"/>
  <c r="X163" i="43"/>
  <c r="P163" i="43"/>
  <c r="O163" i="43"/>
  <c r="N163" i="43"/>
  <c r="M163" i="43"/>
  <c r="L163" i="43"/>
  <c r="K163" i="43"/>
  <c r="J163" i="43"/>
  <c r="I163" i="43"/>
  <c r="H163" i="43"/>
  <c r="G163" i="43"/>
  <c r="AG129" i="43"/>
  <c r="AF129" i="43"/>
  <c r="AE129" i="43"/>
  <c r="AD129" i="43"/>
  <c r="AC129" i="43"/>
  <c r="AB129" i="43"/>
  <c r="AA129" i="43"/>
  <c r="Z129" i="43"/>
  <c r="Y129" i="43"/>
  <c r="X129" i="43"/>
  <c r="P129" i="43"/>
  <c r="O129" i="43"/>
  <c r="N129" i="43"/>
  <c r="M129" i="43"/>
  <c r="L129" i="43"/>
  <c r="K129" i="43"/>
  <c r="J129" i="43"/>
  <c r="I129" i="43"/>
  <c r="H129" i="43"/>
  <c r="AG128" i="43"/>
  <c r="AF128" i="43"/>
  <c r="AE128" i="43"/>
  <c r="AD128" i="43"/>
  <c r="AC128" i="43"/>
  <c r="AB128" i="43"/>
  <c r="AA128" i="43"/>
  <c r="Z128" i="43"/>
  <c r="Y128" i="43"/>
  <c r="X128" i="43"/>
  <c r="P128" i="43"/>
  <c r="O128" i="43"/>
  <c r="N128" i="43"/>
  <c r="M128" i="43"/>
  <c r="L128" i="43"/>
  <c r="K128" i="43"/>
  <c r="J128" i="43"/>
  <c r="I128" i="43"/>
  <c r="H128" i="43"/>
  <c r="AG94" i="43"/>
  <c r="AF94" i="43"/>
  <c r="AE94" i="43"/>
  <c r="AD94" i="43"/>
  <c r="AC94" i="43"/>
  <c r="AB94" i="43"/>
  <c r="AA94" i="43"/>
  <c r="Z94" i="43"/>
  <c r="Y94" i="43"/>
  <c r="X94" i="43"/>
  <c r="P94" i="43"/>
  <c r="O94" i="43"/>
  <c r="N94" i="43"/>
  <c r="M94" i="43"/>
  <c r="L94" i="43"/>
  <c r="K94" i="43"/>
  <c r="J94" i="43"/>
  <c r="I94" i="43"/>
  <c r="H94" i="43"/>
  <c r="G94" i="43"/>
  <c r="AG93" i="43"/>
  <c r="AF93" i="43"/>
  <c r="AE93" i="43"/>
  <c r="AD93" i="43"/>
  <c r="AC93" i="43"/>
  <c r="AB93" i="43"/>
  <c r="AA93" i="43"/>
  <c r="Z93" i="43"/>
  <c r="Y93" i="43"/>
  <c r="X93" i="43"/>
  <c r="P93" i="43"/>
  <c r="O93" i="43"/>
  <c r="N93" i="43"/>
  <c r="M93" i="43"/>
  <c r="L93" i="43"/>
  <c r="K93" i="43"/>
  <c r="J93" i="43"/>
  <c r="I93" i="43"/>
  <c r="H93" i="43"/>
  <c r="G93" i="43"/>
  <c r="AG59" i="43"/>
  <c r="AF59" i="43"/>
  <c r="AE59" i="43"/>
  <c r="AD59" i="43"/>
  <c r="AC59" i="43"/>
  <c r="AB59" i="43"/>
  <c r="AA59" i="43"/>
  <c r="Z59" i="43"/>
  <c r="Y59" i="43"/>
  <c r="X59" i="43"/>
  <c r="P59" i="43"/>
  <c r="O59" i="43"/>
  <c r="N59" i="43"/>
  <c r="M59" i="43"/>
  <c r="L59" i="43"/>
  <c r="K59" i="43"/>
  <c r="J59" i="43"/>
  <c r="I59" i="43"/>
  <c r="G59" i="43"/>
  <c r="AG58" i="43"/>
  <c r="AF58" i="43"/>
  <c r="AE58" i="43"/>
  <c r="AD58" i="43"/>
  <c r="AC58" i="43"/>
  <c r="AB58" i="43"/>
  <c r="AA58" i="43"/>
  <c r="Z58" i="43"/>
  <c r="Y58" i="43"/>
  <c r="X58" i="43"/>
  <c r="P58" i="43"/>
  <c r="O58" i="43"/>
  <c r="N58" i="43"/>
  <c r="M58" i="43"/>
  <c r="L58" i="43"/>
  <c r="K58" i="43"/>
  <c r="J58" i="43"/>
  <c r="I58" i="43"/>
  <c r="H58" i="43"/>
  <c r="G58" i="43"/>
  <c r="AG25" i="43"/>
  <c r="AF25" i="43"/>
  <c r="AE25" i="43"/>
  <c r="AD25" i="43"/>
  <c r="AC25" i="43"/>
  <c r="AB25" i="43"/>
  <c r="AA25" i="43"/>
  <c r="Z25" i="43"/>
  <c r="Y25" i="43"/>
  <c r="X25" i="43"/>
  <c r="AG24" i="43"/>
  <c r="AF24" i="43"/>
  <c r="AE24" i="43"/>
  <c r="AD24" i="43"/>
  <c r="AC24" i="43"/>
  <c r="AB24" i="43"/>
  <c r="AA24" i="43"/>
  <c r="Z24" i="43"/>
  <c r="Y24" i="43"/>
  <c r="X24" i="43"/>
  <c r="P25" i="43"/>
  <c r="O25" i="43"/>
  <c r="N25" i="43"/>
  <c r="M25" i="43"/>
  <c r="L25" i="43"/>
  <c r="K25" i="43"/>
  <c r="J25" i="43"/>
  <c r="I25" i="43"/>
  <c r="H25" i="43"/>
  <c r="G25" i="43"/>
  <c r="P24" i="43"/>
  <c r="O24" i="43"/>
  <c r="N24" i="43"/>
  <c r="M24" i="43"/>
  <c r="L24" i="43"/>
  <c r="K24" i="43"/>
  <c r="J24" i="43"/>
  <c r="I24" i="43"/>
  <c r="H24" i="43"/>
  <c r="G24" i="43"/>
  <c r="Y55" i="42"/>
  <c r="Z55" i="42" s="1"/>
  <c r="AA55" i="42" s="1"/>
  <c r="AB55" i="42" s="1"/>
  <c r="AC55" i="42" s="1"/>
  <c r="AD55" i="42" s="1"/>
  <c r="AE55" i="42" s="1"/>
  <c r="AF55" i="42" s="1"/>
  <c r="AG55" i="42" s="1"/>
  <c r="H55" i="42"/>
  <c r="I55" i="42" s="1"/>
  <c r="J55" i="42" s="1"/>
  <c r="K55" i="42" s="1"/>
  <c r="L55" i="42" s="1"/>
  <c r="M55" i="42" s="1"/>
  <c r="N55" i="42" s="1"/>
  <c r="O55" i="42" s="1"/>
  <c r="P55" i="42" s="1"/>
  <c r="P202" i="40"/>
  <c r="CC102" i="40"/>
  <c r="CB102" i="40"/>
  <c r="CA102" i="40"/>
  <c r="BZ102" i="40"/>
  <c r="BY102" i="40"/>
  <c r="BX102" i="40"/>
  <c r="BW102" i="40"/>
  <c r="BV102" i="40"/>
  <c r="BU102" i="40"/>
  <c r="BT102" i="40"/>
  <c r="BS102" i="40"/>
  <c r="BR102" i="40"/>
  <c r="BQ102" i="40"/>
  <c r="BP102" i="40"/>
  <c r="BG102" i="40"/>
  <c r="BO102" i="40"/>
  <c r="BE102" i="40"/>
  <c r="AZ102" i="40"/>
  <c r="BN102" i="40"/>
  <c r="BM102" i="40"/>
  <c r="BL102" i="40"/>
  <c r="BK102" i="40"/>
  <c r="BD102" i="40"/>
  <c r="BJ102" i="40"/>
  <c r="BC102" i="40"/>
  <c r="BA102" i="40"/>
  <c r="BI102" i="40"/>
  <c r="BB102" i="40"/>
  <c r="AX102" i="40"/>
  <c r="AY102" i="40"/>
  <c r="AV102" i="40"/>
  <c r="AW102" i="40"/>
  <c r="CC93" i="40"/>
  <c r="CB93" i="40"/>
  <c r="CA93" i="40"/>
  <c r="BZ93" i="40"/>
  <c r="BY93" i="40"/>
  <c r="BX93" i="40"/>
  <c r="BW93" i="40"/>
  <c r="BV93" i="40"/>
  <c r="BU93" i="40"/>
  <c r="BT93" i="40"/>
  <c r="BS93" i="40"/>
  <c r="BR93" i="40"/>
  <c r="BQ93" i="40"/>
  <c r="BP93" i="40"/>
  <c r="BG93" i="40"/>
  <c r="BO93" i="40"/>
  <c r="BE93" i="40"/>
  <c r="AZ93" i="40"/>
  <c r="BN93" i="40"/>
  <c r="BM93" i="40"/>
  <c r="BL93" i="40"/>
  <c r="BK93" i="40"/>
  <c r="BD93" i="40"/>
  <c r="BJ93" i="40"/>
  <c r="BC93" i="40"/>
  <c r="BA93" i="40"/>
  <c r="BI93" i="40"/>
  <c r="BB93" i="40"/>
  <c r="AX93" i="40"/>
  <c r="AY93" i="40"/>
  <c r="AV93" i="40"/>
  <c r="AW93" i="40"/>
  <c r="CC85" i="40"/>
  <c r="CB85" i="40"/>
  <c r="CA85" i="40"/>
  <c r="BZ85" i="40"/>
  <c r="BY85" i="40"/>
  <c r="BX85" i="40"/>
  <c r="BW85" i="40"/>
  <c r="BV85" i="40"/>
  <c r="BU85" i="40"/>
  <c r="BT85" i="40"/>
  <c r="BS85" i="40"/>
  <c r="BR85" i="40"/>
  <c r="BQ85" i="40"/>
  <c r="BP85" i="40"/>
  <c r="BG85" i="40"/>
  <c r="BO85" i="40"/>
  <c r="BE85" i="40"/>
  <c r="AZ85" i="40"/>
  <c r="BN85" i="40"/>
  <c r="BM85" i="40"/>
  <c r="BL85" i="40"/>
  <c r="BK85" i="40"/>
  <c r="BD85" i="40"/>
  <c r="BJ85" i="40"/>
  <c r="BC85" i="40"/>
  <c r="BA85" i="40"/>
  <c r="BI85" i="40"/>
  <c r="BB85" i="40"/>
  <c r="AX85" i="40"/>
  <c r="AY85" i="40"/>
  <c r="AV85" i="40"/>
  <c r="AW85" i="40"/>
  <c r="CC79" i="40"/>
  <c r="CB79" i="40"/>
  <c r="CA79" i="40"/>
  <c r="BZ79" i="40"/>
  <c r="BY79" i="40"/>
  <c r="BX79" i="40"/>
  <c r="BW79" i="40"/>
  <c r="BV79" i="40"/>
  <c r="BU79" i="40"/>
  <c r="BT79" i="40"/>
  <c r="BS79" i="40"/>
  <c r="BR79" i="40"/>
  <c r="BQ79" i="40"/>
  <c r="BP79" i="40"/>
  <c r="BG79" i="40"/>
  <c r="BO79" i="40"/>
  <c r="BE79" i="40"/>
  <c r="AZ79" i="40"/>
  <c r="BN79" i="40"/>
  <c r="BM79" i="40"/>
  <c r="BL79" i="40"/>
  <c r="BK79" i="40"/>
  <c r="BD79" i="40"/>
  <c r="BJ79" i="40"/>
  <c r="BC79" i="40"/>
  <c r="BA79" i="40"/>
  <c r="BI79" i="40"/>
  <c r="BB79" i="40"/>
  <c r="AX79" i="40"/>
  <c r="AY79" i="40"/>
  <c r="AV79" i="40"/>
  <c r="AW79" i="40"/>
  <c r="CC73" i="40"/>
  <c r="CB73" i="40"/>
  <c r="CA73" i="40"/>
  <c r="BZ73" i="40"/>
  <c r="BY73" i="40"/>
  <c r="BX73" i="40"/>
  <c r="BW73" i="40"/>
  <c r="BV73" i="40"/>
  <c r="BU73" i="40"/>
  <c r="BT73" i="40"/>
  <c r="BS73" i="40"/>
  <c r="BR73" i="40"/>
  <c r="BQ73" i="40"/>
  <c r="BP73" i="40"/>
  <c r="BG73" i="40"/>
  <c r="BO73" i="40"/>
  <c r="BE73" i="40"/>
  <c r="AZ73" i="40"/>
  <c r="BN73" i="40"/>
  <c r="BM73" i="40"/>
  <c r="BL73" i="40"/>
  <c r="BK73" i="40"/>
  <c r="BD73" i="40"/>
  <c r="BJ73" i="40"/>
  <c r="BC73" i="40"/>
  <c r="BA73" i="40"/>
  <c r="BI73" i="40"/>
  <c r="BB73" i="40"/>
  <c r="AX73" i="40"/>
  <c r="AY73" i="40"/>
  <c r="AV73" i="40"/>
  <c r="AW73" i="40"/>
  <c r="CC64" i="40"/>
  <c r="CB64" i="40"/>
  <c r="CA64" i="40"/>
  <c r="BZ64" i="40"/>
  <c r="BY64" i="40"/>
  <c r="BX64" i="40"/>
  <c r="BW64" i="40"/>
  <c r="BV64" i="40"/>
  <c r="BU64" i="40"/>
  <c r="BT64" i="40"/>
  <c r="BS64" i="40"/>
  <c r="BR64" i="40"/>
  <c r="BQ64" i="40"/>
  <c r="BP64" i="40"/>
  <c r="BG64" i="40"/>
  <c r="BO64" i="40"/>
  <c r="BE64" i="40"/>
  <c r="AZ64" i="40"/>
  <c r="BN64" i="40"/>
  <c r="BM64" i="40"/>
  <c r="BL64" i="40"/>
  <c r="BK64" i="40"/>
  <c r="BD64" i="40"/>
  <c r="BJ64" i="40"/>
  <c r="BC64" i="40"/>
  <c r="BA64" i="40"/>
  <c r="BI64" i="40"/>
  <c r="BB64" i="40"/>
  <c r="AX64" i="40"/>
  <c r="AY64" i="40"/>
  <c r="AV64" i="40"/>
  <c r="AW64" i="40"/>
  <c r="CC53" i="40"/>
  <c r="CB42" i="38" s="1"/>
  <c r="CB53" i="40"/>
  <c r="CA42" i="38" s="1"/>
  <c r="CA53" i="40"/>
  <c r="BZ42" i="38" s="1"/>
  <c r="BZ53" i="40"/>
  <c r="BY42" i="38" s="1"/>
  <c r="BY53" i="40"/>
  <c r="BX42" i="38" s="1"/>
  <c r="BX53" i="40"/>
  <c r="BW42" i="38" s="1"/>
  <c r="BW53" i="40"/>
  <c r="BV42" i="38" s="1"/>
  <c r="BV53" i="40"/>
  <c r="BU42" i="38" s="1"/>
  <c r="BU53" i="40"/>
  <c r="BT42" i="38" s="1"/>
  <c r="BT53" i="40"/>
  <c r="BS42" i="38" s="1"/>
  <c r="BS53" i="40"/>
  <c r="BR42" i="38" s="1"/>
  <c r="BR53" i="40"/>
  <c r="BQ42" i="38" s="1"/>
  <c r="BQ53" i="40"/>
  <c r="BP42" i="38" s="1"/>
  <c r="BP53" i="40"/>
  <c r="BO42" i="38" s="1"/>
  <c r="BG53" i="40"/>
  <c r="BF42" i="38" s="1"/>
  <c r="BO53" i="40"/>
  <c r="BN42" i="38" s="1"/>
  <c r="BE53" i="40"/>
  <c r="BD42" i="38" s="1"/>
  <c r="AZ53" i="40"/>
  <c r="AY42" i="38" s="1"/>
  <c r="BN53" i="40"/>
  <c r="BM42" i="38" s="1"/>
  <c r="BM53" i="40"/>
  <c r="BL42" i="38" s="1"/>
  <c r="BL53" i="40"/>
  <c r="BK42" i="38" s="1"/>
  <c r="BK53" i="40"/>
  <c r="BJ42" i="38" s="1"/>
  <c r="BD53" i="40"/>
  <c r="BC42" i="38" s="1"/>
  <c r="BJ53" i="40"/>
  <c r="BI42" i="38" s="1"/>
  <c r="BC53" i="40"/>
  <c r="BB42" i="38" s="1"/>
  <c r="BA53" i="40"/>
  <c r="AZ42" i="38" s="1"/>
  <c r="BI53" i="40"/>
  <c r="BH42" i="38" s="1"/>
  <c r="BB53" i="40"/>
  <c r="BA42" i="38" s="1"/>
  <c r="AX53" i="40"/>
  <c r="AW42" i="38" s="1"/>
  <c r="AY53" i="40"/>
  <c r="AX42" i="38" s="1"/>
  <c r="AV53" i="40"/>
  <c r="AW53" i="40"/>
  <c r="AV42" i="38" s="1"/>
  <c r="CC44" i="40"/>
  <c r="CB41" i="38" s="1"/>
  <c r="CB44" i="40"/>
  <c r="CA41" i="38" s="1"/>
  <c r="CA44" i="40"/>
  <c r="BZ41" i="38" s="1"/>
  <c r="BZ44" i="40"/>
  <c r="BY41" i="38" s="1"/>
  <c r="BY44" i="40"/>
  <c r="BX41" i="38" s="1"/>
  <c r="BX44" i="40"/>
  <c r="BW41" i="38" s="1"/>
  <c r="BW44" i="40"/>
  <c r="BV41" i="38" s="1"/>
  <c r="BV44" i="40"/>
  <c r="BU41" i="38" s="1"/>
  <c r="BU44" i="40"/>
  <c r="BT41" i="38" s="1"/>
  <c r="BT44" i="40"/>
  <c r="BS41" i="38" s="1"/>
  <c r="BS44" i="40"/>
  <c r="BR41" i="38" s="1"/>
  <c r="BR44" i="40"/>
  <c r="BQ41" i="38" s="1"/>
  <c r="BQ44" i="40"/>
  <c r="BP41" i="38" s="1"/>
  <c r="BP44" i="40"/>
  <c r="BO41" i="38" s="1"/>
  <c r="BG44" i="40"/>
  <c r="BF41" i="38" s="1"/>
  <c r="BO44" i="40"/>
  <c r="BN41" i="38" s="1"/>
  <c r="BE44" i="40"/>
  <c r="BD41" i="38" s="1"/>
  <c r="AZ44" i="40"/>
  <c r="AY41" i="38" s="1"/>
  <c r="BN44" i="40"/>
  <c r="BM41" i="38" s="1"/>
  <c r="BM44" i="40"/>
  <c r="BL41" i="38" s="1"/>
  <c r="BL44" i="40"/>
  <c r="BK41" i="38" s="1"/>
  <c r="BK44" i="40"/>
  <c r="BJ41" i="38" s="1"/>
  <c r="BD44" i="40"/>
  <c r="BC41" i="38" s="1"/>
  <c r="BJ44" i="40"/>
  <c r="BI41" i="38" s="1"/>
  <c r="BC44" i="40"/>
  <c r="BB41" i="38" s="1"/>
  <c r="BA44" i="40"/>
  <c r="AZ41" i="38" s="1"/>
  <c r="BI44" i="40"/>
  <c r="BH41" i="38" s="1"/>
  <c r="BB44" i="40"/>
  <c r="BA41" i="38" s="1"/>
  <c r="AX44" i="40"/>
  <c r="AW41" i="38" s="1"/>
  <c r="AY44" i="40"/>
  <c r="AX41" i="38" s="1"/>
  <c r="AV44" i="40"/>
  <c r="AW44" i="40"/>
  <c r="AV41" i="38" s="1"/>
  <c r="CC34" i="40"/>
  <c r="CB34" i="40"/>
  <c r="CA34" i="40"/>
  <c r="BZ34" i="40"/>
  <c r="BY34" i="40"/>
  <c r="BX34" i="40"/>
  <c r="BW34" i="40"/>
  <c r="BV34" i="40"/>
  <c r="BU34" i="40"/>
  <c r="BT34" i="40"/>
  <c r="BS34" i="40"/>
  <c r="BR34" i="40"/>
  <c r="BQ34" i="40"/>
  <c r="BP34" i="40"/>
  <c r="BG34" i="40"/>
  <c r="BO34" i="40"/>
  <c r="BE34" i="40"/>
  <c r="AZ34" i="40"/>
  <c r="BN34" i="40"/>
  <c r="BM34" i="40"/>
  <c r="BL34" i="40"/>
  <c r="BK34" i="40"/>
  <c r="BD34" i="40"/>
  <c r="BJ34" i="40"/>
  <c r="BC34" i="40"/>
  <c r="BA34" i="40"/>
  <c r="BI34" i="40"/>
  <c r="BB34" i="40"/>
  <c r="AX34" i="40"/>
  <c r="AY34" i="40"/>
  <c r="AV34" i="40"/>
  <c r="AW34" i="40"/>
  <c r="CC28" i="40"/>
  <c r="CB28" i="40"/>
  <c r="CA28" i="40"/>
  <c r="BZ28" i="40"/>
  <c r="BY28" i="40"/>
  <c r="BX28" i="40"/>
  <c r="BW28" i="40"/>
  <c r="BV28" i="40"/>
  <c r="BU28" i="40"/>
  <c r="BT28" i="40"/>
  <c r="BS28" i="40"/>
  <c r="BR28" i="40"/>
  <c r="BQ28" i="40"/>
  <c r="BP28" i="40"/>
  <c r="BG28" i="40"/>
  <c r="BO28" i="40"/>
  <c r="BE28" i="40"/>
  <c r="AZ28" i="40"/>
  <c r="BN28" i="40"/>
  <c r="BM28" i="40"/>
  <c r="BL28" i="40"/>
  <c r="BK28" i="40"/>
  <c r="BD28" i="40"/>
  <c r="BJ28" i="40"/>
  <c r="BC28" i="40"/>
  <c r="BA28" i="40"/>
  <c r="BI28" i="40"/>
  <c r="BB28" i="40"/>
  <c r="AX28" i="40"/>
  <c r="AY28" i="40"/>
  <c r="AV28" i="40"/>
  <c r="AW28" i="40"/>
  <c r="CC10" i="40"/>
  <c r="CB8" i="38" s="1"/>
  <c r="CB10" i="40"/>
  <c r="CA8" i="38" s="1"/>
  <c r="CA10" i="40"/>
  <c r="BZ8" i="38" s="1"/>
  <c r="BZ10" i="40"/>
  <c r="BY8" i="38" s="1"/>
  <c r="BY10" i="40"/>
  <c r="BX8" i="38" s="1"/>
  <c r="BX10" i="40"/>
  <c r="BW8" i="38" s="1"/>
  <c r="BW10" i="40"/>
  <c r="BV8" i="38" s="1"/>
  <c r="BV10" i="40"/>
  <c r="BU8" i="38" s="1"/>
  <c r="BU10" i="40"/>
  <c r="BT8" i="38" s="1"/>
  <c r="BT10" i="40"/>
  <c r="BS8" i="38" s="1"/>
  <c r="BS10" i="40"/>
  <c r="BR8" i="38" s="1"/>
  <c r="BR10" i="40"/>
  <c r="BQ8" i="38" s="1"/>
  <c r="BQ10" i="40"/>
  <c r="BP8" i="38" s="1"/>
  <c r="BP10" i="40"/>
  <c r="BO8" i="38" s="1"/>
  <c r="BG10" i="40"/>
  <c r="BO10" i="40"/>
  <c r="BN8" i="38" s="1"/>
  <c r="BE10" i="40"/>
  <c r="AZ10" i="40"/>
  <c r="BN10" i="40"/>
  <c r="BM8" i="38" s="1"/>
  <c r="BM10" i="40"/>
  <c r="BL8" i="38" s="1"/>
  <c r="BL10" i="40"/>
  <c r="BK8" i="38" s="1"/>
  <c r="BK10" i="40"/>
  <c r="BJ8" i="38" s="1"/>
  <c r="BD10" i="40"/>
  <c r="BJ10" i="40"/>
  <c r="BI8" i="38" s="1"/>
  <c r="BC10" i="40"/>
  <c r="BA10" i="40"/>
  <c r="BI10" i="40"/>
  <c r="BH8" i="38" s="1"/>
  <c r="BB10" i="40"/>
  <c r="AX10" i="40"/>
  <c r="AY10" i="40"/>
  <c r="AV10" i="40"/>
  <c r="AW10" i="40"/>
  <c r="H184" i="40"/>
  <c r="F184" i="40"/>
  <c r="I184" i="40"/>
  <c r="G184" i="40"/>
  <c r="N184" i="40"/>
  <c r="S184" i="40"/>
  <c r="L184" i="40"/>
  <c r="M184" i="40"/>
  <c r="Q184" i="40"/>
  <c r="K184" i="40"/>
  <c r="T184" i="40"/>
  <c r="U184" i="40"/>
  <c r="V184" i="40"/>
  <c r="W184" i="40"/>
  <c r="O184" i="40"/>
  <c r="X184" i="40"/>
  <c r="Y184" i="40"/>
  <c r="Z184" i="40"/>
  <c r="J184" i="40"/>
  <c r="AA184" i="40"/>
  <c r="AB184" i="40"/>
  <c r="AC184" i="40"/>
  <c r="AD184" i="40"/>
  <c r="AE184" i="40"/>
  <c r="AF184" i="40"/>
  <c r="AG184" i="40"/>
  <c r="AH184" i="40"/>
  <c r="AI184" i="40"/>
  <c r="AJ184" i="40"/>
  <c r="AK184" i="40"/>
  <c r="P184" i="40"/>
  <c r="AL184" i="40"/>
  <c r="AM184" i="40"/>
  <c r="AM162" i="40"/>
  <c r="AL162" i="40"/>
  <c r="P162" i="40"/>
  <c r="AK162" i="40"/>
  <c r="AJ162" i="40"/>
  <c r="AI162" i="40"/>
  <c r="AH162" i="40"/>
  <c r="AG162" i="40"/>
  <c r="AF162" i="40"/>
  <c r="AE162" i="40"/>
  <c r="AD162" i="40"/>
  <c r="AC162" i="40"/>
  <c r="AB162" i="40"/>
  <c r="AA162" i="40"/>
  <c r="J162" i="40"/>
  <c r="Z162" i="40"/>
  <c r="Y162" i="40"/>
  <c r="X162" i="40"/>
  <c r="O162" i="40"/>
  <c r="W162" i="40"/>
  <c r="V162" i="40"/>
  <c r="U162" i="40"/>
  <c r="T162" i="40"/>
  <c r="K162" i="40"/>
  <c r="Q162" i="40"/>
  <c r="M162" i="40"/>
  <c r="L162" i="40"/>
  <c r="S162" i="40"/>
  <c r="N162" i="40"/>
  <c r="G162" i="40"/>
  <c r="I162" i="40"/>
  <c r="F162" i="40"/>
  <c r="H162" i="40"/>
  <c r="AM155" i="40"/>
  <c r="AL42" i="38" s="1"/>
  <c r="AL155" i="40"/>
  <c r="AK42" i="38" s="1"/>
  <c r="P155" i="40"/>
  <c r="AK155" i="40"/>
  <c r="AJ42" i="38" s="1"/>
  <c r="AJ155" i="40"/>
  <c r="AI42" i="38" s="1"/>
  <c r="AI155" i="40"/>
  <c r="AH42" i="38" s="1"/>
  <c r="AH155" i="40"/>
  <c r="AG42" i="38" s="1"/>
  <c r="AG155" i="40"/>
  <c r="AF42" i="38" s="1"/>
  <c r="AF155" i="40"/>
  <c r="AE42" i="38" s="1"/>
  <c r="AE155" i="40"/>
  <c r="AD42" i="38" s="1"/>
  <c r="AD155" i="40"/>
  <c r="AC42" i="38" s="1"/>
  <c r="AC155" i="40"/>
  <c r="AB42" i="38" s="1"/>
  <c r="AB155" i="40"/>
  <c r="AA42" i="38" s="1"/>
  <c r="AA155" i="40"/>
  <c r="Z42" i="38" s="1"/>
  <c r="J155" i="40"/>
  <c r="Z155" i="40"/>
  <c r="Y42" i="38" s="1"/>
  <c r="Y155" i="40"/>
  <c r="X42" i="38" s="1"/>
  <c r="X155" i="40"/>
  <c r="W42" i="38" s="1"/>
  <c r="O155" i="40"/>
  <c r="W155" i="40"/>
  <c r="V42" i="38" s="1"/>
  <c r="V155" i="40"/>
  <c r="U42" i="38" s="1"/>
  <c r="U155" i="40"/>
  <c r="T42" i="38" s="1"/>
  <c r="T155" i="40"/>
  <c r="S42" i="38" s="1"/>
  <c r="K155" i="40"/>
  <c r="Q155" i="40"/>
  <c r="M155" i="40"/>
  <c r="L155" i="40"/>
  <c r="S155" i="40"/>
  <c r="R42" i="38" s="1"/>
  <c r="N155" i="40"/>
  <c r="G155" i="40"/>
  <c r="I155" i="40"/>
  <c r="F155" i="40"/>
  <c r="H155" i="40"/>
  <c r="AM132" i="40"/>
  <c r="AL132" i="40"/>
  <c r="P132" i="40"/>
  <c r="AK132" i="40"/>
  <c r="AJ132" i="40"/>
  <c r="AI132" i="40"/>
  <c r="AH132" i="40"/>
  <c r="AG132" i="40"/>
  <c r="AF132" i="40"/>
  <c r="AE132" i="40"/>
  <c r="AD132" i="40"/>
  <c r="AC132" i="40"/>
  <c r="AB132" i="40"/>
  <c r="AA132" i="40"/>
  <c r="J132" i="40"/>
  <c r="Z132" i="40"/>
  <c r="Y132" i="40"/>
  <c r="X132" i="40"/>
  <c r="O132" i="40"/>
  <c r="W132" i="40"/>
  <c r="V132" i="40"/>
  <c r="U132" i="40"/>
  <c r="T132" i="40"/>
  <c r="K132" i="40"/>
  <c r="Q132" i="40"/>
  <c r="M132" i="40"/>
  <c r="L132" i="40"/>
  <c r="S132" i="40"/>
  <c r="N132" i="40"/>
  <c r="G132" i="40"/>
  <c r="I132" i="40"/>
  <c r="F132" i="40"/>
  <c r="H132" i="40"/>
  <c r="AM113" i="40"/>
  <c r="AL113" i="40"/>
  <c r="P113" i="40"/>
  <c r="AK113" i="40"/>
  <c r="AJ113" i="40"/>
  <c r="AI113" i="40"/>
  <c r="AH113" i="40"/>
  <c r="AG113" i="40"/>
  <c r="AF113" i="40"/>
  <c r="AE113" i="40"/>
  <c r="AD113" i="40"/>
  <c r="AC113" i="40"/>
  <c r="AB113" i="40"/>
  <c r="AA113" i="40"/>
  <c r="J113" i="40"/>
  <c r="Z113" i="40"/>
  <c r="Y113" i="40"/>
  <c r="X113" i="40"/>
  <c r="O113" i="40"/>
  <c r="W113" i="40"/>
  <c r="V113" i="40"/>
  <c r="U113" i="40"/>
  <c r="T113" i="40"/>
  <c r="K113" i="40"/>
  <c r="Q113" i="40"/>
  <c r="M113" i="40"/>
  <c r="L113" i="40"/>
  <c r="S113" i="40"/>
  <c r="N113" i="40"/>
  <c r="G113" i="40"/>
  <c r="I113" i="40"/>
  <c r="F113" i="40"/>
  <c r="H113" i="40"/>
  <c r="AM90" i="40"/>
  <c r="AL90" i="40"/>
  <c r="P90" i="40"/>
  <c r="AK90" i="40"/>
  <c r="AJ90" i="40"/>
  <c r="AI90" i="40"/>
  <c r="AH90" i="40"/>
  <c r="AG90" i="40"/>
  <c r="AF90" i="40"/>
  <c r="AE90" i="40"/>
  <c r="AD90" i="40"/>
  <c r="AC90" i="40"/>
  <c r="AB90" i="40"/>
  <c r="AA90" i="40"/>
  <c r="J90" i="40"/>
  <c r="Z90" i="40"/>
  <c r="Y90" i="40"/>
  <c r="X90" i="40"/>
  <c r="O90" i="40"/>
  <c r="W90" i="40"/>
  <c r="V90" i="40"/>
  <c r="U90" i="40"/>
  <c r="T90" i="40"/>
  <c r="K90" i="40"/>
  <c r="Q90" i="40"/>
  <c r="M90" i="40"/>
  <c r="L90" i="40"/>
  <c r="S90" i="40"/>
  <c r="N90" i="40"/>
  <c r="G90" i="40"/>
  <c r="I90" i="40"/>
  <c r="F90" i="40"/>
  <c r="H90" i="40"/>
  <c r="AM70" i="40"/>
  <c r="AL26" i="38" s="1"/>
  <c r="AL70" i="40"/>
  <c r="AK26" i="38" s="1"/>
  <c r="P70" i="40"/>
  <c r="O26" i="38" s="1"/>
  <c r="AK70" i="40"/>
  <c r="AJ26" i="38" s="1"/>
  <c r="AJ70" i="40"/>
  <c r="AI26" i="38" s="1"/>
  <c r="AI70" i="40"/>
  <c r="AH26" i="38" s="1"/>
  <c r="AH70" i="40"/>
  <c r="AG26" i="38" s="1"/>
  <c r="AG70" i="40"/>
  <c r="AF26" i="38" s="1"/>
  <c r="AF70" i="40"/>
  <c r="AE26" i="38" s="1"/>
  <c r="AE70" i="40"/>
  <c r="AD26" i="38" s="1"/>
  <c r="AD70" i="40"/>
  <c r="AC26" i="38" s="1"/>
  <c r="AC70" i="40"/>
  <c r="AB26" i="38" s="1"/>
  <c r="AB70" i="40"/>
  <c r="AA26" i="38" s="1"/>
  <c r="AA70" i="40"/>
  <c r="Z26" i="38" s="1"/>
  <c r="J70" i="40"/>
  <c r="I26" i="38" s="1"/>
  <c r="Z70" i="40"/>
  <c r="Y26" i="38" s="1"/>
  <c r="Y70" i="40"/>
  <c r="X26" i="38" s="1"/>
  <c r="X70" i="40"/>
  <c r="W26" i="38" s="1"/>
  <c r="O70" i="40"/>
  <c r="N26" i="38" s="1"/>
  <c r="W70" i="40"/>
  <c r="V26" i="38" s="1"/>
  <c r="V70" i="40"/>
  <c r="U26" i="38" s="1"/>
  <c r="U70" i="40"/>
  <c r="T26" i="38" s="1"/>
  <c r="T70" i="40"/>
  <c r="S26" i="38" s="1"/>
  <c r="K70" i="40"/>
  <c r="J26" i="38" s="1"/>
  <c r="Q70" i="40"/>
  <c r="P26" i="38" s="1"/>
  <c r="M70" i="40"/>
  <c r="L26" i="38" s="1"/>
  <c r="L70" i="40"/>
  <c r="K26" i="38" s="1"/>
  <c r="S70" i="40"/>
  <c r="R26" i="38" s="1"/>
  <c r="N70" i="40"/>
  <c r="M26" i="38" s="1"/>
  <c r="G70" i="40"/>
  <c r="F26" i="38" s="1"/>
  <c r="I70" i="40"/>
  <c r="H26" i="38" s="1"/>
  <c r="F70" i="40"/>
  <c r="H70" i="40"/>
  <c r="G26" i="38" s="1"/>
  <c r="AM58" i="40"/>
  <c r="AL58" i="40"/>
  <c r="P58" i="40"/>
  <c r="AK58" i="40"/>
  <c r="AJ58" i="40"/>
  <c r="AI58" i="40"/>
  <c r="AH58" i="40"/>
  <c r="AG58" i="40"/>
  <c r="AF58" i="40"/>
  <c r="AE58" i="40"/>
  <c r="AD58" i="40"/>
  <c r="AC58" i="40"/>
  <c r="AB58" i="40"/>
  <c r="AA58" i="40"/>
  <c r="J58" i="40"/>
  <c r="Z58" i="40"/>
  <c r="Y58" i="40"/>
  <c r="X58" i="40"/>
  <c r="O58" i="40"/>
  <c r="W58" i="40"/>
  <c r="V58" i="40"/>
  <c r="U58" i="40"/>
  <c r="T58" i="40"/>
  <c r="K58" i="40"/>
  <c r="Q58" i="40"/>
  <c r="M58" i="40"/>
  <c r="L58" i="40"/>
  <c r="S58" i="40"/>
  <c r="N58" i="40"/>
  <c r="G58" i="40"/>
  <c r="I58" i="40"/>
  <c r="F58" i="40"/>
  <c r="H58" i="40"/>
  <c r="AM36" i="40"/>
  <c r="AE18" i="38" s="1"/>
  <c r="AL36" i="40"/>
  <c r="AD18" i="38" s="1"/>
  <c r="P36" i="40"/>
  <c r="AK36" i="40"/>
  <c r="AC18" i="38" s="1"/>
  <c r="AJ36" i="40"/>
  <c r="AB18" i="38" s="1"/>
  <c r="AI36" i="40"/>
  <c r="AA18" i="38" s="1"/>
  <c r="AH36" i="40"/>
  <c r="Z18" i="38" s="1"/>
  <c r="AG36" i="40"/>
  <c r="Y18" i="38" s="1"/>
  <c r="AF36" i="40"/>
  <c r="X18" i="38" s="1"/>
  <c r="AE36" i="40"/>
  <c r="W18" i="38" s="1"/>
  <c r="AD36" i="40"/>
  <c r="V18" i="38" s="1"/>
  <c r="AC36" i="40"/>
  <c r="U18" i="38" s="1"/>
  <c r="AB36" i="40"/>
  <c r="T18" i="38" s="1"/>
  <c r="AA36" i="40"/>
  <c r="S18" i="38" s="1"/>
  <c r="J36" i="40"/>
  <c r="Z36" i="40"/>
  <c r="R18" i="38" s="1"/>
  <c r="Y36" i="40"/>
  <c r="X36" i="40"/>
  <c r="O36" i="40"/>
  <c r="W36" i="40"/>
  <c r="V36" i="40"/>
  <c r="U36" i="40"/>
  <c r="T36" i="40"/>
  <c r="K36" i="40"/>
  <c r="Q36" i="40"/>
  <c r="M36" i="40"/>
  <c r="L36" i="40"/>
  <c r="S36" i="40"/>
  <c r="N36" i="40"/>
  <c r="G36" i="40"/>
  <c r="I36" i="40"/>
  <c r="F36" i="40"/>
  <c r="H36" i="40"/>
  <c r="AM22" i="40"/>
  <c r="AL22" i="40"/>
  <c r="P22" i="40"/>
  <c r="AK22" i="40"/>
  <c r="AJ22" i="40"/>
  <c r="AI22" i="40"/>
  <c r="AH22" i="40"/>
  <c r="AG22" i="40"/>
  <c r="AF22" i="40"/>
  <c r="AE22" i="40"/>
  <c r="AD22" i="40"/>
  <c r="AC22" i="40"/>
  <c r="AB22" i="40"/>
  <c r="AA22" i="40"/>
  <c r="J22" i="40"/>
  <c r="Z22" i="40"/>
  <c r="Y22" i="40"/>
  <c r="X22" i="40"/>
  <c r="O22" i="40"/>
  <c r="W22" i="40"/>
  <c r="V22" i="40"/>
  <c r="U22" i="40"/>
  <c r="T22" i="40"/>
  <c r="K22" i="40"/>
  <c r="Q22" i="40"/>
  <c r="M22" i="40"/>
  <c r="L22" i="40"/>
  <c r="S22" i="40"/>
  <c r="N22" i="40"/>
  <c r="G22" i="40"/>
  <c r="I22" i="40"/>
  <c r="F22" i="40"/>
  <c r="H22" i="40"/>
  <c r="AM169" i="40"/>
  <c r="AL169" i="40"/>
  <c r="P169" i="40"/>
  <c r="AK169" i="40"/>
  <c r="AJ169" i="40"/>
  <c r="AI169" i="40"/>
  <c r="AH169" i="40"/>
  <c r="AG169" i="40"/>
  <c r="AF169" i="40"/>
  <c r="AE169" i="40"/>
  <c r="AD169" i="40"/>
  <c r="AC169" i="40"/>
  <c r="AB169" i="40"/>
  <c r="AA169" i="40"/>
  <c r="J169" i="40"/>
  <c r="Z169" i="40"/>
  <c r="Y169" i="40"/>
  <c r="X169" i="40"/>
  <c r="O169" i="40"/>
  <c r="W169" i="40"/>
  <c r="V169" i="40"/>
  <c r="U169" i="40"/>
  <c r="T169" i="40"/>
  <c r="K169" i="40"/>
  <c r="Q169" i="40"/>
  <c r="M169" i="40"/>
  <c r="L169" i="40"/>
  <c r="S169" i="40"/>
  <c r="N169" i="40"/>
  <c r="G169" i="40"/>
  <c r="I169" i="40"/>
  <c r="F169" i="40"/>
  <c r="H169" i="40"/>
  <c r="AM202" i="40"/>
  <c r="AL202" i="40"/>
  <c r="AK202" i="40"/>
  <c r="AJ202" i="40"/>
  <c r="AI202" i="40"/>
  <c r="AH202" i="40"/>
  <c r="AG202" i="40"/>
  <c r="AF202" i="40"/>
  <c r="AE202" i="40"/>
  <c r="AD202" i="40"/>
  <c r="AC202" i="40"/>
  <c r="AB202" i="40"/>
  <c r="AA202" i="40"/>
  <c r="J202" i="40"/>
  <c r="Z202" i="40"/>
  <c r="Y202" i="40"/>
  <c r="X202" i="40"/>
  <c r="O202" i="40"/>
  <c r="W202" i="40"/>
  <c r="V202" i="40"/>
  <c r="U202" i="40"/>
  <c r="T202" i="40"/>
  <c r="K202" i="40"/>
  <c r="Q202" i="40"/>
  <c r="M202" i="40"/>
  <c r="L202" i="40"/>
  <c r="S202" i="40"/>
  <c r="N202" i="40"/>
  <c r="G202" i="40"/>
  <c r="I202" i="40"/>
  <c r="F202" i="40"/>
  <c r="H202" i="40"/>
  <c r="F65" i="33"/>
  <c r="G65" i="33"/>
  <c r="H65" i="33"/>
  <c r="I65" i="33"/>
  <c r="J65" i="33"/>
  <c r="K65" i="33"/>
  <c r="L65" i="33"/>
  <c r="M65" i="33"/>
  <c r="N65" i="33"/>
  <c r="O65" i="33"/>
  <c r="P65" i="33"/>
  <c r="Q65" i="33"/>
  <c r="R65" i="33"/>
  <c r="S65" i="33"/>
  <c r="T65" i="33"/>
  <c r="U65" i="33"/>
  <c r="V65" i="33"/>
  <c r="W65" i="33"/>
  <c r="X65" i="33"/>
  <c r="Z65" i="33"/>
  <c r="AA65" i="33"/>
  <c r="AB65" i="33"/>
  <c r="AC65" i="33"/>
  <c r="AD65" i="33"/>
  <c r="AE65" i="33"/>
  <c r="AF65" i="33"/>
  <c r="AG65" i="33"/>
  <c r="AH65" i="33"/>
  <c r="AI65" i="33"/>
  <c r="AJ65" i="33"/>
  <c r="Y65" i="33"/>
  <c r="AK65" i="33"/>
  <c r="AL65" i="33"/>
  <c r="AM65" i="33"/>
  <c r="AN65" i="33"/>
  <c r="AO65" i="33"/>
  <c r="AP65" i="33"/>
  <c r="F182" i="33"/>
  <c r="G182" i="33"/>
  <c r="H182" i="33"/>
  <c r="I182" i="33"/>
  <c r="J182" i="33"/>
  <c r="K182" i="33"/>
  <c r="L182" i="33"/>
  <c r="M182" i="33"/>
  <c r="N182" i="33"/>
  <c r="O182" i="33"/>
  <c r="P182" i="33"/>
  <c r="Q182" i="33"/>
  <c r="R182" i="33"/>
  <c r="S182" i="33"/>
  <c r="T182" i="33"/>
  <c r="U182" i="33"/>
  <c r="V182" i="33"/>
  <c r="W182" i="33"/>
  <c r="X182" i="33"/>
  <c r="Z182" i="33"/>
  <c r="AA182" i="33"/>
  <c r="AB182" i="33"/>
  <c r="AC182" i="33"/>
  <c r="AD182" i="33"/>
  <c r="AE182" i="33"/>
  <c r="AF182" i="33"/>
  <c r="AG182" i="33"/>
  <c r="AH182" i="33"/>
  <c r="AI182" i="33"/>
  <c r="AJ182" i="33"/>
  <c r="Y182" i="33"/>
  <c r="AK182" i="33"/>
  <c r="AL182" i="33"/>
  <c r="AM182" i="33"/>
  <c r="AN182" i="33"/>
  <c r="AO182" i="33"/>
  <c r="AP182" i="33"/>
  <c r="F61" i="33"/>
  <c r="G61" i="33"/>
  <c r="H61" i="33"/>
  <c r="I61" i="33"/>
  <c r="J61" i="33"/>
  <c r="K61" i="33"/>
  <c r="L61" i="33"/>
  <c r="M61" i="33"/>
  <c r="N61" i="33"/>
  <c r="O61" i="33"/>
  <c r="P61" i="33"/>
  <c r="Q61" i="33"/>
  <c r="R61" i="33"/>
  <c r="S61" i="33"/>
  <c r="T61" i="33"/>
  <c r="U61" i="33"/>
  <c r="V61" i="33"/>
  <c r="W61" i="33"/>
  <c r="X61" i="33"/>
  <c r="Z61" i="33"/>
  <c r="AA61" i="33"/>
  <c r="AB61" i="33"/>
  <c r="AC61" i="33"/>
  <c r="AD61" i="33"/>
  <c r="AE61" i="33"/>
  <c r="AF61" i="33"/>
  <c r="AG61" i="33"/>
  <c r="AH61" i="33"/>
  <c r="AI61" i="33"/>
  <c r="AJ61" i="33"/>
  <c r="Y61" i="33"/>
  <c r="AK61" i="33"/>
  <c r="AL61" i="33"/>
  <c r="AM61" i="33"/>
  <c r="AN61" i="33"/>
  <c r="AO61" i="33"/>
  <c r="AP61" i="33"/>
  <c r="F178" i="33"/>
  <c r="G178" i="33"/>
  <c r="H178" i="33"/>
  <c r="I178" i="33"/>
  <c r="J178" i="33"/>
  <c r="K178" i="33"/>
  <c r="L178" i="33"/>
  <c r="M178" i="33"/>
  <c r="N178" i="33"/>
  <c r="O178" i="33"/>
  <c r="P178" i="33"/>
  <c r="Q178" i="33"/>
  <c r="R178" i="33"/>
  <c r="S178" i="33"/>
  <c r="T178" i="33"/>
  <c r="U178" i="33"/>
  <c r="V178" i="33"/>
  <c r="W178" i="33"/>
  <c r="X178" i="33"/>
  <c r="Z178" i="33"/>
  <c r="AA178" i="33"/>
  <c r="AB178" i="33"/>
  <c r="AC178" i="33"/>
  <c r="AD178" i="33"/>
  <c r="AE178" i="33"/>
  <c r="AF178" i="33"/>
  <c r="AG178" i="33"/>
  <c r="AH178" i="33"/>
  <c r="AI178" i="33"/>
  <c r="AJ178" i="33"/>
  <c r="Y178" i="33"/>
  <c r="AK178" i="33"/>
  <c r="AL178" i="33"/>
  <c r="AM178" i="33"/>
  <c r="AN178" i="33"/>
  <c r="AO178" i="33"/>
  <c r="AP178" i="33"/>
  <c r="F51" i="33"/>
  <c r="G51" i="33"/>
  <c r="H51" i="33"/>
  <c r="I51" i="33"/>
  <c r="J51" i="33"/>
  <c r="K51" i="33"/>
  <c r="L51" i="33"/>
  <c r="M51" i="33"/>
  <c r="N51" i="33"/>
  <c r="O51" i="33"/>
  <c r="P51" i="33"/>
  <c r="Q51" i="33"/>
  <c r="R51" i="33"/>
  <c r="S51" i="33"/>
  <c r="T51" i="33"/>
  <c r="U51" i="33"/>
  <c r="V51" i="33"/>
  <c r="W51" i="33"/>
  <c r="X51" i="33"/>
  <c r="Z51" i="33"/>
  <c r="AA51" i="33"/>
  <c r="AB51" i="33"/>
  <c r="AC51" i="33"/>
  <c r="AD51" i="33"/>
  <c r="AE51" i="33"/>
  <c r="AF51" i="33"/>
  <c r="AG51" i="33"/>
  <c r="AH51" i="33"/>
  <c r="AI51" i="33"/>
  <c r="AJ51" i="33"/>
  <c r="Y51" i="33"/>
  <c r="AK51" i="33"/>
  <c r="AL51" i="33"/>
  <c r="AM51" i="33"/>
  <c r="AN51" i="33"/>
  <c r="AO51" i="33"/>
  <c r="AP51" i="33"/>
  <c r="F162" i="33"/>
  <c r="G162" i="33"/>
  <c r="H162" i="33"/>
  <c r="I162" i="33"/>
  <c r="J162" i="33"/>
  <c r="K162" i="33"/>
  <c r="L162" i="33"/>
  <c r="M162" i="33"/>
  <c r="N162" i="33"/>
  <c r="O162" i="33"/>
  <c r="P162" i="33"/>
  <c r="Q162" i="33"/>
  <c r="R162" i="33"/>
  <c r="S162" i="33"/>
  <c r="T162" i="33"/>
  <c r="U162" i="33"/>
  <c r="V162" i="33"/>
  <c r="W162" i="33"/>
  <c r="X162" i="33"/>
  <c r="Z162" i="33"/>
  <c r="AA162" i="33"/>
  <c r="AB162" i="33"/>
  <c r="AC162" i="33"/>
  <c r="AD162" i="33"/>
  <c r="AE162" i="33"/>
  <c r="AF162" i="33"/>
  <c r="AG162" i="33"/>
  <c r="AH162" i="33"/>
  <c r="AI162" i="33"/>
  <c r="AJ162" i="33"/>
  <c r="Y162" i="33"/>
  <c r="AK162" i="33"/>
  <c r="AL162" i="33"/>
  <c r="AM162" i="33"/>
  <c r="AN162" i="33"/>
  <c r="AO162" i="33"/>
  <c r="AP162" i="33"/>
  <c r="F57" i="33"/>
  <c r="G57" i="33"/>
  <c r="H57" i="33"/>
  <c r="I57" i="33"/>
  <c r="J57" i="33"/>
  <c r="K57" i="33"/>
  <c r="L57" i="33"/>
  <c r="M57" i="33"/>
  <c r="N57" i="33"/>
  <c r="O57" i="33"/>
  <c r="P57" i="33"/>
  <c r="Q57" i="33"/>
  <c r="R57" i="33"/>
  <c r="S57" i="33"/>
  <c r="T57" i="33"/>
  <c r="U57" i="33"/>
  <c r="V57" i="33"/>
  <c r="W57" i="33"/>
  <c r="X57" i="33"/>
  <c r="Z57" i="33"/>
  <c r="AA57" i="33"/>
  <c r="AB57" i="33"/>
  <c r="AC57" i="33"/>
  <c r="AD57" i="33"/>
  <c r="AE57" i="33"/>
  <c r="AF57" i="33"/>
  <c r="AG57" i="33"/>
  <c r="AH57" i="33"/>
  <c r="AI57" i="33"/>
  <c r="AJ57" i="33"/>
  <c r="Y57" i="33"/>
  <c r="AK57" i="33"/>
  <c r="AL57" i="33"/>
  <c r="AM57" i="33"/>
  <c r="AN57" i="33"/>
  <c r="AO57" i="33"/>
  <c r="AP57" i="33"/>
  <c r="F174" i="33"/>
  <c r="G174" i="33"/>
  <c r="H174" i="33"/>
  <c r="I174" i="33"/>
  <c r="J174" i="33"/>
  <c r="K174" i="33"/>
  <c r="L174" i="33"/>
  <c r="M174" i="33"/>
  <c r="N174" i="33"/>
  <c r="O174" i="33"/>
  <c r="P174" i="33"/>
  <c r="Q174" i="33"/>
  <c r="R174" i="33"/>
  <c r="S174" i="33"/>
  <c r="T174" i="33"/>
  <c r="U174" i="33"/>
  <c r="V174" i="33"/>
  <c r="W174" i="33"/>
  <c r="X174" i="33"/>
  <c r="Z174" i="33"/>
  <c r="AA174" i="33"/>
  <c r="AB174" i="33"/>
  <c r="AC174" i="33"/>
  <c r="AD174" i="33"/>
  <c r="AE174" i="33"/>
  <c r="AF174" i="33"/>
  <c r="AG174" i="33"/>
  <c r="AH174" i="33"/>
  <c r="AI174" i="33"/>
  <c r="AJ174" i="33"/>
  <c r="Y174" i="33"/>
  <c r="AK174" i="33"/>
  <c r="AL174" i="33"/>
  <c r="AM174" i="33"/>
  <c r="AN174" i="33"/>
  <c r="AO174" i="33"/>
  <c r="AP174" i="33"/>
  <c r="AP154" i="33"/>
  <c r="AO154" i="33"/>
  <c r="AN154" i="33"/>
  <c r="AM154" i="33"/>
  <c r="AL154" i="33"/>
  <c r="AK154" i="33"/>
  <c r="Y154" i="33"/>
  <c r="AJ154" i="33"/>
  <c r="AI154" i="33"/>
  <c r="AH154" i="33"/>
  <c r="AG154" i="33"/>
  <c r="AF154" i="33"/>
  <c r="AE154" i="33"/>
  <c r="AD154" i="33"/>
  <c r="AC154" i="33"/>
  <c r="AB154" i="33"/>
  <c r="AA154" i="33"/>
  <c r="Z154" i="33"/>
  <c r="X154" i="33"/>
  <c r="W154" i="33"/>
  <c r="V154" i="33"/>
  <c r="U154" i="33"/>
  <c r="T154" i="33"/>
  <c r="S154" i="33"/>
  <c r="R154" i="33"/>
  <c r="Q154" i="33"/>
  <c r="P154" i="33"/>
  <c r="O154" i="33"/>
  <c r="N154" i="33"/>
  <c r="M154" i="33"/>
  <c r="L154" i="33"/>
  <c r="K154" i="33"/>
  <c r="J154" i="33"/>
  <c r="I154" i="33"/>
  <c r="H154" i="33"/>
  <c r="G154" i="33"/>
  <c r="F154" i="33"/>
  <c r="F46" i="33"/>
  <c r="G46" i="33"/>
  <c r="H46" i="33"/>
  <c r="I46" i="33"/>
  <c r="J46" i="33"/>
  <c r="K46" i="33"/>
  <c r="L46" i="33"/>
  <c r="M46" i="33"/>
  <c r="N46" i="33"/>
  <c r="O46" i="33"/>
  <c r="P46" i="33"/>
  <c r="Q46" i="33"/>
  <c r="R46" i="33"/>
  <c r="S46" i="33"/>
  <c r="T46" i="33"/>
  <c r="U46" i="33"/>
  <c r="V46" i="33"/>
  <c r="W46" i="33"/>
  <c r="X46" i="33"/>
  <c r="Z46" i="33"/>
  <c r="AA46" i="33"/>
  <c r="AB46" i="33"/>
  <c r="AC46" i="33"/>
  <c r="AD46" i="33"/>
  <c r="AE46" i="33"/>
  <c r="AF46" i="33"/>
  <c r="AG46" i="33"/>
  <c r="AH46" i="33"/>
  <c r="AI46" i="33"/>
  <c r="AJ46" i="33"/>
  <c r="Y46" i="33"/>
  <c r="AK46" i="33"/>
  <c r="AL46" i="33"/>
  <c r="AM46" i="33"/>
  <c r="AN46" i="33"/>
  <c r="AO46" i="33"/>
  <c r="AP46" i="33"/>
  <c r="F40" i="33"/>
  <c r="G40" i="33"/>
  <c r="H40" i="33"/>
  <c r="I40" i="33"/>
  <c r="J40" i="33"/>
  <c r="K40" i="33"/>
  <c r="L40" i="33"/>
  <c r="M40" i="33"/>
  <c r="N40" i="33"/>
  <c r="O40" i="33"/>
  <c r="P40" i="33"/>
  <c r="Q40" i="33"/>
  <c r="R40" i="33"/>
  <c r="S40" i="33"/>
  <c r="T40" i="33"/>
  <c r="U40" i="33"/>
  <c r="V40" i="33"/>
  <c r="W40" i="33"/>
  <c r="X40" i="33"/>
  <c r="Z40" i="33"/>
  <c r="AA40" i="33"/>
  <c r="AB40" i="33"/>
  <c r="AC40" i="33"/>
  <c r="AD40" i="33"/>
  <c r="AE40" i="33"/>
  <c r="AF40" i="33"/>
  <c r="AG40" i="33"/>
  <c r="AH40" i="33"/>
  <c r="AI40" i="33"/>
  <c r="AJ40" i="33"/>
  <c r="Y40" i="33"/>
  <c r="AK40" i="33"/>
  <c r="AL40" i="33"/>
  <c r="AM40" i="33"/>
  <c r="AN40" i="33"/>
  <c r="AO40" i="33"/>
  <c r="AP40" i="33"/>
  <c r="M130" i="33"/>
  <c r="F142" i="33"/>
  <c r="G142" i="33"/>
  <c r="H142" i="33"/>
  <c r="I142" i="33"/>
  <c r="J142" i="33"/>
  <c r="K142" i="33"/>
  <c r="L142" i="33"/>
  <c r="M142" i="33"/>
  <c r="N142" i="33"/>
  <c r="O142" i="33"/>
  <c r="P142" i="33"/>
  <c r="Q142" i="33"/>
  <c r="R142" i="33"/>
  <c r="S142" i="33"/>
  <c r="T142" i="33"/>
  <c r="U142" i="33"/>
  <c r="V142" i="33"/>
  <c r="W142" i="33"/>
  <c r="X142" i="33"/>
  <c r="Z142" i="33"/>
  <c r="AA142" i="33"/>
  <c r="AB142" i="33"/>
  <c r="AC142" i="33"/>
  <c r="AD142" i="33"/>
  <c r="AE142" i="33"/>
  <c r="AF142" i="33"/>
  <c r="AG142" i="33"/>
  <c r="AH142" i="33"/>
  <c r="AI142" i="33"/>
  <c r="AJ142" i="33"/>
  <c r="Y142" i="33"/>
  <c r="AK142" i="33"/>
  <c r="AL142" i="33"/>
  <c r="AM142" i="33"/>
  <c r="AN142" i="33"/>
  <c r="AO142" i="33"/>
  <c r="AP142" i="33"/>
  <c r="I130" i="33"/>
  <c r="G130" i="33"/>
  <c r="F130" i="33"/>
  <c r="H130" i="33"/>
  <c r="AB130" i="33"/>
  <c r="R130" i="33"/>
  <c r="O130" i="33"/>
  <c r="J130" i="33"/>
  <c r="K130" i="33"/>
  <c r="L130" i="33"/>
  <c r="N130" i="33"/>
  <c r="P130" i="33"/>
  <c r="Q130" i="33"/>
  <c r="S130" i="33"/>
  <c r="T130" i="33"/>
  <c r="U130" i="33"/>
  <c r="V130" i="33"/>
  <c r="W130" i="33"/>
  <c r="X130" i="33"/>
  <c r="Z130" i="33"/>
  <c r="AA130" i="33"/>
  <c r="AC130" i="33"/>
  <c r="AD130" i="33"/>
  <c r="AE130" i="33"/>
  <c r="AF130" i="33"/>
  <c r="AG130" i="33"/>
  <c r="AH130" i="33"/>
  <c r="AI130" i="33"/>
  <c r="AJ130" i="33"/>
  <c r="Y130" i="33"/>
  <c r="AK130" i="33"/>
  <c r="AL130" i="33"/>
  <c r="AM130" i="33"/>
  <c r="AN130" i="33"/>
  <c r="AO130" i="33"/>
  <c r="AP130" i="33"/>
  <c r="F29" i="33"/>
  <c r="G29" i="33"/>
  <c r="H29" i="33"/>
  <c r="I29" i="33"/>
  <c r="J29" i="33"/>
  <c r="K29" i="33"/>
  <c r="L29" i="33"/>
  <c r="M29" i="33"/>
  <c r="N29" i="33"/>
  <c r="O29" i="33"/>
  <c r="P29" i="33"/>
  <c r="Q29" i="33"/>
  <c r="R29" i="33"/>
  <c r="S29" i="33"/>
  <c r="T29" i="33"/>
  <c r="U29" i="33"/>
  <c r="V29" i="33"/>
  <c r="W29" i="33"/>
  <c r="X29" i="33"/>
  <c r="Z29" i="33"/>
  <c r="AA29" i="33"/>
  <c r="AB29" i="33"/>
  <c r="AC29" i="33"/>
  <c r="AD29" i="33"/>
  <c r="AE29" i="33"/>
  <c r="AF29" i="33"/>
  <c r="AG29" i="33"/>
  <c r="AH29" i="33"/>
  <c r="AI29" i="33"/>
  <c r="AJ29" i="33"/>
  <c r="Y29" i="33"/>
  <c r="AK29" i="33"/>
  <c r="AL29" i="33"/>
  <c r="AM29" i="33"/>
  <c r="AN29" i="33"/>
  <c r="AO29" i="33"/>
  <c r="AP29" i="33"/>
  <c r="P8" i="33"/>
  <c r="Q8" i="33"/>
  <c r="R8" i="33"/>
  <c r="S8" i="33"/>
  <c r="T8" i="33"/>
  <c r="U8" i="33"/>
  <c r="V8" i="33"/>
  <c r="W8" i="33"/>
  <c r="X8" i="33"/>
  <c r="Z8" i="33"/>
  <c r="AA8" i="33"/>
  <c r="AB8" i="33"/>
  <c r="AC8" i="33"/>
  <c r="AD8" i="33"/>
  <c r="AE8" i="33"/>
  <c r="AF8" i="33"/>
  <c r="AG8" i="33"/>
  <c r="AH8" i="33"/>
  <c r="AI8" i="33"/>
  <c r="AJ8" i="33"/>
  <c r="Y8" i="33"/>
  <c r="AK8" i="33"/>
  <c r="AL8" i="33"/>
  <c r="AM8" i="33"/>
  <c r="AN8" i="33"/>
  <c r="AO8" i="33"/>
  <c r="AP8" i="33"/>
  <c r="F14" i="33"/>
  <c r="G14" i="33"/>
  <c r="H14" i="33"/>
  <c r="I14" i="33"/>
  <c r="J14" i="33"/>
  <c r="K14" i="33"/>
  <c r="L14" i="33"/>
  <c r="M14" i="33"/>
  <c r="N14" i="33"/>
  <c r="O14" i="33"/>
  <c r="P14" i="33"/>
  <c r="Q14" i="33"/>
  <c r="R14" i="33"/>
  <c r="S14" i="33"/>
  <c r="T14" i="33"/>
  <c r="U14" i="33"/>
  <c r="V14" i="33"/>
  <c r="W14" i="33"/>
  <c r="X14" i="33"/>
  <c r="Z14" i="33"/>
  <c r="AA14" i="33"/>
  <c r="AB14" i="33"/>
  <c r="AC14" i="33"/>
  <c r="AD14" i="33"/>
  <c r="AE14" i="33"/>
  <c r="AF14" i="33"/>
  <c r="AG14" i="33"/>
  <c r="AH14" i="33"/>
  <c r="AI14" i="33"/>
  <c r="AJ14" i="33"/>
  <c r="Y14" i="33"/>
  <c r="AK14" i="33"/>
  <c r="AL14" i="33"/>
  <c r="AM14" i="33"/>
  <c r="AN14" i="33"/>
  <c r="AO14" i="33"/>
  <c r="AP14" i="33"/>
  <c r="F20" i="33"/>
  <c r="G20" i="33"/>
  <c r="H20" i="33"/>
  <c r="I20" i="33"/>
  <c r="J20" i="33"/>
  <c r="K20" i="33"/>
  <c r="L20" i="33"/>
  <c r="M20" i="33"/>
  <c r="N20" i="33"/>
  <c r="O20" i="33"/>
  <c r="P20" i="33"/>
  <c r="Q20" i="33"/>
  <c r="R20" i="33"/>
  <c r="S20" i="33"/>
  <c r="T20" i="33"/>
  <c r="U20" i="33"/>
  <c r="V20" i="33"/>
  <c r="W20" i="33"/>
  <c r="X20" i="33"/>
  <c r="Z20" i="33"/>
  <c r="AA20" i="33"/>
  <c r="AB20" i="33"/>
  <c r="AC20" i="33"/>
  <c r="AD20" i="33"/>
  <c r="AE20" i="33"/>
  <c r="AF20" i="33"/>
  <c r="AG20" i="33"/>
  <c r="AH20" i="33"/>
  <c r="AI20" i="33"/>
  <c r="AJ20" i="33"/>
  <c r="Y20" i="33"/>
  <c r="AK20" i="33"/>
  <c r="AL20" i="33"/>
  <c r="AM20" i="33"/>
  <c r="AN20" i="33"/>
  <c r="AO20" i="33"/>
  <c r="AP20" i="33"/>
  <c r="F24" i="33"/>
  <c r="G24" i="33"/>
  <c r="H24" i="33"/>
  <c r="I24" i="33"/>
  <c r="J24" i="33"/>
  <c r="K24" i="33"/>
  <c r="L24" i="33"/>
  <c r="M24" i="33"/>
  <c r="N24" i="33"/>
  <c r="O24" i="33"/>
  <c r="P24" i="33"/>
  <c r="Q24" i="33"/>
  <c r="R24" i="33"/>
  <c r="S24" i="33"/>
  <c r="T24" i="33"/>
  <c r="U24" i="33"/>
  <c r="V24" i="33"/>
  <c r="W24" i="33"/>
  <c r="X24" i="33"/>
  <c r="Z24" i="33"/>
  <c r="AA24" i="33"/>
  <c r="AB24" i="33"/>
  <c r="AC24" i="33"/>
  <c r="AD24" i="33"/>
  <c r="AE24" i="33"/>
  <c r="AF24" i="33"/>
  <c r="AG24" i="33"/>
  <c r="AH24" i="33"/>
  <c r="AI24" i="33"/>
  <c r="AJ24" i="33"/>
  <c r="Y24" i="33"/>
  <c r="AK24" i="33"/>
  <c r="AL24" i="33"/>
  <c r="AM24" i="33"/>
  <c r="AN24" i="33"/>
  <c r="AO24" i="33"/>
  <c r="AP24" i="33"/>
  <c r="F34" i="33"/>
  <c r="G34" i="33"/>
  <c r="H34" i="33"/>
  <c r="I34" i="33"/>
  <c r="J34" i="33"/>
  <c r="K34" i="33"/>
  <c r="L34" i="33"/>
  <c r="M34" i="33"/>
  <c r="N34" i="33"/>
  <c r="O34" i="33"/>
  <c r="P34" i="33"/>
  <c r="Q34" i="33"/>
  <c r="R34" i="33"/>
  <c r="S34" i="33"/>
  <c r="T34" i="33"/>
  <c r="U34" i="33"/>
  <c r="V34" i="33"/>
  <c r="W34" i="33"/>
  <c r="X34" i="33"/>
  <c r="Z34" i="33"/>
  <c r="AA34" i="33"/>
  <c r="AB34" i="33"/>
  <c r="AC34" i="33"/>
  <c r="AD34" i="33"/>
  <c r="AE34" i="33"/>
  <c r="AF34" i="33"/>
  <c r="AG34" i="33"/>
  <c r="AH34" i="33"/>
  <c r="AI34" i="33"/>
  <c r="AJ34" i="33"/>
  <c r="Y34" i="33"/>
  <c r="AK34" i="33"/>
  <c r="AL34" i="33"/>
  <c r="AM34" i="33"/>
  <c r="AN34" i="33"/>
  <c r="AO34" i="33"/>
  <c r="AP34" i="33"/>
  <c r="F118" i="33"/>
  <c r="G118" i="33"/>
  <c r="H118" i="33"/>
  <c r="I118" i="33"/>
  <c r="J118" i="33"/>
  <c r="K118" i="33"/>
  <c r="L118" i="33"/>
  <c r="M118" i="33"/>
  <c r="N118" i="33"/>
  <c r="O118" i="33"/>
  <c r="P118" i="33"/>
  <c r="Q118" i="33"/>
  <c r="R118" i="33"/>
  <c r="S118" i="33"/>
  <c r="T118" i="33"/>
  <c r="U118" i="33"/>
  <c r="V118" i="33"/>
  <c r="W118" i="33"/>
  <c r="X118" i="33"/>
  <c r="Z118" i="33"/>
  <c r="AA118" i="33"/>
  <c r="AB118" i="33"/>
  <c r="AC118" i="33"/>
  <c r="AD118" i="33"/>
  <c r="AE118" i="33"/>
  <c r="AF118" i="33"/>
  <c r="AG118" i="33"/>
  <c r="AH118" i="33"/>
  <c r="AI118" i="33"/>
  <c r="AJ118" i="33"/>
  <c r="Y118" i="33"/>
  <c r="AK118" i="33"/>
  <c r="AL118" i="33"/>
  <c r="AM118" i="33"/>
  <c r="AN118" i="33"/>
  <c r="AO118" i="33"/>
  <c r="AP118" i="33"/>
  <c r="F106" i="33"/>
  <c r="G106" i="33"/>
  <c r="H106" i="33"/>
  <c r="I106" i="33"/>
  <c r="J106" i="33"/>
  <c r="K106" i="33"/>
  <c r="L106" i="33"/>
  <c r="M106" i="33"/>
  <c r="N106" i="33"/>
  <c r="O106" i="33"/>
  <c r="P106" i="33"/>
  <c r="Q106" i="33"/>
  <c r="R106" i="33"/>
  <c r="S106" i="33"/>
  <c r="T106" i="33"/>
  <c r="U106" i="33"/>
  <c r="V106" i="33"/>
  <c r="W106" i="33"/>
  <c r="X106" i="33"/>
  <c r="Z106" i="33"/>
  <c r="AA106" i="33"/>
  <c r="AB106" i="33"/>
  <c r="AC106" i="33"/>
  <c r="AD106" i="33"/>
  <c r="AE106" i="33"/>
  <c r="AF106" i="33"/>
  <c r="AG106" i="33"/>
  <c r="AH106" i="33"/>
  <c r="AI106" i="33"/>
  <c r="AJ106" i="33"/>
  <c r="Y106" i="33"/>
  <c r="AK106" i="33"/>
  <c r="AL106" i="33"/>
  <c r="AM106" i="33"/>
  <c r="AN106" i="33"/>
  <c r="AO106" i="33"/>
  <c r="AP106" i="33"/>
  <c r="F99" i="33"/>
  <c r="G99" i="33"/>
  <c r="H99" i="33"/>
  <c r="I99" i="33"/>
  <c r="J99" i="33"/>
  <c r="K99" i="33"/>
  <c r="L99" i="33"/>
  <c r="M99" i="33"/>
  <c r="N99" i="33"/>
  <c r="O99" i="33"/>
  <c r="P99" i="33"/>
  <c r="Q99" i="33"/>
  <c r="R99" i="33"/>
  <c r="S99" i="33"/>
  <c r="T99" i="33"/>
  <c r="U99" i="33"/>
  <c r="V99" i="33"/>
  <c r="W99" i="33"/>
  <c r="X99" i="33"/>
  <c r="Z99" i="33"/>
  <c r="AA99" i="33"/>
  <c r="AB99" i="33"/>
  <c r="AC99" i="33"/>
  <c r="AD99" i="33"/>
  <c r="AE99" i="33"/>
  <c r="AF99" i="33"/>
  <c r="AG99" i="33"/>
  <c r="AH99" i="33"/>
  <c r="AI99" i="33"/>
  <c r="AJ99" i="33"/>
  <c r="Y99" i="33"/>
  <c r="AK99" i="33"/>
  <c r="AL99" i="33"/>
  <c r="AM99" i="33"/>
  <c r="AN99" i="33"/>
  <c r="AO99" i="33"/>
  <c r="AP99" i="33"/>
  <c r="F87" i="33"/>
  <c r="G87" i="33"/>
  <c r="H87" i="33"/>
  <c r="I87" i="33"/>
  <c r="J87" i="33"/>
  <c r="K87" i="33"/>
  <c r="L87" i="33"/>
  <c r="M87" i="33"/>
  <c r="N87" i="33"/>
  <c r="O87" i="33"/>
  <c r="P87" i="33"/>
  <c r="Q87" i="33"/>
  <c r="R87" i="33"/>
  <c r="S87" i="33"/>
  <c r="T87" i="33"/>
  <c r="U87" i="33"/>
  <c r="V87" i="33"/>
  <c r="W87" i="33"/>
  <c r="X87" i="33"/>
  <c r="Z87" i="33"/>
  <c r="AA87" i="33"/>
  <c r="AB87" i="33"/>
  <c r="AC87" i="33"/>
  <c r="AD87" i="33"/>
  <c r="AE87" i="33"/>
  <c r="AF87" i="33"/>
  <c r="AG87" i="33"/>
  <c r="AH87" i="33"/>
  <c r="AI87" i="33"/>
  <c r="AJ87" i="33"/>
  <c r="Y87" i="33"/>
  <c r="AK87" i="33"/>
  <c r="AL87" i="33"/>
  <c r="AM87" i="33"/>
  <c r="AN87" i="33"/>
  <c r="AO87" i="33"/>
  <c r="AP87" i="33"/>
  <c r="F78" i="33"/>
  <c r="G78" i="33"/>
  <c r="H78" i="33"/>
  <c r="I78" i="33"/>
  <c r="J78" i="33"/>
  <c r="K78" i="33"/>
  <c r="L78" i="33"/>
  <c r="M78" i="33"/>
  <c r="N78" i="33"/>
  <c r="O78" i="33"/>
  <c r="P78" i="33"/>
  <c r="Q78" i="33"/>
  <c r="R78" i="33"/>
  <c r="S78" i="33"/>
  <c r="T78" i="33"/>
  <c r="U78" i="33"/>
  <c r="V78" i="33"/>
  <c r="W78" i="33"/>
  <c r="X78" i="33"/>
  <c r="Z78" i="33"/>
  <c r="AA78" i="33"/>
  <c r="AB78" i="33"/>
  <c r="AC78" i="33"/>
  <c r="AD78" i="33"/>
  <c r="AE78" i="33"/>
  <c r="AF78" i="33"/>
  <c r="AG78" i="33"/>
  <c r="AH78" i="33"/>
  <c r="AI78" i="33"/>
  <c r="AJ78" i="33"/>
  <c r="Y78" i="33"/>
  <c r="AK78" i="33"/>
  <c r="AL78" i="33"/>
  <c r="AM78" i="33"/>
  <c r="AN78" i="33"/>
  <c r="AO78" i="33"/>
  <c r="AP78" i="33"/>
  <c r="E89" i="36"/>
  <c r="F89" i="36"/>
  <c r="G89" i="36"/>
  <c r="H89" i="36"/>
  <c r="I89" i="36"/>
  <c r="J89" i="36"/>
  <c r="K89" i="36"/>
  <c r="L89" i="36"/>
  <c r="M89" i="36"/>
  <c r="N89" i="36"/>
  <c r="O89" i="36"/>
  <c r="P89" i="36"/>
  <c r="Q89" i="36"/>
  <c r="R89" i="36"/>
  <c r="S89" i="36"/>
  <c r="T89" i="36"/>
  <c r="U89" i="36"/>
  <c r="V89" i="36"/>
  <c r="W89" i="36"/>
  <c r="X89" i="36"/>
  <c r="Y89" i="36"/>
  <c r="Z89" i="36"/>
  <c r="AA89" i="36"/>
  <c r="AB89" i="36"/>
  <c r="AC89" i="36"/>
  <c r="AD89" i="36"/>
  <c r="AE89" i="36"/>
  <c r="AF89" i="36"/>
  <c r="AG89" i="36"/>
  <c r="AH89" i="36"/>
  <c r="AI89" i="36"/>
  <c r="AJ89" i="36"/>
  <c r="AK89" i="36"/>
  <c r="AL89" i="36"/>
  <c r="AM89" i="36"/>
  <c r="AN89" i="36"/>
  <c r="AO89" i="36"/>
  <c r="AP88" i="36"/>
  <c r="E86" i="36"/>
  <c r="F86" i="36"/>
  <c r="G86" i="36"/>
  <c r="H86" i="36"/>
  <c r="I86" i="36"/>
  <c r="J86" i="36"/>
  <c r="K86" i="36"/>
  <c r="L86" i="36"/>
  <c r="M86" i="36"/>
  <c r="N86" i="36"/>
  <c r="O86" i="36"/>
  <c r="P86" i="36"/>
  <c r="Q86" i="36"/>
  <c r="R86" i="36"/>
  <c r="S86" i="36"/>
  <c r="T86" i="36"/>
  <c r="U86" i="36"/>
  <c r="V86" i="36"/>
  <c r="W86" i="36"/>
  <c r="X86" i="36"/>
  <c r="Y86" i="36"/>
  <c r="Z86" i="36"/>
  <c r="AA86" i="36"/>
  <c r="AB86" i="36"/>
  <c r="AC86" i="36"/>
  <c r="AD86" i="36"/>
  <c r="AE86" i="36"/>
  <c r="AF86" i="36"/>
  <c r="AG86" i="36"/>
  <c r="AH86" i="36"/>
  <c r="AI86" i="36"/>
  <c r="AJ86" i="36"/>
  <c r="AK86" i="36"/>
  <c r="AL86" i="36"/>
  <c r="AM86" i="36"/>
  <c r="AN86" i="36"/>
  <c r="AO86" i="36"/>
  <c r="AP86" i="36"/>
  <c r="AP85" i="36"/>
  <c r="AP84" i="36"/>
  <c r="AP83" i="36"/>
  <c r="E81" i="36"/>
  <c r="F81" i="36"/>
  <c r="G81" i="36"/>
  <c r="H81" i="36"/>
  <c r="I81" i="36"/>
  <c r="J81" i="36"/>
  <c r="K81" i="36"/>
  <c r="L81" i="36"/>
  <c r="M81" i="36"/>
  <c r="N81" i="36"/>
  <c r="O81" i="36"/>
  <c r="P81" i="36"/>
  <c r="Q81" i="36"/>
  <c r="R81" i="36"/>
  <c r="S81" i="36"/>
  <c r="T81" i="36"/>
  <c r="U81" i="36"/>
  <c r="V81" i="36"/>
  <c r="W81" i="36"/>
  <c r="X81" i="36"/>
  <c r="Y81" i="36"/>
  <c r="Z81" i="36"/>
  <c r="AA81" i="36"/>
  <c r="AB81" i="36"/>
  <c r="AC81" i="36"/>
  <c r="AD81" i="36"/>
  <c r="AE81" i="36"/>
  <c r="AF81" i="36"/>
  <c r="AG81" i="36"/>
  <c r="AH81" i="36"/>
  <c r="AI81" i="36"/>
  <c r="AJ81" i="36"/>
  <c r="AK81" i="36"/>
  <c r="AL81" i="36"/>
  <c r="AM81" i="36"/>
  <c r="AN81" i="36"/>
  <c r="AO81" i="36"/>
  <c r="AP80" i="36"/>
  <c r="AP79" i="36"/>
  <c r="E77" i="36"/>
  <c r="F77" i="36"/>
  <c r="G77" i="36"/>
  <c r="H77" i="36"/>
  <c r="I77" i="36"/>
  <c r="J77" i="36"/>
  <c r="K77" i="36"/>
  <c r="L77" i="36"/>
  <c r="M77" i="36"/>
  <c r="N77" i="36"/>
  <c r="O77" i="36"/>
  <c r="P77" i="36"/>
  <c r="Q77" i="36"/>
  <c r="R77" i="36"/>
  <c r="S77" i="36"/>
  <c r="T77" i="36"/>
  <c r="U77" i="36"/>
  <c r="V77" i="36"/>
  <c r="W77" i="36"/>
  <c r="X77" i="36"/>
  <c r="Y77" i="36"/>
  <c r="Z77" i="36"/>
  <c r="AA77" i="36"/>
  <c r="AB77" i="36"/>
  <c r="AC77" i="36"/>
  <c r="AD77" i="36"/>
  <c r="AE77" i="36"/>
  <c r="AF77" i="36"/>
  <c r="AG77" i="36"/>
  <c r="AH77" i="36"/>
  <c r="AI77" i="36"/>
  <c r="AJ77" i="36"/>
  <c r="AK77" i="36"/>
  <c r="AL77" i="36"/>
  <c r="AM77" i="36"/>
  <c r="AN77" i="36"/>
  <c r="AO77" i="36"/>
  <c r="AP76" i="36"/>
  <c r="AP75" i="36"/>
  <c r="E73" i="36"/>
  <c r="F73" i="36"/>
  <c r="G73" i="36"/>
  <c r="H73" i="36"/>
  <c r="I73" i="36"/>
  <c r="J73" i="36"/>
  <c r="K73" i="36"/>
  <c r="L73" i="36"/>
  <c r="M73" i="36"/>
  <c r="N73" i="36"/>
  <c r="O73" i="36"/>
  <c r="P73" i="36"/>
  <c r="Q73" i="36"/>
  <c r="R73" i="36"/>
  <c r="S73" i="36"/>
  <c r="T73" i="36"/>
  <c r="U73" i="36"/>
  <c r="V73" i="36"/>
  <c r="W73" i="36"/>
  <c r="X73" i="36"/>
  <c r="Y73" i="36"/>
  <c r="Z73" i="36"/>
  <c r="AA73" i="36"/>
  <c r="AB73" i="36"/>
  <c r="AC73" i="36"/>
  <c r="AD73" i="36"/>
  <c r="AE73" i="36"/>
  <c r="AF73" i="36"/>
  <c r="AG73" i="36"/>
  <c r="AH73" i="36"/>
  <c r="AI73" i="36"/>
  <c r="AJ73" i="36"/>
  <c r="AK73" i="36"/>
  <c r="AL73" i="36"/>
  <c r="AM73" i="36"/>
  <c r="AN73" i="36"/>
  <c r="AO73" i="36"/>
  <c r="AP72" i="36"/>
  <c r="AP71" i="36"/>
  <c r="E69" i="36"/>
  <c r="F69" i="36"/>
  <c r="G69" i="36"/>
  <c r="H69" i="36"/>
  <c r="I69" i="36"/>
  <c r="J69" i="36"/>
  <c r="K69" i="36"/>
  <c r="L69" i="36"/>
  <c r="M69" i="36"/>
  <c r="N69" i="36"/>
  <c r="O69" i="36"/>
  <c r="P69" i="36"/>
  <c r="Q69" i="36"/>
  <c r="R69" i="36"/>
  <c r="S69" i="36"/>
  <c r="T69" i="36"/>
  <c r="U69" i="36"/>
  <c r="V69" i="36"/>
  <c r="W69" i="36"/>
  <c r="X69" i="36"/>
  <c r="Y69" i="36"/>
  <c r="Z69" i="36"/>
  <c r="AA69" i="36"/>
  <c r="AB69" i="36"/>
  <c r="AC69" i="36"/>
  <c r="AD69" i="36"/>
  <c r="AE69" i="36"/>
  <c r="AF69" i="36"/>
  <c r="AG69" i="36"/>
  <c r="AH69" i="36"/>
  <c r="AI69" i="36"/>
  <c r="AJ69" i="36"/>
  <c r="AK69" i="36"/>
  <c r="AL69" i="36"/>
  <c r="AM69" i="36"/>
  <c r="AN69" i="36"/>
  <c r="AO69" i="36"/>
  <c r="AP68" i="36"/>
  <c r="AP67" i="36"/>
  <c r="AP66" i="36"/>
  <c r="E64" i="36"/>
  <c r="F64" i="36"/>
  <c r="G64" i="36"/>
  <c r="H64" i="36"/>
  <c r="I64" i="36"/>
  <c r="J64" i="36"/>
  <c r="K64" i="36"/>
  <c r="L64" i="36"/>
  <c r="M64" i="36"/>
  <c r="N64" i="36"/>
  <c r="O64" i="36"/>
  <c r="P64" i="36"/>
  <c r="Q64" i="36"/>
  <c r="R64" i="36"/>
  <c r="S64" i="36"/>
  <c r="T64" i="36"/>
  <c r="U64" i="36"/>
  <c r="V64" i="36"/>
  <c r="W64" i="36"/>
  <c r="X64" i="36"/>
  <c r="Y64" i="36"/>
  <c r="Z64" i="36"/>
  <c r="AA64" i="36"/>
  <c r="AB64" i="36"/>
  <c r="AC64" i="36"/>
  <c r="AD64" i="36"/>
  <c r="AE64" i="36"/>
  <c r="AF64" i="36"/>
  <c r="AG64" i="36"/>
  <c r="AH64" i="36"/>
  <c r="AI64" i="36"/>
  <c r="AJ64" i="36"/>
  <c r="AK64" i="36"/>
  <c r="AL64" i="36"/>
  <c r="AM64" i="36"/>
  <c r="AN64" i="36"/>
  <c r="AO64" i="36"/>
  <c r="AP63" i="36"/>
  <c r="E61" i="36"/>
  <c r="F61" i="36"/>
  <c r="G61" i="36"/>
  <c r="H61" i="36"/>
  <c r="I61" i="36"/>
  <c r="J61" i="36"/>
  <c r="K61" i="36"/>
  <c r="L61" i="36"/>
  <c r="M61" i="36"/>
  <c r="N61" i="36"/>
  <c r="O61" i="36"/>
  <c r="P61" i="36"/>
  <c r="Q61" i="36"/>
  <c r="R61" i="36"/>
  <c r="S61" i="36"/>
  <c r="T61" i="36"/>
  <c r="U61" i="36"/>
  <c r="V61" i="36"/>
  <c r="W61" i="36"/>
  <c r="X61" i="36"/>
  <c r="Y61" i="36"/>
  <c r="Z61" i="36"/>
  <c r="AA61" i="36"/>
  <c r="AB61" i="36"/>
  <c r="AC61" i="36"/>
  <c r="AD61" i="36"/>
  <c r="AE61" i="36"/>
  <c r="AF61" i="36"/>
  <c r="AG61" i="36"/>
  <c r="AH61" i="36"/>
  <c r="AI61" i="36"/>
  <c r="AJ61" i="36"/>
  <c r="AK61" i="36"/>
  <c r="AL61" i="36"/>
  <c r="AM61" i="36"/>
  <c r="AN61" i="36"/>
  <c r="AO61" i="36"/>
  <c r="AP60" i="36"/>
  <c r="AP59" i="36"/>
  <c r="AP58" i="36"/>
  <c r="E56" i="36"/>
  <c r="F56" i="36"/>
  <c r="G56" i="36"/>
  <c r="H56" i="36"/>
  <c r="I56" i="36"/>
  <c r="J56" i="36"/>
  <c r="K56" i="36"/>
  <c r="L56" i="36"/>
  <c r="M56" i="36"/>
  <c r="N56" i="36"/>
  <c r="O56" i="36"/>
  <c r="P56" i="36"/>
  <c r="Q56" i="36"/>
  <c r="R56" i="36"/>
  <c r="S56" i="36"/>
  <c r="T56" i="36"/>
  <c r="U56" i="36"/>
  <c r="V56" i="36"/>
  <c r="W56" i="36"/>
  <c r="X56" i="36"/>
  <c r="Y56" i="36"/>
  <c r="Z56" i="36"/>
  <c r="AA56" i="36"/>
  <c r="AB56" i="36"/>
  <c r="AC56" i="36"/>
  <c r="AD56" i="36"/>
  <c r="AE56" i="36"/>
  <c r="AF56" i="36"/>
  <c r="AG56" i="36"/>
  <c r="AH56" i="36"/>
  <c r="AI56" i="36"/>
  <c r="AJ56" i="36"/>
  <c r="AK56" i="36"/>
  <c r="AL56" i="36"/>
  <c r="AM56" i="36"/>
  <c r="AN56" i="36"/>
  <c r="AO56" i="36"/>
  <c r="AP55" i="36"/>
  <c r="AP54" i="36"/>
  <c r="AP53" i="36"/>
  <c r="E51" i="36"/>
  <c r="F51" i="36"/>
  <c r="G51" i="36"/>
  <c r="H51" i="36"/>
  <c r="I51" i="36"/>
  <c r="J51" i="36"/>
  <c r="K51" i="36"/>
  <c r="L51" i="36"/>
  <c r="M51" i="36"/>
  <c r="N51" i="36"/>
  <c r="O51" i="36"/>
  <c r="P51" i="36"/>
  <c r="Q51" i="36"/>
  <c r="R51" i="36"/>
  <c r="S51" i="36"/>
  <c r="T51" i="36"/>
  <c r="U51" i="36"/>
  <c r="V51" i="36"/>
  <c r="W51" i="36"/>
  <c r="X51" i="36"/>
  <c r="Y51" i="36"/>
  <c r="Z51" i="36"/>
  <c r="AA51" i="36"/>
  <c r="AB51" i="36"/>
  <c r="AC51" i="36"/>
  <c r="AD51" i="36"/>
  <c r="AE51" i="36"/>
  <c r="AF51" i="36"/>
  <c r="AG51" i="36"/>
  <c r="AH51" i="36"/>
  <c r="AI51" i="36"/>
  <c r="AJ51" i="36"/>
  <c r="AK51" i="36"/>
  <c r="AL51" i="36"/>
  <c r="AM51" i="36"/>
  <c r="AN51" i="36"/>
  <c r="AO51" i="36"/>
  <c r="AP51" i="36"/>
  <c r="AP50" i="36"/>
  <c r="AP49" i="36"/>
  <c r="E47" i="36"/>
  <c r="F47" i="36"/>
  <c r="G47" i="36"/>
  <c r="H47" i="36"/>
  <c r="I47" i="36"/>
  <c r="J47" i="36"/>
  <c r="K47" i="36"/>
  <c r="L47" i="36"/>
  <c r="M47" i="36"/>
  <c r="N47" i="36"/>
  <c r="O47" i="36"/>
  <c r="P47" i="36"/>
  <c r="Q47" i="36"/>
  <c r="R47" i="36"/>
  <c r="S47" i="36"/>
  <c r="T47" i="36"/>
  <c r="U47" i="36"/>
  <c r="V47" i="36"/>
  <c r="W47" i="36"/>
  <c r="X47" i="36"/>
  <c r="Y47" i="36"/>
  <c r="Z47" i="36"/>
  <c r="AA47" i="36"/>
  <c r="AB47" i="36"/>
  <c r="AC47" i="36"/>
  <c r="AD47" i="36"/>
  <c r="AE47" i="36"/>
  <c r="AF47" i="36"/>
  <c r="AG47" i="36"/>
  <c r="AH47" i="36"/>
  <c r="AI47" i="36"/>
  <c r="AJ47" i="36"/>
  <c r="AK47" i="36"/>
  <c r="AL47" i="36"/>
  <c r="AM47" i="36"/>
  <c r="AN47" i="36"/>
  <c r="AO47" i="36"/>
  <c r="AP47" i="36"/>
  <c r="AP46" i="36"/>
  <c r="AP45" i="36"/>
  <c r="E41" i="36"/>
  <c r="F41" i="36"/>
  <c r="G41" i="36"/>
  <c r="H41" i="36"/>
  <c r="I41" i="36"/>
  <c r="J41" i="36"/>
  <c r="K41" i="36"/>
  <c r="L41" i="36"/>
  <c r="M41" i="36"/>
  <c r="N41" i="36"/>
  <c r="O41" i="36"/>
  <c r="P41" i="36"/>
  <c r="Q41" i="36"/>
  <c r="R41" i="36"/>
  <c r="S41" i="36"/>
  <c r="T41" i="36"/>
  <c r="U41" i="36"/>
  <c r="V41" i="36"/>
  <c r="W41" i="36"/>
  <c r="X41" i="36"/>
  <c r="Y41" i="36"/>
  <c r="Z41" i="36"/>
  <c r="AA41" i="36"/>
  <c r="AB41" i="36"/>
  <c r="AC41" i="36"/>
  <c r="AD41" i="36"/>
  <c r="AE41" i="36"/>
  <c r="AF41" i="36"/>
  <c r="AG41" i="36"/>
  <c r="AH41" i="36"/>
  <c r="AI41" i="36"/>
  <c r="AJ41" i="36"/>
  <c r="AK41" i="36"/>
  <c r="AL41" i="36"/>
  <c r="AM41" i="36"/>
  <c r="AN41" i="36"/>
  <c r="AO41" i="36"/>
  <c r="AP41" i="36"/>
  <c r="AP40" i="36"/>
  <c r="E38" i="36"/>
  <c r="F38" i="36"/>
  <c r="G38" i="36"/>
  <c r="H38" i="36"/>
  <c r="I38" i="36"/>
  <c r="J38" i="36"/>
  <c r="K38" i="36"/>
  <c r="L38" i="36"/>
  <c r="M38" i="36"/>
  <c r="N38" i="36"/>
  <c r="O38" i="36"/>
  <c r="P38" i="36"/>
  <c r="Q38" i="36"/>
  <c r="R38" i="36"/>
  <c r="S38" i="36"/>
  <c r="T38" i="36"/>
  <c r="U38" i="36"/>
  <c r="V38" i="36"/>
  <c r="W38" i="36"/>
  <c r="X38" i="36"/>
  <c r="Y38" i="36"/>
  <c r="Z38" i="36"/>
  <c r="AA38" i="36"/>
  <c r="AB38" i="36"/>
  <c r="AC38" i="36"/>
  <c r="AD38" i="36"/>
  <c r="AE38" i="36"/>
  <c r="AF38" i="36"/>
  <c r="AG38" i="36"/>
  <c r="AH38" i="36"/>
  <c r="AI38" i="36"/>
  <c r="AJ38" i="36"/>
  <c r="AK38" i="36"/>
  <c r="AL38" i="36"/>
  <c r="AM38" i="36"/>
  <c r="AN38" i="36"/>
  <c r="AO38" i="36"/>
  <c r="AP37" i="36"/>
  <c r="AP36" i="36"/>
  <c r="E34" i="36"/>
  <c r="F34" i="36"/>
  <c r="G34" i="36"/>
  <c r="H34" i="36"/>
  <c r="I34" i="36"/>
  <c r="J34" i="36"/>
  <c r="K34" i="36"/>
  <c r="L34" i="36"/>
  <c r="M34" i="36"/>
  <c r="N34" i="36"/>
  <c r="O34" i="36"/>
  <c r="P34" i="36"/>
  <c r="Q34" i="36"/>
  <c r="R34" i="36"/>
  <c r="S34" i="36"/>
  <c r="T34" i="36"/>
  <c r="U34" i="36"/>
  <c r="V34" i="36"/>
  <c r="W34" i="36"/>
  <c r="X34" i="36"/>
  <c r="Y34" i="36"/>
  <c r="Z34" i="36"/>
  <c r="AA34" i="36"/>
  <c r="AB34" i="36"/>
  <c r="AC34" i="36"/>
  <c r="AD34" i="36"/>
  <c r="AE34" i="36"/>
  <c r="AF34" i="36"/>
  <c r="AG34" i="36"/>
  <c r="AH34" i="36"/>
  <c r="AI34" i="36"/>
  <c r="AJ34" i="36"/>
  <c r="AK34" i="36"/>
  <c r="AL34" i="36"/>
  <c r="AM34" i="36"/>
  <c r="AN34" i="36"/>
  <c r="AO34" i="36"/>
  <c r="AP33" i="36"/>
  <c r="E31" i="36"/>
  <c r="F31" i="36"/>
  <c r="G31" i="36"/>
  <c r="H31" i="36"/>
  <c r="I31" i="36"/>
  <c r="J31" i="36"/>
  <c r="K31" i="36"/>
  <c r="L31" i="36"/>
  <c r="M31" i="36"/>
  <c r="N31" i="36"/>
  <c r="O31" i="36"/>
  <c r="P31" i="36"/>
  <c r="Q31" i="36"/>
  <c r="R31" i="36"/>
  <c r="S31" i="36"/>
  <c r="T31" i="36"/>
  <c r="U31" i="36"/>
  <c r="V31" i="36"/>
  <c r="W31" i="36"/>
  <c r="X31" i="36"/>
  <c r="Y31" i="36"/>
  <c r="Z31" i="36"/>
  <c r="AA31" i="36"/>
  <c r="AB31" i="36"/>
  <c r="AC31" i="36"/>
  <c r="AD31" i="36"/>
  <c r="AE31" i="36"/>
  <c r="AF31" i="36"/>
  <c r="AG31" i="36"/>
  <c r="AH31" i="36"/>
  <c r="AI31" i="36"/>
  <c r="AJ31" i="36"/>
  <c r="AK31" i="36"/>
  <c r="AL31" i="36"/>
  <c r="AM31" i="36"/>
  <c r="AN31" i="36"/>
  <c r="AO31" i="36"/>
  <c r="AP30" i="36"/>
  <c r="AP29" i="36"/>
  <c r="E27" i="36"/>
  <c r="F27" i="36"/>
  <c r="G27" i="36"/>
  <c r="H27" i="36"/>
  <c r="I27" i="36"/>
  <c r="J27" i="36"/>
  <c r="K27" i="36"/>
  <c r="L27" i="36"/>
  <c r="M27" i="36"/>
  <c r="N27" i="36"/>
  <c r="O27" i="36"/>
  <c r="P27" i="36"/>
  <c r="Q27" i="36"/>
  <c r="R27" i="36"/>
  <c r="S27" i="36"/>
  <c r="T27" i="36"/>
  <c r="U27" i="36"/>
  <c r="V27" i="36"/>
  <c r="W27" i="36"/>
  <c r="X27" i="36"/>
  <c r="Y27" i="36"/>
  <c r="Z27" i="36"/>
  <c r="AA27" i="36"/>
  <c r="AB27" i="36"/>
  <c r="AC27" i="36"/>
  <c r="AD27" i="36"/>
  <c r="AE27" i="36"/>
  <c r="AF27" i="36"/>
  <c r="AG27" i="36"/>
  <c r="AH27" i="36"/>
  <c r="AI27" i="36"/>
  <c r="AJ27" i="36"/>
  <c r="AK27" i="36"/>
  <c r="AL27" i="36"/>
  <c r="AM27" i="36"/>
  <c r="AN27" i="36"/>
  <c r="AO27" i="36"/>
  <c r="AP26" i="36"/>
  <c r="AP25" i="36"/>
  <c r="E23" i="36"/>
  <c r="F23" i="36"/>
  <c r="G23" i="36"/>
  <c r="H23" i="36"/>
  <c r="I23" i="36"/>
  <c r="J23" i="36"/>
  <c r="K23" i="36"/>
  <c r="L23" i="36"/>
  <c r="M23" i="36"/>
  <c r="N23" i="36"/>
  <c r="O23" i="36"/>
  <c r="P23" i="36"/>
  <c r="Q23" i="36"/>
  <c r="R23" i="36"/>
  <c r="S23" i="36"/>
  <c r="T23" i="36"/>
  <c r="U23" i="36"/>
  <c r="V23" i="36"/>
  <c r="W23" i="36"/>
  <c r="X23" i="36"/>
  <c r="Y23" i="36"/>
  <c r="Z23" i="36"/>
  <c r="AA23" i="36"/>
  <c r="AB23" i="36"/>
  <c r="AC23" i="36"/>
  <c r="AD23" i="36"/>
  <c r="AE23" i="36"/>
  <c r="AF23" i="36"/>
  <c r="AG23" i="36"/>
  <c r="AH23" i="36"/>
  <c r="AI23" i="36"/>
  <c r="AJ23" i="36"/>
  <c r="AK23" i="36"/>
  <c r="AL23" i="36"/>
  <c r="AM23" i="36"/>
  <c r="AN23" i="36"/>
  <c r="AO23" i="36"/>
  <c r="AP22" i="36"/>
  <c r="AP21" i="36"/>
  <c r="E19" i="36"/>
  <c r="F19" i="36"/>
  <c r="G19" i="36"/>
  <c r="H19" i="36"/>
  <c r="I19" i="36"/>
  <c r="J19" i="36"/>
  <c r="K19" i="36"/>
  <c r="L19" i="36"/>
  <c r="M19" i="36"/>
  <c r="N19" i="36"/>
  <c r="O19" i="36"/>
  <c r="P19" i="36"/>
  <c r="Q19" i="36"/>
  <c r="R19" i="36"/>
  <c r="S19" i="36"/>
  <c r="T19" i="36"/>
  <c r="U19" i="36"/>
  <c r="V19" i="36"/>
  <c r="W19" i="36"/>
  <c r="X19" i="36"/>
  <c r="Y19" i="36"/>
  <c r="Z19" i="36"/>
  <c r="AA19" i="36"/>
  <c r="AB19" i="36"/>
  <c r="AC19" i="36"/>
  <c r="AD19" i="36"/>
  <c r="AE19" i="36"/>
  <c r="AF19" i="36"/>
  <c r="AG19" i="36"/>
  <c r="AH19" i="36"/>
  <c r="AI19" i="36"/>
  <c r="AJ19" i="36"/>
  <c r="AK19" i="36"/>
  <c r="AL19" i="36"/>
  <c r="AM19" i="36"/>
  <c r="AN19" i="36"/>
  <c r="AO19" i="36"/>
  <c r="AP18" i="36"/>
  <c r="E16" i="36"/>
  <c r="F16" i="36"/>
  <c r="G16" i="36"/>
  <c r="H16" i="36"/>
  <c r="I16" i="36"/>
  <c r="J16" i="36"/>
  <c r="K16" i="36"/>
  <c r="L16" i="36"/>
  <c r="M16" i="36"/>
  <c r="N16" i="36"/>
  <c r="O16" i="36"/>
  <c r="P16" i="36"/>
  <c r="Q16" i="36"/>
  <c r="R16" i="36"/>
  <c r="S16" i="36"/>
  <c r="T16" i="36"/>
  <c r="U16" i="36"/>
  <c r="V16" i="36"/>
  <c r="W16" i="36"/>
  <c r="X16" i="36"/>
  <c r="Y16" i="36"/>
  <c r="Z16" i="36"/>
  <c r="AA16" i="36"/>
  <c r="AB16" i="36"/>
  <c r="AC16" i="36"/>
  <c r="AD16" i="36"/>
  <c r="AE16" i="36"/>
  <c r="AF16" i="36"/>
  <c r="AG16" i="36"/>
  <c r="AH16" i="36"/>
  <c r="AI16" i="36"/>
  <c r="AJ16" i="36"/>
  <c r="AK16" i="36"/>
  <c r="AL16" i="36"/>
  <c r="AM16" i="36"/>
  <c r="AN16" i="36"/>
  <c r="AO16" i="36"/>
  <c r="AP15" i="36"/>
  <c r="E13" i="36"/>
  <c r="F13" i="36"/>
  <c r="G13" i="36"/>
  <c r="H13" i="36"/>
  <c r="I13" i="36"/>
  <c r="J13" i="36"/>
  <c r="K13" i="36"/>
  <c r="L13" i="36"/>
  <c r="M13" i="36"/>
  <c r="N13" i="36"/>
  <c r="O13" i="36"/>
  <c r="P13" i="36"/>
  <c r="Q13" i="36"/>
  <c r="R13" i="36"/>
  <c r="S13" i="36"/>
  <c r="T13" i="36"/>
  <c r="U13" i="36"/>
  <c r="V13" i="36"/>
  <c r="W13" i="36"/>
  <c r="X13" i="36"/>
  <c r="Y13" i="36"/>
  <c r="Z13" i="36"/>
  <c r="AA13" i="36"/>
  <c r="AB13" i="36"/>
  <c r="AC13" i="36"/>
  <c r="AD13" i="36"/>
  <c r="AE13" i="36"/>
  <c r="AF13" i="36"/>
  <c r="AG13" i="36"/>
  <c r="AH13" i="36"/>
  <c r="AI13" i="36"/>
  <c r="AJ13" i="36"/>
  <c r="AK13" i="36"/>
  <c r="AL13" i="36"/>
  <c r="AM13" i="36"/>
  <c r="AN13" i="36"/>
  <c r="AO13" i="36"/>
  <c r="AP13" i="36"/>
  <c r="AP12" i="36"/>
  <c r="E10" i="36"/>
  <c r="F10" i="36"/>
  <c r="G10" i="36"/>
  <c r="H10" i="36"/>
  <c r="I10" i="36"/>
  <c r="J10" i="36"/>
  <c r="K10" i="36"/>
  <c r="L10" i="36"/>
  <c r="M10" i="36"/>
  <c r="N10" i="36"/>
  <c r="O10" i="36"/>
  <c r="P10" i="36"/>
  <c r="Q10" i="36"/>
  <c r="R10" i="36"/>
  <c r="S10" i="36"/>
  <c r="T10" i="36"/>
  <c r="U10" i="36"/>
  <c r="V10" i="36"/>
  <c r="W10" i="36"/>
  <c r="X10" i="36"/>
  <c r="Y10" i="36"/>
  <c r="Z10" i="36"/>
  <c r="AA10" i="36"/>
  <c r="AB10" i="36"/>
  <c r="AC10" i="36"/>
  <c r="AD10" i="36"/>
  <c r="AE10" i="36"/>
  <c r="AF10" i="36"/>
  <c r="AG10" i="36"/>
  <c r="AH10" i="36"/>
  <c r="AI10" i="36"/>
  <c r="AJ10" i="36"/>
  <c r="AK10" i="36"/>
  <c r="AL10" i="36"/>
  <c r="AM10" i="36"/>
  <c r="AN10" i="36"/>
  <c r="AO10" i="36"/>
  <c r="AP9" i="36"/>
  <c r="AP8" i="36"/>
  <c r="E6" i="36"/>
  <c r="F6" i="36"/>
  <c r="G6" i="36"/>
  <c r="H6" i="36"/>
  <c r="I6" i="36"/>
  <c r="J6" i="36"/>
  <c r="K6" i="36"/>
  <c r="L6" i="36"/>
  <c r="M6" i="36"/>
  <c r="N6" i="36"/>
  <c r="O6" i="36"/>
  <c r="P6" i="36"/>
  <c r="Q6" i="36"/>
  <c r="R6" i="36"/>
  <c r="S6" i="36"/>
  <c r="T6" i="36"/>
  <c r="U6" i="36"/>
  <c r="V6" i="36"/>
  <c r="W6" i="36"/>
  <c r="X6" i="36"/>
  <c r="Y6" i="36"/>
  <c r="Z6" i="36"/>
  <c r="AA6" i="36"/>
  <c r="AB6" i="36"/>
  <c r="AC6" i="36"/>
  <c r="AD6" i="36"/>
  <c r="AE6" i="36"/>
  <c r="AF6" i="36"/>
  <c r="AG6" i="36"/>
  <c r="AH6" i="36"/>
  <c r="AI6" i="36"/>
  <c r="AJ6" i="36"/>
  <c r="AK6" i="36"/>
  <c r="AL6" i="36"/>
  <c r="AM6" i="36"/>
  <c r="AN6" i="36"/>
  <c r="AO6" i="36"/>
  <c r="AP5" i="36"/>
  <c r="AP4" i="36"/>
  <c r="G214" i="34"/>
  <c r="F214" i="34"/>
  <c r="H214" i="34"/>
  <c r="I214" i="34"/>
  <c r="J214" i="34"/>
  <c r="L214" i="34"/>
  <c r="M214" i="34"/>
  <c r="N214" i="34"/>
  <c r="O214" i="34"/>
  <c r="P214" i="34"/>
  <c r="Q214" i="34"/>
  <c r="R214" i="34"/>
  <c r="T214" i="34"/>
  <c r="V214" i="34"/>
  <c r="W214" i="34"/>
  <c r="X214" i="34"/>
  <c r="Y214" i="34"/>
  <c r="Z214" i="34"/>
  <c r="AB214" i="34"/>
  <c r="AC214" i="34"/>
  <c r="AD214" i="34"/>
  <c r="AE214" i="34"/>
  <c r="AF214" i="34"/>
  <c r="AG214" i="34"/>
  <c r="AH214" i="34"/>
  <c r="AI214" i="34"/>
  <c r="AJ214" i="34"/>
  <c r="AK214" i="34"/>
  <c r="AL214" i="34"/>
  <c r="AM214" i="34"/>
  <c r="AN214" i="34"/>
  <c r="AO214" i="34"/>
  <c r="AP214" i="34"/>
  <c r="R203" i="31"/>
  <c r="AP203" i="31" s="1"/>
  <c r="R202" i="31"/>
  <c r="AP202" i="31" s="1"/>
  <c r="R201" i="31"/>
  <c r="AP201" i="31" s="1"/>
  <c r="R200" i="31"/>
  <c r="AP200" i="31" s="1"/>
  <c r="R199" i="31"/>
  <c r="AP199" i="31" s="1"/>
  <c r="R198" i="31"/>
  <c r="AP198" i="31" s="1"/>
  <c r="R197" i="31"/>
  <c r="AP197" i="31" s="1"/>
  <c r="R196" i="31"/>
  <c r="AP196" i="31" s="1"/>
  <c r="R195" i="31"/>
  <c r="AP195" i="31" s="1"/>
  <c r="R194" i="31"/>
  <c r="AP194" i="31" s="1"/>
  <c r="R193" i="31"/>
  <c r="AP193" i="31" s="1"/>
  <c r="R192" i="31"/>
  <c r="AP192" i="31" s="1"/>
  <c r="R191" i="31"/>
  <c r="AP191" i="31" s="1"/>
  <c r="R190" i="31"/>
  <c r="AP190" i="31" s="1"/>
  <c r="R189" i="31"/>
  <c r="AP189" i="31" s="1"/>
  <c r="R188" i="31"/>
  <c r="AP188" i="31" s="1"/>
  <c r="R187" i="31"/>
  <c r="AP187" i="31" s="1"/>
  <c r="R186" i="31"/>
  <c r="AP186" i="31" s="1"/>
  <c r="R185" i="31"/>
  <c r="AP185" i="31" s="1"/>
  <c r="R184" i="31"/>
  <c r="AP184" i="31" s="1"/>
  <c r="R183" i="31"/>
  <c r="AP183" i="31" s="1"/>
  <c r="R182" i="31"/>
  <c r="AP182" i="31" s="1"/>
  <c r="R181" i="31"/>
  <c r="AP181" i="31" s="1"/>
  <c r="R180" i="31"/>
  <c r="AP180" i="31" s="1"/>
  <c r="AP159" i="31"/>
  <c r="AP97" i="31"/>
  <c r="AP177" i="31"/>
  <c r="AP176" i="31"/>
  <c r="AP175" i="31"/>
  <c r="AP174" i="31"/>
  <c r="AP173" i="31"/>
  <c r="AP172" i="31"/>
  <c r="AP171" i="31"/>
  <c r="AP170" i="31"/>
  <c r="AP169" i="31"/>
  <c r="AP168" i="31"/>
  <c r="AP167" i="31"/>
  <c r="AP166" i="31"/>
  <c r="AP165" i="31"/>
  <c r="AP164" i="31"/>
  <c r="AP163" i="31"/>
  <c r="AP162" i="31"/>
  <c r="AP161" i="31"/>
  <c r="AP160" i="31"/>
  <c r="AP158" i="31"/>
  <c r="AP157" i="31"/>
  <c r="AP156" i="31"/>
  <c r="AP155" i="31"/>
  <c r="AP154" i="31"/>
  <c r="AP153" i="31"/>
  <c r="AP152" i="31"/>
  <c r="AP151" i="31"/>
  <c r="AP150" i="31"/>
  <c r="AP149" i="31"/>
  <c r="AP148" i="31"/>
  <c r="AP147" i="31"/>
  <c r="AP146" i="31"/>
  <c r="AP145" i="31"/>
  <c r="AP144" i="31"/>
  <c r="AP143" i="31"/>
  <c r="AP142" i="31"/>
  <c r="AP141" i="31"/>
  <c r="AP140" i="31"/>
  <c r="AP139" i="31"/>
  <c r="AP138" i="31"/>
  <c r="AP137" i="31"/>
  <c r="AP136" i="31"/>
  <c r="AP135" i="31"/>
  <c r="AP134" i="31"/>
  <c r="AP133" i="31"/>
  <c r="AP132" i="31"/>
  <c r="AP131" i="31"/>
  <c r="AP130" i="31"/>
  <c r="AP129" i="31"/>
  <c r="AP128" i="31"/>
  <c r="AP127" i="31"/>
  <c r="AP126" i="31"/>
  <c r="AP125" i="31"/>
  <c r="AP124" i="31"/>
  <c r="AP123" i="31"/>
  <c r="AP122" i="31"/>
  <c r="AP121" i="31"/>
  <c r="AP120" i="31"/>
  <c r="AP119" i="31"/>
  <c r="AP118" i="31"/>
  <c r="AP117" i="31"/>
  <c r="AP116" i="31"/>
  <c r="AP115" i="31"/>
  <c r="AP114" i="31"/>
  <c r="AP113" i="31"/>
  <c r="AP112" i="31"/>
  <c r="AP111" i="31"/>
  <c r="AP110" i="31"/>
  <c r="AP109" i="31"/>
  <c r="AP108" i="31"/>
  <c r="AP107" i="31"/>
  <c r="AP106" i="31"/>
  <c r="AP105" i="31"/>
  <c r="AP104" i="31"/>
  <c r="AP103" i="31"/>
  <c r="AP102" i="31"/>
  <c r="AP101" i="31"/>
  <c r="AP100" i="31"/>
  <c r="AP99" i="31"/>
  <c r="AP98" i="31"/>
  <c r="AP96" i="31"/>
  <c r="AP95" i="31"/>
  <c r="AP94" i="31"/>
  <c r="AP93" i="31"/>
  <c r="AP92" i="31"/>
  <c r="AP91" i="31"/>
  <c r="AP90" i="31"/>
  <c r="AP89" i="31"/>
  <c r="AP88" i="31"/>
  <c r="AP87" i="31"/>
  <c r="AP86" i="31"/>
  <c r="AP85" i="31"/>
  <c r="AP84" i="31"/>
  <c r="AP83" i="31"/>
  <c r="AP82" i="31"/>
  <c r="AP81" i="31"/>
  <c r="AP80" i="31"/>
  <c r="AP79" i="31"/>
  <c r="AP78" i="31"/>
  <c r="AP77" i="31"/>
  <c r="AP76" i="31"/>
  <c r="AP75" i="31"/>
  <c r="AP74" i="31"/>
  <c r="AP73" i="31"/>
  <c r="AP72" i="31"/>
  <c r="AP71" i="31"/>
  <c r="AP70" i="31"/>
  <c r="AP69" i="31"/>
  <c r="AP68" i="31"/>
  <c r="AP67" i="31"/>
  <c r="AP66" i="31"/>
  <c r="AP65" i="31"/>
  <c r="AP64" i="31"/>
  <c r="AP63" i="31"/>
  <c r="AP62" i="31"/>
  <c r="AP61" i="31"/>
  <c r="AP57" i="31"/>
  <c r="AP56" i="31"/>
  <c r="AP55" i="31"/>
  <c r="AP54" i="31"/>
  <c r="AP53" i="31"/>
  <c r="AP52" i="31"/>
  <c r="AP51" i="31"/>
  <c r="AP50" i="31"/>
  <c r="AP49" i="31"/>
  <c r="AP48" i="31"/>
  <c r="AP47" i="31"/>
  <c r="AP46" i="31"/>
  <c r="AP45" i="31"/>
  <c r="AP44" i="31"/>
  <c r="AP43" i="31"/>
  <c r="AP42" i="31"/>
  <c r="AP41" i="31"/>
  <c r="AP40" i="31"/>
  <c r="AP39" i="31"/>
  <c r="AP38" i="31"/>
  <c r="AP37" i="31"/>
  <c r="AP36" i="31"/>
  <c r="AP35" i="31"/>
  <c r="AP34" i="31"/>
  <c r="AP33" i="31"/>
  <c r="AP32" i="31"/>
  <c r="AP31" i="31"/>
  <c r="AP30" i="31"/>
  <c r="AP29" i="31"/>
  <c r="AP28" i="31"/>
  <c r="AP27" i="31"/>
  <c r="AP26" i="31"/>
  <c r="AP25" i="31"/>
  <c r="AP24" i="31"/>
  <c r="AP23" i="31"/>
  <c r="AP22" i="31"/>
  <c r="AP21" i="31"/>
  <c r="AP20" i="31"/>
  <c r="AP19" i="31"/>
  <c r="AP18" i="31"/>
  <c r="AP17" i="31"/>
  <c r="AP16" i="31"/>
  <c r="AP15" i="31"/>
  <c r="AP14" i="31"/>
  <c r="AP13" i="31"/>
  <c r="AP12" i="31"/>
  <c r="AP11" i="31"/>
  <c r="AP10" i="31"/>
  <c r="AP9" i="31"/>
  <c r="AP8" i="31"/>
  <c r="AP7" i="31"/>
  <c r="AP6" i="31"/>
  <c r="AP5" i="31"/>
  <c r="AP4" i="31"/>
  <c r="AP3" i="31"/>
  <c r="AB206" i="31"/>
  <c r="AO206" i="31"/>
  <c r="F206" i="31"/>
  <c r="G206" i="31"/>
  <c r="H206" i="31"/>
  <c r="I206" i="31"/>
  <c r="K206" i="31"/>
  <c r="L206" i="31"/>
  <c r="M206" i="31"/>
  <c r="N206" i="31"/>
  <c r="O206" i="31"/>
  <c r="P206" i="31"/>
  <c r="Q206" i="31"/>
  <c r="S206" i="31"/>
  <c r="U206" i="31"/>
  <c r="V206" i="31"/>
  <c r="W206" i="31"/>
  <c r="X206" i="31"/>
  <c r="Y206" i="31"/>
  <c r="AA206" i="31"/>
  <c r="AC206" i="31"/>
  <c r="AD206" i="31"/>
  <c r="AE206" i="31"/>
  <c r="AF206" i="31"/>
  <c r="AG206" i="31"/>
  <c r="AH206" i="31"/>
  <c r="AI206" i="31"/>
  <c r="AJ206" i="31"/>
  <c r="AK206" i="31"/>
  <c r="AL206" i="31"/>
  <c r="AM206" i="31"/>
  <c r="AN206" i="31"/>
  <c r="E206" i="31"/>
  <c r="X210" i="30"/>
  <c r="U210" i="30"/>
  <c r="V210" i="30"/>
  <c r="W210" i="30"/>
  <c r="Y210" i="30"/>
  <c r="Z2" i="30"/>
  <c r="Z3" i="30"/>
  <c r="Z4" i="30"/>
  <c r="Z5" i="30"/>
  <c r="Z6" i="30"/>
  <c r="Z7" i="30"/>
  <c r="Z8" i="30"/>
  <c r="Z9" i="30"/>
  <c r="Z10" i="30"/>
  <c r="Z11" i="30"/>
  <c r="Z12" i="30"/>
  <c r="Z13" i="30"/>
  <c r="Z14" i="30"/>
  <c r="Z15" i="30"/>
  <c r="Z16" i="30"/>
  <c r="Z17" i="30"/>
  <c r="Z18" i="30"/>
  <c r="Z19" i="30"/>
  <c r="Z20" i="30"/>
  <c r="Z21" i="30"/>
  <c r="Z22" i="30"/>
  <c r="Z23" i="30"/>
  <c r="Z24" i="30"/>
  <c r="Z25" i="30"/>
  <c r="Z26" i="30"/>
  <c r="Z27" i="30"/>
  <c r="Z28" i="30"/>
  <c r="Z29" i="30"/>
  <c r="Z30" i="30"/>
  <c r="Z31" i="30"/>
  <c r="Z32" i="30"/>
  <c r="Z33" i="30"/>
  <c r="Z34" i="30"/>
  <c r="Z35" i="30"/>
  <c r="Z36" i="30"/>
  <c r="Z37" i="30"/>
  <c r="Z38" i="30"/>
  <c r="Z39" i="30"/>
  <c r="Z40" i="30"/>
  <c r="Z41" i="30"/>
  <c r="Z42" i="30"/>
  <c r="Z43" i="30"/>
  <c r="Z44" i="30"/>
  <c r="Z45" i="30"/>
  <c r="Z46" i="30"/>
  <c r="Z47" i="30"/>
  <c r="Z48" i="30"/>
  <c r="Z49" i="30"/>
  <c r="Z50" i="30"/>
  <c r="Z51" i="30"/>
  <c r="Z52" i="30"/>
  <c r="Z53" i="30"/>
  <c r="Z54" i="30"/>
  <c r="Z55" i="30"/>
  <c r="Z56" i="30"/>
  <c r="Z57" i="30"/>
  <c r="Z58" i="30"/>
  <c r="Z59" i="30"/>
  <c r="Z60" i="30"/>
  <c r="Z61" i="30"/>
  <c r="Z62" i="30"/>
  <c r="Z63" i="30"/>
  <c r="Z64" i="30"/>
  <c r="Z65" i="30"/>
  <c r="Z66" i="30"/>
  <c r="Z67" i="30"/>
  <c r="Z68" i="30"/>
  <c r="Z69" i="30"/>
  <c r="Z70" i="30"/>
  <c r="Z71" i="30"/>
  <c r="Z72" i="30"/>
  <c r="Z73" i="30"/>
  <c r="Z74" i="30"/>
  <c r="Z75" i="30"/>
  <c r="Z76" i="30"/>
  <c r="Z77" i="30"/>
  <c r="Z78" i="30"/>
  <c r="Z79" i="30"/>
  <c r="Z80" i="30"/>
  <c r="Z81" i="30"/>
  <c r="Z82" i="30"/>
  <c r="Z83" i="30"/>
  <c r="Z84" i="30"/>
  <c r="Z85" i="30"/>
  <c r="Z86" i="30"/>
  <c r="Z87" i="30"/>
  <c r="Z88" i="30"/>
  <c r="Z89" i="30"/>
  <c r="Z90" i="30"/>
  <c r="Z91" i="30"/>
  <c r="Z92" i="30"/>
  <c r="Z93" i="30"/>
  <c r="Z94" i="30"/>
  <c r="Z95" i="30"/>
  <c r="Z96" i="30"/>
  <c r="Z97" i="30"/>
  <c r="Z98" i="30"/>
  <c r="Z99" i="30"/>
  <c r="Z100" i="30"/>
  <c r="Z101" i="30"/>
  <c r="Z102" i="30"/>
  <c r="Z103" i="30"/>
  <c r="Z104" i="30"/>
  <c r="Z105" i="30"/>
  <c r="Z106" i="30"/>
  <c r="Z107" i="30"/>
  <c r="Z108" i="30"/>
  <c r="Z109" i="30"/>
  <c r="Z110" i="30"/>
  <c r="Z111" i="30"/>
  <c r="Z112" i="30"/>
  <c r="Z113" i="30"/>
  <c r="Z114" i="30"/>
  <c r="Z115" i="30"/>
  <c r="Z116" i="30"/>
  <c r="Z117" i="30"/>
  <c r="Z118" i="30"/>
  <c r="Z119" i="30"/>
  <c r="Z120" i="30"/>
  <c r="Z121" i="30"/>
  <c r="Z122" i="30"/>
  <c r="Z123" i="30"/>
  <c r="Z124" i="30"/>
  <c r="Z125" i="30"/>
  <c r="Z126" i="30"/>
  <c r="Z127" i="30"/>
  <c r="Z128" i="30"/>
  <c r="Z130" i="30"/>
  <c r="Z131" i="30"/>
  <c r="Z132" i="30"/>
  <c r="Z133" i="30"/>
  <c r="Z134" i="30"/>
  <c r="Z135" i="30"/>
  <c r="Z136" i="30"/>
  <c r="Z137" i="30"/>
  <c r="Z138" i="30"/>
  <c r="Z139" i="30"/>
  <c r="Z141" i="30"/>
  <c r="Z142" i="30"/>
  <c r="Z143" i="30"/>
  <c r="Z144" i="30"/>
  <c r="Z145" i="30"/>
  <c r="Z146" i="30"/>
  <c r="Z147" i="30"/>
  <c r="Z148" i="30"/>
  <c r="Z149" i="30"/>
  <c r="Z150" i="30"/>
  <c r="Z152" i="30"/>
  <c r="Z155" i="30"/>
  <c r="Z156" i="30"/>
  <c r="Z157" i="30"/>
  <c r="Z158" i="30"/>
  <c r="Z159" i="30"/>
  <c r="Z160" i="30"/>
  <c r="Z163" i="30"/>
  <c r="Z166" i="30"/>
  <c r="Z167" i="30"/>
  <c r="Z168" i="30"/>
  <c r="Z169" i="30"/>
  <c r="Z170" i="30"/>
  <c r="Z171" i="30"/>
  <c r="Z172" i="30"/>
  <c r="Z173" i="30"/>
  <c r="Z174" i="30"/>
  <c r="Z175" i="30"/>
  <c r="Z176" i="30"/>
  <c r="Z177" i="30"/>
  <c r="Z178" i="30"/>
  <c r="Z179" i="30"/>
  <c r="Z180" i="30"/>
  <c r="Z181" i="30"/>
  <c r="Z182" i="30"/>
  <c r="Z183" i="30"/>
  <c r="Z184" i="30"/>
  <c r="Z185" i="30"/>
  <c r="Z186" i="30"/>
  <c r="Z187" i="30"/>
  <c r="Z188" i="30"/>
  <c r="Z189" i="30"/>
  <c r="Z190" i="30"/>
  <c r="Z191" i="30"/>
  <c r="Z192" i="30"/>
  <c r="Z195" i="30"/>
  <c r="Z196" i="30"/>
  <c r="Z197" i="30"/>
  <c r="Z198" i="30"/>
  <c r="Z200" i="30"/>
  <c r="Z201" i="30"/>
  <c r="Z202" i="30"/>
  <c r="Z203" i="30"/>
  <c r="Z204" i="30"/>
  <c r="Z205" i="30"/>
  <c r="Z206" i="30"/>
  <c r="Z207" i="30"/>
  <c r="Z208" i="30"/>
  <c r="Z209" i="30"/>
  <c r="AA210" i="30"/>
  <c r="AB210" i="30"/>
  <c r="AC210" i="30"/>
  <c r="AD210" i="30"/>
  <c r="AE210" i="30"/>
  <c r="AF210" i="30"/>
  <c r="AG210" i="30"/>
  <c r="AH210" i="30"/>
  <c r="AI210" i="30"/>
  <c r="AJ210" i="30"/>
  <c r="AK210" i="30"/>
  <c r="AL210" i="30"/>
  <c r="AM210" i="30"/>
  <c r="AN210" i="30"/>
  <c r="AO210" i="30"/>
  <c r="E210" i="30"/>
  <c r="F210" i="30"/>
  <c r="G210" i="30"/>
  <c r="H210" i="30"/>
  <c r="I210" i="30"/>
  <c r="J2" i="30"/>
  <c r="J3" i="30"/>
  <c r="J4" i="30"/>
  <c r="J5" i="30"/>
  <c r="J6" i="30"/>
  <c r="J7" i="30"/>
  <c r="J8" i="30"/>
  <c r="J9" i="30"/>
  <c r="J10" i="30"/>
  <c r="J11" i="30"/>
  <c r="J12" i="30"/>
  <c r="J13" i="30"/>
  <c r="J14" i="30"/>
  <c r="J15" i="30"/>
  <c r="J16" i="30"/>
  <c r="J17" i="30"/>
  <c r="J18" i="30"/>
  <c r="J19" i="30"/>
  <c r="J20" i="30"/>
  <c r="J21" i="30"/>
  <c r="J22" i="30"/>
  <c r="J23" i="30"/>
  <c r="J24" i="30"/>
  <c r="J25" i="30"/>
  <c r="J26" i="30"/>
  <c r="J27" i="30"/>
  <c r="J28" i="30"/>
  <c r="J29" i="30"/>
  <c r="J30" i="30"/>
  <c r="J31" i="30"/>
  <c r="J32" i="30"/>
  <c r="J33" i="30"/>
  <c r="J34" i="30"/>
  <c r="J35" i="30"/>
  <c r="J36" i="30"/>
  <c r="J37" i="30"/>
  <c r="J38" i="30"/>
  <c r="J39" i="30"/>
  <c r="J40" i="30"/>
  <c r="J41" i="30"/>
  <c r="J42" i="30"/>
  <c r="J43" i="30"/>
  <c r="J44" i="30"/>
  <c r="J45" i="30"/>
  <c r="J46" i="30"/>
  <c r="J47" i="30"/>
  <c r="J48" i="30"/>
  <c r="J49" i="30"/>
  <c r="J50" i="30"/>
  <c r="J51" i="30"/>
  <c r="J52" i="30"/>
  <c r="J53" i="30"/>
  <c r="J54" i="30"/>
  <c r="J55" i="30"/>
  <c r="J56" i="30"/>
  <c r="J57" i="30"/>
  <c r="J58" i="30"/>
  <c r="J59" i="30"/>
  <c r="J60" i="30"/>
  <c r="J61" i="30"/>
  <c r="J62" i="30"/>
  <c r="J63" i="30"/>
  <c r="J64" i="30"/>
  <c r="J65" i="30"/>
  <c r="J66" i="30"/>
  <c r="J67" i="30"/>
  <c r="J68" i="30"/>
  <c r="J69" i="30"/>
  <c r="J70" i="30"/>
  <c r="J71" i="30"/>
  <c r="J72" i="30"/>
  <c r="J73" i="30"/>
  <c r="J74" i="30"/>
  <c r="J75" i="30"/>
  <c r="J76" i="30"/>
  <c r="J77" i="30"/>
  <c r="J78" i="30"/>
  <c r="J79" i="30"/>
  <c r="J80" i="30"/>
  <c r="J81" i="30"/>
  <c r="J82" i="30"/>
  <c r="J83" i="30"/>
  <c r="J84" i="30"/>
  <c r="J85" i="30"/>
  <c r="J86" i="30"/>
  <c r="J87" i="30"/>
  <c r="J88" i="30"/>
  <c r="J89" i="30"/>
  <c r="J90" i="30"/>
  <c r="J91" i="30"/>
  <c r="J92" i="30"/>
  <c r="J93" i="30"/>
  <c r="J94" i="30"/>
  <c r="J95" i="30"/>
  <c r="J96" i="30"/>
  <c r="J97" i="30"/>
  <c r="J98" i="30"/>
  <c r="J99" i="30"/>
  <c r="J100" i="30"/>
  <c r="J101" i="30"/>
  <c r="J102" i="30"/>
  <c r="J103" i="30"/>
  <c r="J104" i="30"/>
  <c r="J105" i="30"/>
  <c r="J106" i="30"/>
  <c r="J107" i="30"/>
  <c r="J108" i="30"/>
  <c r="J109" i="30"/>
  <c r="J110" i="30"/>
  <c r="J111" i="30"/>
  <c r="J112" i="30"/>
  <c r="J113" i="30"/>
  <c r="J114" i="30"/>
  <c r="J115" i="30"/>
  <c r="J116" i="30"/>
  <c r="J117" i="30"/>
  <c r="J118" i="30"/>
  <c r="J119" i="30"/>
  <c r="J120" i="30"/>
  <c r="J121" i="30"/>
  <c r="J122" i="30"/>
  <c r="J123" i="30"/>
  <c r="J124" i="30"/>
  <c r="J125" i="30"/>
  <c r="J126" i="30"/>
  <c r="J127" i="30"/>
  <c r="J128" i="30"/>
  <c r="J130" i="30"/>
  <c r="J131" i="30"/>
  <c r="J132" i="30"/>
  <c r="J133" i="30"/>
  <c r="J134" i="30"/>
  <c r="J135" i="30"/>
  <c r="J136" i="30"/>
  <c r="J137" i="30"/>
  <c r="J138" i="30"/>
  <c r="J139" i="30"/>
  <c r="J141" i="30"/>
  <c r="J142" i="30"/>
  <c r="J143" i="30"/>
  <c r="J144" i="30"/>
  <c r="J145" i="30"/>
  <c r="J146" i="30"/>
  <c r="J147" i="30"/>
  <c r="J148" i="30"/>
  <c r="J149" i="30"/>
  <c r="J150" i="30"/>
  <c r="J152" i="30"/>
  <c r="J155" i="30"/>
  <c r="J156" i="30"/>
  <c r="J157" i="30"/>
  <c r="J158" i="30"/>
  <c r="J159" i="30"/>
  <c r="J160" i="30"/>
  <c r="J163" i="30"/>
  <c r="J166" i="30"/>
  <c r="J167" i="30"/>
  <c r="J168" i="30"/>
  <c r="J169" i="30"/>
  <c r="J170" i="30"/>
  <c r="J171" i="30"/>
  <c r="J172" i="30"/>
  <c r="J173" i="30"/>
  <c r="J174" i="30"/>
  <c r="J175" i="30"/>
  <c r="J176" i="30"/>
  <c r="J177" i="30"/>
  <c r="J178" i="30"/>
  <c r="J179" i="30"/>
  <c r="J180" i="30"/>
  <c r="J181" i="30"/>
  <c r="J182" i="30"/>
  <c r="J183" i="30"/>
  <c r="J184" i="30"/>
  <c r="J185" i="30"/>
  <c r="J186" i="30"/>
  <c r="J187" i="30"/>
  <c r="J188" i="30"/>
  <c r="J189" i="30"/>
  <c r="J190" i="30"/>
  <c r="J191" i="30"/>
  <c r="J192" i="30"/>
  <c r="J195" i="30"/>
  <c r="J196" i="30"/>
  <c r="J197" i="30"/>
  <c r="J198" i="30"/>
  <c r="J200" i="30"/>
  <c r="J201" i="30"/>
  <c r="J202" i="30"/>
  <c r="J203" i="30"/>
  <c r="J204" i="30"/>
  <c r="J205" i="30"/>
  <c r="J206" i="30"/>
  <c r="J207" i="30"/>
  <c r="J208" i="30"/>
  <c r="J209" i="30"/>
  <c r="J210" i="30"/>
  <c r="K210" i="30"/>
  <c r="L210" i="30"/>
  <c r="M210" i="30"/>
  <c r="N210" i="30"/>
  <c r="O210" i="30"/>
  <c r="P210" i="30"/>
  <c r="Q210" i="30"/>
  <c r="R2" i="30"/>
  <c r="R3" i="30"/>
  <c r="R4" i="30"/>
  <c r="R5" i="30"/>
  <c r="R6" i="30"/>
  <c r="R7" i="30"/>
  <c r="R8" i="30"/>
  <c r="R9" i="30"/>
  <c r="R10" i="30"/>
  <c r="R11" i="30"/>
  <c r="R12" i="30"/>
  <c r="R13" i="30"/>
  <c r="R14" i="30"/>
  <c r="R15" i="30"/>
  <c r="R16" i="30"/>
  <c r="R17" i="30"/>
  <c r="R18" i="30"/>
  <c r="R19" i="30"/>
  <c r="R20" i="30"/>
  <c r="R21" i="30"/>
  <c r="R22" i="30"/>
  <c r="R23" i="30"/>
  <c r="R24" i="30"/>
  <c r="R25" i="30"/>
  <c r="R26" i="30"/>
  <c r="R27" i="30"/>
  <c r="R28" i="30"/>
  <c r="R29" i="30"/>
  <c r="R30" i="30"/>
  <c r="R31" i="30"/>
  <c r="R32" i="30"/>
  <c r="R33" i="30"/>
  <c r="R34" i="30"/>
  <c r="R35" i="30"/>
  <c r="R36" i="30"/>
  <c r="R37" i="30"/>
  <c r="R38" i="30"/>
  <c r="R39" i="30"/>
  <c r="R40" i="30"/>
  <c r="R41" i="30"/>
  <c r="R42" i="30"/>
  <c r="R43" i="30"/>
  <c r="R44" i="30"/>
  <c r="R45" i="30"/>
  <c r="R46" i="30"/>
  <c r="R47" i="30"/>
  <c r="R48" i="30"/>
  <c r="R49" i="30"/>
  <c r="R50" i="30"/>
  <c r="R51" i="30"/>
  <c r="R52" i="30"/>
  <c r="R53" i="30"/>
  <c r="R54" i="30"/>
  <c r="R55" i="30"/>
  <c r="R56" i="30"/>
  <c r="R57" i="30"/>
  <c r="R58" i="30"/>
  <c r="R59" i="30"/>
  <c r="R60" i="30"/>
  <c r="R61" i="30"/>
  <c r="R62" i="30"/>
  <c r="R63" i="30"/>
  <c r="R64" i="30"/>
  <c r="R65" i="30"/>
  <c r="R66" i="30"/>
  <c r="R67" i="30"/>
  <c r="R68" i="30"/>
  <c r="R69" i="30"/>
  <c r="R70" i="30"/>
  <c r="R71" i="30"/>
  <c r="R72" i="30"/>
  <c r="R73" i="30"/>
  <c r="R74" i="30"/>
  <c r="R75" i="30"/>
  <c r="R76" i="30"/>
  <c r="R77" i="30"/>
  <c r="R78" i="30"/>
  <c r="R79" i="30"/>
  <c r="R80" i="30"/>
  <c r="R81" i="30"/>
  <c r="R82" i="30"/>
  <c r="R83" i="30"/>
  <c r="R84" i="30"/>
  <c r="R85" i="30"/>
  <c r="R86" i="30"/>
  <c r="R87" i="30"/>
  <c r="R88" i="30"/>
  <c r="R89" i="30"/>
  <c r="R90" i="30"/>
  <c r="R91" i="30"/>
  <c r="R92" i="30"/>
  <c r="R93" i="30"/>
  <c r="R94" i="30"/>
  <c r="R95" i="30"/>
  <c r="R96" i="30"/>
  <c r="R97" i="30"/>
  <c r="R98" i="30"/>
  <c r="R99" i="30"/>
  <c r="R100" i="30"/>
  <c r="R101" i="30"/>
  <c r="R102" i="30"/>
  <c r="R103" i="30"/>
  <c r="R104" i="30"/>
  <c r="R105" i="30"/>
  <c r="R106" i="30"/>
  <c r="R107" i="30"/>
  <c r="R108" i="30"/>
  <c r="R109" i="30"/>
  <c r="R110" i="30"/>
  <c r="R111" i="30"/>
  <c r="R112" i="30"/>
  <c r="R113" i="30"/>
  <c r="R114" i="30"/>
  <c r="R115" i="30"/>
  <c r="R116" i="30"/>
  <c r="R117" i="30"/>
  <c r="R118" i="30"/>
  <c r="R119" i="30"/>
  <c r="R120" i="30"/>
  <c r="R121" i="30"/>
  <c r="R122" i="30"/>
  <c r="R123" i="30"/>
  <c r="R124" i="30"/>
  <c r="R125" i="30"/>
  <c r="R126" i="30"/>
  <c r="R127" i="30"/>
  <c r="R128" i="30"/>
  <c r="R129" i="30"/>
  <c r="R130" i="30"/>
  <c r="R131" i="30"/>
  <c r="R132" i="30"/>
  <c r="R133" i="30"/>
  <c r="R134" i="30"/>
  <c r="R135" i="30"/>
  <c r="R136" i="30"/>
  <c r="R137" i="30"/>
  <c r="R138" i="30"/>
  <c r="R139" i="30"/>
  <c r="R140" i="30"/>
  <c r="R141" i="30"/>
  <c r="R142" i="30"/>
  <c r="R143" i="30"/>
  <c r="R144" i="30"/>
  <c r="R145" i="30"/>
  <c r="R146" i="30"/>
  <c r="R147" i="30"/>
  <c r="R148" i="30"/>
  <c r="R149" i="30"/>
  <c r="R150" i="30"/>
  <c r="R151" i="30"/>
  <c r="R152" i="30"/>
  <c r="R153" i="30"/>
  <c r="R154" i="30"/>
  <c r="R155" i="30"/>
  <c r="R156" i="30"/>
  <c r="R157" i="30"/>
  <c r="R158" i="30"/>
  <c r="R159" i="30"/>
  <c r="R160" i="30"/>
  <c r="R161" i="30"/>
  <c r="R162" i="30"/>
  <c r="R163" i="30"/>
  <c r="R164" i="30"/>
  <c r="R165" i="30"/>
  <c r="R166" i="30"/>
  <c r="R167" i="30"/>
  <c r="R168" i="30"/>
  <c r="R169" i="30"/>
  <c r="R170" i="30"/>
  <c r="R171" i="30"/>
  <c r="R172" i="30"/>
  <c r="R173" i="30"/>
  <c r="R174" i="30"/>
  <c r="R175" i="30"/>
  <c r="R176" i="30"/>
  <c r="R177" i="30"/>
  <c r="R178" i="30"/>
  <c r="R179" i="30"/>
  <c r="R180" i="30"/>
  <c r="R181" i="30"/>
  <c r="R182" i="30"/>
  <c r="R183" i="30"/>
  <c r="R184" i="30"/>
  <c r="R185" i="30"/>
  <c r="R186" i="30"/>
  <c r="R187" i="30"/>
  <c r="R188" i="30"/>
  <c r="R189" i="30"/>
  <c r="R190" i="30"/>
  <c r="R191" i="30"/>
  <c r="R192" i="30"/>
  <c r="R193" i="30"/>
  <c r="R194" i="30"/>
  <c r="R195" i="30"/>
  <c r="R196" i="30"/>
  <c r="R197" i="30"/>
  <c r="R198" i="30"/>
  <c r="R199" i="30"/>
  <c r="R200" i="30"/>
  <c r="R201" i="30"/>
  <c r="R202" i="30"/>
  <c r="R203" i="30"/>
  <c r="R204" i="30"/>
  <c r="R205" i="30"/>
  <c r="R206" i="30"/>
  <c r="R207" i="30"/>
  <c r="R208" i="30"/>
  <c r="R209" i="30"/>
  <c r="R210" i="30"/>
  <c r="S210" i="30"/>
  <c r="T2" i="30"/>
  <c r="T3" i="30"/>
  <c r="T4" i="30"/>
  <c r="T5" i="30"/>
  <c r="T6" i="30"/>
  <c r="T7" i="30"/>
  <c r="T8" i="30"/>
  <c r="T9" i="30"/>
  <c r="T10" i="30"/>
  <c r="T11" i="30"/>
  <c r="T12" i="30"/>
  <c r="T13" i="30"/>
  <c r="T14" i="30"/>
  <c r="T15" i="30"/>
  <c r="T16" i="30"/>
  <c r="T17" i="30"/>
  <c r="T18" i="30"/>
  <c r="T19" i="30"/>
  <c r="T20" i="30"/>
  <c r="T21" i="30"/>
  <c r="T22" i="30"/>
  <c r="T23" i="30"/>
  <c r="T24" i="30"/>
  <c r="T25" i="30"/>
  <c r="T26" i="30"/>
  <c r="T27" i="30"/>
  <c r="T28" i="30"/>
  <c r="T29" i="30"/>
  <c r="T30" i="30"/>
  <c r="T31" i="30"/>
  <c r="T32" i="30"/>
  <c r="T33" i="30"/>
  <c r="T34" i="30"/>
  <c r="T35" i="30"/>
  <c r="T36" i="30"/>
  <c r="T37" i="30"/>
  <c r="T38" i="30"/>
  <c r="T39" i="30"/>
  <c r="T40" i="30"/>
  <c r="T41" i="30"/>
  <c r="T42" i="30"/>
  <c r="T43" i="30"/>
  <c r="T44" i="30"/>
  <c r="T45" i="30"/>
  <c r="T46" i="30"/>
  <c r="T47" i="30"/>
  <c r="T48" i="30"/>
  <c r="T49" i="30"/>
  <c r="T50" i="30"/>
  <c r="T51" i="30"/>
  <c r="T52" i="30"/>
  <c r="T53" i="30"/>
  <c r="T54" i="30"/>
  <c r="T55" i="30"/>
  <c r="T56" i="30"/>
  <c r="T57" i="30"/>
  <c r="T58" i="30"/>
  <c r="T59" i="30"/>
  <c r="T60" i="30"/>
  <c r="T61" i="30"/>
  <c r="T62" i="30"/>
  <c r="T63" i="30"/>
  <c r="T64" i="30"/>
  <c r="T65" i="30"/>
  <c r="T66" i="30"/>
  <c r="T67" i="30"/>
  <c r="T68" i="30"/>
  <c r="T69" i="30"/>
  <c r="T70" i="30"/>
  <c r="T71" i="30"/>
  <c r="T72" i="30"/>
  <c r="T73" i="30"/>
  <c r="T74" i="30"/>
  <c r="T75" i="30"/>
  <c r="T76" i="30"/>
  <c r="T77" i="30"/>
  <c r="T78" i="30"/>
  <c r="T79" i="30"/>
  <c r="T80" i="30"/>
  <c r="T81" i="30"/>
  <c r="T82" i="30"/>
  <c r="T83" i="30"/>
  <c r="T84" i="30"/>
  <c r="T85" i="30"/>
  <c r="T86" i="30"/>
  <c r="T87" i="30"/>
  <c r="T88" i="30"/>
  <c r="T89" i="30"/>
  <c r="T90" i="30"/>
  <c r="T91" i="30"/>
  <c r="T92" i="30"/>
  <c r="T93" i="30"/>
  <c r="T94" i="30"/>
  <c r="T95" i="30"/>
  <c r="T96" i="30"/>
  <c r="T97" i="30"/>
  <c r="T98" i="30"/>
  <c r="T99" i="30"/>
  <c r="T100" i="30"/>
  <c r="T101" i="30"/>
  <c r="T102" i="30"/>
  <c r="T103" i="30"/>
  <c r="T104" i="30"/>
  <c r="T105" i="30"/>
  <c r="T106" i="30"/>
  <c r="T107" i="30"/>
  <c r="T108" i="30"/>
  <c r="T109" i="30"/>
  <c r="T110" i="30"/>
  <c r="T111" i="30"/>
  <c r="T112" i="30"/>
  <c r="T113" i="30"/>
  <c r="T114" i="30"/>
  <c r="T115" i="30"/>
  <c r="T116" i="30"/>
  <c r="T117" i="30"/>
  <c r="T118" i="30"/>
  <c r="T119" i="30"/>
  <c r="T120" i="30"/>
  <c r="T121" i="30"/>
  <c r="T122" i="30"/>
  <c r="T123" i="30"/>
  <c r="T124" i="30"/>
  <c r="T125" i="30"/>
  <c r="T126" i="30"/>
  <c r="T127" i="30"/>
  <c r="T128" i="30"/>
  <c r="T130" i="30"/>
  <c r="T131" i="30"/>
  <c r="T132" i="30"/>
  <c r="T133" i="30"/>
  <c r="T134" i="30"/>
  <c r="T135" i="30"/>
  <c r="T136" i="30"/>
  <c r="T137" i="30"/>
  <c r="T138" i="30"/>
  <c r="T139" i="30"/>
  <c r="T141" i="30"/>
  <c r="T142" i="30"/>
  <c r="T143" i="30"/>
  <c r="T144" i="30"/>
  <c r="T145" i="30"/>
  <c r="T146" i="30"/>
  <c r="T147" i="30"/>
  <c r="T148" i="30"/>
  <c r="T149" i="30"/>
  <c r="T150" i="30"/>
  <c r="T152" i="30"/>
  <c r="T155" i="30"/>
  <c r="T156" i="30"/>
  <c r="T157" i="30"/>
  <c r="T158" i="30"/>
  <c r="T159" i="30"/>
  <c r="T160" i="30"/>
  <c r="T163" i="30"/>
  <c r="T166" i="30"/>
  <c r="T167" i="30"/>
  <c r="T168" i="30"/>
  <c r="T169" i="30"/>
  <c r="T170" i="30"/>
  <c r="T171" i="30"/>
  <c r="T172" i="30"/>
  <c r="T173" i="30"/>
  <c r="T174" i="30"/>
  <c r="T175" i="30"/>
  <c r="T176" i="30"/>
  <c r="T177" i="30"/>
  <c r="T178" i="30"/>
  <c r="T179" i="30"/>
  <c r="T180" i="30"/>
  <c r="T181" i="30"/>
  <c r="T182" i="30"/>
  <c r="T183" i="30"/>
  <c r="T184" i="30"/>
  <c r="T185" i="30"/>
  <c r="T186" i="30"/>
  <c r="T187" i="30"/>
  <c r="T188" i="30"/>
  <c r="T189" i="30"/>
  <c r="T190" i="30"/>
  <c r="T191" i="30"/>
  <c r="T192" i="30"/>
  <c r="T195" i="30"/>
  <c r="AP195" i="30" s="1"/>
  <c r="T196" i="30"/>
  <c r="T197" i="30"/>
  <c r="T198" i="30"/>
  <c r="T200" i="30"/>
  <c r="AP200" i="30" s="1"/>
  <c r="T201" i="30"/>
  <c r="T202" i="30"/>
  <c r="T203" i="30"/>
  <c r="T204" i="30"/>
  <c r="AP204" i="30" s="1"/>
  <c r="T205" i="30"/>
  <c r="T206" i="30"/>
  <c r="T207" i="30"/>
  <c r="T208" i="30"/>
  <c r="AP208" i="30" s="1"/>
  <c r="T209" i="30"/>
  <c r="AP209" i="30"/>
  <c r="AP207" i="30"/>
  <c r="AP206" i="30"/>
  <c r="AP205" i="30"/>
  <c r="AP203" i="30"/>
  <c r="AP202" i="30"/>
  <c r="AP201" i="30"/>
  <c r="AP198" i="30"/>
  <c r="AP197" i="30"/>
  <c r="AP196" i="30"/>
  <c r="AP192" i="30"/>
  <c r="AP191" i="30"/>
  <c r="AP190" i="30"/>
  <c r="AP189" i="30"/>
  <c r="AP188" i="30"/>
  <c r="AP187" i="30"/>
  <c r="AP186" i="30"/>
  <c r="AP185" i="30"/>
  <c r="AP184" i="30"/>
  <c r="AP183" i="30"/>
  <c r="AP182" i="30"/>
  <c r="AP181" i="30"/>
  <c r="AP180" i="30"/>
  <c r="AP179" i="30"/>
  <c r="AP178" i="30"/>
  <c r="AP177" i="30"/>
  <c r="AP176" i="30"/>
  <c r="AP175" i="30"/>
  <c r="AP174" i="30"/>
  <c r="AP173" i="30"/>
  <c r="AP172" i="30"/>
  <c r="AP171" i="30"/>
  <c r="AP170" i="30"/>
  <c r="AP169" i="30"/>
  <c r="AP168" i="30"/>
  <c r="AP167" i="30"/>
  <c r="AP166" i="30"/>
  <c r="AP163" i="30"/>
  <c r="AP160" i="30"/>
  <c r="AP159" i="30"/>
  <c r="AP158" i="30"/>
  <c r="AP157" i="30"/>
  <c r="AP156" i="30"/>
  <c r="AP155" i="30"/>
  <c r="AP152" i="30"/>
  <c r="AP150" i="30"/>
  <c r="AP149" i="30"/>
  <c r="AP148" i="30"/>
  <c r="AP147" i="30"/>
  <c r="AP146" i="30"/>
  <c r="AP145" i="30"/>
  <c r="AP144" i="30"/>
  <c r="AP143" i="30"/>
  <c r="AP142" i="30"/>
  <c r="AP141" i="30"/>
  <c r="AP139" i="30"/>
  <c r="AP138" i="30"/>
  <c r="AP137" i="30"/>
  <c r="AP136" i="30"/>
  <c r="AP135" i="30"/>
  <c r="AP134" i="30"/>
  <c r="AP133" i="30"/>
  <c r="AP132" i="30"/>
  <c r="AP131" i="30"/>
  <c r="AP130" i="30"/>
  <c r="AP128" i="30"/>
  <c r="AP127" i="30"/>
  <c r="AP126" i="30"/>
  <c r="AP125" i="30"/>
  <c r="AP124" i="30"/>
  <c r="AP123" i="30"/>
  <c r="AP122" i="30"/>
  <c r="AP121" i="30"/>
  <c r="AP120" i="30"/>
  <c r="AP119" i="30"/>
  <c r="AP118" i="30"/>
  <c r="AP117" i="30"/>
  <c r="AP116" i="30"/>
  <c r="AP115" i="30"/>
  <c r="AP114" i="30"/>
  <c r="AP113" i="30"/>
  <c r="AP112" i="30"/>
  <c r="AP111" i="30"/>
  <c r="AP110" i="30"/>
  <c r="AP109" i="30"/>
  <c r="AP108" i="30"/>
  <c r="AP107" i="30"/>
  <c r="AP106" i="30"/>
  <c r="AP105" i="30"/>
  <c r="AP104" i="30"/>
  <c r="AP103" i="30"/>
  <c r="AP102" i="30"/>
  <c r="AP101" i="30"/>
  <c r="AP100" i="30"/>
  <c r="AP99" i="30"/>
  <c r="AP98" i="30"/>
  <c r="AP97" i="30"/>
  <c r="AP96" i="30"/>
  <c r="AP95" i="30"/>
  <c r="AP94" i="30"/>
  <c r="AP93" i="30"/>
  <c r="AP92" i="30"/>
  <c r="AP91" i="30"/>
  <c r="AP90" i="30"/>
  <c r="AP89" i="30"/>
  <c r="AP88" i="30"/>
  <c r="AP87" i="30"/>
  <c r="AP86" i="30"/>
  <c r="AP85" i="30"/>
  <c r="AP84" i="30"/>
  <c r="AP83" i="30"/>
  <c r="AP82" i="30"/>
  <c r="AP81" i="30"/>
  <c r="AP80" i="30"/>
  <c r="AP79" i="30"/>
  <c r="AP78" i="30"/>
  <c r="AP77" i="30"/>
  <c r="AP76" i="30"/>
  <c r="AP75" i="30"/>
  <c r="AP74" i="30"/>
  <c r="AP73" i="30"/>
  <c r="AP72" i="30"/>
  <c r="AP71" i="30"/>
  <c r="AP70" i="30"/>
  <c r="AP69" i="30"/>
  <c r="AP68" i="30"/>
  <c r="AP67" i="30"/>
  <c r="AP66" i="30"/>
  <c r="AP65" i="30"/>
  <c r="AP64" i="30"/>
  <c r="AP63" i="30"/>
  <c r="AP62" i="30"/>
  <c r="AP61" i="30"/>
  <c r="AP60" i="30"/>
  <c r="AP59" i="30"/>
  <c r="AP58" i="30"/>
  <c r="AP57" i="30"/>
  <c r="AP56" i="30"/>
  <c r="AP55" i="30"/>
  <c r="AP54" i="30"/>
  <c r="AP53" i="30"/>
  <c r="AP52" i="30"/>
  <c r="AP51" i="30"/>
  <c r="AP50" i="30"/>
  <c r="AP49" i="30"/>
  <c r="AP48" i="30"/>
  <c r="AP47" i="30"/>
  <c r="AP46" i="30"/>
  <c r="AP45" i="30"/>
  <c r="AP44" i="30"/>
  <c r="AP43" i="30"/>
  <c r="AP42" i="30"/>
  <c r="AP41" i="30"/>
  <c r="AP40" i="30"/>
  <c r="AP39" i="30"/>
  <c r="AP38" i="30"/>
  <c r="AP37" i="30"/>
  <c r="AP36" i="30"/>
  <c r="AP35" i="30"/>
  <c r="AP34" i="30"/>
  <c r="AP33" i="30"/>
  <c r="AP32" i="30"/>
  <c r="AP31" i="30"/>
  <c r="AP30" i="30"/>
  <c r="AP29" i="30"/>
  <c r="AP28" i="30"/>
  <c r="AP27" i="30"/>
  <c r="AP26" i="30"/>
  <c r="AP25" i="30"/>
  <c r="AP24" i="30"/>
  <c r="AP23" i="30"/>
  <c r="AP22" i="30"/>
  <c r="AP21" i="30"/>
  <c r="AP20" i="30"/>
  <c r="AP19" i="30"/>
  <c r="AP18" i="30"/>
  <c r="AP17" i="30"/>
  <c r="AP16" i="30"/>
  <c r="AP15" i="30"/>
  <c r="AP14" i="30"/>
  <c r="AP13" i="30"/>
  <c r="AP12" i="30"/>
  <c r="AP11" i="30"/>
  <c r="AP10" i="30"/>
  <c r="AP9" i="30"/>
  <c r="AP8" i="30"/>
  <c r="AP7" i="30"/>
  <c r="AP6" i="30"/>
  <c r="AP5" i="30"/>
  <c r="AP4" i="30"/>
  <c r="AP3" i="30"/>
  <c r="AP2" i="30"/>
  <c r="A203" i="34"/>
  <c r="A202" i="34"/>
  <c r="A213" i="34"/>
  <c r="A210" i="34"/>
  <c r="A201" i="34"/>
  <c r="A194" i="34"/>
  <c r="A209" i="34"/>
  <c r="A190" i="34"/>
  <c r="A206" i="34"/>
  <c r="A193" i="34"/>
  <c r="A205" i="34"/>
  <c r="A192" i="34"/>
  <c r="A204" i="34"/>
  <c r="A59" i="34"/>
  <c r="A88" i="34"/>
  <c r="A156" i="34"/>
  <c r="A124" i="34"/>
  <c r="A114" i="34"/>
  <c r="A129" i="34"/>
  <c r="A145" i="34"/>
  <c r="A112" i="34"/>
  <c r="A116" i="34"/>
  <c r="A109" i="34"/>
  <c r="A110" i="34"/>
  <c r="A122" i="34"/>
  <c r="A74" i="34"/>
  <c r="A67" i="34"/>
  <c r="A123" i="34"/>
  <c r="A62" i="34"/>
  <c r="A65" i="34"/>
  <c r="A64" i="34"/>
  <c r="A68" i="34"/>
  <c r="A91" i="34"/>
  <c r="A63" i="34"/>
  <c r="A103" i="34"/>
  <c r="A58" i="34"/>
  <c r="A69" i="34"/>
  <c r="A70" i="34"/>
  <c r="A118" i="34"/>
  <c r="A71" i="34"/>
  <c r="A105" i="34"/>
  <c r="A73" i="34"/>
  <c r="A72" i="34"/>
  <c r="A76" i="34"/>
  <c r="A75" i="34"/>
  <c r="A120" i="34"/>
  <c r="A113" i="34"/>
  <c r="A81" i="34"/>
  <c r="A82" i="34"/>
  <c r="A77" i="34"/>
  <c r="A66" i="34"/>
  <c r="A107" i="34"/>
  <c r="A100" i="34"/>
  <c r="A89" i="34"/>
  <c r="A85" i="34"/>
  <c r="A97" i="34"/>
  <c r="A121" i="34"/>
  <c r="A93" i="34"/>
  <c r="A94" i="34"/>
  <c r="A104" i="34"/>
  <c r="A95" i="34"/>
  <c r="A96" i="34"/>
  <c r="A135" i="34"/>
  <c r="A117" i="34"/>
  <c r="A90" i="34"/>
  <c r="A140" i="34"/>
  <c r="A115" i="34"/>
  <c r="A138" i="34"/>
  <c r="A111" i="34"/>
  <c r="A106" i="34"/>
  <c r="A119" i="34"/>
  <c r="A125" i="34"/>
  <c r="A155" i="34"/>
  <c r="A154" i="34"/>
  <c r="A146" i="34"/>
  <c r="A153" i="34"/>
  <c r="A131" i="34"/>
  <c r="A83" i="34"/>
  <c r="A84" i="34"/>
  <c r="A86" i="34"/>
  <c r="A78" i="34"/>
  <c r="A87" i="34"/>
  <c r="A137" i="34"/>
  <c r="A99" i="34"/>
  <c r="A128" i="34"/>
  <c r="A152" i="34"/>
  <c r="A134" i="34"/>
  <c r="A136" i="34"/>
  <c r="A141" i="34"/>
  <c r="A133" i="34"/>
  <c r="A132" i="34"/>
  <c r="A151" i="34"/>
  <c r="A108" i="34"/>
  <c r="A130" i="34"/>
  <c r="A142" i="34"/>
  <c r="A144" i="34"/>
  <c r="A150" i="34"/>
  <c r="A149" i="34"/>
  <c r="A148" i="34"/>
  <c r="A139" i="34"/>
  <c r="A147" i="34"/>
  <c r="A143" i="34"/>
  <c r="A98" i="34"/>
  <c r="A92" i="34"/>
  <c r="A9" i="34"/>
  <c r="A26" i="34"/>
  <c r="A7" i="34"/>
  <c r="A34" i="34"/>
  <c r="A4" i="34"/>
  <c r="A10" i="34"/>
  <c r="A11" i="34"/>
  <c r="A39" i="34"/>
  <c r="A37" i="34"/>
  <c r="A16" i="34"/>
  <c r="A17" i="34"/>
  <c r="A12" i="34"/>
  <c r="A8" i="34"/>
  <c r="A36" i="34"/>
  <c r="A31" i="34"/>
  <c r="A24" i="34"/>
  <c r="A20" i="34"/>
  <c r="A29" i="34"/>
  <c r="A40" i="34"/>
  <c r="A27" i="34"/>
  <c r="A28" i="34"/>
  <c r="A35" i="34"/>
  <c r="A44" i="34"/>
  <c r="A38" i="34"/>
  <c r="A25" i="34"/>
  <c r="A43" i="34"/>
  <c r="A46" i="34"/>
  <c r="A18" i="34"/>
  <c r="A19" i="34"/>
  <c r="A21" i="34"/>
  <c r="A13" i="34"/>
  <c r="A23" i="34"/>
  <c r="A22" i="34"/>
  <c r="A45" i="34"/>
  <c r="A30" i="34"/>
  <c r="A48" i="34"/>
  <c r="A47" i="34"/>
  <c r="AO223" i="31"/>
  <c r="AN223" i="31"/>
  <c r="AM223" i="31"/>
  <c r="AL223" i="31"/>
  <c r="AK223" i="31"/>
  <c r="AJ223" i="31"/>
  <c r="AI223" i="31"/>
  <c r="AH223" i="31"/>
  <c r="AG223" i="31"/>
  <c r="AF223" i="31"/>
  <c r="AE223" i="31"/>
  <c r="AD223" i="31"/>
  <c r="AC223" i="31"/>
  <c r="AB223" i="31"/>
  <c r="AA223" i="31"/>
  <c r="Y223" i="31"/>
  <c r="X223" i="31"/>
  <c r="W223" i="31"/>
  <c r="V223" i="31"/>
  <c r="U223" i="31"/>
  <c r="S223" i="31"/>
  <c r="Q223" i="31"/>
  <c r="P223" i="31"/>
  <c r="O223" i="31"/>
  <c r="N223" i="31"/>
  <c r="M223" i="31"/>
  <c r="L223" i="31"/>
  <c r="K223" i="31"/>
  <c r="I223" i="31"/>
  <c r="H223" i="31"/>
  <c r="G223" i="31"/>
  <c r="F223" i="31"/>
  <c r="E223" i="31"/>
  <c r="AP222" i="31"/>
  <c r="AP221" i="31"/>
  <c r="AP220" i="31"/>
  <c r="AP219" i="31"/>
  <c r="AP218" i="31"/>
  <c r="AP217" i="31"/>
  <c r="AP215" i="31"/>
  <c r="AP214" i="31"/>
  <c r="AP213" i="31"/>
  <c r="AP212" i="31"/>
  <c r="AP211" i="31"/>
  <c r="AP216" i="31"/>
  <c r="T210" i="30" l="1"/>
  <c r="Z210" i="30"/>
  <c r="AQ214" i="34"/>
  <c r="AP6" i="36"/>
  <c r="AP10" i="36"/>
  <c r="AP16" i="36"/>
  <c r="AP19" i="36"/>
  <c r="AP23" i="36"/>
  <c r="AP27" i="36"/>
  <c r="AP31" i="36"/>
  <c r="AP34" i="36"/>
  <c r="AP38" i="36"/>
  <c r="AP56" i="36"/>
  <c r="AP61" i="36"/>
  <c r="AP64" i="36"/>
  <c r="AP69" i="36"/>
  <c r="AP73" i="36"/>
  <c r="AP77" i="36"/>
  <c r="AP81" i="36"/>
  <c r="AP89" i="36"/>
  <c r="J58" i="31"/>
  <c r="Z178" i="31"/>
  <c r="T178" i="31"/>
  <c r="R178" i="31"/>
  <c r="J178" i="31"/>
  <c r="Z204" i="31"/>
  <c r="T204" i="31"/>
  <c r="J204" i="31"/>
  <c r="AQ210" i="34"/>
  <c r="AQ204" i="34"/>
  <c r="AQ194" i="34"/>
  <c r="AQ21" i="47"/>
  <c r="AQ60" i="47"/>
  <c r="AQ62" i="47"/>
  <c r="AQ64" i="47"/>
  <c r="AQ66" i="47"/>
  <c r="AQ68" i="47"/>
  <c r="AQ70" i="47"/>
  <c r="AQ211" i="34"/>
  <c r="AQ207" i="34"/>
  <c r="AQ199" i="34"/>
  <c r="AQ197" i="34"/>
  <c r="AQ195" i="34"/>
  <c r="AQ57" i="33"/>
  <c r="AQ34" i="33"/>
  <c r="AQ29" i="33"/>
  <c r="AQ24" i="33"/>
  <c r="AQ14" i="33"/>
  <c r="AQ8" i="33"/>
  <c r="AQ186" i="33"/>
  <c r="AQ162" i="33"/>
  <c r="AQ154" i="33"/>
  <c r="AQ142" i="33"/>
  <c r="AQ118" i="33"/>
  <c r="AQ106" i="33"/>
  <c r="AQ87" i="33"/>
  <c r="AQ78" i="33"/>
  <c r="AP218" i="32"/>
  <c r="AP62" i="32"/>
  <c r="AP43" i="32"/>
  <c r="AP158" i="32" s="1"/>
  <c r="AP189" i="32"/>
  <c r="AQ87" i="46"/>
  <c r="AR29" i="41"/>
  <c r="AR5" i="41"/>
  <c r="AR163" i="41"/>
  <c r="AR144" i="41"/>
  <c r="AR131" i="41"/>
  <c r="AR122" i="41"/>
  <c r="AR92" i="41"/>
  <c r="AR80" i="41"/>
  <c r="BO105" i="41"/>
  <c r="BO28" i="41"/>
  <c r="T82" i="44"/>
  <c r="U111" i="44"/>
  <c r="P112" i="44" s="1"/>
  <c r="U147" i="44"/>
  <c r="Q204" i="44"/>
  <c r="CD104" i="40"/>
  <c r="AN205" i="40" s="1"/>
  <c r="AN206" i="40" s="1"/>
  <c r="E33" i="42"/>
  <c r="E346" i="42" s="1"/>
  <c r="E347" i="42" s="1"/>
  <c r="E42" i="42"/>
  <c r="E422" i="42" s="1"/>
  <c r="E423" i="42" s="1"/>
  <c r="E45" i="42"/>
  <c r="E454" i="42" s="1"/>
  <c r="E455" i="42" s="1"/>
  <c r="E46" i="42"/>
  <c r="E458" i="42" s="1"/>
  <c r="E459" i="42" s="1"/>
  <c r="E50" i="42"/>
  <c r="E494" i="42" s="1"/>
  <c r="E495" i="42" s="1"/>
  <c r="E41" i="42"/>
  <c r="E418" i="42" s="1"/>
  <c r="E419" i="42" s="1"/>
  <c r="AQ133" i="46"/>
  <c r="AQ132" i="46"/>
  <c r="AQ131" i="46" s="1"/>
  <c r="AQ170" i="34" s="1"/>
  <c r="AQ171" i="34" s="1"/>
  <c r="AQ52" i="34"/>
  <c r="AQ40" i="34"/>
  <c r="AQ36" i="34"/>
  <c r="AQ31" i="34"/>
  <c r="AQ27" i="34"/>
  <c r="AQ23" i="34"/>
  <c r="AQ19" i="34"/>
  <c r="AQ10" i="34"/>
  <c r="AQ158" i="34"/>
  <c r="AQ150" i="34"/>
  <c r="AQ132" i="34"/>
  <c r="AQ128" i="34"/>
  <c r="AQ125" i="34"/>
  <c r="AQ63" i="34"/>
  <c r="S175" i="34"/>
  <c r="AP127" i="46"/>
  <c r="AN127" i="46"/>
  <c r="AL127" i="46"/>
  <c r="AI127" i="46"/>
  <c r="AH127" i="46"/>
  <c r="AC127" i="46"/>
  <c r="AB127" i="46"/>
  <c r="Z127" i="46"/>
  <c r="Y127" i="46"/>
  <c r="X127" i="46"/>
  <c r="W127" i="46"/>
  <c r="T127" i="46"/>
  <c r="R127" i="46"/>
  <c r="Q127" i="46"/>
  <c r="P127" i="46"/>
  <c r="O127" i="46"/>
  <c r="N127" i="46"/>
  <c r="M127" i="46"/>
  <c r="L127" i="46"/>
  <c r="J127" i="46"/>
  <c r="I127" i="46"/>
  <c r="H127" i="46"/>
  <c r="G127" i="46"/>
  <c r="F127" i="46"/>
  <c r="G161" i="34"/>
  <c r="I161" i="34"/>
  <c r="L161" i="34"/>
  <c r="N161" i="34"/>
  <c r="P161" i="34"/>
  <c r="R161" i="34"/>
  <c r="W55" i="34"/>
  <c r="Y55" i="34"/>
  <c r="AB55" i="34"/>
  <c r="AH55" i="34"/>
  <c r="AL55" i="34"/>
  <c r="AP55" i="34"/>
  <c r="A99" i="40"/>
  <c r="A100" i="40" s="1"/>
  <c r="A101" i="40" s="1"/>
  <c r="A102" i="40" s="1"/>
  <c r="A103" i="40" s="1"/>
  <c r="A104" i="40" s="1"/>
  <c r="A105" i="40" s="1"/>
  <c r="A106" i="40" s="1"/>
  <c r="A107" i="40" s="1"/>
  <c r="A108" i="40" s="1"/>
  <c r="A109" i="40" s="1"/>
  <c r="A110" i="40" s="1"/>
  <c r="A111" i="40" s="1"/>
  <c r="A112" i="40" s="1"/>
  <c r="A116" i="40" s="1"/>
  <c r="A117" i="40" s="1"/>
  <c r="A118" i="40" s="1"/>
  <c r="A119" i="40" s="1"/>
  <c r="A120" i="40" s="1"/>
  <c r="A121" i="40" s="1"/>
  <c r="A122" i="40" s="1"/>
  <c r="A123" i="40" s="1"/>
  <c r="A124" i="40" s="1"/>
  <c r="A125" i="40" s="1"/>
  <c r="A126" i="40" s="1"/>
  <c r="A127" i="40" s="1"/>
  <c r="A128" i="40" s="1"/>
  <c r="A129" i="40" s="1"/>
  <c r="A130" i="40" s="1"/>
  <c r="A131" i="40" s="1"/>
  <c r="A135" i="40" s="1"/>
  <c r="A136" i="40" s="1"/>
  <c r="A137" i="40" s="1"/>
  <c r="A138" i="40" s="1"/>
  <c r="A139" i="40" s="1"/>
  <c r="A140" i="40" s="1"/>
  <c r="A141" i="40" s="1"/>
  <c r="A142" i="40" s="1"/>
  <c r="A143" i="40" s="1"/>
  <c r="A144" i="40" s="1"/>
  <c r="A145" i="40" s="1"/>
  <c r="A146" i="40" s="1"/>
  <c r="A147" i="40" s="1"/>
  <c r="A148" i="40" s="1"/>
  <c r="A149" i="40" s="1"/>
  <c r="A150" i="40" s="1"/>
  <c r="A151" i="40" s="1"/>
  <c r="A152" i="40" s="1"/>
  <c r="A153" i="40" s="1"/>
  <c r="A154" i="40" s="1"/>
  <c r="A158" i="40" s="1"/>
  <c r="A159" i="40" s="1"/>
  <c r="A160" i="40" s="1"/>
  <c r="A161" i="40" s="1"/>
  <c r="A165" i="40" s="1"/>
  <c r="A166" i="40" s="1"/>
  <c r="A167" i="40" s="1"/>
  <c r="A168" i="40" s="1"/>
  <c r="A172" i="40" s="1"/>
  <c r="A173" i="40" s="1"/>
  <c r="A174" i="40" s="1"/>
  <c r="A175" i="40" s="1"/>
  <c r="A176" i="40" s="1"/>
  <c r="A177" i="40" s="1"/>
  <c r="A178" i="40" s="1"/>
  <c r="A179" i="40" s="1"/>
  <c r="A180" i="40" s="1"/>
  <c r="A181" i="40" s="1"/>
  <c r="A182" i="40" s="1"/>
  <c r="A183" i="40" s="1"/>
  <c r="A187" i="40" s="1"/>
  <c r="A188" i="40" s="1"/>
  <c r="A189" i="40" s="1"/>
  <c r="A190" i="40" s="1"/>
  <c r="A191" i="40" s="1"/>
  <c r="A192" i="40" s="1"/>
  <c r="A193" i="40" s="1"/>
  <c r="A194" i="40" s="1"/>
  <c r="A195" i="40" s="1"/>
  <c r="A196" i="40" s="1"/>
  <c r="A197" i="40" s="1"/>
  <c r="A198" i="40" s="1"/>
  <c r="A199" i="40" s="1"/>
  <c r="A200" i="40" s="1"/>
  <c r="A201" i="40" s="1"/>
  <c r="AQ37" i="40"/>
  <c r="AQ38" i="40" s="1"/>
  <c r="AQ39" i="40" s="1"/>
  <c r="AQ40" i="40" s="1"/>
  <c r="AQ41" i="40" s="1"/>
  <c r="AQ42" i="40" s="1"/>
  <c r="AQ43" i="40" s="1"/>
  <c r="AQ47" i="40" s="1"/>
  <c r="AQ48" i="40" s="1"/>
  <c r="AQ49" i="40" s="1"/>
  <c r="AQ50" i="40" s="1"/>
  <c r="AQ51" i="40" s="1"/>
  <c r="AQ52" i="40" s="1"/>
  <c r="AQ56" i="40" s="1"/>
  <c r="AQ57" i="40" s="1"/>
  <c r="AQ58" i="40" s="1"/>
  <c r="AQ59" i="40" s="1"/>
  <c r="AQ60" i="40" s="1"/>
  <c r="AQ61" i="40" s="1"/>
  <c r="AQ62" i="40" s="1"/>
  <c r="AQ63" i="40" s="1"/>
  <c r="AQ67" i="40" s="1"/>
  <c r="AQ68" i="40" s="1"/>
  <c r="AQ69" i="40" s="1"/>
  <c r="AQ70" i="40" s="1"/>
  <c r="AQ71" i="40" s="1"/>
  <c r="AQ72" i="40" s="1"/>
  <c r="AQ76" i="40" s="1"/>
  <c r="AQ77" i="40" s="1"/>
  <c r="AQ78" i="40" s="1"/>
  <c r="AQ82" i="40" s="1"/>
  <c r="AQ83" i="40" s="1"/>
  <c r="AQ84" i="40" s="1"/>
  <c r="AQ88" i="40" s="1"/>
  <c r="AQ89" i="40" s="1"/>
  <c r="AQ90" i="40" s="1"/>
  <c r="AQ91" i="40" s="1"/>
  <c r="AQ92" i="40" s="1"/>
  <c r="AQ96" i="40" s="1"/>
  <c r="AQ97" i="40" s="1"/>
  <c r="AQ98" i="40" s="1"/>
  <c r="AI18" i="38"/>
  <c r="AF18" i="38"/>
  <c r="AM26" i="38"/>
  <c r="AM42" i="38"/>
  <c r="F30" i="42"/>
  <c r="F314" i="42" s="1"/>
  <c r="F315" i="42" s="1"/>
  <c r="F45" i="42"/>
  <c r="F454" i="42" s="1"/>
  <c r="F455" i="42" s="1"/>
  <c r="H45" i="42"/>
  <c r="H454" i="42" s="1"/>
  <c r="H455" i="42" s="1"/>
  <c r="I45" i="42"/>
  <c r="I454" i="42" s="1"/>
  <c r="I455" i="42" s="1"/>
  <c r="L45" i="42"/>
  <c r="L454" i="42" s="1"/>
  <c r="L455" i="42" s="1"/>
  <c r="N45" i="42"/>
  <c r="N454" i="42" s="1"/>
  <c r="N455" i="42" s="1"/>
  <c r="H46" i="42"/>
  <c r="H458" i="42" s="1"/>
  <c r="H459" i="42" s="1"/>
  <c r="K46" i="42"/>
  <c r="K458" i="42" s="1"/>
  <c r="K459" i="42" s="1"/>
  <c r="N46" i="42"/>
  <c r="N458" i="42" s="1"/>
  <c r="N459" i="42" s="1"/>
  <c r="F50" i="42"/>
  <c r="F494" i="42" s="1"/>
  <c r="F495" i="42" s="1"/>
  <c r="CC8" i="38"/>
  <c r="CC41" i="38"/>
  <c r="CC42" i="38"/>
  <c r="CC29" i="38"/>
  <c r="K175" i="34"/>
  <c r="E93" i="42"/>
  <c r="E94" i="42" s="1"/>
  <c r="E89" i="42"/>
  <c r="E90" i="42" s="1"/>
  <c r="AG206" i="42"/>
  <c r="AG207" i="42" s="1"/>
  <c r="E37" i="42"/>
  <c r="E382" i="42" s="1"/>
  <c r="E383" i="42" s="1"/>
  <c r="AP210" i="30"/>
  <c r="K97" i="45"/>
  <c r="K98" i="45" s="1"/>
  <c r="S96" i="45"/>
  <c r="BU6" i="45"/>
  <c r="AD207" i="45"/>
  <c r="W96" i="45"/>
  <c r="G96" i="45"/>
  <c r="BU9" i="45"/>
  <c r="BH100" i="45"/>
  <c r="AA96" i="45"/>
  <c r="BV2" i="45"/>
  <c r="E96" i="45"/>
  <c r="I96" i="45"/>
  <c r="M96" i="45"/>
  <c r="Q96" i="45"/>
  <c r="U96" i="45"/>
  <c r="Y96" i="45"/>
  <c r="AC96" i="45"/>
  <c r="H96" i="45"/>
  <c r="L96" i="45"/>
  <c r="P96" i="45"/>
  <c r="T96" i="45"/>
  <c r="X96" i="45"/>
  <c r="AB96" i="45"/>
  <c r="F96" i="45"/>
  <c r="J96" i="45"/>
  <c r="N96" i="45"/>
  <c r="R96" i="45"/>
  <c r="V96" i="45"/>
  <c r="Z96" i="45"/>
  <c r="O96" i="45"/>
  <c r="BU3" i="45"/>
  <c r="BH47" i="45"/>
  <c r="BU2" i="45"/>
  <c r="AD99" i="45"/>
  <c r="AD139" i="45"/>
  <c r="BH66" i="45"/>
  <c r="BH43" i="45"/>
  <c r="BF44" i="45"/>
  <c r="T58" i="31"/>
  <c r="AP178" i="31"/>
  <c r="AR175" i="41"/>
  <c r="BO107" i="41"/>
  <c r="L81" i="44"/>
  <c r="L82" i="44" s="1"/>
  <c r="H81" i="44"/>
  <c r="H82" i="44" s="1"/>
  <c r="P113" i="44"/>
  <c r="P114" i="44" s="1"/>
  <c r="O148" i="44"/>
  <c r="K148" i="44"/>
  <c r="G148" i="44"/>
  <c r="Z58" i="31"/>
  <c r="AQ67" i="33"/>
  <c r="AQ185" i="33" s="1"/>
  <c r="K81" i="44"/>
  <c r="K82" i="44" s="1"/>
  <c r="G81" i="44"/>
  <c r="G82" i="44" s="1"/>
  <c r="J81" i="44"/>
  <c r="J82" i="44" s="1"/>
  <c r="F81" i="44"/>
  <c r="F82" i="44" s="1"/>
  <c r="AG8" i="44"/>
  <c r="BQ5" i="45" s="1"/>
  <c r="E148" i="44"/>
  <c r="Q205" i="44"/>
  <c r="Q206" i="44"/>
  <c r="AD203" i="45"/>
  <c r="BH96" i="45"/>
  <c r="R58" i="31"/>
  <c r="AP204" i="31"/>
  <c r="AP159" i="32"/>
  <c r="AR176" i="41"/>
  <c r="M81" i="44"/>
  <c r="M82" i="44" s="1"/>
  <c r="I81" i="44"/>
  <c r="I82" i="44" s="1"/>
  <c r="E81" i="44"/>
  <c r="E82" i="44" s="1"/>
  <c r="AG6" i="44"/>
  <c r="BQ3" i="45" s="1"/>
  <c r="E112" i="44"/>
  <c r="F112" i="44"/>
  <c r="G112" i="44"/>
  <c r="H112" i="44"/>
  <c r="I112" i="44"/>
  <c r="J112" i="44"/>
  <c r="K112" i="44"/>
  <c r="L112" i="44"/>
  <c r="N112" i="44"/>
  <c r="AQ66" i="33"/>
  <c r="AQ182" i="33"/>
  <c r="AQ187" i="33" s="1"/>
  <c r="R82" i="44"/>
  <c r="Q82" i="44"/>
  <c r="O82" i="44"/>
  <c r="S204" i="44"/>
  <c r="N204" i="44"/>
  <c r="N206" i="44" s="1"/>
  <c r="J204" i="44"/>
  <c r="F204" i="44"/>
  <c r="M205" i="44"/>
  <c r="M206" i="44"/>
  <c r="I205" i="44"/>
  <c r="I206" i="44" s="1"/>
  <c r="AG9" i="44"/>
  <c r="BQ6" i="45" s="1"/>
  <c r="E204" i="44"/>
  <c r="AQ14" i="34"/>
  <c r="AR177" i="41"/>
  <c r="AG5" i="44"/>
  <c r="BQ2" i="45" s="1"/>
  <c r="R205" i="44"/>
  <c r="R206" i="44"/>
  <c r="O205" i="44"/>
  <c r="O206" i="44" s="1"/>
  <c r="L205" i="44"/>
  <c r="L206" i="44"/>
  <c r="H205" i="44"/>
  <c r="H206" i="44" s="1"/>
  <c r="U246" i="44"/>
  <c r="N247" i="44" s="1"/>
  <c r="AQ41" i="34"/>
  <c r="K205" i="44"/>
  <c r="K206" i="44" s="1"/>
  <c r="G205" i="44"/>
  <c r="G206" i="44"/>
  <c r="U219" i="44"/>
  <c r="P247" i="44"/>
  <c r="L247" i="44"/>
  <c r="J247" i="44"/>
  <c r="AQ32" i="34"/>
  <c r="AM203" i="40"/>
  <c r="V18" i="42"/>
  <c r="X206" i="42" s="1"/>
  <c r="X207" i="42" s="1"/>
  <c r="V37" i="42"/>
  <c r="X382" i="42" s="1"/>
  <c r="X383" i="42" s="1"/>
  <c r="V42" i="42"/>
  <c r="X422" i="42" s="1"/>
  <c r="X423" i="42" s="1"/>
  <c r="V50" i="42"/>
  <c r="X494" i="42" s="1"/>
  <c r="X495" i="42" s="1"/>
  <c r="AA185" i="34"/>
  <c r="K184" i="34"/>
  <c r="K183" i="34"/>
  <c r="AQ101" i="34"/>
  <c r="G208" i="40"/>
  <c r="K208" i="40"/>
  <c r="N208" i="40"/>
  <c r="Q208" i="40"/>
  <c r="W208" i="40"/>
  <c r="AA208" i="40"/>
  <c r="AE208" i="40"/>
  <c r="AI208" i="40"/>
  <c r="U185" i="34"/>
  <c r="AA184" i="34"/>
  <c r="AA183" i="34"/>
  <c r="AQ151" i="34"/>
  <c r="AQ133" i="34"/>
  <c r="AQ157" i="34" s="1"/>
  <c r="K179" i="34"/>
  <c r="AQ64" i="34"/>
  <c r="AQ79" i="34" s="1"/>
  <c r="H208" i="40"/>
  <c r="L208" i="40"/>
  <c r="AL208" i="40"/>
  <c r="T208" i="40"/>
  <c r="X208" i="40"/>
  <c r="AB208" i="40"/>
  <c r="AF208" i="40"/>
  <c r="AJ208" i="40"/>
  <c r="V25" i="42"/>
  <c r="X274" i="42" s="1"/>
  <c r="X275" i="42" s="1"/>
  <c r="AF206" i="42"/>
  <c r="AF207" i="42" s="1"/>
  <c r="AQ4" i="34"/>
  <c r="AQ182" i="34"/>
  <c r="AS182" i="34" s="1"/>
  <c r="S185" i="34"/>
  <c r="U184" i="34"/>
  <c r="U183" i="34"/>
  <c r="AQ126" i="34"/>
  <c r="AQ127" i="46"/>
  <c r="AQ124" i="46"/>
  <c r="AQ129" i="46" s="1"/>
  <c r="I208" i="40"/>
  <c r="P208" i="40"/>
  <c r="O208" i="40"/>
  <c r="U208" i="40"/>
  <c r="Y208" i="40"/>
  <c r="AC208" i="40"/>
  <c r="AG208" i="40"/>
  <c r="AK208" i="40"/>
  <c r="K185" i="34"/>
  <c r="S184" i="34"/>
  <c r="S183" i="34"/>
  <c r="U179" i="34"/>
  <c r="AA175" i="34"/>
  <c r="AQ58" i="34"/>
  <c r="S179" i="34"/>
  <c r="U175" i="34"/>
  <c r="AQ175" i="34" s="1"/>
  <c r="AS175" i="34" s="1"/>
  <c r="F161" i="34"/>
  <c r="J161" i="34"/>
  <c r="O161" i="34"/>
  <c r="T161" i="34"/>
  <c r="Y161" i="34"/>
  <c r="AH161" i="34"/>
  <c r="AL161" i="34"/>
  <c r="AP161" i="34"/>
  <c r="I55" i="34"/>
  <c r="N55" i="34"/>
  <c r="R55" i="34"/>
  <c r="X55" i="34"/>
  <c r="AC55" i="34"/>
  <c r="Z161" i="34"/>
  <c r="AI161" i="34"/>
  <c r="F55" i="34"/>
  <c r="J55" i="34"/>
  <c r="O55" i="34"/>
  <c r="T55" i="34"/>
  <c r="AA179" i="34"/>
  <c r="H161" i="34"/>
  <c r="M161" i="34"/>
  <c r="Q161" i="34"/>
  <c r="W161" i="34"/>
  <c r="AB161" i="34"/>
  <c r="AN161" i="34"/>
  <c r="G55" i="34"/>
  <c r="L55" i="34"/>
  <c r="P55" i="34"/>
  <c r="Z55" i="34"/>
  <c r="AI55" i="34"/>
  <c r="X161" i="34"/>
  <c r="AC161" i="34"/>
  <c r="H55" i="34"/>
  <c r="M55" i="34"/>
  <c r="Q55" i="34"/>
  <c r="AN55" i="34"/>
  <c r="S186" i="34"/>
  <c r="AA177" i="34"/>
  <c r="U177" i="34"/>
  <c r="S177" i="34"/>
  <c r="K177" i="34"/>
  <c r="U178" i="34"/>
  <c r="CD31" i="38"/>
  <c r="U186" i="34"/>
  <c r="S176" i="34"/>
  <c r="AA178" i="34"/>
  <c r="AA186" i="34"/>
  <c r="U176" i="34"/>
  <c r="K176" i="34"/>
  <c r="K178" i="34"/>
  <c r="K186" i="34"/>
  <c r="AQ186" i="34" s="1"/>
  <c r="AS186" i="34" s="1"/>
  <c r="AA176" i="34"/>
  <c r="S178" i="34"/>
  <c r="E10" i="42"/>
  <c r="E130" i="42" s="1"/>
  <c r="E131" i="42" s="1"/>
  <c r="AO12" i="38"/>
  <c r="E22" i="42"/>
  <c r="E242" i="42" s="1"/>
  <c r="E243" i="42" s="1"/>
  <c r="AO24" i="38"/>
  <c r="J458" i="42"/>
  <c r="J459" i="42" s="1"/>
  <c r="AO48" i="38"/>
  <c r="AA10" i="42"/>
  <c r="AC130" i="42" s="1"/>
  <c r="AC131" i="42" s="1"/>
  <c r="CD12" i="38"/>
  <c r="W34" i="42"/>
  <c r="Y350" i="42" s="1"/>
  <c r="Y351" i="42" s="1"/>
  <c r="CD36" i="38"/>
  <c r="AO23" i="38"/>
  <c r="CD11" i="38"/>
  <c r="CD47" i="38"/>
  <c r="E490" i="42"/>
  <c r="E491" i="42" s="1"/>
  <c r="AO51" i="38"/>
  <c r="CD15" i="38"/>
  <c r="CD32" i="38"/>
  <c r="CD51" i="38"/>
  <c r="AO6" i="38"/>
  <c r="AC46" i="42"/>
  <c r="AE458" i="42" s="1"/>
  <c r="AE459" i="42" s="1"/>
  <c r="CD48" i="38"/>
  <c r="AO31" i="38"/>
  <c r="CD19" i="38"/>
  <c r="AO15" i="38"/>
  <c r="AO27" i="38"/>
  <c r="AO32" i="38"/>
  <c r="V22" i="42"/>
  <c r="CD24" i="38"/>
  <c r="E350" i="42"/>
  <c r="E351" i="42" s="1"/>
  <c r="AO36" i="38"/>
  <c r="AO52" i="38"/>
  <c r="AO5" i="38"/>
  <c r="AO43" i="38"/>
  <c r="CD6" i="38"/>
  <c r="CD16" i="38"/>
  <c r="AO16" i="38"/>
  <c r="AO28" i="38"/>
  <c r="AO40" i="38"/>
  <c r="E18" i="42"/>
  <c r="E206" i="42" s="1"/>
  <c r="E207" i="42" s="1"/>
  <c r="E314" i="42"/>
  <c r="E315" i="42" s="1"/>
  <c r="AO44" i="38"/>
  <c r="X238" i="42"/>
  <c r="X239" i="42" s="1"/>
  <c r="AC202" i="42"/>
  <c r="AC203" i="42" s="1"/>
  <c r="AE202" i="42"/>
  <c r="AE203" i="42" s="1"/>
  <c r="AB206" i="42"/>
  <c r="AB207" i="42" s="1"/>
  <c r="Z202" i="42"/>
  <c r="Z203" i="42" s="1"/>
  <c r="Y206" i="42"/>
  <c r="Y207" i="42" s="1"/>
  <c r="AH58" i="42"/>
  <c r="AH59" i="42" s="1"/>
  <c r="AH56" i="42" s="1"/>
  <c r="AA206" i="42"/>
  <c r="AA207" i="42" s="1"/>
  <c r="Y202" i="42"/>
  <c r="Y203" i="42" s="1"/>
  <c r="Z206" i="42"/>
  <c r="Z207" i="42" s="1"/>
  <c r="AD238" i="42"/>
  <c r="AD239" i="42" s="1"/>
  <c r="Y59" i="42"/>
  <c r="Y56" i="42" s="1"/>
  <c r="Q59" i="42"/>
  <c r="Q56" i="42" s="1"/>
  <c r="AE206" i="42"/>
  <c r="AE207" i="42" s="1"/>
  <c r="H56" i="42"/>
  <c r="AB202" i="42"/>
  <c r="AB203" i="42" s="1"/>
  <c r="AD242" i="42"/>
  <c r="AD243" i="42" s="1"/>
  <c r="AG238" i="42"/>
  <c r="AG239" i="42" s="1"/>
  <c r="AC206" i="42"/>
  <c r="AC207" i="42" s="1"/>
  <c r="AF202" i="42"/>
  <c r="AF203" i="42" s="1"/>
  <c r="AA238" i="42"/>
  <c r="AA239" i="42" s="1"/>
  <c r="AQ176" i="34" l="1"/>
  <c r="AS176" i="34" s="1"/>
  <c r="T220" i="44"/>
  <c r="M220" i="44"/>
  <c r="BE44" i="45"/>
  <c r="BA44" i="45"/>
  <c r="AW44" i="45"/>
  <c r="AQ99" i="40"/>
  <c r="AM208" i="40"/>
  <c r="F208" i="40"/>
  <c r="J208" i="40"/>
  <c r="M208" i="40"/>
  <c r="S208" i="40"/>
  <c r="V208" i="40"/>
  <c r="Z208" i="40"/>
  <c r="AD208" i="40"/>
  <c r="AH208" i="40"/>
  <c r="T148" i="44"/>
  <c r="S148" i="44"/>
  <c r="N148" i="44"/>
  <c r="M148" i="44"/>
  <c r="M149" i="44" s="1"/>
  <c r="M150" i="44" s="1"/>
  <c r="L148" i="44"/>
  <c r="L149" i="44" s="1"/>
  <c r="L150" i="44" s="1"/>
  <c r="J148" i="44"/>
  <c r="I148" i="44"/>
  <c r="H148" i="44"/>
  <c r="F148" i="44"/>
  <c r="J206" i="31"/>
  <c r="J223" i="31"/>
  <c r="X242" i="42"/>
  <c r="X243" i="42" s="1"/>
  <c r="W82" i="44"/>
  <c r="BE45" i="45"/>
  <c r="BE46" i="45"/>
  <c r="L248" i="44"/>
  <c r="L249" i="44" s="1"/>
  <c r="N248" i="44"/>
  <c r="N249" i="44" s="1"/>
  <c r="E205" i="44"/>
  <c r="E206" i="44"/>
  <c r="J205" i="44"/>
  <c r="J206" i="44"/>
  <c r="K113" i="44"/>
  <c r="K114" i="44"/>
  <c r="G113" i="44"/>
  <c r="G114" i="44"/>
  <c r="BV6" i="45"/>
  <c r="AD212" i="45"/>
  <c r="BH106" i="45" s="1"/>
  <c r="E204" i="45"/>
  <c r="G149" i="44"/>
  <c r="G150" i="44" s="1"/>
  <c r="T206" i="31"/>
  <c r="T223" i="31"/>
  <c r="AW45" i="45"/>
  <c r="AW46" i="45" s="1"/>
  <c r="BV5" i="45"/>
  <c r="G140" i="45"/>
  <c r="K140" i="45"/>
  <c r="O140" i="45"/>
  <c r="S140" i="45"/>
  <c r="W140" i="45"/>
  <c r="AA140" i="45"/>
  <c r="F140" i="45"/>
  <c r="J140" i="45"/>
  <c r="N140" i="45"/>
  <c r="R140" i="45"/>
  <c r="V140" i="45"/>
  <c r="Z140" i="45"/>
  <c r="E140" i="45"/>
  <c r="I140" i="45"/>
  <c r="M140" i="45"/>
  <c r="Q140" i="45"/>
  <c r="U140" i="45"/>
  <c r="Y140" i="45"/>
  <c r="T140" i="45"/>
  <c r="K204" i="45"/>
  <c r="AC204" i="45"/>
  <c r="R97" i="45"/>
  <c r="R98" i="45" s="1"/>
  <c r="AB97" i="45"/>
  <c r="AB98" i="45" s="1"/>
  <c r="L97" i="45"/>
  <c r="L98" i="45" s="1"/>
  <c r="U97" i="45"/>
  <c r="U98" i="45"/>
  <c r="E97" i="45"/>
  <c r="E98" i="45" s="1"/>
  <c r="P204" i="45"/>
  <c r="Q204" i="45"/>
  <c r="W97" i="45"/>
  <c r="W98" i="45" s="1"/>
  <c r="N204" i="45"/>
  <c r="S97" i="45"/>
  <c r="S98" i="45" s="1"/>
  <c r="P248" i="44"/>
  <c r="P249" i="44" s="1"/>
  <c r="J113" i="44"/>
  <c r="J114" i="44" s="1"/>
  <c r="F113" i="44"/>
  <c r="F114" i="44"/>
  <c r="K149" i="44"/>
  <c r="K150" i="44" s="1"/>
  <c r="BF45" i="45"/>
  <c r="BF46" i="45" s="1"/>
  <c r="BA45" i="45"/>
  <c r="BA46" i="45" s="1"/>
  <c r="H140" i="45"/>
  <c r="X140" i="45"/>
  <c r="O204" i="45"/>
  <c r="O97" i="45"/>
  <c r="O98" i="45" s="1"/>
  <c r="N97" i="45"/>
  <c r="N98" i="45" s="1"/>
  <c r="X97" i="45"/>
  <c r="X98" i="45" s="1"/>
  <c r="H97" i="45"/>
  <c r="H98" i="45" s="1"/>
  <c r="Q97" i="45"/>
  <c r="Q98" i="45"/>
  <c r="U204" i="45"/>
  <c r="V204" i="45"/>
  <c r="R204" i="45"/>
  <c r="AQ177" i="34"/>
  <c r="AS177" i="34" s="1"/>
  <c r="AQ60" i="34"/>
  <c r="AQ160" i="34" s="1"/>
  <c r="AQ159" i="34"/>
  <c r="AQ183" i="34"/>
  <c r="AS183" i="34" s="1"/>
  <c r="AG11" i="44"/>
  <c r="BQ8" i="45" s="1"/>
  <c r="S220" i="44"/>
  <c r="Q220" i="44"/>
  <c r="O220" i="44"/>
  <c r="J220" i="44"/>
  <c r="F220" i="44"/>
  <c r="H220" i="44"/>
  <c r="L220" i="44"/>
  <c r="E220" i="44"/>
  <c r="G220" i="44"/>
  <c r="K220" i="44"/>
  <c r="N220" i="44"/>
  <c r="AG12" i="44"/>
  <c r="BQ9" i="45" s="1"/>
  <c r="S247" i="44"/>
  <c r="Q247" i="44"/>
  <c r="M247" i="44"/>
  <c r="E247" i="44"/>
  <c r="F247" i="44"/>
  <c r="G247" i="44"/>
  <c r="H247" i="44"/>
  <c r="I247" i="44"/>
  <c r="O247" i="44"/>
  <c r="R247" i="44"/>
  <c r="T247" i="44"/>
  <c r="P220" i="44"/>
  <c r="N113" i="44"/>
  <c r="N114" i="44" s="1"/>
  <c r="I113" i="44"/>
  <c r="I114" i="44"/>
  <c r="E113" i="44"/>
  <c r="E114" i="44" s="1"/>
  <c r="AR178" i="41"/>
  <c r="R206" i="31"/>
  <c r="R223" i="31" s="1"/>
  <c r="O149" i="44"/>
  <c r="O150" i="44"/>
  <c r="AS44" i="45"/>
  <c r="L140" i="45"/>
  <c r="AB140" i="45"/>
  <c r="S204" i="45"/>
  <c r="Z97" i="45"/>
  <c r="Z98" i="45" s="1"/>
  <c r="J97" i="45"/>
  <c r="J98" i="45"/>
  <c r="T97" i="45"/>
  <c r="T98" i="45" s="1"/>
  <c r="AC97" i="45"/>
  <c r="AC98" i="45"/>
  <c r="M97" i="45"/>
  <c r="M98" i="45" s="1"/>
  <c r="G204" i="45"/>
  <c r="Y204" i="45"/>
  <c r="H204" i="45"/>
  <c r="AA204" i="45"/>
  <c r="W204" i="45"/>
  <c r="AQ178" i="34"/>
  <c r="AS178" i="34" s="1"/>
  <c r="AQ185" i="34"/>
  <c r="AS185" i="34" s="1"/>
  <c r="AQ5" i="34"/>
  <c r="AQ54" i="34" s="1"/>
  <c r="AQ216" i="34"/>
  <c r="AQ53" i="34"/>
  <c r="AQ179" i="34"/>
  <c r="AS179" i="34" s="1"/>
  <c r="AQ184" i="34"/>
  <c r="AS184" i="34" s="1"/>
  <c r="J248" i="44"/>
  <c r="J249" i="44" s="1"/>
  <c r="R220" i="44"/>
  <c r="K247" i="44"/>
  <c r="I220" i="44"/>
  <c r="F205" i="44"/>
  <c r="F206" i="44"/>
  <c r="AQ194" i="33"/>
  <c r="AQ184" i="33"/>
  <c r="L113" i="44"/>
  <c r="L114" i="44"/>
  <c r="H113" i="44"/>
  <c r="H114" i="44" s="1"/>
  <c r="BV9" i="45"/>
  <c r="BG97" i="45"/>
  <c r="BB97" i="45"/>
  <c r="AW97" i="45"/>
  <c r="AS97" i="45"/>
  <c r="BE97" i="45"/>
  <c r="BA97" i="45"/>
  <c r="AV97" i="45"/>
  <c r="AR97" i="45"/>
  <c r="BD97" i="45"/>
  <c r="AZ97" i="45"/>
  <c r="AU97" i="45"/>
  <c r="AQ97" i="45"/>
  <c r="BC97" i="45"/>
  <c r="AY97" i="45"/>
  <c r="AT97" i="45"/>
  <c r="AP97" i="45"/>
  <c r="E149" i="44"/>
  <c r="E150" i="44" s="1"/>
  <c r="AP58" i="31"/>
  <c r="AP207" i="31" s="1"/>
  <c r="Z206" i="31"/>
  <c r="AP206" i="31" s="1"/>
  <c r="Z223" i="31"/>
  <c r="BV3" i="45"/>
  <c r="AQ44" i="45"/>
  <c r="AU44" i="45"/>
  <c r="AY44" i="45"/>
  <c r="AP44" i="45"/>
  <c r="AT44" i="45"/>
  <c r="AX44" i="45"/>
  <c r="BB44" i="45"/>
  <c r="BG44" i="45"/>
  <c r="AR44" i="45"/>
  <c r="BD44" i="45"/>
  <c r="AZ44" i="45"/>
  <c r="AV44" i="45"/>
  <c r="BC44" i="45"/>
  <c r="BV8" i="45"/>
  <c r="BH105" i="45"/>
  <c r="BH107" i="45" s="1"/>
  <c r="BF67" i="45"/>
  <c r="AR67" i="45"/>
  <c r="AV67" i="45"/>
  <c r="BA67" i="45"/>
  <c r="BC67" i="45"/>
  <c r="BE67" i="45"/>
  <c r="AQ67" i="45"/>
  <c r="AU67" i="45"/>
  <c r="AZ67" i="45"/>
  <c r="BG67" i="45"/>
  <c r="AP67" i="45"/>
  <c r="AT67" i="45"/>
  <c r="AY67" i="45"/>
  <c r="AX67" i="45"/>
  <c r="AS67" i="45"/>
  <c r="AW67" i="45"/>
  <c r="BB67" i="45"/>
  <c r="BD67" i="45"/>
  <c r="P140" i="45"/>
  <c r="F204" i="45"/>
  <c r="X204" i="45"/>
  <c r="V97" i="45"/>
  <c r="V98" i="45" s="1"/>
  <c r="F97" i="45"/>
  <c r="F98" i="45" s="1"/>
  <c r="P97" i="45"/>
  <c r="P98" i="45" s="1"/>
  <c r="Y97" i="45"/>
  <c r="Y98" i="45" s="1"/>
  <c r="I97" i="45"/>
  <c r="I98" i="45" s="1"/>
  <c r="L204" i="45"/>
  <c r="AA97" i="45"/>
  <c r="AA98" i="45" s="1"/>
  <c r="M204" i="45"/>
  <c r="G97" i="45"/>
  <c r="G98" i="45" s="1"/>
  <c r="I204" i="45"/>
  <c r="AB204" i="45"/>
  <c r="F149" i="44" l="1"/>
  <c r="F150" i="44"/>
  <c r="H149" i="44"/>
  <c r="H150" i="44"/>
  <c r="I149" i="44"/>
  <c r="I150" i="44"/>
  <c r="J149" i="44"/>
  <c r="J150" i="44"/>
  <c r="N149" i="44"/>
  <c r="N150" i="44"/>
  <c r="S149" i="44"/>
  <c r="S150" i="44"/>
  <c r="T149" i="44"/>
  <c r="T150" i="44"/>
  <c r="AQ100" i="40"/>
  <c r="W114" i="44"/>
  <c r="AD98" i="45"/>
  <c r="X205" i="45"/>
  <c r="X206" i="45"/>
  <c r="AY68" i="45"/>
  <c r="AY69" i="45" s="1"/>
  <c r="AZ68" i="45"/>
  <c r="AZ69" i="45"/>
  <c r="BC68" i="45"/>
  <c r="BC69" i="45"/>
  <c r="BF68" i="45"/>
  <c r="BF69" i="45"/>
  <c r="AV45" i="45"/>
  <c r="AV46" i="45"/>
  <c r="BG45" i="45"/>
  <c r="BG46" i="45"/>
  <c r="AP45" i="45"/>
  <c r="AP46" i="45"/>
  <c r="AY98" i="45"/>
  <c r="AY99" i="45"/>
  <c r="AZ98" i="45"/>
  <c r="AZ99" i="45"/>
  <c r="BA98" i="45"/>
  <c r="BA99" i="45"/>
  <c r="BB98" i="45"/>
  <c r="BB99" i="45"/>
  <c r="K248" i="44"/>
  <c r="K249" i="44" s="1"/>
  <c r="AA205" i="45"/>
  <c r="AA206" i="45"/>
  <c r="L141" i="45"/>
  <c r="L142" i="45"/>
  <c r="F248" i="44"/>
  <c r="F249" i="44" s="1"/>
  <c r="G221" i="44"/>
  <c r="G222" i="44"/>
  <c r="F221" i="44"/>
  <c r="F222" i="44"/>
  <c r="V205" i="45"/>
  <c r="V206" i="45"/>
  <c r="O205" i="45"/>
  <c r="O206" i="45"/>
  <c r="Y141" i="45"/>
  <c r="Y142" i="45"/>
  <c r="I141" i="45"/>
  <c r="I142" i="45"/>
  <c r="R141" i="45"/>
  <c r="R142" i="45" s="1"/>
  <c r="AA141" i="45"/>
  <c r="AA142" i="45"/>
  <c r="K141" i="45"/>
  <c r="K142" i="45"/>
  <c r="L205" i="45"/>
  <c r="L206" i="45" s="1"/>
  <c r="F205" i="45"/>
  <c r="F206" i="45"/>
  <c r="AW68" i="45"/>
  <c r="AW69" i="45" s="1"/>
  <c r="AT68" i="45"/>
  <c r="AT69" i="45" s="1"/>
  <c r="AU68" i="45"/>
  <c r="AU69" i="45" s="1"/>
  <c r="BA68" i="45"/>
  <c r="BA69" i="45"/>
  <c r="AZ45" i="45"/>
  <c r="AZ46" i="45" s="1"/>
  <c r="BB45" i="45"/>
  <c r="BB46" i="45"/>
  <c r="AY45" i="45"/>
  <c r="AY46" i="45" s="1"/>
  <c r="BC98" i="45"/>
  <c r="BC99" i="45"/>
  <c r="BD98" i="45"/>
  <c r="BD99" i="45" s="1"/>
  <c r="BE98" i="45"/>
  <c r="BE99" i="45"/>
  <c r="BG98" i="45"/>
  <c r="BG99" i="45" s="1"/>
  <c r="H205" i="45"/>
  <c r="H206" i="45"/>
  <c r="AS45" i="45"/>
  <c r="AS46" i="45" s="1"/>
  <c r="I248" i="44"/>
  <c r="I249" i="44" s="1"/>
  <c r="E248" i="44"/>
  <c r="E249" i="44" s="1"/>
  <c r="E221" i="44"/>
  <c r="E222" i="44"/>
  <c r="U205" i="45"/>
  <c r="U206" i="45" s="1"/>
  <c r="X141" i="45"/>
  <c r="X142" i="45"/>
  <c r="Q205" i="45"/>
  <c r="Q206" i="45" s="1"/>
  <c r="AC205" i="45"/>
  <c r="AC206" i="45"/>
  <c r="U141" i="45"/>
  <c r="U142" i="45" s="1"/>
  <c r="E141" i="45"/>
  <c r="E142" i="45"/>
  <c r="N141" i="45"/>
  <c r="N142" i="45" s="1"/>
  <c r="W141" i="45"/>
  <c r="W142" i="45"/>
  <c r="G141" i="45"/>
  <c r="G142" i="45" s="1"/>
  <c r="E205" i="45"/>
  <c r="E206" i="45"/>
  <c r="AB205" i="45"/>
  <c r="AB206" i="45" s="1"/>
  <c r="M205" i="45"/>
  <c r="M206" i="45"/>
  <c r="P141" i="45"/>
  <c r="P142" i="45" s="1"/>
  <c r="AS68" i="45"/>
  <c r="AS69" i="45"/>
  <c r="AP68" i="45"/>
  <c r="AP69" i="45" s="1"/>
  <c r="AQ68" i="45"/>
  <c r="AQ69" i="45"/>
  <c r="AV68" i="45"/>
  <c r="AV69" i="45" s="1"/>
  <c r="BD45" i="45"/>
  <c r="BD46" i="45" s="1"/>
  <c r="AX45" i="45"/>
  <c r="AX46" i="45" s="1"/>
  <c r="AU45" i="45"/>
  <c r="AU46" i="45"/>
  <c r="AP98" i="45"/>
  <c r="AP99" i="45" s="1"/>
  <c r="AQ98" i="45"/>
  <c r="AQ99" i="45"/>
  <c r="AR98" i="45"/>
  <c r="AR99" i="45" s="1"/>
  <c r="AS98" i="45"/>
  <c r="AS99" i="45"/>
  <c r="Y205" i="45"/>
  <c r="Y206" i="45" s="1"/>
  <c r="S205" i="45"/>
  <c r="S206" i="45"/>
  <c r="H248" i="44"/>
  <c r="H249" i="44" s="1"/>
  <c r="N221" i="44"/>
  <c r="N222" i="44"/>
  <c r="L221" i="44"/>
  <c r="L222" i="44" s="1"/>
  <c r="H141" i="45"/>
  <c r="H142" i="45"/>
  <c r="N205" i="45"/>
  <c r="N206" i="45" s="1"/>
  <c r="P205" i="45"/>
  <c r="P206" i="45"/>
  <c r="K205" i="45"/>
  <c r="K206" i="45" s="1"/>
  <c r="Q141" i="45"/>
  <c r="Q142" i="45"/>
  <c r="Z141" i="45"/>
  <c r="Z142" i="45" s="1"/>
  <c r="J141" i="45"/>
  <c r="J142" i="45" s="1"/>
  <c r="S141" i="45"/>
  <c r="S142" i="45" s="1"/>
  <c r="W206" i="44"/>
  <c r="I205" i="45"/>
  <c r="I206" i="45"/>
  <c r="AX68" i="45"/>
  <c r="AX69" i="45" s="1"/>
  <c r="AR68" i="45"/>
  <c r="AR69" i="45"/>
  <c r="BC45" i="45"/>
  <c r="BC46" i="45" s="1"/>
  <c r="AR45" i="45"/>
  <c r="AR46" i="45"/>
  <c r="AT45" i="45"/>
  <c r="AT46" i="45" s="1"/>
  <c r="AQ45" i="45"/>
  <c r="AQ46" i="45"/>
  <c r="AP223" i="31"/>
  <c r="AT98" i="45"/>
  <c r="AT99" i="45"/>
  <c r="AU98" i="45"/>
  <c r="AU99" i="45" s="1"/>
  <c r="AV98" i="45"/>
  <c r="AV99" i="45"/>
  <c r="AW98" i="45"/>
  <c r="AW99" i="45" s="1"/>
  <c r="W205" i="45"/>
  <c r="W206" i="45"/>
  <c r="G205" i="45"/>
  <c r="G206" i="45" s="1"/>
  <c r="AB141" i="45"/>
  <c r="AB142" i="45"/>
  <c r="G248" i="44"/>
  <c r="G249" i="44" s="1"/>
  <c r="K221" i="44"/>
  <c r="K222" i="44"/>
  <c r="H221" i="44"/>
  <c r="H222" i="44" s="1"/>
  <c r="R205" i="45"/>
  <c r="R206" i="45"/>
  <c r="T141" i="45"/>
  <c r="T142" i="45" s="1"/>
  <c r="M141" i="45"/>
  <c r="M142" i="45"/>
  <c r="V141" i="45"/>
  <c r="V142" i="45" s="1"/>
  <c r="F141" i="45"/>
  <c r="F142" i="45" s="1"/>
  <c r="O141" i="45"/>
  <c r="O142" i="45" s="1"/>
  <c r="AH5" i="44"/>
  <c r="W84" i="44"/>
  <c r="AI5" i="44" s="1"/>
  <c r="AQ101" i="40" l="1"/>
  <c r="AU38" i="38"/>
  <c r="W150" i="44"/>
  <c r="BH99" i="45"/>
  <c r="AD206" i="45"/>
  <c r="AD142" i="45"/>
  <c r="W222" i="44"/>
  <c r="BH69" i="45"/>
  <c r="W249" i="44"/>
  <c r="BH46" i="45"/>
  <c r="W208" i="44"/>
  <c r="AI9" i="44" s="1"/>
  <c r="AH9" i="44"/>
  <c r="BW2" i="45"/>
  <c r="AD100" i="45"/>
  <c r="AH6" i="44"/>
  <c r="W116" i="44"/>
  <c r="AI6" i="44" s="1"/>
  <c r="W152" i="44" l="1"/>
  <c r="AI8" i="44" s="1"/>
  <c r="AH8" i="44"/>
  <c r="BF109" i="40"/>
  <c r="AW109" i="40"/>
  <c r="BA109" i="40"/>
  <c r="BE109" i="40"/>
  <c r="BK109" i="40"/>
  <c r="BG109" i="40"/>
  <c r="BS109" i="40"/>
  <c r="BW109" i="40"/>
  <c r="CA109" i="40"/>
  <c r="AX109" i="40"/>
  <c r="BB109" i="40"/>
  <c r="BN109" i="40"/>
  <c r="BL109" i="40"/>
  <c r="BP109" i="40"/>
  <c r="BT109" i="40"/>
  <c r="BX109" i="40"/>
  <c r="CB109" i="40"/>
  <c r="AY109" i="40"/>
  <c r="BC109" i="40"/>
  <c r="BI109" i="40"/>
  <c r="BM109" i="40"/>
  <c r="BQ109" i="40"/>
  <c r="BU109" i="40"/>
  <c r="BY109" i="40"/>
  <c r="CC109" i="40"/>
  <c r="AV109" i="40"/>
  <c r="AZ109" i="40"/>
  <c r="BD109" i="40"/>
  <c r="BJ109" i="40"/>
  <c r="BO109" i="40"/>
  <c r="BR109" i="40"/>
  <c r="BV109" i="40"/>
  <c r="BZ109" i="40"/>
  <c r="AV38" i="38"/>
  <c r="AW38" i="38"/>
  <c r="AX38" i="38"/>
  <c r="AY38" i="38"/>
  <c r="AZ38" i="38"/>
  <c r="BA38" i="38"/>
  <c r="BB38" i="38"/>
  <c r="BC38" i="38"/>
  <c r="BD38" i="38"/>
  <c r="BE38" i="38"/>
  <c r="BF38" i="38"/>
  <c r="BG38" i="38"/>
  <c r="BH38" i="38"/>
  <c r="BI38" i="38"/>
  <c r="BJ38" i="38"/>
  <c r="BK38" i="38"/>
  <c r="BL38" i="38"/>
  <c r="BM38" i="38"/>
  <c r="BN38" i="38"/>
  <c r="BO38" i="38"/>
  <c r="BP38" i="38"/>
  <c r="BQ38" i="38"/>
  <c r="BR38" i="38"/>
  <c r="BS38" i="38"/>
  <c r="BT38" i="38"/>
  <c r="BU38" i="38"/>
  <c r="BV38" i="38"/>
  <c r="BW38" i="38"/>
  <c r="BX38" i="38"/>
  <c r="BY38" i="38"/>
  <c r="BZ38" i="38"/>
  <c r="CA38" i="38"/>
  <c r="CB38" i="38"/>
  <c r="CD38" i="38"/>
  <c r="CC38" i="38"/>
  <c r="BW3" i="45"/>
  <c r="BH48" i="45"/>
  <c r="AH12" i="44"/>
  <c r="W251" i="44"/>
  <c r="AI12" i="44" s="1"/>
  <c r="BW6" i="45"/>
  <c r="AD208" i="45"/>
  <c r="AH11" i="44"/>
  <c r="W224" i="44"/>
  <c r="AI11" i="44" s="1"/>
  <c r="BW5" i="45"/>
  <c r="AD144" i="45"/>
  <c r="BW8" i="45"/>
  <c r="BH71" i="45"/>
  <c r="BW9" i="45"/>
  <c r="BH101" i="45"/>
</calcChain>
</file>

<file path=xl/sharedStrings.xml><?xml version="1.0" encoding="utf-8"?>
<sst xmlns="http://schemas.openxmlformats.org/spreadsheetml/2006/main" count="11264" uniqueCount="591">
  <si>
    <t>Aquitic Invertebrate Data</t>
  </si>
  <si>
    <t>NCOS, COPR, and Vernal Pools</t>
  </si>
  <si>
    <t>2018 -2019</t>
  </si>
  <si>
    <t>General:</t>
  </si>
  <si>
    <t>The TABS progress from the log entry order to being sorted by data type and NORMALIZED which is YELLOW.  This is followed by progressions for SALINITY and SITE, eaching ending with a YELLOW summary tab.  Finally, the 2018-2019 Shannon-Wiener tab is also YELLOW.  This was mainly done to progressively get the data into a format facilitating semi-automatic graphing - thus introducing fewer errors.</t>
  </si>
  <si>
    <t>Sampling Protocols</t>
  </si>
  <si>
    <r>
      <rPr>
        <b/>
        <sz val="11"/>
        <color theme="1"/>
        <rFont val="Arial"/>
        <family val="2"/>
      </rPr>
      <t>General:</t>
    </r>
    <r>
      <rPr>
        <sz val="11"/>
        <color theme="1"/>
        <rFont val="Calibri"/>
        <family val="2"/>
        <scheme val="minor"/>
      </rPr>
      <t xml:space="preserve">   Samples were taken in, or as near as possible to, algae or other vegetation at a given site.   This was due to the observation that invertebrates were significantly more abundant there (nominally, 30x more) than in open water.  FB250 (Filtered Beaker, 250 micron mesh) was the prefered sampling technique as it allowed easier sampling within the algae and a more accurate determination of sample size.</t>
    </r>
  </si>
  <si>
    <r>
      <rPr>
        <b/>
        <sz val="11"/>
        <color theme="1"/>
        <rFont val="Arial"/>
        <family val="2"/>
      </rPr>
      <t>FB250</t>
    </r>
    <r>
      <rPr>
        <sz val="11"/>
        <color theme="1"/>
        <rFont val="Calibri"/>
        <family val="2"/>
        <scheme val="minor"/>
      </rPr>
      <t xml:space="preserve">     Using a 500ml cup, water was collected at varying levels up to a 50cm depth and placed into a 7.5 liter bucket.  When full, the bucket was poured through the 250 micron filter.  The contents of the filter were then washed into a 150ml vial using 70% isopropyl alcohol.  To get the normalized population density in bugs/liter, one needs to divide  the number of bugs by the 7.5 liter sample size.</t>
    </r>
  </si>
  <si>
    <r>
      <rPr>
        <b/>
        <sz val="11"/>
        <color theme="1"/>
        <rFont val="Arial"/>
        <family val="2"/>
      </rPr>
      <t xml:space="preserve">SW1 </t>
    </r>
    <r>
      <rPr>
        <sz val="11"/>
        <color theme="1"/>
        <rFont val="Calibri"/>
        <family val="2"/>
        <scheme val="minor"/>
      </rPr>
      <t xml:space="preserve">    A D-shaped sweep net with a nominal face-area of  640 cm2 utilizing seven 'standard' sweeps of one-meter length or one continuous sweep of seven meters  was used.  If the net were fully submerged, then 448 liters would have been sampled.  As it was often impossible to fully submerge the sweep net, due to the shallowness of the pool, there was no consistent volume of water sampled and, therefore, it is difficult to more than roughly estimate the normalized population density.  In other words, if we collected twice as many bugs at site A than at Site B, was it because site A was twice as deep and therefore we sampled twice as much water than we did at site B or was the density of bugs at site A twice as high?  </t>
    </r>
  </si>
  <si>
    <r>
      <rPr>
        <b/>
        <sz val="12"/>
        <color theme="1"/>
        <rFont val="Times New Roman"/>
        <family val="1"/>
      </rPr>
      <t>CORE</t>
    </r>
    <r>
      <rPr>
        <sz val="12"/>
        <color theme="1"/>
        <rFont val="Times New Roman"/>
        <family val="1"/>
      </rPr>
      <t xml:space="preserve">     A five-centimeter diameter PVC pipe was pushed five centimeters into the benthic floor of the site and the soil removed as a plug, 0.091 liters in volume.  This was then dissolved in a bucket of water by massaging it with our fingers.  The resultant effluent was then poured through the 250 micron filter and the contents washed into a 150ml vial using 70% isopropyl alcohol.  To get the normalized population density in bugs/liter, one needs to divide the number of bugs found by 0.091 (or multiply by 10.98).    </t>
    </r>
  </si>
  <si>
    <t>Site Names</t>
  </si>
  <si>
    <t xml:space="preserve">Note that on this representation the NCOS vernal pools </t>
  </si>
  <si>
    <t>are called NVP2 and NVP4 because the emphasis in on their being in NCOS</t>
  </si>
  <si>
    <t>In the representation below, the are called</t>
  </si>
  <si>
    <t>VNVP2 and VNVP4 as the emphasis is that they are Vernal Pools</t>
  </si>
  <si>
    <t>This was done to make it easier to sort them in Excel.</t>
  </si>
  <si>
    <t>In reality, it would have been better to also put a 'C' in front of the COPR sites as well.</t>
  </si>
  <si>
    <t>Vernal Pool Locations</t>
  </si>
  <si>
    <t>Date</t>
  </si>
  <si>
    <t>Site</t>
  </si>
  <si>
    <t>Sample Type</t>
  </si>
  <si>
    <t>Ostracod</t>
  </si>
  <si>
    <t>Copepod</t>
  </si>
  <si>
    <t>Hemiptera: Corixidae (boatman)</t>
  </si>
  <si>
    <t>Cladocera</t>
  </si>
  <si>
    <t>Nematode</t>
  </si>
  <si>
    <t>Diptera - TOTAL</t>
  </si>
  <si>
    <t>Dipteran sp.</t>
  </si>
  <si>
    <t xml:space="preserve">Diptera: Chironomid </t>
  </si>
  <si>
    <t>Diptera: Ceratopogonidae</t>
  </si>
  <si>
    <t>Diptera: Culicidae</t>
  </si>
  <si>
    <t>Diptera: Ephydridae</t>
  </si>
  <si>
    <t>Diptera: Stratiomyidae</t>
  </si>
  <si>
    <t>Amphipod</t>
  </si>
  <si>
    <t>Hemiptera  TOTAL</t>
  </si>
  <si>
    <t>Hemiptera-Notonectidae</t>
  </si>
  <si>
    <t>Annelida TOTAL</t>
  </si>
  <si>
    <t>Annelida Sp.</t>
  </si>
  <si>
    <t>Annelida: Oligochaete</t>
  </si>
  <si>
    <t>Annelida: Polychaete</t>
  </si>
  <si>
    <t>Ephemeroptera Sp.</t>
  </si>
  <si>
    <t>Odonate</t>
  </si>
  <si>
    <t>Coleoptera - TOTAL</t>
  </si>
  <si>
    <t>Coleoptera sp.</t>
  </si>
  <si>
    <t>Coleoptera: Dytiscidae</t>
  </si>
  <si>
    <t>Coleoptera: Dytiscidae: Liodessus affinis</t>
  </si>
  <si>
    <t>Coleoptera: Dytiscidae: Agabus</t>
  </si>
  <si>
    <t>Coleoptera: Dytiscidae: Colymbetinae</t>
  </si>
  <si>
    <t>Coleoptera: Curculionidae  (Weavil)</t>
  </si>
  <si>
    <t>Coleoptera - Hydrophilidae</t>
  </si>
  <si>
    <t>Coleoperta Hydraenidae</t>
  </si>
  <si>
    <t>Coleoptera- Gyrindae- Gyrinini</t>
  </si>
  <si>
    <t>Tipulidae Larva</t>
  </si>
  <si>
    <t>Arachnida: Acari  (mite)</t>
  </si>
  <si>
    <t>Trichoptera Sp.</t>
  </si>
  <si>
    <t>Collembola (Springtail)</t>
  </si>
  <si>
    <t>Gastropod - snail</t>
  </si>
  <si>
    <t>Clam Shrimp</t>
  </si>
  <si>
    <t>Total #</t>
  </si>
  <si>
    <t>Time</t>
  </si>
  <si>
    <t>WQ Measurement Depth (cm)</t>
  </si>
  <si>
    <t>Dissolved Oxygen (mg/L)</t>
  </si>
  <si>
    <t>Dissolved Oxygen (%)</t>
  </si>
  <si>
    <t>Conductivity-specific (mS/cm)</t>
  </si>
  <si>
    <t>Salinity (ppt)</t>
  </si>
  <si>
    <t>Temperature (C)</t>
  </si>
  <si>
    <t>AtmosphPressure (mmHg)</t>
  </si>
  <si>
    <t>pH</t>
  </si>
  <si>
    <t>No. Tadpoles</t>
  </si>
  <si>
    <t>No. Fish</t>
  </si>
  <si>
    <t>Sampled Width (m)</t>
  </si>
  <si>
    <t xml:space="preserve">Max Invertebrate Sampled Depth (m) </t>
  </si>
  <si>
    <t>Comments</t>
  </si>
  <si>
    <t>MO1</t>
  </si>
  <si>
    <t>FB250</t>
  </si>
  <si>
    <t>YSI 2030</t>
  </si>
  <si>
    <t>VWCB6</t>
  </si>
  <si>
    <t>CORE</t>
  </si>
  <si>
    <t>SW1</t>
  </si>
  <si>
    <t>VDSN</t>
  </si>
  <si>
    <t>VP1</t>
  </si>
  <si>
    <t>CVP1</t>
  </si>
  <si>
    <t>CUL1</t>
  </si>
  <si>
    <t>CUL 1</t>
  </si>
  <si>
    <t>VNVP4</t>
  </si>
  <si>
    <t>NVP4</t>
  </si>
  <si>
    <t>DSP</t>
  </si>
  <si>
    <t>6-Feb-19</t>
  </si>
  <si>
    <t>11:30</t>
  </si>
  <si>
    <t>NEC</t>
  </si>
  <si>
    <t>13:35</t>
  </si>
  <si>
    <t>-</t>
  </si>
  <si>
    <t>NMC</t>
  </si>
  <si>
    <t>14:00</t>
  </si>
  <si>
    <t>NVBR</t>
  </si>
  <si>
    <t>13:10</t>
  </si>
  <si>
    <t>VBR1</t>
  </si>
  <si>
    <t>13:00</t>
  </si>
  <si>
    <t>VNVP2</t>
  </si>
  <si>
    <t>7-Feb-19</t>
  </si>
  <si>
    <t>11:50</t>
  </si>
  <si>
    <t>NVP2</t>
  </si>
  <si>
    <t>VNVP10</t>
  </si>
  <si>
    <t>8-Feb-19</t>
  </si>
  <si>
    <t>14:10</t>
  </si>
  <si>
    <t>NVP10</t>
  </si>
  <si>
    <t>VCC7</t>
  </si>
  <si>
    <t>11-Feb-19</t>
  </si>
  <si>
    <t>15:35</t>
  </si>
  <si>
    <t xml:space="preserve">VM7 </t>
  </si>
  <si>
    <t xml:space="preserve">YSI 2030 </t>
  </si>
  <si>
    <t>VM7</t>
  </si>
  <si>
    <t>VOW1</t>
  </si>
  <si>
    <t>11-Feb19</t>
  </si>
  <si>
    <t>10:50</t>
  </si>
  <si>
    <t>VM3</t>
  </si>
  <si>
    <t>14:30</t>
  </si>
  <si>
    <t>e</t>
  </si>
  <si>
    <t>NDC</t>
  </si>
  <si>
    <t>18-Feb-19</t>
  </si>
  <si>
    <t>11:10</t>
  </si>
  <si>
    <t>NPB</t>
  </si>
  <si>
    <t>10:35</t>
  </si>
  <si>
    <t>VMMesa</t>
  </si>
  <si>
    <t>VMM</t>
  </si>
  <si>
    <t xml:space="preserve"> </t>
  </si>
  <si>
    <t>No barametric pressure or Ph data recorded</t>
  </si>
  <si>
    <t>NVBR1</t>
  </si>
  <si>
    <t>NWP</t>
  </si>
  <si>
    <t>.05-.5</t>
  </si>
  <si>
    <t>.1 - .2</t>
  </si>
  <si>
    <t>13:30</t>
  </si>
  <si>
    <t>tadpole count combined</t>
  </si>
  <si>
    <t xml:space="preserve">FB250 </t>
  </si>
  <si>
    <t>CORE-a+b</t>
  </si>
  <si>
    <t>12:30</t>
  </si>
  <si>
    <t>Full of red water plants</t>
  </si>
  <si>
    <t>0,25</t>
  </si>
  <si>
    <t>Maximum pool depth 10 cm</t>
  </si>
  <si>
    <t>Lots of gunk in water</t>
  </si>
  <si>
    <t>Covered with red algae-photos</t>
  </si>
  <si>
    <t>WQ</t>
  </si>
  <si>
    <t>No standing water, but muddy</t>
  </si>
  <si>
    <t>No standing water; dry in most places</t>
  </si>
  <si>
    <t>No standing water; muddy in places</t>
  </si>
  <si>
    <t>No standing water; dry in most places; muddy east of white pole</t>
  </si>
  <si>
    <t>No standing water; muddy near the white pole</t>
  </si>
  <si>
    <t>Puddles in spots; not able to sample</t>
  </si>
  <si>
    <t>PIER</t>
  </si>
  <si>
    <t>No standing water; dry throughout</t>
  </si>
  <si>
    <t>No standing water; totally dry in most places with small spots of mud near pole</t>
  </si>
  <si>
    <t>OVER</t>
  </si>
  <si>
    <t>No standing water; almost totally dry</t>
  </si>
  <si>
    <t>No standing water; totally dry</t>
  </si>
  <si>
    <t>NPB1</t>
  </si>
  <si>
    <t>NBP1</t>
  </si>
  <si>
    <t>Core Sample-PEAT (not clay); 1 golf ball</t>
  </si>
  <si>
    <t>NPB2</t>
  </si>
  <si>
    <t>TOTALS</t>
  </si>
  <si>
    <t>Normalized Data</t>
  </si>
  <si>
    <t>CORE (# X 10.98)  FB250 (# / 7.5)  SW1 (# / 300)</t>
  </si>
  <si>
    <t>SubTOTAL</t>
  </si>
  <si>
    <t>Rank</t>
  </si>
  <si>
    <t>Site Descriptions where we were unable to sample due to low or no water</t>
  </si>
  <si>
    <t>SubTotals</t>
  </si>
  <si>
    <t>Normalized* Data</t>
  </si>
  <si>
    <t>*Normalized to one liter of the volume sampled</t>
  </si>
  <si>
    <t>2019 Data from 2018 Sites</t>
  </si>
  <si>
    <t>(#/Liter)</t>
  </si>
  <si>
    <t>Total 2019 CORE Data from 2018 Sites</t>
  </si>
  <si>
    <t>2019 Data from NON-2018 Sites</t>
  </si>
  <si>
    <t>Total 2019 CORE Data from NON-2018 Sites</t>
  </si>
  <si>
    <t>2019 FB250 Data from 2018 Sites</t>
  </si>
  <si>
    <t>TOTAL 2019 FB250 Data from 2018 Sites</t>
  </si>
  <si>
    <t>TOTAL 2019 CORE Data from 2018 Sites</t>
  </si>
  <si>
    <t>TOTAL 2019 Data From ALL 2018 Sites</t>
  </si>
  <si>
    <t>= CORE + FB250 Data</t>
  </si>
  <si>
    <t>TOTAL 2019 FB250 from NON-2018 Sites</t>
  </si>
  <si>
    <t>2019 Sweep Net Results</t>
  </si>
  <si>
    <t>TOTAL Sweep Net from Vernal Pools Plus DSP (Dune Swale Pond)</t>
  </si>
  <si>
    <t># of Samples</t>
  </si>
  <si>
    <t>Ostracod (#/Liter)</t>
  </si>
  <si>
    <t>Copepod (#/Liter)</t>
  </si>
  <si>
    <t>Corixidae (boatman) (#/Liter)</t>
  </si>
  <si>
    <t>Cladocera (#/Liter)</t>
  </si>
  <si>
    <t>Nematode (#/Liter)</t>
  </si>
  <si>
    <t>Dipteran pupa (sp)</t>
  </si>
  <si>
    <t>Chironomid  (#/Liter)</t>
  </si>
  <si>
    <t xml:space="preserve">Ceratopogonidae  (#/Liter) </t>
  </si>
  <si>
    <t>Culicidae  (#/Liter)</t>
  </si>
  <si>
    <t>Ephydridae  (#/Liter)</t>
  </si>
  <si>
    <t>Stratiomyidae  (#/Liter)</t>
  </si>
  <si>
    <t>Amphipod (#/Liter)</t>
  </si>
  <si>
    <t>Heteroptera -(Backswimmer)</t>
  </si>
  <si>
    <t>Odonate larvae</t>
  </si>
  <si>
    <t>Coleoptera Sp.</t>
  </si>
  <si>
    <t>Coleoptera-Dystiscidae Sp.</t>
  </si>
  <si>
    <t>Coleoptera-Hydrophilidae (Biter)</t>
  </si>
  <si>
    <t>Coleoptera-Hydraenidae (Stripes)</t>
  </si>
  <si>
    <t>Mite</t>
  </si>
  <si>
    <t>Total (#/Liter)</t>
  </si>
  <si>
    <t>Dipteran pupa (sp)  (#/Liter)</t>
  </si>
  <si>
    <t>Coleoptera Sp.  (#/Liter)</t>
  </si>
  <si>
    <t>Coleoptera-Hydrophilidae (Biter)  (#/Liter)</t>
  </si>
  <si>
    <t>Mite  (#/Liter)</t>
  </si>
  <si>
    <t>1</t>
  </si>
  <si>
    <t>AVE</t>
  </si>
  <si>
    <t xml:space="preserve">VBR1 </t>
  </si>
  <si>
    <t xml:space="preserve">CORE </t>
  </si>
  <si>
    <t>30-Dec-18</t>
  </si>
  <si>
    <t>SubTot</t>
  </si>
  <si>
    <t>FB</t>
  </si>
  <si>
    <t>TOTAL</t>
  </si>
  <si>
    <t>Total 2018 Invertebrates / Liter</t>
  </si>
  <si>
    <t xml:space="preserve">TOTAL 2018  FB250  </t>
  </si>
  <si>
    <t xml:space="preserve">TOTAL 2018 CORE  </t>
  </si>
  <si>
    <t>DATA</t>
  </si>
  <si>
    <t># of Samples taken</t>
  </si>
  <si>
    <t>ppt-Meter read "OVER" This value is linearly interpolated from NMC 20 Sept.</t>
  </si>
  <si>
    <t>Average</t>
  </si>
  <si>
    <t>Sum Yellow</t>
  </si>
  <si>
    <t>Sum Gold</t>
  </si>
  <si>
    <t>ppt-Meter read "OVER" This value is linearly interpolated from NMC 24 Nov</t>
  </si>
  <si>
    <t>Sum Blue</t>
  </si>
  <si>
    <t>Salinity</t>
  </si>
  <si>
    <t>Total by Site</t>
  </si>
  <si>
    <t>Total by Salinity 2019</t>
  </si>
  <si>
    <t xml:space="preserve">Rank  </t>
  </si>
  <si>
    <t>Average All CORE</t>
  </si>
  <si>
    <t>= Sum 2018 &amp; 2019 CORE Averages</t>
  </si>
  <si>
    <t>standard error</t>
  </si>
  <si>
    <t>= Sum 2018 CORE</t>
  </si>
  <si>
    <t>TOTAL 2018 &amp; 2019 Planktonic Taxa</t>
  </si>
  <si>
    <t>= Sum 2019 CORE</t>
  </si>
  <si>
    <t>REAL AVERAGE for 2018-2019</t>
  </si>
  <si>
    <t>Average All FB250</t>
  </si>
  <si>
    <t>= Sum 2018 &amp; 2019 FB250 Averages</t>
  </si>
  <si>
    <t>Standard Error</t>
  </si>
  <si>
    <t>= Sum 2018 &amp; 2019 CORE</t>
  </si>
  <si>
    <t>= TOTAL 2018 &amp; 2019 SITE</t>
  </si>
  <si>
    <t>= TOTAL FB250  2018</t>
  </si>
  <si>
    <t>= TOTAL CORE  2018</t>
  </si>
  <si>
    <t>= TOTAL Invertebrates for 2018</t>
  </si>
  <si>
    <t>= TOTAL FB250  2019</t>
  </si>
  <si>
    <t>= TOTAL CORE  2019</t>
  </si>
  <si>
    <t>= TOTAL Invertebrates for 2019</t>
  </si>
  <si>
    <t>2018-19</t>
  </si>
  <si>
    <t>SITE DATA</t>
  </si>
  <si>
    <t>Total Average</t>
  </si>
  <si>
    <t xml:space="preserve">2018  </t>
  </si>
  <si>
    <t xml:space="preserve">Average </t>
  </si>
  <si>
    <t xml:space="preserve">2019  </t>
  </si>
  <si>
    <t>standard error 2018</t>
  </si>
  <si>
    <t>standard error 2019</t>
  </si>
  <si>
    <t>2018</t>
  </si>
  <si>
    <t>2019</t>
  </si>
  <si>
    <t>Ranked by nuber of TAXA found</t>
  </si>
  <si>
    <t>Standard Dev.</t>
  </si>
  <si>
    <t>These baseline numbers are to give a general impression. They are derived from the common sites sampled in both 2018 and 2019.</t>
  </si>
  <si>
    <t>rank</t>
  </si>
  <si>
    <t>BASELINE</t>
  </si>
  <si>
    <t>ALL SITES TAXA FB250</t>
  </si>
  <si>
    <t>ALL SITES TAXA    CORE</t>
  </si>
  <si>
    <t>Other</t>
  </si>
  <si>
    <t>Ave #'s per Liter</t>
  </si>
  <si>
    <t>Log(#/Liter+1)</t>
  </si>
  <si>
    <t>Standard error</t>
  </si>
  <si>
    <t>log(standard error</t>
  </si>
  <si>
    <r>
      <t xml:space="preserve">CUL1 </t>
    </r>
    <r>
      <rPr>
        <sz val="12"/>
        <color theme="1"/>
        <rFont val="Arial"/>
        <family val="2"/>
      </rPr>
      <t xml:space="preserve">  COPR Culvert</t>
    </r>
  </si>
  <si>
    <t>CUL1   FB250  TAXA        by Year</t>
  </si>
  <si>
    <t>CUL1       CORE     TAXA           by Year</t>
  </si>
  <si>
    <t>Se</t>
  </si>
  <si>
    <t>log standard error</t>
  </si>
  <si>
    <t>log se</t>
  </si>
  <si>
    <t>se</t>
  </si>
  <si>
    <r>
      <t xml:space="preserve">DSP </t>
    </r>
    <r>
      <rPr>
        <sz val="12"/>
        <color theme="1"/>
        <rFont val="Arial"/>
        <family val="2"/>
      </rPr>
      <t xml:space="preserve">  COPR Dune Swale Pond</t>
    </r>
  </si>
  <si>
    <t>DSP   FB250  TAXA        by Year</t>
  </si>
  <si>
    <t>DSP       CORE     TAXA           by Year</t>
  </si>
  <si>
    <r>
      <t xml:space="preserve">MO1 </t>
    </r>
    <r>
      <rPr>
        <sz val="12"/>
        <color theme="1"/>
        <rFont val="Arial"/>
        <family val="2"/>
      </rPr>
      <t xml:space="preserve">  COPR Slough Mouth</t>
    </r>
  </si>
  <si>
    <t>MO1   FB250  TAXA        by Year</t>
  </si>
  <si>
    <t>MO1       CORE     TAXA           by Year</t>
  </si>
  <si>
    <r>
      <t xml:space="preserve">NDC </t>
    </r>
    <r>
      <rPr>
        <sz val="12"/>
        <color theme="1"/>
        <rFont val="Arial"/>
        <family val="2"/>
      </rPr>
      <t xml:space="preserve">  NCOS Devereux Creek</t>
    </r>
  </si>
  <si>
    <t>NDC   FB250  TAXA         by Year</t>
  </si>
  <si>
    <t>NDC      CORE     TAXA           by Year</t>
  </si>
  <si>
    <r>
      <t xml:space="preserve">NEC </t>
    </r>
    <r>
      <rPr>
        <sz val="12"/>
        <color theme="1"/>
        <rFont val="Arial"/>
        <family val="2"/>
      </rPr>
      <t xml:space="preserve">  NCOS East Channel of Slough</t>
    </r>
  </si>
  <si>
    <t>NEC   FB250  TAXA        by Year</t>
  </si>
  <si>
    <t>NEC      CORE     TAXA           by Year</t>
  </si>
  <si>
    <r>
      <t xml:space="preserve">NMC </t>
    </r>
    <r>
      <rPr>
        <sz val="12"/>
        <color theme="1"/>
        <rFont val="Arial"/>
        <family val="2"/>
      </rPr>
      <t xml:space="preserve">  NCOS Main Channel of Slough</t>
    </r>
  </si>
  <si>
    <t>NMC   FB250  TAXA        by Year</t>
  </si>
  <si>
    <t>NMC      CORE     TAXA           by Year</t>
  </si>
  <si>
    <r>
      <t xml:space="preserve">NPB </t>
    </r>
    <r>
      <rPr>
        <sz val="12"/>
        <color theme="1"/>
        <rFont val="Arial"/>
        <family val="2"/>
      </rPr>
      <t xml:space="preserve">  NCOS Phelps Bridge</t>
    </r>
  </si>
  <si>
    <t>NPB   FB250  TAXA        by Year</t>
  </si>
  <si>
    <t>NPC      CORE     TAXA           by Year</t>
  </si>
  <si>
    <r>
      <t xml:space="preserve">VBR1 </t>
    </r>
    <r>
      <rPr>
        <sz val="12"/>
        <color theme="1"/>
        <rFont val="Arial"/>
        <family val="2"/>
      </rPr>
      <t xml:space="preserve">  COPR side of Venoco Bridge</t>
    </r>
  </si>
  <si>
    <t>VBR1   FB250  TAXA        by Year</t>
  </si>
  <si>
    <t>VBR1      CORE     TAXA           by Year</t>
  </si>
  <si>
    <r>
      <t xml:space="preserve">NVBR </t>
    </r>
    <r>
      <rPr>
        <sz val="12"/>
        <color theme="1"/>
        <rFont val="Arial"/>
        <family val="2"/>
      </rPr>
      <t xml:space="preserve">  NCOS side of Venoco Bridge</t>
    </r>
  </si>
  <si>
    <t>NVBR   FB250  TAXA        by Year</t>
  </si>
  <si>
    <t>NVBR      CORE     TAXA           by Year</t>
  </si>
  <si>
    <t xml:space="preserve">se </t>
  </si>
  <si>
    <r>
      <t xml:space="preserve">NWP </t>
    </r>
    <r>
      <rPr>
        <sz val="12"/>
        <color theme="1"/>
        <rFont val="Arial"/>
        <family val="2"/>
      </rPr>
      <t xml:space="preserve">  NCOS West Pond</t>
    </r>
  </si>
  <si>
    <t>NWP   FB250  TAXA        by Year</t>
  </si>
  <si>
    <t>NWP      CORE     TAXA           by Year</t>
  </si>
  <si>
    <r>
      <t xml:space="preserve">NVP2 </t>
    </r>
    <r>
      <rPr>
        <sz val="12"/>
        <color theme="1"/>
        <rFont val="Arial"/>
        <family val="2"/>
      </rPr>
      <t xml:space="preserve">  NCOS Vernal Pool 2</t>
    </r>
  </si>
  <si>
    <t>NVP2   FB250  TAXA        by Year</t>
  </si>
  <si>
    <t>NVP2      CORE     TAXA           by Year</t>
  </si>
  <si>
    <r>
      <t xml:space="preserve">NVP4 </t>
    </r>
    <r>
      <rPr>
        <sz val="12"/>
        <color theme="1"/>
        <rFont val="Arial"/>
        <family val="2"/>
      </rPr>
      <t xml:space="preserve">  NCOS Vernal Pool 4</t>
    </r>
  </si>
  <si>
    <t>NVP4   FB250  TAXA        by Year</t>
  </si>
  <si>
    <t>NVP4      CORE     TAXA           by Year</t>
  </si>
  <si>
    <r>
      <t xml:space="preserve">Salinity (ppt) - </t>
    </r>
    <r>
      <rPr>
        <sz val="12"/>
        <color rgb="FFFF0000"/>
        <rFont val="Arial"/>
        <family val="2"/>
      </rPr>
      <t>Calculated</t>
    </r>
  </si>
  <si>
    <t>Depth (cm)</t>
  </si>
  <si>
    <t>Used calculator at ( www.mt-oceanography.info/Utilities/salcon.html ) to calculate salinity from mS/cm,Temperature, and Pressure</t>
  </si>
  <si>
    <t>Synthetic</t>
  </si>
  <si>
    <t>YSI2030</t>
  </si>
  <si>
    <t>Best Guess</t>
  </si>
  <si>
    <t>NBP</t>
  </si>
  <si>
    <t>NEC*</t>
  </si>
  <si>
    <t>NDC*</t>
  </si>
  <si>
    <t>NWP*</t>
  </si>
  <si>
    <t>TOTAL Planktonic Taxa</t>
  </si>
  <si>
    <t>TOTAL Planktonic Invertebrates</t>
  </si>
  <si>
    <t>Sum Panktonic Averages</t>
  </si>
  <si>
    <t>Sum of Planktonic Averages</t>
  </si>
  <si>
    <t>TOTAL Benthic Taxa</t>
  </si>
  <si>
    <t>Sum Benthic Averages</t>
  </si>
  <si>
    <t>Sum of Benthic Averages</t>
  </si>
  <si>
    <t>TOTAL Core Invertebrates</t>
  </si>
  <si>
    <t>2018 Total Invertebrates (#/Liter)</t>
  </si>
  <si>
    <t xml:space="preserve">2018 TOTAL FB250 </t>
  </si>
  <si>
    <t xml:space="preserve">2018 TOTAL CORE  </t>
  </si>
  <si>
    <t>Salinity(ppt)</t>
  </si>
  <si>
    <t>Num of Samples</t>
  </si>
  <si>
    <t>TOTAL Planktonic Abundance 2018</t>
  </si>
  <si>
    <t>Num per Sample</t>
  </si>
  <si>
    <t>71 - 180</t>
  </si>
  <si>
    <t>36 - 70</t>
  </si>
  <si>
    <t>11 - 35</t>
  </si>
  <si>
    <t>2.1 - 10</t>
  </si>
  <si>
    <t>0 - 2</t>
  </si>
  <si>
    <t>TOTAL Benthic Abundance 2018</t>
  </si>
  <si>
    <t xml:space="preserve">DATA Usining same sites as for 2018 </t>
  </si>
  <si>
    <t xml:space="preserve">Salinity </t>
  </si>
  <si>
    <t>(ppt)</t>
  </si>
  <si>
    <t>Sum Of Benthic Averages 2019</t>
  </si>
  <si>
    <t>TOTAL 2019 Benthic Taxa</t>
  </si>
  <si>
    <t>Total Benthic Invertebrates Yellow 2019</t>
  </si>
  <si>
    <t>Total Benthic Invertebrates Gold 2019</t>
  </si>
  <si>
    <t>TOTAL 2018 &amp; 2019 Benthic Taxa</t>
  </si>
  <si>
    <t>Sum of Planktonic Averages 2019</t>
  </si>
  <si>
    <t>TOTAL 2019 Planktonic Taxa</t>
  </si>
  <si>
    <t>Total Planktonic Invertebrates Yellow 2019</t>
  </si>
  <si>
    <t>Total Planktonic Invertebrates Blue 2019</t>
  </si>
  <si>
    <t>Total Yellow</t>
  </si>
  <si>
    <t>TotalGold</t>
  </si>
  <si>
    <t>Total Blue</t>
  </si>
  <si>
    <t>2019 Salinity</t>
  </si>
  <si>
    <t>Total Invertebrates 2019</t>
  </si>
  <si>
    <t>2018 Salinity</t>
  </si>
  <si>
    <t>Total Invertebrates 2018</t>
  </si>
  <si>
    <t>2018 &amp;+ 2019 Salinity</t>
  </si>
  <si>
    <t>Total Invertebrates 2018 &amp; 2019</t>
  </si>
  <si>
    <t>TOTAL Planktonic Abundance 2019</t>
  </si>
  <si>
    <t>TOTAL Benthic Abundance 2019</t>
  </si>
  <si>
    <t>Sweep Net Data - Vernal Pools and DSP</t>
  </si>
  <si>
    <t>All Sites - GRAND TOTAL</t>
  </si>
  <si>
    <t>Taxa v Salinity:  2018 and 2019</t>
  </si>
  <si>
    <t>Sum of the Averages</t>
  </si>
  <si>
    <t>71-180</t>
  </si>
  <si>
    <t>36-70</t>
  </si>
  <si>
    <t>11-35</t>
  </si>
  <si>
    <t>2.1-10</t>
  </si>
  <si>
    <t>0-2.0</t>
  </si>
  <si>
    <t>Sum of 2018 Planktonic Averages</t>
  </si>
  <si>
    <t>Sum of 2018 Benthic Averages</t>
  </si>
  <si>
    <t>Sum of 2019 Planktonic Averages</t>
  </si>
  <si>
    <t>Sum of 2019 Benthic Averages</t>
  </si>
  <si>
    <t>71-180 ppt    FB250</t>
  </si>
  <si>
    <t>71-180 ppt     CORE</t>
  </si>
  <si>
    <t>36-70 ppt    FB250</t>
  </si>
  <si>
    <t>36-70 ppt     CORE</t>
  </si>
  <si>
    <t>11-35 ppt    FB250</t>
  </si>
  <si>
    <t>11-35 ppt     CORE</t>
  </si>
  <si>
    <t>2.1-10 ppt    FB250</t>
  </si>
  <si>
    <t>2.1-10 ppt     CORE</t>
  </si>
  <si>
    <t>0 - 2.0 ppt    FB250</t>
  </si>
  <si>
    <t>0 - 2.0 ppt     CORE</t>
  </si>
  <si>
    <t>Sum of the Average Population Densities</t>
  </si>
  <si>
    <t>(Numbers per Liter)</t>
  </si>
  <si>
    <t>For different Salinity Ranges (ppt)</t>
  </si>
  <si>
    <t>Planctonic (FB250)</t>
  </si>
  <si>
    <t>Benthic (CORE)</t>
  </si>
  <si>
    <t xml:space="preserve">0.0 - 2.0 ppt  </t>
  </si>
  <si>
    <t xml:space="preserve">2.1 - 10 ppt  </t>
  </si>
  <si>
    <t xml:space="preserve">11 - 35 ppt  </t>
  </si>
  <si>
    <t xml:space="preserve">36 - 70 ppt  </t>
  </si>
  <si>
    <t xml:space="preserve">71 - 180 ppt  </t>
  </si>
  <si>
    <t>Shannon-Weiner Diversity</t>
  </si>
  <si>
    <t>Num</t>
  </si>
  <si>
    <t># of Sites</t>
  </si>
  <si>
    <t>Shannon Index Comparisons</t>
  </si>
  <si>
    <t># of Sites Sampled  - 2018</t>
  </si>
  <si>
    <t># of Species  - 2018</t>
  </si>
  <si>
    <t># of Individuals/Liter  - 2018</t>
  </si>
  <si>
    <t>Shannon Index  - 2018</t>
  </si>
  <si>
    <t>Evenness  - 2018</t>
  </si>
  <si>
    <r>
      <rPr>
        <b/>
        <sz val="12"/>
        <color theme="1"/>
        <rFont val="Arial"/>
        <family val="2"/>
      </rPr>
      <t xml:space="preserve">All Sites - </t>
    </r>
    <r>
      <rPr>
        <b/>
        <sz val="12"/>
        <color theme="9" tint="-0.249977111117893"/>
        <rFont val="Arial"/>
        <family val="2"/>
      </rPr>
      <t>Planktonic</t>
    </r>
  </si>
  <si>
    <t>How to Calculate Shannon Wiener Diversity Index</t>
  </si>
  <si>
    <r>
      <t xml:space="preserve">All Sites - </t>
    </r>
    <r>
      <rPr>
        <b/>
        <sz val="12"/>
        <color theme="5" tint="-0.499984740745262"/>
        <rFont val="Arial"/>
        <family val="2"/>
      </rPr>
      <t>Benthic (CORE)</t>
    </r>
  </si>
  <si>
    <t xml:space="preserve">https://www.easycalculation.com/statistics/learn-shannon-wiener-diversity.php </t>
  </si>
  <si>
    <r>
      <t xml:space="preserve">COPR- </t>
    </r>
    <r>
      <rPr>
        <b/>
        <sz val="12"/>
        <color theme="9" tint="-0.249977111117893"/>
        <rFont val="Arial"/>
        <family val="2"/>
      </rPr>
      <t>Planktonic</t>
    </r>
  </si>
  <si>
    <t>Formula:</t>
  </si>
  <si>
    <t xml:space="preserve">H = -SUM[(pi) * ln(pi)] </t>
  </si>
  <si>
    <r>
      <t xml:space="preserve">NCOS - </t>
    </r>
    <r>
      <rPr>
        <b/>
        <sz val="12"/>
        <color theme="9" tint="-0.249977111117893"/>
        <rFont val="Arial"/>
        <family val="2"/>
      </rPr>
      <t>Planktonic</t>
    </r>
  </si>
  <si>
    <t xml:space="preserve">Where:  </t>
  </si>
  <si>
    <t>SUM = Summation</t>
  </si>
  <si>
    <t>pi = (Number of individuals of species, i) / (total number of individuals)</t>
  </si>
  <si>
    <t>N = Number of species or species richness</t>
  </si>
  <si>
    <t>Hmax = Maximum diversity possible</t>
  </si>
  <si>
    <r>
      <t xml:space="preserve">COPR - </t>
    </r>
    <r>
      <rPr>
        <b/>
        <sz val="12"/>
        <color theme="5" tint="-0.499984740745262"/>
        <rFont val="Arial"/>
        <family val="2"/>
      </rPr>
      <t>Benthic (CORE)</t>
    </r>
  </si>
  <si>
    <t>E= Eveness=H/Hmax      (1.0 = Perfectly Even Distribution, lower number=Less Evenly Distributed)</t>
  </si>
  <si>
    <r>
      <t xml:space="preserve">NCOS - </t>
    </r>
    <r>
      <rPr>
        <b/>
        <sz val="12"/>
        <color theme="5" tint="-0.499984740745262"/>
        <rFont val="Arial"/>
        <family val="2"/>
      </rPr>
      <t>Benthic (CORE)</t>
    </r>
  </si>
  <si>
    <t>Example :</t>
  </si>
  <si>
    <t>Calculate the Shannon diversity index and Evenness for the following sample values:</t>
  </si>
  <si>
    <t>The samples of 5 species are: 60 of Species A, 10 of Species B, 25 of Species C, 1 of Species D, and 4 of Species E</t>
  </si>
  <si>
    <t>number of species, (N) = 5</t>
  </si>
  <si>
    <t>To Find :</t>
  </si>
  <si>
    <t>shannon diversity index and Evenness</t>
  </si>
  <si>
    <t>Solution :</t>
  </si>
  <si>
    <t>Step 1:</t>
  </si>
  <si>
    <t>First, let us calculate the total of the given values.</t>
  </si>
  <si>
    <t xml:space="preserve">total (S)= </t>
  </si>
  <si>
    <t xml:space="preserve">(60+10+25+1+4) =  </t>
  </si>
  <si>
    <t>Step 2:</t>
  </si>
  <si>
    <t xml:space="preserve">N of </t>
  </si>
  <si>
    <t>No of</t>
  </si>
  <si>
    <t xml:space="preserve">pi = </t>
  </si>
  <si>
    <t>Species</t>
  </si>
  <si>
    <t>individuals</t>
  </si>
  <si>
    <t>#Indivs/(S)</t>
  </si>
  <si>
    <t>ln(pi)</t>
  </si>
  <si>
    <t>pi*ln(pi)</t>
  </si>
  <si>
    <t xml:space="preserve">Total (S) = </t>
  </si>
  <si>
    <t>= -H</t>
  </si>
  <si>
    <t xml:space="preserve">H =  </t>
  </si>
  <si>
    <t>= Shannon diversity index</t>
  </si>
  <si>
    <t>Step 3:</t>
  </si>
  <si>
    <t xml:space="preserve">Hmax=ln(N)=ln(5)=1.61 </t>
  </si>
  <si>
    <t xml:space="preserve">Hmax = </t>
  </si>
  <si>
    <t>Evenness (E) = H/Hmax</t>
  </si>
  <si>
    <t xml:space="preserve">E = </t>
  </si>
  <si>
    <t xml:space="preserve">Species Richness (N) </t>
  </si>
  <si>
    <t xml:space="preserve">N = </t>
  </si>
  <si>
    <t>All Sites - Filtered Beaker</t>
  </si>
  <si>
    <t xml:space="preserve">Taxa Totals  </t>
  </si>
  <si>
    <t xml:space="preserve">pi =  </t>
  </si>
  <si>
    <t>S</t>
  </si>
  <si>
    <t xml:space="preserve">Ln(pi) =  </t>
  </si>
  <si>
    <t xml:space="preserve">pi*ln(pi) = </t>
  </si>
  <si>
    <t>= H</t>
  </si>
  <si>
    <t>Shannon-Wiener Index</t>
  </si>
  <si>
    <t xml:space="preserve"># of Species = </t>
  </si>
  <si>
    <t>= Hmax</t>
  </si>
  <si>
    <t>= E</t>
  </si>
  <si>
    <t>Evenness</t>
  </si>
  <si>
    <t>All Sites - Benthic (CORE)</t>
  </si>
  <si>
    <t>COPR</t>
  </si>
  <si>
    <t>Filtered Beaker</t>
  </si>
  <si>
    <t>COPR- All Sites Filtered Beaker</t>
  </si>
  <si>
    <t>NCOS</t>
  </si>
  <si>
    <t>NCOS - All Sites Filtered Beaker</t>
  </si>
  <si>
    <t>COPR - All Sites Benthic (CORE)</t>
  </si>
  <si>
    <t>NCOS - All Sites Benthic (CORE)</t>
  </si>
  <si>
    <t>Shannon-Weiner Index Comparisons</t>
  </si>
  <si>
    <t># of Sites Sampled  - 2019</t>
  </si>
  <si>
    <t># of Species  - 2019</t>
  </si>
  <si>
    <t># of Individuals/Liter  - 2019</t>
  </si>
  <si>
    <t>Shannon Index  - 2019</t>
  </si>
  <si>
    <t>Evenness  - 2019</t>
  </si>
  <si>
    <t>Intersting Comparisons</t>
  </si>
  <si>
    <t>num</t>
  </si>
  <si>
    <r>
      <rPr>
        <b/>
        <sz val="12"/>
        <color theme="1"/>
        <rFont val="Arial"/>
        <family val="2"/>
      </rPr>
      <t xml:space="preserve">All Sites - </t>
    </r>
    <r>
      <rPr>
        <b/>
        <sz val="12"/>
        <color theme="8" tint="-0.249977111117893"/>
        <rFont val="Arial"/>
        <family val="2"/>
      </rPr>
      <t>Planktonic</t>
    </r>
  </si>
  <si>
    <r>
      <t xml:space="preserve">COPR- </t>
    </r>
    <r>
      <rPr>
        <b/>
        <sz val="12"/>
        <color theme="8" tint="-0.249977111117893"/>
        <rFont val="Arial"/>
        <family val="2"/>
      </rPr>
      <t>Planktonic</t>
    </r>
  </si>
  <si>
    <r>
      <t xml:space="preserve">NCOS - </t>
    </r>
    <r>
      <rPr>
        <b/>
        <sz val="12"/>
        <color theme="8" tint="-0.249977111117893"/>
        <rFont val="Arial"/>
        <family val="2"/>
      </rPr>
      <t>Planktonic</t>
    </r>
  </si>
  <si>
    <t>ALL</t>
  </si>
  <si>
    <t>Total</t>
  </si>
  <si>
    <t>2019 Benthic</t>
  </si>
  <si>
    <t>2019 Planktonic</t>
  </si>
  <si>
    <t>2019 TOTAL</t>
  </si>
  <si>
    <t>Coeficients for Normalizing to "per Liter"</t>
  </si>
  <si>
    <t>cSW250</t>
  </si>
  <si>
    <t>SW1= SweepNet = 640 Liters = 5 sweeps, 2m long</t>
  </si>
  <si>
    <t>Net Area=640cm2 = .0640m2</t>
  </si>
  <si>
    <t>Not accurate for when the sweep net is not fully submerged</t>
  </si>
  <si>
    <t>COPR &amp; NCOS Slough Invertebrates</t>
  </si>
  <si>
    <t>cFB</t>
  </si>
  <si>
    <t>SW2 = Bucket = 7.5 Liters</t>
  </si>
  <si>
    <t>checked against log &amp; ID errors corrected</t>
  </si>
  <si>
    <t>coCORE</t>
  </si>
  <si>
    <t>Core = 0.0981Liters</t>
  </si>
  <si>
    <t>Corixidae (boatman)</t>
  </si>
  <si>
    <t xml:space="preserve">Cladocera (Daphnia) </t>
  </si>
  <si>
    <t>Cladocera (Daphnia) (#/Liter)</t>
  </si>
  <si>
    <t>Chironomid larvae</t>
  </si>
  <si>
    <t>Chironomid larvae (#/Liter)</t>
  </si>
  <si>
    <t>Chironomid pupa</t>
  </si>
  <si>
    <t>Chironomid pupa (#/Liter)</t>
  </si>
  <si>
    <t>Ephydridae larvae</t>
  </si>
  <si>
    <t>Ephydridae larvae (#/Liter)</t>
  </si>
  <si>
    <t>Ephydridae pupa</t>
  </si>
  <si>
    <t>Ephydridae pupa (#/Liter)</t>
  </si>
  <si>
    <t>Dipteran pupa</t>
  </si>
  <si>
    <t>Dipteran pupa (#/Liter)</t>
  </si>
  <si>
    <t>Aphid</t>
  </si>
  <si>
    <t>Aphid (#/Liter)</t>
  </si>
  <si>
    <t>Striped Larvae = Coleoptera, Dytiscidae</t>
  </si>
  <si>
    <t>Striped Larvae (#/Liter)</t>
  </si>
  <si>
    <t>Red Eyes - Unk Embryo</t>
  </si>
  <si>
    <t>Red Eyes (#/Liter)</t>
  </si>
  <si>
    <t>Larva-Joe = Diptera Larvae</t>
  </si>
  <si>
    <t>Larva-Joe (#/Liter)</t>
  </si>
  <si>
    <t>Aquatic Coleoptera</t>
  </si>
  <si>
    <t>Aquatic Coleoptera (#/Liter)</t>
  </si>
  <si>
    <t>Terrestrial Invertebrates</t>
  </si>
  <si>
    <t>Terrestrial Invertebrates (#/Liter)</t>
  </si>
  <si>
    <t>Total #/Liter</t>
  </si>
  <si>
    <t>Compare Sites - VBR1 V NVBR</t>
  </si>
  <si>
    <t>VBR1-(M)</t>
  </si>
  <si>
    <t>SW250-1</t>
  </si>
  <si>
    <t>VBR1 (M)</t>
  </si>
  <si>
    <t>SW250-2</t>
  </si>
  <si>
    <t>VBR1(M)</t>
  </si>
  <si>
    <t>SW500-1</t>
  </si>
  <si>
    <t>SW500-2</t>
  </si>
  <si>
    <t>FB-OW-1</t>
  </si>
  <si>
    <t>FB-OW-2</t>
  </si>
  <si>
    <t>FB-Algae-1</t>
  </si>
  <si>
    <t>FB-Algae-2</t>
  </si>
  <si>
    <t>Ave # / Liter</t>
  </si>
  <si>
    <t>NVBR(M)</t>
  </si>
  <si>
    <t>FBOW-1</t>
  </si>
  <si>
    <t>FBOW-2</t>
  </si>
  <si>
    <t>Comparing VBR1 to NVBR</t>
  </si>
  <si>
    <t xml:space="preserve">#/Liter  </t>
  </si>
  <si>
    <t xml:space="preserve">Copepod  </t>
  </si>
  <si>
    <t>Corixidae</t>
  </si>
  <si>
    <t>Chironomid Larvae</t>
  </si>
  <si>
    <t>Ephydridae Larvae</t>
  </si>
  <si>
    <t>Ephydridae Pupa</t>
  </si>
  <si>
    <t>Other (#/Liter)</t>
  </si>
  <si>
    <t>Striped Larvae</t>
  </si>
  <si>
    <t>Red Eyes</t>
  </si>
  <si>
    <t>Larva-Joe</t>
  </si>
  <si>
    <t>Comparing SW1-250 to SW1-500 both Sites</t>
  </si>
  <si>
    <t>SW1-250-VBR1</t>
  </si>
  <si>
    <t>SW1-250-NVBR</t>
  </si>
  <si>
    <t>SW1-500-VBR1</t>
  </si>
  <si>
    <t>SW1-500-NVBR</t>
  </si>
  <si>
    <t>Comparing SW500 Protocol to FB-OW Protocol - both Sites</t>
  </si>
  <si>
    <t xml:space="preserve">Ave SW250-VBR1 </t>
  </si>
  <si>
    <t xml:space="preserve">Ave FB-OW-VBR1 </t>
  </si>
  <si>
    <t>Ave SW250-NVBR</t>
  </si>
  <si>
    <t>Ave FB-OW-NVBR</t>
  </si>
  <si>
    <t>Comparing FB-OW to FB-Algae - both sites</t>
  </si>
  <si>
    <t>Protocol and Site</t>
  </si>
  <si>
    <t>Average number of taxa per liter</t>
  </si>
  <si>
    <t xml:space="preserve">Ave FB-Algae-VBR1 </t>
  </si>
  <si>
    <t>Comparing Protocols taken roughly two meters &amp; 10 minutes apart</t>
  </si>
  <si>
    <t>Protocol</t>
  </si>
  <si>
    <t>RAW Values (#of Taxa / Liter)</t>
  </si>
  <si>
    <t xml:space="preserve">Values Normalized to Mean Value </t>
  </si>
  <si>
    <t>VBR1a</t>
  </si>
  <si>
    <t>VBR1b</t>
  </si>
  <si>
    <t>Normalized Variance</t>
  </si>
  <si>
    <t>NVBRa</t>
  </si>
  <si>
    <t>NVBRb</t>
  </si>
  <si>
    <t>Ave. Norm. Variance</t>
  </si>
  <si>
    <t>VBR1c</t>
  </si>
  <si>
    <t>VBR1d</t>
  </si>
  <si>
    <t>NVBRc</t>
  </si>
  <si>
    <t>NVBRd</t>
  </si>
  <si>
    <t>VBR1e</t>
  </si>
  <si>
    <t>VBR1f</t>
  </si>
  <si>
    <t>NVBRe</t>
  </si>
  <si>
    <t>NVBRf</t>
  </si>
  <si>
    <t>VBR1g</t>
  </si>
  <si>
    <t>VBR1h</t>
  </si>
  <si>
    <t>NVBRg</t>
  </si>
  <si>
    <t>NVBRh</t>
  </si>
  <si>
    <t>2019 Vernal Pools</t>
  </si>
  <si>
    <t>These were not covered in 2018 and will be looked at in a separate report</t>
  </si>
  <si>
    <t>VERNAL POOL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</si>
</sst>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409]d\-mmm\-yy;@"/>
    <numFmt numFmtId="166" formatCode="0.000"/>
    <numFmt numFmtId="167" formatCode="h:mm;@"/>
    <numFmt numFmtId="168" formatCode="#,##0.0"/>
    <numFmt numFmtId="169" formatCode="[$-409]dd\-mmm\-yy;@"/>
    <numFmt numFmtId="170" formatCode="0.0000"/>
  </numFmts>
  <fonts count="38">
    <font>
      <sz val="11"/>
      <color theme="1"/>
      <name val="Calibri"/>
      <family val="2"/>
      <scheme val="minor"/>
    </font>
    <font>
      <sz val="10"/>
      <color theme="1"/>
      <name val="Arial"/>
      <family val="2"/>
    </font>
    <font>
      <sz val="10"/>
      <color rgb="FF000000"/>
      <name val="Arial"/>
      <family val="2"/>
    </font>
    <font>
      <b/>
      <sz val="12"/>
      <color rgb="FF000000"/>
      <name val="Arial"/>
      <family val="2"/>
    </font>
    <font>
      <sz val="11"/>
      <color rgb="FF000000"/>
      <name val="Calibri"/>
      <family val="2"/>
    </font>
    <font>
      <sz val="12"/>
      <color theme="1"/>
      <name val="Times New Roman"/>
      <family val="1"/>
    </font>
    <font>
      <b/>
      <sz val="12"/>
      <color theme="1"/>
      <name val="Times New Roman"/>
      <family val="1"/>
    </font>
    <font>
      <b/>
      <sz val="14"/>
      <color theme="1"/>
      <name val="Times New Roman"/>
      <family val="1"/>
    </font>
    <font>
      <b/>
      <sz val="11"/>
      <color theme="1"/>
      <name val="Arial"/>
      <family val="2"/>
    </font>
    <font>
      <b/>
      <sz val="12"/>
      <color theme="1"/>
      <name val="Arial"/>
      <family val="2"/>
    </font>
    <font>
      <b/>
      <sz val="14"/>
      <color theme="1"/>
      <name val="Arial"/>
      <family val="2"/>
    </font>
    <font>
      <b/>
      <sz val="10"/>
      <color theme="1"/>
      <name val="Arial"/>
      <family val="2"/>
    </font>
    <font>
      <sz val="12"/>
      <color theme="1"/>
      <name val="Arial"/>
      <family val="2"/>
    </font>
    <font>
      <sz val="12"/>
      <color rgb="FFFF0000"/>
      <name val="Arial"/>
      <family val="2"/>
    </font>
    <font>
      <sz val="8"/>
      <color theme="1"/>
      <name val="Calibri"/>
      <family val="2"/>
      <scheme val="minor"/>
    </font>
    <font>
      <b/>
      <sz val="10"/>
      <color rgb="FF000000"/>
      <name val="Arial"/>
      <family val="2"/>
    </font>
    <font>
      <sz val="11"/>
      <color rgb="FFFF0000"/>
      <name val="Calibri"/>
      <family val="2"/>
      <scheme val="minor"/>
    </font>
    <font>
      <b/>
      <sz val="8"/>
      <color theme="1"/>
      <name val="Arial"/>
      <family val="2"/>
    </font>
    <font>
      <b/>
      <sz val="11"/>
      <color theme="1"/>
      <name val="Calibri"/>
      <family val="2"/>
      <scheme val="minor"/>
    </font>
    <font>
      <b/>
      <sz val="12"/>
      <color theme="1"/>
      <name val="Calibri"/>
      <family val="2"/>
      <scheme val="minor"/>
    </font>
    <font>
      <b/>
      <sz val="14"/>
      <color theme="1"/>
      <name val="Calibri"/>
      <family val="2"/>
      <scheme val="minor"/>
    </font>
    <font>
      <b/>
      <sz val="14"/>
      <color rgb="FF000000"/>
      <name val="Arial"/>
      <family val="2"/>
    </font>
    <font>
      <sz val="12"/>
      <color theme="1"/>
      <name val="Calibri"/>
      <family val="2"/>
      <scheme val="minor"/>
    </font>
    <font>
      <b/>
      <sz val="16"/>
      <color theme="1"/>
      <name val="Calibri"/>
      <family val="2"/>
      <scheme val="minor"/>
    </font>
    <font>
      <sz val="11"/>
      <color theme="1"/>
      <name val="Arial"/>
      <family val="2"/>
    </font>
    <font>
      <sz val="14"/>
      <color theme="1"/>
      <name val="Calibri"/>
      <family val="2"/>
      <scheme val="minor"/>
    </font>
    <font>
      <sz val="10"/>
      <name val="Arial"/>
      <family val="2"/>
    </font>
    <font>
      <b/>
      <sz val="12"/>
      <color rgb="FFFF0000"/>
      <name val="Arial"/>
      <family val="2"/>
    </font>
    <font>
      <b/>
      <sz val="16"/>
      <color theme="1"/>
      <name val="Arial"/>
      <family val="2"/>
    </font>
    <font>
      <b/>
      <sz val="18"/>
      <color theme="1"/>
      <name val="Arial"/>
      <family val="2"/>
    </font>
    <font>
      <b/>
      <sz val="12"/>
      <color theme="9" tint="-0.249977111117893"/>
      <name val="Arial"/>
      <family val="2"/>
    </font>
    <font>
      <b/>
      <sz val="12"/>
      <color theme="5" tint="-0.499984740745262"/>
      <name val="Arial"/>
      <family val="2"/>
    </font>
    <font>
      <sz val="10"/>
      <color rgb="FFFF0000"/>
      <name val="Arial"/>
      <family val="2"/>
    </font>
    <font>
      <sz val="12"/>
      <color rgb="FF000000"/>
      <name val="Arial"/>
      <family val="2"/>
    </font>
    <font>
      <sz val="10"/>
      <color theme="1"/>
      <name val="Calibri"/>
      <family val="2"/>
      <scheme val="minor"/>
    </font>
    <font>
      <sz val="14"/>
      <color theme="1"/>
      <name val="Arial"/>
      <family val="2"/>
    </font>
    <font>
      <b/>
      <u/>
      <sz val="12"/>
      <color theme="1"/>
      <name val="Calibri"/>
      <family val="2"/>
      <scheme val="minor"/>
    </font>
    <font>
      <b/>
      <sz val="12"/>
      <color theme="8" tint="-0.249977111117893"/>
      <name val="Arial"/>
      <family val="2"/>
    </font>
  </fonts>
  <fills count="42">
    <fill>
      <patternFill patternType="none"/>
    </fill>
    <fill>
      <patternFill patternType="gray125"/>
    </fill>
    <fill>
      <patternFill patternType="solid">
        <fgColor theme="9" tint="0.79998168889431442"/>
        <bgColor indexed="64"/>
      </patternFill>
    </fill>
    <fill>
      <patternFill patternType="solid">
        <fgColor theme="7" tint="0.59999389629810485"/>
        <bgColor indexed="64"/>
      </patternFill>
    </fill>
    <fill>
      <patternFill patternType="solid">
        <fgColor rgb="FFFFFFCC"/>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rgb="FF00B0F0"/>
        <bgColor indexed="64"/>
      </patternFill>
    </fill>
    <fill>
      <patternFill patternType="solid">
        <fgColor theme="0" tint="-0.499984740745262"/>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C00000"/>
        <bgColor indexed="64"/>
      </patternFill>
    </fill>
    <fill>
      <patternFill patternType="solid">
        <fgColor theme="9" tint="0.59999389629810485"/>
        <bgColor indexed="64"/>
      </patternFill>
    </fill>
    <fill>
      <patternFill patternType="solid">
        <fgColor rgb="FF92D050"/>
        <bgColor indexed="64"/>
      </patternFill>
    </fill>
    <fill>
      <patternFill patternType="solid">
        <fgColor rgb="FFCCFFCC"/>
        <bgColor indexed="64"/>
      </patternFill>
    </fill>
    <fill>
      <patternFill patternType="solid">
        <fgColor theme="0" tint="-0.14999847407452621"/>
        <bgColor indexed="64"/>
      </patternFill>
    </fill>
    <fill>
      <patternFill patternType="solid">
        <fgColor rgb="FFFFFF00"/>
        <bgColor indexed="64"/>
      </patternFill>
    </fill>
    <fill>
      <patternFill patternType="solid">
        <fgColor rgb="FF7030A0"/>
        <bgColor indexed="64"/>
      </patternFill>
    </fill>
    <fill>
      <patternFill patternType="solid">
        <fgColor rgb="FF0070C0"/>
        <bgColor indexed="64"/>
      </patternFill>
    </fill>
    <fill>
      <patternFill patternType="solid">
        <fgColor rgb="FF00B050"/>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rgb="FF58E600"/>
        <bgColor indexed="64"/>
      </patternFill>
    </fill>
    <fill>
      <patternFill patternType="solid">
        <fgColor rgb="FFFFCCCC"/>
        <bgColor indexed="64"/>
      </patternFill>
    </fill>
    <fill>
      <patternFill patternType="solid">
        <fgColor theme="7" tint="-0.249977111117893"/>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rgb="FFFFC000"/>
        <bgColor indexed="64"/>
      </patternFill>
    </fill>
    <fill>
      <patternFill patternType="solid">
        <fgColor theme="2"/>
        <bgColor indexed="64"/>
      </patternFill>
    </fill>
    <fill>
      <patternFill patternType="solid">
        <fgColor rgb="FFFFCCFF"/>
        <bgColor indexed="64"/>
      </patternFill>
    </fill>
    <fill>
      <patternFill patternType="solid">
        <fgColor theme="5" tint="-0.249977111117893"/>
        <bgColor indexed="64"/>
      </patternFill>
    </fill>
    <fill>
      <patternFill patternType="solid">
        <fgColor theme="4"/>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CCFFFF"/>
        <bgColor indexed="64"/>
      </patternFill>
    </fill>
    <fill>
      <patternFill patternType="solid">
        <fgColor theme="1"/>
        <bgColor indexed="64"/>
      </patternFill>
    </fill>
  </fills>
  <borders count="110">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diagonal/>
    </border>
    <border>
      <left style="thin">
        <color auto="1"/>
      </left>
      <right style="thin">
        <color auto="1"/>
      </right>
      <top style="thin">
        <color auto="1"/>
      </top>
      <bottom/>
      <diagonal/>
    </border>
    <border>
      <left style="medium">
        <color rgb="FFCCCCCC"/>
      </left>
      <right/>
      <top style="medium">
        <color rgb="FFCCCCCC"/>
      </top>
      <bottom/>
      <diagonal/>
    </border>
    <border>
      <left style="thin">
        <color auto="1"/>
      </left>
      <right style="thin">
        <color auto="1"/>
      </right>
      <top/>
      <bottom/>
      <diagonal/>
    </border>
    <border>
      <left style="thin">
        <color auto="1"/>
      </left>
      <right style="thin">
        <color auto="1"/>
      </right>
      <top style="medium">
        <color indexed="64"/>
      </top>
      <bottom style="medium">
        <color indexed="64"/>
      </bottom>
      <diagonal/>
    </border>
    <border>
      <left/>
      <right/>
      <top/>
      <bottom style="thin">
        <color auto="1"/>
      </bottom>
      <diagonal/>
    </border>
    <border>
      <left/>
      <right style="medium">
        <color rgb="FFCCCCCC"/>
      </right>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rgb="FFCCCCCC"/>
      </top>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top style="thin">
        <color auto="1"/>
      </top>
      <bottom style="thin">
        <color auto="1"/>
      </bottom>
      <diagonal/>
    </border>
    <border>
      <left/>
      <right/>
      <top style="thin">
        <color auto="1"/>
      </top>
      <bottom style="thin">
        <color auto="1"/>
      </bottom>
      <diagonal/>
    </border>
    <border>
      <left style="medium">
        <color indexed="64"/>
      </left>
      <right style="medium">
        <color indexed="64"/>
      </right>
      <top/>
      <bottom style="thin">
        <color auto="1"/>
      </bottom>
      <diagonal/>
    </border>
    <border>
      <left/>
      <right style="medium">
        <color indexed="64"/>
      </right>
      <top style="thin">
        <color auto="1"/>
      </top>
      <bottom style="medium">
        <color auto="1"/>
      </bottom>
      <diagonal/>
    </border>
    <border>
      <left style="medium">
        <color indexed="64"/>
      </left>
      <right style="thin">
        <color auto="1"/>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style="thin">
        <color auto="1"/>
      </top>
      <bottom style="medium">
        <color auto="1"/>
      </bottom>
      <diagonal/>
    </border>
    <border>
      <left style="medium">
        <color auto="1"/>
      </left>
      <right/>
      <top/>
      <bottom/>
      <diagonal/>
    </border>
    <border>
      <left/>
      <right style="medium">
        <color auto="1"/>
      </right>
      <top/>
      <bottom/>
      <diagonal/>
    </border>
    <border>
      <left style="thin">
        <color auto="1"/>
      </left>
      <right style="medium">
        <color indexed="64"/>
      </right>
      <top/>
      <bottom style="medium">
        <color indexed="64"/>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indexed="64"/>
      </bottom>
      <diagonal/>
    </border>
    <border>
      <left style="thin">
        <color indexed="64"/>
      </left>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style="thin">
        <color auto="1"/>
      </left>
      <right style="medium">
        <color indexed="64"/>
      </right>
      <top style="medium">
        <color indexed="64"/>
      </top>
      <bottom/>
      <diagonal/>
    </border>
    <border>
      <left/>
      <right style="thin">
        <color auto="1"/>
      </right>
      <top style="medium">
        <color indexed="64"/>
      </top>
      <bottom style="thin">
        <color auto="1"/>
      </bottom>
      <diagonal/>
    </border>
    <border>
      <left/>
      <right/>
      <top style="medium">
        <color indexed="64"/>
      </top>
      <bottom style="thin">
        <color auto="1"/>
      </bottom>
      <diagonal/>
    </border>
    <border>
      <left style="thin">
        <color indexed="64"/>
      </left>
      <right/>
      <top style="medium">
        <color indexed="64"/>
      </top>
      <bottom style="thin">
        <color auto="1"/>
      </bottom>
      <diagonal/>
    </border>
    <border>
      <left style="thin">
        <color indexed="64"/>
      </left>
      <right/>
      <top style="thin">
        <color auto="1"/>
      </top>
      <bottom style="medium">
        <color indexed="64"/>
      </bottom>
      <diagonal/>
    </border>
    <border>
      <left/>
      <right style="medium">
        <color indexed="64"/>
      </right>
      <top/>
      <bottom style="thin">
        <color auto="1"/>
      </bottom>
      <diagonal/>
    </border>
    <border>
      <left style="thin">
        <color auto="1"/>
      </left>
      <right style="thin">
        <color auto="1"/>
      </right>
      <top style="medium">
        <color indexed="64"/>
      </top>
      <bottom/>
      <diagonal/>
    </border>
    <border>
      <left style="thin">
        <color auto="1"/>
      </left>
      <right/>
      <top style="medium">
        <color indexed="64"/>
      </top>
      <bottom style="medium">
        <color indexed="64"/>
      </bottom>
      <diagonal/>
    </border>
    <border>
      <left style="medium">
        <color indexed="64"/>
      </left>
      <right style="thin">
        <color auto="1"/>
      </right>
      <top style="medium">
        <color indexed="64"/>
      </top>
      <bottom/>
      <diagonal/>
    </border>
    <border>
      <left style="medium">
        <color indexed="64"/>
      </left>
      <right style="medium">
        <color indexed="64"/>
      </right>
      <top style="medium">
        <color indexed="64"/>
      </top>
      <bottom/>
      <diagonal/>
    </border>
    <border>
      <left/>
      <right style="thin">
        <color auto="1"/>
      </right>
      <top style="medium">
        <color indexed="64"/>
      </top>
      <bottom style="medium">
        <color indexed="64"/>
      </bottom>
      <diagonal/>
    </border>
    <border>
      <left/>
      <right style="thin">
        <color auto="1"/>
      </right>
      <top style="medium">
        <color indexed="64"/>
      </top>
      <bottom/>
      <diagonal/>
    </border>
    <border>
      <left style="thin">
        <color auto="1"/>
      </left>
      <right/>
      <top/>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top/>
      <bottom style="medium">
        <color indexed="64"/>
      </bottom>
      <diagonal/>
    </border>
    <border>
      <left style="medium">
        <color indexed="64"/>
      </left>
      <right style="medium">
        <color indexed="64"/>
      </right>
      <top style="thin">
        <color auto="1"/>
      </top>
      <bottom style="medium">
        <color indexed="64"/>
      </bottom>
      <diagonal/>
    </border>
    <border>
      <left style="medium">
        <color auto="1"/>
      </left>
      <right style="medium">
        <color indexed="64"/>
      </right>
      <top/>
      <bottom/>
      <diagonal/>
    </border>
    <border>
      <left style="medium">
        <color indexed="64"/>
      </left>
      <right style="medium">
        <color indexed="64"/>
      </right>
      <top style="thin">
        <color auto="1"/>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thin">
        <color auto="1"/>
      </left>
      <right/>
      <top/>
      <bottom style="thin">
        <color auto="1"/>
      </bottom>
      <diagonal/>
    </border>
    <border>
      <left style="medium">
        <color rgb="FFCCCCCC"/>
      </left>
      <right style="medium">
        <color rgb="FFCCCCCC"/>
      </right>
      <top/>
      <bottom/>
      <diagonal/>
    </border>
    <border>
      <left style="medium">
        <color indexed="64"/>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style="thin">
        <color theme="0" tint="-0.24994659260841701"/>
      </left>
      <right/>
      <top style="medium">
        <color indexed="64"/>
      </top>
      <bottom style="thin">
        <color theme="0" tint="-0.24994659260841701"/>
      </bottom>
      <diagonal/>
    </border>
    <border>
      <left/>
      <right style="thin">
        <color theme="0" tint="-0.24994659260841701"/>
      </right>
      <top style="medium">
        <color indexed="64"/>
      </top>
      <bottom style="thin">
        <color theme="0" tint="-0.24994659260841701"/>
      </bottom>
      <diagonal/>
    </border>
    <border>
      <left style="thin">
        <color theme="0" tint="-0.24994659260841701"/>
      </left>
      <right style="medium">
        <color indexed="64"/>
      </right>
      <top style="medium">
        <color indexed="64"/>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style="medium">
        <color indexed="64"/>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medium">
        <color indexed="64"/>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theme="0" tint="-0.24994659260841701"/>
      </left>
      <right/>
      <top style="thin">
        <color theme="0" tint="-0.24994659260841701"/>
      </top>
      <bottom style="medium">
        <color indexed="64"/>
      </bottom>
      <diagonal/>
    </border>
    <border>
      <left/>
      <right style="thin">
        <color theme="0" tint="-0.24994659260841701"/>
      </right>
      <top style="thin">
        <color theme="0" tint="-0.24994659260841701"/>
      </top>
      <bottom style="medium">
        <color indexed="64"/>
      </bottom>
      <diagonal/>
    </border>
    <border>
      <left style="thin">
        <color theme="0" tint="-0.24994659260841701"/>
      </left>
      <right style="medium">
        <color indexed="64"/>
      </right>
      <top style="thin">
        <color theme="0" tint="-0.24994659260841701"/>
      </top>
      <bottom style="medium">
        <color indexed="6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right style="thin">
        <color theme="0" tint="-0.24994659260841701"/>
      </right>
      <top/>
      <bottom style="thin">
        <color theme="0" tint="-0.2499465926084170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medium">
        <color indexed="64"/>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style="thin">
        <color theme="0" tint="-0.24994659260841701"/>
      </left>
      <right style="medium">
        <color indexed="64"/>
      </right>
      <top style="thin">
        <color theme="0" tint="-0.24994659260841701"/>
      </top>
      <bottom/>
      <diagonal/>
    </border>
    <border>
      <left style="medium">
        <color indexed="64"/>
      </left>
      <right style="thin">
        <color theme="0" tint="-0.24994659260841701"/>
      </right>
      <top/>
      <bottom/>
      <diagonal/>
    </border>
    <border>
      <left style="thin">
        <color theme="0" tint="-0.24994659260841701"/>
      </left>
      <right/>
      <top/>
      <bottom/>
      <diagonal/>
    </border>
    <border>
      <left style="thin">
        <color theme="0" tint="-0.24994659260841701"/>
      </left>
      <right style="medium">
        <color indexed="64"/>
      </right>
      <top/>
      <bottom/>
      <diagonal/>
    </border>
    <border>
      <left style="thin">
        <color theme="0" tint="-0.24994659260841701"/>
      </left>
      <right style="thin">
        <color theme="0" tint="-0.24994659260841701"/>
      </right>
      <top/>
      <bottom style="medium">
        <color indexed="64"/>
      </bottom>
      <diagonal/>
    </border>
    <border>
      <left style="thin">
        <color theme="0" tint="-0.24994659260841701"/>
      </left>
      <right/>
      <top/>
      <bottom style="medium">
        <color indexed="64"/>
      </bottom>
      <diagonal/>
    </border>
    <border>
      <left style="medium">
        <color indexed="64"/>
      </left>
      <right style="thin">
        <color theme="0" tint="-0.24994659260841701"/>
      </right>
      <top/>
      <bottom style="thin">
        <color theme="0" tint="-0.24994659260841701"/>
      </bottom>
      <diagonal/>
    </border>
    <border>
      <left style="thin">
        <color theme="0" tint="-0.24994659260841701"/>
      </left>
      <right style="medium">
        <color indexed="64"/>
      </right>
      <top/>
      <bottom style="medium">
        <color indexed="64"/>
      </bottom>
      <diagonal/>
    </border>
  </borders>
  <cellStyleXfs count="1">
    <xf numFmtId="0" fontId="0" fillId="0" borderId="0"/>
  </cellStyleXfs>
  <cellXfs count="1609">
    <xf numFmtId="0" fontId="0" fillId="0" borderId="0" xfId="0"/>
    <xf numFmtId="0" fontId="0" fillId="0" borderId="0" xfId="0" applyAlignment="1">
      <alignment horizontal="center"/>
    </xf>
    <xf numFmtId="0" fontId="3" fillId="0" borderId="2" xfId="0" applyFont="1" applyBorder="1" applyAlignment="1">
      <alignment horizontal="center" textRotation="90" wrapText="1"/>
    </xf>
    <xf numFmtId="1" fontId="0" fillId="0" borderId="0" xfId="0" applyNumberFormat="1" applyAlignment="1">
      <alignment horizontal="center"/>
    </xf>
    <xf numFmtId="0" fontId="0" fillId="2" borderId="1" xfId="0" applyFill="1" applyBorder="1" applyAlignment="1">
      <alignment horizontal="center"/>
    </xf>
    <xf numFmtId="164" fontId="0" fillId="0" borderId="0" xfId="0" applyNumberFormat="1" applyAlignment="1">
      <alignment horizontal="center"/>
    </xf>
    <xf numFmtId="165" fontId="3" fillId="0" borderId="1" xfId="0" applyNumberFormat="1" applyFont="1" applyBorder="1" applyAlignment="1">
      <alignment horizontal="center" textRotation="90" wrapText="1"/>
    </xf>
    <xf numFmtId="0" fontId="3" fillId="0" borderId="1" xfId="0" applyFont="1" applyBorder="1" applyAlignment="1">
      <alignment horizontal="center" textRotation="90" wrapText="1"/>
    </xf>
    <xf numFmtId="1" fontId="3" fillId="0" borderId="1" xfId="0" applyNumberFormat="1" applyFont="1" applyBorder="1" applyAlignment="1">
      <alignment horizontal="center" textRotation="90" wrapText="1"/>
    </xf>
    <xf numFmtId="164" fontId="3" fillId="0" borderId="1" xfId="0" applyNumberFormat="1" applyFont="1" applyBorder="1" applyAlignment="1">
      <alignment horizontal="center" vertical="center" textRotation="90" wrapText="1"/>
    </xf>
    <xf numFmtId="1" fontId="0" fillId="2" borderId="1" xfId="0" applyNumberFormat="1" applyFill="1" applyBorder="1" applyAlignment="1">
      <alignment horizontal="center"/>
    </xf>
    <xf numFmtId="0" fontId="0" fillId="3" borderId="0" xfId="0" applyFill="1"/>
    <xf numFmtId="0" fontId="3" fillId="5" borderId="4" xfId="0" applyFont="1" applyFill="1" applyBorder="1" applyAlignment="1">
      <alignment horizontal="center" textRotation="90" wrapText="1"/>
    </xf>
    <xf numFmtId="0" fontId="0" fillId="0" borderId="0" xfId="0" applyFill="1"/>
    <xf numFmtId="0" fontId="0" fillId="6" borderId="1" xfId="0" applyFill="1" applyBorder="1" applyAlignment="1">
      <alignment horizontal="center"/>
    </xf>
    <xf numFmtId="3" fontId="0" fillId="2" borderId="1" xfId="0" applyNumberFormat="1" applyFill="1" applyBorder="1" applyAlignment="1">
      <alignment horizontal="center"/>
    </xf>
    <xf numFmtId="1" fontId="0" fillId="0" borderId="0" xfId="0" applyNumberFormat="1" applyFill="1" applyAlignment="1">
      <alignment horizontal="center"/>
    </xf>
    <xf numFmtId="0" fontId="0" fillId="0" borderId="0" xfId="0" applyFill="1" applyAlignment="1">
      <alignment horizontal="center"/>
    </xf>
    <xf numFmtId="164" fontId="0" fillId="0" borderId="0" xfId="0" applyNumberFormat="1" applyFill="1" applyAlignment="1">
      <alignment horizontal="center"/>
    </xf>
    <xf numFmtId="0" fontId="3" fillId="0" borderId="2" xfId="0" applyFont="1" applyFill="1" applyBorder="1" applyAlignment="1">
      <alignment horizontal="center" textRotation="90" wrapText="1"/>
    </xf>
    <xf numFmtId="166" fontId="3" fillId="0" borderId="1" xfId="0" applyNumberFormat="1" applyFont="1" applyBorder="1" applyAlignment="1">
      <alignment horizontal="center" textRotation="90" wrapText="1"/>
    </xf>
    <xf numFmtId="0" fontId="3" fillId="0" borderId="1" xfId="0" applyFont="1" applyBorder="1" applyAlignment="1">
      <alignment horizontal="left" wrapText="1"/>
    </xf>
    <xf numFmtId="2" fontId="3" fillId="0" borderId="1" xfId="0" applyNumberFormat="1" applyFont="1" applyBorder="1" applyAlignment="1">
      <alignment horizontal="center" vertical="center" textRotation="90" wrapText="1"/>
    </xf>
    <xf numFmtId="164" fontId="3" fillId="0" borderId="1" xfId="0" applyNumberFormat="1" applyFont="1" applyBorder="1" applyAlignment="1">
      <alignment horizontal="center" textRotation="90" wrapText="1"/>
    </xf>
    <xf numFmtId="0" fontId="3" fillId="0" borderId="3" xfId="0" applyFont="1" applyBorder="1" applyAlignment="1">
      <alignment horizontal="center" textRotation="90" wrapText="1"/>
    </xf>
    <xf numFmtId="0" fontId="3" fillId="0" borderId="3" xfId="0" applyFont="1" applyFill="1" applyBorder="1" applyAlignment="1">
      <alignment horizontal="center" textRotation="90" wrapText="1"/>
    </xf>
    <xf numFmtId="0" fontId="3" fillId="8" borderId="3" xfId="0" applyFont="1" applyFill="1" applyBorder="1" applyAlignment="1">
      <alignment horizontal="center" textRotation="90" wrapText="1"/>
    </xf>
    <xf numFmtId="0" fontId="3" fillId="7" borderId="3" xfId="0" applyFont="1" applyFill="1" applyBorder="1" applyAlignment="1">
      <alignment horizontal="center" textRotation="90" wrapText="1"/>
    </xf>
    <xf numFmtId="1" fontId="3" fillId="7" borderId="3" xfId="0" applyNumberFormat="1" applyFont="1" applyFill="1" applyBorder="1" applyAlignment="1">
      <alignment horizontal="center" textRotation="90" wrapText="1"/>
    </xf>
    <xf numFmtId="0" fontId="3" fillId="3" borderId="3" xfId="0" applyFont="1" applyFill="1" applyBorder="1" applyAlignment="1">
      <alignment horizontal="center" textRotation="90" wrapText="1"/>
    </xf>
    <xf numFmtId="0" fontId="3" fillId="9" borderId="3" xfId="0" applyFont="1" applyFill="1" applyBorder="1" applyAlignment="1">
      <alignment horizontal="center" textRotation="90" wrapText="1"/>
    </xf>
    <xf numFmtId="0" fontId="3" fillId="10" borderId="3" xfId="0" applyFont="1" applyFill="1" applyBorder="1" applyAlignment="1">
      <alignment horizontal="center" textRotation="90" wrapText="1"/>
    </xf>
    <xf numFmtId="3" fontId="3" fillId="4" borderId="3" xfId="0" applyNumberFormat="1" applyFont="1" applyFill="1" applyBorder="1" applyAlignment="1">
      <alignment horizontal="center" textRotation="90" wrapText="1"/>
    </xf>
    <xf numFmtId="3" fontId="0" fillId="4" borderId="1" xfId="0" applyNumberFormat="1" applyFill="1" applyBorder="1" applyAlignment="1">
      <alignment horizontal="center"/>
    </xf>
    <xf numFmtId="3" fontId="0" fillId="6" borderId="1" xfId="0" applyNumberFormat="1" applyFill="1" applyBorder="1" applyAlignment="1">
      <alignment horizontal="center"/>
    </xf>
    <xf numFmtId="15" fontId="0" fillId="6" borderId="1" xfId="0" applyNumberFormat="1" applyFill="1" applyBorder="1" applyAlignment="1">
      <alignment horizontal="right"/>
    </xf>
    <xf numFmtId="15" fontId="0" fillId="6" borderId="1" xfId="0" applyNumberFormat="1" applyFill="1" applyBorder="1" applyAlignment="1">
      <alignment horizontal="center"/>
    </xf>
    <xf numFmtId="0" fontId="0" fillId="6" borderId="1" xfId="0" quotePrefix="1" applyFill="1" applyBorder="1" applyAlignment="1">
      <alignment horizontal="center"/>
    </xf>
    <xf numFmtId="1" fontId="0" fillId="6" borderId="1" xfId="0" applyNumberFormat="1" applyFill="1" applyBorder="1" applyAlignment="1">
      <alignment horizontal="center"/>
    </xf>
    <xf numFmtId="166" fontId="0" fillId="6" borderId="1" xfId="0" applyNumberFormat="1" applyFill="1" applyBorder="1" applyAlignment="1">
      <alignment horizontal="center"/>
    </xf>
    <xf numFmtId="164" fontId="0" fillId="6" borderId="1" xfId="0" applyNumberFormat="1" applyFill="1" applyBorder="1" applyAlignment="1">
      <alignment horizontal="center"/>
    </xf>
    <xf numFmtId="2" fontId="0" fillId="6" borderId="1" xfId="0" quotePrefix="1" applyNumberFormat="1" applyFill="1" applyBorder="1" applyAlignment="1">
      <alignment horizontal="center"/>
    </xf>
    <xf numFmtId="0" fontId="0" fillId="6" borderId="1" xfId="0" applyFill="1" applyBorder="1" applyAlignment="1">
      <alignment horizontal="left"/>
    </xf>
    <xf numFmtId="15" fontId="0" fillId="7" borderId="1" xfId="0" applyNumberFormat="1" applyFill="1" applyBorder="1" applyAlignment="1">
      <alignment horizontal="right"/>
    </xf>
    <xf numFmtId="0" fontId="0" fillId="7" borderId="1" xfId="0" applyFill="1" applyBorder="1" applyAlignment="1">
      <alignment horizontal="center"/>
    </xf>
    <xf numFmtId="3" fontId="0" fillId="7" borderId="1" xfId="0" applyNumberFormat="1" applyFill="1" applyBorder="1" applyAlignment="1">
      <alignment horizontal="center"/>
    </xf>
    <xf numFmtId="15" fontId="0" fillId="7" borderId="1" xfId="0" applyNumberFormat="1" applyFill="1" applyBorder="1" applyAlignment="1">
      <alignment horizontal="center"/>
    </xf>
    <xf numFmtId="0" fontId="0" fillId="7" borderId="1" xfId="0" quotePrefix="1" applyFill="1" applyBorder="1" applyAlignment="1">
      <alignment horizontal="center"/>
    </xf>
    <xf numFmtId="1" fontId="0" fillId="7" borderId="1" xfId="0" applyNumberFormat="1" applyFill="1" applyBorder="1" applyAlignment="1">
      <alignment horizontal="center"/>
    </xf>
    <xf numFmtId="166" fontId="0" fillId="7" borderId="1" xfId="0" applyNumberFormat="1" applyFill="1" applyBorder="1" applyAlignment="1">
      <alignment horizontal="center"/>
    </xf>
    <xf numFmtId="164" fontId="0" fillId="7" borderId="1" xfId="0" applyNumberFormat="1" applyFill="1" applyBorder="1" applyAlignment="1">
      <alignment horizontal="center"/>
    </xf>
    <xf numFmtId="2" fontId="0" fillId="7" borderId="1" xfId="0" quotePrefix="1" applyNumberFormat="1" applyFill="1" applyBorder="1" applyAlignment="1">
      <alignment horizontal="center"/>
    </xf>
    <xf numFmtId="0" fontId="0" fillId="7" borderId="1" xfId="0" applyFill="1" applyBorder="1" applyAlignment="1">
      <alignment horizontal="left"/>
    </xf>
    <xf numFmtId="20" fontId="0" fillId="7" borderId="1" xfId="0" applyNumberFormat="1" applyFill="1" applyBorder="1" applyAlignment="1">
      <alignment horizontal="center"/>
    </xf>
    <xf numFmtId="0" fontId="4" fillId="7" borderId="1" xfId="0" applyFont="1" applyFill="1" applyBorder="1" applyAlignment="1">
      <alignment horizontal="center" wrapText="1"/>
    </xf>
    <xf numFmtId="2" fontId="0" fillId="7" borderId="1" xfId="0" applyNumberFormat="1" applyFill="1" applyBorder="1" applyAlignment="1">
      <alignment horizontal="center"/>
    </xf>
    <xf numFmtId="15" fontId="0" fillId="7" borderId="1" xfId="0" applyNumberFormat="1" applyFill="1" applyBorder="1"/>
    <xf numFmtId="15" fontId="4" fillId="7" borderId="1" xfId="0" applyNumberFormat="1" applyFont="1" applyFill="1" applyBorder="1" applyAlignment="1">
      <alignment horizontal="center" wrapText="1"/>
    </xf>
    <xf numFmtId="166" fontId="4" fillId="7" borderId="1" xfId="0" applyNumberFormat="1" applyFont="1" applyFill="1" applyBorder="1" applyAlignment="1">
      <alignment horizontal="center" wrapText="1"/>
    </xf>
    <xf numFmtId="164" fontId="4" fillId="7" borderId="1" xfId="0" applyNumberFormat="1" applyFont="1" applyFill="1" applyBorder="1" applyAlignment="1">
      <alignment horizontal="center" wrapText="1"/>
    </xf>
    <xf numFmtId="2" fontId="4" fillId="7" borderId="1" xfId="0" applyNumberFormat="1" applyFont="1" applyFill="1" applyBorder="1" applyAlignment="1">
      <alignment horizontal="center" wrapText="1"/>
    </xf>
    <xf numFmtId="49" fontId="0" fillId="7" borderId="1" xfId="0" applyNumberFormat="1" applyFill="1" applyBorder="1" applyAlignment="1">
      <alignment horizontal="center"/>
    </xf>
    <xf numFmtId="166" fontId="2" fillId="7" borderId="1" xfId="0" applyNumberFormat="1" applyFont="1" applyFill="1" applyBorder="1" applyAlignment="1">
      <alignment horizontal="center" wrapText="1"/>
    </xf>
    <xf numFmtId="0" fontId="0" fillId="7" borderId="1" xfId="0" applyNumberFormat="1" applyFill="1" applyBorder="1" applyAlignment="1">
      <alignment horizontal="center"/>
    </xf>
    <xf numFmtId="0" fontId="0" fillId="7" borderId="1" xfId="0" applyNumberFormat="1" applyFill="1" applyBorder="1" applyAlignment="1">
      <alignment horizontal="left"/>
    </xf>
    <xf numFmtId="165" fontId="0" fillId="7" borderId="1" xfId="0" applyNumberFormat="1" applyFill="1" applyBorder="1" applyAlignment="1">
      <alignment horizontal="center"/>
    </xf>
    <xf numFmtId="0" fontId="2" fillId="7" borderId="1" xfId="0" applyFont="1" applyFill="1" applyBorder="1" applyAlignment="1">
      <alignment horizontal="center" wrapText="1"/>
    </xf>
    <xf numFmtId="167" fontId="0" fillId="7" borderId="1" xfId="0" applyNumberFormat="1" applyFill="1" applyBorder="1" applyAlignment="1">
      <alignment horizontal="center"/>
    </xf>
    <xf numFmtId="0" fontId="0" fillId="11" borderId="1" xfId="0" applyFill="1" applyBorder="1" applyAlignment="1">
      <alignment horizontal="center"/>
    </xf>
    <xf numFmtId="15" fontId="0" fillId="11" borderId="1" xfId="0" applyNumberFormat="1" applyFill="1" applyBorder="1" applyAlignment="1">
      <alignment horizontal="center"/>
    </xf>
    <xf numFmtId="3" fontId="0" fillId="11" borderId="1" xfId="0" applyNumberFormat="1" applyFill="1" applyBorder="1" applyAlignment="1">
      <alignment horizontal="center"/>
    </xf>
    <xf numFmtId="0" fontId="0" fillId="11" borderId="1" xfId="0" applyFill="1" applyBorder="1"/>
    <xf numFmtId="2" fontId="0" fillId="11" borderId="1" xfId="0" applyNumberFormat="1" applyFill="1" applyBorder="1"/>
    <xf numFmtId="20" fontId="0" fillId="11" borderId="1" xfId="0" applyNumberFormat="1" applyFill="1" applyBorder="1" applyAlignment="1">
      <alignment horizontal="center"/>
    </xf>
    <xf numFmtId="0" fontId="4" fillId="11" borderId="1" xfId="0" applyFont="1" applyFill="1" applyBorder="1" applyAlignment="1">
      <alignment horizontal="center" wrapText="1"/>
    </xf>
    <xf numFmtId="166" fontId="4" fillId="11" borderId="1" xfId="0" applyNumberFormat="1" applyFont="1" applyFill="1" applyBorder="1" applyAlignment="1">
      <alignment horizontal="center" wrapText="1"/>
    </xf>
    <xf numFmtId="164" fontId="4" fillId="11" borderId="1" xfId="0" applyNumberFormat="1" applyFont="1" applyFill="1" applyBorder="1" applyAlignment="1">
      <alignment horizontal="center" wrapText="1"/>
    </xf>
    <xf numFmtId="2" fontId="4" fillId="11" borderId="1" xfId="0" applyNumberFormat="1" applyFont="1" applyFill="1" applyBorder="1" applyAlignment="1">
      <alignment horizontal="center" wrapText="1"/>
    </xf>
    <xf numFmtId="0" fontId="0" fillId="11" borderId="1" xfId="0" applyFill="1" applyBorder="1" applyAlignment="1">
      <alignment horizontal="left"/>
    </xf>
    <xf numFmtId="15" fontId="4" fillId="11" borderId="1" xfId="0" applyNumberFormat="1" applyFont="1" applyFill="1" applyBorder="1" applyAlignment="1">
      <alignment wrapText="1"/>
    </xf>
    <xf numFmtId="15" fontId="4" fillId="11" borderId="1" xfId="0" applyNumberFormat="1" applyFont="1" applyFill="1" applyBorder="1" applyAlignment="1">
      <alignment horizontal="center" wrapText="1"/>
    </xf>
    <xf numFmtId="15" fontId="0" fillId="11" borderId="1" xfId="0" quotePrefix="1" applyNumberFormat="1" applyFill="1" applyBorder="1" applyAlignment="1">
      <alignment horizontal="center"/>
    </xf>
    <xf numFmtId="15" fontId="0" fillId="6" borderId="1" xfId="0" applyNumberFormat="1" applyFill="1" applyBorder="1"/>
    <xf numFmtId="49" fontId="0" fillId="6" borderId="1" xfId="0" applyNumberFormat="1" applyFill="1" applyBorder="1" applyAlignment="1">
      <alignment horizontal="center"/>
    </xf>
    <xf numFmtId="166" fontId="2" fillId="6" borderId="1" xfId="0" applyNumberFormat="1" applyFont="1" applyFill="1" applyBorder="1" applyAlignment="1">
      <alignment horizontal="center" wrapText="1"/>
    </xf>
    <xf numFmtId="0" fontId="0" fillId="6" borderId="1" xfId="0" applyNumberFormat="1" applyFill="1" applyBorder="1" applyAlignment="1">
      <alignment horizontal="center"/>
    </xf>
    <xf numFmtId="2" fontId="0" fillId="6" borderId="1" xfId="0" applyNumberFormat="1" applyFill="1" applyBorder="1" applyAlignment="1">
      <alignment horizontal="center"/>
    </xf>
    <xf numFmtId="0" fontId="0" fillId="6" borderId="1" xfId="0" applyNumberFormat="1" applyFill="1" applyBorder="1" applyAlignment="1">
      <alignment horizontal="left"/>
    </xf>
    <xf numFmtId="20" fontId="0" fillId="6" borderId="1" xfId="0" applyNumberFormat="1" applyFill="1" applyBorder="1" applyAlignment="1">
      <alignment horizontal="center"/>
    </xf>
    <xf numFmtId="165" fontId="0" fillId="6" borderId="1" xfId="0" applyNumberFormat="1" applyFill="1" applyBorder="1" applyAlignment="1">
      <alignment horizontal="center"/>
    </xf>
    <xf numFmtId="0" fontId="2" fillId="6" borderId="1" xfId="0" applyFont="1" applyFill="1" applyBorder="1" applyAlignment="1">
      <alignment horizontal="center" wrapText="1"/>
    </xf>
    <xf numFmtId="167" fontId="0" fillId="6" borderId="1" xfId="0" applyNumberFormat="1" applyFill="1" applyBorder="1" applyAlignment="1">
      <alignment horizontal="center"/>
    </xf>
    <xf numFmtId="15" fontId="0" fillId="2" borderId="1" xfId="0" applyNumberFormat="1" applyFill="1" applyBorder="1"/>
    <xf numFmtId="49" fontId="0" fillId="2" borderId="1" xfId="0" applyNumberFormat="1" applyFill="1" applyBorder="1" applyAlignment="1">
      <alignment horizontal="center"/>
    </xf>
    <xf numFmtId="166" fontId="0" fillId="2" borderId="1" xfId="0" applyNumberFormat="1" applyFill="1" applyBorder="1" applyAlignment="1">
      <alignment horizontal="center"/>
    </xf>
    <xf numFmtId="166" fontId="2" fillId="2" borderId="1" xfId="0" applyNumberFormat="1" applyFont="1" applyFill="1" applyBorder="1" applyAlignment="1">
      <alignment horizontal="center" wrapText="1"/>
    </xf>
    <xf numFmtId="0" fontId="0" fillId="2" borderId="1" xfId="0" applyNumberFormat="1" applyFill="1" applyBorder="1" applyAlignment="1">
      <alignment horizontal="center"/>
    </xf>
    <xf numFmtId="164" fontId="0" fillId="2" borderId="1" xfId="0" applyNumberFormat="1" applyFill="1" applyBorder="1" applyAlignment="1">
      <alignment horizontal="center"/>
    </xf>
    <xf numFmtId="2" fontId="0" fillId="2" borderId="1" xfId="0" applyNumberFormat="1" applyFill="1" applyBorder="1" applyAlignment="1">
      <alignment horizontal="center"/>
    </xf>
    <xf numFmtId="0" fontId="0" fillId="2" borderId="1" xfId="0" applyNumberFormat="1" applyFill="1" applyBorder="1" applyAlignment="1">
      <alignment horizontal="left"/>
    </xf>
    <xf numFmtId="15" fontId="0" fillId="2" borderId="1" xfId="0" applyNumberFormat="1" applyFill="1" applyBorder="1" applyAlignment="1">
      <alignment horizontal="center"/>
    </xf>
    <xf numFmtId="20" fontId="0" fillId="2" borderId="1" xfId="0" applyNumberFormat="1" applyFill="1" applyBorder="1" applyAlignment="1">
      <alignment horizontal="center"/>
    </xf>
    <xf numFmtId="0" fontId="0" fillId="2" borderId="1" xfId="0" quotePrefix="1" applyFill="1" applyBorder="1" applyAlignment="1">
      <alignment horizontal="center"/>
    </xf>
    <xf numFmtId="0" fontId="0" fillId="2" borderId="1" xfId="0" applyFill="1" applyBorder="1" applyAlignment="1">
      <alignment horizontal="left"/>
    </xf>
    <xf numFmtId="165" fontId="0" fillId="2" borderId="1" xfId="0" applyNumberFormat="1" applyFill="1" applyBorder="1" applyAlignment="1">
      <alignment horizontal="center"/>
    </xf>
    <xf numFmtId="0" fontId="2" fillId="2" borderId="1" xfId="0" applyFont="1" applyFill="1" applyBorder="1" applyAlignment="1">
      <alignment horizontal="center" wrapText="1"/>
    </xf>
    <xf numFmtId="167" fontId="0" fillId="2" borderId="1" xfId="0" applyNumberFormat="1" applyFill="1" applyBorder="1" applyAlignment="1">
      <alignment horizontal="center"/>
    </xf>
    <xf numFmtId="15" fontId="4" fillId="6" borderId="1" xfId="0" applyNumberFormat="1" applyFont="1" applyFill="1" applyBorder="1" applyAlignment="1">
      <alignment horizontal="center" wrapText="1"/>
    </xf>
    <xf numFmtId="0" fontId="4" fillId="6" borderId="1" xfId="0" applyFont="1" applyFill="1" applyBorder="1" applyAlignment="1">
      <alignment horizontal="center" wrapText="1"/>
    </xf>
    <xf numFmtId="2" fontId="4" fillId="6" borderId="1" xfId="0" applyNumberFormat="1" applyFont="1" applyFill="1" applyBorder="1" applyAlignment="1">
      <alignment horizontal="center" wrapText="1"/>
    </xf>
    <xf numFmtId="166" fontId="4" fillId="6" borderId="1" xfId="0" applyNumberFormat="1" applyFont="1" applyFill="1" applyBorder="1" applyAlignment="1">
      <alignment horizontal="center" wrapText="1"/>
    </xf>
    <xf numFmtId="164" fontId="4" fillId="6" borderId="1" xfId="0" applyNumberFormat="1" applyFont="1" applyFill="1" applyBorder="1" applyAlignment="1">
      <alignment horizontal="center" wrapText="1"/>
    </xf>
    <xf numFmtId="15" fontId="0" fillId="2" borderId="1" xfId="0" applyNumberFormat="1" applyFill="1" applyBorder="1" applyAlignment="1">
      <alignment horizontal="right"/>
    </xf>
    <xf numFmtId="0" fontId="0" fillId="12" borderId="0" xfId="0" applyFill="1" applyAlignment="1">
      <alignment horizontal="center" textRotation="90"/>
    </xf>
    <xf numFmtId="3" fontId="0" fillId="4" borderId="3" xfId="0" applyNumberFormat="1" applyFill="1" applyBorder="1" applyAlignment="1">
      <alignment horizontal="center"/>
    </xf>
    <xf numFmtId="0" fontId="5" fillId="0" borderId="0" xfId="0" applyFont="1"/>
    <xf numFmtId="0" fontId="6" fillId="0" borderId="0" xfId="0" applyFont="1"/>
    <xf numFmtId="0" fontId="7" fillId="0" borderId="0" xfId="0" applyFont="1"/>
    <xf numFmtId="0" fontId="6" fillId="0" borderId="0" xfId="0" applyFont="1" applyAlignment="1">
      <alignment horizontal="left"/>
    </xf>
    <xf numFmtId="0" fontId="0" fillId="6" borderId="3" xfId="0" applyFill="1" applyBorder="1" applyAlignment="1">
      <alignment horizontal="center"/>
    </xf>
    <xf numFmtId="3" fontId="0" fillId="6" borderId="3" xfId="0" applyNumberFormat="1" applyFill="1" applyBorder="1" applyAlignment="1">
      <alignment horizontal="center"/>
    </xf>
    <xf numFmtId="3" fontId="3" fillId="0" borderId="3" xfId="0" applyNumberFormat="1" applyFont="1" applyFill="1" applyBorder="1" applyAlignment="1">
      <alignment horizontal="center" textRotation="90" wrapText="1"/>
    </xf>
    <xf numFmtId="3" fontId="3" fillId="0" borderId="3" xfId="0" applyNumberFormat="1" applyFont="1" applyBorder="1" applyAlignment="1">
      <alignment horizontal="center" textRotation="90" wrapText="1"/>
    </xf>
    <xf numFmtId="3" fontId="0" fillId="0" borderId="0" xfId="0" applyNumberFormat="1"/>
    <xf numFmtId="0" fontId="0" fillId="11" borderId="3" xfId="0" applyFill="1" applyBorder="1" applyAlignment="1">
      <alignment horizontal="center"/>
    </xf>
    <xf numFmtId="3" fontId="0" fillId="2" borderId="3" xfId="0" applyNumberFormat="1" applyFill="1" applyBorder="1" applyAlignment="1">
      <alignment horizontal="center"/>
    </xf>
    <xf numFmtId="3" fontId="0" fillId="11" borderId="3" xfId="0" applyNumberFormat="1" applyFill="1" applyBorder="1" applyAlignment="1">
      <alignment horizontal="center"/>
    </xf>
    <xf numFmtId="1" fontId="0" fillId="2" borderId="3" xfId="0" applyNumberFormat="1" applyFill="1" applyBorder="1" applyAlignment="1">
      <alignment horizontal="center"/>
    </xf>
    <xf numFmtId="0" fontId="0" fillId="11" borderId="3" xfId="0" applyFill="1" applyBorder="1"/>
    <xf numFmtId="0" fontId="0" fillId="2" borderId="3" xfId="0" applyFill="1" applyBorder="1" applyAlignment="1">
      <alignment horizontal="center"/>
    </xf>
    <xf numFmtId="2" fontId="0" fillId="11" borderId="3" xfId="0" applyNumberFormat="1" applyFill="1" applyBorder="1"/>
    <xf numFmtId="49" fontId="5" fillId="0" borderId="0" xfId="0" applyNumberFormat="1" applyFont="1" applyAlignment="1">
      <alignment vertical="top" wrapText="1"/>
    </xf>
    <xf numFmtId="0" fontId="9" fillId="0" borderId="0" xfId="0" applyFont="1"/>
    <xf numFmtId="0" fontId="3" fillId="13" borderId="3" xfId="0" applyFont="1" applyFill="1" applyBorder="1" applyAlignment="1">
      <alignment horizontal="center" textRotation="90" wrapText="1"/>
    </xf>
    <xf numFmtId="3" fontId="3" fillId="13" borderId="3" xfId="0" applyNumberFormat="1" applyFont="1" applyFill="1" applyBorder="1" applyAlignment="1">
      <alignment horizontal="center" textRotation="90" wrapText="1"/>
    </xf>
    <xf numFmtId="0" fontId="3" fillId="14" borderId="3" xfId="0" applyFont="1" applyFill="1" applyBorder="1" applyAlignment="1">
      <alignment horizontal="center" textRotation="90" wrapText="1"/>
    </xf>
    <xf numFmtId="3" fontId="0" fillId="4" borderId="0" xfId="0" applyNumberFormat="1" applyFill="1"/>
    <xf numFmtId="0" fontId="0" fillId="4" borderId="0" xfId="0" applyFill="1"/>
    <xf numFmtId="0" fontId="0" fillId="4" borderId="5" xfId="0" applyFill="1" applyBorder="1" applyAlignment="1">
      <alignment horizontal="center"/>
    </xf>
    <xf numFmtId="0" fontId="10" fillId="0" borderId="0" xfId="0" applyFont="1"/>
    <xf numFmtId="0" fontId="3" fillId="0" borderId="0" xfId="0" applyFont="1" applyFill="1" applyBorder="1" applyAlignment="1">
      <alignment horizontal="center" textRotation="90" wrapText="1"/>
    </xf>
    <xf numFmtId="0" fontId="3" fillId="0" borderId="0" xfId="0" applyFont="1" applyBorder="1" applyAlignment="1">
      <alignment horizontal="center" textRotation="90" wrapText="1"/>
    </xf>
    <xf numFmtId="3" fontId="2" fillId="0" borderId="3" xfId="0" applyNumberFormat="1" applyFont="1" applyBorder="1" applyAlignment="1">
      <alignment horizontal="center" textRotation="90" wrapText="1"/>
    </xf>
    <xf numFmtId="3" fontId="2" fillId="13" borderId="3" xfId="0" applyNumberFormat="1" applyFont="1" applyFill="1" applyBorder="1" applyAlignment="1">
      <alignment horizontal="center" textRotation="90" wrapText="1"/>
    </xf>
    <xf numFmtId="3" fontId="2" fillId="0" borderId="3" xfId="0" applyNumberFormat="1" applyFont="1" applyFill="1" applyBorder="1" applyAlignment="1">
      <alignment horizontal="center" textRotation="90" wrapText="1"/>
    </xf>
    <xf numFmtId="0" fontId="2" fillId="3" borderId="3" xfId="0" applyFont="1" applyFill="1" applyBorder="1" applyAlignment="1">
      <alignment horizontal="center" textRotation="90" wrapText="1"/>
    </xf>
    <xf numFmtId="0" fontId="2" fillId="7" borderId="3" xfId="0" applyFont="1" applyFill="1" applyBorder="1" applyAlignment="1">
      <alignment horizontal="center" textRotation="90" wrapText="1"/>
    </xf>
    <xf numFmtId="1" fontId="2" fillId="7" borderId="3" xfId="0" applyNumberFormat="1" applyFont="1" applyFill="1" applyBorder="1" applyAlignment="1">
      <alignment horizontal="center" textRotation="90" wrapText="1"/>
    </xf>
    <xf numFmtId="0" fontId="2" fillId="0" borderId="3" xfId="0" applyFont="1" applyBorder="1" applyAlignment="1">
      <alignment horizontal="center" textRotation="90" wrapText="1"/>
    </xf>
    <xf numFmtId="0" fontId="2" fillId="13" borderId="3" xfId="0" applyFont="1" applyFill="1" applyBorder="1" applyAlignment="1">
      <alignment horizontal="center" textRotation="90" wrapText="1"/>
    </xf>
    <xf numFmtId="0" fontId="2" fillId="9" borderId="3" xfId="0" applyFont="1" applyFill="1" applyBorder="1" applyAlignment="1">
      <alignment horizontal="center" textRotation="90" wrapText="1"/>
    </xf>
    <xf numFmtId="0" fontId="2" fillId="14" borderId="3" xfId="0" applyFont="1" applyFill="1" applyBorder="1" applyAlignment="1">
      <alignment horizontal="center" textRotation="90" wrapText="1"/>
    </xf>
    <xf numFmtId="0" fontId="2" fillId="10" borderId="3" xfId="0" applyFont="1" applyFill="1" applyBorder="1" applyAlignment="1">
      <alignment horizontal="center" textRotation="90" wrapText="1"/>
    </xf>
    <xf numFmtId="0" fontId="2" fillId="8" borderId="3" xfId="0" applyFont="1" applyFill="1" applyBorder="1" applyAlignment="1">
      <alignment horizontal="center" textRotation="90" wrapText="1"/>
    </xf>
    <xf numFmtId="0" fontId="2" fillId="0" borderId="3" xfId="0" applyFont="1" applyFill="1" applyBorder="1" applyAlignment="1">
      <alignment horizontal="center" textRotation="90" wrapText="1"/>
    </xf>
    <xf numFmtId="3" fontId="2" fillId="4" borderId="3" xfId="0" applyNumberFormat="1" applyFont="1" applyFill="1" applyBorder="1" applyAlignment="1">
      <alignment horizontal="center" textRotation="90" wrapText="1"/>
    </xf>
    <xf numFmtId="168" fontId="0" fillId="6" borderId="1" xfId="0" applyNumberFormat="1" applyFill="1" applyBorder="1" applyAlignment="1">
      <alignment horizontal="center"/>
    </xf>
    <xf numFmtId="168" fontId="0" fillId="4" borderId="1" xfId="0" applyNumberFormat="1" applyFill="1" applyBorder="1" applyAlignment="1">
      <alignment horizontal="center"/>
    </xf>
    <xf numFmtId="4" fontId="0" fillId="2" borderId="1" xfId="0" applyNumberFormat="1" applyFill="1" applyBorder="1" applyAlignment="1">
      <alignment horizontal="center"/>
    </xf>
    <xf numFmtId="15" fontId="0" fillId="0" borderId="1" xfId="0" applyNumberFormat="1" applyFill="1" applyBorder="1"/>
    <xf numFmtId="0" fontId="0" fillId="0" borderId="1" xfId="0" applyFill="1" applyBorder="1" applyAlignment="1">
      <alignment horizontal="center"/>
    </xf>
    <xf numFmtId="0" fontId="3" fillId="0" borderId="4" xfId="0" applyFont="1" applyFill="1" applyBorder="1" applyAlignment="1">
      <alignment horizontal="center" textRotation="90" wrapText="1"/>
    </xf>
    <xf numFmtId="3" fontId="0" fillId="0" borderId="1" xfId="0" applyNumberFormat="1" applyFill="1" applyBorder="1" applyAlignment="1">
      <alignment horizontal="center"/>
    </xf>
    <xf numFmtId="0" fontId="0" fillId="0" borderId="0" xfId="0" applyFill="1" applyAlignment="1">
      <alignment horizontal="center" textRotation="90"/>
    </xf>
    <xf numFmtId="165" fontId="0" fillId="0" borderId="1" xfId="0" applyNumberFormat="1" applyFill="1" applyBorder="1" applyAlignment="1">
      <alignment horizontal="center"/>
    </xf>
    <xf numFmtId="167" fontId="0" fillId="0" borderId="1" xfId="0" applyNumberFormat="1" applyFill="1" applyBorder="1" applyAlignment="1">
      <alignment horizontal="center"/>
    </xf>
    <xf numFmtId="166" fontId="0" fillId="0" borderId="1" xfId="0" applyNumberFormat="1" applyFill="1" applyBorder="1" applyAlignment="1">
      <alignment horizontal="center"/>
    </xf>
    <xf numFmtId="164" fontId="0" fillId="0" borderId="1" xfId="0" applyNumberFormat="1" applyFill="1" applyBorder="1" applyAlignment="1">
      <alignment horizontal="center"/>
    </xf>
    <xf numFmtId="2" fontId="0" fillId="0" borderId="1" xfId="0" applyNumberFormat="1" applyFill="1" applyBorder="1" applyAlignment="1">
      <alignment horizontal="center"/>
    </xf>
    <xf numFmtId="0" fontId="0" fillId="0" borderId="1" xfId="0" applyFill="1" applyBorder="1" applyAlignment="1">
      <alignment horizontal="left"/>
    </xf>
    <xf numFmtId="15" fontId="0" fillId="0" borderId="1" xfId="0" applyNumberFormat="1" applyFill="1" applyBorder="1" applyAlignment="1">
      <alignment horizontal="right"/>
    </xf>
    <xf numFmtId="168" fontId="0" fillId="0" borderId="1" xfId="0" applyNumberFormat="1" applyFill="1" applyBorder="1" applyAlignment="1">
      <alignment horizontal="center"/>
    </xf>
    <xf numFmtId="15" fontId="0" fillId="0" borderId="1" xfId="0" applyNumberFormat="1" applyFill="1" applyBorder="1" applyAlignment="1">
      <alignment horizontal="center"/>
    </xf>
    <xf numFmtId="20" fontId="0" fillId="0" borderId="1" xfId="0" applyNumberFormat="1" applyFill="1" applyBorder="1" applyAlignment="1">
      <alignment horizontal="center"/>
    </xf>
    <xf numFmtId="0" fontId="4" fillId="0" borderId="1" xfId="0" applyFont="1" applyFill="1" applyBorder="1" applyAlignment="1">
      <alignment horizontal="center" wrapText="1"/>
    </xf>
    <xf numFmtId="0" fontId="2" fillId="0" borderId="1" xfId="0" applyFont="1" applyFill="1" applyBorder="1" applyAlignment="1">
      <alignment horizontal="center" wrapText="1"/>
    </xf>
    <xf numFmtId="4" fontId="0" fillId="0" borderId="1" xfId="0" applyNumberFormat="1" applyFill="1" applyBorder="1" applyAlignment="1">
      <alignment horizontal="center"/>
    </xf>
    <xf numFmtId="166" fontId="2" fillId="0" borderId="1" xfId="0" applyNumberFormat="1" applyFont="1" applyFill="1" applyBorder="1" applyAlignment="1">
      <alignment horizontal="center" wrapText="1"/>
    </xf>
    <xf numFmtId="0" fontId="16" fillId="0" borderId="1" xfId="0" applyFont="1" applyFill="1" applyBorder="1" applyAlignment="1">
      <alignment horizontal="center"/>
    </xf>
    <xf numFmtId="0" fontId="17" fillId="0" borderId="7"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0" fillId="4" borderId="1" xfId="0" applyFill="1" applyBorder="1" applyAlignment="1">
      <alignment horizontal="left"/>
    </xf>
    <xf numFmtId="0" fontId="0" fillId="4" borderId="1" xfId="0" applyFill="1" applyBorder="1" applyAlignment="1">
      <alignment horizontal="center"/>
    </xf>
    <xf numFmtId="0" fontId="0" fillId="16" borderId="1" xfId="0" applyFill="1" applyBorder="1" applyAlignment="1">
      <alignment horizontal="center"/>
    </xf>
    <xf numFmtId="15" fontId="0" fillId="16" borderId="1" xfId="0" applyNumberFormat="1" applyFill="1" applyBorder="1"/>
    <xf numFmtId="0" fontId="3" fillId="16" borderId="4" xfId="0" applyFont="1" applyFill="1" applyBorder="1" applyAlignment="1">
      <alignment horizontal="center" textRotation="90" wrapText="1"/>
    </xf>
    <xf numFmtId="4" fontId="0" fillId="16" borderId="1" xfId="0" applyNumberFormat="1" applyFill="1" applyBorder="1" applyAlignment="1">
      <alignment horizontal="center"/>
    </xf>
    <xf numFmtId="0" fontId="0" fillId="16" borderId="0" xfId="0" applyFill="1" applyAlignment="1">
      <alignment horizontal="center" textRotation="90"/>
    </xf>
    <xf numFmtId="15" fontId="0" fillId="16" borderId="1" xfId="0" applyNumberFormat="1" applyFill="1" applyBorder="1" applyAlignment="1">
      <alignment horizontal="center"/>
    </xf>
    <xf numFmtId="20" fontId="0" fillId="16" borderId="1" xfId="0" applyNumberFormat="1" applyFill="1" applyBorder="1" applyAlignment="1">
      <alignment horizontal="center"/>
    </xf>
    <xf numFmtId="166" fontId="2" fillId="16" borderId="1" xfId="0" applyNumberFormat="1" applyFont="1" applyFill="1" applyBorder="1" applyAlignment="1">
      <alignment horizontal="center" wrapText="1"/>
    </xf>
    <xf numFmtId="166" fontId="0" fillId="16" borderId="1" xfId="0" applyNumberFormat="1" applyFill="1" applyBorder="1" applyAlignment="1">
      <alignment horizontal="center"/>
    </xf>
    <xf numFmtId="164" fontId="0" fillId="16" borderId="1" xfId="0" applyNumberFormat="1" applyFill="1" applyBorder="1" applyAlignment="1">
      <alignment horizontal="center"/>
    </xf>
    <xf numFmtId="2" fontId="0" fillId="16" borderId="1" xfId="0" applyNumberFormat="1" applyFill="1" applyBorder="1" applyAlignment="1">
      <alignment horizontal="center"/>
    </xf>
    <xf numFmtId="0" fontId="0" fillId="16" borderId="1" xfId="0" applyFill="1" applyBorder="1" applyAlignment="1">
      <alignment horizontal="left"/>
    </xf>
    <xf numFmtId="0" fontId="9" fillId="0" borderId="1" xfId="0" applyFont="1" applyFill="1" applyBorder="1" applyAlignment="1">
      <alignment horizontal="left"/>
    </xf>
    <xf numFmtId="0" fontId="18" fillId="0" borderId="1" xfId="0" applyFont="1" applyFill="1" applyBorder="1" applyAlignment="1">
      <alignment horizontal="center"/>
    </xf>
    <xf numFmtId="0" fontId="18" fillId="19" borderId="1" xfId="0" applyFont="1" applyFill="1" applyBorder="1" applyAlignment="1">
      <alignment horizontal="center"/>
    </xf>
    <xf numFmtId="0" fontId="3" fillId="19" borderId="4" xfId="0" applyFont="1" applyFill="1" applyBorder="1" applyAlignment="1">
      <alignment horizontal="center" textRotation="90" wrapText="1"/>
    </xf>
    <xf numFmtId="3" fontId="0" fillId="19" borderId="1" xfId="0" applyNumberFormat="1" applyFill="1" applyBorder="1" applyAlignment="1">
      <alignment horizontal="center"/>
    </xf>
    <xf numFmtId="0" fontId="3" fillId="4" borderId="4" xfId="0" applyFont="1" applyFill="1" applyBorder="1" applyAlignment="1">
      <alignment horizontal="center" textRotation="90" wrapText="1"/>
    </xf>
    <xf numFmtId="0" fontId="18" fillId="22" borderId="1" xfId="0" applyFont="1" applyFill="1" applyBorder="1" applyAlignment="1">
      <alignment horizontal="center"/>
    </xf>
    <xf numFmtId="0" fontId="3" fillId="22" borderId="4" xfId="0" applyFont="1" applyFill="1" applyBorder="1" applyAlignment="1">
      <alignment horizontal="center" textRotation="90" wrapText="1"/>
    </xf>
    <xf numFmtId="3" fontId="0" fillId="22" borderId="1" xfId="0" applyNumberFormat="1" applyFill="1" applyBorder="1" applyAlignment="1">
      <alignment horizontal="center"/>
    </xf>
    <xf numFmtId="0" fontId="20" fillId="4" borderId="1" xfId="0" applyFont="1" applyFill="1" applyBorder="1" applyAlignment="1">
      <alignment horizontal="center"/>
    </xf>
    <xf numFmtId="3" fontId="18" fillId="4" borderId="1" xfId="0" applyNumberFormat="1" applyFont="1" applyFill="1" applyBorder="1" applyAlignment="1">
      <alignment horizontal="center"/>
    </xf>
    <xf numFmtId="0" fontId="19" fillId="4" borderId="5" xfId="0" applyFont="1" applyFill="1" applyBorder="1" applyAlignment="1">
      <alignment horizontal="center"/>
    </xf>
    <xf numFmtId="3" fontId="20" fillId="4" borderId="10" xfId="0" applyNumberFormat="1" applyFont="1" applyFill="1" applyBorder="1"/>
    <xf numFmtId="3" fontId="19" fillId="4" borderId="1" xfId="0" applyNumberFormat="1" applyFont="1" applyFill="1" applyBorder="1"/>
    <xf numFmtId="0" fontId="19" fillId="4" borderId="1" xfId="0" applyFont="1" applyFill="1" applyBorder="1"/>
    <xf numFmtId="0" fontId="3" fillId="5" borderId="11" xfId="0" applyFont="1" applyFill="1" applyBorder="1" applyAlignment="1">
      <alignment horizontal="center" textRotation="90" wrapText="1"/>
    </xf>
    <xf numFmtId="0" fontId="9" fillId="15" borderId="1" xfId="0" applyFont="1" applyFill="1" applyBorder="1" applyAlignment="1">
      <alignment horizontal="center" textRotation="90" wrapText="1"/>
    </xf>
    <xf numFmtId="0" fontId="3" fillId="0" borderId="1" xfId="0" applyFont="1" applyFill="1" applyBorder="1" applyAlignment="1">
      <alignment horizontal="center" textRotation="90" wrapText="1"/>
    </xf>
    <xf numFmtId="165" fontId="9" fillId="13" borderId="0" xfId="0" applyNumberFormat="1" applyFont="1" applyFill="1"/>
    <xf numFmtId="168" fontId="9" fillId="4" borderId="12" xfId="0" applyNumberFormat="1" applyFont="1" applyFill="1" applyBorder="1" applyAlignment="1">
      <alignment horizontal="center"/>
    </xf>
    <xf numFmtId="3" fontId="10" fillId="0" borderId="12" xfId="0" applyNumberFormat="1" applyFont="1" applyBorder="1" applyAlignment="1">
      <alignment horizontal="center"/>
    </xf>
    <xf numFmtId="0" fontId="0" fillId="0" borderId="1" xfId="0" quotePrefix="1" applyFill="1" applyBorder="1" applyAlignment="1">
      <alignment horizontal="center"/>
    </xf>
    <xf numFmtId="1" fontId="0" fillId="0" borderId="1" xfId="0" applyNumberFormat="1" applyFill="1" applyBorder="1" applyAlignment="1">
      <alignment horizontal="center"/>
    </xf>
    <xf numFmtId="2" fontId="0" fillId="0" borderId="1" xfId="0" quotePrefix="1" applyNumberFormat="1" applyFill="1" applyBorder="1" applyAlignment="1">
      <alignment horizontal="center"/>
    </xf>
    <xf numFmtId="15" fontId="4" fillId="0" borderId="1" xfId="0" applyNumberFormat="1" applyFont="1" applyFill="1" applyBorder="1" applyAlignment="1">
      <alignment horizontal="center" wrapText="1"/>
    </xf>
    <xf numFmtId="2" fontId="4" fillId="0" borderId="1" xfId="0" applyNumberFormat="1" applyFont="1" applyFill="1" applyBorder="1" applyAlignment="1">
      <alignment horizontal="center" wrapText="1"/>
    </xf>
    <xf numFmtId="0" fontId="3" fillId="20" borderId="3" xfId="0" applyFont="1" applyFill="1" applyBorder="1" applyAlignment="1">
      <alignment horizontal="center" textRotation="90" wrapText="1"/>
    </xf>
    <xf numFmtId="0" fontId="2" fillId="20" borderId="3" xfId="0" applyFont="1" applyFill="1" applyBorder="1" applyAlignment="1">
      <alignment horizontal="center" textRotation="90" wrapText="1"/>
    </xf>
    <xf numFmtId="3" fontId="20" fillId="4" borderId="1" xfId="0" applyNumberFormat="1" applyFont="1" applyFill="1" applyBorder="1" applyAlignment="1">
      <alignment horizontal="center"/>
    </xf>
    <xf numFmtId="3" fontId="3" fillId="0" borderId="1" xfId="0" applyNumberFormat="1" applyFont="1" applyBorder="1" applyAlignment="1">
      <alignment horizontal="center" textRotation="90" wrapText="1"/>
    </xf>
    <xf numFmtId="3" fontId="3" fillId="13" borderId="1" xfId="0" applyNumberFormat="1" applyFont="1" applyFill="1" applyBorder="1" applyAlignment="1">
      <alignment horizontal="center" textRotation="90" wrapText="1"/>
    </xf>
    <xf numFmtId="3" fontId="3" fillId="0" borderId="1" xfId="0" applyNumberFormat="1" applyFont="1" applyFill="1" applyBorder="1" applyAlignment="1">
      <alignment horizontal="center" textRotation="90" wrapText="1"/>
    </xf>
    <xf numFmtId="0" fontId="3" fillId="3" borderId="1" xfId="0" applyFont="1" applyFill="1" applyBorder="1" applyAlignment="1">
      <alignment horizontal="center" textRotation="90" wrapText="1"/>
    </xf>
    <xf numFmtId="0" fontId="3" fillId="7" borderId="1" xfId="0" applyFont="1" applyFill="1" applyBorder="1" applyAlignment="1">
      <alignment horizontal="center" textRotation="90" wrapText="1"/>
    </xf>
    <xf numFmtId="1" fontId="3" fillId="7" borderId="1" xfId="0" applyNumberFormat="1" applyFont="1" applyFill="1" applyBorder="1" applyAlignment="1">
      <alignment horizontal="center" textRotation="90" wrapText="1"/>
    </xf>
    <xf numFmtId="0" fontId="3" fillId="13" borderId="1" xfId="0" applyFont="1" applyFill="1" applyBorder="1" applyAlignment="1">
      <alignment horizontal="center" textRotation="90" wrapText="1"/>
    </xf>
    <xf numFmtId="0" fontId="3" fillId="9" borderId="1" xfId="0" applyFont="1" applyFill="1" applyBorder="1" applyAlignment="1">
      <alignment horizontal="center" textRotation="90" wrapText="1"/>
    </xf>
    <xf numFmtId="0" fontId="3" fillId="14" borderId="1" xfId="0" applyFont="1" applyFill="1" applyBorder="1" applyAlignment="1">
      <alignment horizontal="center" textRotation="90" wrapText="1"/>
    </xf>
    <xf numFmtId="0" fontId="3" fillId="10" borderId="1" xfId="0" applyFont="1" applyFill="1" applyBorder="1" applyAlignment="1">
      <alignment horizontal="center" textRotation="90" wrapText="1"/>
    </xf>
    <xf numFmtId="0" fontId="3" fillId="8" borderId="1" xfId="0" applyFont="1" applyFill="1" applyBorder="1" applyAlignment="1">
      <alignment horizontal="center" textRotation="90" wrapText="1"/>
    </xf>
    <xf numFmtId="3" fontId="3" fillId="4" borderId="1" xfId="0" applyNumberFormat="1" applyFont="1" applyFill="1" applyBorder="1" applyAlignment="1">
      <alignment horizontal="center" textRotation="90" wrapText="1"/>
    </xf>
    <xf numFmtId="0" fontId="13" fillId="15" borderId="1" xfId="0" applyFont="1" applyFill="1" applyBorder="1" applyAlignment="1">
      <alignment horizontal="center"/>
    </xf>
    <xf numFmtId="0" fontId="16" fillId="15" borderId="1" xfId="0" applyFont="1" applyFill="1" applyBorder="1" applyAlignment="1">
      <alignment horizontal="center"/>
    </xf>
    <xf numFmtId="0" fontId="16" fillId="0" borderId="0" xfId="0" applyFont="1" applyFill="1"/>
    <xf numFmtId="0" fontId="16" fillId="0" borderId="0" xfId="0" applyFont="1"/>
    <xf numFmtId="4" fontId="9" fillId="4" borderId="12" xfId="0" applyNumberFormat="1" applyFont="1" applyFill="1" applyBorder="1" applyAlignment="1">
      <alignment horizontal="center"/>
    </xf>
    <xf numFmtId="3" fontId="20" fillId="0" borderId="1" xfId="0" applyNumberFormat="1" applyFont="1" applyFill="1" applyBorder="1" applyAlignment="1">
      <alignment horizontal="center"/>
    </xf>
    <xf numFmtId="0" fontId="10" fillId="0" borderId="1" xfId="0" applyFont="1" applyFill="1" applyBorder="1" applyAlignment="1">
      <alignment horizontal="left"/>
    </xf>
    <xf numFmtId="0" fontId="10" fillId="24" borderId="1" xfId="0" applyFont="1" applyFill="1" applyBorder="1" applyAlignment="1">
      <alignment horizontal="left"/>
    </xf>
    <xf numFmtId="0" fontId="0" fillId="24" borderId="1" xfId="0" applyFill="1" applyBorder="1" applyAlignment="1">
      <alignment horizontal="center"/>
    </xf>
    <xf numFmtId="168" fontId="20" fillId="21" borderId="1" xfId="0" applyNumberFormat="1" applyFont="1" applyFill="1" applyBorder="1" applyAlignment="1">
      <alignment horizontal="center"/>
    </xf>
    <xf numFmtId="0" fontId="22" fillId="0" borderId="1" xfId="0" applyFont="1" applyFill="1" applyBorder="1" applyAlignment="1">
      <alignment horizontal="center"/>
    </xf>
    <xf numFmtId="0" fontId="19" fillId="0" borderId="0" xfId="0" applyFont="1"/>
    <xf numFmtId="164" fontId="0" fillId="0" borderId="0" xfId="0" applyNumberFormat="1"/>
    <xf numFmtId="2" fontId="0" fillId="0" borderId="0" xfId="0" applyNumberFormat="1"/>
    <xf numFmtId="0" fontId="0" fillId="0" borderId="15" xfId="0" applyBorder="1"/>
    <xf numFmtId="0" fontId="0" fillId="0" borderId="16" xfId="0" applyBorder="1"/>
    <xf numFmtId="0" fontId="0" fillId="0" borderId="17" xfId="0" applyBorder="1"/>
    <xf numFmtId="0" fontId="0" fillId="0" borderId="35" xfId="0" applyBorder="1"/>
    <xf numFmtId="0" fontId="0" fillId="0" borderId="0" xfId="0" applyBorder="1"/>
    <xf numFmtId="0" fontId="0" fillId="0" borderId="36" xfId="0" applyBorder="1"/>
    <xf numFmtId="0" fontId="0" fillId="0" borderId="18" xfId="0" applyBorder="1"/>
    <xf numFmtId="0" fontId="0" fillId="0" borderId="19" xfId="0" applyBorder="1"/>
    <xf numFmtId="0" fontId="0" fillId="0" borderId="20" xfId="0" applyBorder="1"/>
    <xf numFmtId="1" fontId="0" fillId="0" borderId="0" xfId="0" applyNumberFormat="1"/>
    <xf numFmtId="0" fontId="10" fillId="21" borderId="0" xfId="0" applyFont="1" applyFill="1" applyAlignment="1">
      <alignment horizontal="left"/>
    </xf>
    <xf numFmtId="0" fontId="23" fillId="0" borderId="0" xfId="0" applyFont="1" applyAlignment="1">
      <alignment horizontal="center" vertical="center"/>
    </xf>
    <xf numFmtId="0" fontId="0" fillId="11" borderId="0" xfId="0" applyFill="1"/>
    <xf numFmtId="0" fontId="12" fillId="0" borderId="0" xfId="0" applyFont="1"/>
    <xf numFmtId="0" fontId="12" fillId="11" borderId="0" xfId="0" applyFont="1" applyFill="1"/>
    <xf numFmtId="0" fontId="12" fillId="0" borderId="0" xfId="0" applyFont="1" applyFill="1"/>
    <xf numFmtId="1" fontId="10" fillId="0" borderId="0" xfId="0" applyNumberFormat="1" applyFont="1" applyAlignment="1">
      <alignment horizontal="left"/>
    </xf>
    <xf numFmtId="0" fontId="10" fillId="0" borderId="0" xfId="0" applyFont="1" applyAlignment="1">
      <alignment horizontal="center" vertical="center"/>
    </xf>
    <xf numFmtId="0" fontId="0" fillId="0" borderId="14" xfId="0" applyBorder="1"/>
    <xf numFmtId="0" fontId="0" fillId="0" borderId="10" xfId="0" applyBorder="1"/>
    <xf numFmtId="0" fontId="0" fillId="0" borderId="0" xfId="0" applyBorder="1" applyAlignment="1">
      <alignment textRotation="90" wrapText="1"/>
    </xf>
    <xf numFmtId="3" fontId="9" fillId="4" borderId="12" xfId="0" applyNumberFormat="1" applyFont="1" applyFill="1" applyBorder="1" applyAlignment="1">
      <alignment horizontal="center"/>
    </xf>
    <xf numFmtId="2" fontId="9" fillId="0" borderId="59" xfId="0" applyNumberFormat="1" applyFont="1" applyBorder="1"/>
    <xf numFmtId="0" fontId="9" fillId="0" borderId="13" xfId="0" quotePrefix="1" applyFont="1" applyBorder="1"/>
    <xf numFmtId="0" fontId="24" fillId="0" borderId="10" xfId="0" applyFont="1" applyBorder="1"/>
    <xf numFmtId="3" fontId="12" fillId="26" borderId="30" xfId="0" applyNumberFormat="1" applyFont="1" applyFill="1" applyBorder="1"/>
    <xf numFmtId="3" fontId="12" fillId="26" borderId="37" xfId="0" applyNumberFormat="1" applyFont="1" applyFill="1" applyBorder="1"/>
    <xf numFmtId="15" fontId="0" fillId="0" borderId="44" xfId="0" applyNumberFormat="1" applyFill="1" applyBorder="1"/>
    <xf numFmtId="0" fontId="0" fillId="0" borderId="3" xfId="0" applyFill="1" applyBorder="1" applyAlignment="1">
      <alignment horizontal="center"/>
    </xf>
    <xf numFmtId="0" fontId="0" fillId="6" borderId="12" xfId="0" applyFill="1" applyBorder="1" applyAlignment="1">
      <alignment horizontal="center"/>
    </xf>
    <xf numFmtId="0" fontId="19" fillId="7" borderId="1" xfId="0" applyFont="1" applyFill="1" applyBorder="1" applyAlignment="1">
      <alignment horizontal="center"/>
    </xf>
    <xf numFmtId="0" fontId="19" fillId="6" borderId="1" xfId="0" applyFont="1" applyFill="1" applyBorder="1" applyAlignment="1">
      <alignment horizontal="center"/>
    </xf>
    <xf numFmtId="2" fontId="9" fillId="0" borderId="13" xfId="0" applyNumberFormat="1" applyFont="1" applyBorder="1"/>
    <xf numFmtId="2" fontId="9" fillId="0" borderId="33" xfId="0" applyNumberFormat="1" applyFont="1" applyBorder="1"/>
    <xf numFmtId="2" fontId="8" fillId="8" borderId="63" xfId="0" applyNumberFormat="1" applyFont="1" applyFill="1" applyBorder="1"/>
    <xf numFmtId="0" fontId="9" fillId="0" borderId="13" xfId="0" applyFont="1" applyBorder="1" applyAlignment="1">
      <alignment vertical="center"/>
    </xf>
    <xf numFmtId="0" fontId="10" fillId="4" borderId="9" xfId="0" applyFont="1" applyFill="1" applyBorder="1" applyAlignment="1">
      <alignment horizontal="center" vertical="center" wrapText="1"/>
    </xf>
    <xf numFmtId="0" fontId="12" fillId="0" borderId="5" xfId="0" applyFont="1" applyFill="1" applyBorder="1" applyAlignment="1">
      <alignment horizontal="center" wrapText="1"/>
    </xf>
    <xf numFmtId="1" fontId="9" fillId="0" borderId="1" xfId="0" applyNumberFormat="1" applyFont="1" applyFill="1" applyBorder="1" applyAlignment="1">
      <alignment horizontal="center" vertical="center"/>
    </xf>
    <xf numFmtId="0" fontId="10" fillId="6" borderId="5" xfId="0" applyFont="1" applyFill="1" applyBorder="1" applyAlignment="1">
      <alignment horizontal="center" vertical="center" wrapText="1"/>
    </xf>
    <xf numFmtId="0" fontId="10" fillId="7" borderId="0" xfId="0" applyFont="1" applyFill="1"/>
    <xf numFmtId="4" fontId="12" fillId="0" borderId="0" xfId="0" applyNumberFormat="1" applyFont="1"/>
    <xf numFmtId="4" fontId="12" fillId="0" borderId="0" xfId="0" applyNumberFormat="1" applyFont="1" applyAlignment="1">
      <alignment horizontal="center"/>
    </xf>
    <xf numFmtId="0" fontId="10" fillId="13" borderId="1" xfId="0" applyFont="1" applyFill="1" applyBorder="1" applyAlignment="1">
      <alignment horizontal="center"/>
    </xf>
    <xf numFmtId="0" fontId="10" fillId="7" borderId="1" xfId="0" applyFont="1" applyFill="1" applyBorder="1" applyAlignment="1">
      <alignment horizontal="center"/>
    </xf>
    <xf numFmtId="4" fontId="12" fillId="6" borderId="1" xfId="0" applyNumberFormat="1" applyFont="1" applyFill="1" applyBorder="1" applyAlignment="1">
      <alignment horizontal="center" vertical="center"/>
    </xf>
    <xf numFmtId="3" fontId="12" fillId="6" borderId="1" xfId="0" applyNumberFormat="1" applyFont="1" applyFill="1" applyBorder="1" applyAlignment="1">
      <alignment horizontal="center" vertical="center"/>
    </xf>
    <xf numFmtId="3" fontId="12" fillId="7" borderId="1" xfId="0" applyNumberFormat="1" applyFont="1" applyFill="1" applyBorder="1" applyAlignment="1">
      <alignment horizontal="center" vertical="center"/>
    </xf>
    <xf numFmtId="1" fontId="9" fillId="0" borderId="0" xfId="0" applyNumberFormat="1" applyFont="1" applyFill="1" applyBorder="1" applyAlignment="1">
      <alignment horizontal="center" vertical="center"/>
    </xf>
    <xf numFmtId="168" fontId="12" fillId="6" borderId="1" xfId="0" applyNumberFormat="1" applyFont="1" applyFill="1" applyBorder="1" applyAlignment="1">
      <alignment horizontal="center" vertical="center"/>
    </xf>
    <xf numFmtId="2" fontId="9" fillId="0" borderId="42" xfId="0" applyNumberFormat="1" applyFont="1" applyBorder="1"/>
    <xf numFmtId="2" fontId="9" fillId="0" borderId="66" xfId="0" applyNumberFormat="1" applyFont="1" applyBorder="1"/>
    <xf numFmtId="2" fontId="9" fillId="0" borderId="65" xfId="0" applyNumberFormat="1" applyFont="1" applyBorder="1"/>
    <xf numFmtId="0" fontId="23" fillId="0" borderId="0" xfId="0" applyFont="1" applyAlignment="1">
      <alignment horizontal="left" vertical="center"/>
    </xf>
    <xf numFmtId="0" fontId="0" fillId="0" borderId="0" xfId="0" applyAlignment="1">
      <alignment horizontal="left"/>
    </xf>
    <xf numFmtId="0" fontId="9" fillId="7" borderId="1" xfId="0" applyFont="1" applyFill="1" applyBorder="1" applyAlignment="1">
      <alignment horizontal="center"/>
    </xf>
    <xf numFmtId="0" fontId="9" fillId="0" borderId="1" xfId="0" applyFont="1" applyFill="1" applyBorder="1" applyAlignment="1">
      <alignment horizontal="center"/>
    </xf>
    <xf numFmtId="0" fontId="9" fillId="6" borderId="1" xfId="0" applyFont="1" applyFill="1" applyBorder="1" applyAlignment="1">
      <alignment horizontal="center"/>
    </xf>
    <xf numFmtId="3" fontId="11" fillId="7" borderId="1" xfId="0" applyNumberFormat="1" applyFont="1" applyFill="1" applyBorder="1" applyAlignment="1">
      <alignment horizontal="center"/>
    </xf>
    <xf numFmtId="3" fontId="10" fillId="0" borderId="1" xfId="0" applyNumberFormat="1" applyFont="1" applyFill="1" applyBorder="1" applyAlignment="1">
      <alignment horizontal="center"/>
    </xf>
    <xf numFmtId="0" fontId="0" fillId="0" borderId="1" xfId="0" applyFill="1" applyBorder="1" applyAlignment="1">
      <alignment horizontal="right"/>
    </xf>
    <xf numFmtId="165" fontId="9" fillId="7" borderId="1" xfId="0" applyNumberFormat="1" applyFont="1" applyFill="1" applyBorder="1" applyAlignment="1">
      <alignment horizontal="right"/>
    </xf>
    <xf numFmtId="0" fontId="0" fillId="7" borderId="1" xfId="0" applyFill="1" applyBorder="1"/>
    <xf numFmtId="3" fontId="9" fillId="7" borderId="1" xfId="0" applyNumberFormat="1" applyFont="1" applyFill="1" applyBorder="1" applyAlignment="1">
      <alignment horizontal="center"/>
    </xf>
    <xf numFmtId="49" fontId="9" fillId="7" borderId="1" xfId="0" applyNumberFormat="1" applyFont="1" applyFill="1" applyBorder="1" applyAlignment="1">
      <alignment horizontal="center" vertical="center"/>
    </xf>
    <xf numFmtId="49" fontId="23" fillId="0" borderId="0" xfId="0" applyNumberFormat="1" applyFont="1" applyAlignment="1">
      <alignment horizontal="left" vertical="center"/>
    </xf>
    <xf numFmtId="49" fontId="3" fillId="0" borderId="2" xfId="0" applyNumberFormat="1" applyFont="1" applyFill="1" applyBorder="1" applyAlignment="1">
      <alignment horizontal="center" textRotation="90" wrapText="1"/>
    </xf>
    <xf numFmtId="49" fontId="9" fillId="6" borderId="1" xfId="0" applyNumberFormat="1" applyFont="1" applyFill="1" applyBorder="1" applyAlignment="1">
      <alignment horizontal="center" vertical="center"/>
    </xf>
    <xf numFmtId="49" fontId="0" fillId="0" borderId="1" xfId="0" applyNumberFormat="1" applyFill="1" applyBorder="1" applyAlignment="1">
      <alignment horizontal="center" vertical="center"/>
    </xf>
    <xf numFmtId="49" fontId="9" fillId="6" borderId="1" xfId="0" applyNumberFormat="1" applyFont="1" applyFill="1" applyBorder="1" applyAlignment="1">
      <alignment horizontal="center"/>
    </xf>
    <xf numFmtId="49" fontId="0" fillId="0" borderId="1" xfId="0" applyNumberFormat="1" applyFill="1" applyBorder="1" applyAlignment="1">
      <alignment horizontal="right"/>
    </xf>
    <xf numFmtId="49" fontId="0" fillId="0" borderId="1" xfId="0" applyNumberFormat="1" applyFill="1" applyBorder="1"/>
    <xf numFmtId="49" fontId="0" fillId="0" borderId="0" xfId="0" applyNumberFormat="1"/>
    <xf numFmtId="3" fontId="10" fillId="4" borderId="1" xfId="0" applyNumberFormat="1" applyFont="1" applyFill="1" applyBorder="1" applyAlignment="1">
      <alignment horizontal="center"/>
    </xf>
    <xf numFmtId="49" fontId="3" fillId="0" borderId="0" xfId="0" applyNumberFormat="1" applyFont="1" applyFill="1" applyBorder="1" applyAlignment="1">
      <alignment horizontal="center" vertical="center" textRotation="90" wrapText="1"/>
    </xf>
    <xf numFmtId="0" fontId="21" fillId="13" borderId="0" xfId="0" applyFont="1" applyFill="1" applyBorder="1" applyAlignment="1">
      <alignment horizontal="center" vertical="center" wrapText="1"/>
    </xf>
    <xf numFmtId="49" fontId="9" fillId="0" borderId="1" xfId="0" applyNumberFormat="1" applyFont="1" applyFill="1" applyBorder="1" applyAlignment="1">
      <alignment horizontal="center" vertical="center"/>
    </xf>
    <xf numFmtId="165" fontId="9" fillId="0" borderId="1" xfId="0" applyNumberFormat="1" applyFont="1" applyFill="1" applyBorder="1" applyAlignment="1">
      <alignment horizontal="right"/>
    </xf>
    <xf numFmtId="0" fontId="9" fillId="3" borderId="1" xfId="0" applyFont="1" applyFill="1" applyBorder="1" applyAlignment="1">
      <alignment horizontal="center" vertical="center"/>
    </xf>
    <xf numFmtId="2" fontId="12" fillId="6" borderId="1" xfId="0" applyNumberFormat="1" applyFont="1" applyFill="1" applyBorder="1" applyAlignment="1">
      <alignment horizontal="center"/>
    </xf>
    <xf numFmtId="2" fontId="12" fillId="0" borderId="1" xfId="0" applyNumberFormat="1" applyFont="1" applyFill="1" applyBorder="1" applyAlignment="1">
      <alignment horizontal="center"/>
    </xf>
    <xf numFmtId="2" fontId="0" fillId="0" borderId="1" xfId="0" applyNumberFormat="1" applyFont="1" applyFill="1" applyBorder="1" applyAlignment="1">
      <alignment horizontal="center"/>
    </xf>
    <xf numFmtId="3" fontId="0" fillId="0" borderId="1" xfId="0" applyNumberFormat="1" applyFont="1" applyFill="1" applyBorder="1" applyAlignment="1">
      <alignment horizontal="center"/>
    </xf>
    <xf numFmtId="3" fontId="12" fillId="7" borderId="1" xfId="0" applyNumberFormat="1" applyFont="1" applyFill="1" applyBorder="1" applyAlignment="1">
      <alignment horizontal="center"/>
    </xf>
    <xf numFmtId="168" fontId="12" fillId="7" borderId="1" xfId="0" applyNumberFormat="1" applyFont="1" applyFill="1" applyBorder="1" applyAlignment="1">
      <alignment horizontal="center"/>
    </xf>
    <xf numFmtId="0" fontId="12" fillId="0" borderId="1" xfId="0" applyFont="1" applyFill="1" applyBorder="1" applyAlignment="1">
      <alignment horizontal="center"/>
    </xf>
    <xf numFmtId="3" fontId="18" fillId="3" borderId="1" xfId="0" applyNumberFormat="1" applyFont="1" applyFill="1" applyBorder="1" applyAlignment="1">
      <alignment horizontal="center"/>
    </xf>
    <xf numFmtId="3" fontId="18" fillId="13" borderId="1" xfId="0" applyNumberFormat="1" applyFont="1" applyFill="1" applyBorder="1" applyAlignment="1">
      <alignment horizontal="center"/>
    </xf>
    <xf numFmtId="3" fontId="18" fillId="10" borderId="1" xfId="0" applyNumberFormat="1" applyFont="1" applyFill="1" applyBorder="1" applyAlignment="1">
      <alignment horizontal="center"/>
    </xf>
    <xf numFmtId="3" fontId="18" fillId="20" borderId="1" xfId="0" applyNumberFormat="1" applyFont="1" applyFill="1" applyBorder="1" applyAlignment="1">
      <alignment horizontal="center"/>
    </xf>
    <xf numFmtId="0" fontId="0" fillId="0" borderId="0" xfId="0" applyFill="1" applyBorder="1"/>
    <xf numFmtId="0" fontId="9" fillId="0" borderId="30" xfId="0" quotePrefix="1" applyFont="1" applyBorder="1"/>
    <xf numFmtId="0" fontId="24" fillId="26" borderId="13" xfId="0" applyFont="1" applyFill="1" applyBorder="1"/>
    <xf numFmtId="2" fontId="12" fillId="6" borderId="24" xfId="0" applyNumberFormat="1" applyFont="1" applyFill="1" applyBorder="1" applyAlignment="1">
      <alignment horizontal="center"/>
    </xf>
    <xf numFmtId="2" fontId="12" fillId="6" borderId="39" xfId="0" applyNumberFormat="1" applyFont="1" applyFill="1" applyBorder="1" applyAlignment="1">
      <alignment horizontal="center"/>
    </xf>
    <xf numFmtId="168" fontId="12" fillId="7" borderId="24" xfId="0" applyNumberFormat="1" applyFont="1" applyFill="1" applyBorder="1" applyAlignment="1">
      <alignment horizontal="center"/>
    </xf>
    <xf numFmtId="3" fontId="12" fillId="7" borderId="38" xfId="0" applyNumberFormat="1" applyFont="1" applyFill="1" applyBorder="1" applyAlignment="1">
      <alignment horizontal="center"/>
    </xf>
    <xf numFmtId="3" fontId="12" fillId="7" borderId="24" xfId="0" applyNumberFormat="1" applyFont="1" applyFill="1" applyBorder="1" applyAlignment="1">
      <alignment horizontal="center"/>
    </xf>
    <xf numFmtId="0" fontId="24" fillId="26" borderId="14" xfId="0" applyFont="1" applyFill="1" applyBorder="1"/>
    <xf numFmtId="0" fontId="24" fillId="0" borderId="67" xfId="0" applyFont="1" applyBorder="1"/>
    <xf numFmtId="0" fontId="0" fillId="11" borderId="0" xfId="0" applyFill="1" applyBorder="1"/>
    <xf numFmtId="0" fontId="10" fillId="11" borderId="0" xfId="0" applyFont="1" applyFill="1" applyBorder="1" applyAlignment="1">
      <alignment horizontal="center" vertical="center" wrapText="1"/>
    </xf>
    <xf numFmtId="2" fontId="8" fillId="11" borderId="0" xfId="0" applyNumberFormat="1" applyFont="1" applyFill="1" applyBorder="1"/>
    <xf numFmtId="0" fontId="10" fillId="27" borderId="0" xfId="0" applyFont="1" applyFill="1"/>
    <xf numFmtId="0" fontId="10" fillId="28" borderId="0" xfId="0" applyFont="1" applyFill="1"/>
    <xf numFmtId="0" fontId="0" fillId="0" borderId="13" xfId="0" applyBorder="1"/>
    <xf numFmtId="0" fontId="24" fillId="26" borderId="18" xfId="0" applyFont="1" applyFill="1" applyBorder="1"/>
    <xf numFmtId="0" fontId="24" fillId="26" borderId="19" xfId="0" applyFont="1" applyFill="1" applyBorder="1"/>
    <xf numFmtId="0" fontId="3" fillId="0" borderId="64" xfId="0" applyFont="1" applyFill="1" applyBorder="1" applyAlignment="1">
      <alignment horizontal="center" textRotation="90" wrapText="1"/>
    </xf>
    <xf numFmtId="0" fontId="0" fillId="0" borderId="0" xfId="0" applyFill="1" applyBorder="1" applyAlignment="1">
      <alignment horizontal="left" vertical="center"/>
    </xf>
    <xf numFmtId="0" fontId="5" fillId="7" borderId="15" xfId="0" applyFont="1" applyFill="1" applyBorder="1"/>
    <xf numFmtId="0" fontId="5" fillId="7" borderId="16" xfId="0" applyFont="1" applyFill="1" applyBorder="1"/>
    <xf numFmtId="0" fontId="5" fillId="7" borderId="17" xfId="0" applyFont="1" applyFill="1" applyBorder="1"/>
    <xf numFmtId="0" fontId="5" fillId="7" borderId="35" xfId="0" applyFont="1" applyFill="1" applyBorder="1"/>
    <xf numFmtId="0" fontId="5" fillId="7" borderId="0" xfId="0" applyFont="1" applyFill="1" applyBorder="1"/>
    <xf numFmtId="0" fontId="5" fillId="7" borderId="36" xfId="0" applyFont="1" applyFill="1" applyBorder="1"/>
    <xf numFmtId="0" fontId="5" fillId="7" borderId="18" xfId="0" applyFont="1" applyFill="1" applyBorder="1"/>
    <xf numFmtId="0" fontId="5" fillId="7" borderId="19" xfId="0" applyFont="1" applyFill="1" applyBorder="1"/>
    <xf numFmtId="0" fontId="5" fillId="7" borderId="20" xfId="0" applyFont="1" applyFill="1" applyBorder="1"/>
    <xf numFmtId="165" fontId="0" fillId="0" borderId="0" xfId="0" applyNumberFormat="1"/>
    <xf numFmtId="0" fontId="0" fillId="0" borderId="0" xfId="0" applyAlignment="1">
      <alignment horizontal="center" textRotation="90" wrapText="1"/>
    </xf>
    <xf numFmtId="165" fontId="0" fillId="0" borderId="0" xfId="0" applyNumberFormat="1" applyAlignment="1">
      <alignment horizontal="center" textRotation="90"/>
    </xf>
    <xf numFmtId="0" fontId="0" fillId="0" borderId="0" xfId="0" applyAlignment="1">
      <alignment horizontal="center" textRotation="90"/>
    </xf>
    <xf numFmtId="0" fontId="3" fillId="5" borderId="2" xfId="0" applyFont="1" applyFill="1" applyBorder="1" applyAlignment="1">
      <alignment horizontal="center" textRotation="90" wrapText="1"/>
    </xf>
    <xf numFmtId="1" fontId="3" fillId="4" borderId="2" xfId="0" applyNumberFormat="1" applyFont="1" applyFill="1" applyBorder="1" applyAlignment="1">
      <alignment horizontal="center" textRotation="90" wrapText="1"/>
    </xf>
    <xf numFmtId="2" fontId="3" fillId="4" borderId="2" xfId="0" applyNumberFormat="1" applyFont="1" applyFill="1" applyBorder="1" applyAlignment="1">
      <alignment horizontal="center" textRotation="90" wrapText="1"/>
    </xf>
    <xf numFmtId="0" fontId="3" fillId="4" borderId="2" xfId="0" applyFont="1" applyFill="1" applyBorder="1" applyAlignment="1">
      <alignment horizontal="center" textRotation="90" wrapText="1"/>
    </xf>
    <xf numFmtId="0" fontId="26" fillId="3" borderId="1" xfId="0" applyFont="1" applyFill="1" applyBorder="1" applyAlignment="1">
      <alignment horizontal="center"/>
    </xf>
    <xf numFmtId="1" fontId="24" fillId="0" borderId="0" xfId="0" applyNumberFormat="1" applyFont="1"/>
    <xf numFmtId="0" fontId="11" fillId="13" borderId="3" xfId="0" applyFont="1" applyFill="1" applyBorder="1" applyAlignment="1">
      <alignment horizontal="center"/>
    </xf>
    <xf numFmtId="1" fontId="11" fillId="4" borderId="1" xfId="0" applyNumberFormat="1" applyFont="1" applyFill="1" applyBorder="1" applyAlignment="1">
      <alignment horizontal="right"/>
    </xf>
    <xf numFmtId="0" fontId="2" fillId="3" borderId="1" xfId="0" applyFont="1" applyFill="1" applyBorder="1" applyAlignment="1">
      <alignment horizontal="center" wrapText="1"/>
    </xf>
    <xf numFmtId="165" fontId="26" fillId="3" borderId="1" xfId="0" applyNumberFormat="1" applyFont="1" applyFill="1" applyBorder="1" applyAlignment="1"/>
    <xf numFmtId="0" fontId="2" fillId="5" borderId="27" xfId="0" applyFont="1" applyFill="1" applyBorder="1" applyAlignment="1">
      <alignment horizontal="center" wrapText="1"/>
    </xf>
    <xf numFmtId="0" fontId="26" fillId="5" borderId="27" xfId="0" applyFont="1" applyFill="1" applyBorder="1" applyAlignment="1">
      <alignment horizontal="center"/>
    </xf>
    <xf numFmtId="0" fontId="15" fillId="0" borderId="1" xfId="0" applyFont="1" applyFill="1" applyBorder="1" applyAlignment="1">
      <alignment horizontal="center" textRotation="90" wrapText="1"/>
    </xf>
    <xf numFmtId="164" fontId="11" fillId="4" borderId="1" xfId="0" applyNumberFormat="1" applyFont="1" applyFill="1" applyBorder="1" applyAlignment="1">
      <alignment horizontal="right"/>
    </xf>
    <xf numFmtId="0" fontId="2" fillId="5" borderId="11" xfId="0" applyFont="1" applyFill="1" applyBorder="1" applyAlignment="1">
      <alignment horizontal="center" wrapText="1"/>
    </xf>
    <xf numFmtId="0" fontId="15" fillId="5" borderId="27" xfId="0" applyFont="1" applyFill="1" applyBorder="1" applyAlignment="1">
      <alignment horizontal="center" textRotation="90" wrapText="1"/>
    </xf>
    <xf numFmtId="0" fontId="26" fillId="5" borderId="11" xfId="0" applyFont="1" applyFill="1" applyBorder="1" applyAlignment="1">
      <alignment horizontal="center"/>
    </xf>
    <xf numFmtId="0" fontId="15" fillId="5" borderId="11" xfId="0" applyFont="1" applyFill="1" applyBorder="1" applyAlignment="1">
      <alignment horizontal="center" textRotation="90" wrapText="1"/>
    </xf>
    <xf numFmtId="0" fontId="2" fillId="5" borderId="0" xfId="0" applyFont="1" applyFill="1" applyBorder="1" applyAlignment="1">
      <alignment horizontal="center" wrapText="1"/>
    </xf>
    <xf numFmtId="3" fontId="3" fillId="11" borderId="0" xfId="0" applyNumberFormat="1" applyFont="1" applyFill="1" applyBorder="1" applyAlignment="1">
      <alignment horizontal="center" textRotation="90" wrapText="1"/>
    </xf>
    <xf numFmtId="0" fontId="0" fillId="11" borderId="0" xfId="0" applyFill="1" applyAlignment="1">
      <alignment horizontal="center" textRotation="90"/>
    </xf>
    <xf numFmtId="0" fontId="3" fillId="11" borderId="3" xfId="0" applyFont="1" applyFill="1" applyBorder="1" applyAlignment="1">
      <alignment horizontal="center" textRotation="90" wrapText="1"/>
    </xf>
    <xf numFmtId="0" fontId="3" fillId="11" borderId="1" xfId="0" applyFont="1" applyFill="1" applyBorder="1" applyAlignment="1">
      <alignment horizontal="center" textRotation="90" wrapText="1"/>
    </xf>
    <xf numFmtId="0" fontId="3" fillId="11" borderId="2" xfId="0" applyFont="1" applyFill="1" applyBorder="1" applyAlignment="1">
      <alignment horizontal="center" textRotation="90" wrapText="1"/>
    </xf>
    <xf numFmtId="0" fontId="0" fillId="0" borderId="1" xfId="0" applyBorder="1"/>
    <xf numFmtId="165" fontId="0" fillId="0" borderId="0" xfId="0" applyNumberFormat="1" applyFill="1"/>
    <xf numFmtId="0" fontId="0" fillId="3" borderId="1" xfId="0" applyFill="1" applyBorder="1"/>
    <xf numFmtId="165" fontId="0" fillId="3" borderId="1" xfId="0" applyNumberFormat="1" applyFill="1" applyBorder="1"/>
    <xf numFmtId="0" fontId="0" fillId="5" borderId="0" xfId="0" applyFill="1"/>
    <xf numFmtId="3" fontId="0" fillId="0" borderId="9" xfId="0" applyNumberFormat="1" applyBorder="1"/>
    <xf numFmtId="168" fontId="0" fillId="0" borderId="1" xfId="0" applyNumberFormat="1" applyBorder="1"/>
    <xf numFmtId="168" fontId="9" fillId="0" borderId="1" xfId="0" applyNumberFormat="1" applyFont="1" applyBorder="1"/>
    <xf numFmtId="0" fontId="9" fillId="3" borderId="1" xfId="0" applyFont="1" applyFill="1" applyBorder="1"/>
    <xf numFmtId="168" fontId="9" fillId="3" borderId="1" xfId="0" applyNumberFormat="1" applyFont="1" applyFill="1" applyBorder="1"/>
    <xf numFmtId="168" fontId="9" fillId="7" borderId="1" xfId="0" applyNumberFormat="1" applyFont="1" applyFill="1" applyBorder="1"/>
    <xf numFmtId="168" fontId="9" fillId="6" borderId="1" xfId="0" applyNumberFormat="1" applyFont="1" applyFill="1" applyBorder="1"/>
    <xf numFmtId="0" fontId="0" fillId="7" borderId="0" xfId="0" applyFill="1"/>
    <xf numFmtId="0" fontId="9" fillId="7" borderId="0" xfId="0" applyFont="1" applyFill="1"/>
    <xf numFmtId="165" fontId="9" fillId="6" borderId="0" xfId="0" applyNumberFormat="1" applyFont="1" applyFill="1"/>
    <xf numFmtId="165" fontId="9" fillId="0" borderId="0" xfId="0" applyNumberFormat="1" applyFont="1" applyFill="1"/>
    <xf numFmtId="168" fontId="9" fillId="0" borderId="0" xfId="0" applyNumberFormat="1" applyFont="1" applyFill="1" applyBorder="1"/>
    <xf numFmtId="0" fontId="0" fillId="6" borderId="1" xfId="0" applyFill="1" applyBorder="1"/>
    <xf numFmtId="165" fontId="0" fillId="6" borderId="1" xfId="0" applyNumberFormat="1" applyFill="1" applyBorder="1"/>
    <xf numFmtId="1" fontId="0" fillId="0" borderId="0" xfId="0" applyNumberFormat="1" applyFill="1" applyAlignment="1">
      <alignment horizontal="center" vertical="center"/>
    </xf>
    <xf numFmtId="1" fontId="9" fillId="0" borderId="0" xfId="0" applyNumberFormat="1" applyFont="1" applyFill="1" applyAlignment="1">
      <alignment horizontal="center" vertical="center"/>
    </xf>
    <xf numFmtId="1" fontId="18" fillId="0" borderId="0" xfId="0" applyNumberFormat="1" applyFont="1" applyFill="1" applyAlignment="1">
      <alignment horizontal="center" vertical="center"/>
    </xf>
    <xf numFmtId="4" fontId="9" fillId="6" borderId="1" xfId="0" applyNumberFormat="1" applyFont="1" applyFill="1" applyBorder="1"/>
    <xf numFmtId="0" fontId="0" fillId="11" borderId="0" xfId="0" applyFill="1" applyAlignment="1">
      <alignment horizontal="center" textRotation="90" wrapText="1"/>
    </xf>
    <xf numFmtId="0" fontId="0" fillId="30" borderId="0" xfId="0" applyFill="1"/>
    <xf numFmtId="4" fontId="9" fillId="7" borderId="1" xfId="0" applyNumberFormat="1" applyFont="1" applyFill="1" applyBorder="1"/>
    <xf numFmtId="0" fontId="18" fillId="3" borderId="0" xfId="0" applyFont="1" applyFill="1" applyBorder="1"/>
    <xf numFmtId="0" fontId="21" fillId="0" borderId="0" xfId="0" applyFont="1" applyFill="1" applyBorder="1" applyAlignment="1">
      <alignment horizontal="center" vertical="center" wrapText="1"/>
    </xf>
    <xf numFmtId="0" fontId="9" fillId="0" borderId="1" xfId="0" applyFont="1" applyFill="1" applyBorder="1" applyAlignment="1">
      <alignment horizontal="center" vertical="center"/>
    </xf>
    <xf numFmtId="0" fontId="18" fillId="3" borderId="0" xfId="0" applyFont="1" applyFill="1" applyBorder="1" applyAlignment="1">
      <alignment horizontal="center" vertical="center"/>
    </xf>
    <xf numFmtId="1" fontId="18" fillId="13" borderId="0" xfId="0" applyNumberFormat="1" applyFont="1" applyFill="1" applyAlignment="1">
      <alignment horizontal="center" vertical="center"/>
    </xf>
    <xf numFmtId="49" fontId="3" fillId="5" borderId="4" xfId="0" applyNumberFormat="1" applyFont="1" applyFill="1" applyBorder="1" applyAlignment="1">
      <alignment horizontal="center" textRotation="90" wrapText="1"/>
    </xf>
    <xf numFmtId="49" fontId="3" fillId="0" borderId="1" xfId="0" applyNumberFormat="1" applyFont="1" applyFill="1" applyBorder="1" applyAlignment="1">
      <alignment horizontal="center" textRotation="90" wrapText="1"/>
    </xf>
    <xf numFmtId="49" fontId="0" fillId="5" borderId="0" xfId="0" applyNumberFormat="1" applyFill="1"/>
    <xf numFmtId="1" fontId="3" fillId="14" borderId="3" xfId="0" applyNumberFormat="1" applyFont="1" applyFill="1" applyBorder="1" applyAlignment="1">
      <alignment horizontal="center" textRotation="90" wrapText="1"/>
    </xf>
    <xf numFmtId="1" fontId="2" fillId="14" borderId="3" xfId="0" applyNumberFormat="1" applyFont="1" applyFill="1" applyBorder="1" applyAlignment="1">
      <alignment horizontal="center" textRotation="90" wrapText="1"/>
    </xf>
    <xf numFmtId="2" fontId="12" fillId="14" borderId="1" xfId="0" applyNumberFormat="1" applyFont="1" applyFill="1" applyBorder="1" applyAlignment="1">
      <alignment horizontal="center"/>
    </xf>
    <xf numFmtId="2" fontId="0" fillId="14" borderId="1" xfId="0" applyNumberFormat="1" applyFont="1" applyFill="1" applyBorder="1" applyAlignment="1">
      <alignment horizontal="center"/>
    </xf>
    <xf numFmtId="164" fontId="8" fillId="8" borderId="63" xfId="0" applyNumberFormat="1" applyFont="1" applyFill="1" applyBorder="1"/>
    <xf numFmtId="0" fontId="24" fillId="27" borderId="16" xfId="0" applyFont="1" applyFill="1" applyBorder="1"/>
    <xf numFmtId="168" fontId="12" fillId="27" borderId="30" xfId="0" applyNumberFormat="1" applyFont="1" applyFill="1" applyBorder="1"/>
    <xf numFmtId="0" fontId="24" fillId="27" borderId="61" xfId="0" applyFont="1" applyFill="1" applyBorder="1"/>
    <xf numFmtId="2" fontId="12" fillId="6" borderId="25" xfId="0" applyNumberFormat="1" applyFont="1" applyFill="1" applyBorder="1" applyAlignment="1">
      <alignment horizontal="center"/>
    </xf>
    <xf numFmtId="2" fontId="9" fillId="0" borderId="68" xfId="0" applyNumberFormat="1" applyFont="1" applyBorder="1"/>
    <xf numFmtId="0" fontId="0" fillId="0" borderId="69" xfId="0" applyBorder="1"/>
    <xf numFmtId="0" fontId="10" fillId="10" borderId="1" xfId="0" applyFont="1" applyFill="1" applyBorder="1" applyAlignment="1">
      <alignment horizontal="left"/>
    </xf>
    <xf numFmtId="15" fontId="0" fillId="10" borderId="1" xfId="0" applyNumberFormat="1" applyFill="1" applyBorder="1"/>
    <xf numFmtId="0" fontId="0" fillId="10" borderId="1" xfId="0" applyFill="1" applyBorder="1" applyAlignment="1">
      <alignment horizontal="center"/>
    </xf>
    <xf numFmtId="0" fontId="3" fillId="10" borderId="4" xfId="0" applyFont="1" applyFill="1" applyBorder="1" applyAlignment="1">
      <alignment horizontal="center" textRotation="90" wrapText="1"/>
    </xf>
    <xf numFmtId="3" fontId="0" fillId="10" borderId="1" xfId="0" applyNumberFormat="1" applyFill="1" applyBorder="1" applyAlignment="1">
      <alignment horizontal="left"/>
    </xf>
    <xf numFmtId="3" fontId="0" fillId="10" borderId="1" xfId="0" applyNumberFormat="1" applyFill="1" applyBorder="1" applyAlignment="1">
      <alignment horizontal="center"/>
    </xf>
    <xf numFmtId="0" fontId="5" fillId="29" borderId="0" xfId="0" applyFont="1" applyFill="1"/>
    <xf numFmtId="0" fontId="0" fillId="0" borderId="0" xfId="0" applyAlignment="1">
      <alignment horizontal="right"/>
    </xf>
    <xf numFmtId="0" fontId="12" fillId="0" borderId="0" xfId="0" applyFont="1" applyAlignment="1">
      <alignment horizontal="right"/>
    </xf>
    <xf numFmtId="0" fontId="12" fillId="0" borderId="64" xfId="0" applyFont="1" applyFill="1" applyBorder="1" applyAlignment="1">
      <alignment horizontal="center"/>
    </xf>
    <xf numFmtId="0" fontId="12" fillId="0" borderId="0" xfId="0" applyFont="1" applyAlignment="1">
      <alignment horizontal="center"/>
    </xf>
    <xf numFmtId="0" fontId="3" fillId="10" borderId="2" xfId="0" applyFont="1" applyFill="1" applyBorder="1" applyAlignment="1">
      <alignment horizontal="center" textRotation="90" wrapText="1"/>
    </xf>
    <xf numFmtId="0" fontId="9" fillId="3" borderId="0" xfId="0" applyFont="1" applyFill="1" applyBorder="1" applyAlignment="1">
      <alignment horizontal="center" vertical="center"/>
    </xf>
    <xf numFmtId="0" fontId="9" fillId="0" borderId="0" xfId="0" applyFont="1" applyFill="1" applyBorder="1" applyAlignment="1">
      <alignment horizontal="center"/>
    </xf>
    <xf numFmtId="49" fontId="27" fillId="0" borderId="1" xfId="0" applyNumberFormat="1" applyFont="1" applyFill="1" applyBorder="1" applyAlignment="1">
      <alignment horizontal="center"/>
    </xf>
    <xf numFmtId="49" fontId="27" fillId="0" borderId="0" xfId="0" applyNumberFormat="1" applyFont="1" applyFill="1" applyBorder="1" applyAlignment="1">
      <alignment horizontal="center"/>
    </xf>
    <xf numFmtId="0" fontId="22" fillId="0" borderId="0" xfId="0" applyFont="1" applyAlignment="1">
      <alignment horizontal="center"/>
    </xf>
    <xf numFmtId="0" fontId="22" fillId="0" borderId="0" xfId="0" applyFont="1"/>
    <xf numFmtId="3" fontId="12" fillId="6" borderId="1" xfId="0" applyNumberFormat="1" applyFont="1" applyFill="1" applyBorder="1" applyAlignment="1">
      <alignment horizontal="center"/>
    </xf>
    <xf numFmtId="4" fontId="12" fillId="0" borderId="0" xfId="0" applyNumberFormat="1" applyFont="1" applyAlignment="1">
      <alignment horizontal="center" vertical="center"/>
    </xf>
    <xf numFmtId="0" fontId="12" fillId="0" borderId="0" xfId="0" applyFont="1" applyAlignment="1">
      <alignment horizontal="center" vertical="center"/>
    </xf>
    <xf numFmtId="0" fontId="28" fillId="0" borderId="13" xfId="0" applyFont="1" applyBorder="1" applyAlignment="1"/>
    <xf numFmtId="0" fontId="12" fillId="0" borderId="14" xfId="0" applyFont="1" applyBorder="1"/>
    <xf numFmtId="0" fontId="29" fillId="0" borderId="14" xfId="0" applyFont="1" applyBorder="1" applyAlignment="1">
      <alignment horizontal="right" vertical="top"/>
    </xf>
    <xf numFmtId="0" fontId="9" fillId="0" borderId="60" xfId="0" applyFont="1" applyBorder="1" applyAlignment="1">
      <alignment horizontal="center" textRotation="90" wrapText="1"/>
    </xf>
    <xf numFmtId="0" fontId="28" fillId="4" borderId="58" xfId="0" applyFont="1" applyFill="1" applyBorder="1" applyAlignment="1">
      <alignment horizontal="center" textRotation="90" wrapText="1"/>
    </xf>
    <xf numFmtId="0" fontId="28" fillId="6" borderId="52" xfId="0" applyFont="1" applyFill="1" applyBorder="1" applyAlignment="1">
      <alignment horizontal="center" textRotation="90" wrapText="1"/>
    </xf>
    <xf numFmtId="0" fontId="12" fillId="0" borderId="0" xfId="0" applyFont="1" applyAlignment="1">
      <alignment horizontal="left"/>
    </xf>
    <xf numFmtId="0" fontId="9" fillId="0" borderId="15" xfId="0" applyFont="1" applyBorder="1" applyAlignment="1">
      <alignment horizontal="center"/>
    </xf>
    <xf numFmtId="0" fontId="12" fillId="0" borderId="16" xfId="0" applyFont="1" applyBorder="1"/>
    <xf numFmtId="0" fontId="30" fillId="0" borderId="15" xfId="0" applyFont="1" applyBorder="1" applyAlignment="1">
      <alignment horizontal="right"/>
    </xf>
    <xf numFmtId="1" fontId="12" fillId="0" borderId="24" xfId="0" applyNumberFormat="1" applyFont="1" applyBorder="1" applyAlignment="1">
      <alignment horizontal="center"/>
    </xf>
    <xf numFmtId="1" fontId="12" fillId="0" borderId="38" xfId="0" applyNumberFormat="1" applyFont="1" applyBorder="1" applyAlignment="1">
      <alignment horizontal="center"/>
    </xf>
    <xf numFmtId="3" fontId="12" fillId="0" borderId="55" xfId="0" applyNumberFormat="1" applyFont="1" applyBorder="1" applyAlignment="1">
      <alignment horizontal="center"/>
    </xf>
    <xf numFmtId="2" fontId="9" fillId="4" borderId="25" xfId="0" applyNumberFormat="1" applyFont="1" applyFill="1" applyBorder="1" applyAlignment="1">
      <alignment horizontal="center"/>
    </xf>
    <xf numFmtId="2" fontId="12" fillId="6" borderId="50" xfId="0" applyNumberFormat="1" applyFont="1" applyFill="1" applyBorder="1" applyAlignment="1">
      <alignment horizontal="center"/>
    </xf>
    <xf numFmtId="0" fontId="9" fillId="0" borderId="18" xfId="0" applyFont="1" applyBorder="1" applyAlignment="1">
      <alignment horizontal="center"/>
    </xf>
    <xf numFmtId="0" fontId="12" fillId="0" borderId="19" xfId="0" applyFont="1" applyBorder="1"/>
    <xf numFmtId="0" fontId="9" fillId="0" borderId="18" xfId="0" applyFont="1" applyBorder="1" applyAlignment="1">
      <alignment horizontal="right"/>
    </xf>
    <xf numFmtId="1" fontId="12" fillId="0" borderId="42" xfId="0" applyNumberFormat="1" applyFont="1" applyBorder="1" applyAlignment="1">
      <alignment horizontal="center"/>
    </xf>
    <xf numFmtId="1" fontId="12" fillId="0" borderId="66" xfId="0" applyNumberFormat="1" applyFont="1" applyBorder="1" applyAlignment="1">
      <alignment horizontal="center"/>
    </xf>
    <xf numFmtId="3" fontId="12" fillId="0" borderId="56" xfId="0" applyNumberFormat="1" applyFont="1" applyBorder="1" applyAlignment="1">
      <alignment horizontal="center"/>
    </xf>
    <xf numFmtId="2" fontId="9" fillId="4" borderId="68" xfId="0" applyNumberFormat="1" applyFont="1" applyFill="1" applyBorder="1" applyAlignment="1">
      <alignment horizontal="center"/>
    </xf>
    <xf numFmtId="2" fontId="12" fillId="6" borderId="29" xfId="0" applyNumberFormat="1" applyFont="1" applyFill="1" applyBorder="1" applyAlignment="1">
      <alignment horizontal="center"/>
    </xf>
    <xf numFmtId="0" fontId="10" fillId="21" borderId="13" xfId="0" applyFont="1" applyFill="1" applyBorder="1"/>
    <xf numFmtId="0" fontId="12" fillId="21" borderId="14" xfId="0" applyFont="1" applyFill="1" applyBorder="1"/>
    <xf numFmtId="0" fontId="12" fillId="21" borderId="10" xfId="0" applyFont="1" applyFill="1" applyBorder="1"/>
    <xf numFmtId="0" fontId="9" fillId="0" borderId="35" xfId="0" applyFont="1" applyBorder="1" applyAlignment="1">
      <alignment horizontal="center"/>
    </xf>
    <xf numFmtId="0" fontId="12" fillId="0" borderId="0" xfId="0" applyFont="1" applyBorder="1"/>
    <xf numFmtId="0" fontId="9" fillId="0" borderId="0" xfId="0" applyFont="1" applyBorder="1" applyAlignment="1">
      <alignment horizontal="right"/>
    </xf>
    <xf numFmtId="0" fontId="12" fillId="0" borderId="0" xfId="0" applyFont="1" applyBorder="1" applyAlignment="1">
      <alignment horizontal="center"/>
    </xf>
    <xf numFmtId="0" fontId="12" fillId="0" borderId="36" xfId="0" applyFont="1" applyBorder="1" applyAlignment="1">
      <alignment horizontal="center"/>
    </xf>
    <xf numFmtId="0" fontId="10" fillId="10" borderId="13" xfId="0" applyFont="1" applyFill="1" applyBorder="1" applyAlignment="1">
      <alignment horizontal="right"/>
    </xf>
    <xf numFmtId="1" fontId="10" fillId="10" borderId="10" xfId="0" quotePrefix="1" applyNumberFormat="1" applyFont="1" applyFill="1" applyBorder="1" applyAlignment="1">
      <alignment horizontal="left"/>
    </xf>
    <xf numFmtId="0" fontId="9" fillId="10" borderId="13" xfId="0" applyFont="1" applyFill="1" applyBorder="1"/>
    <xf numFmtId="0" fontId="9" fillId="10" borderId="14" xfId="0" applyFont="1" applyFill="1" applyBorder="1"/>
    <xf numFmtId="0" fontId="9" fillId="10" borderId="10" xfId="0" applyFont="1" applyFill="1" applyBorder="1"/>
    <xf numFmtId="0" fontId="9" fillId="0" borderId="61" xfId="0" applyFont="1" applyBorder="1" applyAlignment="1">
      <alignment horizontal="right"/>
    </xf>
    <xf numFmtId="2" fontId="10" fillId="8" borderId="14" xfId="0" applyNumberFormat="1" applyFont="1" applyFill="1" applyBorder="1" applyAlignment="1">
      <alignment horizontal="center"/>
    </xf>
    <xf numFmtId="0" fontId="10" fillId="8" borderId="10" xfId="0" quotePrefix="1" applyFont="1" applyFill="1" applyBorder="1"/>
    <xf numFmtId="0" fontId="9" fillId="8" borderId="13" xfId="0" applyFont="1" applyFill="1" applyBorder="1"/>
    <xf numFmtId="0" fontId="12" fillId="8" borderId="14" xfId="0" applyFont="1" applyFill="1" applyBorder="1"/>
    <xf numFmtId="0" fontId="12" fillId="8" borderId="10" xfId="0" applyFont="1" applyFill="1" applyBorder="1"/>
    <xf numFmtId="0" fontId="9" fillId="0" borderId="31" xfId="0" applyFont="1" applyBorder="1" applyAlignment="1">
      <alignment horizontal="right"/>
    </xf>
    <xf numFmtId="2" fontId="10" fillId="31" borderId="16" xfId="0" applyNumberFormat="1" applyFont="1" applyFill="1" applyBorder="1" applyAlignment="1">
      <alignment horizontal="center"/>
    </xf>
    <xf numFmtId="0" fontId="10" fillId="31" borderId="17" xfId="0" quotePrefix="1" applyFont="1" applyFill="1" applyBorder="1"/>
    <xf numFmtId="0" fontId="9" fillId="0" borderId="0" xfId="0" applyFont="1" applyFill="1" applyBorder="1"/>
    <xf numFmtId="0" fontId="12" fillId="0" borderId="0" xfId="0" applyFont="1" applyFill="1" applyBorder="1"/>
    <xf numFmtId="2" fontId="10" fillId="18" borderId="13" xfId="0" applyNumberFormat="1" applyFont="1" applyFill="1" applyBorder="1" applyAlignment="1">
      <alignment horizontal="center"/>
    </xf>
    <xf numFmtId="0" fontId="10" fillId="18" borderId="10" xfId="0" quotePrefix="1" applyFont="1" applyFill="1" applyBorder="1"/>
    <xf numFmtId="0" fontId="9" fillId="18" borderId="14" xfId="0" applyFont="1" applyFill="1" applyBorder="1"/>
    <xf numFmtId="0" fontId="12" fillId="18" borderId="10" xfId="0" applyFont="1" applyFill="1" applyBorder="1"/>
    <xf numFmtId="0" fontId="12" fillId="0" borderId="15" xfId="0" applyFont="1" applyBorder="1" applyAlignment="1">
      <alignment horizontal="center"/>
    </xf>
    <xf numFmtId="0" fontId="12" fillId="0" borderId="61" xfId="0" applyFont="1" applyBorder="1"/>
    <xf numFmtId="0" fontId="12" fillId="0" borderId="18" xfId="0" applyFont="1" applyBorder="1" applyAlignment="1">
      <alignment horizontal="center"/>
    </xf>
    <xf numFmtId="0" fontId="12" fillId="0" borderId="31" xfId="0" applyFont="1" applyBorder="1"/>
    <xf numFmtId="0" fontId="12" fillId="0" borderId="28" xfId="0" applyFont="1" applyBorder="1"/>
    <xf numFmtId="0" fontId="12" fillId="0" borderId="22" xfId="0" applyFont="1" applyBorder="1"/>
    <xf numFmtId="0" fontId="12" fillId="0" borderId="12" xfId="0" applyFont="1" applyBorder="1"/>
    <xf numFmtId="0" fontId="12" fillId="0" borderId="23" xfId="0" applyFont="1" applyBorder="1"/>
    <xf numFmtId="0" fontId="12" fillId="0" borderId="70" xfId="0" applyFont="1" applyBorder="1"/>
    <xf numFmtId="0" fontId="12" fillId="0" borderId="40" xfId="0" applyFont="1" applyBorder="1"/>
    <xf numFmtId="0" fontId="12" fillId="0" borderId="1" xfId="0" applyFont="1" applyBorder="1"/>
    <xf numFmtId="0" fontId="12" fillId="0" borderId="41" xfId="0" applyFont="1" applyBorder="1"/>
    <xf numFmtId="0" fontId="12" fillId="0" borderId="68" xfId="0" applyFont="1" applyBorder="1"/>
    <xf numFmtId="0" fontId="12" fillId="0" borderId="71" xfId="0" applyFont="1" applyBorder="1"/>
    <xf numFmtId="0" fontId="12" fillId="0" borderId="66" xfId="0" applyFont="1" applyBorder="1"/>
    <xf numFmtId="0" fontId="12" fillId="0" borderId="72" xfId="0" applyFont="1" applyBorder="1"/>
    <xf numFmtId="0" fontId="12" fillId="0" borderId="32" xfId="0" applyFont="1" applyBorder="1"/>
    <xf numFmtId="0" fontId="12" fillId="0" borderId="33" xfId="0" applyFont="1" applyBorder="1"/>
    <xf numFmtId="0" fontId="12" fillId="0" borderId="43" xfId="0" applyFont="1" applyBorder="1"/>
    <xf numFmtId="0" fontId="12" fillId="0" borderId="73" xfId="0" applyFont="1" applyBorder="1"/>
    <xf numFmtId="0" fontId="12" fillId="0" borderId="10" xfId="0" applyFont="1" applyBorder="1"/>
    <xf numFmtId="0" fontId="10" fillId="0" borderId="0" xfId="0" quotePrefix="1" applyFont="1" applyFill="1"/>
    <xf numFmtId="15" fontId="10" fillId="0" borderId="17" xfId="0" applyNumberFormat="1" applyFont="1" applyFill="1" applyBorder="1" applyAlignment="1">
      <alignment horizontal="right"/>
    </xf>
    <xf numFmtId="3" fontId="9" fillId="0" borderId="24" xfId="0" applyNumberFormat="1" applyFont="1" applyFill="1" applyBorder="1" applyAlignment="1">
      <alignment horizontal="center"/>
    </xf>
    <xf numFmtId="3" fontId="9" fillId="0" borderId="38" xfId="0" applyNumberFormat="1" applyFont="1" applyFill="1" applyBorder="1" applyAlignment="1">
      <alignment horizontal="center"/>
    </xf>
    <xf numFmtId="15" fontId="10" fillId="0" borderId="36" xfId="0" applyNumberFormat="1" applyFont="1" applyFill="1" applyBorder="1"/>
    <xf numFmtId="166" fontId="9" fillId="0" borderId="40" xfId="0" applyNumberFormat="1" applyFont="1" applyFill="1" applyBorder="1"/>
    <xf numFmtId="166" fontId="9" fillId="0" borderId="1" xfId="0" applyNumberFormat="1" applyFont="1" applyFill="1" applyBorder="1"/>
    <xf numFmtId="2" fontId="9" fillId="0" borderId="1" xfId="0" applyNumberFormat="1" applyFont="1" applyFill="1" applyBorder="1"/>
    <xf numFmtId="166" fontId="9" fillId="0" borderId="41" xfId="0" applyNumberFormat="1" applyFont="1" applyFill="1" applyBorder="1"/>
    <xf numFmtId="0" fontId="10" fillId="8" borderId="29" xfId="0" applyFont="1" applyFill="1" applyBorder="1" applyAlignment="1">
      <alignment horizontal="center"/>
    </xf>
    <xf numFmtId="0" fontId="10" fillId="0" borderId="0" xfId="0" applyFont="1" applyAlignment="1">
      <alignment horizontal="right"/>
    </xf>
    <xf numFmtId="2" fontId="10" fillId="0" borderId="0" xfId="0" applyNumberFormat="1" applyFont="1" applyAlignment="1">
      <alignment horizontal="left"/>
    </xf>
    <xf numFmtId="15" fontId="10" fillId="0" borderId="36" xfId="0" applyNumberFormat="1" applyFont="1" applyFill="1" applyBorder="1" applyAlignment="1">
      <alignment horizontal="right"/>
    </xf>
    <xf numFmtId="2" fontId="9" fillId="0" borderId="40" xfId="0" applyNumberFormat="1" applyFont="1" applyFill="1" applyBorder="1"/>
    <xf numFmtId="164" fontId="9" fillId="0" borderId="1" xfId="0" applyNumberFormat="1" applyFont="1" applyFill="1" applyBorder="1"/>
    <xf numFmtId="2" fontId="9" fillId="0" borderId="41" xfId="0" applyNumberFormat="1" applyFont="1" applyFill="1" applyBorder="1"/>
    <xf numFmtId="0" fontId="9" fillId="0" borderId="20" xfId="0" applyFont="1" applyBorder="1" applyAlignment="1">
      <alignment horizontal="right"/>
    </xf>
    <xf numFmtId="1" fontId="9" fillId="0" borderId="42" xfId="0" applyNumberFormat="1" applyFont="1" applyFill="1" applyBorder="1" applyAlignment="1">
      <alignment horizontal="center"/>
    </xf>
    <xf numFmtId="1" fontId="9" fillId="0" borderId="66" xfId="0" applyNumberFormat="1" applyFont="1" applyFill="1" applyBorder="1" applyAlignment="1">
      <alignment horizontal="center"/>
    </xf>
    <xf numFmtId="15" fontId="10" fillId="0" borderId="12" xfId="0" applyNumberFormat="1" applyFont="1" applyFill="1" applyBorder="1" applyAlignment="1">
      <alignment horizontal="right"/>
    </xf>
    <xf numFmtId="2" fontId="9" fillId="0" borderId="12" xfId="0" applyNumberFormat="1" applyFont="1" applyFill="1" applyBorder="1"/>
    <xf numFmtId="2" fontId="9" fillId="0" borderId="73" xfId="0" applyNumberFormat="1" applyFont="1" applyFill="1" applyBorder="1"/>
    <xf numFmtId="0" fontId="26" fillId="7" borderId="1" xfId="0" applyFont="1" applyFill="1" applyBorder="1" applyAlignment="1">
      <alignment horizontal="center"/>
    </xf>
    <xf numFmtId="165" fontId="26" fillId="7" borderId="1" xfId="0" applyNumberFormat="1" applyFont="1" applyFill="1" applyBorder="1" applyAlignment="1"/>
    <xf numFmtId="0" fontId="10" fillId="0" borderId="0" xfId="0" quotePrefix="1" applyFont="1" applyFill="1" applyBorder="1"/>
    <xf numFmtId="0" fontId="2" fillId="0" borderId="0" xfId="0" applyFont="1" applyFill="1" applyBorder="1" applyAlignment="1">
      <alignment horizontal="center" wrapText="1"/>
    </xf>
    <xf numFmtId="1" fontId="9" fillId="0" borderId="1" xfId="0" applyNumberFormat="1" applyFont="1" applyFill="1" applyBorder="1" applyAlignment="1">
      <alignment horizontal="center"/>
    </xf>
    <xf numFmtId="0" fontId="12" fillId="0" borderId="18" xfId="0" applyFont="1" applyBorder="1"/>
    <xf numFmtId="0" fontId="9" fillId="0" borderId="42" xfId="0" applyFont="1" applyBorder="1" applyAlignment="1">
      <alignment horizontal="center"/>
    </xf>
    <xf numFmtId="0" fontId="9" fillId="0" borderId="66" xfId="0" applyFont="1" applyBorder="1" applyAlignment="1">
      <alignment horizontal="center"/>
    </xf>
    <xf numFmtId="0" fontId="12" fillId="0" borderId="66" xfId="0" applyFont="1" applyBorder="1" applyAlignment="1">
      <alignment horizontal="center"/>
    </xf>
    <xf numFmtId="0" fontId="9" fillId="26" borderId="66" xfId="0" applyFont="1" applyFill="1" applyBorder="1" applyAlignment="1">
      <alignment horizontal="center"/>
    </xf>
    <xf numFmtId="0" fontId="12" fillId="32" borderId="0" xfId="0" applyFont="1" applyFill="1"/>
    <xf numFmtId="0" fontId="28" fillId="32" borderId="0" xfId="0" applyFont="1" applyFill="1"/>
    <xf numFmtId="0" fontId="10" fillId="32" borderId="1" xfId="0" applyFont="1" applyFill="1" applyBorder="1" applyAlignment="1">
      <alignment horizontal="left"/>
    </xf>
    <xf numFmtId="0" fontId="15" fillId="32" borderId="1" xfId="0" applyFont="1" applyFill="1" applyBorder="1" applyAlignment="1">
      <alignment horizontal="center" textRotation="90" wrapText="1"/>
    </xf>
    <xf numFmtId="3" fontId="2" fillId="32" borderId="1" xfId="0" applyNumberFormat="1" applyFont="1" applyFill="1" applyBorder="1" applyAlignment="1">
      <alignment horizontal="right" wrapText="1"/>
    </xf>
    <xf numFmtId="3" fontId="2" fillId="0" borderId="1" xfId="0" applyNumberFormat="1" applyFont="1" applyFill="1" applyBorder="1" applyAlignment="1">
      <alignment horizontal="right" wrapText="1"/>
    </xf>
    <xf numFmtId="3" fontId="2" fillId="0" borderId="12" xfId="0" applyNumberFormat="1" applyFont="1" applyFill="1" applyBorder="1" applyAlignment="1">
      <alignment horizontal="center" wrapText="1"/>
    </xf>
    <xf numFmtId="15" fontId="28" fillId="32" borderId="1" xfId="0" applyNumberFormat="1" applyFont="1" applyFill="1" applyBorder="1"/>
    <xf numFmtId="3" fontId="2" fillId="32" borderId="12" xfId="0" applyNumberFormat="1" applyFont="1" applyFill="1" applyBorder="1" applyAlignment="1">
      <alignment horizontal="center" wrapText="1"/>
    </xf>
    <xf numFmtId="0" fontId="10" fillId="10" borderId="66" xfId="0" applyFont="1" applyFill="1" applyBorder="1" applyAlignment="1">
      <alignment horizontal="center"/>
    </xf>
    <xf numFmtId="2" fontId="10" fillId="0" borderId="0" xfId="0" applyNumberFormat="1" applyFont="1" applyFill="1" applyBorder="1" applyAlignment="1">
      <alignment horizontal="center"/>
    </xf>
    <xf numFmtId="0" fontId="12" fillId="33" borderId="0" xfId="0" applyFont="1" applyFill="1"/>
    <xf numFmtId="0" fontId="28" fillId="33" borderId="0" xfId="0" applyFont="1" applyFill="1"/>
    <xf numFmtId="0" fontId="10" fillId="33" borderId="0" xfId="0" applyFont="1" applyFill="1" applyAlignment="1">
      <alignment horizontal="left"/>
    </xf>
    <xf numFmtId="0" fontId="12" fillId="0" borderId="0" xfId="0" applyFont="1" applyFill="1" applyAlignment="1">
      <alignment horizontal="left"/>
    </xf>
    <xf numFmtId="168" fontId="0" fillId="4" borderId="3" xfId="0" applyNumberFormat="1" applyFill="1" applyBorder="1" applyAlignment="1">
      <alignment horizontal="center"/>
    </xf>
    <xf numFmtId="3" fontId="9" fillId="0" borderId="1" xfId="0" applyNumberFormat="1" applyFont="1" applyBorder="1"/>
    <xf numFmtId="0" fontId="18" fillId="0" borderId="0" xfId="0" applyFont="1" applyFill="1" applyAlignment="1">
      <alignment horizontal="center"/>
    </xf>
    <xf numFmtId="3" fontId="9" fillId="0" borderId="0" xfId="0" applyNumberFormat="1" applyFont="1"/>
    <xf numFmtId="0" fontId="3" fillId="0" borderId="0" xfId="0" applyFont="1" applyBorder="1" applyAlignment="1">
      <alignment horizontal="center"/>
    </xf>
    <xf numFmtId="1" fontId="3" fillId="0" borderId="2" xfId="0" applyNumberFormat="1" applyFont="1" applyBorder="1" applyAlignment="1">
      <alignment horizontal="center" textRotation="90" wrapText="1"/>
    </xf>
    <xf numFmtId="1" fontId="3" fillId="5" borderId="4" xfId="0" applyNumberFormat="1" applyFont="1" applyFill="1" applyBorder="1" applyAlignment="1">
      <alignment horizontal="center" textRotation="90" wrapText="1"/>
    </xf>
    <xf numFmtId="1" fontId="3" fillId="0" borderId="3" xfId="0" applyNumberFormat="1" applyFont="1" applyBorder="1" applyAlignment="1">
      <alignment horizontal="center" textRotation="90" wrapText="1"/>
    </xf>
    <xf numFmtId="1" fontId="3" fillId="13" borderId="3" xfId="0" applyNumberFormat="1" applyFont="1" applyFill="1" applyBorder="1" applyAlignment="1">
      <alignment horizontal="center" textRotation="90" wrapText="1"/>
    </xf>
    <xf numFmtId="1" fontId="3" fillId="0" borderId="3" xfId="0" applyNumberFormat="1" applyFont="1" applyFill="1" applyBorder="1" applyAlignment="1">
      <alignment horizontal="center" textRotation="90" wrapText="1"/>
    </xf>
    <xf numFmtId="1" fontId="3" fillId="8" borderId="3" xfId="0" applyNumberFormat="1" applyFont="1" applyFill="1" applyBorder="1" applyAlignment="1">
      <alignment horizontal="center" textRotation="90" wrapText="1"/>
    </xf>
    <xf numFmtId="1" fontId="3" fillId="4" borderId="3" xfId="0" applyNumberFormat="1" applyFont="1" applyFill="1" applyBorder="1" applyAlignment="1">
      <alignment horizontal="center" textRotation="90" wrapText="1"/>
    </xf>
    <xf numFmtId="1" fontId="3" fillId="0" borderId="0" xfId="0" applyNumberFormat="1" applyFont="1" applyBorder="1" applyAlignment="1">
      <alignment horizontal="center" textRotation="90" wrapText="1"/>
    </xf>
    <xf numFmtId="1" fontId="2" fillId="0" borderId="3" xfId="0" applyNumberFormat="1" applyFont="1" applyBorder="1" applyAlignment="1">
      <alignment horizontal="center" textRotation="90" wrapText="1"/>
    </xf>
    <xf numFmtId="1" fontId="2" fillId="13" borderId="3" xfId="0" applyNumberFormat="1" applyFont="1" applyFill="1" applyBorder="1" applyAlignment="1">
      <alignment horizontal="center" textRotation="90" wrapText="1"/>
    </xf>
    <xf numFmtId="1" fontId="2" fillId="0" borderId="3" xfId="0" applyNumberFormat="1" applyFont="1" applyFill="1" applyBorder="1" applyAlignment="1">
      <alignment horizontal="center" textRotation="90" wrapText="1"/>
    </xf>
    <xf numFmtId="1" fontId="2" fillId="8" borderId="3" xfId="0" applyNumberFormat="1" applyFont="1" applyFill="1" applyBorder="1" applyAlignment="1">
      <alignment horizontal="center" textRotation="90" wrapText="1"/>
    </xf>
    <xf numFmtId="1" fontId="2" fillId="4" borderId="3" xfId="0" applyNumberFormat="1" applyFont="1" applyFill="1" applyBorder="1" applyAlignment="1">
      <alignment horizontal="center" textRotation="90" wrapText="1"/>
    </xf>
    <xf numFmtId="1" fontId="19" fillId="7" borderId="1" xfId="0" applyNumberFormat="1" applyFont="1" applyFill="1" applyBorder="1" applyAlignment="1">
      <alignment horizontal="center"/>
    </xf>
    <xf numFmtId="165" fontId="3" fillId="0" borderId="2" xfId="0" applyNumberFormat="1" applyFont="1" applyFill="1" applyBorder="1" applyAlignment="1">
      <alignment horizontal="center" textRotation="90" wrapText="1"/>
    </xf>
    <xf numFmtId="165" fontId="3" fillId="0" borderId="0" xfId="0" applyNumberFormat="1" applyFont="1" applyFill="1" applyBorder="1" applyAlignment="1">
      <alignment horizontal="center" textRotation="90" wrapText="1"/>
    </xf>
    <xf numFmtId="165" fontId="0" fillId="7" borderId="1" xfId="0" applyNumberFormat="1" applyFill="1" applyBorder="1" applyAlignment="1">
      <alignment horizontal="right"/>
    </xf>
    <xf numFmtId="165" fontId="0" fillId="7" borderId="1" xfId="0" applyNumberFormat="1" applyFill="1" applyBorder="1"/>
    <xf numFmtId="1" fontId="0" fillId="0" borderId="5" xfId="0" applyNumberFormat="1" applyFill="1" applyBorder="1" applyAlignment="1">
      <alignment horizontal="center"/>
    </xf>
    <xf numFmtId="1" fontId="9" fillId="0" borderId="5" xfId="0" applyNumberFormat="1" applyFont="1" applyFill="1" applyBorder="1" applyAlignment="1">
      <alignment horizontal="center"/>
    </xf>
    <xf numFmtId="0" fontId="9" fillId="0" borderId="0" xfId="0" applyFont="1" applyFill="1" applyAlignment="1">
      <alignment horizontal="center" textRotation="90"/>
    </xf>
    <xf numFmtId="0" fontId="12" fillId="0" borderId="0" xfId="0" applyFont="1" applyFill="1" applyAlignment="1">
      <alignment horizontal="center"/>
    </xf>
    <xf numFmtId="3" fontId="9" fillId="4" borderId="73" xfId="0" applyNumberFormat="1" applyFont="1" applyFill="1" applyBorder="1" applyAlignment="1">
      <alignment horizontal="center"/>
    </xf>
    <xf numFmtId="3" fontId="9" fillId="4" borderId="1" xfId="0" applyNumberFormat="1" applyFont="1" applyFill="1" applyBorder="1" applyAlignment="1">
      <alignment horizontal="center"/>
    </xf>
    <xf numFmtId="3" fontId="9" fillId="4" borderId="3" xfId="0" applyNumberFormat="1" applyFont="1" applyFill="1" applyBorder="1" applyAlignment="1">
      <alignment horizontal="center"/>
    </xf>
    <xf numFmtId="165" fontId="9" fillId="13" borderId="0" xfId="0" applyNumberFormat="1" applyFont="1" applyFill="1" applyAlignment="1">
      <alignment horizontal="right"/>
    </xf>
    <xf numFmtId="2" fontId="0" fillId="0" borderId="0" xfId="0" applyNumberFormat="1" applyAlignment="1">
      <alignment horizontal="center"/>
    </xf>
    <xf numFmtId="0" fontId="9" fillId="10" borderId="0" xfId="0" applyFont="1" applyFill="1" applyAlignment="1">
      <alignment horizontal="center"/>
    </xf>
    <xf numFmtId="2" fontId="9" fillId="8" borderId="14" xfId="0" applyNumberFormat="1" applyFont="1" applyFill="1" applyBorder="1" applyAlignment="1">
      <alignment horizontal="center"/>
    </xf>
    <xf numFmtId="0" fontId="9" fillId="8" borderId="10" xfId="0" quotePrefix="1" applyFont="1" applyFill="1" applyBorder="1"/>
    <xf numFmtId="2" fontId="9" fillId="18" borderId="13" xfId="0" applyNumberFormat="1" applyFont="1" applyFill="1" applyBorder="1" applyAlignment="1">
      <alignment horizontal="center"/>
    </xf>
    <xf numFmtId="0" fontId="9" fillId="18" borderId="10" xfId="0" quotePrefix="1" applyFont="1" applyFill="1" applyBorder="1"/>
    <xf numFmtId="0" fontId="0" fillId="10" borderId="10" xfId="0" applyFill="1" applyBorder="1"/>
    <xf numFmtId="0" fontId="0" fillId="8" borderId="14" xfId="0" applyFill="1" applyBorder="1"/>
    <xf numFmtId="0" fontId="0" fillId="8" borderId="10" xfId="0" applyFill="1" applyBorder="1"/>
    <xf numFmtId="2" fontId="9" fillId="6" borderId="13" xfId="0" applyNumberFormat="1" applyFont="1" applyFill="1" applyBorder="1" applyAlignment="1">
      <alignment horizontal="center"/>
    </xf>
    <xf numFmtId="0" fontId="9" fillId="6" borderId="10" xfId="0" quotePrefix="1" applyFont="1" applyFill="1" applyBorder="1"/>
    <xf numFmtId="0" fontId="9" fillId="0" borderId="0" xfId="0" applyFont="1" applyAlignment="1">
      <alignment horizontal="center"/>
    </xf>
    <xf numFmtId="0" fontId="9" fillId="0" borderId="0" xfId="0" applyFont="1" applyAlignment="1">
      <alignment horizontal="right"/>
    </xf>
    <xf numFmtId="168" fontId="12" fillId="4" borderId="0" xfId="0" applyNumberFormat="1" applyFont="1" applyFill="1"/>
    <xf numFmtId="3" fontId="12" fillId="4" borderId="0" xfId="0" applyNumberFormat="1" applyFont="1" applyFill="1"/>
    <xf numFmtId="3" fontId="9" fillId="4" borderId="24" xfId="0" applyNumberFormat="1" applyFont="1" applyFill="1" applyBorder="1" applyAlignment="1">
      <alignment horizontal="center"/>
    </xf>
    <xf numFmtId="3" fontId="9" fillId="4" borderId="38" xfId="0" applyNumberFormat="1" applyFont="1" applyFill="1" applyBorder="1" applyAlignment="1">
      <alignment horizontal="center"/>
    </xf>
    <xf numFmtId="3" fontId="9" fillId="4" borderId="39" xfId="0" applyNumberFormat="1" applyFont="1" applyFill="1" applyBorder="1" applyAlignment="1">
      <alignment horizontal="center"/>
    </xf>
    <xf numFmtId="2" fontId="12" fillId="0" borderId="1" xfId="0" applyNumberFormat="1" applyFont="1" applyFill="1" applyBorder="1"/>
    <xf numFmtId="164" fontId="12" fillId="0" borderId="1" xfId="0" applyNumberFormat="1" applyFont="1" applyFill="1" applyBorder="1"/>
    <xf numFmtId="168" fontId="9" fillId="4" borderId="73" xfId="0" applyNumberFormat="1" applyFont="1" applyFill="1" applyBorder="1" applyAlignment="1">
      <alignment horizontal="center"/>
    </xf>
    <xf numFmtId="166" fontId="0" fillId="0" borderId="48" xfId="0" applyNumberFormat="1" applyFill="1" applyBorder="1" applyAlignment="1">
      <alignment horizontal="center"/>
    </xf>
    <xf numFmtId="0" fontId="10" fillId="8" borderId="68" xfId="0" applyFont="1" applyFill="1" applyBorder="1" applyAlignment="1">
      <alignment horizontal="center"/>
    </xf>
    <xf numFmtId="1" fontId="12" fillId="0" borderId="1" xfId="0" applyNumberFormat="1" applyFont="1" applyFill="1" applyBorder="1"/>
    <xf numFmtId="2" fontId="9" fillId="8" borderId="10" xfId="0" applyNumberFormat="1" applyFont="1" applyFill="1" applyBorder="1" applyAlignment="1">
      <alignment horizontal="center"/>
    </xf>
    <xf numFmtId="2" fontId="9" fillId="6" borderId="14" xfId="0" applyNumberFormat="1" applyFont="1" applyFill="1" applyBorder="1" applyAlignment="1">
      <alignment horizontal="center"/>
    </xf>
    <xf numFmtId="166" fontId="12" fillId="0" borderId="38" xfId="0" applyNumberFormat="1" applyFont="1" applyBorder="1"/>
    <xf numFmtId="2" fontId="12" fillId="0" borderId="38" xfId="0" applyNumberFormat="1" applyFont="1" applyBorder="1"/>
    <xf numFmtId="2" fontId="12" fillId="0" borderId="39" xfId="0" applyNumberFormat="1" applyFont="1" applyBorder="1"/>
    <xf numFmtId="164" fontId="12" fillId="0" borderId="41" xfId="0" applyNumberFormat="1" applyFont="1" applyFill="1" applyBorder="1"/>
    <xf numFmtId="0" fontId="9" fillId="10" borderId="65" xfId="0" applyFont="1" applyFill="1" applyBorder="1" applyAlignment="1">
      <alignment horizontal="center"/>
    </xf>
    <xf numFmtId="168" fontId="0" fillId="4" borderId="3" xfId="0" applyNumberFormat="1" applyFill="1" applyBorder="1"/>
    <xf numFmtId="168" fontId="0" fillId="4" borderId="46" xfId="0" applyNumberFormat="1" applyFill="1" applyBorder="1"/>
    <xf numFmtId="166" fontId="0" fillId="0" borderId="17" xfId="0" applyNumberFormat="1" applyBorder="1"/>
    <xf numFmtId="164" fontId="12" fillId="0" borderId="51" xfId="0" applyNumberFormat="1" applyFont="1" applyFill="1" applyBorder="1"/>
    <xf numFmtId="0" fontId="0" fillId="0" borderId="36" xfId="0" applyFill="1" applyBorder="1"/>
    <xf numFmtId="0" fontId="9" fillId="10" borderId="20" xfId="0" applyFont="1" applyFill="1" applyBorder="1" applyAlignment="1">
      <alignment horizontal="center"/>
    </xf>
    <xf numFmtId="2" fontId="0" fillId="0" borderId="1" xfId="0" applyNumberFormat="1" applyBorder="1" applyAlignment="1">
      <alignment horizontal="center"/>
    </xf>
    <xf numFmtId="164" fontId="0" fillId="0" borderId="1" xfId="0" applyNumberFormat="1" applyBorder="1" applyAlignment="1">
      <alignment horizontal="center"/>
    </xf>
    <xf numFmtId="3" fontId="9" fillId="4" borderId="5" xfId="0" applyNumberFormat="1" applyFont="1" applyFill="1" applyBorder="1" applyAlignment="1">
      <alignment horizontal="center"/>
    </xf>
    <xf numFmtId="166" fontId="0" fillId="0" borderId="24" xfId="0" applyNumberFormat="1" applyFill="1" applyBorder="1" applyAlignment="1">
      <alignment horizontal="center"/>
    </xf>
    <xf numFmtId="166" fontId="0" fillId="0" borderId="38" xfId="0" applyNumberFormat="1" applyFill="1" applyBorder="1" applyAlignment="1">
      <alignment horizontal="center"/>
    </xf>
    <xf numFmtId="166" fontId="0" fillId="0" borderId="39" xfId="0" applyNumberFormat="1" applyFill="1" applyBorder="1" applyAlignment="1">
      <alignment horizontal="center"/>
    </xf>
    <xf numFmtId="2" fontId="0" fillId="0" borderId="40" xfId="0" applyNumberFormat="1" applyBorder="1" applyAlignment="1">
      <alignment horizontal="center"/>
    </xf>
    <xf numFmtId="2" fontId="0" fillId="0" borderId="41" xfId="0" applyNumberFormat="1" applyBorder="1" applyAlignment="1">
      <alignment horizontal="center"/>
    </xf>
    <xf numFmtId="0" fontId="0" fillId="0" borderId="42" xfId="0" applyBorder="1" applyAlignment="1">
      <alignment horizontal="center"/>
    </xf>
    <xf numFmtId="0" fontId="0" fillId="0" borderId="66" xfId="0" applyBorder="1" applyAlignment="1">
      <alignment horizontal="center"/>
    </xf>
    <xf numFmtId="0" fontId="9" fillId="0" borderId="15" xfId="0" applyFont="1" applyBorder="1" applyAlignment="1">
      <alignment horizontal="right"/>
    </xf>
    <xf numFmtId="0" fontId="0" fillId="0" borderId="16" xfId="0" applyBorder="1" applyAlignment="1">
      <alignment horizontal="right"/>
    </xf>
    <xf numFmtId="0" fontId="9" fillId="0" borderId="35" xfId="0" applyFont="1" applyBorder="1" applyAlignment="1">
      <alignment horizontal="right"/>
    </xf>
    <xf numFmtId="0" fontId="0" fillId="0" borderId="0" xfId="0" applyBorder="1" applyAlignment="1">
      <alignment horizontal="right"/>
    </xf>
    <xf numFmtId="0" fontId="0" fillId="0" borderId="19" xfId="0" applyBorder="1" applyAlignment="1">
      <alignment horizontal="right"/>
    </xf>
    <xf numFmtId="0" fontId="12" fillId="0" borderId="13" xfId="0" applyFont="1" applyBorder="1"/>
    <xf numFmtId="0" fontId="12" fillId="0" borderId="15" xfId="0" applyFont="1" applyBorder="1"/>
    <xf numFmtId="0" fontId="12" fillId="0" borderId="35" xfId="0" applyFont="1" applyBorder="1"/>
    <xf numFmtId="0" fontId="12" fillId="0" borderId="35" xfId="0" applyFont="1" applyBorder="1" applyAlignment="1">
      <alignment horizontal="center"/>
    </xf>
    <xf numFmtId="0" fontId="0" fillId="0" borderId="0" xfId="0" applyFill="1" applyAlignment="1"/>
    <xf numFmtId="1" fontId="0" fillId="0" borderId="64" xfId="0" applyNumberFormat="1" applyFill="1" applyBorder="1" applyAlignment="1">
      <alignment horizontal="center"/>
    </xf>
    <xf numFmtId="1" fontId="0" fillId="0" borderId="0" xfId="0" applyNumberFormat="1" applyFill="1" applyAlignment="1"/>
    <xf numFmtId="3" fontId="19" fillId="0" borderId="1" xfId="0" applyNumberFormat="1" applyFont="1" applyFill="1" applyBorder="1" applyAlignment="1">
      <alignment horizontal="center"/>
    </xf>
    <xf numFmtId="3" fontId="19" fillId="0" borderId="0" xfId="0" applyNumberFormat="1" applyFont="1"/>
    <xf numFmtId="0" fontId="12" fillId="6" borderId="6" xfId="0" applyFont="1" applyFill="1" applyBorder="1" applyAlignment="1">
      <alignment horizontal="center" textRotation="90" wrapText="1"/>
    </xf>
    <xf numFmtId="0" fontId="12" fillId="6" borderId="33" xfId="0" applyFont="1" applyFill="1" applyBorder="1" applyAlignment="1">
      <alignment horizontal="center" textRotation="90" wrapText="1"/>
    </xf>
    <xf numFmtId="0" fontId="12" fillId="23" borderId="62" xfId="0" applyFont="1" applyFill="1" applyBorder="1" applyAlignment="1">
      <alignment horizontal="center" textRotation="90" wrapText="1"/>
    </xf>
    <xf numFmtId="164" fontId="12" fillId="6" borderId="6" xfId="0" applyNumberFormat="1" applyFont="1" applyFill="1" applyBorder="1" applyAlignment="1">
      <alignment horizontal="center" textRotation="90" wrapText="1"/>
    </xf>
    <xf numFmtId="0" fontId="12" fillId="0" borderId="47" xfId="0" applyFont="1" applyFill="1" applyBorder="1" applyAlignment="1">
      <alignment horizontal="center" wrapText="1"/>
    </xf>
    <xf numFmtId="0" fontId="10" fillId="0" borderId="5" xfId="0" applyFont="1" applyFill="1" applyBorder="1" applyAlignment="1">
      <alignment horizontal="center" vertical="center" wrapText="1"/>
    </xf>
    <xf numFmtId="0" fontId="13" fillId="0" borderId="64" xfId="0" applyFont="1" applyFill="1" applyBorder="1" applyAlignment="1">
      <alignment horizontal="left"/>
    </xf>
    <xf numFmtId="0" fontId="12" fillId="0" borderId="0" xfId="0" applyFont="1" applyFill="1" applyBorder="1" applyAlignment="1">
      <alignment horizontal="center" wrapText="1"/>
    </xf>
    <xf numFmtId="164" fontId="12" fillId="0" borderId="5" xfId="0" applyNumberFormat="1" applyFont="1" applyFill="1" applyBorder="1" applyAlignment="1">
      <alignment horizontal="center" wrapText="1"/>
    </xf>
    <xf numFmtId="0" fontId="12" fillId="0" borderId="64" xfId="0" applyFont="1" applyFill="1" applyBorder="1" applyAlignment="1">
      <alignment horizontal="center" wrapText="1"/>
    </xf>
    <xf numFmtId="164" fontId="32" fillId="0" borderId="1" xfId="0" applyNumberFormat="1" applyFont="1" applyBorder="1" applyAlignment="1">
      <alignment horizontal="center"/>
    </xf>
    <xf numFmtId="164" fontId="32" fillId="0" borderId="1" xfId="0" applyNumberFormat="1" applyFont="1" applyFill="1" applyBorder="1" applyAlignment="1">
      <alignment horizontal="center"/>
    </xf>
    <xf numFmtId="0" fontId="10" fillId="13" borderId="0" xfId="0" applyFont="1" applyFill="1" applyAlignment="1">
      <alignment horizontal="center"/>
    </xf>
    <xf numFmtId="3" fontId="9" fillId="0" borderId="1" xfId="0" applyNumberFormat="1" applyFont="1" applyFill="1" applyBorder="1" applyAlignment="1">
      <alignment horizontal="center"/>
    </xf>
    <xf numFmtId="164" fontId="32" fillId="0" borderId="0" xfId="0" applyNumberFormat="1" applyFont="1" applyAlignment="1">
      <alignment horizontal="center"/>
    </xf>
    <xf numFmtId="164" fontId="32" fillId="0" borderId="0" xfId="0" applyNumberFormat="1" applyFont="1"/>
    <xf numFmtId="168" fontId="10" fillId="0" borderId="1" xfId="0" applyNumberFormat="1" applyFont="1" applyFill="1" applyBorder="1" applyAlignment="1">
      <alignment horizontal="center"/>
    </xf>
    <xf numFmtId="164" fontId="27" fillId="0" borderId="1" xfId="0" applyNumberFormat="1" applyFont="1" applyBorder="1" applyAlignment="1">
      <alignment horizontal="center"/>
    </xf>
    <xf numFmtId="164" fontId="27" fillId="0" borderId="1" xfId="0" applyNumberFormat="1" applyFont="1" applyFill="1" applyBorder="1" applyAlignment="1">
      <alignment horizontal="center"/>
    </xf>
    <xf numFmtId="164" fontId="27" fillId="0" borderId="0" xfId="0" applyNumberFormat="1" applyFont="1" applyAlignment="1">
      <alignment horizontal="center"/>
    </xf>
    <xf numFmtId="164" fontId="27" fillId="0" borderId="0" xfId="0" applyNumberFormat="1" applyFont="1"/>
    <xf numFmtId="0" fontId="10" fillId="3" borderId="13" xfId="0" applyFont="1" applyFill="1" applyBorder="1" applyAlignment="1">
      <alignment horizontal="left" vertical="center"/>
    </xf>
    <xf numFmtId="3" fontId="10" fillId="0" borderId="48" xfId="0" applyNumberFormat="1" applyFont="1" applyFill="1" applyBorder="1" applyAlignment="1">
      <alignment horizontal="center"/>
    </xf>
    <xf numFmtId="168" fontId="10" fillId="0" borderId="48" xfId="0" applyNumberFormat="1" applyFont="1" applyFill="1" applyBorder="1" applyAlignment="1">
      <alignment horizontal="center"/>
    </xf>
    <xf numFmtId="0" fontId="3" fillId="0" borderId="46" xfId="0" applyFont="1" applyFill="1" applyBorder="1" applyAlignment="1">
      <alignment horizontal="center" textRotation="90" wrapText="1"/>
    </xf>
    <xf numFmtId="3" fontId="3" fillId="4" borderId="9" xfId="0" applyNumberFormat="1" applyFont="1" applyFill="1" applyBorder="1" applyAlignment="1">
      <alignment horizontal="center" textRotation="90" wrapText="1"/>
    </xf>
    <xf numFmtId="4" fontId="19" fillId="2" borderId="1" xfId="0" applyNumberFormat="1" applyFont="1" applyFill="1" applyBorder="1" applyAlignment="1">
      <alignment horizontal="center"/>
    </xf>
    <xf numFmtId="0" fontId="10" fillId="0" borderId="0" xfId="0" applyFont="1" applyAlignment="1">
      <alignment horizontal="left" vertical="center"/>
    </xf>
    <xf numFmtId="1" fontId="9" fillId="0" borderId="5" xfId="0" applyNumberFormat="1" applyFont="1" applyFill="1" applyBorder="1" applyAlignment="1">
      <alignment horizontal="center" vertical="center"/>
    </xf>
    <xf numFmtId="3" fontId="12" fillId="7" borderId="32" xfId="0" applyNumberFormat="1" applyFont="1" applyFill="1" applyBorder="1"/>
    <xf numFmtId="3" fontId="12" fillId="7" borderId="13" xfId="0" applyNumberFormat="1" applyFont="1" applyFill="1" applyBorder="1"/>
    <xf numFmtId="0" fontId="2" fillId="3" borderId="1" xfId="0" applyFont="1" applyFill="1" applyBorder="1" applyAlignment="1">
      <alignment horizontal="right" wrapText="1"/>
    </xf>
    <xf numFmtId="169" fontId="2" fillId="6" borderId="1" xfId="0" applyNumberFormat="1" applyFont="1" applyFill="1" applyBorder="1" applyAlignment="1">
      <alignment wrapText="1"/>
    </xf>
    <xf numFmtId="0" fontId="26" fillId="6" borderId="1" xfId="0" applyFont="1" applyFill="1" applyBorder="1" applyAlignment="1">
      <alignment horizontal="center"/>
    </xf>
    <xf numFmtId="164" fontId="2" fillId="6" borderId="1" xfId="0" applyNumberFormat="1" applyFont="1" applyFill="1" applyBorder="1" applyAlignment="1">
      <alignment horizontal="right" wrapText="1"/>
    </xf>
    <xf numFmtId="165" fontId="26" fillId="6" borderId="1" xfId="0" applyNumberFormat="1" applyFont="1" applyFill="1" applyBorder="1" applyAlignment="1"/>
    <xf numFmtId="164" fontId="26" fillId="6" borderId="1" xfId="0" applyNumberFormat="1" applyFont="1" applyFill="1" applyBorder="1" applyAlignment="1">
      <alignment horizontal="right"/>
    </xf>
    <xf numFmtId="0" fontId="26" fillId="5" borderId="48" xfId="0" applyFont="1" applyFill="1" applyBorder="1" applyAlignment="1">
      <alignment horizontal="center"/>
    </xf>
    <xf numFmtId="0" fontId="2" fillId="5" borderId="48" xfId="0" applyFont="1" applyFill="1" applyBorder="1" applyAlignment="1">
      <alignment horizontal="center" wrapText="1"/>
    </xf>
    <xf numFmtId="0" fontId="2" fillId="0" borderId="48" xfId="0" applyFont="1" applyFill="1" applyBorder="1" applyAlignment="1">
      <alignment horizontal="center" wrapText="1"/>
    </xf>
    <xf numFmtId="0" fontId="15" fillId="5" borderId="48" xfId="0" applyFont="1" applyFill="1" applyBorder="1" applyAlignment="1">
      <alignment horizontal="center" textRotation="90" wrapText="1"/>
    </xf>
    <xf numFmtId="0" fontId="15" fillId="0" borderId="48" xfId="0" applyFont="1" applyFill="1" applyBorder="1" applyAlignment="1">
      <alignment horizontal="center" textRotation="90" wrapText="1"/>
    </xf>
    <xf numFmtId="1" fontId="2" fillId="0" borderId="44" xfId="0" applyNumberFormat="1" applyFont="1" applyFill="1" applyBorder="1" applyAlignment="1">
      <alignment horizontal="right" wrapText="1"/>
    </xf>
    <xf numFmtId="0" fontId="0" fillId="3" borderId="1" xfId="0" applyFill="1" applyBorder="1" applyAlignment="1">
      <alignment horizontal="center" textRotation="90"/>
    </xf>
    <xf numFmtId="0" fontId="0" fillId="0" borderId="1" xfId="0" applyFill="1" applyBorder="1"/>
    <xf numFmtId="168" fontId="9" fillId="6" borderId="1" xfId="0" applyNumberFormat="1" applyFont="1" applyFill="1" applyBorder="1" applyAlignment="1">
      <alignment horizontal="right"/>
    </xf>
    <xf numFmtId="0" fontId="9" fillId="6" borderId="1" xfId="0" applyFont="1" applyFill="1" applyBorder="1" applyAlignment="1">
      <alignment horizontal="right"/>
    </xf>
    <xf numFmtId="0" fontId="0" fillId="6" borderId="0" xfId="0" applyFill="1" applyAlignment="1">
      <alignment horizontal="right"/>
    </xf>
    <xf numFmtId="0" fontId="0" fillId="3" borderId="1" xfId="0" applyFill="1" applyBorder="1" applyAlignment="1">
      <alignment horizontal="center"/>
    </xf>
    <xf numFmtId="165" fontId="0" fillId="6" borderId="0" xfId="0" applyNumberFormat="1" applyFill="1"/>
    <xf numFmtId="165" fontId="0" fillId="0" borderId="0" xfId="0" applyNumberFormat="1" applyFill="1" applyBorder="1"/>
    <xf numFmtId="0" fontId="9" fillId="0" borderId="0" xfId="0" applyFont="1" applyFill="1" applyBorder="1" applyAlignment="1">
      <alignment horizontal="right"/>
    </xf>
    <xf numFmtId="168" fontId="9" fillId="0" borderId="1" xfId="0" applyNumberFormat="1" applyFont="1" applyFill="1" applyBorder="1"/>
    <xf numFmtId="3" fontId="9" fillId="0" borderId="0" xfId="0" applyNumberFormat="1" applyFont="1" applyFill="1" applyBorder="1"/>
    <xf numFmtId="3" fontId="0" fillId="0" borderId="12" xfId="0" applyNumberFormat="1" applyFill="1" applyBorder="1" applyAlignment="1">
      <alignment horizontal="center"/>
    </xf>
    <xf numFmtId="3" fontId="10" fillId="3" borderId="9" xfId="0" applyNumberFormat="1" applyFont="1" applyFill="1" applyBorder="1" applyAlignment="1">
      <alignment horizontal="center"/>
    </xf>
    <xf numFmtId="3" fontId="10" fillId="13" borderId="9" xfId="0" applyNumberFormat="1" applyFont="1" applyFill="1" applyBorder="1" applyAlignment="1">
      <alignment horizontal="center"/>
    </xf>
    <xf numFmtId="3" fontId="19" fillId="4" borderId="1" xfId="0" applyNumberFormat="1" applyFont="1" applyFill="1" applyBorder="1" applyAlignment="1">
      <alignment horizontal="center"/>
    </xf>
    <xf numFmtId="3" fontId="19" fillId="3" borderId="1" xfId="0" applyNumberFormat="1" applyFont="1" applyFill="1" applyBorder="1" applyAlignment="1">
      <alignment horizontal="center"/>
    </xf>
    <xf numFmtId="3" fontId="20" fillId="3" borderId="1" xfId="0" applyNumberFormat="1" applyFont="1" applyFill="1" applyBorder="1" applyAlignment="1">
      <alignment horizontal="center"/>
    </xf>
    <xf numFmtId="3" fontId="20" fillId="13" borderId="1" xfId="0" applyNumberFormat="1" applyFont="1" applyFill="1" applyBorder="1" applyAlignment="1">
      <alignment horizontal="center"/>
    </xf>
    <xf numFmtId="0" fontId="0" fillId="2" borderId="0" xfId="0" applyFill="1"/>
    <xf numFmtId="0" fontId="0" fillId="20" borderId="0" xfId="0" applyFill="1"/>
    <xf numFmtId="3" fontId="9" fillId="3" borderId="1" xfId="0" applyNumberFormat="1" applyFont="1" applyFill="1" applyBorder="1" applyAlignment="1">
      <alignment horizontal="right"/>
    </xf>
    <xf numFmtId="3" fontId="9" fillId="3" borderId="1" xfId="0" applyNumberFormat="1" applyFont="1" applyFill="1" applyBorder="1" applyAlignment="1">
      <alignment horizontal="center"/>
    </xf>
    <xf numFmtId="15" fontId="0" fillId="3" borderId="1" xfId="0" applyNumberFormat="1" applyFill="1" applyBorder="1" applyAlignment="1">
      <alignment horizontal="right"/>
    </xf>
    <xf numFmtId="3" fontId="0" fillId="3" borderId="1" xfId="0" applyNumberFormat="1" applyFill="1" applyBorder="1" applyAlignment="1">
      <alignment horizontal="center"/>
    </xf>
    <xf numFmtId="15" fontId="0" fillId="13" borderId="1" xfId="0" applyNumberFormat="1" applyFill="1" applyBorder="1"/>
    <xf numFmtId="0" fontId="0" fillId="13" borderId="1" xfId="0" applyFill="1" applyBorder="1" applyAlignment="1">
      <alignment horizontal="center"/>
    </xf>
    <xf numFmtId="0" fontId="3" fillId="13" borderId="4" xfId="0" applyFont="1" applyFill="1" applyBorder="1" applyAlignment="1">
      <alignment horizontal="center" textRotation="90" wrapText="1"/>
    </xf>
    <xf numFmtId="3" fontId="0" fillId="13" borderId="1" xfId="0" applyNumberFormat="1" applyFill="1" applyBorder="1" applyAlignment="1">
      <alignment horizontal="center"/>
    </xf>
    <xf numFmtId="168" fontId="9" fillId="0" borderId="1" xfId="0" applyNumberFormat="1" applyFont="1" applyFill="1" applyBorder="1" applyAlignment="1">
      <alignment horizontal="center"/>
    </xf>
    <xf numFmtId="15" fontId="0" fillId="13" borderId="1" xfId="0" applyNumberFormat="1" applyFill="1" applyBorder="1" applyAlignment="1">
      <alignment horizontal="right"/>
    </xf>
    <xf numFmtId="168" fontId="0" fillId="13" borderId="1" xfId="0" applyNumberFormat="1" applyFill="1" applyBorder="1" applyAlignment="1">
      <alignment horizontal="center"/>
    </xf>
    <xf numFmtId="168" fontId="18" fillId="0" borderId="1" xfId="0" applyNumberFormat="1" applyFont="1" applyFill="1" applyBorder="1" applyAlignment="1">
      <alignment horizontal="right"/>
    </xf>
    <xf numFmtId="15" fontId="0" fillId="17" borderId="1" xfId="0" applyNumberFormat="1" applyFill="1" applyBorder="1" applyAlignment="1">
      <alignment horizontal="right"/>
    </xf>
    <xf numFmtId="0" fontId="0" fillId="17" borderId="1" xfId="0" applyFill="1" applyBorder="1" applyAlignment="1">
      <alignment horizontal="center"/>
    </xf>
    <xf numFmtId="0" fontId="3" fillId="17" borderId="4" xfId="0" applyFont="1" applyFill="1" applyBorder="1" applyAlignment="1">
      <alignment horizontal="center" textRotation="90" wrapText="1"/>
    </xf>
    <xf numFmtId="168" fontId="0" fillId="17" borderId="1" xfId="0" applyNumberFormat="1" applyFill="1" applyBorder="1" applyAlignment="1">
      <alignment horizontal="center"/>
    </xf>
    <xf numFmtId="0" fontId="9" fillId="17" borderId="1" xfId="0" applyFont="1" applyFill="1" applyBorder="1" applyAlignment="1">
      <alignment horizontal="center"/>
    </xf>
    <xf numFmtId="168" fontId="9" fillId="0" borderId="1" xfId="0" applyNumberFormat="1" applyFont="1" applyFill="1" applyBorder="1" applyAlignment="1">
      <alignment horizontal="right"/>
    </xf>
    <xf numFmtId="168" fontId="0" fillId="0" borderId="48" xfId="0" applyNumberFormat="1" applyFill="1" applyBorder="1" applyAlignment="1">
      <alignment horizontal="center"/>
    </xf>
    <xf numFmtId="3" fontId="9" fillId="3" borderId="3" xfId="0" applyNumberFormat="1" applyFont="1" applyFill="1" applyBorder="1" applyAlignment="1">
      <alignment horizontal="center"/>
    </xf>
    <xf numFmtId="168" fontId="0" fillId="0" borderId="12" xfId="0" applyNumberFormat="1" applyFill="1" applyBorder="1" applyAlignment="1">
      <alignment horizontal="center"/>
    </xf>
    <xf numFmtId="168" fontId="9" fillId="0" borderId="12" xfId="0" applyNumberFormat="1" applyFont="1" applyFill="1" applyBorder="1" applyAlignment="1">
      <alignment horizontal="center"/>
    </xf>
    <xf numFmtId="168" fontId="9" fillId="0" borderId="12" xfId="0" applyNumberFormat="1" applyFont="1" applyFill="1" applyBorder="1" applyAlignment="1">
      <alignment horizontal="right"/>
    </xf>
    <xf numFmtId="3" fontId="9" fillId="0" borderId="12" xfId="0" applyNumberFormat="1" applyFont="1" applyFill="1" applyBorder="1" applyAlignment="1">
      <alignment horizontal="center"/>
    </xf>
    <xf numFmtId="0" fontId="2" fillId="0" borderId="44" xfId="0" applyFont="1" applyFill="1" applyBorder="1" applyAlignment="1">
      <alignment horizontal="center" wrapText="1"/>
    </xf>
    <xf numFmtId="15" fontId="0" fillId="0" borderId="3" xfId="0" applyNumberFormat="1" applyFill="1" applyBorder="1" applyAlignment="1">
      <alignment horizontal="center"/>
    </xf>
    <xf numFmtId="20" fontId="0" fillId="0" borderId="3" xfId="0" applyNumberFormat="1" applyFill="1" applyBorder="1" applyAlignment="1">
      <alignment horizontal="center"/>
    </xf>
    <xf numFmtId="0" fontId="4" fillId="0" borderId="3" xfId="0" applyFont="1" applyFill="1" applyBorder="1" applyAlignment="1">
      <alignment horizontal="center" wrapText="1"/>
    </xf>
    <xf numFmtId="15" fontId="0" fillId="0" borderId="12" xfId="0" applyNumberFormat="1" applyFill="1" applyBorder="1" applyAlignment="1">
      <alignment horizontal="center"/>
    </xf>
    <xf numFmtId="20" fontId="0" fillId="0" borderId="12" xfId="0" applyNumberFormat="1" applyFill="1" applyBorder="1" applyAlignment="1">
      <alignment horizontal="center"/>
    </xf>
    <xf numFmtId="0" fontId="0" fillId="0" borderId="12" xfId="0" applyFill="1" applyBorder="1" applyAlignment="1">
      <alignment horizontal="center"/>
    </xf>
    <xf numFmtId="0" fontId="4" fillId="0" borderId="12" xfId="0" applyFont="1" applyFill="1" applyBorder="1" applyAlignment="1">
      <alignment horizontal="center" wrapText="1"/>
    </xf>
    <xf numFmtId="0" fontId="0" fillId="35" borderId="14" xfId="0" applyFill="1" applyBorder="1"/>
    <xf numFmtId="0" fontId="0" fillId="35" borderId="14" xfId="0" applyFill="1" applyBorder="1" applyAlignment="1">
      <alignment horizontal="center" textRotation="90"/>
    </xf>
    <xf numFmtId="20" fontId="0" fillId="35" borderId="6" xfId="0" applyNumberFormat="1" applyFill="1" applyBorder="1" applyAlignment="1">
      <alignment horizontal="center"/>
    </xf>
    <xf numFmtId="0" fontId="0" fillId="35" borderId="6" xfId="0" applyFill="1" applyBorder="1" applyAlignment="1">
      <alignment horizontal="center"/>
    </xf>
    <xf numFmtId="0" fontId="4" fillId="35" borderId="33" xfId="0" applyFont="1" applyFill="1" applyBorder="1" applyAlignment="1">
      <alignment horizontal="center" wrapText="1"/>
    </xf>
    <xf numFmtId="168" fontId="0" fillId="35" borderId="13" xfId="0" applyNumberFormat="1" applyFill="1" applyBorder="1" applyAlignment="1">
      <alignment horizontal="center"/>
    </xf>
    <xf numFmtId="168" fontId="0" fillId="35" borderId="14" xfId="0" applyNumberFormat="1" applyFill="1" applyBorder="1" applyAlignment="1">
      <alignment horizontal="center"/>
    </xf>
    <xf numFmtId="168" fontId="9" fillId="35" borderId="14" xfId="0" applyNumberFormat="1" applyFont="1" applyFill="1" applyBorder="1" applyAlignment="1">
      <alignment horizontal="center"/>
    </xf>
    <xf numFmtId="168" fontId="10" fillId="35" borderId="10" xfId="0" applyNumberFormat="1" applyFont="1" applyFill="1" applyBorder="1" applyAlignment="1">
      <alignment horizontal="right"/>
    </xf>
    <xf numFmtId="3" fontId="10" fillId="35" borderId="9" xfId="0" applyNumberFormat="1" applyFont="1" applyFill="1" applyBorder="1" applyAlignment="1">
      <alignment horizontal="center"/>
    </xf>
    <xf numFmtId="0" fontId="10" fillId="13" borderId="1" xfId="0" applyFont="1" applyFill="1" applyBorder="1" applyAlignment="1">
      <alignment horizontal="left"/>
    </xf>
    <xf numFmtId="0" fontId="21" fillId="13" borderId="0" xfId="0" applyFont="1" applyFill="1" applyBorder="1" applyAlignment="1">
      <alignment horizontal="left"/>
    </xf>
    <xf numFmtId="0" fontId="25" fillId="13" borderId="1" xfId="0" applyFont="1" applyFill="1" applyBorder="1" applyAlignment="1">
      <alignment horizontal="center"/>
    </xf>
    <xf numFmtId="0" fontId="21" fillId="13" borderId="4" xfId="0" applyFont="1" applyFill="1" applyBorder="1" applyAlignment="1">
      <alignment horizontal="center" textRotation="90" wrapText="1"/>
    </xf>
    <xf numFmtId="3" fontId="25" fillId="13" borderId="1" xfId="0" applyNumberFormat="1" applyFont="1" applyFill="1" applyBorder="1" applyAlignment="1">
      <alignment horizontal="center"/>
    </xf>
    <xf numFmtId="0" fontId="10" fillId="3" borderId="1" xfId="0" applyFont="1" applyFill="1" applyBorder="1" applyAlignment="1">
      <alignment horizontal="left"/>
    </xf>
    <xf numFmtId="0" fontId="3" fillId="3" borderId="0" xfId="0" applyFont="1" applyFill="1" applyBorder="1" applyAlignment="1">
      <alignment horizontal="left"/>
    </xf>
    <xf numFmtId="0" fontId="3" fillId="3" borderId="0" xfId="0" applyFont="1" applyFill="1" applyBorder="1" applyAlignment="1">
      <alignment horizontal="center" textRotation="90" wrapText="1"/>
    </xf>
    <xf numFmtId="168" fontId="9" fillId="13" borderId="1" xfId="0" applyNumberFormat="1" applyFont="1" applyFill="1" applyBorder="1" applyAlignment="1">
      <alignment horizontal="center"/>
    </xf>
    <xf numFmtId="168" fontId="9" fillId="13" borderId="1" xfId="0" applyNumberFormat="1" applyFont="1" applyFill="1" applyBorder="1" applyAlignment="1">
      <alignment horizontal="right"/>
    </xf>
    <xf numFmtId="168" fontId="24" fillId="13" borderId="1" xfId="0" applyNumberFormat="1" applyFont="1" applyFill="1" applyBorder="1" applyAlignment="1">
      <alignment horizontal="center"/>
    </xf>
    <xf numFmtId="168" fontId="0" fillId="3" borderId="3" xfId="0" applyNumberFormat="1" applyFill="1" applyBorder="1" applyAlignment="1">
      <alignment horizontal="center"/>
    </xf>
    <xf numFmtId="3" fontId="0" fillId="3" borderId="3" xfId="0" applyNumberFormat="1" applyFill="1" applyBorder="1" applyAlignment="1">
      <alignment horizontal="center"/>
    </xf>
    <xf numFmtId="3" fontId="9" fillId="3" borderId="3" xfId="0" applyNumberFormat="1" applyFont="1" applyFill="1" applyBorder="1" applyAlignment="1">
      <alignment horizontal="right"/>
    </xf>
    <xf numFmtId="15" fontId="10" fillId="35" borderId="6" xfId="0" quotePrefix="1" applyNumberFormat="1" applyFont="1" applyFill="1" applyBorder="1" applyAlignment="1">
      <alignment horizontal="left"/>
    </xf>
    <xf numFmtId="168" fontId="12" fillId="13" borderId="1" xfId="0" applyNumberFormat="1" applyFont="1" applyFill="1" applyBorder="1" applyAlignment="1">
      <alignment horizontal="center"/>
    </xf>
    <xf numFmtId="168" fontId="12" fillId="4" borderId="1" xfId="0" applyNumberFormat="1" applyFont="1" applyFill="1" applyBorder="1" applyAlignment="1">
      <alignment horizontal="center"/>
    </xf>
    <xf numFmtId="4" fontId="0" fillId="2" borderId="3" xfId="0" applyNumberFormat="1" applyFill="1" applyBorder="1" applyAlignment="1">
      <alignment horizontal="center"/>
    </xf>
    <xf numFmtId="168" fontId="12" fillId="4" borderId="3" xfId="0" applyNumberFormat="1" applyFont="1" applyFill="1" applyBorder="1" applyAlignment="1">
      <alignment horizontal="center"/>
    </xf>
    <xf numFmtId="0" fontId="0" fillId="17" borderId="13" xfId="0" applyFill="1" applyBorder="1"/>
    <xf numFmtId="0" fontId="0" fillId="17" borderId="14" xfId="0" applyFill="1" applyBorder="1"/>
    <xf numFmtId="0" fontId="18" fillId="17" borderId="14" xfId="0" applyFont="1" applyFill="1" applyBorder="1"/>
    <xf numFmtId="0" fontId="9" fillId="17" borderId="14" xfId="0" applyFont="1" applyFill="1" applyBorder="1" applyAlignment="1">
      <alignment horizontal="right"/>
    </xf>
    <xf numFmtId="168" fontId="10" fillId="17" borderId="10" xfId="0" applyNumberFormat="1" applyFont="1" applyFill="1" applyBorder="1" applyAlignment="1">
      <alignment horizontal="center"/>
    </xf>
    <xf numFmtId="3" fontId="33" fillId="4" borderId="3" xfId="0" applyNumberFormat="1" applyFont="1" applyFill="1" applyBorder="1" applyAlignment="1">
      <alignment horizontal="center" textRotation="90" wrapText="1"/>
    </xf>
    <xf numFmtId="3" fontId="10" fillId="3" borderId="68" xfId="0" applyNumberFormat="1" applyFont="1" applyFill="1" applyBorder="1" applyAlignment="1">
      <alignment horizontal="center"/>
    </xf>
    <xf numFmtId="3" fontId="10" fillId="13" borderId="68" xfId="0" applyNumberFormat="1" applyFont="1" applyFill="1" applyBorder="1" applyAlignment="1">
      <alignment horizontal="center"/>
    </xf>
    <xf numFmtId="3" fontId="10" fillId="13" borderId="0" xfId="0" applyNumberFormat="1" applyFont="1" applyFill="1" applyBorder="1" applyAlignment="1">
      <alignment horizontal="center"/>
    </xf>
    <xf numFmtId="168" fontId="10" fillId="13" borderId="0" xfId="0" applyNumberFormat="1" applyFont="1" applyFill="1" applyBorder="1" applyAlignment="1">
      <alignment horizontal="center"/>
    </xf>
    <xf numFmtId="3" fontId="10" fillId="0" borderId="0" xfId="0" applyNumberFormat="1" applyFont="1" applyFill="1" applyBorder="1" applyAlignment="1">
      <alignment horizontal="center"/>
    </xf>
    <xf numFmtId="3" fontId="10" fillId="3" borderId="0" xfId="0" applyNumberFormat="1" applyFont="1" applyFill="1" applyBorder="1" applyAlignment="1">
      <alignment horizontal="center"/>
    </xf>
    <xf numFmtId="3" fontId="10" fillId="3" borderId="0" xfId="0" applyNumberFormat="1" applyFont="1" applyFill="1" applyBorder="1" applyAlignment="1">
      <alignment horizontal="right"/>
    </xf>
    <xf numFmtId="3" fontId="10" fillId="0" borderId="0" xfId="0" applyNumberFormat="1" applyFont="1"/>
    <xf numFmtId="0" fontId="0" fillId="29" borderId="0" xfId="0" applyFill="1"/>
    <xf numFmtId="3" fontId="10" fillId="29" borderId="0" xfId="0" applyNumberFormat="1" applyFont="1" applyFill="1"/>
    <xf numFmtId="3" fontId="20" fillId="29" borderId="1" xfId="0" applyNumberFormat="1" applyFont="1" applyFill="1" applyBorder="1" applyAlignment="1">
      <alignment horizontal="right"/>
    </xf>
    <xf numFmtId="3" fontId="20" fillId="29" borderId="1" xfId="0" applyNumberFormat="1" applyFont="1" applyFill="1" applyBorder="1" applyAlignment="1">
      <alignment horizontal="center"/>
    </xf>
    <xf numFmtId="0" fontId="0" fillId="29" borderId="0" xfId="0" applyFill="1" applyAlignment="1">
      <alignment horizontal="center" textRotation="90"/>
    </xf>
    <xf numFmtId="20" fontId="0" fillId="29" borderId="1" xfId="0" applyNumberFormat="1" applyFill="1" applyBorder="1" applyAlignment="1">
      <alignment horizontal="center"/>
    </xf>
    <xf numFmtId="0" fontId="0" fillId="29" borderId="1" xfId="0" applyFill="1" applyBorder="1" applyAlignment="1">
      <alignment horizontal="center"/>
    </xf>
    <xf numFmtId="0" fontId="10" fillId="0" borderId="0" xfId="0" applyFont="1" applyFill="1" applyBorder="1" applyAlignment="1">
      <alignment horizontal="center"/>
    </xf>
    <xf numFmtId="3" fontId="9" fillId="4" borderId="62" xfId="0" applyNumberFormat="1" applyFont="1" applyFill="1" applyBorder="1" applyAlignment="1">
      <alignment horizontal="center" textRotation="90" wrapText="1"/>
    </xf>
    <xf numFmtId="3" fontId="10" fillId="13" borderId="1" xfId="0" applyNumberFormat="1" applyFont="1" applyFill="1" applyBorder="1"/>
    <xf numFmtId="3" fontId="10" fillId="3" borderId="1" xfId="0" applyNumberFormat="1" applyFont="1" applyFill="1" applyBorder="1"/>
    <xf numFmtId="3" fontId="28" fillId="35" borderId="0" xfId="0" applyNumberFormat="1" applyFont="1" applyFill="1"/>
    <xf numFmtId="3" fontId="3" fillId="35" borderId="3" xfId="0" applyNumberFormat="1" applyFont="1" applyFill="1" applyBorder="1" applyAlignment="1">
      <alignment horizontal="center" textRotation="90" wrapText="1"/>
    </xf>
    <xf numFmtId="3" fontId="2" fillId="35" borderId="3" xfId="0" applyNumberFormat="1" applyFont="1" applyFill="1" applyBorder="1" applyAlignment="1">
      <alignment horizontal="center" textRotation="90" wrapText="1"/>
    </xf>
    <xf numFmtId="0" fontId="0" fillId="35" borderId="0" xfId="0" applyFill="1"/>
    <xf numFmtId="3" fontId="12" fillId="6" borderId="38" xfId="0" applyNumberFormat="1" applyFont="1" applyFill="1" applyBorder="1" applyAlignment="1">
      <alignment horizontal="center"/>
    </xf>
    <xf numFmtId="3" fontId="12" fillId="6" borderId="39" xfId="0" applyNumberFormat="1" applyFont="1" applyFill="1" applyBorder="1" applyAlignment="1">
      <alignment horizontal="center"/>
    </xf>
    <xf numFmtId="3" fontId="12" fillId="6" borderId="41" xfId="0" applyNumberFormat="1" applyFont="1" applyFill="1" applyBorder="1" applyAlignment="1">
      <alignment horizontal="center"/>
    </xf>
    <xf numFmtId="3" fontId="12" fillId="6" borderId="42" xfId="0" applyNumberFormat="1" applyFont="1" applyFill="1" applyBorder="1" applyAlignment="1">
      <alignment horizontal="center"/>
    </xf>
    <xf numFmtId="0" fontId="10" fillId="6" borderId="0" xfId="0" applyFont="1" applyFill="1"/>
    <xf numFmtId="0" fontId="0" fillId="6" borderId="0" xfId="0" applyFill="1"/>
    <xf numFmtId="0" fontId="10" fillId="0" borderId="13" xfId="0" applyFont="1" applyBorder="1" applyAlignment="1">
      <alignment horizontal="center" vertical="top" textRotation="90"/>
    </xf>
    <xf numFmtId="0" fontId="10" fillId="0" borderId="14" xfId="0" applyFont="1" applyBorder="1" applyAlignment="1">
      <alignment horizontal="center" vertical="top" textRotation="90"/>
    </xf>
    <xf numFmtId="0" fontId="10" fillId="0" borderId="10" xfId="0" applyFont="1" applyBorder="1" applyAlignment="1">
      <alignment horizontal="center" vertical="top" textRotation="90"/>
    </xf>
    <xf numFmtId="3" fontId="12" fillId="7" borderId="39" xfId="0" applyNumberFormat="1" applyFont="1" applyFill="1" applyBorder="1" applyAlignment="1">
      <alignment horizontal="center"/>
    </xf>
    <xf numFmtId="3" fontId="12" fillId="7" borderId="41" xfId="0" applyNumberFormat="1" applyFont="1" applyFill="1" applyBorder="1" applyAlignment="1">
      <alignment horizontal="center"/>
    </xf>
    <xf numFmtId="3" fontId="12" fillId="7" borderId="42" xfId="0" applyNumberFormat="1" applyFont="1" applyFill="1" applyBorder="1" applyAlignment="1">
      <alignment horizontal="center"/>
    </xf>
    <xf numFmtId="3" fontId="12" fillId="7" borderId="53" xfId="0" applyNumberFormat="1" applyFont="1" applyFill="1" applyBorder="1" applyAlignment="1">
      <alignment horizontal="center"/>
    </xf>
    <xf numFmtId="3" fontId="12" fillId="7" borderId="44" xfId="0" applyNumberFormat="1" applyFont="1" applyFill="1" applyBorder="1" applyAlignment="1">
      <alignment horizontal="center"/>
    </xf>
    <xf numFmtId="3" fontId="12" fillId="7" borderId="45" xfId="0" applyNumberFormat="1" applyFont="1" applyFill="1" applyBorder="1" applyAlignment="1">
      <alignment horizontal="center"/>
    </xf>
    <xf numFmtId="3" fontId="12" fillId="6" borderId="53" xfId="0" applyNumberFormat="1" applyFont="1" applyFill="1" applyBorder="1" applyAlignment="1">
      <alignment horizontal="center"/>
    </xf>
    <xf numFmtId="3" fontId="12" fillId="6" borderId="44" xfId="0" applyNumberFormat="1" applyFont="1" applyFill="1" applyBorder="1" applyAlignment="1">
      <alignment horizontal="center"/>
    </xf>
    <xf numFmtId="3" fontId="12" fillId="6" borderId="45" xfId="0" applyNumberFormat="1" applyFont="1" applyFill="1" applyBorder="1" applyAlignment="1">
      <alignment horizontal="center"/>
    </xf>
    <xf numFmtId="0" fontId="10" fillId="0" borderId="17" xfId="0" applyFont="1" applyBorder="1"/>
    <xf numFmtId="0" fontId="10" fillId="0" borderId="36" xfId="0" applyFont="1" applyBorder="1"/>
    <xf numFmtId="0" fontId="10" fillId="0" borderId="20" xfId="0" applyFont="1" applyBorder="1" applyAlignment="1">
      <alignment horizontal="right"/>
    </xf>
    <xf numFmtId="0" fontId="0" fillId="0" borderId="15" xfId="0" applyFill="1" applyBorder="1"/>
    <xf numFmtId="0" fontId="0" fillId="0" borderId="35" xfId="0" applyFill="1" applyBorder="1"/>
    <xf numFmtId="0" fontId="0" fillId="0" borderId="18" xfId="0" applyFill="1" applyBorder="1"/>
    <xf numFmtId="1" fontId="19" fillId="4" borderId="0" xfId="0" applyNumberFormat="1" applyFont="1" applyFill="1"/>
    <xf numFmtId="1" fontId="19" fillId="3" borderId="0" xfId="0" applyNumberFormat="1" applyFont="1" applyFill="1"/>
    <xf numFmtId="1" fontId="19" fillId="13" borderId="0" xfId="0" applyNumberFormat="1" applyFont="1" applyFill="1"/>
    <xf numFmtId="0" fontId="0" fillId="13" borderId="0" xfId="0" applyFill="1"/>
    <xf numFmtId="3" fontId="10" fillId="29" borderId="9" xfId="0" applyNumberFormat="1" applyFont="1" applyFill="1" applyBorder="1"/>
    <xf numFmtId="0" fontId="0" fillId="2" borderId="0" xfId="0" applyFill="1" applyAlignment="1">
      <alignment horizontal="left"/>
    </xf>
    <xf numFmtId="3" fontId="9" fillId="3" borderId="1" xfId="0" applyNumberFormat="1" applyFont="1" applyFill="1" applyBorder="1"/>
    <xf numFmtId="3" fontId="9" fillId="13" borderId="1" xfId="0" applyNumberFormat="1" applyFont="1" applyFill="1" applyBorder="1"/>
    <xf numFmtId="49" fontId="10" fillId="13" borderId="0" xfId="0" applyNumberFormat="1" applyFont="1" applyFill="1"/>
    <xf numFmtId="49" fontId="10" fillId="3" borderId="0" xfId="0" applyNumberFormat="1" applyFont="1" applyFill="1" applyAlignment="1">
      <alignment horizontal="left"/>
    </xf>
    <xf numFmtId="0" fontId="0" fillId="3" borderId="0" xfId="0" applyFill="1" applyAlignment="1">
      <alignment horizontal="center" textRotation="90"/>
    </xf>
    <xf numFmtId="1" fontId="0" fillId="3" borderId="0" xfId="0" applyNumberFormat="1" applyFill="1" applyAlignment="1">
      <alignment horizontal="center" vertical="center"/>
    </xf>
    <xf numFmtId="3" fontId="10" fillId="3" borderId="0" xfId="0" applyNumberFormat="1" applyFont="1" applyFill="1" applyBorder="1" applyAlignment="1">
      <alignment horizontal="center" vertical="center"/>
    </xf>
    <xf numFmtId="3" fontId="10" fillId="35" borderId="13" xfId="0" applyNumberFormat="1" applyFont="1" applyFill="1" applyBorder="1"/>
    <xf numFmtId="49" fontId="10" fillId="35" borderId="14" xfId="0" applyNumberFormat="1" applyFont="1" applyFill="1" applyBorder="1"/>
    <xf numFmtId="49" fontId="10" fillId="35" borderId="10" xfId="0" applyNumberFormat="1" applyFont="1" applyFill="1" applyBorder="1"/>
    <xf numFmtId="15" fontId="9" fillId="29" borderId="1" xfId="0" applyNumberFormat="1" applyFont="1" applyFill="1" applyBorder="1" applyAlignment="1">
      <alignment horizontal="left"/>
    </xf>
    <xf numFmtId="3" fontId="20" fillId="35" borderId="1" xfId="0" applyNumberFormat="1" applyFont="1" applyFill="1" applyBorder="1" applyAlignment="1">
      <alignment horizontal="center"/>
    </xf>
    <xf numFmtId="3" fontId="20" fillId="35" borderId="1" xfId="0" applyNumberFormat="1" applyFont="1" applyFill="1" applyBorder="1" applyAlignment="1">
      <alignment horizontal="right"/>
    </xf>
    <xf numFmtId="0" fontId="0" fillId="35" borderId="0" xfId="0" applyFill="1" applyAlignment="1">
      <alignment horizontal="center" textRotation="90"/>
    </xf>
    <xf numFmtId="20" fontId="0" fillId="35" borderId="1" xfId="0" applyNumberFormat="1" applyFill="1" applyBorder="1" applyAlignment="1">
      <alignment horizontal="center"/>
    </xf>
    <xf numFmtId="0" fontId="0" fillId="35" borderId="1" xfId="0" applyFill="1" applyBorder="1" applyAlignment="1">
      <alignment horizontal="center"/>
    </xf>
    <xf numFmtId="3" fontId="10" fillId="35" borderId="1" xfId="0" applyNumberFormat="1" applyFont="1" applyFill="1" applyBorder="1" applyAlignment="1">
      <alignment horizontal="center"/>
    </xf>
    <xf numFmtId="15" fontId="9" fillId="35" borderId="1" xfId="0" applyNumberFormat="1" applyFont="1" applyFill="1" applyBorder="1" applyAlignment="1">
      <alignment horizontal="left"/>
    </xf>
    <xf numFmtId="0" fontId="4" fillId="35" borderId="1" xfId="0" applyFont="1" applyFill="1" applyBorder="1" applyAlignment="1">
      <alignment horizontal="center" wrapText="1"/>
    </xf>
    <xf numFmtId="0" fontId="2" fillId="0" borderId="27" xfId="0" applyFont="1" applyFill="1" applyBorder="1" applyAlignment="1">
      <alignment horizontal="center" wrapText="1"/>
    </xf>
    <xf numFmtId="3" fontId="9" fillId="25" borderId="44" xfId="0" applyNumberFormat="1" applyFont="1" applyFill="1" applyBorder="1" applyAlignment="1">
      <alignment horizontal="right"/>
    </xf>
    <xf numFmtId="1" fontId="9" fillId="25" borderId="44" xfId="0" applyNumberFormat="1" applyFont="1" applyFill="1" applyBorder="1" applyAlignment="1">
      <alignment horizontal="right"/>
    </xf>
    <xf numFmtId="3" fontId="9" fillId="13" borderId="44" xfId="0" applyNumberFormat="1" applyFont="1" applyFill="1" applyBorder="1" applyAlignment="1">
      <alignment horizontal="right"/>
    </xf>
    <xf numFmtId="0" fontId="10" fillId="13" borderId="0" xfId="0" applyFont="1" applyFill="1" applyAlignment="1">
      <alignment horizontal="right"/>
    </xf>
    <xf numFmtId="3" fontId="10" fillId="13" borderId="44" xfId="0" applyNumberFormat="1" applyFont="1" applyFill="1" applyBorder="1" applyAlignment="1">
      <alignment horizontal="right"/>
    </xf>
    <xf numFmtId="49" fontId="10" fillId="20" borderId="0" xfId="0" applyNumberFormat="1" applyFont="1" applyFill="1"/>
    <xf numFmtId="3" fontId="10" fillId="20" borderId="0" xfId="0" applyNumberFormat="1" applyFont="1" applyFill="1" applyAlignment="1">
      <alignment horizontal="center" vertical="center"/>
    </xf>
    <xf numFmtId="49" fontId="9" fillId="0" borderId="0" xfId="0" applyNumberFormat="1" applyFont="1"/>
    <xf numFmtId="0" fontId="9" fillId="0" borderId="0" xfId="0" applyFont="1" applyFill="1"/>
    <xf numFmtId="3" fontId="9" fillId="0" borderId="15" xfId="0" applyNumberFormat="1" applyFont="1" applyFill="1" applyBorder="1"/>
    <xf numFmtId="49" fontId="9" fillId="0" borderId="16" xfId="0" applyNumberFormat="1" applyFont="1" applyFill="1" applyBorder="1"/>
    <xf numFmtId="49" fontId="9" fillId="0" borderId="16" xfId="0" applyNumberFormat="1" applyFont="1" applyBorder="1"/>
    <xf numFmtId="49" fontId="9" fillId="0" borderId="17" xfId="0" applyNumberFormat="1" applyFont="1" applyBorder="1"/>
    <xf numFmtId="3" fontId="9" fillId="0" borderId="35" xfId="0" applyNumberFormat="1" applyFont="1" applyFill="1" applyBorder="1"/>
    <xf numFmtId="49" fontId="9" fillId="0" borderId="0" xfId="0" applyNumberFormat="1" applyFont="1" applyFill="1" applyBorder="1"/>
    <xf numFmtId="49" fontId="9" fillId="0" borderId="0" xfId="0" applyNumberFormat="1" applyFont="1" applyBorder="1"/>
    <xf numFmtId="49" fontId="9" fillId="0" borderId="36" xfId="0" applyNumberFormat="1" applyFont="1" applyBorder="1"/>
    <xf numFmtId="3" fontId="10" fillId="0" borderId="13" xfId="0" applyNumberFormat="1" applyFont="1" applyBorder="1"/>
    <xf numFmtId="49" fontId="9" fillId="0" borderId="14" xfId="0" applyNumberFormat="1" applyFont="1" applyBorder="1"/>
    <xf numFmtId="49" fontId="9" fillId="0" borderId="10" xfId="0" applyNumberFormat="1" applyFont="1" applyBorder="1"/>
    <xf numFmtId="3" fontId="9" fillId="0" borderId="15" xfId="0" applyNumberFormat="1" applyFont="1" applyBorder="1"/>
    <xf numFmtId="3" fontId="9" fillId="0" borderId="35" xfId="0" applyNumberFormat="1" applyFont="1" applyBorder="1"/>
    <xf numFmtId="0" fontId="9" fillId="32" borderId="0" xfId="0" applyFont="1" applyFill="1"/>
    <xf numFmtId="0" fontId="9" fillId="0" borderId="18" xfId="0" applyFont="1" applyBorder="1"/>
    <xf numFmtId="0" fontId="9" fillId="0" borderId="19" xfId="0" applyFont="1" applyBorder="1"/>
    <xf numFmtId="0" fontId="9" fillId="0" borderId="19" xfId="0" applyFont="1" applyBorder="1" applyAlignment="1">
      <alignment horizontal="right"/>
    </xf>
    <xf numFmtId="3" fontId="9" fillId="0" borderId="19" xfId="0" applyNumberFormat="1" applyFont="1" applyBorder="1"/>
    <xf numFmtId="0" fontId="9" fillId="0" borderId="20" xfId="0" applyFont="1" applyBorder="1"/>
    <xf numFmtId="0" fontId="9" fillId="0" borderId="35" xfId="0" applyFont="1" applyBorder="1"/>
    <xf numFmtId="0" fontId="9" fillId="0" borderId="0" xfId="0" applyFont="1" applyBorder="1"/>
    <xf numFmtId="3" fontId="9" fillId="0" borderId="0" xfId="0" applyNumberFormat="1" applyFont="1" applyBorder="1"/>
    <xf numFmtId="0" fontId="9" fillId="0" borderId="36" xfId="0" applyFont="1" applyBorder="1"/>
    <xf numFmtId="0" fontId="9" fillId="29" borderId="13" xfId="0" applyFont="1" applyFill="1" applyBorder="1"/>
    <xf numFmtId="0" fontId="9" fillId="29" borderId="14" xfId="0" applyFont="1" applyFill="1" applyBorder="1"/>
    <xf numFmtId="0" fontId="9" fillId="29" borderId="14" xfId="0" applyFont="1" applyFill="1" applyBorder="1" applyAlignment="1">
      <alignment horizontal="right"/>
    </xf>
    <xf numFmtId="3" fontId="10" fillId="29" borderId="14" xfId="0" applyNumberFormat="1" applyFont="1" applyFill="1" applyBorder="1"/>
    <xf numFmtId="0" fontId="9" fillId="0" borderId="10" xfId="0" applyFont="1" applyBorder="1"/>
    <xf numFmtId="0" fontId="9" fillId="0" borderId="0" xfId="0" applyFont="1" applyAlignment="1">
      <alignment horizontal="left"/>
    </xf>
    <xf numFmtId="0" fontId="10" fillId="10" borderId="13" xfId="0" applyFont="1" applyFill="1" applyBorder="1" applyAlignment="1">
      <alignment horizontal="center"/>
    </xf>
    <xf numFmtId="3" fontId="9" fillId="13" borderId="9" xfId="0" applyNumberFormat="1" applyFont="1" applyFill="1" applyBorder="1" applyAlignment="1">
      <alignment horizontal="center"/>
    </xf>
    <xf numFmtId="0" fontId="10" fillId="10" borderId="9" xfId="0" applyFont="1" applyFill="1" applyBorder="1" applyAlignment="1">
      <alignment horizontal="center"/>
    </xf>
    <xf numFmtId="3" fontId="9" fillId="3" borderId="9" xfId="0" applyNumberFormat="1" applyFont="1" applyFill="1" applyBorder="1" applyAlignment="1">
      <alignment horizontal="center"/>
    </xf>
    <xf numFmtId="1" fontId="10" fillId="10" borderId="10" xfId="0" quotePrefix="1" applyNumberFormat="1" applyFont="1" applyFill="1" applyBorder="1" applyAlignment="1">
      <alignment horizontal="center"/>
    </xf>
    <xf numFmtId="0" fontId="2" fillId="7" borderId="1" xfId="0" applyFont="1" applyFill="1" applyBorder="1" applyAlignment="1">
      <alignment horizontal="right" wrapText="1"/>
    </xf>
    <xf numFmtId="0" fontId="9" fillId="3" borderId="3" xfId="0" applyFont="1" applyFill="1" applyBorder="1" applyAlignment="1">
      <alignment horizontal="center"/>
    </xf>
    <xf numFmtId="49" fontId="3" fillId="0" borderId="0" xfId="0" applyNumberFormat="1" applyFont="1" applyBorder="1" applyAlignment="1">
      <alignment horizontal="center"/>
    </xf>
    <xf numFmtId="49" fontId="3" fillId="5" borderId="0" xfId="0" applyNumberFormat="1" applyFont="1" applyFill="1" applyBorder="1" applyAlignment="1">
      <alignment horizontal="center"/>
    </xf>
    <xf numFmtId="49" fontId="3" fillId="4" borderId="0" xfId="0" applyNumberFormat="1" applyFont="1" applyFill="1" applyBorder="1" applyAlignment="1">
      <alignment horizontal="center"/>
    </xf>
    <xf numFmtId="49" fontId="3" fillId="3" borderId="3" xfId="0" applyNumberFormat="1" applyFont="1" applyFill="1" applyBorder="1" applyAlignment="1">
      <alignment horizontal="center"/>
    </xf>
    <xf numFmtId="49" fontId="3" fillId="13" borderId="3" xfId="0" applyNumberFormat="1" applyFont="1" applyFill="1" applyBorder="1" applyAlignment="1">
      <alignment horizontal="center"/>
    </xf>
    <xf numFmtId="49" fontId="3" fillId="9" borderId="3" xfId="0" applyNumberFormat="1" applyFont="1" applyFill="1" applyBorder="1" applyAlignment="1">
      <alignment horizontal="center"/>
    </xf>
    <xf numFmtId="49" fontId="3" fillId="14" borderId="3" xfId="0" applyNumberFormat="1" applyFont="1" applyFill="1" applyBorder="1" applyAlignment="1">
      <alignment horizontal="center"/>
    </xf>
    <xf numFmtId="49" fontId="3" fillId="11" borderId="0" xfId="0" applyNumberFormat="1" applyFont="1" applyFill="1" applyBorder="1" applyAlignment="1">
      <alignment horizontal="center"/>
    </xf>
    <xf numFmtId="49" fontId="3" fillId="10" borderId="3" xfId="0" applyNumberFormat="1" applyFont="1" applyFill="1" applyBorder="1" applyAlignment="1">
      <alignment horizontal="center"/>
    </xf>
    <xf numFmtId="49" fontId="3" fillId="8" borderId="3" xfId="0" applyNumberFormat="1" applyFont="1" applyFill="1" applyBorder="1" applyAlignment="1">
      <alignment horizontal="center"/>
    </xf>
    <xf numFmtId="49" fontId="3" fillId="0" borderId="3" xfId="0" applyNumberFormat="1" applyFont="1" applyFill="1" applyBorder="1" applyAlignment="1">
      <alignment horizontal="center"/>
    </xf>
    <xf numFmtId="49" fontId="0" fillId="0" borderId="0" xfId="0" applyNumberFormat="1" applyAlignment="1"/>
    <xf numFmtId="49" fontId="3" fillId="3" borderId="0" xfId="0" applyNumberFormat="1" applyFont="1" applyFill="1" applyBorder="1" applyAlignment="1">
      <alignment horizontal="center"/>
    </xf>
    <xf numFmtId="0" fontId="12" fillId="13" borderId="1" xfId="0" applyFont="1" applyFill="1" applyBorder="1" applyAlignment="1">
      <alignment horizontal="center"/>
    </xf>
    <xf numFmtId="3" fontId="9" fillId="2" borderId="1" xfId="0" applyNumberFormat="1" applyFont="1" applyFill="1" applyBorder="1" applyAlignment="1">
      <alignment horizontal="right"/>
    </xf>
    <xf numFmtId="4" fontId="9" fillId="2" borderId="1" xfId="0" applyNumberFormat="1" applyFont="1" applyFill="1" applyBorder="1" applyAlignment="1">
      <alignment horizontal="right"/>
    </xf>
    <xf numFmtId="168" fontId="9" fillId="2" borderId="1" xfId="0" applyNumberFormat="1" applyFont="1" applyFill="1" applyBorder="1" applyAlignment="1">
      <alignment horizontal="right"/>
    </xf>
    <xf numFmtId="0" fontId="9" fillId="13" borderId="1" xfId="0" applyFont="1" applyFill="1" applyBorder="1"/>
    <xf numFmtId="168" fontId="9" fillId="13" borderId="1" xfId="0" applyNumberFormat="1" applyFont="1" applyFill="1" applyBorder="1"/>
    <xf numFmtId="4" fontId="9" fillId="13" borderId="1" xfId="0" applyNumberFormat="1" applyFont="1" applyFill="1" applyBorder="1"/>
    <xf numFmtId="4" fontId="9" fillId="3" borderId="3" xfId="0" applyNumberFormat="1" applyFont="1" applyFill="1" applyBorder="1" applyAlignment="1">
      <alignment horizontal="center"/>
    </xf>
    <xf numFmtId="0" fontId="9" fillId="17" borderId="3" xfId="0" applyFont="1" applyFill="1" applyBorder="1" applyAlignment="1">
      <alignment horizontal="center"/>
    </xf>
    <xf numFmtId="1" fontId="3" fillId="4" borderId="0" xfId="0" applyNumberFormat="1" applyFont="1" applyFill="1" applyBorder="1" applyAlignment="1">
      <alignment horizontal="center"/>
    </xf>
    <xf numFmtId="0" fontId="9" fillId="0" borderId="0" xfId="0" applyFont="1" applyFill="1" applyBorder="1" applyAlignment="1">
      <alignment horizontal="center" textRotation="90"/>
    </xf>
    <xf numFmtId="0" fontId="9" fillId="0" borderId="58" xfId="0" applyFont="1" applyFill="1" applyBorder="1" applyAlignment="1">
      <alignment horizontal="center" textRotation="90" wrapText="1"/>
    </xf>
    <xf numFmtId="3" fontId="2" fillId="0" borderId="0" xfId="0" applyNumberFormat="1" applyFont="1" applyFill="1" applyBorder="1" applyAlignment="1">
      <alignment horizontal="center" wrapText="1"/>
    </xf>
    <xf numFmtId="0" fontId="12" fillId="0" borderId="0" xfId="0" applyFont="1" applyBorder="1" applyAlignment="1">
      <alignment horizontal="left"/>
    </xf>
    <xf numFmtId="0" fontId="10" fillId="21" borderId="14" xfId="0" applyFont="1" applyFill="1" applyBorder="1"/>
    <xf numFmtId="168" fontId="9" fillId="4" borderId="38" xfId="0" applyNumberFormat="1" applyFont="1" applyFill="1" applyBorder="1" applyAlignment="1">
      <alignment horizontal="center"/>
    </xf>
    <xf numFmtId="4" fontId="9" fillId="4" borderId="38" xfId="0" applyNumberFormat="1" applyFont="1" applyFill="1" applyBorder="1" applyAlignment="1">
      <alignment horizontal="center"/>
    </xf>
    <xf numFmtId="3" fontId="10" fillId="8" borderId="38" xfId="0" applyNumberFormat="1" applyFont="1" applyFill="1" applyBorder="1" applyAlignment="1">
      <alignment horizontal="center"/>
    </xf>
    <xf numFmtId="1" fontId="10" fillId="0" borderId="65" xfId="0" applyNumberFormat="1" applyFont="1" applyFill="1" applyBorder="1" applyAlignment="1">
      <alignment horizontal="center"/>
    </xf>
    <xf numFmtId="4" fontId="9" fillId="0" borderId="38" xfId="0" applyNumberFormat="1" applyFont="1" applyFill="1" applyBorder="1" applyAlignment="1">
      <alignment horizontal="center"/>
    </xf>
    <xf numFmtId="1" fontId="9" fillId="0" borderId="1" xfId="0" applyNumberFormat="1" applyFont="1" applyFill="1" applyBorder="1"/>
    <xf numFmtId="0" fontId="9" fillId="8" borderId="66" xfId="0" applyFont="1" applyFill="1" applyBorder="1" applyAlignment="1">
      <alignment horizontal="center"/>
    </xf>
    <xf numFmtId="168" fontId="9" fillId="0" borderId="24" xfId="0" applyNumberFormat="1" applyFont="1" applyFill="1" applyBorder="1" applyAlignment="1">
      <alignment horizontal="center"/>
    </xf>
    <xf numFmtId="4" fontId="9" fillId="0" borderId="24" xfId="0" applyNumberFormat="1" applyFont="1" applyFill="1" applyBorder="1" applyAlignment="1">
      <alignment horizontal="center"/>
    </xf>
    <xf numFmtId="4" fontId="9" fillId="0" borderId="49" xfId="0" applyNumberFormat="1" applyFont="1" applyFill="1" applyBorder="1" applyAlignment="1">
      <alignment horizontal="center"/>
    </xf>
    <xf numFmtId="3" fontId="10" fillId="8" borderId="25" xfId="0" applyNumberFormat="1" applyFont="1" applyFill="1" applyBorder="1" applyAlignment="1">
      <alignment horizontal="center"/>
    </xf>
    <xf numFmtId="2" fontId="9" fillId="0" borderId="48" xfId="0" applyNumberFormat="1" applyFont="1" applyFill="1" applyBorder="1"/>
    <xf numFmtId="166" fontId="9" fillId="0" borderId="26" xfId="0" applyNumberFormat="1" applyFont="1" applyFill="1" applyBorder="1"/>
    <xf numFmtId="3" fontId="10" fillId="8" borderId="24" xfId="0" applyNumberFormat="1" applyFont="1" applyFill="1" applyBorder="1" applyAlignment="1">
      <alignment horizontal="center"/>
    </xf>
    <xf numFmtId="1" fontId="12" fillId="34" borderId="38" xfId="0" applyNumberFormat="1" applyFont="1" applyFill="1" applyBorder="1" applyAlignment="1">
      <alignment horizontal="center"/>
    </xf>
    <xf numFmtId="1" fontId="12" fillId="34" borderId="66" xfId="0" applyNumberFormat="1" applyFont="1" applyFill="1" applyBorder="1" applyAlignment="1">
      <alignment horizontal="center"/>
    </xf>
    <xf numFmtId="0" fontId="12" fillId="34" borderId="0" xfId="0" applyFont="1" applyFill="1" applyBorder="1" applyAlignment="1">
      <alignment horizontal="center"/>
    </xf>
    <xf numFmtId="3" fontId="20" fillId="0" borderId="0" xfId="0" applyNumberFormat="1" applyFont="1"/>
    <xf numFmtId="0" fontId="0" fillId="10" borderId="0" xfId="0" applyFill="1" applyAlignment="1">
      <alignment horizontal="center"/>
    </xf>
    <xf numFmtId="4" fontId="9" fillId="4" borderId="5" xfId="0" applyNumberFormat="1" applyFont="1" applyFill="1" applyBorder="1" applyAlignment="1">
      <alignment horizontal="center"/>
    </xf>
    <xf numFmtId="3" fontId="10" fillId="0" borderId="0" xfId="0" applyNumberFormat="1" applyFont="1" applyFill="1"/>
    <xf numFmtId="0" fontId="10" fillId="0" borderId="0" xfId="0" applyFont="1" applyFill="1"/>
    <xf numFmtId="0" fontId="10" fillId="0" borderId="0" xfId="0" applyFont="1" applyFill="1" applyAlignment="1"/>
    <xf numFmtId="3" fontId="12" fillId="0" borderId="67" xfId="0" applyNumberFormat="1" applyFont="1" applyBorder="1" applyAlignment="1">
      <alignment horizontal="center"/>
    </xf>
    <xf numFmtId="0" fontId="9" fillId="0" borderId="9" xfId="0" applyFont="1" applyBorder="1" applyAlignment="1">
      <alignment horizontal="center" textRotation="90" wrapText="1"/>
    </xf>
    <xf numFmtId="3" fontId="10" fillId="7" borderId="0" xfId="0" applyNumberFormat="1" applyFont="1" applyFill="1"/>
    <xf numFmtId="3" fontId="9" fillId="7" borderId="1" xfId="0" applyNumberFormat="1" applyFont="1" applyFill="1" applyBorder="1"/>
    <xf numFmtId="168" fontId="0" fillId="0" borderId="0" xfId="0" applyNumberFormat="1" applyFill="1"/>
    <xf numFmtId="0" fontId="9" fillId="4" borderId="33" xfId="0" applyNumberFormat="1" applyFont="1" applyFill="1" applyBorder="1" applyAlignment="1">
      <alignment horizontal="center" textRotation="90" wrapText="1"/>
    </xf>
    <xf numFmtId="3" fontId="9" fillId="4" borderId="33" xfId="0" quotePrefix="1" applyNumberFormat="1" applyFont="1" applyFill="1" applyBorder="1" applyAlignment="1">
      <alignment horizontal="center" textRotation="90" wrapText="1"/>
    </xf>
    <xf numFmtId="1" fontId="9" fillId="0" borderId="1" xfId="0" applyNumberFormat="1" applyFont="1" applyFill="1" applyBorder="1" applyAlignment="1">
      <alignment horizontal="left"/>
    </xf>
    <xf numFmtId="49" fontId="12" fillId="0" borderId="1" xfId="0" applyNumberFormat="1" applyFont="1" applyFill="1" applyBorder="1" applyAlignment="1">
      <alignment horizontal="left"/>
    </xf>
    <xf numFmtId="167" fontId="12" fillId="0" borderId="1" xfId="0" applyNumberFormat="1" applyFont="1" applyFill="1" applyBorder="1" applyAlignment="1">
      <alignment horizontal="center"/>
    </xf>
    <xf numFmtId="165" fontId="12" fillId="0" borderId="1" xfId="0" applyNumberFormat="1" applyFont="1" applyFill="1" applyBorder="1" applyAlignment="1">
      <alignment horizontal="left"/>
    </xf>
    <xf numFmtId="15" fontId="12" fillId="0" borderId="1" xfId="0" applyNumberFormat="1" applyFont="1" applyFill="1" applyBorder="1" applyAlignment="1">
      <alignment horizontal="left"/>
    </xf>
    <xf numFmtId="20" fontId="12" fillId="0" borderId="1" xfId="0" applyNumberFormat="1" applyFont="1" applyFill="1" applyBorder="1" applyAlignment="1">
      <alignment horizontal="left"/>
    </xf>
    <xf numFmtId="0" fontId="12" fillId="0" borderId="1" xfId="0" applyFont="1" applyFill="1" applyBorder="1" applyAlignment="1">
      <alignment horizontal="left"/>
    </xf>
    <xf numFmtId="0" fontId="33" fillId="0" borderId="1" xfId="0" applyFont="1" applyFill="1" applyBorder="1" applyAlignment="1">
      <alignment horizontal="left" wrapText="1"/>
    </xf>
    <xf numFmtId="1" fontId="12" fillId="0" borderId="1" xfId="0" applyNumberFormat="1" applyFont="1" applyFill="1" applyBorder="1" applyAlignment="1">
      <alignment horizontal="left"/>
    </xf>
    <xf numFmtId="0" fontId="10" fillId="2" borderId="1" xfId="0" applyFont="1" applyFill="1" applyBorder="1" applyAlignment="1">
      <alignment horizontal="left"/>
    </xf>
    <xf numFmtId="0" fontId="3" fillId="2" borderId="4" xfId="0" applyFont="1" applyFill="1" applyBorder="1" applyAlignment="1">
      <alignment horizontal="center" textRotation="90" wrapText="1"/>
    </xf>
    <xf numFmtId="168" fontId="0" fillId="2" borderId="1" xfId="0" applyNumberFormat="1" applyFill="1" applyBorder="1" applyAlignment="1">
      <alignment horizontal="center"/>
    </xf>
    <xf numFmtId="3" fontId="10" fillId="4" borderId="0" xfId="0" applyNumberFormat="1" applyFont="1" applyFill="1"/>
    <xf numFmtId="0" fontId="0" fillId="3" borderId="0" xfId="0" applyFill="1" applyAlignment="1">
      <alignment horizontal="center"/>
    </xf>
    <xf numFmtId="0" fontId="0" fillId="4" borderId="0" xfId="0" applyFill="1" applyAlignment="1">
      <alignment horizontal="center"/>
    </xf>
    <xf numFmtId="0" fontId="10" fillId="4" borderId="0" xfId="0" applyFont="1" applyFill="1" applyAlignment="1">
      <alignment horizontal="right"/>
    </xf>
    <xf numFmtId="0" fontId="9" fillId="4" borderId="0" xfId="0" applyFont="1" applyFill="1" applyAlignment="1">
      <alignment horizontal="left"/>
    </xf>
    <xf numFmtId="164" fontId="0" fillId="4" borderId="0" xfId="0" applyNumberFormat="1" applyFill="1" applyAlignment="1">
      <alignment horizontal="center"/>
    </xf>
    <xf numFmtId="164" fontId="27" fillId="4" borderId="0" xfId="0" applyNumberFormat="1" applyFont="1" applyFill="1" applyAlignment="1">
      <alignment horizontal="center"/>
    </xf>
    <xf numFmtId="165" fontId="9" fillId="4" borderId="0" xfId="0" applyNumberFormat="1" applyFont="1" applyFill="1" applyAlignment="1">
      <alignment horizontal="right" vertical="center"/>
    </xf>
    <xf numFmtId="168" fontId="10" fillId="4" borderId="0" xfId="0" applyNumberFormat="1" applyFont="1" applyFill="1" applyBorder="1" applyAlignment="1">
      <alignment horizontal="center"/>
    </xf>
    <xf numFmtId="3" fontId="10" fillId="4" borderId="9" xfId="0" applyNumberFormat="1" applyFont="1" applyFill="1" applyBorder="1" applyAlignment="1">
      <alignment horizontal="center"/>
    </xf>
    <xf numFmtId="165" fontId="12" fillId="4" borderId="0" xfId="0" applyNumberFormat="1" applyFont="1" applyFill="1"/>
    <xf numFmtId="165" fontId="12" fillId="4" borderId="0" xfId="0" applyNumberFormat="1" applyFont="1" applyFill="1" applyAlignment="1">
      <alignment horizontal="center"/>
    </xf>
    <xf numFmtId="1" fontId="12" fillId="4" borderId="0" xfId="0" applyNumberFormat="1" applyFont="1" applyFill="1" applyAlignment="1">
      <alignment horizontal="center"/>
    </xf>
    <xf numFmtId="0" fontId="10" fillId="6" borderId="1" xfId="0" applyFont="1" applyFill="1" applyBorder="1" applyAlignment="1">
      <alignment horizontal="center"/>
    </xf>
    <xf numFmtId="4" fontId="0" fillId="0" borderId="0" xfId="0" applyNumberFormat="1"/>
    <xf numFmtId="168" fontId="9" fillId="13" borderId="0" xfId="0" applyNumberFormat="1" applyFont="1" applyFill="1" applyBorder="1" applyAlignment="1">
      <alignment horizontal="left"/>
    </xf>
    <xf numFmtId="3" fontId="9" fillId="0" borderId="0" xfId="0" applyNumberFormat="1" applyFont="1" applyAlignment="1">
      <alignment horizontal="center"/>
    </xf>
    <xf numFmtId="3" fontId="10" fillId="4" borderId="12" xfId="0" applyNumberFormat="1" applyFont="1" applyFill="1" applyBorder="1" applyAlignment="1">
      <alignment horizontal="center"/>
    </xf>
    <xf numFmtId="165" fontId="1" fillId="13" borderId="0" xfId="0" applyNumberFormat="1" applyFont="1" applyFill="1" applyAlignment="1">
      <alignment horizontal="right" vertical="center"/>
    </xf>
    <xf numFmtId="168" fontId="9" fillId="4" borderId="5" xfId="0" applyNumberFormat="1" applyFont="1" applyFill="1" applyBorder="1" applyAlignment="1">
      <alignment horizontal="center"/>
    </xf>
    <xf numFmtId="165" fontId="9" fillId="3" borderId="1" xfId="0" applyNumberFormat="1" applyFont="1" applyFill="1" applyBorder="1" applyAlignment="1">
      <alignment horizontal="right"/>
    </xf>
    <xf numFmtId="165" fontId="9" fillId="3" borderId="1" xfId="0" applyNumberFormat="1" applyFont="1" applyFill="1" applyBorder="1"/>
    <xf numFmtId="0" fontId="27" fillId="3" borderId="1" xfId="0" applyFont="1" applyFill="1" applyBorder="1"/>
    <xf numFmtId="0" fontId="27" fillId="13" borderId="0" xfId="0" applyFont="1" applyFill="1"/>
    <xf numFmtId="0" fontId="9" fillId="13" borderId="0" xfId="0" applyFont="1" applyFill="1" applyAlignment="1">
      <alignment horizontal="right"/>
    </xf>
    <xf numFmtId="168" fontId="9" fillId="13" borderId="0" xfId="0" applyNumberFormat="1" applyFont="1" applyFill="1"/>
    <xf numFmtId="0" fontId="9" fillId="13" borderId="0" xfId="0" applyFont="1" applyFill="1"/>
    <xf numFmtId="3" fontId="9" fillId="13" borderId="0" xfId="0" applyNumberFormat="1" applyFont="1" applyFill="1"/>
    <xf numFmtId="15" fontId="9" fillId="0" borderId="1" xfId="0" applyNumberFormat="1" applyFont="1" applyFill="1" applyBorder="1" applyAlignment="1">
      <alignment horizontal="right"/>
    </xf>
    <xf numFmtId="0" fontId="27" fillId="35" borderId="0" xfId="0" applyFont="1" applyFill="1"/>
    <xf numFmtId="0" fontId="9" fillId="35" borderId="0" xfId="0" applyFont="1" applyFill="1"/>
    <xf numFmtId="15" fontId="9" fillId="35" borderId="1" xfId="0" applyNumberFormat="1" applyFont="1" applyFill="1" applyBorder="1" applyAlignment="1">
      <alignment horizontal="right"/>
    </xf>
    <xf numFmtId="165" fontId="9" fillId="35" borderId="0" xfId="0" applyNumberFormat="1" applyFont="1" applyFill="1"/>
    <xf numFmtId="168" fontId="9" fillId="35" borderId="1" xfId="0" applyNumberFormat="1" applyFont="1" applyFill="1" applyBorder="1" applyAlignment="1">
      <alignment horizontal="right"/>
    </xf>
    <xf numFmtId="3" fontId="9" fillId="35" borderId="1" xfId="0" applyNumberFormat="1" applyFont="1" applyFill="1" applyBorder="1" applyAlignment="1">
      <alignment horizontal="right"/>
    </xf>
    <xf numFmtId="165" fontId="0" fillId="35" borderId="0" xfId="0" applyNumberFormat="1" applyFill="1"/>
    <xf numFmtId="168" fontId="9" fillId="35" borderId="1" xfId="0" applyNumberFormat="1" applyFont="1" applyFill="1" applyBorder="1"/>
    <xf numFmtId="4" fontId="9" fillId="35" borderId="1" xfId="0" applyNumberFormat="1" applyFont="1" applyFill="1" applyBorder="1"/>
    <xf numFmtId="3" fontId="9" fillId="35" borderId="1" xfId="0" applyNumberFormat="1" applyFont="1" applyFill="1" applyBorder="1"/>
    <xf numFmtId="1" fontId="12" fillId="0" borderId="0" xfId="0" applyNumberFormat="1" applyFont="1" applyAlignment="1">
      <alignment horizontal="center"/>
    </xf>
    <xf numFmtId="0" fontId="9" fillId="35" borderId="0" xfId="0" applyFont="1" applyFill="1" applyAlignment="1">
      <alignment horizontal="right"/>
    </xf>
    <xf numFmtId="168" fontId="10" fillId="35" borderId="0" xfId="0" applyNumberFormat="1" applyFont="1" applyFill="1" applyAlignment="1">
      <alignment horizontal="center" vertical="center"/>
    </xf>
    <xf numFmtId="4" fontId="10" fillId="35" borderId="0" xfId="0" applyNumberFormat="1" applyFont="1" applyFill="1" applyAlignment="1">
      <alignment horizontal="center" vertical="center"/>
    </xf>
    <xf numFmtId="49" fontId="9" fillId="0" borderId="14" xfId="0" applyNumberFormat="1" applyFont="1" applyFill="1" applyBorder="1"/>
    <xf numFmtId="49" fontId="9" fillId="0" borderId="0" xfId="0" applyNumberFormat="1" applyFont="1" applyFill="1"/>
    <xf numFmtId="0" fontId="9" fillId="0" borderId="0" xfId="0" applyFont="1" applyFill="1" applyAlignment="1">
      <alignment horizontal="center" textRotation="90" wrapText="1"/>
    </xf>
    <xf numFmtId="0" fontId="9" fillId="0" borderId="0" xfId="0" applyFont="1" applyFill="1" applyAlignment="1">
      <alignment horizontal="center"/>
    </xf>
    <xf numFmtId="3" fontId="0" fillId="0" borderId="9" xfId="0" applyNumberFormat="1" applyBorder="1" applyAlignment="1">
      <alignment horizontal="right"/>
    </xf>
    <xf numFmtId="0" fontId="0" fillId="37" borderId="0" xfId="0" applyFill="1"/>
    <xf numFmtId="0" fontId="0" fillId="37" borderId="0" xfId="0" applyFill="1" applyAlignment="1">
      <alignment horizontal="center"/>
    </xf>
    <xf numFmtId="168" fontId="9" fillId="0" borderId="0" xfId="0" applyNumberFormat="1" applyFont="1" applyAlignment="1">
      <alignment horizontal="center"/>
    </xf>
    <xf numFmtId="164" fontId="10" fillId="13" borderId="1" xfId="0" applyNumberFormat="1" applyFont="1" applyFill="1" applyBorder="1"/>
    <xf numFmtId="2" fontId="12" fillId="6" borderId="1" xfId="0" applyNumberFormat="1" applyFont="1" applyFill="1" applyBorder="1" applyAlignment="1">
      <alignment horizontal="center" vertical="center"/>
    </xf>
    <xf numFmtId="0" fontId="12" fillId="0" borderId="0" xfId="0" applyFont="1" applyAlignment="1">
      <alignment wrapText="1"/>
    </xf>
    <xf numFmtId="49" fontId="12" fillId="0" borderId="0" xfId="0" applyNumberFormat="1" applyFont="1"/>
    <xf numFmtId="0" fontId="12" fillId="7" borderId="0" xfId="0" applyFont="1" applyFill="1"/>
    <xf numFmtId="0" fontId="12" fillId="6" borderId="0" xfId="0" applyFont="1" applyFill="1"/>
    <xf numFmtId="0" fontId="9" fillId="6" borderId="0" xfId="0" applyFont="1" applyFill="1"/>
    <xf numFmtId="0" fontId="12" fillId="6" borderId="1" xfId="0" applyFont="1" applyFill="1" applyBorder="1"/>
    <xf numFmtId="0" fontId="9" fillId="0" borderId="1" xfId="0" applyFont="1" applyBorder="1"/>
    <xf numFmtId="164" fontId="12" fillId="6" borderId="1" xfId="0" applyNumberFormat="1" applyFont="1" applyFill="1" applyBorder="1"/>
    <xf numFmtId="1" fontId="12" fillId="7" borderId="1" xfId="0" applyNumberFormat="1" applyFont="1" applyFill="1" applyBorder="1"/>
    <xf numFmtId="164" fontId="10" fillId="0" borderId="0" xfId="0" applyNumberFormat="1" applyFont="1"/>
    <xf numFmtId="3" fontId="12" fillId="7" borderId="1" xfId="0" applyNumberFormat="1" applyFont="1" applyFill="1" applyBorder="1"/>
    <xf numFmtId="0" fontId="34" fillId="0" borderId="0" xfId="0" applyFont="1"/>
    <xf numFmtId="0" fontId="35" fillId="0" borderId="0" xfId="0" applyFont="1"/>
    <xf numFmtId="0" fontId="25" fillId="0" borderId="0" xfId="0" applyFont="1"/>
    <xf numFmtId="0" fontId="12" fillId="3" borderId="0" xfId="0" applyFont="1" applyFill="1" applyAlignment="1">
      <alignment wrapText="1"/>
    </xf>
    <xf numFmtId="49" fontId="12" fillId="3" borderId="0" xfId="0" applyNumberFormat="1" applyFont="1" applyFill="1"/>
    <xf numFmtId="0" fontId="12" fillId="3" borderId="0" xfId="0" applyFont="1" applyFill="1"/>
    <xf numFmtId="0" fontId="12" fillId="3" borderId="0" xfId="0" applyFont="1" applyFill="1" applyAlignment="1">
      <alignment horizontal="center"/>
    </xf>
    <xf numFmtId="0" fontId="12" fillId="6" borderId="0" xfId="0" applyFont="1" applyFill="1" applyAlignment="1">
      <alignment wrapText="1"/>
    </xf>
    <xf numFmtId="49" fontId="12" fillId="6" borderId="0" xfId="0" applyNumberFormat="1" applyFont="1" applyFill="1"/>
    <xf numFmtId="0" fontId="12" fillId="6" borderId="0" xfId="0" applyFont="1" applyFill="1" applyAlignment="1">
      <alignment horizontal="center"/>
    </xf>
    <xf numFmtId="49" fontId="12" fillId="6" borderId="1" xfId="0" applyNumberFormat="1" applyFont="1" applyFill="1" applyBorder="1"/>
    <xf numFmtId="0" fontId="12" fillId="6" borderId="1" xfId="0" applyFont="1" applyFill="1" applyBorder="1" applyAlignment="1">
      <alignment horizontal="center"/>
    </xf>
    <xf numFmtId="15" fontId="0" fillId="0" borderId="12" xfId="0" applyNumberFormat="1" applyFill="1" applyBorder="1" applyAlignment="1">
      <alignment horizontal="right"/>
    </xf>
    <xf numFmtId="0" fontId="10" fillId="0" borderId="12" xfId="0" applyFont="1" applyFill="1" applyBorder="1" applyAlignment="1">
      <alignment horizontal="left"/>
    </xf>
    <xf numFmtId="0" fontId="22" fillId="0" borderId="12" xfId="0" applyFont="1" applyFill="1" applyBorder="1" applyAlignment="1">
      <alignment horizontal="center"/>
    </xf>
    <xf numFmtId="49" fontId="12" fillId="3" borderId="1" xfId="0" applyNumberFormat="1" applyFont="1" applyFill="1" applyBorder="1"/>
    <xf numFmtId="0" fontId="12" fillId="3" borderId="1" xfId="0" applyFont="1" applyFill="1" applyBorder="1"/>
    <xf numFmtId="0" fontId="12" fillId="3" borderId="1" xfId="0" applyFont="1" applyFill="1" applyBorder="1" applyAlignment="1">
      <alignment horizontal="center"/>
    </xf>
    <xf numFmtId="0" fontId="9" fillId="6" borderId="0" xfId="0" applyFont="1" applyFill="1" applyAlignment="1">
      <alignment wrapText="1"/>
    </xf>
    <xf numFmtId="0" fontId="9" fillId="7" borderId="0" xfId="0" applyFont="1" applyFill="1" applyAlignment="1">
      <alignment wrapText="1"/>
    </xf>
    <xf numFmtId="164" fontId="10" fillId="6" borderId="0" xfId="0" applyNumberFormat="1" applyFont="1" applyFill="1"/>
    <xf numFmtId="0" fontId="12" fillId="14" borderId="48" xfId="0" applyFont="1" applyFill="1" applyBorder="1" applyAlignment="1">
      <alignment wrapText="1"/>
    </xf>
    <xf numFmtId="49" fontId="12" fillId="14" borderId="48" xfId="0" applyNumberFormat="1" applyFont="1" applyFill="1" applyBorder="1"/>
    <xf numFmtId="0" fontId="10" fillId="6" borderId="15" xfId="0" applyFont="1" applyFill="1" applyBorder="1" applyAlignment="1">
      <alignment horizontal="center" wrapText="1"/>
    </xf>
    <xf numFmtId="0" fontId="10" fillId="6" borderId="17" xfId="0" applyFont="1" applyFill="1" applyBorder="1" applyAlignment="1">
      <alignment horizontal="center" wrapText="1"/>
    </xf>
    <xf numFmtId="0" fontId="9" fillId="6" borderId="40" xfId="0" applyFont="1" applyFill="1" applyBorder="1" applyAlignment="1">
      <alignment wrapText="1"/>
    </xf>
    <xf numFmtId="0" fontId="9" fillId="6" borderId="41" xfId="0" applyFont="1" applyFill="1" applyBorder="1" applyAlignment="1">
      <alignment wrapText="1"/>
    </xf>
    <xf numFmtId="164" fontId="10" fillId="6" borderId="40" xfId="0" applyNumberFormat="1" applyFont="1" applyFill="1" applyBorder="1"/>
    <xf numFmtId="1" fontId="10" fillId="6" borderId="41" xfId="0" applyNumberFormat="1" applyFont="1" applyFill="1" applyBorder="1" applyAlignment="1">
      <alignment horizontal="center"/>
    </xf>
    <xf numFmtId="0" fontId="9" fillId="7" borderId="40" xfId="0" applyFont="1" applyFill="1" applyBorder="1" applyAlignment="1">
      <alignment wrapText="1"/>
    </xf>
    <xf numFmtId="0" fontId="9" fillId="7" borderId="41" xfId="0" applyFont="1" applyFill="1" applyBorder="1" applyAlignment="1">
      <alignment wrapText="1"/>
    </xf>
    <xf numFmtId="3" fontId="10" fillId="7" borderId="40" xfId="0" applyNumberFormat="1" applyFont="1" applyFill="1" applyBorder="1"/>
    <xf numFmtId="3" fontId="10" fillId="7" borderId="41" xfId="0" applyNumberFormat="1" applyFont="1" applyFill="1" applyBorder="1" applyAlignment="1">
      <alignment horizontal="center"/>
    </xf>
    <xf numFmtId="3" fontId="10" fillId="7" borderId="42" xfId="0" applyNumberFormat="1" applyFont="1" applyFill="1" applyBorder="1"/>
    <xf numFmtId="3" fontId="10" fillId="7" borderId="65" xfId="0" applyNumberFormat="1" applyFont="1" applyFill="1" applyBorder="1" applyAlignment="1">
      <alignment horizontal="center"/>
    </xf>
    <xf numFmtId="4" fontId="12" fillId="27" borderId="30" xfId="0" applyNumberFormat="1" applyFont="1" applyFill="1" applyBorder="1"/>
    <xf numFmtId="4" fontId="12" fillId="27" borderId="37" xfId="0" applyNumberFormat="1" applyFont="1" applyFill="1" applyBorder="1"/>
    <xf numFmtId="167" fontId="0" fillId="0" borderId="0" xfId="0" applyNumberFormat="1" applyAlignment="1">
      <alignment horizontal="center"/>
    </xf>
    <xf numFmtId="1" fontId="19" fillId="0" borderId="13" xfId="0" applyNumberFormat="1" applyFont="1" applyBorder="1"/>
    <xf numFmtId="2" fontId="0" fillId="0" borderId="14" xfId="0" applyNumberFormat="1" applyBorder="1"/>
    <xf numFmtId="2" fontId="0" fillId="0" borderId="10" xfId="0" applyNumberFormat="1" applyBorder="1"/>
    <xf numFmtId="1" fontId="0" fillId="0" borderId="15" xfId="0" applyNumberFormat="1" applyFill="1" applyBorder="1" applyAlignment="1">
      <alignment horizontal="center" vertical="center"/>
    </xf>
    <xf numFmtId="170" fontId="0" fillId="38" borderId="38" xfId="0" applyNumberFormat="1" applyFill="1" applyBorder="1"/>
    <xf numFmtId="2" fontId="0" fillId="0" borderId="16" xfId="0" applyNumberFormat="1" applyBorder="1"/>
    <xf numFmtId="2" fontId="0" fillId="0" borderId="17" xfId="0" applyNumberFormat="1" applyBorder="1"/>
    <xf numFmtId="2" fontId="0" fillId="36" borderId="0" xfId="0" applyNumberFormat="1" applyFill="1"/>
    <xf numFmtId="0" fontId="36" fillId="0" borderId="0" xfId="0" applyFont="1"/>
    <xf numFmtId="0" fontId="23" fillId="4" borderId="0" xfId="0" applyFont="1" applyFill="1"/>
    <xf numFmtId="167" fontId="23" fillId="4" borderId="0" xfId="0" applyNumberFormat="1" applyFont="1" applyFill="1" applyAlignment="1">
      <alignment horizontal="center"/>
    </xf>
    <xf numFmtId="0" fontId="23" fillId="4" borderId="0" xfId="0" applyFont="1" applyFill="1" applyAlignment="1">
      <alignment horizontal="center"/>
    </xf>
    <xf numFmtId="0" fontId="23" fillId="0" borderId="0" xfId="0" applyFont="1"/>
    <xf numFmtId="1" fontId="0" fillId="0" borderId="35" xfId="0" applyNumberFormat="1" applyFill="1" applyBorder="1" applyAlignment="1">
      <alignment horizontal="center" vertical="center"/>
    </xf>
    <xf numFmtId="170" fontId="0" fillId="2" borderId="1" xfId="0" applyNumberFormat="1" applyFill="1" applyBorder="1"/>
    <xf numFmtId="2" fontId="0" fillId="0" borderId="0" xfId="0" applyNumberFormat="1" applyBorder="1"/>
    <xf numFmtId="2" fontId="0" fillId="0" borderId="36" xfId="0" applyNumberFormat="1" applyBorder="1"/>
    <xf numFmtId="2" fontId="23" fillId="0" borderId="0" xfId="0" applyNumberFormat="1" applyFont="1"/>
    <xf numFmtId="1" fontId="0" fillId="0" borderId="18" xfId="0" applyNumberFormat="1" applyFill="1" applyBorder="1" applyAlignment="1">
      <alignment horizontal="center" vertical="center"/>
    </xf>
    <xf numFmtId="166" fontId="0" fillId="3" borderId="66" xfId="0" applyNumberFormat="1" applyFill="1" applyBorder="1"/>
    <xf numFmtId="2" fontId="0" fillId="0" borderId="19" xfId="0" applyNumberFormat="1" applyBorder="1"/>
    <xf numFmtId="2" fontId="0" fillId="0" borderId="20" xfId="0" applyNumberFormat="1" applyBorder="1"/>
    <xf numFmtId="167" fontId="0" fillId="11" borderId="0" xfId="0" applyNumberFormat="1" applyFill="1" applyAlignment="1">
      <alignment horizontal="center"/>
    </xf>
    <xf numFmtId="0" fontId="0" fillId="11" borderId="0" xfId="0" applyFill="1" applyAlignment="1">
      <alignment horizontal="center"/>
    </xf>
    <xf numFmtId="1" fontId="0" fillId="11" borderId="0" xfId="0" applyNumberFormat="1" applyFill="1"/>
    <xf numFmtId="2" fontId="0" fillId="11" borderId="0" xfId="0" applyNumberFormat="1" applyFill="1"/>
    <xf numFmtId="0" fontId="3" fillId="4" borderId="74" xfId="0" applyFont="1" applyFill="1" applyBorder="1" applyAlignment="1">
      <alignment horizontal="center" textRotation="90" wrapText="1"/>
    </xf>
    <xf numFmtId="49" fontId="3" fillId="0" borderId="2" xfId="0" applyNumberFormat="1" applyFont="1" applyBorder="1" applyAlignment="1">
      <alignment horizontal="center" textRotation="90" wrapText="1"/>
    </xf>
    <xf numFmtId="49" fontId="3" fillId="4" borderId="2" xfId="0" applyNumberFormat="1" applyFont="1" applyFill="1" applyBorder="1" applyAlignment="1">
      <alignment horizontal="center" textRotation="90" wrapText="1"/>
    </xf>
    <xf numFmtId="2" fontId="3" fillId="0" borderId="2" xfId="0" applyNumberFormat="1" applyFont="1" applyBorder="1" applyAlignment="1">
      <alignment horizontal="center" textRotation="90" wrapText="1"/>
    </xf>
    <xf numFmtId="0" fontId="3" fillId="31" borderId="0" xfId="0" applyFont="1" applyFill="1" applyBorder="1" applyAlignment="1">
      <alignment horizontal="left" vertical="center"/>
    </xf>
    <xf numFmtId="0" fontId="3" fillId="0" borderId="0" xfId="0" applyFont="1" applyBorder="1" applyAlignment="1">
      <alignment horizontal="left" vertical="center"/>
    </xf>
    <xf numFmtId="0" fontId="3" fillId="4" borderId="0" xfId="0" applyFont="1" applyFill="1" applyBorder="1" applyAlignment="1">
      <alignment horizontal="left" vertical="center"/>
    </xf>
    <xf numFmtId="49" fontId="3" fillId="0" borderId="0" xfId="0" applyNumberFormat="1" applyFont="1" applyBorder="1" applyAlignment="1">
      <alignment horizontal="left" vertical="center"/>
    </xf>
    <xf numFmtId="2" fontId="3" fillId="0" borderId="0" xfId="0" applyNumberFormat="1" applyFont="1" applyBorder="1" applyAlignment="1">
      <alignment horizontal="center" vertical="center"/>
    </xf>
    <xf numFmtId="0" fontId="0" fillId="0" borderId="0" xfId="0" applyAlignment="1">
      <alignment horizontal="left" vertical="center"/>
    </xf>
    <xf numFmtId="165" fontId="0" fillId="0" borderId="75" xfId="0" applyNumberFormat="1" applyFont="1" applyFill="1" applyBorder="1"/>
    <xf numFmtId="0" fontId="1" fillId="0" borderId="76" xfId="0" applyFont="1" applyFill="1" applyBorder="1" applyAlignment="1">
      <alignment horizontal="center" vertical="center" wrapText="1"/>
    </xf>
    <xf numFmtId="0" fontId="0" fillId="0" borderId="76" xfId="0" applyFont="1" applyFill="1" applyBorder="1"/>
    <xf numFmtId="0" fontId="0" fillId="0" borderId="77" xfId="0" applyFont="1" applyFill="1" applyBorder="1"/>
    <xf numFmtId="0" fontId="0" fillId="0" borderId="75" xfId="0" applyFont="1" applyFill="1" applyBorder="1" applyAlignment="1">
      <alignment horizontal="center"/>
    </xf>
    <xf numFmtId="2" fontId="0" fillId="4" borderId="76" xfId="0" applyNumberFormat="1" applyFont="1" applyFill="1" applyBorder="1" applyAlignment="1">
      <alignment horizontal="center"/>
    </xf>
    <xf numFmtId="0" fontId="0" fillId="0" borderId="76" xfId="0" applyFont="1" applyFill="1" applyBorder="1" applyAlignment="1">
      <alignment horizontal="center"/>
    </xf>
    <xf numFmtId="0" fontId="0" fillId="0" borderId="76" xfId="0" applyBorder="1" applyAlignment="1">
      <alignment horizontal="center"/>
    </xf>
    <xf numFmtId="0" fontId="0" fillId="0" borderId="78" xfId="0" applyFont="1" applyFill="1" applyBorder="1" applyAlignment="1">
      <alignment horizontal="center"/>
    </xf>
    <xf numFmtId="2" fontId="0" fillId="4" borderId="79" xfId="0" applyNumberFormat="1" applyFont="1" applyFill="1" applyBorder="1" applyAlignment="1">
      <alignment horizontal="center"/>
    </xf>
    <xf numFmtId="0" fontId="0" fillId="0" borderId="80" xfId="0" applyBorder="1"/>
    <xf numFmtId="0" fontId="0" fillId="0" borderId="81" xfId="0" applyBorder="1"/>
    <xf numFmtId="165" fontId="0" fillId="0" borderId="82" xfId="0" applyNumberFormat="1" applyBorder="1"/>
    <xf numFmtId="0" fontId="2" fillId="0" borderId="81" xfId="0" applyFont="1" applyFill="1" applyBorder="1" applyAlignment="1">
      <alignment horizontal="center" vertical="center" wrapText="1"/>
    </xf>
    <xf numFmtId="0" fontId="0" fillId="0" borderId="83" xfId="0" applyBorder="1"/>
    <xf numFmtId="0" fontId="0" fillId="0" borderId="82" xfId="0" applyBorder="1" applyAlignment="1">
      <alignment horizontal="center"/>
    </xf>
    <xf numFmtId="2" fontId="0" fillId="4" borderId="81" xfId="0" applyNumberFormat="1" applyFont="1" applyFill="1" applyBorder="1" applyAlignment="1">
      <alignment horizontal="center"/>
    </xf>
    <xf numFmtId="0" fontId="0" fillId="0" borderId="81" xfId="0" applyBorder="1" applyAlignment="1">
      <alignment horizontal="center"/>
    </xf>
    <xf numFmtId="0" fontId="0" fillId="0" borderId="80" xfId="0" applyFont="1" applyFill="1" applyBorder="1" applyAlignment="1">
      <alignment horizontal="center"/>
    </xf>
    <xf numFmtId="2" fontId="0" fillId="4" borderId="84" xfId="0" applyNumberFormat="1" applyFill="1" applyBorder="1" applyAlignment="1">
      <alignment horizontal="center"/>
    </xf>
    <xf numFmtId="2" fontId="0" fillId="4" borderId="81" xfId="0" applyNumberFormat="1" applyFill="1" applyBorder="1" applyAlignment="1">
      <alignment horizontal="center"/>
    </xf>
    <xf numFmtId="165" fontId="0" fillId="0" borderId="85" xfId="0" applyNumberFormat="1" applyBorder="1"/>
    <xf numFmtId="0" fontId="2" fillId="0" borderId="86" xfId="0" applyFont="1" applyFill="1" applyBorder="1" applyAlignment="1">
      <alignment horizontal="center" vertical="center" wrapText="1"/>
    </xf>
    <xf numFmtId="0" fontId="0" fillId="0" borderId="86" xfId="0" applyBorder="1"/>
    <xf numFmtId="0" fontId="0" fillId="0" borderId="87" xfId="0" applyBorder="1"/>
    <xf numFmtId="0" fontId="0" fillId="0" borderId="85" xfId="0" applyBorder="1" applyAlignment="1">
      <alignment horizontal="center"/>
    </xf>
    <xf numFmtId="2" fontId="0" fillId="4" borderId="86" xfId="0" applyNumberFormat="1" applyFill="1" applyBorder="1" applyAlignment="1">
      <alignment horizontal="center"/>
    </xf>
    <xf numFmtId="0" fontId="0" fillId="0" borderId="86" xfId="0" applyBorder="1" applyAlignment="1">
      <alignment horizontal="center"/>
    </xf>
    <xf numFmtId="0" fontId="0" fillId="0" borderId="88" xfId="0" applyFont="1" applyFill="1" applyBorder="1" applyAlignment="1">
      <alignment horizontal="center"/>
    </xf>
    <xf numFmtId="2" fontId="0" fillId="4" borderId="89" xfId="0" applyNumberFormat="1" applyFill="1" applyBorder="1" applyAlignment="1">
      <alignment horizontal="center"/>
    </xf>
    <xf numFmtId="165" fontId="0" fillId="0" borderId="90" xfId="0" applyNumberFormat="1" applyBorder="1"/>
    <xf numFmtId="0" fontId="2" fillId="0" borderId="90" xfId="0" applyFont="1" applyFill="1" applyBorder="1" applyAlignment="1">
      <alignment horizontal="center" vertical="center" wrapText="1"/>
    </xf>
    <xf numFmtId="0" fontId="0" fillId="0" borderId="91" xfId="0" applyBorder="1"/>
    <xf numFmtId="0" fontId="2" fillId="0" borderId="21" xfId="0" applyFont="1" applyFill="1" applyBorder="1" applyAlignment="1">
      <alignment horizontal="center" vertical="center" wrapText="1"/>
    </xf>
    <xf numFmtId="169" fontId="3" fillId="0" borderId="57" xfId="0" applyNumberFormat="1" applyFont="1" applyFill="1" applyBorder="1" applyAlignment="1">
      <alignment horizontal="right" wrapText="1"/>
    </xf>
    <xf numFmtId="0" fontId="9" fillId="0" borderId="90" xfId="0" applyFont="1" applyBorder="1" applyAlignment="1">
      <alignment horizontal="center"/>
    </xf>
    <xf numFmtId="2" fontId="9" fillId="4" borderId="90" xfId="0" applyNumberFormat="1" applyFont="1" applyFill="1" applyBorder="1" applyAlignment="1">
      <alignment horizontal="center"/>
    </xf>
    <xf numFmtId="0" fontId="0" fillId="0" borderId="90" xfId="0" applyBorder="1" applyAlignment="1">
      <alignment horizontal="center"/>
    </xf>
    <xf numFmtId="2" fontId="0" fillId="0" borderId="90" xfId="0" applyNumberFormat="1" applyBorder="1" applyAlignment="1">
      <alignment horizontal="center"/>
    </xf>
    <xf numFmtId="165" fontId="0" fillId="0" borderId="81" xfId="0" applyNumberFormat="1" applyBorder="1"/>
    <xf numFmtId="0" fontId="2" fillId="0" borderId="26" xfId="0" applyFont="1" applyFill="1" applyBorder="1" applyAlignment="1">
      <alignment horizontal="center" vertical="center" wrapText="1"/>
    </xf>
    <xf numFmtId="49" fontId="3" fillId="0" borderId="51" xfId="0" applyNumberFormat="1" applyFont="1" applyFill="1" applyBorder="1" applyAlignment="1">
      <alignment horizontal="right"/>
    </xf>
    <xf numFmtId="2" fontId="0" fillId="0" borderId="81" xfId="0" applyNumberFormat="1" applyBorder="1" applyAlignment="1">
      <alignment horizontal="center"/>
    </xf>
    <xf numFmtId="0" fontId="2" fillId="0" borderId="18" xfId="0" applyFont="1" applyFill="1" applyBorder="1" applyAlignment="1">
      <alignment horizontal="center" vertical="center" wrapText="1"/>
    </xf>
    <xf numFmtId="1" fontId="9" fillId="0" borderId="80" xfId="0" applyNumberFormat="1" applyFont="1" applyBorder="1" applyAlignment="1">
      <alignment horizontal="center" vertical="center"/>
    </xf>
    <xf numFmtId="1" fontId="9" fillId="24" borderId="81" xfId="0" applyNumberFormat="1" applyFont="1" applyFill="1" applyBorder="1" applyAlignment="1">
      <alignment horizontal="center" vertical="center"/>
    </xf>
    <xf numFmtId="1" fontId="9" fillId="0" borderId="81" xfId="0" applyNumberFormat="1" applyFont="1" applyBorder="1" applyAlignment="1">
      <alignment horizontal="center" vertical="center"/>
    </xf>
    <xf numFmtId="1" fontId="9" fillId="11" borderId="81" xfId="0" applyNumberFormat="1" applyFont="1" applyFill="1" applyBorder="1" applyAlignment="1">
      <alignment horizontal="center" vertical="center"/>
    </xf>
    <xf numFmtId="1" fontId="9" fillId="0" borderId="81" xfId="0" applyNumberFormat="1" applyFont="1" applyFill="1" applyBorder="1" applyAlignment="1">
      <alignment horizontal="center" vertical="center"/>
    </xf>
    <xf numFmtId="1" fontId="9" fillId="2" borderId="81" xfId="0" applyNumberFormat="1" applyFont="1" applyFill="1" applyBorder="1" applyAlignment="1">
      <alignment horizontal="center" vertical="center"/>
    </xf>
    <xf numFmtId="1" fontId="9" fillId="39" borderId="81" xfId="0" applyNumberFormat="1" applyFont="1" applyFill="1" applyBorder="1" applyAlignment="1">
      <alignment horizontal="center" vertical="center"/>
    </xf>
    <xf numFmtId="1" fontId="9" fillId="10" borderId="81" xfId="0" applyNumberFormat="1" applyFont="1" applyFill="1" applyBorder="1" applyAlignment="1">
      <alignment horizontal="center" vertical="center"/>
    </xf>
    <xf numFmtId="2" fontId="9" fillId="0" borderId="81" xfId="0" applyNumberFormat="1" applyFont="1" applyBorder="1" applyAlignment="1">
      <alignment horizontal="center" vertical="center"/>
    </xf>
    <xf numFmtId="165" fontId="0" fillId="0" borderId="92" xfId="0" applyNumberFormat="1" applyBorder="1"/>
    <xf numFmtId="0" fontId="2" fillId="0" borderId="92" xfId="0" applyFont="1" applyFill="1" applyBorder="1" applyAlignment="1">
      <alignment horizontal="center" vertical="center" wrapText="1"/>
    </xf>
    <xf numFmtId="0" fontId="0" fillId="0" borderId="92" xfId="0" applyBorder="1"/>
    <xf numFmtId="0" fontId="2" fillId="0" borderId="93" xfId="0" applyFont="1" applyFill="1" applyBorder="1" applyAlignment="1">
      <alignment horizontal="center" vertical="center" wrapText="1"/>
    </xf>
    <xf numFmtId="0" fontId="0" fillId="0" borderId="93" xfId="0" applyBorder="1"/>
    <xf numFmtId="0" fontId="0" fillId="0" borderId="92" xfId="0" applyFont="1" applyFill="1" applyBorder="1" applyAlignment="1">
      <alignment horizontal="center"/>
    </xf>
    <xf numFmtId="2" fontId="0" fillId="0" borderId="92" xfId="0" applyNumberFormat="1" applyFont="1" applyFill="1" applyBorder="1" applyAlignment="1">
      <alignment horizontal="center"/>
    </xf>
    <xf numFmtId="0" fontId="0" fillId="0" borderId="92" xfId="0" applyBorder="1" applyAlignment="1">
      <alignment horizontal="center"/>
    </xf>
    <xf numFmtId="2" fontId="0" fillId="0" borderId="92" xfId="0" applyNumberFormat="1" applyBorder="1" applyAlignment="1">
      <alignment horizontal="center"/>
    </xf>
    <xf numFmtId="165" fontId="0" fillId="0" borderId="75" xfId="0" applyNumberFormat="1" applyBorder="1"/>
    <xf numFmtId="0" fontId="2" fillId="0" borderId="76" xfId="0" applyFont="1" applyFill="1" applyBorder="1" applyAlignment="1">
      <alignment horizontal="center" vertical="center" wrapText="1"/>
    </xf>
    <xf numFmtId="0" fontId="0" fillId="0" borderId="76" xfId="0" applyBorder="1"/>
    <xf numFmtId="0" fontId="0" fillId="0" borderId="77" xfId="0" applyBorder="1"/>
    <xf numFmtId="0" fontId="0" fillId="0" borderId="75" xfId="0" applyBorder="1" applyAlignment="1">
      <alignment horizontal="center"/>
    </xf>
    <xf numFmtId="2" fontId="0" fillId="4" borderId="79" xfId="0" applyNumberFormat="1" applyFill="1" applyBorder="1" applyAlignment="1">
      <alignment horizontal="center"/>
    </xf>
    <xf numFmtId="0" fontId="0" fillId="0" borderId="81" xfId="0" applyBorder="1" applyAlignment="1">
      <alignment horizontal="center" vertical="center"/>
    </xf>
    <xf numFmtId="165" fontId="0" fillId="0" borderId="82" xfId="0" applyNumberFormat="1" applyFill="1" applyBorder="1"/>
    <xf numFmtId="0" fontId="0" fillId="0" borderId="81" xfId="0" applyFill="1" applyBorder="1"/>
    <xf numFmtId="0" fontId="0" fillId="0" borderId="83" xfId="0" applyFill="1" applyBorder="1"/>
    <xf numFmtId="0" fontId="0" fillId="0" borderId="82" xfId="0" applyFill="1" applyBorder="1" applyAlignment="1">
      <alignment horizontal="center"/>
    </xf>
    <xf numFmtId="0" fontId="0" fillId="0" borderId="81" xfId="0" applyFill="1" applyBorder="1" applyAlignment="1">
      <alignment horizontal="center"/>
    </xf>
    <xf numFmtId="0" fontId="0" fillId="0" borderId="90" xfId="0" applyBorder="1"/>
    <xf numFmtId="0" fontId="0" fillId="0" borderId="21" xfId="0" applyBorder="1"/>
    <xf numFmtId="0" fontId="9" fillId="0" borderId="94" xfId="0" applyFont="1" applyBorder="1" applyAlignment="1">
      <alignment horizontal="center" vertical="center"/>
    </xf>
    <xf numFmtId="2" fontId="9" fillId="4" borderId="90" xfId="0" applyNumberFormat="1" applyFont="1" applyFill="1" applyBorder="1" applyAlignment="1">
      <alignment horizontal="center" vertical="center"/>
    </xf>
    <xf numFmtId="0" fontId="0" fillId="0" borderId="95" xfId="0" applyBorder="1"/>
    <xf numFmtId="0" fontId="0" fillId="0" borderId="96" xfId="0" applyBorder="1"/>
    <xf numFmtId="0" fontId="0" fillId="0" borderId="26" xfId="0" applyBorder="1"/>
    <xf numFmtId="2" fontId="0" fillId="0" borderId="95" xfId="0" applyNumberFormat="1" applyBorder="1" applyAlignment="1">
      <alignment horizontal="center"/>
    </xf>
    <xf numFmtId="0" fontId="0" fillId="0" borderId="97" xfId="0" applyBorder="1"/>
    <xf numFmtId="0" fontId="0" fillId="0" borderId="98" xfId="0" applyBorder="1"/>
    <xf numFmtId="0" fontId="9" fillId="0" borderId="99" xfId="0" applyFont="1" applyBorder="1" applyAlignment="1">
      <alignment horizontal="center" vertical="center"/>
    </xf>
    <xf numFmtId="0" fontId="9" fillId="24" borderId="97" xfId="0" applyFont="1" applyFill="1" applyBorder="1" applyAlignment="1">
      <alignment horizontal="center" vertical="center"/>
    </xf>
    <xf numFmtId="0" fontId="9" fillId="0" borderId="97" xfId="0" applyFont="1" applyBorder="1" applyAlignment="1">
      <alignment horizontal="center" vertical="center"/>
    </xf>
    <xf numFmtId="0" fontId="9" fillId="11" borderId="97" xfId="0" applyFont="1" applyFill="1" applyBorder="1" applyAlignment="1">
      <alignment horizontal="center" vertical="center"/>
    </xf>
    <xf numFmtId="0" fontId="9" fillId="9" borderId="97" xfId="0" applyFont="1" applyFill="1" applyBorder="1" applyAlignment="1">
      <alignment horizontal="center" vertical="center"/>
    </xf>
    <xf numFmtId="0" fontId="9" fillId="2" borderId="97" xfId="0" applyFont="1" applyFill="1" applyBorder="1" applyAlignment="1">
      <alignment horizontal="center" vertical="center"/>
    </xf>
    <xf numFmtId="0" fontId="9" fillId="39" borderId="97" xfId="0" applyFont="1" applyFill="1" applyBorder="1" applyAlignment="1">
      <alignment horizontal="center" vertical="center"/>
    </xf>
    <xf numFmtId="0" fontId="9" fillId="10" borderId="97" xfId="0" applyFont="1" applyFill="1" applyBorder="1" applyAlignment="1">
      <alignment horizontal="center" vertical="center"/>
    </xf>
    <xf numFmtId="2" fontId="9" fillId="0" borderId="97" xfId="0" applyNumberFormat="1" applyFont="1" applyBorder="1" applyAlignment="1">
      <alignment horizontal="center" vertical="center"/>
    </xf>
    <xf numFmtId="0" fontId="10" fillId="0" borderId="16" xfId="0" applyFont="1" applyBorder="1"/>
    <xf numFmtId="0" fontId="9" fillId="0" borderId="0" xfId="0" quotePrefix="1" applyFont="1" applyBorder="1" applyAlignment="1">
      <alignment horizontal="left"/>
    </xf>
    <xf numFmtId="0" fontId="9" fillId="0" borderId="35" xfId="0" quotePrefix="1" applyFont="1" applyBorder="1" applyAlignment="1">
      <alignment horizontal="center"/>
    </xf>
    <xf numFmtId="164" fontId="0" fillId="0" borderId="0" xfId="0" applyNumberFormat="1" applyBorder="1" applyAlignment="1">
      <alignment horizontal="center"/>
    </xf>
    <xf numFmtId="164" fontId="0" fillId="0" borderId="36" xfId="0" applyNumberFormat="1" applyBorder="1" applyAlignment="1">
      <alignment horizontal="center"/>
    </xf>
    <xf numFmtId="0" fontId="9" fillId="0" borderId="19" xfId="0" applyFont="1" applyBorder="1" applyAlignment="1">
      <alignment horizontal="center" vertical="top" textRotation="90" wrapText="1"/>
    </xf>
    <xf numFmtId="0" fontId="9" fillId="0" borderId="20" xfId="0" applyFont="1" applyBorder="1" applyAlignment="1">
      <alignment horizontal="center" vertical="top" textRotation="90" wrapText="1"/>
    </xf>
    <xf numFmtId="0" fontId="9" fillId="0" borderId="0" xfId="0" applyFont="1" applyAlignment="1">
      <alignment horizontal="center" vertical="top" textRotation="90" wrapText="1"/>
    </xf>
    <xf numFmtId="0" fontId="9" fillId="0" borderId="0" xfId="0" applyFont="1" applyAlignment="1">
      <alignment horizontal="center" textRotation="90" wrapText="1"/>
    </xf>
    <xf numFmtId="0" fontId="9" fillId="0" borderId="13" xfId="0" applyFont="1" applyBorder="1" applyAlignment="1">
      <alignment horizontal="center" textRotation="90" wrapText="1"/>
    </xf>
    <xf numFmtId="0" fontId="9" fillId="0" borderId="14" xfId="0" applyFont="1" applyBorder="1" applyAlignment="1">
      <alignment horizontal="center" textRotation="90" wrapText="1"/>
    </xf>
    <xf numFmtId="0" fontId="9" fillId="0" borderId="10" xfId="0" applyFont="1" applyBorder="1" applyAlignment="1">
      <alignment horizontal="center" textRotation="90" wrapText="1"/>
    </xf>
    <xf numFmtId="0" fontId="9" fillId="0" borderId="15" xfId="0" applyFont="1" applyBorder="1" applyAlignment="1">
      <alignment horizontal="center" textRotation="90" wrapText="1"/>
    </xf>
    <xf numFmtId="0" fontId="9" fillId="0" borderId="16" xfId="0" applyFont="1" applyBorder="1" applyAlignment="1">
      <alignment horizontal="center" textRotation="90" wrapText="1"/>
    </xf>
    <xf numFmtId="0" fontId="9" fillId="0" borderId="17" xfId="0" applyFont="1" applyBorder="1" applyAlignment="1">
      <alignment horizontal="center" textRotation="90" wrapText="1"/>
    </xf>
    <xf numFmtId="2" fontId="9" fillId="0" borderId="17" xfId="0" applyNumberFormat="1" applyFont="1" applyBorder="1" applyAlignment="1">
      <alignment horizontal="center" textRotation="90" wrapText="1"/>
    </xf>
    <xf numFmtId="0" fontId="0" fillId="0" borderId="82" xfId="0" applyFont="1" applyFill="1" applyBorder="1" applyAlignment="1">
      <alignment horizontal="center"/>
    </xf>
    <xf numFmtId="2" fontId="0" fillId="4" borderId="84" xfId="0" applyNumberFormat="1" applyFont="1" applyFill="1" applyBorder="1" applyAlignment="1">
      <alignment horizontal="center"/>
    </xf>
    <xf numFmtId="2" fontId="0" fillId="0" borderId="81" xfId="0" applyNumberFormat="1" applyFont="1" applyFill="1" applyBorder="1" applyAlignment="1">
      <alignment horizontal="center"/>
    </xf>
    <xf numFmtId="2" fontId="0" fillId="0" borderId="84" xfId="0" applyNumberFormat="1" applyFill="1" applyBorder="1" applyAlignment="1">
      <alignment horizontal="center"/>
    </xf>
    <xf numFmtId="2" fontId="0" fillId="0" borderId="84" xfId="0" applyNumberFormat="1" applyFont="1" applyFill="1" applyBorder="1" applyAlignment="1">
      <alignment horizontal="center"/>
    </xf>
    <xf numFmtId="2" fontId="0" fillId="0" borderId="81" xfId="0" applyNumberFormat="1" applyFill="1" applyBorder="1" applyAlignment="1">
      <alignment horizontal="center"/>
    </xf>
    <xf numFmtId="165" fontId="0" fillId="0" borderId="100" xfId="0" applyNumberFormat="1" applyBorder="1"/>
    <xf numFmtId="0" fontId="0" fillId="0" borderId="101" xfId="0" applyBorder="1"/>
    <xf numFmtId="0" fontId="0" fillId="0" borderId="100" xfId="0" applyBorder="1" applyAlignment="1">
      <alignment horizontal="center"/>
    </xf>
    <xf numFmtId="2" fontId="0" fillId="4" borderId="92" xfId="0" applyNumberFormat="1" applyFill="1" applyBorder="1" applyAlignment="1">
      <alignment horizontal="center"/>
    </xf>
    <xf numFmtId="0" fontId="0" fillId="0" borderId="100" xfId="0" applyFont="1" applyFill="1" applyBorder="1" applyAlignment="1">
      <alignment horizontal="center"/>
    </xf>
    <xf numFmtId="2" fontId="0" fillId="4" borderId="102" xfId="0" applyNumberFormat="1" applyFill="1" applyBorder="1" applyAlignment="1">
      <alignment horizontal="center"/>
    </xf>
    <xf numFmtId="165" fontId="0" fillId="0" borderId="103" xfId="0" applyNumberFormat="1" applyBorder="1"/>
    <xf numFmtId="0" fontId="0" fillId="0" borderId="104" xfId="0" applyBorder="1"/>
    <xf numFmtId="0" fontId="0" fillId="0" borderId="103" xfId="0" applyBorder="1" applyAlignment="1">
      <alignment horizontal="center"/>
    </xf>
    <xf numFmtId="0" fontId="0" fillId="0" borderId="93" xfId="0" applyBorder="1" applyAlignment="1">
      <alignment horizontal="center"/>
    </xf>
    <xf numFmtId="0" fontId="0" fillId="0" borderId="103" xfId="0" applyFont="1" applyFill="1" applyBorder="1" applyAlignment="1">
      <alignment horizontal="center"/>
    </xf>
    <xf numFmtId="2" fontId="0" fillId="4" borderId="105" xfId="0" applyNumberFormat="1" applyFill="1" applyBorder="1" applyAlignment="1">
      <alignment horizontal="center"/>
    </xf>
    <xf numFmtId="0" fontId="2" fillId="0" borderId="106" xfId="0" applyFont="1" applyFill="1" applyBorder="1" applyAlignment="1">
      <alignment horizontal="center" vertical="center" wrapText="1"/>
    </xf>
    <xf numFmtId="0" fontId="0" fillId="0" borderId="107" xfId="0" applyBorder="1"/>
    <xf numFmtId="0" fontId="0" fillId="0" borderId="85" xfId="0" applyFont="1" applyFill="1" applyBorder="1" applyAlignment="1">
      <alignment horizontal="center"/>
    </xf>
    <xf numFmtId="2" fontId="0" fillId="0" borderId="86" xfId="0" applyNumberFormat="1" applyFont="1" applyFill="1" applyBorder="1" applyAlignment="1">
      <alignment horizontal="center"/>
    </xf>
    <xf numFmtId="0" fontId="0" fillId="0" borderId="86" xfId="0" applyFont="1" applyFill="1" applyBorder="1" applyAlignment="1">
      <alignment horizontal="center"/>
    </xf>
    <xf numFmtId="2" fontId="0" fillId="0" borderId="89" xfId="0" applyNumberFormat="1" applyFont="1" applyFill="1" applyBorder="1" applyAlignment="1">
      <alignment horizontal="center"/>
    </xf>
    <xf numFmtId="2" fontId="0" fillId="0" borderId="102" xfId="0" applyNumberFormat="1" applyBorder="1" applyAlignment="1">
      <alignment horizontal="center"/>
    </xf>
    <xf numFmtId="165" fontId="0" fillId="0" borderId="108" xfId="0" applyNumberFormat="1" applyBorder="1"/>
    <xf numFmtId="2" fontId="0" fillId="4" borderId="90" xfId="0" applyNumberFormat="1" applyFont="1" applyFill="1" applyBorder="1" applyAlignment="1">
      <alignment horizontal="center"/>
    </xf>
    <xf numFmtId="2" fontId="0" fillId="4" borderId="106" xfId="0" applyNumberFormat="1" applyFont="1" applyFill="1" applyBorder="1" applyAlignment="1">
      <alignment horizontal="center"/>
    </xf>
    <xf numFmtId="0" fontId="0" fillId="0" borderId="106" xfId="0" applyBorder="1" applyAlignment="1">
      <alignment horizontal="center"/>
    </xf>
    <xf numFmtId="2" fontId="0" fillId="4" borderId="109" xfId="0" applyNumberFormat="1" applyFont="1" applyFill="1" applyBorder="1" applyAlignment="1">
      <alignment horizontal="center"/>
    </xf>
    <xf numFmtId="2" fontId="0" fillId="0" borderId="20" xfId="0" applyNumberFormat="1" applyBorder="1" applyAlignment="1">
      <alignment horizontal="center"/>
    </xf>
    <xf numFmtId="0" fontId="10" fillId="0" borderId="15" xfId="0" applyFont="1" applyBorder="1"/>
    <xf numFmtId="2" fontId="0" fillId="0" borderId="24" xfId="0" applyNumberFormat="1" applyBorder="1"/>
    <xf numFmtId="2" fontId="0" fillId="0" borderId="38" xfId="0" applyNumberFormat="1" applyBorder="1"/>
    <xf numFmtId="2" fontId="0" fillId="0" borderId="39" xfId="0" applyNumberFormat="1" applyBorder="1"/>
    <xf numFmtId="0" fontId="10" fillId="0" borderId="35" xfId="0" applyFont="1" applyBorder="1"/>
    <xf numFmtId="2" fontId="0" fillId="0" borderId="40" xfId="0" applyNumberFormat="1" applyBorder="1"/>
    <xf numFmtId="2" fontId="0" fillId="0" borderId="1" xfId="0" applyNumberFormat="1" applyBorder="1"/>
    <xf numFmtId="2" fontId="0" fillId="0" borderId="41" xfId="0" applyNumberFormat="1" applyBorder="1"/>
    <xf numFmtId="0" fontId="10" fillId="0" borderId="18" xfId="0" applyFont="1" applyBorder="1"/>
    <xf numFmtId="2" fontId="0" fillId="0" borderId="42" xfId="0" applyNumberFormat="1" applyBorder="1"/>
    <xf numFmtId="2" fontId="0" fillId="0" borderId="66" xfId="0" applyNumberFormat="1" applyBorder="1"/>
    <xf numFmtId="2" fontId="0" fillId="0" borderId="65" xfId="0" applyNumberFormat="1" applyBorder="1"/>
    <xf numFmtId="0" fontId="9" fillId="0" borderId="13" xfId="0" applyFont="1" applyBorder="1" applyAlignment="1">
      <alignment horizontal="center" vertical="top" textRotation="90" wrapText="1"/>
    </xf>
    <xf numFmtId="0" fontId="9" fillId="0" borderId="14" xfId="0" applyFont="1" applyBorder="1" applyAlignment="1">
      <alignment horizontal="center" vertical="top" textRotation="90" wrapText="1"/>
    </xf>
    <xf numFmtId="0" fontId="9" fillId="0" borderId="10" xfId="0" applyFont="1" applyBorder="1" applyAlignment="1">
      <alignment horizontal="center" vertical="top" textRotation="90" wrapText="1"/>
    </xf>
    <xf numFmtId="0" fontId="9" fillId="0" borderId="16" xfId="0" applyFont="1" applyBorder="1" applyAlignment="1">
      <alignment horizontal="right"/>
    </xf>
    <xf numFmtId="2" fontId="12" fillId="0" borderId="24" xfId="0" applyNumberFormat="1" applyFont="1" applyBorder="1"/>
    <xf numFmtId="2" fontId="12" fillId="0" borderId="40" xfId="0" applyNumberFormat="1" applyFont="1" applyBorder="1"/>
    <xf numFmtId="2" fontId="12" fillId="0" borderId="1" xfId="0" applyNumberFormat="1" applyFont="1" applyBorder="1"/>
    <xf numFmtId="2" fontId="12" fillId="0" borderId="41" xfId="0" applyNumberFormat="1" applyFont="1" applyBorder="1"/>
    <xf numFmtId="2" fontId="12" fillId="0" borderId="42" xfId="0" applyNumberFormat="1" applyFont="1" applyBorder="1"/>
    <xf numFmtId="2" fontId="12" fillId="0" borderId="66" xfId="0" applyNumberFormat="1" applyFont="1" applyBorder="1"/>
    <xf numFmtId="2" fontId="12" fillId="0" borderId="65" xfId="0" applyNumberFormat="1" applyFont="1" applyBorder="1"/>
    <xf numFmtId="0" fontId="9" fillId="0" borderId="18" xfId="0" applyFont="1" applyBorder="1" applyAlignment="1">
      <alignment horizontal="center" vertical="top" textRotation="90" wrapText="1"/>
    </xf>
    <xf numFmtId="0" fontId="12" fillId="0" borderId="24" xfId="0" applyFont="1" applyBorder="1"/>
    <xf numFmtId="0" fontId="12" fillId="0" borderId="38" xfId="0" applyFont="1" applyBorder="1"/>
    <xf numFmtId="0" fontId="9" fillId="0" borderId="55" xfId="0" applyFont="1" applyBorder="1" applyAlignment="1">
      <alignment horizontal="right"/>
    </xf>
    <xf numFmtId="164" fontId="12" fillId="0" borderId="24" xfId="0" applyNumberFormat="1" applyFont="1" applyBorder="1"/>
    <xf numFmtId="164" fontId="12" fillId="0" borderId="38" xfId="0" applyNumberFormat="1" applyFont="1" applyBorder="1"/>
    <xf numFmtId="164" fontId="12" fillId="0" borderId="39" xfId="0" applyNumberFormat="1" applyFont="1" applyBorder="1"/>
    <xf numFmtId="0" fontId="9" fillId="0" borderId="48" xfId="0" applyFont="1" applyBorder="1" applyAlignment="1">
      <alignment horizontal="right"/>
    </xf>
    <xf numFmtId="164" fontId="12" fillId="0" borderId="40" xfId="0" applyNumberFormat="1" applyFont="1" applyBorder="1"/>
    <xf numFmtId="164" fontId="12" fillId="0" borderId="1" xfId="0" applyNumberFormat="1" applyFont="1" applyBorder="1"/>
    <xf numFmtId="164" fontId="12" fillId="0" borderId="41" xfId="0" applyNumberFormat="1" applyFont="1" applyBorder="1"/>
    <xf numFmtId="0" fontId="12" fillId="0" borderId="42" xfId="0" applyFont="1" applyBorder="1"/>
    <xf numFmtId="0" fontId="9" fillId="0" borderId="56" xfId="0" applyFont="1" applyBorder="1" applyAlignment="1">
      <alignment horizontal="right"/>
    </xf>
    <xf numFmtId="164" fontId="12" fillId="0" borderId="42" xfId="0" applyNumberFormat="1" applyFont="1" applyBorder="1"/>
    <xf numFmtId="164" fontId="12" fillId="0" borderId="66" xfId="0" applyNumberFormat="1" applyFont="1" applyBorder="1"/>
    <xf numFmtId="164" fontId="12" fillId="0" borderId="65" xfId="0" applyNumberFormat="1" applyFont="1" applyBorder="1"/>
    <xf numFmtId="0" fontId="10" fillId="0" borderId="14" xfId="0" applyFont="1" applyBorder="1" applyAlignment="1">
      <alignment horizontal="center" vertical="center"/>
    </xf>
    <xf numFmtId="0" fontId="0" fillId="0" borderId="32" xfId="0" applyBorder="1" applyAlignment="1">
      <alignment horizontal="center"/>
    </xf>
    <xf numFmtId="0" fontId="0" fillId="0" borderId="33" xfId="0" applyBorder="1" applyAlignment="1">
      <alignment horizontal="center"/>
    </xf>
    <xf numFmtId="0" fontId="9" fillId="0" borderId="16" xfId="0" applyFont="1" applyBorder="1"/>
    <xf numFmtId="0" fontId="18" fillId="0" borderId="15" xfId="0" applyFont="1" applyBorder="1"/>
    <xf numFmtId="0" fontId="12" fillId="0" borderId="24" xfId="0" applyFont="1" applyBorder="1" applyAlignment="1">
      <alignment horizontal="right"/>
    </xf>
    <xf numFmtId="0" fontId="12" fillId="0" borderId="39" xfId="0" applyFont="1" applyBorder="1" applyAlignment="1">
      <alignment horizontal="right"/>
    </xf>
    <xf numFmtId="2" fontId="12" fillId="2" borderId="44" xfId="0" applyNumberFormat="1" applyFont="1" applyFill="1" applyBorder="1"/>
    <xf numFmtId="2" fontId="12" fillId="2" borderId="1" xfId="0" applyNumberFormat="1" applyFont="1" applyFill="1" applyBorder="1"/>
    <xf numFmtId="2" fontId="12" fillId="2" borderId="48" xfId="0" applyNumberFormat="1" applyFont="1" applyFill="1" applyBorder="1"/>
    <xf numFmtId="0" fontId="12" fillId="0" borderId="40" xfId="0" applyFont="1" applyBorder="1" applyAlignment="1">
      <alignment horizontal="right"/>
    </xf>
    <xf numFmtId="0" fontId="12" fillId="0" borderId="41" xfId="0" applyFont="1" applyBorder="1" applyAlignment="1">
      <alignment horizontal="right"/>
    </xf>
    <xf numFmtId="0" fontId="12" fillId="40" borderId="35" xfId="0" applyFont="1" applyFill="1" applyBorder="1" applyAlignment="1">
      <alignment horizontal="right"/>
    </xf>
    <xf numFmtId="0" fontId="12" fillId="40" borderId="36" xfId="0" applyFont="1" applyFill="1" applyBorder="1" applyAlignment="1">
      <alignment horizontal="right"/>
    </xf>
    <xf numFmtId="166" fontId="12" fillId="0" borderId="0" xfId="0" applyNumberFormat="1" applyFont="1" applyBorder="1"/>
    <xf numFmtId="166" fontId="12" fillId="40" borderId="40" xfId="0" applyNumberFormat="1" applyFont="1" applyFill="1" applyBorder="1"/>
    <xf numFmtId="166" fontId="12" fillId="40" borderId="1" xfId="0" applyNumberFormat="1" applyFont="1" applyFill="1" applyBorder="1"/>
    <xf numFmtId="166" fontId="12" fillId="40" borderId="41" xfId="0" applyNumberFormat="1" applyFont="1" applyFill="1" applyBorder="1"/>
    <xf numFmtId="0" fontId="12" fillId="40" borderId="26" xfId="0" applyFont="1" applyFill="1" applyBorder="1" applyAlignment="1">
      <alignment horizontal="right"/>
    </xf>
    <xf numFmtId="0" fontId="12" fillId="40" borderId="51" xfId="0" applyFont="1" applyFill="1" applyBorder="1" applyAlignment="1">
      <alignment horizontal="right"/>
    </xf>
    <xf numFmtId="0" fontId="12" fillId="4" borderId="18" xfId="0" applyFont="1" applyFill="1" applyBorder="1" applyAlignment="1">
      <alignment horizontal="left"/>
    </xf>
    <xf numFmtId="0" fontId="12" fillId="4" borderId="20" xfId="0" applyFont="1" applyFill="1" applyBorder="1" applyAlignment="1">
      <alignment horizontal="right"/>
    </xf>
    <xf numFmtId="166" fontId="12" fillId="0" borderId="19" xfId="0" applyNumberFormat="1" applyFont="1" applyBorder="1"/>
    <xf numFmtId="166" fontId="12" fillId="4" borderId="42" xfId="0" applyNumberFormat="1" applyFont="1" applyFill="1" applyBorder="1"/>
    <xf numFmtId="166" fontId="12" fillId="4" borderId="66" xfId="0" applyNumberFormat="1" applyFont="1" applyFill="1" applyBorder="1"/>
    <xf numFmtId="166" fontId="12" fillId="4" borderId="65" xfId="0" applyNumberFormat="1" applyFont="1" applyFill="1" applyBorder="1"/>
    <xf numFmtId="0" fontId="12" fillId="20" borderId="35" xfId="0" applyFont="1" applyFill="1" applyBorder="1" applyAlignment="1">
      <alignment horizontal="right"/>
    </xf>
    <xf numFmtId="0" fontId="12" fillId="20" borderId="36" xfId="0" applyFont="1" applyFill="1" applyBorder="1" applyAlignment="1">
      <alignment horizontal="right"/>
    </xf>
    <xf numFmtId="0" fontId="12" fillId="20" borderId="35" xfId="0" applyFont="1" applyFill="1" applyBorder="1"/>
    <xf numFmtId="0" fontId="12" fillId="20" borderId="0" xfId="0" applyFont="1" applyFill="1" applyBorder="1"/>
    <xf numFmtId="0" fontId="12" fillId="20" borderId="36" xfId="0" applyFont="1" applyFill="1" applyBorder="1"/>
    <xf numFmtId="0" fontId="0" fillId="20" borderId="35" xfId="0" applyFill="1" applyBorder="1"/>
    <xf numFmtId="0" fontId="0" fillId="20" borderId="0" xfId="0" applyFill="1" applyBorder="1"/>
    <xf numFmtId="0" fontId="0" fillId="20" borderId="36" xfId="0" applyFill="1" applyBorder="1"/>
    <xf numFmtId="0" fontId="12" fillId="0" borderId="71" xfId="0" applyFont="1" applyBorder="1" applyAlignment="1">
      <alignment horizontal="right"/>
    </xf>
    <xf numFmtId="0" fontId="12" fillId="0" borderId="72" xfId="0" applyFont="1" applyBorder="1" applyAlignment="1">
      <alignment horizontal="right"/>
    </xf>
    <xf numFmtId="0" fontId="12" fillId="20" borderId="18" xfId="0" applyFont="1" applyFill="1" applyBorder="1" applyAlignment="1">
      <alignment horizontal="right"/>
    </xf>
    <xf numFmtId="0" fontId="12" fillId="20" borderId="20" xfId="0" applyFont="1" applyFill="1" applyBorder="1" applyAlignment="1">
      <alignment horizontal="right"/>
    </xf>
    <xf numFmtId="0" fontId="0" fillId="6" borderId="44" xfId="0" applyFill="1" applyBorder="1" applyAlignment="1">
      <alignment horizontal="center"/>
    </xf>
    <xf numFmtId="0" fontId="0" fillId="7" borderId="44" xfId="0" applyFill="1" applyBorder="1" applyAlignment="1">
      <alignment horizontal="center"/>
    </xf>
    <xf numFmtId="0" fontId="10" fillId="4" borderId="9" xfId="0" applyFont="1" applyFill="1" applyBorder="1" applyAlignment="1">
      <alignment horizontal="center"/>
    </xf>
    <xf numFmtId="0" fontId="10" fillId="4" borderId="0" xfId="0" applyFont="1" applyFill="1" applyAlignment="1">
      <alignment horizontal="center"/>
    </xf>
    <xf numFmtId="0" fontId="35" fillId="4" borderId="9" xfId="0" applyFont="1" applyFill="1" applyBorder="1" applyAlignment="1">
      <alignment horizontal="center"/>
    </xf>
    <xf numFmtId="0" fontId="10" fillId="4" borderId="0" xfId="0" applyFont="1" applyFill="1" applyAlignment="1">
      <alignment horizontal="left"/>
    </xf>
    <xf numFmtId="1" fontId="10" fillId="4" borderId="5" xfId="0" applyNumberFormat="1" applyFont="1" applyFill="1" applyBorder="1" applyAlignment="1">
      <alignment horizontal="center"/>
    </xf>
    <xf numFmtId="0" fontId="9" fillId="0" borderId="15" xfId="0" applyFont="1" applyFill="1" applyBorder="1" applyAlignment="1">
      <alignment horizontal="center" textRotation="90" wrapText="1"/>
    </xf>
    <xf numFmtId="0" fontId="12" fillId="0" borderId="0" xfId="0" applyFont="1" applyFill="1" applyBorder="1" applyAlignment="1">
      <alignment horizontal="center"/>
    </xf>
    <xf numFmtId="1" fontId="12" fillId="34" borderId="53" xfId="0" applyNumberFormat="1" applyFont="1" applyFill="1" applyBorder="1" applyAlignment="1">
      <alignment horizontal="center"/>
    </xf>
    <xf numFmtId="1" fontId="12" fillId="34" borderId="45" xfId="0" applyNumberFormat="1" applyFont="1" applyFill="1" applyBorder="1" applyAlignment="1">
      <alignment horizontal="center"/>
    </xf>
    <xf numFmtId="0" fontId="9" fillId="0" borderId="10" xfId="0" applyFont="1" applyBorder="1" applyAlignment="1">
      <alignment horizontal="right"/>
    </xf>
    <xf numFmtId="0" fontId="10" fillId="0" borderId="60" xfId="0" applyFont="1" applyFill="1" applyBorder="1" applyAlignment="1">
      <alignment horizontal="center" textRotation="90" wrapText="1"/>
    </xf>
    <xf numFmtId="0" fontId="30" fillId="0" borderId="61" xfId="0" applyFont="1" applyBorder="1" applyAlignment="1">
      <alignment horizontal="right" vertical="center"/>
    </xf>
    <xf numFmtId="0" fontId="9" fillId="0" borderId="31" xfId="0" applyFont="1" applyBorder="1" applyAlignment="1">
      <alignment horizontal="right" vertical="center"/>
    </xf>
    <xf numFmtId="0" fontId="9" fillId="0" borderId="69" xfId="0" applyFont="1" applyBorder="1" applyAlignment="1">
      <alignment horizontal="right" vertical="center"/>
    </xf>
    <xf numFmtId="0" fontId="12" fillId="0" borderId="0" xfId="0" applyFont="1" applyFill="1" applyBorder="1" applyAlignment="1">
      <alignment horizontal="center" vertical="center"/>
    </xf>
    <xf numFmtId="0" fontId="9" fillId="0" borderId="61" xfId="0" applyFont="1" applyBorder="1" applyAlignment="1">
      <alignment horizontal="right" vertical="center"/>
    </xf>
    <xf numFmtId="0" fontId="10" fillId="0" borderId="9" xfId="0" applyFont="1" applyBorder="1" applyAlignment="1">
      <alignment horizontal="center" vertical="center" wrapText="1"/>
    </xf>
    <xf numFmtId="0" fontId="9" fillId="0" borderId="16" xfId="0" applyFont="1" applyFill="1" applyBorder="1" applyAlignment="1">
      <alignment horizontal="center" textRotation="90" wrapText="1"/>
    </xf>
    <xf numFmtId="0" fontId="10" fillId="0" borderId="61" xfId="0" applyFont="1" applyFill="1" applyBorder="1" applyAlignment="1">
      <alignment horizontal="center" textRotation="90" wrapText="1"/>
    </xf>
    <xf numFmtId="1" fontId="12" fillId="6" borderId="24" xfId="0" applyNumberFormat="1" applyFont="1" applyFill="1" applyBorder="1" applyAlignment="1">
      <alignment horizontal="center" vertical="center"/>
    </xf>
    <xf numFmtId="1" fontId="12" fillId="6" borderId="39" xfId="0" applyNumberFormat="1" applyFont="1" applyFill="1" applyBorder="1" applyAlignment="1">
      <alignment horizontal="center" vertical="center"/>
    </xf>
    <xf numFmtId="1" fontId="12" fillId="7" borderId="42" xfId="0" applyNumberFormat="1" applyFont="1" applyFill="1" applyBorder="1" applyAlignment="1">
      <alignment horizontal="center" vertical="center"/>
    </xf>
    <xf numFmtId="1" fontId="12" fillId="7" borderId="65" xfId="0" applyNumberFormat="1" applyFont="1" applyFill="1" applyBorder="1" applyAlignment="1">
      <alignment horizontal="center" vertical="center"/>
    </xf>
    <xf numFmtId="0" fontId="12" fillId="0" borderId="35" xfId="0" applyFont="1" applyFill="1" applyBorder="1" applyAlignment="1">
      <alignment horizontal="center" vertical="center"/>
    </xf>
    <xf numFmtId="0" fontId="12" fillId="0" borderId="36" xfId="0" applyFont="1" applyFill="1" applyBorder="1" applyAlignment="1">
      <alignment horizontal="center" vertical="center"/>
    </xf>
    <xf numFmtId="1" fontId="12" fillId="6" borderId="42" xfId="0" applyNumberFormat="1" applyFont="1" applyFill="1" applyBorder="1" applyAlignment="1">
      <alignment horizontal="center" vertical="center"/>
    </xf>
    <xf numFmtId="1" fontId="12" fillId="6" borderId="65" xfId="0" applyNumberFormat="1" applyFont="1" applyFill="1" applyBorder="1" applyAlignment="1">
      <alignment horizontal="center" vertical="center"/>
    </xf>
    <xf numFmtId="1" fontId="12" fillId="7" borderId="24" xfId="0" applyNumberFormat="1" applyFont="1" applyFill="1" applyBorder="1" applyAlignment="1">
      <alignment horizontal="center" vertical="center"/>
    </xf>
    <xf numFmtId="1" fontId="12" fillId="7" borderId="39" xfId="0" applyNumberFormat="1" applyFont="1" applyFill="1" applyBorder="1" applyAlignment="1">
      <alignment horizontal="center" vertical="center"/>
    </xf>
    <xf numFmtId="1" fontId="12" fillId="0" borderId="54" xfId="0" applyNumberFormat="1" applyFont="1" applyFill="1" applyBorder="1" applyAlignment="1">
      <alignment horizontal="center" vertical="center"/>
    </xf>
    <xf numFmtId="1" fontId="12" fillId="0" borderId="34" xfId="0" applyNumberFormat="1" applyFont="1" applyFill="1" applyBorder="1" applyAlignment="1">
      <alignment horizontal="center" vertical="center"/>
    </xf>
    <xf numFmtId="0" fontId="9" fillId="0" borderId="61" xfId="0" applyFont="1" applyFill="1" applyBorder="1" applyAlignment="1">
      <alignment horizontal="center" textRotation="90" wrapText="1"/>
    </xf>
    <xf numFmtId="3" fontId="12" fillId="6" borderId="24" xfId="0" applyNumberFormat="1" applyFont="1" applyFill="1" applyBorder="1" applyAlignment="1">
      <alignment horizontal="center" vertical="center"/>
    </xf>
    <xf numFmtId="3" fontId="12" fillId="6" borderId="39" xfId="0" applyNumberFormat="1" applyFont="1" applyFill="1" applyBorder="1" applyAlignment="1">
      <alignment horizontal="center" vertical="center"/>
    </xf>
    <xf numFmtId="3" fontId="12" fillId="7" borderId="42" xfId="0" applyNumberFormat="1" applyFont="1" applyFill="1" applyBorder="1" applyAlignment="1">
      <alignment horizontal="center" vertical="center"/>
    </xf>
    <xf numFmtId="3" fontId="12" fillId="7" borderId="65" xfId="0" applyNumberFormat="1" applyFont="1" applyFill="1" applyBorder="1" applyAlignment="1">
      <alignment horizontal="center" vertical="center"/>
    </xf>
    <xf numFmtId="3" fontId="12" fillId="0" borderId="35" xfId="0" applyNumberFormat="1" applyFont="1" applyFill="1" applyBorder="1" applyAlignment="1">
      <alignment horizontal="center" vertical="center"/>
    </xf>
    <xf numFmtId="3" fontId="12" fillId="0" borderId="36" xfId="0" applyNumberFormat="1" applyFont="1" applyFill="1" applyBorder="1" applyAlignment="1">
      <alignment horizontal="center" vertical="center"/>
    </xf>
    <xf numFmtId="3" fontId="12" fillId="6" borderId="42" xfId="0" applyNumberFormat="1" applyFont="1" applyFill="1" applyBorder="1" applyAlignment="1">
      <alignment horizontal="center" vertical="center"/>
    </xf>
    <xf numFmtId="3" fontId="12" fillId="6" borderId="65" xfId="0" applyNumberFormat="1" applyFont="1" applyFill="1" applyBorder="1" applyAlignment="1">
      <alignment horizontal="center" vertical="center"/>
    </xf>
    <xf numFmtId="3" fontId="12" fillId="7" borderId="24" xfId="0" applyNumberFormat="1" applyFont="1" applyFill="1" applyBorder="1" applyAlignment="1">
      <alignment horizontal="center" vertical="center"/>
    </xf>
    <xf numFmtId="3" fontId="12" fillId="7" borderId="39" xfId="0" applyNumberFormat="1" applyFont="1" applyFill="1" applyBorder="1" applyAlignment="1">
      <alignment horizontal="center" vertical="center"/>
    </xf>
    <xf numFmtId="0" fontId="9" fillId="0" borderId="0" xfId="0" applyFont="1" applyFill="1" applyBorder="1" applyAlignment="1">
      <alignment horizontal="center" textRotation="90" wrapText="1"/>
    </xf>
    <xf numFmtId="1" fontId="12" fillId="0" borderId="0" xfId="0" applyNumberFormat="1" applyFont="1" applyFill="1" applyBorder="1" applyAlignment="1">
      <alignment horizontal="center"/>
    </xf>
    <xf numFmtId="0" fontId="9" fillId="0" borderId="36" xfId="0" applyFont="1" applyBorder="1" applyAlignment="1">
      <alignment horizontal="right"/>
    </xf>
    <xf numFmtId="0" fontId="30" fillId="0" borderId="36" xfId="0" applyFont="1" applyBorder="1" applyAlignment="1">
      <alignment horizontal="right"/>
    </xf>
    <xf numFmtId="1" fontId="12" fillId="34" borderId="43" xfId="0" applyNumberFormat="1" applyFont="1" applyFill="1" applyBorder="1" applyAlignment="1">
      <alignment horizontal="center"/>
    </xf>
    <xf numFmtId="3" fontId="12" fillId="0" borderId="73" xfId="0" applyNumberFormat="1" applyFont="1" applyBorder="1" applyAlignment="1">
      <alignment horizontal="center"/>
    </xf>
    <xf numFmtId="2" fontId="9" fillId="4" borderId="28" xfId="0" applyNumberFormat="1" applyFont="1" applyFill="1" applyBorder="1" applyAlignment="1">
      <alignment horizontal="center"/>
    </xf>
    <xf numFmtId="2" fontId="12" fillId="6" borderId="57" xfId="0" applyNumberFormat="1" applyFont="1" applyFill="1" applyBorder="1" applyAlignment="1">
      <alignment horizontal="center"/>
    </xf>
    <xf numFmtId="1" fontId="12" fillId="0" borderId="22" xfId="0" applyNumberFormat="1" applyFont="1" applyBorder="1" applyAlignment="1">
      <alignment horizontal="center"/>
    </xf>
    <xf numFmtId="1" fontId="12" fillId="34" borderId="12" xfId="0" applyNumberFormat="1" applyFont="1" applyFill="1" applyBorder="1" applyAlignment="1">
      <alignment horizontal="center"/>
    </xf>
    <xf numFmtId="0" fontId="9" fillId="0" borderId="32" xfId="0" applyFont="1" applyBorder="1" applyAlignment="1">
      <alignment horizontal="center" textRotation="90" wrapText="1"/>
    </xf>
    <xf numFmtId="0" fontId="9" fillId="34" borderId="32" xfId="0" applyFont="1" applyFill="1" applyBorder="1" applyAlignment="1">
      <alignment horizontal="center" textRotation="90" wrapText="1"/>
    </xf>
    <xf numFmtId="0" fontId="9" fillId="0" borderId="6" xfId="0" applyFont="1" applyFill="1" applyBorder="1" applyAlignment="1">
      <alignment horizontal="center" textRotation="90" wrapText="1"/>
    </xf>
    <xf numFmtId="0" fontId="28" fillId="4" borderId="6" xfId="0" applyFont="1" applyFill="1" applyBorder="1" applyAlignment="1">
      <alignment horizontal="center" textRotation="90" wrapText="1"/>
    </xf>
    <xf numFmtId="0" fontId="28" fillId="6" borderId="33" xfId="0" applyFont="1" applyFill="1" applyBorder="1" applyAlignment="1">
      <alignment horizontal="center" textRotation="90" wrapText="1"/>
    </xf>
    <xf numFmtId="0" fontId="9" fillId="34" borderId="13" xfId="0" applyFont="1" applyFill="1" applyBorder="1" applyAlignment="1">
      <alignment horizontal="center" textRotation="90" wrapText="1"/>
    </xf>
    <xf numFmtId="0" fontId="28" fillId="4" borderId="62" xfId="0" applyFont="1" applyFill="1" applyBorder="1" applyAlignment="1">
      <alignment horizontal="center" textRotation="90" wrapText="1"/>
    </xf>
    <xf numFmtId="1" fontId="12" fillId="0" borderId="40" xfId="0" applyNumberFormat="1" applyFont="1" applyBorder="1" applyAlignment="1">
      <alignment horizontal="center"/>
    </xf>
    <xf numFmtId="0" fontId="12" fillId="0" borderId="40" xfId="0" applyFont="1" applyBorder="1" applyAlignment="1">
      <alignment horizontal="center"/>
    </xf>
    <xf numFmtId="1" fontId="10" fillId="41" borderId="0" xfId="0" applyNumberFormat="1" applyFont="1" applyFill="1" applyAlignment="1">
      <alignment horizontal="left"/>
    </xf>
    <xf numFmtId="0" fontId="0" fillId="41" borderId="35" xfId="0" applyFill="1" applyBorder="1"/>
    <xf numFmtId="0" fontId="0" fillId="41" borderId="0" xfId="0" applyFill="1" applyBorder="1"/>
    <xf numFmtId="0" fontId="0" fillId="41" borderId="0" xfId="0" applyFill="1"/>
    <xf numFmtId="0" fontId="9" fillId="0" borderId="35" xfId="0" quotePrefix="1" applyFont="1" applyBorder="1"/>
    <xf numFmtId="0" fontId="24" fillId="0" borderId="0" xfId="0" applyFont="1" applyBorder="1"/>
    <xf numFmtId="2" fontId="9" fillId="0" borderId="0" xfId="0" applyNumberFormat="1" applyFont="1" applyBorder="1"/>
    <xf numFmtId="0" fontId="9" fillId="0" borderId="0" xfId="0" applyFont="1" applyBorder="1" applyAlignment="1"/>
    <xf numFmtId="0" fontId="0" fillId="7" borderId="0" xfId="0" applyFill="1" applyBorder="1"/>
    <xf numFmtId="0" fontId="9" fillId="0" borderId="0" xfId="0" quotePrefix="1" applyFont="1" applyBorder="1" applyAlignment="1"/>
    <xf numFmtId="0" fontId="0" fillId="0" borderId="0" xfId="0" applyBorder="1" applyAlignment="1"/>
    <xf numFmtId="0" fontId="9" fillId="0" borderId="18" xfId="0" quotePrefix="1" applyFont="1" applyBorder="1"/>
    <xf numFmtId="0" fontId="24" fillId="0" borderId="19" xfId="0" applyFont="1" applyBorder="1"/>
    <xf numFmtId="2" fontId="9" fillId="0" borderId="18" xfId="0" applyNumberFormat="1" applyFont="1" applyBorder="1"/>
    <xf numFmtId="2" fontId="9" fillId="0" borderId="19" xfId="0" applyNumberFormat="1" applyFont="1" applyBorder="1"/>
    <xf numFmtId="2" fontId="9" fillId="0" borderId="20" xfId="0" applyNumberFormat="1" applyFont="1" applyBorder="1"/>
    <xf numFmtId="0" fontId="9" fillId="0" borderId="35" xfId="0" quotePrefix="1" applyFont="1" applyBorder="1" applyAlignment="1"/>
    <xf numFmtId="2" fontId="9" fillId="0" borderId="35" xfId="0" applyNumberFormat="1" applyFont="1" applyBorder="1"/>
    <xf numFmtId="2" fontId="9" fillId="0" borderId="36" xfId="0" applyNumberFormat="1" applyFont="1" applyBorder="1"/>
    <xf numFmtId="0" fontId="9" fillId="6" borderId="0" xfId="0" applyFont="1" applyFill="1" applyBorder="1" applyAlignment="1">
      <alignment horizontal="center"/>
    </xf>
    <xf numFmtId="2" fontId="9" fillId="0" borderId="69" xfId="0" applyNumberFormat="1" applyFont="1" applyBorder="1"/>
    <xf numFmtId="0" fontId="0" fillId="0" borderId="0" xfId="0" applyAlignment="1">
      <alignment vertical="top" wrapText="1"/>
    </xf>
    <xf numFmtId="0" fontId="10" fillId="6" borderId="15" xfId="0" applyFont="1" applyFill="1" applyBorder="1" applyAlignment="1">
      <alignment horizontal="center" vertical="center" wrapText="1"/>
    </xf>
    <xf numFmtId="0" fontId="10" fillId="6" borderId="17" xfId="0" applyFont="1" applyFill="1" applyBorder="1" applyAlignment="1">
      <alignment horizontal="center" vertical="center" wrapText="1"/>
    </xf>
    <xf numFmtId="0" fontId="0" fillId="0" borderId="0" xfId="0" applyAlignment="1">
      <alignment horizontal="left" vertical="top" wrapText="1"/>
    </xf>
    <xf numFmtId="0" fontId="0" fillId="0" borderId="0" xfId="0" applyAlignment="1">
      <alignment vertical="top" wrapText="1"/>
    </xf>
    <xf numFmtId="0" fontId="5" fillId="0" borderId="0" xfId="0" applyFont="1" applyAlignment="1">
      <alignment vertical="top" wrapText="1"/>
    </xf>
    <xf numFmtId="0" fontId="10" fillId="6" borderId="15" xfId="0" applyFont="1" applyFill="1" applyBorder="1" applyAlignment="1">
      <alignment horizontal="center" vertical="center" wrapText="1"/>
    </xf>
    <xf numFmtId="0" fontId="10" fillId="6" borderId="17" xfId="0" applyFont="1" applyFill="1" applyBorder="1" applyAlignment="1">
      <alignment horizontal="center" vertical="center" wrapText="1"/>
    </xf>
    <xf numFmtId="0" fontId="10" fillId="6" borderId="18" xfId="0" applyFont="1" applyFill="1" applyBorder="1" applyAlignment="1">
      <alignment horizontal="center" vertical="center" wrapText="1"/>
    </xf>
    <xf numFmtId="0" fontId="10" fillId="6" borderId="20" xfId="0" applyFont="1" applyFill="1" applyBorder="1" applyAlignment="1">
      <alignment horizontal="center" vertical="center" wrapText="1"/>
    </xf>
    <xf numFmtId="0" fontId="10" fillId="7" borderId="35" xfId="0" applyFont="1" applyFill="1" applyBorder="1" applyAlignment="1">
      <alignment horizontal="center" vertical="center" wrapText="1"/>
    </xf>
    <xf numFmtId="0" fontId="0" fillId="0" borderId="47" xfId="0" applyBorder="1" applyAlignment="1"/>
    <xf numFmtId="0" fontId="9" fillId="0" borderId="18" xfId="0" quotePrefix="1" applyFont="1" applyBorder="1" applyAlignment="1"/>
    <xf numFmtId="0" fontId="0" fillId="0" borderId="19" xfId="0" applyBorder="1" applyAlignment="1"/>
    <xf numFmtId="0" fontId="0" fillId="0" borderId="35" xfId="0" applyBorder="1" applyAlignment="1"/>
    <xf numFmtId="0" fontId="0" fillId="0" borderId="0" xfId="0" applyAlignment="1"/>
    <xf numFmtId="0" fontId="24" fillId="26" borderId="13" xfId="0" applyFont="1" applyFill="1" applyBorder="1" applyAlignment="1"/>
    <xf numFmtId="0" fontId="0" fillId="0" borderId="14" xfId="0" applyBorder="1" applyAlignment="1"/>
    <xf numFmtId="0" fontId="10" fillId="7" borderId="15" xfId="0" applyFont="1" applyFill="1" applyBorder="1" applyAlignment="1">
      <alignment horizontal="center" vertical="center" wrapText="1"/>
    </xf>
    <xf numFmtId="0" fontId="10" fillId="7" borderId="16" xfId="0" applyFont="1" applyFill="1" applyBorder="1" applyAlignment="1">
      <alignment horizontal="center" vertical="center" wrapText="1"/>
    </xf>
    <xf numFmtId="0" fontId="10" fillId="7" borderId="17" xfId="0" applyFont="1" applyFill="1" applyBorder="1" applyAlignment="1">
      <alignment horizontal="center" vertical="center" wrapText="1"/>
    </xf>
    <xf numFmtId="0" fontId="10" fillId="7" borderId="18" xfId="0" applyFont="1" applyFill="1" applyBorder="1" applyAlignment="1">
      <alignment horizontal="center" vertical="center" wrapText="1"/>
    </xf>
    <xf numFmtId="0" fontId="10" fillId="7" borderId="19" xfId="0" applyFont="1" applyFill="1" applyBorder="1" applyAlignment="1">
      <alignment horizontal="center" vertical="center" wrapText="1"/>
    </xf>
    <xf numFmtId="0" fontId="10" fillId="7" borderId="20" xfId="0" applyFont="1" applyFill="1" applyBorder="1" applyAlignment="1">
      <alignment horizontal="center" vertical="center" wrapText="1"/>
    </xf>
    <xf numFmtId="0" fontId="12" fillId="26" borderId="13" xfId="0" applyFont="1" applyFill="1" applyBorder="1" applyAlignment="1"/>
    <xf numFmtId="0" fontId="12" fillId="26" borderId="14" xfId="0" applyFont="1" applyFill="1" applyBorder="1" applyAlignment="1"/>
    <xf numFmtId="0" fontId="9" fillId="0" borderId="13" xfId="0" applyFont="1" applyBorder="1" applyAlignment="1"/>
    <xf numFmtId="0" fontId="9" fillId="0" borderId="14" xfId="0" applyFont="1" applyBorder="1" applyAlignment="1"/>
    <xf numFmtId="0" fontId="9" fillId="0" borderId="10" xfId="0" applyFont="1" applyBorder="1" applyAlignment="1"/>
    <xf numFmtId="0" fontId="9" fillId="0" borderId="42" xfId="0" quotePrefix="1" applyFont="1" applyBorder="1" applyAlignment="1"/>
    <xf numFmtId="0" fontId="0" fillId="0" borderId="56" xfId="0" applyBorder="1" applyAlignment="1"/>
    <xf numFmtId="0" fontId="10" fillId="7" borderId="13" xfId="0" applyFont="1" applyFill="1" applyBorder="1" applyAlignment="1">
      <alignment horizontal="center" vertical="center" wrapText="1"/>
    </xf>
    <xf numFmtId="0" fontId="0" fillId="0" borderId="10" xfId="0" applyBorder="1" applyAlignment="1"/>
    <xf numFmtId="0" fontId="24" fillId="26" borderId="24" xfId="0" applyFont="1" applyFill="1" applyBorder="1" applyAlignment="1"/>
    <xf numFmtId="0" fontId="0" fillId="0" borderId="55" xfId="0" applyBorder="1" applyAlignment="1"/>
    <xf numFmtId="0" fontId="12" fillId="7" borderId="13" xfId="0" applyFont="1" applyFill="1" applyBorder="1" applyAlignment="1"/>
    <xf numFmtId="0" fontId="12" fillId="7" borderId="14" xfId="0" applyFont="1" applyFill="1" applyBorder="1" applyAlignment="1"/>
    <xf numFmtId="0" fontId="28"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0" xfId="0" applyFont="1" applyBorder="1" applyAlignment="1">
      <alignment horizontal="center" vertical="center" wrapText="1"/>
    </xf>
    <xf numFmtId="20" fontId="1" fillId="6" borderId="1" xfId="0" applyNumberFormat="1" applyFont="1" applyFill="1" applyBorder="1" applyAlignment="1">
      <alignment horizontal="center" wrapText="1"/>
    </xf>
    <xf numFmtId="0" fontId="1" fillId="6" borderId="1" xfId="0" applyFont="1" applyFill="1" applyBorder="1" applyAlignment="1">
      <alignment horizontal="center" wrapText="1"/>
    </xf>
    <xf numFmtId="166" fontId="1" fillId="6" borderId="1" xfId="0" applyNumberFormat="1" applyFont="1" applyFill="1" applyBorder="1" applyAlignment="1">
      <alignment horizontal="center" wrapText="1"/>
    </xf>
    <xf numFmtId="164" fontId="1" fillId="6" borderId="1" xfId="0" applyNumberFormat="1" applyFont="1" applyFill="1" applyBorder="1" applyAlignment="1">
      <alignment horizontal="center" wrapText="1"/>
    </xf>
    <xf numFmtId="0" fontId="1" fillId="6" borderId="1" xfId="0" applyFont="1" applyFill="1" applyBorder="1" applyAlignment="1">
      <alignment horizontal="left" wrapText="1"/>
    </xf>
    <xf numFmtId="20" fontId="1" fillId="7" borderId="1" xfId="0" applyNumberFormat="1" applyFont="1" applyFill="1" applyBorder="1" applyAlignment="1">
      <alignment horizontal="center" wrapText="1"/>
    </xf>
    <xf numFmtId="0" fontId="1" fillId="7" borderId="1" xfId="0" applyFont="1" applyFill="1" applyBorder="1" applyAlignment="1">
      <alignment horizontal="center" wrapText="1"/>
    </xf>
    <xf numFmtId="166" fontId="1" fillId="7" borderId="1" xfId="0" applyNumberFormat="1" applyFont="1" applyFill="1" applyBorder="1" applyAlignment="1">
      <alignment horizontal="center" wrapText="1"/>
    </xf>
    <xf numFmtId="164" fontId="1" fillId="7" borderId="1" xfId="0" applyNumberFormat="1" applyFont="1" applyFill="1" applyBorder="1" applyAlignment="1">
      <alignment horizontal="center" wrapText="1"/>
    </xf>
    <xf numFmtId="2" fontId="1" fillId="7" borderId="1" xfId="0" applyNumberFormat="1" applyFont="1" applyFill="1" applyBorder="1" applyAlignment="1">
      <alignment horizontal="center" wrapText="1"/>
    </xf>
    <xf numFmtId="0" fontId="1" fillId="7" borderId="1" xfId="0" applyFont="1" applyFill="1" applyBorder="1" applyAlignment="1">
      <alignment horizontal="left" wrapText="1"/>
    </xf>
    <xf numFmtId="2" fontId="1" fillId="6" borderId="1" xfId="0" applyNumberFormat="1" applyFont="1" applyFill="1" applyBorder="1" applyAlignment="1">
      <alignment horizontal="center" wrapText="1"/>
    </xf>
    <xf numFmtId="20" fontId="1" fillId="11" borderId="1" xfId="0" applyNumberFormat="1" applyFont="1" applyFill="1" applyBorder="1" applyAlignment="1">
      <alignment horizontal="center" wrapText="1"/>
    </xf>
    <xf numFmtId="0" fontId="1" fillId="11" borderId="1" xfId="0" applyFont="1" applyFill="1" applyBorder="1" applyAlignment="1">
      <alignment horizontal="center" wrapText="1"/>
    </xf>
    <xf numFmtId="166" fontId="1" fillId="11" borderId="1" xfId="0" applyNumberFormat="1" applyFont="1" applyFill="1" applyBorder="1" applyAlignment="1">
      <alignment horizontal="center" wrapText="1"/>
    </xf>
    <xf numFmtId="164" fontId="1" fillId="11" borderId="1" xfId="0" applyNumberFormat="1" applyFont="1" applyFill="1" applyBorder="1" applyAlignment="1">
      <alignment horizontal="center" wrapText="1"/>
    </xf>
    <xf numFmtId="2" fontId="1" fillId="11" borderId="1" xfId="0" applyNumberFormat="1" applyFont="1" applyFill="1" applyBorder="1" applyAlignment="1">
      <alignment horizontal="center" wrapText="1"/>
    </xf>
    <xf numFmtId="0" fontId="1" fillId="11" borderId="1" xfId="0" applyFont="1" applyFill="1" applyBorder="1" applyAlignment="1">
      <alignment horizontal="left" wrapText="1"/>
    </xf>
    <xf numFmtId="15" fontId="1" fillId="3" borderId="1" xfId="0" applyNumberFormat="1" applyFont="1" applyFill="1" applyBorder="1"/>
    <xf numFmtId="1" fontId="1" fillId="3" borderId="1" xfId="0" applyNumberFormat="1" applyFont="1" applyFill="1" applyBorder="1" applyAlignment="1">
      <alignment horizontal="right"/>
    </xf>
    <xf numFmtId="1" fontId="1" fillId="4" borderId="44" xfId="0" applyNumberFormat="1" applyFont="1" applyFill="1" applyBorder="1" applyAlignment="1">
      <alignment horizontal="right"/>
    </xf>
    <xf numFmtId="15" fontId="1" fillId="7" borderId="1" xfId="0" applyNumberFormat="1" applyFont="1" applyFill="1" applyBorder="1"/>
    <xf numFmtId="168" fontId="1" fillId="7" borderId="1" xfId="0" applyNumberFormat="1" applyFont="1" applyFill="1" applyBorder="1" applyAlignment="1">
      <alignment horizontal="right"/>
    </xf>
    <xf numFmtId="1" fontId="1" fillId="7" borderId="1" xfId="0" applyNumberFormat="1" applyFont="1" applyFill="1" applyBorder="1" applyAlignment="1">
      <alignment horizontal="right"/>
    </xf>
    <xf numFmtId="0" fontId="1" fillId="3" borderId="1" xfId="0" applyFont="1" applyFill="1" applyBorder="1" applyAlignment="1">
      <alignment horizontal="center"/>
    </xf>
    <xf numFmtId="0" fontId="1" fillId="3" borderId="1" xfId="0" applyFont="1" applyFill="1" applyBorder="1" applyAlignment="1">
      <alignment horizontal="right"/>
    </xf>
    <xf numFmtId="0" fontId="1" fillId="7" borderId="1" xfId="0" applyFont="1" applyFill="1" applyBorder="1" applyAlignment="1">
      <alignment horizontal="center"/>
    </xf>
    <xf numFmtId="0" fontId="1" fillId="7" borderId="1" xfId="0" applyFont="1" applyFill="1" applyBorder="1" applyAlignment="1">
      <alignment horizontal="right"/>
    </xf>
    <xf numFmtId="15" fontId="1" fillId="0" borderId="1" xfId="0" applyNumberFormat="1" applyFont="1" applyFill="1" applyBorder="1"/>
    <xf numFmtId="0" fontId="1" fillId="0" borderId="1" xfId="0" applyFont="1" applyFill="1" applyBorder="1" applyAlignment="1">
      <alignment horizontal="center"/>
    </xf>
    <xf numFmtId="1" fontId="1" fillId="0" borderId="1" xfId="0" applyNumberFormat="1" applyFont="1" applyFill="1" applyBorder="1" applyAlignment="1">
      <alignment horizontal="right"/>
    </xf>
    <xf numFmtId="1" fontId="1" fillId="0" borderId="44" xfId="0" applyNumberFormat="1" applyFont="1" applyFill="1" applyBorder="1" applyAlignment="1">
      <alignment horizontal="right"/>
    </xf>
    <xf numFmtId="15" fontId="1" fillId="7" borderId="1" xfId="0" applyNumberFormat="1" applyFont="1" applyFill="1" applyBorder="1" applyAlignment="1">
      <alignment horizontal="right"/>
    </xf>
    <xf numFmtId="15" fontId="1" fillId="3" borderId="1" xfId="0" applyNumberFormat="1" applyFont="1" applyFill="1" applyBorder="1" applyAlignment="1">
      <alignment horizontal="right"/>
    </xf>
    <xf numFmtId="1" fontId="1" fillId="7" borderId="1" xfId="0" applyNumberFormat="1" applyFont="1" applyFill="1" applyBorder="1" applyAlignment="1">
      <alignment horizontal="center"/>
    </xf>
    <xf numFmtId="49" fontId="1" fillId="7" borderId="1" xfId="0" applyNumberFormat="1" applyFont="1" applyFill="1" applyBorder="1" applyAlignment="1">
      <alignment horizontal="right"/>
    </xf>
    <xf numFmtId="168" fontId="1" fillId="0" borderId="1" xfId="0" applyNumberFormat="1" applyFont="1" applyFill="1" applyBorder="1" applyAlignment="1">
      <alignment horizontal="right"/>
    </xf>
    <xf numFmtId="0" fontId="1" fillId="0" borderId="44" xfId="0" applyFont="1" applyFill="1" applyBorder="1" applyAlignment="1">
      <alignment horizontal="right"/>
    </xf>
    <xf numFmtId="0" fontId="1" fillId="0" borderId="1" xfId="0" applyFont="1" applyFill="1" applyBorder="1" applyAlignment="1">
      <alignment horizontal="right"/>
    </xf>
    <xf numFmtId="168" fontId="1" fillId="6" borderId="1" xfId="0" applyNumberFormat="1" applyFont="1" applyFill="1" applyBorder="1" applyAlignment="1">
      <alignment horizontal="right"/>
    </xf>
    <xf numFmtId="164" fontId="1" fillId="6" borderId="1" xfId="0" applyNumberFormat="1" applyFont="1" applyFill="1" applyBorder="1" applyAlignment="1">
      <alignment horizontal="right"/>
    </xf>
    <xf numFmtId="15" fontId="1" fillId="6" borderId="1" xfId="0" applyNumberFormat="1" applyFont="1" applyFill="1" applyBorder="1"/>
    <xf numFmtId="0" fontId="1" fillId="6" borderId="1" xfId="0" applyFont="1" applyFill="1" applyBorder="1" applyAlignment="1">
      <alignment horizontal="center"/>
    </xf>
    <xf numFmtId="164" fontId="1" fillId="4" borderId="44" xfId="0" applyNumberFormat="1" applyFont="1" applyFill="1" applyBorder="1" applyAlignment="1">
      <alignment horizontal="right"/>
    </xf>
    <xf numFmtId="165" fontId="1" fillId="6" borderId="1" xfId="0" applyNumberFormat="1" applyFont="1" applyFill="1" applyBorder="1" applyAlignment="1">
      <alignment horizontal="right" vertical="center"/>
    </xf>
    <xf numFmtId="165" fontId="1" fillId="6" borderId="0" xfId="0" applyNumberFormat="1" applyFont="1" applyFill="1" applyBorder="1" applyAlignment="1">
      <alignment horizontal="center"/>
    </xf>
    <xf numFmtId="165" fontId="1" fillId="23" borderId="0" xfId="0" applyNumberFormat="1" applyFont="1" applyFill="1" applyBorder="1"/>
    <xf numFmtId="3" fontId="1" fillId="4" borderId="68" xfId="0" applyNumberFormat="1" applyFont="1" applyFill="1" applyBorder="1" applyAlignment="1">
      <alignment horizontal="right"/>
    </xf>
    <xf numFmtId="1" fontId="1" fillId="3" borderId="1" xfId="0" applyNumberFormat="1" applyFont="1" applyFill="1" applyBorder="1" applyAlignment="1">
      <alignment horizontal="center"/>
    </xf>
    <xf numFmtId="49" fontId="1" fillId="3" borderId="1" xfId="0" applyNumberFormat="1" applyFont="1" applyFill="1" applyBorder="1" applyAlignment="1">
      <alignment horizontal="right"/>
    </xf>
    <xf numFmtId="0" fontId="1" fillId="3" borderId="44" xfId="0" applyFont="1" applyFill="1" applyBorder="1" applyAlignment="1">
      <alignment horizontal="center"/>
    </xf>
    <xf numFmtId="0" fontId="1" fillId="6" borderId="1" xfId="0" applyFont="1" applyFill="1" applyBorder="1"/>
    <xf numFmtId="164" fontId="1" fillId="6" borderId="48" xfId="0" applyNumberFormat="1" applyFont="1" applyFill="1" applyBorder="1" applyAlignment="1">
      <alignment horizontal="right"/>
    </xf>
    <xf numFmtId="164" fontId="1" fillId="0" borderId="1" xfId="0" applyNumberFormat="1" applyFont="1" applyFill="1" applyBorder="1" applyAlignment="1">
      <alignment horizontal="right"/>
    </xf>
    <xf numFmtId="15" fontId="1" fillId="6" borderId="1" xfId="0" applyNumberFormat="1" applyFont="1" applyFill="1" applyBorder="1" applyAlignment="1">
      <alignment horizontal="right"/>
    </xf>
    <xf numFmtId="0" fontId="1" fillId="6" borderId="3" xfId="0" applyFont="1" applyFill="1" applyBorder="1" applyAlignment="1">
      <alignment horizontal="center"/>
    </xf>
    <xf numFmtId="15" fontId="1" fillId="6" borderId="3" xfId="0" applyNumberFormat="1" applyFont="1" applyFill="1" applyBorder="1"/>
    <xf numFmtId="0" fontId="1" fillId="6" borderId="44" xfId="0" applyFont="1" applyFill="1" applyBorder="1" applyAlignment="1">
      <alignment horizontal="center"/>
    </xf>
    <xf numFmtId="165" fontId="1" fillId="13" borderId="0" xfId="0" applyNumberFormat="1" applyFont="1" applyFill="1"/>
    <xf numFmtId="165" fontId="1" fillId="23" borderId="0" xfId="0" applyNumberFormat="1" applyFont="1" applyFill="1"/>
    <xf numFmtId="165" fontId="1" fillId="6" borderId="1" xfId="0" applyNumberFormat="1" applyFont="1" applyFill="1" applyBorder="1" applyAlignment="1">
      <alignment horizontal="center" vertical="center"/>
    </xf>
    <xf numFmtId="164" fontId="1" fillId="0" borderId="48" xfId="0" applyNumberFormat="1" applyFont="1" applyFill="1" applyBorder="1" applyAlignment="1">
      <alignment horizontal="right"/>
    </xf>
    <xf numFmtId="165" fontId="1" fillId="7" borderId="1" xfId="0" applyNumberFormat="1" applyFont="1" applyFill="1" applyBorder="1"/>
    <xf numFmtId="165" fontId="1" fillId="0" borderId="1" xfId="0" applyNumberFormat="1" applyFont="1" applyFill="1" applyBorder="1"/>
    <xf numFmtId="49" fontId="1" fillId="7" borderId="1" xfId="0" applyNumberFormat="1" applyFont="1" applyFill="1" applyBorder="1"/>
    <xf numFmtId="165" fontId="1" fillId="6" borderId="1" xfId="0" applyNumberFormat="1" applyFont="1" applyFill="1" applyBorder="1"/>
    <xf numFmtId="164" fontId="1" fillId="6" borderId="1" xfId="0" applyNumberFormat="1" applyFont="1" applyFill="1" applyBorder="1" applyAlignment="1">
      <alignment horizontal="center"/>
    </xf>
    <xf numFmtId="164" fontId="1" fillId="6" borderId="48" xfId="0" applyNumberFormat="1" applyFont="1" applyFill="1" applyBorder="1" applyAlignment="1">
      <alignment horizontal="center"/>
    </xf>
    <xf numFmtId="164" fontId="1" fillId="4" borderId="25" xfId="0" applyNumberFormat="1" applyFont="1" applyFill="1" applyBorder="1" applyAlignment="1">
      <alignment horizontal="center"/>
    </xf>
    <xf numFmtId="165" fontId="1" fillId="0" borderId="1" xfId="0" applyNumberFormat="1" applyFont="1" applyBorder="1"/>
    <xf numFmtId="165" fontId="1" fillId="0" borderId="1" xfId="0" applyNumberFormat="1" applyFont="1" applyBorder="1" applyAlignment="1">
      <alignment horizontal="center"/>
    </xf>
    <xf numFmtId="1" fontId="1" fillId="0" borderId="1" xfId="0" applyNumberFormat="1" applyFont="1" applyBorder="1" applyAlignment="1">
      <alignment horizontal="center"/>
    </xf>
    <xf numFmtId="164" fontId="1" fillId="0" borderId="1" xfId="0" applyNumberFormat="1" applyFont="1" applyBorder="1" applyAlignment="1">
      <alignment horizontal="center"/>
    </xf>
    <xf numFmtId="1" fontId="1" fillId="0" borderId="1" xfId="0" applyNumberFormat="1" applyFont="1" applyFill="1" applyBorder="1" applyAlignment="1">
      <alignment horizontal="center"/>
    </xf>
    <xf numFmtId="164" fontId="1" fillId="4" borderId="70" xfId="0" applyNumberFormat="1" applyFont="1" applyFill="1" applyBorder="1" applyAlignment="1">
      <alignment horizontal="center"/>
    </xf>
    <xf numFmtId="0" fontId="1" fillId="0" borderId="1" xfId="0" applyFont="1" applyBorder="1"/>
    <xf numFmtId="0" fontId="1" fillId="0" borderId="1" xfId="0" applyFont="1" applyFill="1" applyBorder="1"/>
    <xf numFmtId="165" fontId="1" fillId="0" borderId="1" xfId="0" applyNumberFormat="1" applyFont="1" applyFill="1" applyBorder="1" applyAlignment="1">
      <alignment horizontal="center" vertical="center"/>
    </xf>
    <xf numFmtId="165" fontId="1" fillId="0" borderId="1" xfId="0" applyNumberFormat="1" applyFont="1" applyFill="1" applyBorder="1" applyAlignment="1">
      <alignment horizontal="center"/>
    </xf>
    <xf numFmtId="164" fontId="1" fillId="0" borderId="1" xfId="0" applyNumberFormat="1" applyFont="1" applyFill="1" applyBorder="1" applyAlignment="1">
      <alignment horizontal="center"/>
    </xf>
    <xf numFmtId="165" fontId="1" fillId="0" borderId="0" xfId="0" applyNumberFormat="1" applyFont="1" applyFill="1" applyBorder="1"/>
    <xf numFmtId="3" fontId="1" fillId="0" borderId="1" xfId="0" applyNumberFormat="1" applyFont="1" applyFill="1" applyBorder="1" applyAlignment="1">
      <alignment horizontal="center"/>
    </xf>
    <xf numFmtId="164" fontId="1" fillId="0" borderId="5" xfId="0" applyNumberFormat="1" applyFont="1" applyFill="1" applyBorder="1" applyAlignment="1">
      <alignment horizontal="center"/>
    </xf>
    <xf numFmtId="165" fontId="1" fillId="0" borderId="0" xfId="0" applyNumberFormat="1" applyFont="1" applyFill="1"/>
    <xf numFmtId="164" fontId="1" fillId="0" borderId="12" xfId="0" applyNumberFormat="1" applyFont="1" applyFill="1" applyBorder="1" applyAlignment="1">
      <alignment horizontal="center"/>
    </xf>
    <xf numFmtId="3" fontId="1" fillId="0" borderId="1" xfId="0" applyNumberFormat="1" applyFont="1" applyBorder="1" applyAlignment="1">
      <alignment horizontal="center"/>
    </xf>
    <xf numFmtId="164" fontId="1" fillId="0" borderId="3" xfId="0" applyNumberFormat="1" applyFont="1" applyFill="1" applyBorder="1" applyAlignment="1">
      <alignment horizontal="center"/>
    </xf>
    <xf numFmtId="3" fontId="1" fillId="0" borderId="12" xfId="0" applyNumberFormat="1" applyFont="1" applyFill="1" applyBorder="1" applyAlignment="1">
      <alignment horizontal="center"/>
    </xf>
    <xf numFmtId="0" fontId="1" fillId="0" borderId="0" xfId="0" applyFont="1"/>
    <xf numFmtId="165" fontId="1" fillId="0" borderId="0" xfId="0" applyNumberFormat="1" applyFont="1" applyAlignment="1">
      <alignment horizontal="center" vertical="center"/>
    </xf>
    <xf numFmtId="165" fontId="1" fillId="0" borderId="0" xfId="0" applyNumberFormat="1" applyFont="1"/>
    <xf numFmtId="165"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applyAlignment="1">
      <alignment horizontal="center"/>
    </xf>
    <xf numFmtId="1" fontId="1" fillId="0" borderId="0" xfId="0" applyNumberFormat="1" applyFont="1" applyFill="1" applyAlignment="1">
      <alignment horizontal="center"/>
    </xf>
    <xf numFmtId="0" fontId="1" fillId="13" borderId="0" xfId="0" applyFont="1" applyFill="1"/>
    <xf numFmtId="165" fontId="1" fillId="13" borderId="0" xfId="0" applyNumberFormat="1" applyFont="1" applyFill="1" applyAlignment="1">
      <alignment horizontal="center" vertical="center"/>
    </xf>
    <xf numFmtId="165" fontId="1" fillId="13" borderId="0" xfId="0" applyNumberFormat="1" applyFont="1" applyFill="1" applyBorder="1"/>
    <xf numFmtId="165" fontId="1" fillId="13" borderId="0" xfId="0" applyNumberFormat="1" applyFont="1" applyFill="1" applyAlignment="1">
      <alignment horizontal="center"/>
    </xf>
    <xf numFmtId="1" fontId="1" fillId="13" borderId="0" xfId="0" applyNumberFormat="1" applyFont="1" applyFill="1" applyAlignment="1">
      <alignment horizontal="center"/>
    </xf>
    <xf numFmtId="0" fontId="1" fillId="4" borderId="0" xfId="0" applyFont="1" applyFill="1"/>
    <xf numFmtId="165" fontId="1" fillId="4" borderId="0" xfId="0" applyNumberFormat="1" applyFont="1" applyFill="1" applyAlignment="1">
      <alignment horizontal="center" vertical="center"/>
    </xf>
    <xf numFmtId="165" fontId="1" fillId="4" borderId="0" xfId="0" applyNumberFormat="1" applyFont="1" applyFill="1" applyBorder="1"/>
    <xf numFmtId="0" fontId="1" fillId="0" borderId="0" xfId="0" applyFont="1" applyAlignment="1">
      <alignment horizontal="center" vertical="center"/>
    </xf>
    <xf numFmtId="4" fontId="1" fillId="0" borderId="0" xfId="0" applyNumberFormat="1" applyFont="1" applyAlignment="1">
      <alignment horizontal="center" vertical="center"/>
    </xf>
    <xf numFmtId="0" fontId="1" fillId="0" borderId="0" xfId="0" applyFont="1" applyFill="1"/>
    <xf numFmtId="164" fontId="1" fillId="0" borderId="0" xfId="0" applyNumberFormat="1" applyFont="1"/>
    <xf numFmtId="0" fontId="1" fillId="3" borderId="10" xfId="0" applyFont="1" applyFill="1" applyBorder="1" applyAlignment="1">
      <alignment horizontal="center" vertical="center"/>
    </xf>
    <xf numFmtId="0" fontId="1" fillId="3" borderId="1" xfId="0" applyFont="1" applyFill="1" applyBorder="1"/>
    <xf numFmtId="165" fontId="1" fillId="3" borderId="1" xfId="0" applyNumberFormat="1" applyFont="1" applyFill="1" applyBorder="1" applyAlignment="1">
      <alignment horizontal="center" vertical="center"/>
    </xf>
    <xf numFmtId="1" fontId="1" fillId="3" borderId="48" xfId="0" applyNumberFormat="1" applyFont="1" applyFill="1" applyBorder="1" applyAlignment="1">
      <alignment horizontal="center"/>
    </xf>
    <xf numFmtId="3" fontId="1" fillId="4" borderId="25" xfId="0" applyNumberFormat="1" applyFont="1" applyFill="1" applyBorder="1" applyAlignment="1">
      <alignment horizontal="center"/>
    </xf>
    <xf numFmtId="0" fontId="1" fillId="0" borderId="1" xfId="0" applyFont="1" applyBorder="1" applyAlignment="1">
      <alignment horizontal="center"/>
    </xf>
    <xf numFmtId="3" fontId="1" fillId="4" borderId="70" xfId="0" applyNumberFormat="1" applyFont="1" applyFill="1" applyBorder="1" applyAlignment="1">
      <alignment horizontal="center"/>
    </xf>
    <xf numFmtId="1" fontId="1" fillId="0" borderId="12" xfId="0" applyNumberFormat="1" applyFont="1" applyFill="1" applyBorder="1" applyAlignment="1">
      <alignment horizontal="center"/>
    </xf>
    <xf numFmtId="1" fontId="1" fillId="0" borderId="5" xfId="0" applyNumberFormat="1" applyFont="1" applyFill="1" applyBorder="1" applyAlignment="1">
      <alignment horizontal="center"/>
    </xf>
    <xf numFmtId="3" fontId="1" fillId="3" borderId="1" xfId="0" applyNumberFormat="1" applyFont="1" applyFill="1" applyBorder="1" applyAlignment="1">
      <alignment horizontal="center"/>
    </xf>
    <xf numFmtId="3" fontId="1" fillId="3" borderId="48" xfId="0" applyNumberFormat="1" applyFont="1" applyFill="1" applyBorder="1" applyAlignment="1">
      <alignment horizontal="center"/>
    </xf>
    <xf numFmtId="3" fontId="1" fillId="4" borderId="1" xfId="0" applyNumberFormat="1" applyFont="1" applyFill="1" applyBorder="1" applyAlignment="1">
      <alignment horizontal="center"/>
    </xf>
    <xf numFmtId="1" fontId="1" fillId="0" borderId="3" xfId="0" applyNumberFormat="1" applyFont="1" applyFill="1" applyBorder="1" applyAlignment="1">
      <alignment horizontal="center"/>
    </xf>
    <xf numFmtId="20" fontId="1" fillId="0" borderId="1" xfId="0" applyNumberFormat="1" applyFont="1" applyFill="1" applyBorder="1" applyAlignment="1">
      <alignment horizontal="center" wrapText="1"/>
    </xf>
    <xf numFmtId="0" fontId="1" fillId="0" borderId="1" xfId="0" applyFont="1" applyFill="1" applyBorder="1" applyAlignment="1">
      <alignment horizontal="center" wrapText="1"/>
    </xf>
    <xf numFmtId="166" fontId="1" fillId="0" borderId="1" xfId="0" applyNumberFormat="1" applyFont="1" applyFill="1" applyBorder="1" applyAlignment="1">
      <alignment horizontal="center" wrapText="1"/>
    </xf>
    <xf numFmtId="164" fontId="1" fillId="0" borderId="1" xfId="0" applyNumberFormat="1" applyFont="1" applyFill="1" applyBorder="1" applyAlignment="1">
      <alignment horizontal="center" wrapText="1"/>
    </xf>
    <xf numFmtId="0" fontId="1" fillId="0" borderId="1" xfId="0" applyFont="1" applyFill="1" applyBorder="1" applyAlignment="1">
      <alignment horizontal="left" wrapText="1"/>
    </xf>
    <xf numFmtId="15" fontId="1" fillId="0" borderId="15" xfId="0" applyNumberFormat="1" applyFont="1" applyFill="1" applyBorder="1"/>
    <xf numFmtId="15" fontId="1" fillId="0" borderId="14" xfId="0" applyNumberFormat="1" applyFont="1" applyFill="1" applyBorder="1"/>
    <xf numFmtId="15" fontId="1" fillId="0" borderId="35" xfId="0" applyNumberFormat="1" applyFont="1" applyFill="1" applyBorder="1"/>
    <xf numFmtId="15" fontId="1" fillId="0" borderId="27" xfId="0" applyNumberFormat="1" applyFont="1" applyFill="1" applyBorder="1"/>
    <xf numFmtId="15" fontId="1" fillId="0" borderId="18" xfId="0" applyNumberFormat="1" applyFont="1" applyFill="1" applyBorder="1"/>
    <xf numFmtId="15" fontId="1" fillId="0" borderId="12" xfId="0" applyNumberFormat="1" applyFont="1" applyFill="1" applyBorder="1"/>
    <xf numFmtId="1" fontId="1" fillId="0" borderId="0" xfId="0" applyNumberFormat="1" applyFont="1" applyFill="1" applyBorder="1" applyAlignment="1">
      <alignment horizontal="center"/>
    </xf>
    <xf numFmtId="0" fontId="1" fillId="32" borderId="1" xfId="0" applyFont="1" applyFill="1" applyBorder="1" applyAlignment="1">
      <alignment horizontal="center"/>
    </xf>
    <xf numFmtId="3" fontId="1" fillId="0" borderId="1" xfId="0" applyNumberFormat="1" applyFont="1" applyFill="1" applyBorder="1"/>
    <xf numFmtId="3" fontId="1" fillId="32" borderId="1" xfId="0" applyNumberFormat="1" applyFont="1" applyFill="1" applyBorder="1"/>
    <xf numFmtId="3" fontId="1" fillId="32" borderId="1" xfId="0" applyNumberFormat="1" applyFont="1" applyFill="1" applyBorder="1" applyAlignment="1">
      <alignment horizontal="center"/>
    </xf>
    <xf numFmtId="165" fontId="1" fillId="23" borderId="0" xfId="0" applyNumberFormat="1" applyFont="1" applyFill="1" applyAlignment="1">
      <alignment horizontal="right"/>
    </xf>
  </cellXfs>
  <cellStyles count="1">
    <cellStyle name="Normal" xfId="0" builtinId="0"/>
  </cellStyles>
  <dxfs count="0"/>
  <tableStyles count="0" defaultTableStyle="TableStyleMedium2" defaultPivotStyle="PivotStyleLight16"/>
  <colors>
    <mruColors>
      <color rgb="FFFFFFCC"/>
      <color rgb="FFFFCCFF"/>
      <color rgb="FFFFCCCC"/>
      <color rgb="FFFF99CC"/>
      <color rgb="FFFF66CC"/>
      <color rgb="FF58E600"/>
      <color rgb="FFAC0000"/>
      <color rgb="FFCCFFCC"/>
      <color rgb="FFCCEC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themeOverride" Target="../theme/themeOverride19.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20.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21.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22.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3" Type="http://schemas.openxmlformats.org/officeDocument/2006/relationships/themeOverride" Target="../theme/themeOverride23.xml"/><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3" Type="http://schemas.openxmlformats.org/officeDocument/2006/relationships/themeOverride" Target="../theme/themeOverride24.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themeOverride" Target="../theme/themeOverride25.xml"/><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3" Type="http://schemas.openxmlformats.org/officeDocument/2006/relationships/themeOverride" Target="../theme/themeOverride26.xml"/><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3" Type="http://schemas.openxmlformats.org/officeDocument/2006/relationships/themeOverride" Target="../theme/themeOverride27.xml"/><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3" Type="http://schemas.openxmlformats.org/officeDocument/2006/relationships/themeOverride" Target="../theme/themeOverride28.xml"/><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3" Type="http://schemas.openxmlformats.org/officeDocument/2006/relationships/themeOverride" Target="../theme/themeOverride29.xml"/><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3" Type="http://schemas.openxmlformats.org/officeDocument/2006/relationships/themeOverride" Target="../theme/themeOverride30.xml"/><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3" Type="http://schemas.openxmlformats.org/officeDocument/2006/relationships/themeOverride" Target="../theme/themeOverride31.xml"/><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3" Type="http://schemas.openxmlformats.org/officeDocument/2006/relationships/themeOverride" Target="../theme/themeOverride32.xml"/><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3" Type="http://schemas.openxmlformats.org/officeDocument/2006/relationships/themeOverride" Target="../theme/themeOverride33.xml"/><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3" Type="http://schemas.openxmlformats.org/officeDocument/2006/relationships/themeOverride" Target="../theme/themeOverride34.xml"/><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3" Type="http://schemas.openxmlformats.org/officeDocument/2006/relationships/themeOverride" Target="../theme/themeOverride35.xml"/><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3" Type="http://schemas.openxmlformats.org/officeDocument/2006/relationships/themeOverride" Target="../theme/themeOverride36.xml"/><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Planktonic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Filtered Beaker Protocol - </a:t>
            </a:r>
            <a:r>
              <a:rPr lang="en-US" sz="1600" b="1" u="sng">
                <a:latin typeface="Arial" panose="020B0604020202020204" pitchFamily="34" charset="0"/>
                <a:cs typeface="Arial" panose="020B0604020202020204" pitchFamily="34" charset="0"/>
              </a:rPr>
              <a:t>ALL 2018 Sites</a:t>
            </a:r>
          </a:p>
          <a:p>
            <a:pPr>
              <a:defRPr/>
            </a:pPr>
            <a:r>
              <a:rPr lang="en-US" sz="1600" b="1" u="none">
                <a:latin typeface="Arial" panose="020B0604020202020204" pitchFamily="34" charset="0"/>
                <a:cs typeface="Arial" panose="020B0604020202020204" pitchFamily="34" charset="0"/>
              </a:rPr>
              <a:t>for 2018-2019</a:t>
            </a:r>
          </a:p>
        </c:rich>
      </c:tx>
      <c:layout>
        <c:manualLayout>
          <c:xMode val="edge"/>
          <c:yMode val="edge"/>
          <c:x val="0.23100446689450582"/>
          <c:y val="5.894438040753773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590582505315365"/>
          <c:y val="0.12934228411471776"/>
          <c:w val="0.81353854695804761"/>
          <c:h val="0.48106832077880118"/>
        </c:manualLayout>
      </c:layout>
      <c:barChart>
        <c:barDir val="col"/>
        <c:grouping val="clustered"/>
        <c:varyColors val="0"/>
        <c:ser>
          <c:idx val="7"/>
          <c:order val="0"/>
          <c:tx>
            <c:v>Most Common TAXA</c:v>
          </c:tx>
          <c:spPr>
            <a:solidFill>
              <a:schemeClr val="accent1"/>
            </a:solidFill>
            <a:ln>
              <a:solidFill>
                <a:srgbClr val="00B050"/>
              </a:solidFill>
            </a:ln>
            <a:effectLst/>
          </c:spPr>
          <c:invertIfNegative val="0"/>
          <c:errBars>
            <c:errBarType val="plus"/>
            <c:errValType val="cust"/>
            <c:noEndCap val="0"/>
            <c:plus>
              <c:numRef>
                <c:f>'2018-19 v Site GRAPHS'!$G$61:$P$61</c:f>
                <c:numCache>
                  <c:formatCode>0.00</c:formatCode>
                  <c:ptCount val="10"/>
                  <c:pt idx="0">
                    <c:v>0.87688709213534799</c:v>
                  </c:pt>
                  <c:pt idx="1">
                    <c:v>0.91435743123962987</c:v>
                  </c:pt>
                  <c:pt idx="2">
                    <c:v>0.66609279607671212</c:v>
                  </c:pt>
                  <c:pt idx="3">
                    <c:v>0.55140257467904208</c:v>
                  </c:pt>
                  <c:pt idx="4">
                    <c:v>9.1685582624831452E-2</c:v>
                  </c:pt>
                  <c:pt idx="5">
                    <c:v>6.5537760761046046E-2</c:v>
                  </c:pt>
                  <c:pt idx="6">
                    <c:v>2.6833760616480809E-2</c:v>
                  </c:pt>
                  <c:pt idx="7">
                    <c:v>1.5924981617710773E-2</c:v>
                  </c:pt>
                  <c:pt idx="8">
                    <c:v>1.0450144433907831E-2</c:v>
                  </c:pt>
                  <c:pt idx="9">
                    <c:v>2.1090725286437767E-2</c:v>
                  </c:pt>
                </c:numCache>
              </c:numRef>
            </c:plus>
            <c:minus>
              <c:numRef>
                <c:f>'2018-19 v Site GRAPHS'!$G$61:$P$61</c:f>
                <c:numCache>
                  <c:formatCode>0.00</c:formatCode>
                  <c:ptCount val="10"/>
                  <c:pt idx="0">
                    <c:v>0.87688709213534799</c:v>
                  </c:pt>
                  <c:pt idx="1">
                    <c:v>0.91435743123962987</c:v>
                  </c:pt>
                  <c:pt idx="2">
                    <c:v>0.66609279607671212</c:v>
                  </c:pt>
                  <c:pt idx="3">
                    <c:v>0.55140257467904208</c:v>
                  </c:pt>
                  <c:pt idx="4">
                    <c:v>9.1685582624831452E-2</c:v>
                  </c:pt>
                  <c:pt idx="5">
                    <c:v>6.5537760761046046E-2</c:v>
                  </c:pt>
                  <c:pt idx="6">
                    <c:v>2.6833760616480809E-2</c:v>
                  </c:pt>
                  <c:pt idx="7">
                    <c:v>1.5924981617710773E-2</c:v>
                  </c:pt>
                  <c:pt idx="8">
                    <c:v>1.0450144433907831E-2</c:v>
                  </c:pt>
                  <c:pt idx="9">
                    <c:v>2.1090725286437767E-2</c:v>
                  </c:pt>
                </c:numCache>
              </c:numRef>
            </c:minus>
            <c:spPr>
              <a:noFill/>
              <a:ln w="9525" cap="flat" cmpd="sng" algn="ctr">
                <a:solidFill>
                  <a:schemeClr val="tx1">
                    <a:lumMod val="65000"/>
                    <a:lumOff val="35000"/>
                  </a:schemeClr>
                </a:solidFill>
                <a:round/>
              </a:ln>
              <a:effectLst/>
            </c:spPr>
          </c:errBars>
          <c:cat>
            <c:strRef>
              <c:f>'2018-19 v Site GRAPHS'!$G$57:$Q$57</c:f>
              <c:strCache>
                <c:ptCount val="11"/>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pt idx="10">
                  <c:v>Other</c:v>
                </c:pt>
              </c:strCache>
            </c:strRef>
          </c:cat>
          <c:val>
            <c:numRef>
              <c:f>'2018-19 v Site GRAPHS'!$G$59:$Q$59</c:f>
              <c:numCache>
                <c:formatCode>0.00</c:formatCode>
                <c:ptCount val="11"/>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pt idx="10">
                  <c:v>7.9181246047624804E-2</c:v>
                </c:pt>
              </c:numCache>
            </c:numRef>
          </c:val>
          <c:extLst>
            <c:ext xmlns:c16="http://schemas.microsoft.com/office/drawing/2014/chart" uri="{C3380CC4-5D6E-409C-BE32-E72D297353CC}">
              <c16:uniqueId val="{00000000-D6F1-4BBB-B1C1-FF41D5BB1543}"/>
            </c:ext>
          </c:extLst>
        </c:ser>
        <c:dLbls>
          <c:showLegendKey val="0"/>
          <c:showVal val="0"/>
          <c:showCatName val="0"/>
          <c:showSerName val="0"/>
          <c:showPercent val="0"/>
          <c:showBubbleSize val="0"/>
        </c:dLbls>
        <c:gapWidth val="65"/>
        <c:overlap val="-54"/>
        <c:axId val="340872752"/>
        <c:axId val="340875104"/>
      </c:barChart>
      <c:catAx>
        <c:axId val="34087275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39658792830740769"/>
              <c:y val="0.8895630710608837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0875104"/>
        <c:crosses val="autoZero"/>
        <c:auto val="1"/>
        <c:lblAlgn val="ctr"/>
        <c:lblOffset val="100"/>
        <c:noMultiLvlLbl val="0"/>
      </c:catAx>
      <c:valAx>
        <c:axId val="340875104"/>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ABUNDANCE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800" b="1">
                    <a:effectLst/>
                  </a:rPr>
                  <a:t>Ave 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1.690016962995539E-2"/>
              <c:y val="0.12364099724434183"/>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0872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600" b="1">
                <a:latin typeface="Arial" panose="020B0604020202020204" pitchFamily="34" charset="0"/>
                <a:cs typeface="Arial" panose="020B0604020202020204" pitchFamily="34" charset="0"/>
              </a:rPr>
              <a:t>CORE Protocol - </a:t>
            </a:r>
            <a:r>
              <a:rPr lang="en-US" sz="1600" b="1" u="sng">
                <a:latin typeface="Arial" panose="020B0604020202020204" pitchFamily="34" charset="0"/>
                <a:cs typeface="Arial" panose="020B0604020202020204" pitchFamily="34" charset="0"/>
              </a:rPr>
              <a:t>ALL 2018 Sites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800" b="1" i="0" baseline="0">
                <a:effectLst/>
              </a:rPr>
              <a:t>for 2018-2019</a:t>
            </a:r>
            <a:endParaRPr lang="en-US" sz="1600">
              <a:effectLst/>
            </a:endParaRPr>
          </a:p>
        </c:rich>
      </c:tx>
      <c:layout>
        <c:manualLayout>
          <c:xMode val="edge"/>
          <c:yMode val="edge"/>
          <c:x val="0.26808794004789882"/>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48106832077880118"/>
        </c:manualLayout>
      </c:layout>
      <c:barChart>
        <c:barDir val="col"/>
        <c:grouping val="clustered"/>
        <c:varyColors val="0"/>
        <c:ser>
          <c:idx val="7"/>
          <c:order val="0"/>
          <c:tx>
            <c:v>TAXA</c:v>
          </c:tx>
          <c:spPr>
            <a:solidFill>
              <a:schemeClr val="accent4">
                <a:lumMod val="80000"/>
                <a:lumOff val="20000"/>
              </a:schemeClr>
            </a:solidFill>
            <a:ln>
              <a:noFill/>
            </a:ln>
            <a:effectLst/>
          </c:spPr>
          <c:invertIfNegative val="0"/>
          <c:errBars>
            <c:errBarType val="plus"/>
            <c:errValType val="cust"/>
            <c:noEndCap val="0"/>
            <c:plus>
              <c:numRef>
                <c:f>'2018-19 v Site GRAPHS'!$X$61:$AG$61</c:f>
                <c:numCache>
                  <c:formatCode>0.00</c:formatCode>
                  <c:ptCount val="10"/>
                  <c:pt idx="0">
                    <c:v>2.6577535954358567</c:v>
                  </c:pt>
                  <c:pt idx="1">
                    <c:v>1.8720625631996499</c:v>
                  </c:pt>
                  <c:pt idx="2">
                    <c:v>1.8546986007157569</c:v>
                  </c:pt>
                  <c:pt idx="3">
                    <c:v>1.841683787489816</c:v>
                  </c:pt>
                  <c:pt idx="4">
                    <c:v>1.4895491527613101</c:v>
                  </c:pt>
                  <c:pt idx="5">
                    <c:v>1.1381105331293146</c:v>
                  </c:pt>
                  <c:pt idx="6">
                    <c:v>0.98220081780009949</c:v>
                  </c:pt>
                  <c:pt idx="7">
                    <c:v>0.7935135326138899</c:v>
                  </c:pt>
                  <c:pt idx="8">
                    <c:v>0.72872914987519954</c:v>
                  </c:pt>
                  <c:pt idx="9">
                    <c:v>0.52233057073407085</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GRAPHS'!$X$57:$AH$57</c:f>
              <c:strCache>
                <c:ptCount val="11"/>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pt idx="10">
                  <c:v>Other</c:v>
                </c:pt>
              </c:strCache>
            </c:strRef>
          </c:cat>
          <c:val>
            <c:numRef>
              <c:f>'2018-19 v Site GRAPHS'!$X$56:$AH$56</c:f>
              <c:numCache>
                <c:formatCode>0.00</c:formatCode>
                <c:ptCount val="11"/>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pt idx="10">
                  <c:v>1.1020954049938705</c:v>
                </c:pt>
              </c:numCache>
            </c:numRef>
          </c:val>
          <c:extLst>
            <c:ext xmlns:c16="http://schemas.microsoft.com/office/drawing/2014/chart" uri="{C3380CC4-5D6E-409C-BE32-E72D297353CC}">
              <c16:uniqueId val="{00000000-5545-4255-92C6-C71E7805EF17}"/>
            </c:ext>
          </c:extLst>
        </c:ser>
        <c:dLbls>
          <c:showLegendKey val="0"/>
          <c:showVal val="0"/>
          <c:showCatName val="0"/>
          <c:showSerName val="0"/>
          <c:showPercent val="0"/>
          <c:showBubbleSize val="0"/>
        </c:dLbls>
        <c:gapWidth val="65"/>
        <c:overlap val="-54"/>
        <c:axId val="340871576"/>
        <c:axId val="340875496"/>
      </c:barChart>
      <c:catAx>
        <c:axId val="340871576"/>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0875496"/>
        <c:crosses val="autoZero"/>
        <c:auto val="1"/>
        <c:lblAlgn val="ctr"/>
        <c:lblOffset val="100"/>
        <c:noMultiLvlLbl val="0"/>
      </c:catAx>
      <c:valAx>
        <c:axId val="340875496"/>
        <c:scaling>
          <c:orientation val="minMax"/>
          <c:max val="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ABUNDANCE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800" b="1">
                    <a:effectLst/>
                  </a:rPr>
                  <a:t>Ave 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6.9716845653321992E-3"/>
              <c:y val="0.12364099724434183"/>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0871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CUL1</a:t>
            </a:r>
          </a:p>
        </c:rich>
      </c:tx>
      <c:layout>
        <c:manualLayout>
          <c:xMode val="edge"/>
          <c:yMode val="edge"/>
          <c:x val="0.22738012061484147"/>
          <c:y val="1.67446472065445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2018_FB250_CUL1</c:v>
          </c:tx>
          <c:spPr>
            <a:solidFill>
              <a:srgbClr val="00B050"/>
            </a:solidFill>
            <a:ln>
              <a:solidFill>
                <a:srgbClr val="00B050"/>
              </a:solidFill>
            </a:ln>
            <a:effectLst/>
          </c:spPr>
          <c:invertIfNegative val="0"/>
          <c:errBars>
            <c:errBarType val="plus"/>
            <c:errValType val="cust"/>
            <c:noEndCap val="0"/>
            <c:plus>
              <c:numRef>
                <c:f>'2018-19 v Site GRAPHS'!$E$92:$N$92</c:f>
                <c:numCache>
                  <c:formatCode>0.00</c:formatCode>
                  <c:ptCount val="10"/>
                  <c:pt idx="0">
                    <c:v>1.4902835447581515</c:v>
                  </c:pt>
                  <c:pt idx="1">
                    <c:v>6.3867986614006599E-3</c:v>
                  </c:pt>
                  <c:pt idx="2">
                    <c:v>1.1510369368548716</c:v>
                  </c:pt>
                  <c:pt idx="3">
                    <c:v>0.35994344704429215</c:v>
                  </c:pt>
                  <c:pt idx="4">
                    <c:v>0</c:v>
                  </c:pt>
                  <c:pt idx="5">
                    <c:v>0.50743519455123154</c:v>
                  </c:pt>
                  <c:pt idx="6">
                    <c:v>8.4290421443527826E-3</c:v>
                  </c:pt>
                  <c:pt idx="7">
                    <c:v>3.103423373996873E-2</c:v>
                  </c:pt>
                  <c:pt idx="8">
                    <c:v>7.6492107536843601E-2</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GRAPHS'!$E$88:$N$88</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GRAPHS'!$E$90:$N$90</c:f>
              <c:numCache>
                <c:formatCode>0.00</c:formatCode>
                <c:ptCount val="10"/>
                <c:pt idx="0">
                  <c:v>1.8044171061685728</c:v>
                </c:pt>
                <c:pt idx="1">
                  <c:v>6.3867986614006599E-3</c:v>
                </c:pt>
                <c:pt idx="2">
                  <c:v>1.2146476454322517</c:v>
                </c:pt>
                <c:pt idx="3">
                  <c:v>0.53524722252294699</c:v>
                </c:pt>
                <c:pt idx="4">
                  <c:v>0</c:v>
                </c:pt>
                <c:pt idx="5">
                  <c:v>0.51410482097283239</c:v>
                </c:pt>
                <c:pt idx="6">
                  <c:v>1.268103175908898E-2</c:v>
                </c:pt>
                <c:pt idx="7">
                  <c:v>3.103423373996873E-2</c:v>
                </c:pt>
                <c:pt idx="8">
                  <c:v>7.6492107536843601E-2</c:v>
                </c:pt>
                <c:pt idx="9">
                  <c:v>0</c:v>
                </c:pt>
              </c:numCache>
            </c:numRef>
          </c:val>
          <c:extLst>
            <c:ext xmlns:c16="http://schemas.microsoft.com/office/drawing/2014/chart" uri="{C3380CC4-5D6E-409C-BE32-E72D297353CC}">
              <c16:uniqueId val="{00000000-F772-4FC3-8022-485A4311C1E3}"/>
            </c:ext>
          </c:extLst>
        </c:ser>
        <c:ser>
          <c:idx val="0"/>
          <c:order val="1"/>
          <c:tx>
            <c:v>2019_FB250_CUL1</c:v>
          </c:tx>
          <c:spPr>
            <a:solidFill>
              <a:schemeClr val="accent1"/>
            </a:solidFill>
            <a:ln>
              <a:noFill/>
            </a:ln>
            <a:effectLst/>
          </c:spPr>
          <c:invertIfNegative val="0"/>
          <c:errBars>
            <c:errBarType val="plus"/>
            <c:errValType val="cust"/>
            <c:noEndCap val="0"/>
            <c:plus>
              <c:numRef>
                <c:f>'2018-19 v Site GRAPHS'!$E$96:$N$96</c:f>
                <c:numCache>
                  <c:formatCode>0.00</c:formatCode>
                  <c:ptCount val="10"/>
                  <c:pt idx="0">
                    <c:v>0.71067779388277508</c:v>
                  </c:pt>
                  <c:pt idx="1">
                    <c:v>0.79549380612973619</c:v>
                  </c:pt>
                  <c:pt idx="2">
                    <c:v>0.71529721036853955</c:v>
                  </c:pt>
                  <c:pt idx="3">
                    <c:v>1.0482502938889762</c:v>
                  </c:pt>
                  <c:pt idx="4">
                    <c:v>0.71676017966464611</c:v>
                  </c:pt>
                  <c:pt idx="5">
                    <c:v>0</c:v>
                  </c:pt>
                  <c:pt idx="6">
                    <c:v>8.4290421443527826E-3</c:v>
                  </c:pt>
                  <c:pt idx="7">
                    <c:v>3.9244114914762075E-2</c:v>
                  </c:pt>
                  <c:pt idx="8">
                    <c:v>0.10701557994172713</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GRAPHS'!$E$88:$N$88</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GRAPHS'!$E$94:$N$94</c:f>
              <c:numCache>
                <c:formatCode>0.00</c:formatCode>
                <c:ptCount val="10"/>
                <c:pt idx="0">
                  <c:v>0.97653677598364774</c:v>
                </c:pt>
                <c:pt idx="1">
                  <c:v>0.79549380612973619</c:v>
                </c:pt>
                <c:pt idx="2">
                  <c:v>0.81167428452730717</c:v>
                </c:pt>
                <c:pt idx="3">
                  <c:v>1.3050327381176552</c:v>
                </c:pt>
                <c:pt idx="4">
                  <c:v>0.78400938862443459</c:v>
                </c:pt>
                <c:pt idx="5">
                  <c:v>0</c:v>
                </c:pt>
                <c:pt idx="6">
                  <c:v>1.268103175908898E-2</c:v>
                </c:pt>
                <c:pt idx="7">
                  <c:v>7.6492107536843601E-2</c:v>
                </c:pt>
                <c:pt idx="8">
                  <c:v>0.12251926248488705</c:v>
                </c:pt>
                <c:pt idx="9">
                  <c:v>0</c:v>
                </c:pt>
              </c:numCache>
            </c:numRef>
          </c:val>
          <c:extLst>
            <c:ext xmlns:c16="http://schemas.microsoft.com/office/drawing/2014/chart" uri="{C3380CC4-5D6E-409C-BE32-E72D297353CC}">
              <c16:uniqueId val="{00000001-F772-4FC3-8022-485A4311C1E3}"/>
            </c:ext>
          </c:extLst>
        </c:ser>
        <c:ser>
          <c:idx val="2"/>
          <c:order val="2"/>
          <c:tx>
            <c:v>Baseline</c:v>
          </c:tx>
          <c:spPr>
            <a:solidFill>
              <a:schemeClr val="accent3"/>
            </a:solidFill>
            <a:ln>
              <a:noFill/>
            </a:ln>
            <a:effectLst/>
          </c:spPr>
          <c:invertIfNegative val="0"/>
          <c:cat>
            <c:strRef>
              <c:f>'2018-19 v Site GRAPHS'!$E$88:$N$88</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GRAPHS'!$G$56:$P$56</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3-F772-4FC3-8022-485A4311C1E3}"/>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GRAPHS'!$E$88:$N$88</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F772-4FC3-8022-485A4311C1E3}"/>
            </c:ext>
          </c:extLst>
        </c:ser>
        <c:dLbls>
          <c:showLegendKey val="0"/>
          <c:showVal val="0"/>
          <c:showCatName val="0"/>
          <c:showSerName val="0"/>
          <c:showPercent val="0"/>
          <c:showBubbleSize val="0"/>
        </c:dLbls>
        <c:gapWidth val="65"/>
        <c:overlap val="-54"/>
        <c:axId val="340871968"/>
        <c:axId val="340868440"/>
      </c:barChart>
      <c:catAx>
        <c:axId val="34087196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0868440"/>
        <c:crosses val="autoZero"/>
        <c:auto val="1"/>
        <c:lblAlgn val="ctr"/>
        <c:lblOffset val="100"/>
        <c:noMultiLvlLbl val="0"/>
      </c:catAx>
      <c:valAx>
        <c:axId val="340868440"/>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0871968"/>
        <c:crosses val="autoZero"/>
        <c:crossBetween val="between"/>
      </c:valAx>
      <c:spPr>
        <a:noFill/>
        <a:ln>
          <a:noFill/>
        </a:ln>
        <a:effectLst/>
      </c:spPr>
    </c:plotArea>
    <c:legend>
      <c:legendPos val="r"/>
      <c:layout>
        <c:manualLayout>
          <c:xMode val="edge"/>
          <c:yMode val="edge"/>
          <c:x val="0.73416707442717088"/>
          <c:y val="0.13427489717063443"/>
          <c:w val="0.18268563859557652"/>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CUL1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2018_CORE_CUL1</c:v>
          </c:tx>
          <c:spPr>
            <a:solidFill>
              <a:srgbClr val="00B050"/>
            </a:solidFill>
            <a:ln>
              <a:solidFill>
                <a:srgbClr val="00B050"/>
              </a:solidFill>
            </a:ln>
            <a:effectLst/>
          </c:spPr>
          <c:invertIfNegative val="0"/>
          <c:errBars>
            <c:errBarType val="plus"/>
            <c:errValType val="cust"/>
            <c:noEndCap val="0"/>
            <c:plus>
              <c:numRef>
                <c:f>'2018-19 v Site GRAPHS'!$X$92:$AG$92</c:f>
                <c:numCache>
                  <c:formatCode>0.00</c:formatCode>
                  <c:ptCount val="10"/>
                  <c:pt idx="0">
                    <c:v>0</c:v>
                  </c:pt>
                  <c:pt idx="1">
                    <c:v>2.2151056134836411</c:v>
                  </c:pt>
                  <c:pt idx="2">
                    <c:v>0</c:v>
                  </c:pt>
                  <c:pt idx="3">
                    <c:v>0</c:v>
                  </c:pt>
                  <c:pt idx="4">
                    <c:v>0</c:v>
                  </c:pt>
                  <c:pt idx="5">
                    <c:v>0</c:v>
                  </c:pt>
                  <c:pt idx="6">
                    <c:v>0</c:v>
                  </c:pt>
                  <c:pt idx="7">
                    <c:v>0</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GRAPHS'!$X$88:$AG$88</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extLst/>
            </c:strRef>
          </c:cat>
          <c:val>
            <c:numRef>
              <c:f>'2018-19 v Site GRAPHS'!$X$90:$AG$90</c:f>
              <c:numCache>
                <c:formatCode>0.00</c:formatCode>
                <c:ptCount val="10"/>
                <c:pt idx="0">
                  <c:v>0</c:v>
                </c:pt>
                <c:pt idx="1">
                  <c:v>2.2151056134836411</c:v>
                </c:pt>
                <c:pt idx="2">
                  <c:v>0</c:v>
                </c:pt>
                <c:pt idx="3">
                  <c:v>0</c:v>
                </c:pt>
                <c:pt idx="4">
                  <c:v>0</c:v>
                </c:pt>
                <c:pt idx="5">
                  <c:v>0</c:v>
                </c:pt>
                <c:pt idx="6">
                  <c:v>0</c:v>
                </c:pt>
                <c:pt idx="7">
                  <c:v>0</c:v>
                </c:pt>
                <c:pt idx="8">
                  <c:v>0</c:v>
                </c:pt>
                <c:pt idx="9">
                  <c:v>0</c:v>
                </c:pt>
              </c:numCache>
              <c:extLst/>
            </c:numRef>
          </c:val>
          <c:extLst>
            <c:ext xmlns:c16="http://schemas.microsoft.com/office/drawing/2014/chart" uri="{C3380CC4-5D6E-409C-BE32-E72D297353CC}">
              <c16:uniqueId val="{00000000-BEC5-4C5D-BB36-A02C0F90F4CE}"/>
            </c:ext>
          </c:extLst>
        </c:ser>
        <c:ser>
          <c:idx val="0"/>
          <c:order val="1"/>
          <c:tx>
            <c:v>2019_CORE_CUL1</c:v>
          </c:tx>
          <c:spPr>
            <a:solidFill>
              <a:schemeClr val="accent1"/>
            </a:solidFill>
            <a:ln>
              <a:noFill/>
            </a:ln>
            <a:effectLst/>
          </c:spPr>
          <c:invertIfNegative val="0"/>
          <c:errBars>
            <c:errBarType val="plus"/>
            <c:errValType val="cust"/>
            <c:noEndCap val="0"/>
            <c:plus>
              <c:numRef>
                <c:f>'2018-19 v Site GRAPHS'!$X$96:$AG$96</c:f>
                <c:numCache>
                  <c:formatCode>0.00</c:formatCode>
                  <c:ptCount val="10"/>
                  <c:pt idx="0">
                    <c:v>2.1575776405207292</c:v>
                  </c:pt>
                  <c:pt idx="1">
                    <c:v>1.4418664350368868</c:v>
                  </c:pt>
                  <c:pt idx="2">
                    <c:v>0</c:v>
                  </c:pt>
                  <c:pt idx="3">
                    <c:v>1.0215596949238224</c:v>
                  </c:pt>
                  <c:pt idx="4">
                    <c:v>2.3748765997024028</c:v>
                  </c:pt>
                  <c:pt idx="5">
                    <c:v>0</c:v>
                  </c:pt>
                  <c:pt idx="6">
                    <c:v>0</c:v>
                  </c:pt>
                  <c:pt idx="7">
                    <c:v>0.57345182203548528</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GRAPHS'!$X$88:$AG$88</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extLst/>
            </c:strRef>
          </c:cat>
          <c:val>
            <c:numRef>
              <c:f>'2018-19 v Site GRAPHS'!$X$94:$AG$94</c:f>
              <c:numCache>
                <c:formatCode>0.00</c:formatCode>
                <c:ptCount val="10"/>
                <c:pt idx="0">
                  <c:v>2.1575776405207292</c:v>
                </c:pt>
                <c:pt idx="1">
                  <c:v>1.4940849899663819</c:v>
                </c:pt>
                <c:pt idx="2">
                  <c:v>0</c:v>
                </c:pt>
                <c:pt idx="3">
                  <c:v>1.2422929049829308</c:v>
                </c:pt>
                <c:pt idx="4">
                  <c:v>2.3748765997024028</c:v>
                </c:pt>
                <c:pt idx="5">
                  <c:v>0</c:v>
                </c:pt>
                <c:pt idx="6">
                  <c:v>0</c:v>
                </c:pt>
                <c:pt idx="7">
                  <c:v>0.57345182203548528</c:v>
                </c:pt>
                <c:pt idx="8">
                  <c:v>0</c:v>
                </c:pt>
                <c:pt idx="9">
                  <c:v>0</c:v>
                </c:pt>
              </c:numCache>
              <c:extLst/>
            </c:numRef>
          </c:val>
          <c:extLst>
            <c:ext xmlns:c16="http://schemas.microsoft.com/office/drawing/2014/chart" uri="{C3380CC4-5D6E-409C-BE32-E72D297353CC}">
              <c16:uniqueId val="{00000001-BEC5-4C5D-BB36-A02C0F90F4CE}"/>
            </c:ext>
          </c:extLst>
        </c:ser>
        <c:ser>
          <c:idx val="2"/>
          <c:order val="2"/>
          <c:tx>
            <c:v>BASELINE</c:v>
          </c:tx>
          <c:spPr>
            <a:solidFill>
              <a:schemeClr val="accent3"/>
            </a:solidFill>
            <a:ln>
              <a:noFill/>
            </a:ln>
            <a:effectLst/>
          </c:spPr>
          <c:invertIfNegative val="0"/>
          <c:cat>
            <c:strRef>
              <c:f>'2018-19 v Site GRAPHS'!$X$88:$AG$88</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extLst/>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extLst/>
            </c:numRef>
          </c:val>
          <c:extLst>
            <c:ext xmlns:c16="http://schemas.microsoft.com/office/drawing/2014/chart" uri="{C3380CC4-5D6E-409C-BE32-E72D297353CC}">
              <c16:uniqueId val="{00000003-BEC5-4C5D-BB36-A02C0F90F4CE}"/>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GRAPHS'!$X$88:$AG$88</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extLst/>
            </c:strRef>
          </c:cat>
          <c:val>
            <c:numRef>
              <c:f>'2019 By Site'!#REF!</c:f>
              <c:numCache>
                <c:formatCode>General</c:formatCode>
                <c:ptCount val="1"/>
                <c:pt idx="0">
                  <c:v>1</c:v>
                </c:pt>
              </c:numCache>
              <c:extLst/>
            </c:numRef>
          </c:val>
          <c:extLst>
            <c:ext xmlns:c16="http://schemas.microsoft.com/office/drawing/2014/chart" uri="{C3380CC4-5D6E-409C-BE32-E72D297353CC}">
              <c16:uniqueId val="{00000002-BEC5-4C5D-BB36-A02C0F90F4CE}"/>
            </c:ext>
          </c:extLst>
        </c:ser>
        <c:dLbls>
          <c:showLegendKey val="0"/>
          <c:showVal val="0"/>
          <c:showCatName val="0"/>
          <c:showSerName val="0"/>
          <c:showPercent val="0"/>
          <c:showBubbleSize val="0"/>
        </c:dLbls>
        <c:gapWidth val="65"/>
        <c:overlap val="-54"/>
        <c:axId val="340870400"/>
        <c:axId val="340869616"/>
      </c:barChart>
      <c:catAx>
        <c:axId val="34087040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0869616"/>
        <c:crosses val="autoZero"/>
        <c:auto val="1"/>
        <c:lblAlgn val="ctr"/>
        <c:lblOffset val="100"/>
        <c:noMultiLvlLbl val="0"/>
      </c:catAx>
      <c:valAx>
        <c:axId val="34086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0870400"/>
        <c:crosses val="autoZero"/>
        <c:crossBetween val="between"/>
      </c:valAx>
      <c:spPr>
        <a:noFill/>
        <a:ln>
          <a:noFill/>
        </a:ln>
        <a:effectLst/>
      </c:spPr>
    </c:plotArea>
    <c:legend>
      <c:legendPos val="r"/>
      <c:layout>
        <c:manualLayout>
          <c:xMode val="edge"/>
          <c:yMode val="edge"/>
          <c:x val="0.7657820411619316"/>
          <c:y val="0.12801887382489074"/>
          <c:w val="0.18213436086446641"/>
          <c:h val="0.2046998672775509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DSP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2018_FB250_DSP</c:v>
          </c:tx>
          <c:spPr>
            <a:solidFill>
              <a:srgbClr val="00B050"/>
            </a:solidFill>
            <a:ln>
              <a:solidFill>
                <a:srgbClr val="00B050"/>
              </a:solidFill>
            </a:ln>
            <a:effectLst/>
          </c:spPr>
          <c:invertIfNegative val="0"/>
          <c:errBars>
            <c:errBarType val="plus"/>
            <c:errValType val="cust"/>
            <c:noEndCap val="0"/>
            <c:plus>
              <c:numRef>
                <c:f>'2018-19 v Site GRAPHS'!$E$129:$N$129</c:f>
                <c:numCache>
                  <c:formatCode>0.00</c:formatCode>
                  <c:ptCount val="10"/>
                  <c:pt idx="0">
                    <c:v>1.1847002527798365</c:v>
                  </c:pt>
                  <c:pt idx="1">
                    <c:v>0</c:v>
                  </c:pt>
                  <c:pt idx="2">
                    <c:v>1.0850466677593791</c:v>
                  </c:pt>
                  <c:pt idx="3">
                    <c:v>0.89882893210814208</c:v>
                  </c:pt>
                  <c:pt idx="4">
                    <c:v>0</c:v>
                  </c:pt>
                  <c:pt idx="5">
                    <c:v>0</c:v>
                  </c:pt>
                  <c:pt idx="6">
                    <c:v>0.14306374582419643</c:v>
                  </c:pt>
                  <c:pt idx="7">
                    <c:v>0</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GRAPHS'!$E$127:$N$127</c:f>
              <c:numCache>
                <c:formatCode>0.00</c:formatCode>
                <c:ptCount val="10"/>
                <c:pt idx="0">
                  <c:v>1.1921956258464497</c:v>
                </c:pt>
                <c:pt idx="1">
                  <c:v>0</c:v>
                </c:pt>
                <c:pt idx="2">
                  <c:v>1.3541084391474008</c:v>
                </c:pt>
                <c:pt idx="3">
                  <c:v>1.1026623418971477</c:v>
                </c:pt>
                <c:pt idx="4">
                  <c:v>0</c:v>
                </c:pt>
                <c:pt idx="5">
                  <c:v>0</c:v>
                </c:pt>
                <c:pt idx="6">
                  <c:v>0.21307482530885119</c:v>
                </c:pt>
                <c:pt idx="7">
                  <c:v>0</c:v>
                </c:pt>
                <c:pt idx="8">
                  <c:v>0</c:v>
                </c:pt>
                <c:pt idx="9">
                  <c:v>0</c:v>
                </c:pt>
              </c:numCache>
            </c:numRef>
          </c:val>
          <c:extLst>
            <c:ext xmlns:c16="http://schemas.microsoft.com/office/drawing/2014/chart" uri="{C3380CC4-5D6E-409C-BE32-E72D297353CC}">
              <c16:uniqueId val="{00000000-2357-4B22-84DB-A9E7CD313D68}"/>
            </c:ext>
          </c:extLst>
        </c:ser>
        <c:ser>
          <c:idx val="0"/>
          <c:order val="1"/>
          <c:tx>
            <c:v>2019_FB250_DSP</c:v>
          </c:tx>
          <c:spPr>
            <a:solidFill>
              <a:schemeClr val="accent1"/>
            </a:solidFill>
            <a:ln>
              <a:noFill/>
            </a:ln>
            <a:effectLst/>
          </c:spPr>
          <c:invertIfNegative val="0"/>
          <c:errBars>
            <c:errBarType val="plus"/>
            <c:errValType val="cust"/>
            <c:noEndCap val="0"/>
            <c:plus>
              <c:numRef>
                <c:f>'2018-19 v Site GRAPHS'!$E$133:$N$133</c:f>
                <c:numCache>
                  <c:formatCode>0.00</c:formatCode>
                  <c:ptCount val="10"/>
                  <c:pt idx="0">
                    <c:v>1.5199023101496574</c:v>
                  </c:pt>
                  <c:pt idx="1">
                    <c:v>1.5292022786248052</c:v>
                  </c:pt>
                  <c:pt idx="2">
                    <c:v>1.6675464254056227</c:v>
                  </c:pt>
                  <c:pt idx="3">
                    <c:v>8.6729869468645304E-2</c:v>
                  </c:pt>
                  <c:pt idx="4">
                    <c:v>0</c:v>
                  </c:pt>
                  <c:pt idx="5">
                    <c:v>0.55284196865778068</c:v>
                  </c:pt>
                  <c:pt idx="6">
                    <c:v>5.2404449835714455E-2</c:v>
                  </c:pt>
                  <c:pt idx="7">
                    <c:v>0</c:v>
                  </c:pt>
                  <c:pt idx="8">
                    <c:v>2.413367971671937E-2</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GRAPHS'!$E$131:$N$131</c:f>
              <c:numCache>
                <c:formatCode>0.00</c:formatCode>
                <c:ptCount val="10"/>
                <c:pt idx="0">
                  <c:v>1.6083222351305151</c:v>
                </c:pt>
                <c:pt idx="1">
                  <c:v>1.7233383744026283</c:v>
                </c:pt>
                <c:pt idx="2">
                  <c:v>1.8433811077834918</c:v>
                </c:pt>
                <c:pt idx="3">
                  <c:v>0.15778764822323135</c:v>
                </c:pt>
                <c:pt idx="4">
                  <c:v>0</c:v>
                </c:pt>
                <c:pt idx="5">
                  <c:v>0.55284196865778079</c:v>
                </c:pt>
                <c:pt idx="6">
                  <c:v>0.109144469425068</c:v>
                </c:pt>
                <c:pt idx="7">
                  <c:v>0</c:v>
                </c:pt>
                <c:pt idx="8">
                  <c:v>2.413367971671937E-2</c:v>
                </c:pt>
                <c:pt idx="9">
                  <c:v>0</c:v>
                </c:pt>
              </c:numCache>
            </c:numRef>
          </c:val>
          <c:extLst>
            <c:ext xmlns:c16="http://schemas.microsoft.com/office/drawing/2014/chart" uri="{C3380CC4-5D6E-409C-BE32-E72D297353CC}">
              <c16:uniqueId val="{00000001-2357-4B22-84DB-A9E7CD313D68}"/>
            </c:ext>
          </c:extLst>
        </c:ser>
        <c:ser>
          <c:idx val="2"/>
          <c:order val="2"/>
          <c:tx>
            <c:v>BASELINE</c:v>
          </c:tx>
          <c:spPr>
            <a:solidFill>
              <a:schemeClr val="accent3"/>
            </a:solidFill>
            <a:ln>
              <a:noFill/>
            </a:ln>
            <a:effectLst/>
          </c:spPr>
          <c:invertIfNegative val="0"/>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3-2357-4B22-84DB-A9E7CD313D68}"/>
            </c:ext>
          </c:extLst>
        </c:ser>
        <c:ser>
          <c:idx val="1"/>
          <c:order val="3"/>
          <c:tx>
            <c:v/>
          </c:tx>
          <c:spPr>
            <a:noFill/>
            <a:ln>
              <a:noFill/>
            </a:ln>
            <a:effectLst/>
          </c:spPr>
          <c:invertIfNegative val="0"/>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2357-4B22-84DB-A9E7CD313D68}"/>
            </c:ext>
          </c:extLst>
        </c:ser>
        <c:dLbls>
          <c:showLegendKey val="0"/>
          <c:showVal val="0"/>
          <c:showCatName val="0"/>
          <c:showSerName val="0"/>
          <c:showPercent val="0"/>
          <c:showBubbleSize val="0"/>
        </c:dLbls>
        <c:gapWidth val="65"/>
        <c:overlap val="-54"/>
        <c:axId val="408291656"/>
        <c:axId val="408289696"/>
      </c:barChart>
      <c:catAx>
        <c:axId val="408291656"/>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89696"/>
        <c:crosses val="autoZero"/>
        <c:auto val="1"/>
        <c:lblAlgn val="ctr"/>
        <c:lblOffset val="100"/>
        <c:noMultiLvlLbl val="0"/>
      </c:catAx>
      <c:valAx>
        <c:axId val="408289696"/>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91656"/>
        <c:crosses val="autoZero"/>
        <c:crossBetween val="between"/>
      </c:valAx>
      <c:spPr>
        <a:noFill/>
        <a:ln>
          <a:noFill/>
        </a:ln>
        <a:effectLst/>
      </c:spPr>
    </c:plotArea>
    <c:legend>
      <c:legendPos val="r"/>
      <c:layout>
        <c:manualLayout>
          <c:xMode val="edge"/>
          <c:yMode val="edge"/>
          <c:x val="0.73416707442717088"/>
          <c:y val="0.13427489717063443"/>
          <c:w val="0.17288405518971825"/>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DSP</a:t>
            </a:r>
          </a:p>
          <a:p>
            <a:pPr>
              <a:defRPr/>
            </a:pP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2018_CORE_DSP</c:v>
          </c:tx>
          <c:spPr>
            <a:solidFill>
              <a:srgbClr val="00B050"/>
            </a:solidFill>
            <a:ln>
              <a:solidFill>
                <a:srgbClr val="00B050"/>
              </a:solid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GRAPHS'!$X$125:$AG$125</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GRAPHS'!$X$127:$AG$127</c:f>
              <c:numCache>
                <c:formatCode>0.00</c:formatCode>
                <c:ptCount val="10"/>
                <c:pt idx="0">
                  <c:v>0</c:v>
                </c:pt>
                <c:pt idx="1">
                  <c:v>3.0340385992649921</c:v>
                </c:pt>
                <c:pt idx="2">
                  <c:v>0</c:v>
                </c:pt>
                <c:pt idx="3">
                  <c:v>0</c:v>
                </c:pt>
                <c:pt idx="4">
                  <c:v>0</c:v>
                </c:pt>
                <c:pt idx="5">
                  <c:v>2.5148103183602135</c:v>
                </c:pt>
                <c:pt idx="6">
                  <c:v>0</c:v>
                </c:pt>
                <c:pt idx="7">
                  <c:v>0</c:v>
                </c:pt>
                <c:pt idx="8">
                  <c:v>0</c:v>
                </c:pt>
                <c:pt idx="9">
                  <c:v>0</c:v>
                </c:pt>
              </c:numCache>
            </c:numRef>
          </c:val>
          <c:extLst>
            <c:ext xmlns:c16="http://schemas.microsoft.com/office/drawing/2014/chart" uri="{C3380CC4-5D6E-409C-BE32-E72D297353CC}">
              <c16:uniqueId val="{00000000-52AC-4EE0-AE5F-24845D73ACD5}"/>
            </c:ext>
          </c:extLst>
        </c:ser>
        <c:ser>
          <c:idx val="0"/>
          <c:order val="1"/>
          <c:tx>
            <c:v>2019_CORE_DSP</c:v>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GRAPHS'!$X$125:$AG$125</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GRAPHS'!$X$131:$AG$131</c:f>
              <c:numCache>
                <c:formatCode>0.00</c:formatCode>
                <c:ptCount val="10"/>
                <c:pt idx="0">
                  <c:v>0.81224469680036915</c:v>
                </c:pt>
                <c:pt idx="1">
                  <c:v>2.4269420889394397</c:v>
                </c:pt>
                <c:pt idx="2">
                  <c:v>3.0300124406298004</c:v>
                </c:pt>
                <c:pt idx="3">
                  <c:v>0.57345182203548528</c:v>
                </c:pt>
                <c:pt idx="4">
                  <c:v>1.168055303459139</c:v>
                </c:pt>
                <c:pt idx="5">
                  <c:v>1.4940849899663819</c:v>
                </c:pt>
                <c:pt idx="6">
                  <c:v>0.81224469680036915</c:v>
                </c:pt>
                <c:pt idx="7">
                  <c:v>0</c:v>
                </c:pt>
                <c:pt idx="8">
                  <c:v>0</c:v>
                </c:pt>
                <c:pt idx="9">
                  <c:v>0</c:v>
                </c:pt>
              </c:numCache>
            </c:numRef>
          </c:val>
          <c:extLst>
            <c:ext xmlns:c16="http://schemas.microsoft.com/office/drawing/2014/chart" uri="{C3380CC4-5D6E-409C-BE32-E72D297353CC}">
              <c16:uniqueId val="{00000001-52AC-4EE0-AE5F-24845D73ACD5}"/>
            </c:ext>
          </c:extLst>
        </c:ser>
        <c:ser>
          <c:idx val="2"/>
          <c:order val="2"/>
          <c:tx>
            <c:v>BASELINE</c:v>
          </c:tx>
          <c:spPr>
            <a:solidFill>
              <a:schemeClr val="accent3"/>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GRAPHS'!$X$125:$AG$125</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3-52AC-4EE0-AE5F-24845D73ACD5}"/>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GRAPHS'!$X$125:$AG$125</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extLst/>
            </c:numRef>
          </c:val>
          <c:extLst>
            <c:ext xmlns:c16="http://schemas.microsoft.com/office/drawing/2014/chart" uri="{C3380CC4-5D6E-409C-BE32-E72D297353CC}">
              <c16:uniqueId val="{00000002-52AC-4EE0-AE5F-24845D73ACD5}"/>
            </c:ext>
          </c:extLst>
        </c:ser>
        <c:dLbls>
          <c:showLegendKey val="0"/>
          <c:showVal val="0"/>
          <c:showCatName val="0"/>
          <c:showSerName val="0"/>
          <c:showPercent val="0"/>
          <c:showBubbleSize val="0"/>
        </c:dLbls>
        <c:gapWidth val="65"/>
        <c:overlap val="-54"/>
        <c:axId val="408292832"/>
        <c:axId val="408295576"/>
      </c:barChart>
      <c:catAx>
        <c:axId val="40829283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95576"/>
        <c:crosses val="autoZero"/>
        <c:auto val="1"/>
        <c:lblAlgn val="ctr"/>
        <c:lblOffset val="100"/>
        <c:noMultiLvlLbl val="0"/>
      </c:catAx>
      <c:valAx>
        <c:axId val="408295576"/>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92832"/>
        <c:crosses val="autoZero"/>
        <c:crossBetween val="between"/>
      </c:valAx>
      <c:spPr>
        <a:noFill/>
        <a:ln>
          <a:noFill/>
        </a:ln>
        <a:effectLst/>
      </c:spPr>
    </c:plotArea>
    <c:legend>
      <c:legendPos val="r"/>
      <c:layout>
        <c:manualLayout>
          <c:xMode val="edge"/>
          <c:yMode val="edge"/>
          <c:x val="0.7657820411619316"/>
          <c:y val="0.12801887382489074"/>
          <c:w val="0.1720462349749306"/>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MO1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2018_FB250_MO!</c:v>
          </c:tx>
          <c:spPr>
            <a:solidFill>
              <a:srgbClr val="00B050"/>
            </a:solidFill>
            <a:ln>
              <a:solidFill>
                <a:srgbClr val="00B050"/>
              </a:solidFill>
            </a:ln>
            <a:effectLst/>
          </c:spPr>
          <c:invertIfNegative val="0"/>
          <c:errBars>
            <c:errBarType val="plus"/>
            <c:errValType val="cust"/>
            <c:noEndCap val="0"/>
            <c:plus>
              <c:numRef>
                <c:f>'2018-19 v Site GRAPHS'!$E$169:$N$169</c:f>
                <c:numCache>
                  <c:formatCode>0.00</c:formatCode>
                  <c:ptCount val="10"/>
                  <c:pt idx="0">
                    <c:v>1.7995574811201061</c:v>
                  </c:pt>
                  <c:pt idx="1">
                    <c:v>1.888534416037381E-2</c:v>
                  </c:pt>
                  <c:pt idx="2">
                    <c:v>0.17504968533755519</c:v>
                  </c:pt>
                  <c:pt idx="3">
                    <c:v>1.663140910407934</c:v>
                  </c:pt>
                  <c:pt idx="4">
                    <c:v>0</c:v>
                  </c:pt>
                  <c:pt idx="5">
                    <c:v>6.3867986614006599E-3</c:v>
                  </c:pt>
                  <c:pt idx="6">
                    <c:v>2.481166581752739E-2</c:v>
                  </c:pt>
                  <c:pt idx="7">
                    <c:v>8.4290421443527826E-3</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GRAPHS'!$E$167:$N$167</c:f>
              <c:numCache>
                <c:formatCode>0.00</c:formatCode>
                <c:ptCount val="10"/>
                <c:pt idx="0">
                  <c:v>2.0425900951335381</c:v>
                </c:pt>
                <c:pt idx="1">
                  <c:v>1.888534416037381E-2</c:v>
                </c:pt>
                <c:pt idx="2">
                  <c:v>0.19804583494373162</c:v>
                </c:pt>
                <c:pt idx="3">
                  <c:v>1.693857172157577</c:v>
                </c:pt>
                <c:pt idx="4">
                  <c:v>0</c:v>
                </c:pt>
                <c:pt idx="5">
                  <c:v>6.3867986614006599E-3</c:v>
                </c:pt>
                <c:pt idx="6">
                  <c:v>3.6983566253169946E-2</c:v>
                </c:pt>
                <c:pt idx="7">
                  <c:v>1.268103175908898E-2</c:v>
                </c:pt>
                <c:pt idx="8">
                  <c:v>0</c:v>
                </c:pt>
                <c:pt idx="9">
                  <c:v>0</c:v>
                </c:pt>
              </c:numCache>
            </c:numRef>
          </c:val>
          <c:extLst>
            <c:ext xmlns:c16="http://schemas.microsoft.com/office/drawing/2014/chart" uri="{C3380CC4-5D6E-409C-BE32-E72D297353CC}">
              <c16:uniqueId val="{00000000-F142-4CF5-A4E3-59F801A3B31F}"/>
            </c:ext>
          </c:extLst>
        </c:ser>
        <c:ser>
          <c:idx val="0"/>
          <c:order val="1"/>
          <c:tx>
            <c:v>2019_FB250_MO1</c:v>
          </c:tx>
          <c:spPr>
            <a:solidFill>
              <a:schemeClr val="accent1"/>
            </a:solidFill>
            <a:ln>
              <a:noFill/>
            </a:ln>
            <a:effectLst/>
          </c:spPr>
          <c:invertIfNegative val="0"/>
          <c:errBars>
            <c:errBarType val="plus"/>
            <c:errValType val="cust"/>
            <c:noEndCap val="0"/>
            <c:plus>
              <c:numRef>
                <c:f>'2018-19 v Site GRAPHS'!$E$173:$N$173</c:f>
                <c:numCache>
                  <c:formatCode>0.00</c:formatCode>
                  <c:ptCount val="10"/>
                  <c:pt idx="0">
                    <c:v>1.636695588516637</c:v>
                  </c:pt>
                  <c:pt idx="1">
                    <c:v>4.019329762062962E-2</c:v>
                  </c:pt>
                  <c:pt idx="2">
                    <c:v>0.152938884096462</c:v>
                  </c:pt>
                  <c:pt idx="3">
                    <c:v>0.66063349221065537</c:v>
                  </c:pt>
                  <c:pt idx="4">
                    <c:v>0</c:v>
                  </c:pt>
                  <c:pt idx="5">
                    <c:v>1.1429461780781802E-2</c:v>
                  </c:pt>
                  <c:pt idx="6">
                    <c:v>2.8028723600243534E-2</c:v>
                  </c:pt>
                  <c:pt idx="7">
                    <c:v>0</c:v>
                  </c:pt>
                  <c:pt idx="8">
                    <c:v>2.2642041869412013E-2</c:v>
                  </c:pt>
                  <c:pt idx="9">
                    <c:v>0.25171047207355368</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GRAPHS'!$E$171:$M$171</c:f>
              <c:numCache>
                <c:formatCode>0.00</c:formatCode>
                <c:ptCount val="9"/>
                <c:pt idx="0">
                  <c:v>1.8100532056548388</c:v>
                </c:pt>
                <c:pt idx="1">
                  <c:v>6.445798922691845E-2</c:v>
                </c:pt>
                <c:pt idx="2">
                  <c:v>0.26481782300953643</c:v>
                </c:pt>
                <c:pt idx="3">
                  <c:v>0.74922083244396809</c:v>
                </c:pt>
                <c:pt idx="4">
                  <c:v>0</c:v>
                </c:pt>
                <c:pt idx="5">
                  <c:v>1.1429461780781802E-2</c:v>
                </c:pt>
                <c:pt idx="6">
                  <c:v>2.8028723600243534E-2</c:v>
                </c:pt>
                <c:pt idx="7">
                  <c:v>0</c:v>
                </c:pt>
                <c:pt idx="8">
                  <c:v>2.8028723600243534E-2</c:v>
                </c:pt>
              </c:numCache>
            </c:numRef>
          </c:val>
          <c:extLst>
            <c:ext xmlns:c16="http://schemas.microsoft.com/office/drawing/2014/chart" uri="{C3380CC4-5D6E-409C-BE32-E72D297353CC}">
              <c16:uniqueId val="{00000001-F142-4CF5-A4E3-59F801A3B31F}"/>
            </c:ext>
          </c:extLst>
        </c:ser>
        <c:ser>
          <c:idx val="2"/>
          <c:order val="2"/>
          <c:tx>
            <c:v>BASELINE</c:v>
          </c:tx>
          <c:spPr>
            <a:solidFill>
              <a:schemeClr val="accent3"/>
            </a:solidFill>
            <a:ln>
              <a:noFill/>
            </a:ln>
            <a:effectLst/>
          </c:spPr>
          <c:invertIfNegative val="0"/>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F142-4CF5-A4E3-59F801A3B31F}"/>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F142-4CF5-A4E3-59F801A3B31F}"/>
            </c:ext>
          </c:extLst>
        </c:ser>
        <c:dLbls>
          <c:showLegendKey val="0"/>
          <c:showVal val="0"/>
          <c:showCatName val="0"/>
          <c:showSerName val="0"/>
          <c:showPercent val="0"/>
          <c:showBubbleSize val="0"/>
        </c:dLbls>
        <c:gapWidth val="65"/>
        <c:overlap val="-54"/>
        <c:axId val="408292048"/>
        <c:axId val="408290480"/>
      </c:barChart>
      <c:catAx>
        <c:axId val="40829204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90480"/>
        <c:crosses val="autoZero"/>
        <c:auto val="1"/>
        <c:lblAlgn val="ctr"/>
        <c:lblOffset val="100"/>
        <c:noMultiLvlLbl val="0"/>
      </c:catAx>
      <c:valAx>
        <c:axId val="408290480"/>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92048"/>
        <c:crosses val="autoZero"/>
        <c:crossBetween val="between"/>
      </c:valAx>
      <c:spPr>
        <a:noFill/>
        <a:ln>
          <a:noFill/>
        </a:ln>
        <a:effectLst/>
      </c:spPr>
    </c:plotArea>
    <c:legend>
      <c:legendPos val="r"/>
      <c:layout>
        <c:manualLayout>
          <c:xMode val="edge"/>
          <c:yMode val="edge"/>
          <c:x val="0.73416707442717088"/>
          <c:y val="0.13427489717063443"/>
          <c:w val="0.17634815128628403"/>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MO1</a:t>
            </a:r>
          </a:p>
          <a:p>
            <a:pPr>
              <a:defRPr/>
            </a:pP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2018_CORE_MO1</c:v>
          </c:tx>
          <c:spPr>
            <a:solidFill>
              <a:srgbClr val="00B050"/>
            </a:solidFill>
            <a:ln>
              <a:solidFill>
                <a:srgbClr val="00B050"/>
              </a:solid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GRAPHS'!$X$165:$AG$165</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GRAPHS'!$X$167:$AG$167</c:f>
              <c:numCache>
                <c:formatCode>0.00</c:formatCode>
                <c:ptCount val="10"/>
                <c:pt idx="0">
                  <c:v>4.1147252498831257</c:v>
                </c:pt>
                <c:pt idx="1">
                  <c:v>2.3114859953878959</c:v>
                </c:pt>
                <c:pt idx="2">
                  <c:v>0</c:v>
                </c:pt>
                <c:pt idx="3">
                  <c:v>3.3234573157895682</c:v>
                </c:pt>
                <c:pt idx="4">
                  <c:v>0</c:v>
                </c:pt>
                <c:pt idx="5">
                  <c:v>1.3301571763885547</c:v>
                </c:pt>
                <c:pt idx="6">
                  <c:v>0</c:v>
                </c:pt>
                <c:pt idx="7">
                  <c:v>0</c:v>
                </c:pt>
                <c:pt idx="8">
                  <c:v>1.048972884164588</c:v>
                </c:pt>
                <c:pt idx="9">
                  <c:v>0</c:v>
                </c:pt>
              </c:numCache>
            </c:numRef>
          </c:val>
          <c:extLst>
            <c:ext xmlns:c16="http://schemas.microsoft.com/office/drawing/2014/chart" uri="{C3380CC4-5D6E-409C-BE32-E72D297353CC}">
              <c16:uniqueId val="{00000000-BDAE-46A4-8AA3-486309903344}"/>
            </c:ext>
          </c:extLst>
        </c:ser>
        <c:ser>
          <c:idx val="0"/>
          <c:order val="1"/>
          <c:tx>
            <c:v>2019_CORE_MO1</c:v>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GRAPHS'!$X$165:$AG$165</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GRAPHS'!$X$171:$AG$171</c:f>
              <c:numCache>
                <c:formatCode>0.00</c:formatCode>
                <c:ptCount val="10"/>
                <c:pt idx="0">
                  <c:v>2.5043621053456868</c:v>
                </c:pt>
                <c:pt idx="1">
                  <c:v>1.9063619823145064</c:v>
                </c:pt>
                <c:pt idx="2">
                  <c:v>0</c:v>
                </c:pt>
                <c:pt idx="3">
                  <c:v>0</c:v>
                </c:pt>
                <c:pt idx="4">
                  <c:v>0</c:v>
                </c:pt>
                <c:pt idx="5">
                  <c:v>1.305673745669693</c:v>
                </c:pt>
                <c:pt idx="6">
                  <c:v>2.0756746762829978</c:v>
                </c:pt>
                <c:pt idx="7">
                  <c:v>0</c:v>
                </c:pt>
                <c:pt idx="8">
                  <c:v>0.57345182203548528</c:v>
                </c:pt>
                <c:pt idx="9">
                  <c:v>1.6781995973581738</c:v>
                </c:pt>
              </c:numCache>
            </c:numRef>
          </c:val>
          <c:extLst>
            <c:ext xmlns:c16="http://schemas.microsoft.com/office/drawing/2014/chart" uri="{C3380CC4-5D6E-409C-BE32-E72D297353CC}">
              <c16:uniqueId val="{00000001-BDAE-46A4-8AA3-486309903344}"/>
            </c:ext>
          </c:extLst>
        </c:ser>
        <c:ser>
          <c:idx val="2"/>
          <c:order val="2"/>
          <c:tx>
            <c:v>BASELINE</c:v>
          </c:tx>
          <c:spPr>
            <a:solidFill>
              <a:schemeClr val="accent3"/>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GRAPHS'!$X$165:$AG$165</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2-BDAE-46A4-8AA3-486309903344}"/>
            </c:ext>
          </c:extLst>
        </c:ser>
        <c:ser>
          <c:idx val="1"/>
          <c:order val="3"/>
          <c:tx>
            <c:v/>
          </c:tx>
          <c:spPr>
            <a:noFill/>
            <a:ln>
              <a:noFill/>
            </a:ln>
            <a:effectLst/>
          </c:spPr>
          <c:invertIfNegative val="0"/>
          <c:errBars>
            <c:errBarType val="plus"/>
            <c:errValType val="cust"/>
            <c:noEndCap val="0"/>
            <c:plus>
              <c:numRef>
                <c:f>'2018-19 v Site GRAPHS'!$E$173:$N$173</c:f>
                <c:numCache>
                  <c:formatCode>0.00</c:formatCode>
                  <c:ptCount val="10"/>
                  <c:pt idx="0">
                    <c:v>1.636695588516637</c:v>
                  </c:pt>
                  <c:pt idx="1">
                    <c:v>4.019329762062962E-2</c:v>
                  </c:pt>
                  <c:pt idx="2">
                    <c:v>0.152938884096462</c:v>
                  </c:pt>
                  <c:pt idx="3">
                    <c:v>0.66063349221065537</c:v>
                  </c:pt>
                  <c:pt idx="4">
                    <c:v>0</c:v>
                  </c:pt>
                  <c:pt idx="5">
                    <c:v>1.1429461780781802E-2</c:v>
                  </c:pt>
                  <c:pt idx="6">
                    <c:v>2.8028723600243534E-2</c:v>
                  </c:pt>
                  <c:pt idx="7">
                    <c:v>0</c:v>
                  </c:pt>
                  <c:pt idx="8">
                    <c:v>2.2642041869412013E-2</c:v>
                  </c:pt>
                  <c:pt idx="9">
                    <c:v>0.25171047207355368</c:v>
                  </c:pt>
                </c:numCache>
              </c:numRef>
            </c:plus>
            <c:minus>
              <c:numRef>
                <c:f>'2018-19 v Site GRAPHS'!$E$173:$N$173</c:f>
                <c:numCache>
                  <c:formatCode>0.00</c:formatCode>
                  <c:ptCount val="10"/>
                  <c:pt idx="0">
                    <c:v>1.636695588516637</c:v>
                  </c:pt>
                  <c:pt idx="1">
                    <c:v>4.019329762062962E-2</c:v>
                  </c:pt>
                  <c:pt idx="2">
                    <c:v>0.152938884096462</c:v>
                  </c:pt>
                  <c:pt idx="3">
                    <c:v>0.66063349221065537</c:v>
                  </c:pt>
                  <c:pt idx="4">
                    <c:v>0</c:v>
                  </c:pt>
                  <c:pt idx="5">
                    <c:v>1.1429461780781802E-2</c:v>
                  </c:pt>
                  <c:pt idx="6">
                    <c:v>2.8028723600243534E-2</c:v>
                  </c:pt>
                  <c:pt idx="7">
                    <c:v>0</c:v>
                  </c:pt>
                  <c:pt idx="8">
                    <c:v>2.2642041869412013E-2</c:v>
                  </c:pt>
                  <c:pt idx="9">
                    <c:v>0.25171047207355368</c:v>
                  </c:pt>
                </c:numCache>
              </c:numRef>
            </c:minus>
            <c:spPr>
              <a:noFill/>
              <a:ln w="9525" cap="flat" cmpd="sng" algn="ctr">
                <a:solidFill>
                  <a:schemeClr val="tx1">
                    <a:lumMod val="65000"/>
                    <a:lumOff val="35000"/>
                  </a:schemeClr>
                </a:solidFill>
                <a:round/>
              </a:ln>
              <a:effectLst/>
            </c:spPr>
          </c:errBars>
          <c:cat>
            <c:strRef>
              <c:f>'2018-19 v Site GRAPHS'!$X$165:$AG$165</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extLst/>
            </c:numRef>
          </c:val>
          <c:extLst>
            <c:ext xmlns:c16="http://schemas.microsoft.com/office/drawing/2014/chart" uri="{C3380CC4-5D6E-409C-BE32-E72D297353CC}">
              <c16:uniqueId val="{00000003-BDAE-46A4-8AA3-486309903344}"/>
            </c:ext>
          </c:extLst>
        </c:ser>
        <c:dLbls>
          <c:showLegendKey val="0"/>
          <c:showVal val="0"/>
          <c:showCatName val="0"/>
          <c:showSerName val="0"/>
          <c:showPercent val="0"/>
          <c:showBubbleSize val="0"/>
        </c:dLbls>
        <c:gapWidth val="65"/>
        <c:overlap val="-54"/>
        <c:axId val="408294400"/>
        <c:axId val="408294792"/>
      </c:barChart>
      <c:catAx>
        <c:axId val="40829440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94792"/>
        <c:crosses val="autoZero"/>
        <c:auto val="1"/>
        <c:lblAlgn val="ctr"/>
        <c:lblOffset val="100"/>
        <c:noMultiLvlLbl val="0"/>
      </c:catAx>
      <c:valAx>
        <c:axId val="408294792"/>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94400"/>
        <c:crosses val="autoZero"/>
        <c:crossBetween val="between"/>
      </c:valAx>
      <c:spPr>
        <a:noFill/>
        <a:ln>
          <a:noFill/>
        </a:ln>
        <a:effectLst/>
      </c:spPr>
    </c:plotArea>
    <c:legend>
      <c:legendPos val="r"/>
      <c:layout>
        <c:manualLayout>
          <c:xMode val="edge"/>
          <c:yMode val="edge"/>
          <c:x val="0.7657820411619316"/>
          <c:y val="0.12801887382489074"/>
          <c:w val="0.17564795054823754"/>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NDC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2018_FB250_NDC</c:v>
          </c:tx>
          <c:spPr>
            <a:solidFill>
              <a:srgbClr val="00B050"/>
            </a:solidFill>
            <a:ln>
              <a:solidFill>
                <a:srgbClr val="00B050"/>
              </a:solidFill>
            </a:ln>
            <a:effectLst/>
          </c:spPr>
          <c:invertIfNegative val="0"/>
          <c:errBars>
            <c:errBarType val="plus"/>
            <c:errValType val="cust"/>
            <c:noEndCap val="0"/>
            <c:plus>
              <c:numRef>
                <c:f>'2018-19 v Site GRAPHS'!$E$205:$N$205</c:f>
                <c:numCache>
                  <c:formatCode>0.00</c:formatCode>
                  <c:ptCount val="10"/>
                  <c:pt idx="0">
                    <c:v>1.3301503533832586</c:v>
                  </c:pt>
                  <c:pt idx="1">
                    <c:v>2.0522241367696976</c:v>
                  </c:pt>
                  <c:pt idx="2">
                    <c:v>1.0545162385826607</c:v>
                  </c:pt>
                  <c:pt idx="3">
                    <c:v>0.42095399928377147</c:v>
                  </c:pt>
                  <c:pt idx="4">
                    <c:v>0</c:v>
                  </c:pt>
                  <c:pt idx="5">
                    <c:v>0</c:v>
                  </c:pt>
                  <c:pt idx="6">
                    <c:v>0</c:v>
                  </c:pt>
                  <c:pt idx="7">
                    <c:v>1.4240439114610284E-2</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GRAPHS'!$E$203:$N$203</c:f>
              <c:numCache>
                <c:formatCode>0.00</c:formatCode>
                <c:ptCount val="10"/>
                <c:pt idx="0">
                  <c:v>1.4088050850817684</c:v>
                </c:pt>
                <c:pt idx="1">
                  <c:v>2.2581581933407944</c:v>
                </c:pt>
                <c:pt idx="2">
                  <c:v>1.1692824715034069</c:v>
                </c:pt>
                <c:pt idx="3">
                  <c:v>0.44195683765641142</c:v>
                </c:pt>
                <c:pt idx="4">
                  <c:v>0</c:v>
                </c:pt>
                <c:pt idx="5">
                  <c:v>0</c:v>
                </c:pt>
                <c:pt idx="6">
                  <c:v>0</c:v>
                </c:pt>
                <c:pt idx="7">
                  <c:v>1.4240439114610284E-2</c:v>
                </c:pt>
                <c:pt idx="8">
                  <c:v>0</c:v>
                </c:pt>
                <c:pt idx="9">
                  <c:v>0</c:v>
                </c:pt>
              </c:numCache>
            </c:numRef>
          </c:val>
          <c:extLst>
            <c:ext xmlns:c16="http://schemas.microsoft.com/office/drawing/2014/chart" uri="{C3380CC4-5D6E-409C-BE32-E72D297353CC}">
              <c16:uniqueId val="{00000000-30B9-4055-9A69-17D36113C2C3}"/>
            </c:ext>
          </c:extLst>
        </c:ser>
        <c:ser>
          <c:idx val="0"/>
          <c:order val="1"/>
          <c:tx>
            <c:v>2019_FB250_NDC</c:v>
          </c:tx>
          <c:spPr>
            <a:solidFill>
              <a:schemeClr val="accent1"/>
            </a:solidFill>
            <a:ln>
              <a:noFill/>
            </a:ln>
            <a:effectLst/>
          </c:spPr>
          <c:invertIfNegative val="0"/>
          <c:errBars>
            <c:errBarType val="plus"/>
            <c:errValType val="cust"/>
            <c:noEndCap val="0"/>
            <c:plus>
              <c:numRef>
                <c:f>'2018-19 v Site GRAPHS'!$E$209:$N$209</c:f>
                <c:numCache>
                  <c:formatCode>0.00</c:formatCode>
                  <c:ptCount val="10"/>
                  <c:pt idx="0">
                    <c:v>1.5046107500657651</c:v>
                  </c:pt>
                  <c:pt idx="1">
                    <c:v>1.2345479076778014</c:v>
                  </c:pt>
                  <c:pt idx="2">
                    <c:v>0.71660163014454226</c:v>
                  </c:pt>
                  <c:pt idx="3">
                    <c:v>4.2685570646174016E-2</c:v>
                  </c:pt>
                  <c:pt idx="4">
                    <c:v>1.1429461780781802E-2</c:v>
                  </c:pt>
                  <c:pt idx="5">
                    <c:v>0</c:v>
                  </c:pt>
                  <c:pt idx="6">
                    <c:v>3.342375548694973E-2</c:v>
                  </c:pt>
                  <c:pt idx="7">
                    <c:v>1.1429461780781802E-2</c:v>
                  </c:pt>
                  <c:pt idx="8">
                    <c:v>9.3421685162235063E-2</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GRAPHS'!$E$207:$N$207</c:f>
              <c:numCache>
                <c:formatCode>0.00</c:formatCode>
                <c:ptCount val="10"/>
                <c:pt idx="0">
                  <c:v>1.5784099703312355</c:v>
                </c:pt>
                <c:pt idx="1">
                  <c:v>1.5309676815719149</c:v>
                </c:pt>
                <c:pt idx="2">
                  <c:v>1.0209134689673642</c:v>
                </c:pt>
                <c:pt idx="3">
                  <c:v>5.4357662322592669E-2</c:v>
                </c:pt>
                <c:pt idx="4">
                  <c:v>1.1429461780781802E-2</c:v>
                </c:pt>
                <c:pt idx="5">
                  <c:v>0</c:v>
                </c:pt>
                <c:pt idx="6">
                  <c:v>3.342375548694973E-2</c:v>
                </c:pt>
                <c:pt idx="7">
                  <c:v>1.1429461780781802E-2</c:v>
                </c:pt>
                <c:pt idx="8">
                  <c:v>9.3421685162235063E-2</c:v>
                </c:pt>
                <c:pt idx="9">
                  <c:v>0</c:v>
                </c:pt>
              </c:numCache>
            </c:numRef>
          </c:val>
          <c:extLst>
            <c:ext xmlns:c16="http://schemas.microsoft.com/office/drawing/2014/chart" uri="{C3380CC4-5D6E-409C-BE32-E72D297353CC}">
              <c16:uniqueId val="{00000001-30B9-4055-9A69-17D36113C2C3}"/>
            </c:ext>
          </c:extLst>
        </c:ser>
        <c:ser>
          <c:idx val="2"/>
          <c:order val="2"/>
          <c:tx>
            <c:v>BASELINE</c:v>
          </c:tx>
          <c:spPr>
            <a:solidFill>
              <a:schemeClr val="accent3"/>
            </a:solidFill>
            <a:ln>
              <a:noFill/>
            </a:ln>
            <a:effectLst/>
          </c:spPr>
          <c:invertIfNegative val="0"/>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30B9-4055-9A69-17D36113C2C3}"/>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30B9-4055-9A69-17D36113C2C3}"/>
            </c:ext>
          </c:extLst>
        </c:ser>
        <c:dLbls>
          <c:showLegendKey val="0"/>
          <c:showVal val="0"/>
          <c:showCatName val="0"/>
          <c:showSerName val="0"/>
          <c:showPercent val="0"/>
          <c:showBubbleSize val="0"/>
        </c:dLbls>
        <c:gapWidth val="65"/>
        <c:overlap val="-54"/>
        <c:axId val="408290872"/>
        <c:axId val="408291264"/>
      </c:barChart>
      <c:catAx>
        <c:axId val="40829087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91264"/>
        <c:crosses val="autoZero"/>
        <c:auto val="1"/>
        <c:lblAlgn val="ctr"/>
        <c:lblOffset val="100"/>
        <c:noMultiLvlLbl val="0"/>
      </c:catAx>
      <c:valAx>
        <c:axId val="408291264"/>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290872"/>
        <c:crosses val="autoZero"/>
        <c:crossBetween val="between"/>
      </c:valAx>
      <c:spPr>
        <a:noFill/>
        <a:ln>
          <a:noFill/>
        </a:ln>
        <a:effectLst/>
      </c:spPr>
    </c:plotArea>
    <c:legend>
      <c:legendPos val="r"/>
      <c:layout>
        <c:manualLayout>
          <c:xMode val="edge"/>
          <c:yMode val="edge"/>
          <c:x val="0.73416707442717088"/>
          <c:y val="0.13427489717063443"/>
          <c:w val="0.17634815128628403"/>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NDC</a:t>
            </a:r>
          </a:p>
          <a:p>
            <a:pPr>
              <a:defRPr/>
            </a:pP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2018_CORE_NDC</c:v>
          </c:tx>
          <c:spPr>
            <a:solidFill>
              <a:srgbClr val="00B050"/>
            </a:solidFill>
            <a:ln>
              <a:solidFill>
                <a:srgbClr val="00B050"/>
              </a:solid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extLst/>
            </c:strRef>
          </c:cat>
          <c:val>
            <c:numRef>
              <c:f>'2018-19 v Site GRAPHS'!$X$203:$AG$203</c:f>
              <c:numCache>
                <c:formatCode>0.00</c:formatCode>
                <c:ptCount val="10"/>
                <c:pt idx="0">
                  <c:v>0</c:v>
                </c:pt>
                <c:pt idx="1">
                  <c:v>1.048972884164588</c:v>
                </c:pt>
                <c:pt idx="2">
                  <c:v>0</c:v>
                </c:pt>
                <c:pt idx="3">
                  <c:v>0</c:v>
                </c:pt>
                <c:pt idx="4">
                  <c:v>0</c:v>
                </c:pt>
                <c:pt idx="5">
                  <c:v>0</c:v>
                </c:pt>
                <c:pt idx="6">
                  <c:v>0</c:v>
                </c:pt>
                <c:pt idx="7">
                  <c:v>2.4570079464249988</c:v>
                </c:pt>
                <c:pt idx="8">
                  <c:v>0</c:v>
                </c:pt>
                <c:pt idx="9">
                  <c:v>0</c:v>
                </c:pt>
              </c:numCache>
              <c:extLst/>
            </c:numRef>
          </c:val>
          <c:extLst>
            <c:ext xmlns:c16="http://schemas.microsoft.com/office/drawing/2014/chart" uri="{C3380CC4-5D6E-409C-BE32-E72D297353CC}">
              <c16:uniqueId val="{00000000-714C-4676-8348-C38349184671}"/>
            </c:ext>
          </c:extLst>
        </c:ser>
        <c:ser>
          <c:idx val="0"/>
          <c:order val="1"/>
          <c:tx>
            <c:v>2019_CORE_NDC</c:v>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extLst/>
            </c:strRef>
          </c:cat>
          <c:val>
            <c:numRef>
              <c:f>'2018-19 v Site GRAPHS'!$X$207:$AG$207</c:f>
              <c:numCache>
                <c:formatCode>0.00</c:formatCode>
                <c:ptCount val="10"/>
                <c:pt idx="0">
                  <c:v>1.8252962644309598</c:v>
                </c:pt>
                <c:pt idx="1">
                  <c:v>2.4486908643104268</c:v>
                </c:pt>
                <c:pt idx="2">
                  <c:v>2.4968328200386911</c:v>
                </c:pt>
                <c:pt idx="3">
                  <c:v>0</c:v>
                </c:pt>
                <c:pt idx="4">
                  <c:v>0</c:v>
                </c:pt>
                <c:pt idx="5">
                  <c:v>0.81224469680036915</c:v>
                </c:pt>
                <c:pt idx="6">
                  <c:v>2.1047260441099742</c:v>
                </c:pt>
                <c:pt idx="7">
                  <c:v>0</c:v>
                </c:pt>
                <c:pt idx="8">
                  <c:v>0</c:v>
                </c:pt>
                <c:pt idx="9">
                  <c:v>0</c:v>
                </c:pt>
              </c:numCache>
              <c:extLst/>
            </c:numRef>
          </c:val>
          <c:extLst>
            <c:ext xmlns:c16="http://schemas.microsoft.com/office/drawing/2014/chart" uri="{C3380CC4-5D6E-409C-BE32-E72D297353CC}">
              <c16:uniqueId val="{00000001-714C-4676-8348-C38349184671}"/>
            </c:ext>
          </c:extLst>
        </c:ser>
        <c:ser>
          <c:idx val="2"/>
          <c:order val="2"/>
          <c:tx>
            <c:v>BASELINE</c:v>
          </c:tx>
          <c:spPr>
            <a:solidFill>
              <a:schemeClr val="accent3"/>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extLst/>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extLst/>
            </c:numRef>
          </c:val>
          <c:extLst>
            <c:ext xmlns:c16="http://schemas.microsoft.com/office/drawing/2014/chart" uri="{C3380CC4-5D6E-409C-BE32-E72D297353CC}">
              <c16:uniqueId val="{00000002-714C-4676-8348-C38349184671}"/>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extLst/>
            </c:strRef>
          </c:cat>
          <c:val>
            <c:numRef>
              <c:f>'2019 By Site'!#REF!</c:f>
              <c:numCache>
                <c:formatCode>General</c:formatCode>
                <c:ptCount val="1"/>
                <c:pt idx="0">
                  <c:v>1</c:v>
                </c:pt>
              </c:numCache>
              <c:extLst/>
            </c:numRef>
          </c:val>
          <c:extLst>
            <c:ext xmlns:c16="http://schemas.microsoft.com/office/drawing/2014/chart" uri="{C3380CC4-5D6E-409C-BE32-E72D297353CC}">
              <c16:uniqueId val="{00000003-714C-4676-8348-C38349184671}"/>
            </c:ext>
          </c:extLst>
        </c:ser>
        <c:dLbls>
          <c:showLegendKey val="0"/>
          <c:showVal val="0"/>
          <c:showCatName val="0"/>
          <c:showSerName val="0"/>
          <c:showPercent val="0"/>
          <c:showBubbleSize val="0"/>
        </c:dLbls>
        <c:gapWidth val="65"/>
        <c:overlap val="-54"/>
        <c:axId val="408641584"/>
        <c:axId val="408644720"/>
      </c:barChart>
      <c:catAx>
        <c:axId val="40864158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644720"/>
        <c:crosses val="autoZero"/>
        <c:auto val="1"/>
        <c:lblAlgn val="ctr"/>
        <c:lblOffset val="100"/>
        <c:noMultiLvlLbl val="0"/>
      </c:catAx>
      <c:valAx>
        <c:axId val="408644720"/>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641584"/>
        <c:crosses val="autoZero"/>
        <c:crossBetween val="between"/>
      </c:valAx>
      <c:spPr>
        <a:noFill/>
        <a:ln>
          <a:noFill/>
        </a:ln>
        <a:effectLst/>
      </c:spPr>
    </c:plotArea>
    <c:legend>
      <c:legendPos val="r"/>
      <c:layout>
        <c:manualLayout>
          <c:xMode val="edge"/>
          <c:yMode val="edge"/>
          <c:x val="0.7657820411619316"/>
          <c:y val="0.12801887382489074"/>
          <c:w val="0.17564795054823754"/>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NEC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2018_FB250_NEC</c:v>
          </c:tx>
          <c:spPr>
            <a:solidFill>
              <a:srgbClr val="00B050"/>
            </a:solidFill>
            <a:ln>
              <a:solidFill>
                <a:srgbClr val="00B050"/>
              </a:solidFill>
            </a:ln>
            <a:effectLst/>
          </c:spPr>
          <c:invertIfNegative val="0"/>
          <c:errBars>
            <c:errBarType val="plus"/>
            <c:errValType val="cust"/>
            <c:noEndCap val="0"/>
            <c:plus>
              <c:numRef>
                <c:f>'2018-19 v Site GRAPHS'!$E$241:$N$241</c:f>
                <c:numCache>
                  <c:formatCode>0.00</c:formatCode>
                  <c:ptCount val="10"/>
                  <c:pt idx="0">
                    <c:v>1.1104376256712283</c:v>
                  </c:pt>
                  <c:pt idx="1">
                    <c:v>4.4660995793828144E-2</c:v>
                  </c:pt>
                  <c:pt idx="2">
                    <c:v>0.30359713902892843</c:v>
                  </c:pt>
                  <c:pt idx="3">
                    <c:v>0.56609935633049124</c:v>
                  </c:pt>
                  <c:pt idx="4">
                    <c:v>8.1944786152715384E-3</c:v>
                  </c:pt>
                  <c:pt idx="5">
                    <c:v>0.10266234189714768</c:v>
                  </c:pt>
                  <c:pt idx="6">
                    <c:v>0</c:v>
                  </c:pt>
                  <c:pt idx="7">
                    <c:v>8.4049082059373073E-2</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GRAPHS'!$E$239:$N$239</c:f>
              <c:numCache>
                <c:formatCode>0.00</c:formatCode>
                <c:ptCount val="10"/>
                <c:pt idx="0">
                  <c:v>1.438956518421812</c:v>
                </c:pt>
                <c:pt idx="1">
                  <c:v>7.5720713938118328E-2</c:v>
                </c:pt>
                <c:pt idx="2">
                  <c:v>0.45448188925449168</c:v>
                </c:pt>
                <c:pt idx="3">
                  <c:v>0.77050134995017983</c:v>
                </c:pt>
                <c:pt idx="4">
                  <c:v>8.1944786152715384E-3</c:v>
                </c:pt>
                <c:pt idx="5">
                  <c:v>0.10266234189714768</c:v>
                </c:pt>
                <c:pt idx="6">
                  <c:v>0</c:v>
                </c:pt>
                <c:pt idx="7">
                  <c:v>0.12182550118415698</c:v>
                </c:pt>
                <c:pt idx="8">
                  <c:v>0</c:v>
                </c:pt>
                <c:pt idx="9">
                  <c:v>0</c:v>
                </c:pt>
              </c:numCache>
            </c:numRef>
          </c:val>
          <c:extLst>
            <c:ext xmlns:c16="http://schemas.microsoft.com/office/drawing/2014/chart" uri="{C3380CC4-5D6E-409C-BE32-E72D297353CC}">
              <c16:uniqueId val="{00000000-0BBC-425E-9B6D-16EC85479EDD}"/>
            </c:ext>
          </c:extLst>
        </c:ser>
        <c:ser>
          <c:idx val="0"/>
          <c:order val="1"/>
          <c:tx>
            <c:v>2019_FB250_NEC</c:v>
          </c:tx>
          <c:spPr>
            <a:solidFill>
              <a:schemeClr val="accent1"/>
            </a:solidFill>
            <a:ln>
              <a:noFill/>
            </a:ln>
            <a:effectLst/>
          </c:spPr>
          <c:invertIfNegative val="0"/>
          <c:errBars>
            <c:errBarType val="plus"/>
            <c:errValType val="cust"/>
            <c:noEndCap val="0"/>
            <c:plus>
              <c:numRef>
                <c:f>'2018-19 v Site GRAPHS'!$E$245:$N$245</c:f>
                <c:numCache>
                  <c:formatCode>0.00</c:formatCode>
                  <c:ptCount val="10"/>
                  <c:pt idx="0">
                    <c:v>0.51159390726707699</c:v>
                  </c:pt>
                  <c:pt idx="1">
                    <c:v>1.5277777346521422</c:v>
                  </c:pt>
                  <c:pt idx="2">
                    <c:v>0.6283902658929984</c:v>
                  </c:pt>
                  <c:pt idx="3">
                    <c:v>0.10938270008485595</c:v>
                  </c:pt>
                  <c:pt idx="4">
                    <c:v>2.1393860105514543E-3</c:v>
                  </c:pt>
                  <c:pt idx="5">
                    <c:v>0</c:v>
                  </c:pt>
                  <c:pt idx="6">
                    <c:v>6.3867986614006599E-3</c:v>
                  </c:pt>
                  <c:pt idx="7">
                    <c:v>4.268284792673287E-3</c:v>
                  </c:pt>
                  <c:pt idx="8">
                    <c:v>1.888534416037381E-2</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GRAPHS'!$E$243:$N$243</c:f>
              <c:numCache>
                <c:formatCode>0.00</c:formatCode>
                <c:ptCount val="10"/>
                <c:pt idx="0">
                  <c:v>0.58282063334229217</c:v>
                </c:pt>
                <c:pt idx="1">
                  <c:v>1.421823212146847</c:v>
                </c:pt>
                <c:pt idx="2">
                  <c:v>0.7693773260761384</c:v>
                </c:pt>
                <c:pt idx="3">
                  <c:v>0.72808310922848207</c:v>
                </c:pt>
                <c:pt idx="4">
                  <c:v>0</c:v>
                </c:pt>
                <c:pt idx="5">
                  <c:v>0</c:v>
                </c:pt>
                <c:pt idx="6">
                  <c:v>4.4016828984373861E-2</c:v>
                </c:pt>
                <c:pt idx="7">
                  <c:v>2.2565827898741338E-2</c:v>
                </c:pt>
                <c:pt idx="8">
                  <c:v>1.7033339298780367E-2</c:v>
                </c:pt>
                <c:pt idx="9">
                  <c:v>0</c:v>
                </c:pt>
              </c:numCache>
            </c:numRef>
          </c:val>
          <c:extLst>
            <c:ext xmlns:c16="http://schemas.microsoft.com/office/drawing/2014/chart" uri="{C3380CC4-5D6E-409C-BE32-E72D297353CC}">
              <c16:uniqueId val="{00000001-0BBC-425E-9B6D-16EC85479EDD}"/>
            </c:ext>
          </c:extLst>
        </c:ser>
        <c:ser>
          <c:idx val="2"/>
          <c:order val="2"/>
          <c:tx>
            <c:v>BASELINE</c:v>
          </c:tx>
          <c:spPr>
            <a:solidFill>
              <a:schemeClr val="accent3"/>
            </a:solidFill>
            <a:ln>
              <a:noFill/>
            </a:ln>
            <a:effectLst/>
          </c:spPr>
          <c:invertIfNegative val="0"/>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0BBC-425E-9B6D-16EC85479EDD}"/>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0BBC-425E-9B6D-16EC85479EDD}"/>
            </c:ext>
          </c:extLst>
        </c:ser>
        <c:dLbls>
          <c:showLegendKey val="0"/>
          <c:showVal val="0"/>
          <c:showCatName val="0"/>
          <c:showSerName val="0"/>
          <c:showPercent val="0"/>
          <c:showBubbleSize val="0"/>
        </c:dLbls>
        <c:gapWidth val="65"/>
        <c:overlap val="-54"/>
        <c:axId val="408643936"/>
        <c:axId val="408641976"/>
      </c:barChart>
      <c:catAx>
        <c:axId val="408643936"/>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641976"/>
        <c:crosses val="autoZero"/>
        <c:auto val="1"/>
        <c:lblAlgn val="ctr"/>
        <c:lblOffset val="100"/>
        <c:noMultiLvlLbl val="0"/>
      </c:catAx>
      <c:valAx>
        <c:axId val="408641976"/>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643936"/>
        <c:crosses val="autoZero"/>
        <c:crossBetween val="between"/>
      </c:valAx>
      <c:spPr>
        <a:noFill/>
        <a:ln>
          <a:noFill/>
        </a:ln>
        <a:effectLst/>
      </c:spPr>
    </c:plotArea>
    <c:legend>
      <c:legendPos val="r"/>
      <c:layout>
        <c:manualLayout>
          <c:xMode val="edge"/>
          <c:yMode val="edge"/>
          <c:x val="0.73416707442717088"/>
          <c:y val="0.13427489717063443"/>
          <c:w val="0.17634815128628403"/>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NEC</a:t>
            </a:r>
          </a:p>
          <a:p>
            <a:pPr>
              <a:defRPr/>
            </a:pP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2018_CORE_NEC</c:v>
          </c:tx>
          <c:spPr>
            <a:solidFill>
              <a:srgbClr val="00B050"/>
            </a:solidFill>
            <a:ln>
              <a:solidFill>
                <a:srgbClr val="00B050"/>
              </a:solid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GRAPHS'!$X$239:$AG$239</c:f>
              <c:numCache>
                <c:formatCode>0.00</c:formatCode>
                <c:ptCount val="10"/>
                <c:pt idx="0">
                  <c:v>0</c:v>
                </c:pt>
                <c:pt idx="1">
                  <c:v>1.048972884164588</c:v>
                </c:pt>
                <c:pt idx="2">
                  <c:v>0</c:v>
                </c:pt>
                <c:pt idx="3">
                  <c:v>0</c:v>
                </c:pt>
                <c:pt idx="4">
                  <c:v>0</c:v>
                </c:pt>
                <c:pt idx="5">
                  <c:v>0</c:v>
                </c:pt>
                <c:pt idx="6">
                  <c:v>0</c:v>
                </c:pt>
                <c:pt idx="7">
                  <c:v>2.4570079464249988</c:v>
                </c:pt>
                <c:pt idx="8">
                  <c:v>0</c:v>
                </c:pt>
                <c:pt idx="9">
                  <c:v>0</c:v>
                </c:pt>
              </c:numCache>
            </c:numRef>
          </c:val>
          <c:extLst>
            <c:ext xmlns:c16="http://schemas.microsoft.com/office/drawing/2014/chart" uri="{C3380CC4-5D6E-409C-BE32-E72D297353CC}">
              <c16:uniqueId val="{00000000-A4E7-4347-A62C-4B21B11BAAC9}"/>
            </c:ext>
          </c:extLst>
        </c:ser>
        <c:ser>
          <c:idx val="0"/>
          <c:order val="1"/>
          <c:tx>
            <c:v>2019_CORE_NEC</c:v>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GRAPHS'!$X$243:$AG$243</c:f>
              <c:numCache>
                <c:formatCode>0.00</c:formatCode>
                <c:ptCount val="10"/>
                <c:pt idx="0">
                  <c:v>1.8252962644309598</c:v>
                </c:pt>
                <c:pt idx="1">
                  <c:v>2.4486908643104268</c:v>
                </c:pt>
                <c:pt idx="2">
                  <c:v>2.4968328200386911</c:v>
                </c:pt>
                <c:pt idx="3">
                  <c:v>0</c:v>
                </c:pt>
                <c:pt idx="4">
                  <c:v>0</c:v>
                </c:pt>
                <c:pt idx="5">
                  <c:v>0.81224469680036915</c:v>
                </c:pt>
                <c:pt idx="6">
                  <c:v>2.1047260441099742</c:v>
                </c:pt>
                <c:pt idx="7">
                  <c:v>0</c:v>
                </c:pt>
                <c:pt idx="8">
                  <c:v>0</c:v>
                </c:pt>
                <c:pt idx="9">
                  <c:v>0</c:v>
                </c:pt>
              </c:numCache>
            </c:numRef>
          </c:val>
          <c:extLst>
            <c:ext xmlns:c16="http://schemas.microsoft.com/office/drawing/2014/chart" uri="{C3380CC4-5D6E-409C-BE32-E72D297353CC}">
              <c16:uniqueId val="{00000001-A4E7-4347-A62C-4B21B11BAAC9}"/>
            </c:ext>
          </c:extLst>
        </c:ser>
        <c:ser>
          <c:idx val="2"/>
          <c:order val="2"/>
          <c:tx>
            <c:v>BASELINE</c:v>
          </c:tx>
          <c:spPr>
            <a:solidFill>
              <a:schemeClr val="accent3"/>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2-A4E7-4347-A62C-4B21B11BAAC9}"/>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A4E7-4347-A62C-4B21B11BAAC9}"/>
            </c:ext>
          </c:extLst>
        </c:ser>
        <c:dLbls>
          <c:showLegendKey val="0"/>
          <c:showVal val="0"/>
          <c:showCatName val="0"/>
          <c:showSerName val="0"/>
          <c:showPercent val="0"/>
          <c:showBubbleSize val="0"/>
        </c:dLbls>
        <c:gapWidth val="65"/>
        <c:overlap val="-54"/>
        <c:axId val="408647072"/>
        <c:axId val="408646680"/>
      </c:barChart>
      <c:catAx>
        <c:axId val="40864707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646680"/>
        <c:crosses val="autoZero"/>
        <c:auto val="1"/>
        <c:lblAlgn val="ctr"/>
        <c:lblOffset val="100"/>
        <c:noMultiLvlLbl val="0"/>
      </c:catAx>
      <c:valAx>
        <c:axId val="408646680"/>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647072"/>
        <c:crosses val="autoZero"/>
        <c:crossBetween val="between"/>
      </c:valAx>
      <c:spPr>
        <a:noFill/>
        <a:ln>
          <a:noFill/>
        </a:ln>
        <a:effectLst/>
      </c:spPr>
    </c:plotArea>
    <c:legend>
      <c:legendPos val="r"/>
      <c:layout>
        <c:manualLayout>
          <c:xMode val="edge"/>
          <c:yMode val="edge"/>
          <c:x val="0.7657820411619316"/>
          <c:y val="0.12801887382489074"/>
          <c:w val="0.17564795054823754"/>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NMC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2018_FB250_NMC</c:v>
          </c:tx>
          <c:spPr>
            <a:solidFill>
              <a:srgbClr val="00B050"/>
            </a:solidFill>
            <a:ln>
              <a:solidFill>
                <a:srgbClr val="00B050"/>
              </a:solidFill>
            </a:ln>
            <a:effectLst/>
          </c:spPr>
          <c:invertIfNegative val="0"/>
          <c:errBars>
            <c:errBarType val="plus"/>
            <c:errValType val="cust"/>
            <c:noEndCap val="0"/>
            <c:plus>
              <c:numRef>
                <c:f>'2018-19 v Site GRAPHS'!$E$277:$N$277</c:f>
                <c:numCache>
                  <c:formatCode>0.00</c:formatCode>
                  <c:ptCount val="10"/>
                  <c:pt idx="0">
                    <c:v>1.0957118167738071</c:v>
                  </c:pt>
                  <c:pt idx="1">
                    <c:v>0</c:v>
                  </c:pt>
                  <c:pt idx="2">
                    <c:v>0.36921825129570357</c:v>
                  </c:pt>
                  <c:pt idx="3">
                    <c:v>0.20445906878810272</c:v>
                  </c:pt>
                  <c:pt idx="4">
                    <c:v>5.7523288890913415E-3</c:v>
                  </c:pt>
                  <c:pt idx="5">
                    <c:v>3.342375548694973E-2</c:v>
                  </c:pt>
                  <c:pt idx="6">
                    <c:v>1.5289431175916015E-2</c:v>
                  </c:pt>
                  <c:pt idx="7">
                    <c:v>1.7339745446608882E-2</c:v>
                  </c:pt>
                  <c:pt idx="8">
                    <c:v>0</c:v>
                  </c:pt>
                  <c:pt idx="9">
                    <c:v>0</c:v>
                  </c:pt>
                </c:numCache>
              </c:numRef>
            </c:plus>
            <c:minus>
              <c:numRef>
                <c:f>'2018-19 v Site GRAPHS'!$E$277:$N$277</c:f>
                <c:numCache>
                  <c:formatCode>0.00</c:formatCode>
                  <c:ptCount val="10"/>
                  <c:pt idx="0">
                    <c:v>1.0957118167738071</c:v>
                  </c:pt>
                  <c:pt idx="1">
                    <c:v>0</c:v>
                  </c:pt>
                  <c:pt idx="2">
                    <c:v>0.36921825129570357</c:v>
                  </c:pt>
                  <c:pt idx="3">
                    <c:v>0.20445906878810272</c:v>
                  </c:pt>
                  <c:pt idx="4">
                    <c:v>5.7523288890913415E-3</c:v>
                  </c:pt>
                  <c:pt idx="5">
                    <c:v>3.342375548694973E-2</c:v>
                  </c:pt>
                  <c:pt idx="6">
                    <c:v>1.5289431175916015E-2</c:v>
                  </c:pt>
                  <c:pt idx="7">
                    <c:v>1.7339745446608882E-2</c:v>
                  </c:pt>
                  <c:pt idx="8">
                    <c:v>0</c:v>
                  </c:pt>
                  <c:pt idx="9">
                    <c:v>0</c:v>
                  </c:pt>
                </c:numCache>
              </c:numRef>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GRAPHS'!$E$275:$N$275</c:f>
              <c:numCache>
                <c:formatCode>0.00</c:formatCode>
                <c:ptCount val="10"/>
                <c:pt idx="0">
                  <c:v>1.5100085129402345</c:v>
                </c:pt>
                <c:pt idx="1">
                  <c:v>0</c:v>
                </c:pt>
                <c:pt idx="2">
                  <c:v>0.48855071650044413</c:v>
                </c:pt>
                <c:pt idx="3">
                  <c:v>0.42160392686983106</c:v>
                </c:pt>
                <c:pt idx="4">
                  <c:v>5.7523288890913415E-3</c:v>
                </c:pt>
                <c:pt idx="5">
                  <c:v>3.342375548694973E-2</c:v>
                </c:pt>
                <c:pt idx="6">
                  <c:v>2.8028723600243534E-2</c:v>
                </c:pt>
                <c:pt idx="7">
                  <c:v>2.2565827898741338E-2</c:v>
                </c:pt>
                <c:pt idx="8">
                  <c:v>0</c:v>
                </c:pt>
                <c:pt idx="9">
                  <c:v>0</c:v>
                </c:pt>
              </c:numCache>
            </c:numRef>
          </c:val>
          <c:extLst>
            <c:ext xmlns:c16="http://schemas.microsoft.com/office/drawing/2014/chart" uri="{C3380CC4-5D6E-409C-BE32-E72D297353CC}">
              <c16:uniqueId val="{00000000-8872-4F10-BAC3-377F9A03E6BF}"/>
            </c:ext>
          </c:extLst>
        </c:ser>
        <c:ser>
          <c:idx val="0"/>
          <c:order val="1"/>
          <c:tx>
            <c:v>2019_FB250_NMC</c:v>
          </c:tx>
          <c:spPr>
            <a:solidFill>
              <a:schemeClr val="accent1"/>
            </a:solidFill>
            <a:ln>
              <a:noFill/>
            </a:ln>
            <a:effectLst/>
          </c:spPr>
          <c:invertIfNegative val="0"/>
          <c:errBars>
            <c:errBarType val="plus"/>
            <c:errValType val="cust"/>
            <c:noEndCap val="0"/>
            <c:plus>
              <c:numRef>
                <c:f>'2018-19 v Site GRAPHS'!$E$281:$N$281</c:f>
                <c:numCache>
                  <c:formatCode>0.00</c:formatCode>
                  <c:ptCount val="10"/>
                  <c:pt idx="0">
                    <c:v>0.75453010386918884</c:v>
                  </c:pt>
                  <c:pt idx="1">
                    <c:v>0.31383136684683893</c:v>
                  </c:pt>
                  <c:pt idx="2">
                    <c:v>0.16747823997192177</c:v>
                  </c:pt>
                  <c:pt idx="3">
                    <c:v>0.11806952657399035</c:v>
                  </c:pt>
                  <c:pt idx="4">
                    <c:v>0</c:v>
                  </c:pt>
                  <c:pt idx="5">
                    <c:v>0</c:v>
                  </c:pt>
                  <c:pt idx="6">
                    <c:v>0.10261153013109316</c:v>
                  </c:pt>
                  <c:pt idx="7">
                    <c:v>0</c:v>
                  </c:pt>
                  <c:pt idx="8">
                    <c:v>1.744061385385224E-2</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GRAPHS'!$E$279:$N$279</c:f>
              <c:numCache>
                <c:formatCode>0.00</c:formatCode>
                <c:ptCount val="10"/>
                <c:pt idx="0">
                  <c:v>1.0153597554092142</c:v>
                </c:pt>
                <c:pt idx="1">
                  <c:v>0.33176461264014956</c:v>
                </c:pt>
                <c:pt idx="2">
                  <c:v>0.41719480796477598</c:v>
                </c:pt>
                <c:pt idx="3">
                  <c:v>0.3344537511509309</c:v>
                </c:pt>
                <c:pt idx="4">
                  <c:v>0</c:v>
                </c:pt>
                <c:pt idx="5">
                  <c:v>0</c:v>
                </c:pt>
                <c:pt idx="6">
                  <c:v>0.1543225142935096</c:v>
                </c:pt>
                <c:pt idx="7">
                  <c:v>0</c:v>
                </c:pt>
                <c:pt idx="8">
                  <c:v>2.8028723600243534E-2</c:v>
                </c:pt>
                <c:pt idx="9">
                  <c:v>0</c:v>
                </c:pt>
              </c:numCache>
            </c:numRef>
          </c:val>
          <c:extLst>
            <c:ext xmlns:c16="http://schemas.microsoft.com/office/drawing/2014/chart" uri="{C3380CC4-5D6E-409C-BE32-E72D297353CC}">
              <c16:uniqueId val="{00000001-8872-4F10-BAC3-377F9A03E6BF}"/>
            </c:ext>
          </c:extLst>
        </c:ser>
        <c:ser>
          <c:idx val="2"/>
          <c:order val="2"/>
          <c:tx>
            <c:v>BASELINE</c:v>
          </c:tx>
          <c:spPr>
            <a:solidFill>
              <a:schemeClr val="accent3"/>
            </a:solidFill>
            <a:ln>
              <a:noFill/>
            </a:ln>
            <a:effectLst/>
          </c:spPr>
          <c:invertIfNegative val="0"/>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8872-4F10-BAC3-377F9A03E6BF}"/>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8872-4F10-BAC3-377F9A03E6BF}"/>
            </c:ext>
          </c:extLst>
        </c:ser>
        <c:dLbls>
          <c:showLegendKey val="0"/>
          <c:showVal val="0"/>
          <c:showCatName val="0"/>
          <c:showSerName val="0"/>
          <c:showPercent val="0"/>
          <c:showBubbleSize val="0"/>
        </c:dLbls>
        <c:gapWidth val="65"/>
        <c:overlap val="-54"/>
        <c:axId val="408643544"/>
        <c:axId val="408644328"/>
      </c:barChart>
      <c:catAx>
        <c:axId val="40864354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644328"/>
        <c:crosses val="autoZero"/>
        <c:auto val="1"/>
        <c:lblAlgn val="ctr"/>
        <c:lblOffset val="100"/>
        <c:noMultiLvlLbl val="0"/>
      </c:catAx>
      <c:valAx>
        <c:axId val="408644328"/>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8643544"/>
        <c:crosses val="autoZero"/>
        <c:crossBetween val="between"/>
      </c:valAx>
      <c:spPr>
        <a:noFill/>
        <a:ln>
          <a:noFill/>
        </a:ln>
        <a:effectLst/>
      </c:spPr>
    </c:plotArea>
    <c:legend>
      <c:legendPos val="r"/>
      <c:layout>
        <c:manualLayout>
          <c:xMode val="edge"/>
          <c:yMode val="edge"/>
          <c:x val="0.73416707442717088"/>
          <c:y val="0.13427489717063443"/>
          <c:w val="0.17634815128628403"/>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NMC</a:t>
            </a:r>
          </a:p>
          <a:p>
            <a:pPr>
              <a:defRPr/>
            </a:pPr>
            <a:endParaRPr lang="en-US" sz="1600" b="1">
              <a:latin typeface="Arial" panose="020B0604020202020204" pitchFamily="34" charset="0"/>
              <a:cs typeface="Arial" panose="020B0604020202020204" pitchFamily="34" charset="0"/>
            </a:endParaRPr>
          </a:p>
        </c:rich>
      </c:tx>
      <c:layout>
        <c:manualLayout>
          <c:xMode val="edge"/>
          <c:yMode val="edge"/>
          <c:x val="0.24258703937572929"/>
          <c:y val="1.3745701491852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2018_CORE_NMC</c:v>
          </c:tx>
          <c:spPr>
            <a:solidFill>
              <a:srgbClr val="00B050"/>
            </a:solidFill>
            <a:ln>
              <a:solidFill>
                <a:srgbClr val="00B050"/>
              </a:solid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GRAPHS'!$X$275:$AG$275</c:f>
              <c:numCache>
                <c:formatCode>0.00</c:formatCode>
                <c:ptCount val="10"/>
                <c:pt idx="0">
                  <c:v>3.0781153544038764</c:v>
                </c:pt>
                <c:pt idx="1">
                  <c:v>1.9672816986037125</c:v>
                </c:pt>
                <c:pt idx="2">
                  <c:v>1.048972884164588</c:v>
                </c:pt>
                <c:pt idx="3">
                  <c:v>0.64324468907381904</c:v>
                </c:pt>
                <c:pt idx="4">
                  <c:v>0</c:v>
                </c:pt>
                <c:pt idx="5">
                  <c:v>1.4994264243606299</c:v>
                </c:pt>
                <c:pt idx="6">
                  <c:v>0</c:v>
                </c:pt>
                <c:pt idx="7">
                  <c:v>0</c:v>
                </c:pt>
                <c:pt idx="8">
                  <c:v>0</c:v>
                </c:pt>
                <c:pt idx="9">
                  <c:v>0</c:v>
                </c:pt>
              </c:numCache>
            </c:numRef>
          </c:val>
          <c:extLst>
            <c:ext xmlns:c16="http://schemas.microsoft.com/office/drawing/2014/chart" uri="{C3380CC4-5D6E-409C-BE32-E72D297353CC}">
              <c16:uniqueId val="{00000000-E2CA-45B4-8EF9-C23F30C647AA}"/>
            </c:ext>
          </c:extLst>
        </c:ser>
        <c:ser>
          <c:idx val="0"/>
          <c:order val="1"/>
          <c:tx>
            <c:v>2019_CORE_NMC</c:v>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GRAPHS'!$X$279:$AG$279</c:f>
              <c:numCache>
                <c:formatCode>0.00</c:formatCode>
                <c:ptCount val="10"/>
                <c:pt idx="0">
                  <c:v>1.5751878449276608</c:v>
                </c:pt>
                <c:pt idx="1">
                  <c:v>2.7286459192823003</c:v>
                </c:pt>
                <c:pt idx="2">
                  <c:v>0</c:v>
                </c:pt>
                <c:pt idx="3">
                  <c:v>0.66838591669000014</c:v>
                </c:pt>
                <c:pt idx="4">
                  <c:v>2.3715111707299998</c:v>
                </c:pt>
                <c:pt idx="5">
                  <c:v>0.66838591669000014</c:v>
                </c:pt>
                <c:pt idx="6">
                  <c:v>0</c:v>
                </c:pt>
                <c:pt idx="7">
                  <c:v>0</c:v>
                </c:pt>
                <c:pt idx="8">
                  <c:v>0</c:v>
                </c:pt>
                <c:pt idx="9">
                  <c:v>0.66838591669000014</c:v>
                </c:pt>
              </c:numCache>
            </c:numRef>
          </c:val>
          <c:extLst>
            <c:ext xmlns:c16="http://schemas.microsoft.com/office/drawing/2014/chart" uri="{C3380CC4-5D6E-409C-BE32-E72D297353CC}">
              <c16:uniqueId val="{00000001-E2CA-45B4-8EF9-C23F30C647AA}"/>
            </c:ext>
          </c:extLst>
        </c:ser>
        <c:ser>
          <c:idx val="2"/>
          <c:order val="2"/>
          <c:tx>
            <c:v>BASELINE</c:v>
          </c:tx>
          <c:spPr>
            <a:solidFill>
              <a:schemeClr val="accent3"/>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2-E2CA-45B4-8EF9-C23F30C647AA}"/>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E2CA-45B4-8EF9-C23F30C647AA}"/>
            </c:ext>
          </c:extLst>
        </c:ser>
        <c:dLbls>
          <c:showLegendKey val="0"/>
          <c:showVal val="0"/>
          <c:showCatName val="0"/>
          <c:showSerName val="0"/>
          <c:showPercent val="0"/>
          <c:showBubbleSize val="0"/>
        </c:dLbls>
        <c:gapWidth val="65"/>
        <c:overlap val="-54"/>
        <c:axId val="409355256"/>
        <c:axId val="409353296"/>
      </c:barChart>
      <c:catAx>
        <c:axId val="409355256"/>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353296"/>
        <c:crosses val="autoZero"/>
        <c:auto val="1"/>
        <c:lblAlgn val="ctr"/>
        <c:lblOffset val="100"/>
        <c:noMultiLvlLbl val="0"/>
      </c:catAx>
      <c:valAx>
        <c:axId val="409353296"/>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355256"/>
        <c:crosses val="autoZero"/>
        <c:crossBetween val="between"/>
      </c:valAx>
      <c:spPr>
        <a:noFill/>
        <a:ln>
          <a:noFill/>
        </a:ln>
        <a:effectLst/>
      </c:spPr>
    </c:plotArea>
    <c:legend>
      <c:legendPos val="r"/>
      <c:layout>
        <c:manualLayout>
          <c:xMode val="edge"/>
          <c:yMode val="edge"/>
          <c:x val="0.7657820411619316"/>
          <c:y val="0.12801887382489074"/>
          <c:w val="0.17564795054823754"/>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NPB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2018_FB250_NPB</c:v>
          </c:tx>
          <c:spPr>
            <a:solidFill>
              <a:srgbClr val="00B050"/>
            </a:solidFill>
            <a:ln>
              <a:solidFill>
                <a:srgbClr val="00B050"/>
              </a:solidFill>
            </a:ln>
            <a:effectLst/>
          </c:spPr>
          <c:invertIfNegative val="0"/>
          <c:errBars>
            <c:errBarType val="plus"/>
            <c:errValType val="cust"/>
            <c:noEndCap val="0"/>
            <c:plus>
              <c:numRef>
                <c:f>'2018-19 v Site GRAPHS'!$E$313:$N$313</c:f>
                <c:numCache>
                  <c:formatCode>0.00</c:formatCode>
                  <c:ptCount val="10"/>
                  <c:pt idx="0">
                    <c:v>1.7470154600341479</c:v>
                  </c:pt>
                  <c:pt idx="1">
                    <c:v>1.6445042916329899</c:v>
                  </c:pt>
                  <c:pt idx="2">
                    <c:v>1.0515923214381921</c:v>
                  </c:pt>
                  <c:pt idx="3">
                    <c:v>0.33377432081349306</c:v>
                  </c:pt>
                  <c:pt idx="4">
                    <c:v>0</c:v>
                  </c:pt>
                  <c:pt idx="5">
                    <c:v>0</c:v>
                  </c:pt>
                  <c:pt idx="6">
                    <c:v>2.8028723600243534E-2</c:v>
                  </c:pt>
                  <c:pt idx="7">
                    <c:v>1.2039217876265197E-2</c:v>
                  </c:pt>
                  <c:pt idx="8">
                    <c:v>0</c:v>
                  </c:pt>
                  <c:pt idx="9">
                    <c:v>0</c:v>
                  </c:pt>
                </c:numCache>
              </c:numRef>
            </c:plus>
            <c:minus>
              <c:numRef>
                <c:f>'2018-19 v Site GRAPHS'!$E$313:$N$313</c:f>
                <c:numCache>
                  <c:formatCode>0.00</c:formatCode>
                  <c:ptCount val="10"/>
                  <c:pt idx="0">
                    <c:v>1.7470154600341479</c:v>
                  </c:pt>
                  <c:pt idx="1">
                    <c:v>1.6445042916329899</c:v>
                  </c:pt>
                  <c:pt idx="2">
                    <c:v>1.0515923214381921</c:v>
                  </c:pt>
                  <c:pt idx="3">
                    <c:v>0.33377432081349306</c:v>
                  </c:pt>
                  <c:pt idx="4">
                    <c:v>0</c:v>
                  </c:pt>
                  <c:pt idx="5">
                    <c:v>0</c:v>
                  </c:pt>
                  <c:pt idx="6">
                    <c:v>2.8028723600243534E-2</c:v>
                  </c:pt>
                  <c:pt idx="7">
                    <c:v>1.2039217876265197E-2</c:v>
                  </c:pt>
                  <c:pt idx="8">
                    <c:v>0</c:v>
                  </c:pt>
                  <c:pt idx="9">
                    <c:v>0</c:v>
                  </c:pt>
                </c:numCache>
              </c:numRef>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GRAPHS'!$E$311:$N$311</c:f>
              <c:numCache>
                <c:formatCode>0.00</c:formatCode>
                <c:ptCount val="10"/>
                <c:pt idx="0">
                  <c:v>1.8968934855722488</c:v>
                </c:pt>
                <c:pt idx="1">
                  <c:v>1.6447667303840185</c:v>
                </c:pt>
                <c:pt idx="2">
                  <c:v>1.1249387366082999</c:v>
                </c:pt>
                <c:pt idx="3">
                  <c:v>0.52287874528033751</c:v>
                </c:pt>
                <c:pt idx="4">
                  <c:v>0</c:v>
                </c:pt>
                <c:pt idx="5">
                  <c:v>0</c:v>
                </c:pt>
                <c:pt idx="6">
                  <c:v>2.8028723600243534E-2</c:v>
                </c:pt>
                <c:pt idx="7">
                  <c:v>1.888534416037381E-2</c:v>
                </c:pt>
                <c:pt idx="8">
                  <c:v>0</c:v>
                </c:pt>
                <c:pt idx="9">
                  <c:v>0</c:v>
                </c:pt>
              </c:numCache>
            </c:numRef>
          </c:val>
          <c:extLst>
            <c:ext xmlns:c16="http://schemas.microsoft.com/office/drawing/2014/chart" uri="{C3380CC4-5D6E-409C-BE32-E72D297353CC}">
              <c16:uniqueId val="{00000000-65D5-41BF-8E6D-695FFDB6E0D8}"/>
            </c:ext>
          </c:extLst>
        </c:ser>
        <c:ser>
          <c:idx val="0"/>
          <c:order val="1"/>
          <c:tx>
            <c:v>2019_FB250_NPB</c:v>
          </c:tx>
          <c:spPr>
            <a:solidFill>
              <a:schemeClr val="accent1"/>
            </a:solidFill>
            <a:ln>
              <a:noFill/>
            </a:ln>
            <a:effectLst/>
          </c:spPr>
          <c:invertIfNegative val="0"/>
          <c:errBars>
            <c:errBarType val="plus"/>
            <c:errValType val="cust"/>
            <c:noEndCap val="0"/>
            <c:plus>
              <c:numRef>
                <c:f>'2018-19 v Site GRAPHS'!$E$317:$N$317</c:f>
                <c:numCache>
                  <c:formatCode>0.00</c:formatCode>
                  <c:ptCount val="10"/>
                  <c:pt idx="0">
                    <c:v>0.79635389931206269</c:v>
                  </c:pt>
                  <c:pt idx="1">
                    <c:v>0.10019685740962425</c:v>
                  </c:pt>
                  <c:pt idx="2">
                    <c:v>0.75115334852059013</c:v>
                  </c:pt>
                  <c:pt idx="3">
                    <c:v>0.37925863080042155</c:v>
                  </c:pt>
                  <c:pt idx="4">
                    <c:v>0</c:v>
                  </c:pt>
                  <c:pt idx="5">
                    <c:v>5.7523288890913415E-3</c:v>
                  </c:pt>
                  <c:pt idx="6">
                    <c:v>6.1240390525514984E-2</c:v>
                  </c:pt>
                  <c:pt idx="7">
                    <c:v>0</c:v>
                  </c:pt>
                  <c:pt idx="8">
                    <c:v>8.4244726639140427E-2</c:v>
                  </c:pt>
                  <c:pt idx="9">
                    <c:v>9.3421685162235063E-2</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GRAPHS'!$E$315:$N$315</c:f>
              <c:numCache>
                <c:formatCode>0.00</c:formatCode>
                <c:ptCount val="10"/>
                <c:pt idx="0">
                  <c:v>0.9497151990838455</c:v>
                </c:pt>
                <c:pt idx="1">
                  <c:v>0.1419720759070803</c:v>
                </c:pt>
                <c:pt idx="2">
                  <c:v>0.89135158372069934</c:v>
                </c:pt>
                <c:pt idx="3">
                  <c:v>0.53655844257153007</c:v>
                </c:pt>
                <c:pt idx="4">
                  <c:v>0</c:v>
                </c:pt>
                <c:pt idx="5">
                  <c:v>5.7523288890913415E-3</c:v>
                </c:pt>
                <c:pt idx="6">
                  <c:v>0.11616481230079478</c:v>
                </c:pt>
                <c:pt idx="7">
                  <c:v>0</c:v>
                </c:pt>
                <c:pt idx="8">
                  <c:v>0.10266234189714768</c:v>
                </c:pt>
                <c:pt idx="9">
                  <c:v>9.3421685162235063E-2</c:v>
                </c:pt>
              </c:numCache>
            </c:numRef>
          </c:val>
          <c:extLst>
            <c:ext xmlns:c16="http://schemas.microsoft.com/office/drawing/2014/chart" uri="{C3380CC4-5D6E-409C-BE32-E72D297353CC}">
              <c16:uniqueId val="{00000001-65D5-41BF-8E6D-695FFDB6E0D8}"/>
            </c:ext>
          </c:extLst>
        </c:ser>
        <c:ser>
          <c:idx val="2"/>
          <c:order val="2"/>
          <c:tx>
            <c:v>BASELINE</c:v>
          </c:tx>
          <c:spPr>
            <a:solidFill>
              <a:schemeClr val="accent3"/>
            </a:solidFill>
            <a:ln>
              <a:noFill/>
            </a:ln>
            <a:effectLst/>
          </c:spPr>
          <c:invertIfNegative val="0"/>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65D5-41BF-8E6D-695FFDB6E0D8}"/>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65D5-41BF-8E6D-695FFDB6E0D8}"/>
            </c:ext>
          </c:extLst>
        </c:ser>
        <c:dLbls>
          <c:showLegendKey val="0"/>
          <c:showVal val="0"/>
          <c:showCatName val="0"/>
          <c:showSerName val="0"/>
          <c:showPercent val="0"/>
          <c:showBubbleSize val="0"/>
        </c:dLbls>
        <c:gapWidth val="65"/>
        <c:overlap val="-54"/>
        <c:axId val="409360352"/>
        <c:axId val="409356040"/>
      </c:barChart>
      <c:catAx>
        <c:axId val="40936035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356040"/>
        <c:crosses val="autoZero"/>
        <c:auto val="1"/>
        <c:lblAlgn val="ctr"/>
        <c:lblOffset val="100"/>
        <c:noMultiLvlLbl val="0"/>
      </c:catAx>
      <c:valAx>
        <c:axId val="409356040"/>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360352"/>
        <c:crosses val="autoZero"/>
        <c:crossBetween val="between"/>
      </c:valAx>
      <c:spPr>
        <a:noFill/>
        <a:ln>
          <a:noFill/>
        </a:ln>
        <a:effectLst/>
      </c:spPr>
    </c:plotArea>
    <c:legend>
      <c:legendPos val="r"/>
      <c:layout>
        <c:manualLayout>
          <c:xMode val="edge"/>
          <c:yMode val="edge"/>
          <c:x val="0.73416707442717088"/>
          <c:y val="0.13427489717063443"/>
          <c:w val="0.17634815128628403"/>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NPB</a:t>
            </a:r>
          </a:p>
          <a:p>
            <a:pPr>
              <a:defRPr/>
            </a:pPr>
            <a:endParaRPr lang="en-US"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2018_CORE_NPB</c:v>
          </c:tx>
          <c:spPr>
            <a:solidFill>
              <a:srgbClr val="00B050"/>
            </a:solidFill>
            <a:ln>
              <a:solidFill>
                <a:srgbClr val="00B050"/>
              </a:solid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GRAPHS'!$X$311:$AG$311</c:f>
              <c:numCache>
                <c:formatCode>0.00</c:formatCode>
                <c:ptCount val="10"/>
                <c:pt idx="0">
                  <c:v>2.6195028532753653</c:v>
                </c:pt>
                <c:pt idx="1">
                  <c:v>2.7907900000792161</c:v>
                </c:pt>
                <c:pt idx="2">
                  <c:v>0</c:v>
                </c:pt>
                <c:pt idx="3">
                  <c:v>1.1380531013159292</c:v>
                </c:pt>
                <c:pt idx="4">
                  <c:v>0</c:v>
                </c:pt>
                <c:pt idx="5">
                  <c:v>0.5500350159043399</c:v>
                </c:pt>
                <c:pt idx="6">
                  <c:v>0</c:v>
                </c:pt>
                <c:pt idx="7">
                  <c:v>1.6939025619054027</c:v>
                </c:pt>
                <c:pt idx="8">
                  <c:v>0</c:v>
                </c:pt>
                <c:pt idx="9">
                  <c:v>0</c:v>
                </c:pt>
              </c:numCache>
            </c:numRef>
          </c:val>
          <c:extLst>
            <c:ext xmlns:c16="http://schemas.microsoft.com/office/drawing/2014/chart" uri="{C3380CC4-5D6E-409C-BE32-E72D297353CC}">
              <c16:uniqueId val="{00000000-2B9D-4CB2-8A84-B8D1FC10231C}"/>
            </c:ext>
          </c:extLst>
        </c:ser>
        <c:ser>
          <c:idx val="0"/>
          <c:order val="1"/>
          <c:tx>
            <c:v>2019_CORE_NPB</c:v>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GRAPHS'!$X$315:$AG$315</c:f>
              <c:numCache>
                <c:formatCode>0.00</c:formatCode>
                <c:ptCount val="10"/>
                <c:pt idx="0">
                  <c:v>2.4930186545958235</c:v>
                </c:pt>
                <c:pt idx="1">
                  <c:v>1.8427652081817851</c:v>
                </c:pt>
                <c:pt idx="2">
                  <c:v>1.9349779303681398</c:v>
                </c:pt>
                <c:pt idx="3">
                  <c:v>0.81224469680036915</c:v>
                </c:pt>
                <c:pt idx="4">
                  <c:v>1.305673745669693</c:v>
                </c:pt>
                <c:pt idx="5">
                  <c:v>0.96543689977626002</c:v>
                </c:pt>
                <c:pt idx="6">
                  <c:v>1.168055303459139</c:v>
                </c:pt>
                <c:pt idx="7">
                  <c:v>0</c:v>
                </c:pt>
                <c:pt idx="8">
                  <c:v>1.8252962644309598</c:v>
                </c:pt>
                <c:pt idx="9">
                  <c:v>0</c:v>
                </c:pt>
              </c:numCache>
            </c:numRef>
          </c:val>
          <c:extLst>
            <c:ext xmlns:c16="http://schemas.microsoft.com/office/drawing/2014/chart" uri="{C3380CC4-5D6E-409C-BE32-E72D297353CC}">
              <c16:uniqueId val="{00000001-2B9D-4CB2-8A84-B8D1FC10231C}"/>
            </c:ext>
          </c:extLst>
        </c:ser>
        <c:ser>
          <c:idx val="2"/>
          <c:order val="2"/>
          <c:tx>
            <c:v>BASELINE</c:v>
          </c:tx>
          <c:spPr>
            <a:solidFill>
              <a:schemeClr val="accent3"/>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2-2B9D-4CB2-8A84-B8D1FC10231C}"/>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2B9D-4CB2-8A84-B8D1FC10231C}"/>
            </c:ext>
          </c:extLst>
        </c:ser>
        <c:dLbls>
          <c:showLegendKey val="0"/>
          <c:showVal val="0"/>
          <c:showCatName val="0"/>
          <c:showSerName val="0"/>
          <c:showPercent val="0"/>
          <c:showBubbleSize val="0"/>
        </c:dLbls>
        <c:gapWidth val="65"/>
        <c:overlap val="-54"/>
        <c:axId val="409354864"/>
        <c:axId val="409355648"/>
      </c:barChart>
      <c:catAx>
        <c:axId val="40935486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355648"/>
        <c:crosses val="autoZero"/>
        <c:auto val="1"/>
        <c:lblAlgn val="ctr"/>
        <c:lblOffset val="100"/>
        <c:noMultiLvlLbl val="0"/>
      </c:catAx>
      <c:valAx>
        <c:axId val="409355648"/>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354864"/>
        <c:crosses val="autoZero"/>
        <c:crossBetween val="between"/>
      </c:valAx>
      <c:spPr>
        <a:noFill/>
        <a:ln>
          <a:noFill/>
        </a:ln>
        <a:effectLst/>
      </c:spPr>
    </c:plotArea>
    <c:legend>
      <c:legendPos val="r"/>
      <c:layout>
        <c:manualLayout>
          <c:xMode val="edge"/>
          <c:yMode val="edge"/>
          <c:x val="0.7657820411619316"/>
          <c:y val="0.12801887382489074"/>
          <c:w val="0.17564795054823754"/>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VBR1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2018_FB250_VBR1</c:v>
          </c:tx>
          <c:spPr>
            <a:solidFill>
              <a:srgbClr val="00B050"/>
            </a:solidFill>
            <a:ln>
              <a:solidFill>
                <a:srgbClr val="00B050"/>
              </a:solidFill>
            </a:ln>
            <a:effectLst/>
          </c:spPr>
          <c:invertIfNegative val="0"/>
          <c:errBars>
            <c:errBarType val="plus"/>
            <c:errValType val="cust"/>
            <c:noEndCap val="0"/>
            <c:plus>
              <c:numRef>
                <c:f>'2018-19 v Site GRAPHS'!$E$349:$N$349</c:f>
                <c:numCache>
                  <c:formatCode>0.00</c:formatCode>
                  <c:ptCount val="10"/>
                  <c:pt idx="0">
                    <c:v>1.6594976580776024</c:v>
                  </c:pt>
                  <c:pt idx="1">
                    <c:v>1.1429461780781802E-2</c:v>
                  </c:pt>
                  <c:pt idx="2">
                    <c:v>0.64686665860725923</c:v>
                  </c:pt>
                  <c:pt idx="3">
                    <c:v>0.40314482822336695</c:v>
                  </c:pt>
                  <c:pt idx="4">
                    <c:v>0</c:v>
                  </c:pt>
                  <c:pt idx="5">
                    <c:v>6.445798922691845E-2</c:v>
                  </c:pt>
                  <c:pt idx="6">
                    <c:v>0.24726145278207448</c:v>
                  </c:pt>
                  <c:pt idx="7">
                    <c:v>0.32824220793730108</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GRAPHS'!$E$347:$N$347</c:f>
              <c:numCache>
                <c:formatCode>0.00</c:formatCode>
                <c:ptCount val="10"/>
                <c:pt idx="0">
                  <c:v>1.704150516839799</c:v>
                </c:pt>
                <c:pt idx="1">
                  <c:v>1.1429461780781802E-2</c:v>
                </c:pt>
                <c:pt idx="2">
                  <c:v>0.66275783168157398</c:v>
                </c:pt>
                <c:pt idx="3">
                  <c:v>0.77329874758923145</c:v>
                </c:pt>
                <c:pt idx="4">
                  <c:v>0</c:v>
                </c:pt>
                <c:pt idx="5">
                  <c:v>9.3421685162235063E-2</c:v>
                </c:pt>
                <c:pt idx="6">
                  <c:v>0.25527250510330607</c:v>
                </c:pt>
                <c:pt idx="7">
                  <c:v>0.34765520775588321</c:v>
                </c:pt>
                <c:pt idx="8">
                  <c:v>0</c:v>
                </c:pt>
                <c:pt idx="9">
                  <c:v>0</c:v>
                </c:pt>
              </c:numCache>
            </c:numRef>
          </c:val>
          <c:extLst>
            <c:ext xmlns:c16="http://schemas.microsoft.com/office/drawing/2014/chart" uri="{C3380CC4-5D6E-409C-BE32-E72D297353CC}">
              <c16:uniqueId val="{00000000-F9FE-4E93-8CA2-D1FB95C99012}"/>
            </c:ext>
          </c:extLst>
        </c:ser>
        <c:ser>
          <c:idx val="0"/>
          <c:order val="1"/>
          <c:tx>
            <c:v>2019_FB250_VBR1</c:v>
          </c:tx>
          <c:spPr>
            <a:solidFill>
              <a:schemeClr val="accent1"/>
            </a:solidFill>
            <a:ln>
              <a:noFill/>
            </a:ln>
            <a:effectLst/>
          </c:spPr>
          <c:invertIfNegative val="0"/>
          <c:errBars>
            <c:errBarType val="plus"/>
            <c:errValType val="cust"/>
            <c:noEndCap val="0"/>
            <c:plus>
              <c:numRef>
                <c:f>'2018-19 v Site GRAPHS'!$E$353:$N$353</c:f>
                <c:numCache>
                  <c:formatCode>0.00</c:formatCode>
                  <c:ptCount val="10"/>
                  <c:pt idx="0">
                    <c:v>0.5953042180881648</c:v>
                  </c:pt>
                  <c:pt idx="1">
                    <c:v>0.11616481230079478</c:v>
                  </c:pt>
                  <c:pt idx="2">
                    <c:v>3.9706034801831575E-2</c:v>
                  </c:pt>
                  <c:pt idx="3">
                    <c:v>0.35932782385114387</c:v>
                  </c:pt>
                  <c:pt idx="4">
                    <c:v>0</c:v>
                  </c:pt>
                  <c:pt idx="5">
                    <c:v>0</c:v>
                  </c:pt>
                  <c:pt idx="6">
                    <c:v>0.24879037757538569</c:v>
                  </c:pt>
                  <c:pt idx="7">
                    <c:v>5.7523288890913415E-3</c:v>
                  </c:pt>
                  <c:pt idx="8">
                    <c:v>1.1429461780781802E-2</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GRAPHS'!$E$351:$N$351</c:f>
              <c:numCache>
                <c:formatCode>0.00</c:formatCode>
                <c:ptCount val="10"/>
                <c:pt idx="0">
                  <c:v>0.65769311560079757</c:v>
                </c:pt>
                <c:pt idx="1">
                  <c:v>0.11616481230079478</c:v>
                </c:pt>
                <c:pt idx="2">
                  <c:v>7.4328743253212759E-2</c:v>
                </c:pt>
                <c:pt idx="3">
                  <c:v>0.51763568986796571</c:v>
                </c:pt>
                <c:pt idx="4">
                  <c:v>0</c:v>
                </c:pt>
                <c:pt idx="5">
                  <c:v>0</c:v>
                </c:pt>
                <c:pt idx="6">
                  <c:v>0.24879037757538575</c:v>
                </c:pt>
                <c:pt idx="7">
                  <c:v>5.7523288890913415E-3</c:v>
                </c:pt>
                <c:pt idx="8">
                  <c:v>1.1429461780781802E-2</c:v>
                </c:pt>
                <c:pt idx="9">
                  <c:v>0</c:v>
                </c:pt>
              </c:numCache>
            </c:numRef>
          </c:val>
          <c:extLst>
            <c:ext xmlns:c16="http://schemas.microsoft.com/office/drawing/2014/chart" uri="{C3380CC4-5D6E-409C-BE32-E72D297353CC}">
              <c16:uniqueId val="{00000001-F9FE-4E93-8CA2-D1FB95C99012}"/>
            </c:ext>
          </c:extLst>
        </c:ser>
        <c:ser>
          <c:idx val="2"/>
          <c:order val="2"/>
          <c:tx>
            <c:v>BASELINE</c:v>
          </c:tx>
          <c:spPr>
            <a:solidFill>
              <a:schemeClr val="accent3"/>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F9FE-4E93-8CA2-D1FB95C99012}"/>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F9FE-4E93-8CA2-D1FB95C99012}"/>
            </c:ext>
          </c:extLst>
        </c:ser>
        <c:dLbls>
          <c:showLegendKey val="0"/>
          <c:showVal val="0"/>
          <c:showCatName val="0"/>
          <c:showSerName val="0"/>
          <c:showPercent val="0"/>
          <c:showBubbleSize val="0"/>
        </c:dLbls>
        <c:gapWidth val="65"/>
        <c:overlap val="-54"/>
        <c:axId val="409359568"/>
        <c:axId val="409359176"/>
      </c:barChart>
      <c:catAx>
        <c:axId val="40935956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359176"/>
        <c:crosses val="autoZero"/>
        <c:auto val="1"/>
        <c:lblAlgn val="ctr"/>
        <c:lblOffset val="100"/>
        <c:noMultiLvlLbl val="0"/>
      </c:catAx>
      <c:valAx>
        <c:axId val="409359176"/>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359568"/>
        <c:crosses val="autoZero"/>
        <c:crossBetween val="between"/>
      </c:valAx>
      <c:spPr>
        <a:noFill/>
        <a:ln>
          <a:noFill/>
        </a:ln>
        <a:effectLst/>
      </c:spPr>
    </c:plotArea>
    <c:legend>
      <c:legendPos val="r"/>
      <c:layout>
        <c:manualLayout>
          <c:xMode val="edge"/>
          <c:yMode val="edge"/>
          <c:x val="0.73416707442717088"/>
          <c:y val="0.13427489717063443"/>
          <c:w val="0.19671920784365396"/>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solidFill>
                  <a:srgbClr val="FF0000"/>
                </a:solidFill>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CORE Protocol - VBR1</a:t>
            </a:r>
          </a:p>
          <a:p>
            <a:pPr>
              <a:defRPr/>
            </a:pPr>
            <a:endParaRPr lang="en-US" sz="1600" b="1">
              <a:latin typeface="Arial" panose="020B0604020202020204" pitchFamily="34" charset="0"/>
              <a:cs typeface="Arial" panose="020B0604020202020204" pitchFamily="34" charset="0"/>
            </a:endParaRPr>
          </a:p>
        </c:rich>
      </c:tx>
      <c:layout>
        <c:manualLayout>
          <c:xMode val="edge"/>
          <c:yMode val="edge"/>
          <c:x val="0.22852071722451758"/>
          <c:y val="2.12624540220359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2018_CORE_VBR1</c:v>
          </c:tx>
          <c:spPr>
            <a:solidFill>
              <a:srgbClr val="00B050"/>
            </a:solidFill>
            <a:ln>
              <a:solidFill>
                <a:srgbClr val="00B050"/>
              </a:solid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GRAPHS'!$X$347:$AG$347</c:f>
              <c:numCache>
                <c:formatCode>0.00</c:formatCode>
                <c:ptCount val="10"/>
                <c:pt idx="0">
                  <c:v>3.0152165788432344</c:v>
                </c:pt>
                <c:pt idx="1">
                  <c:v>2.4165387239421241</c:v>
                </c:pt>
                <c:pt idx="2">
                  <c:v>0.78510479503215846</c:v>
                </c:pt>
                <c:pt idx="3">
                  <c:v>0</c:v>
                </c:pt>
                <c:pt idx="4">
                  <c:v>0</c:v>
                </c:pt>
                <c:pt idx="5">
                  <c:v>0</c:v>
                </c:pt>
                <c:pt idx="6">
                  <c:v>0</c:v>
                </c:pt>
                <c:pt idx="7">
                  <c:v>1.3301571763885547</c:v>
                </c:pt>
                <c:pt idx="8">
                  <c:v>1.2119349441245435</c:v>
                </c:pt>
                <c:pt idx="9">
                  <c:v>0</c:v>
                </c:pt>
              </c:numCache>
            </c:numRef>
          </c:val>
          <c:extLst>
            <c:ext xmlns:c16="http://schemas.microsoft.com/office/drawing/2014/chart" uri="{C3380CC4-5D6E-409C-BE32-E72D297353CC}">
              <c16:uniqueId val="{00000000-DD4E-4377-8F25-AB1AC629CFA9}"/>
            </c:ext>
          </c:extLst>
        </c:ser>
        <c:ser>
          <c:idx val="0"/>
          <c:order val="1"/>
          <c:tx>
            <c:v>2019_CORE_VBR1</c:v>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GRAPHS'!$X$351:$AG$351</c:f>
              <c:numCache>
                <c:formatCode>0.00</c:formatCode>
                <c:ptCount val="10"/>
                <c:pt idx="0">
                  <c:v>1.6250550912611628</c:v>
                </c:pt>
                <c:pt idx="1">
                  <c:v>3.0611338041793608</c:v>
                </c:pt>
                <c:pt idx="2">
                  <c:v>0</c:v>
                </c:pt>
                <c:pt idx="3">
                  <c:v>0.57345182203548528</c:v>
                </c:pt>
                <c:pt idx="4">
                  <c:v>2.3040271193465314</c:v>
                </c:pt>
                <c:pt idx="5">
                  <c:v>0</c:v>
                </c:pt>
                <c:pt idx="6">
                  <c:v>0</c:v>
                </c:pt>
                <c:pt idx="7">
                  <c:v>0.57345182203548528</c:v>
                </c:pt>
                <c:pt idx="8">
                  <c:v>0</c:v>
                </c:pt>
                <c:pt idx="9">
                  <c:v>0</c:v>
                </c:pt>
              </c:numCache>
            </c:numRef>
          </c:val>
          <c:extLst>
            <c:ext xmlns:c16="http://schemas.microsoft.com/office/drawing/2014/chart" uri="{C3380CC4-5D6E-409C-BE32-E72D297353CC}">
              <c16:uniqueId val="{00000001-DD4E-4377-8F25-AB1AC629CFA9}"/>
            </c:ext>
          </c:extLst>
        </c:ser>
        <c:ser>
          <c:idx val="2"/>
          <c:order val="2"/>
          <c:tx>
            <c:v>BASELINE</c:v>
          </c:tx>
          <c:spPr>
            <a:solidFill>
              <a:schemeClr val="accent3"/>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2-DD4E-4377-8F25-AB1AC629CFA9}"/>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DD4E-4377-8F25-AB1AC629CFA9}"/>
            </c:ext>
          </c:extLst>
        </c:ser>
        <c:dLbls>
          <c:showLegendKey val="0"/>
          <c:showVal val="0"/>
          <c:showCatName val="0"/>
          <c:showSerName val="0"/>
          <c:showPercent val="0"/>
          <c:showBubbleSize val="0"/>
        </c:dLbls>
        <c:gapWidth val="65"/>
        <c:overlap val="-54"/>
        <c:axId val="410022760"/>
        <c:axId val="410025504"/>
      </c:barChart>
      <c:catAx>
        <c:axId val="41002276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0025504"/>
        <c:crosses val="autoZero"/>
        <c:auto val="1"/>
        <c:lblAlgn val="ctr"/>
        <c:lblOffset val="100"/>
        <c:noMultiLvlLbl val="0"/>
      </c:catAx>
      <c:valAx>
        <c:axId val="410025504"/>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0022760"/>
        <c:crosses val="autoZero"/>
        <c:crossBetween val="between"/>
      </c:valAx>
      <c:spPr>
        <a:noFill/>
        <a:ln>
          <a:noFill/>
        </a:ln>
        <a:effectLst/>
      </c:spPr>
    </c:plotArea>
    <c:legend>
      <c:legendPos val="r"/>
      <c:layout>
        <c:manualLayout>
          <c:xMode val="edge"/>
          <c:yMode val="edge"/>
          <c:x val="0.7657820411619316"/>
          <c:y val="0.12801887382489074"/>
          <c:w val="0.19322390633063946"/>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NVBR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2018_FB250_NVBR</c:v>
          </c:tx>
          <c:spPr>
            <a:solidFill>
              <a:srgbClr val="00B050"/>
            </a:solidFill>
            <a:ln>
              <a:solidFill>
                <a:srgbClr val="00B050"/>
              </a:solidFill>
            </a:ln>
            <a:effectLst/>
          </c:spPr>
          <c:invertIfNegative val="0"/>
          <c:errBars>
            <c:errBarType val="plus"/>
            <c:errValType val="cust"/>
            <c:noEndCap val="0"/>
            <c:plus>
              <c:numRef>
                <c:f>'2018-19 v Site GRAPHS'!$E$385:$N$385</c:f>
                <c:numCache>
                  <c:formatCode>0.00</c:formatCode>
                  <c:ptCount val="10"/>
                  <c:pt idx="0">
                    <c:v>1.7106001697497217</c:v>
                  </c:pt>
                  <c:pt idx="1">
                    <c:v>0.91569434084437729</c:v>
                  </c:pt>
                  <c:pt idx="2">
                    <c:v>1.0415092050729755</c:v>
                  </c:pt>
                  <c:pt idx="3">
                    <c:v>0.31389422754333757</c:v>
                  </c:pt>
                  <c:pt idx="4">
                    <c:v>5.7523288890913415E-3</c:v>
                  </c:pt>
                  <c:pt idx="5">
                    <c:v>0</c:v>
                  </c:pt>
                  <c:pt idx="6">
                    <c:v>1.9251178360668839E-2</c:v>
                  </c:pt>
                  <c:pt idx="7">
                    <c:v>0</c:v>
                  </c:pt>
                  <c:pt idx="8">
                    <c:v>7.6529642285254633E-3</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GRAPHS'!$E$383:$N$383</c:f>
              <c:numCache>
                <c:formatCode>0.00</c:formatCode>
                <c:ptCount val="10"/>
                <c:pt idx="0">
                  <c:v>1.8446842291378767</c:v>
                </c:pt>
                <c:pt idx="1">
                  <c:v>0.91803033678488022</c:v>
                </c:pt>
                <c:pt idx="2">
                  <c:v>1.2784487259091375</c:v>
                </c:pt>
                <c:pt idx="3">
                  <c:v>0.67760695272049309</c:v>
                </c:pt>
                <c:pt idx="4">
                  <c:v>5.7523288890913415E-3</c:v>
                </c:pt>
                <c:pt idx="5">
                  <c:v>0</c:v>
                </c:pt>
                <c:pt idx="6">
                  <c:v>3.342375548694973E-2</c:v>
                </c:pt>
                <c:pt idx="7">
                  <c:v>0</c:v>
                </c:pt>
                <c:pt idx="8">
                  <c:v>1.1429461780781802E-2</c:v>
                </c:pt>
                <c:pt idx="9">
                  <c:v>0</c:v>
                </c:pt>
              </c:numCache>
            </c:numRef>
          </c:val>
          <c:extLst>
            <c:ext xmlns:c16="http://schemas.microsoft.com/office/drawing/2014/chart" uri="{C3380CC4-5D6E-409C-BE32-E72D297353CC}">
              <c16:uniqueId val="{00000000-EA54-4BFA-BDBE-D6EF2416FDB9}"/>
            </c:ext>
          </c:extLst>
        </c:ser>
        <c:ser>
          <c:idx val="0"/>
          <c:order val="1"/>
          <c:tx>
            <c:v>2019_FB250_NVBR</c:v>
          </c:tx>
          <c:spPr>
            <a:solidFill>
              <a:schemeClr val="accent1"/>
            </a:solidFill>
            <a:ln>
              <a:noFill/>
            </a:ln>
            <a:effectLst/>
          </c:spPr>
          <c:invertIfNegative val="0"/>
          <c:errBars>
            <c:errBarType val="plus"/>
            <c:errValType val="cust"/>
            <c:noEndCap val="0"/>
            <c:plus>
              <c:numRef>
                <c:f>'2018-19 v Site GRAPHS'!$E$389:$N$389</c:f>
                <c:numCache>
                  <c:formatCode>0.00</c:formatCode>
                  <c:ptCount val="10"/>
                  <c:pt idx="0">
                    <c:v>0.3859428284988517</c:v>
                  </c:pt>
                  <c:pt idx="1">
                    <c:v>0.13630021925608957</c:v>
                  </c:pt>
                  <c:pt idx="2">
                    <c:v>0.19402936425948042</c:v>
                  </c:pt>
                  <c:pt idx="3">
                    <c:v>0.29092772897300267</c:v>
                  </c:pt>
                  <c:pt idx="4">
                    <c:v>0</c:v>
                  </c:pt>
                  <c:pt idx="5">
                    <c:v>5.7523288890913415E-3</c:v>
                  </c:pt>
                  <c:pt idx="6">
                    <c:v>7.3959675516656706E-2</c:v>
                  </c:pt>
                  <c:pt idx="7">
                    <c:v>0</c:v>
                  </c:pt>
                  <c:pt idx="8">
                    <c:v>1.744061385385224E-2</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GRAPHS'!$E$387:$N$387</c:f>
              <c:numCache>
                <c:formatCode>0.00</c:formatCode>
                <c:ptCount val="10"/>
                <c:pt idx="0">
                  <c:v>0.53487185993959441</c:v>
                </c:pt>
                <c:pt idx="1">
                  <c:v>0.17415675927848157</c:v>
                </c:pt>
                <c:pt idx="2">
                  <c:v>0.30678232455307242</c:v>
                </c:pt>
                <c:pt idx="3">
                  <c:v>0.45331834004703764</c:v>
                </c:pt>
                <c:pt idx="4">
                  <c:v>0</c:v>
                </c:pt>
                <c:pt idx="5">
                  <c:v>5.7523288890913415E-3</c:v>
                </c:pt>
                <c:pt idx="6">
                  <c:v>7.9181246047624804E-2</c:v>
                </c:pt>
                <c:pt idx="7">
                  <c:v>0</c:v>
                </c:pt>
                <c:pt idx="8">
                  <c:v>2.8028723600243534E-2</c:v>
                </c:pt>
                <c:pt idx="9">
                  <c:v>0</c:v>
                </c:pt>
              </c:numCache>
            </c:numRef>
          </c:val>
          <c:extLst>
            <c:ext xmlns:c16="http://schemas.microsoft.com/office/drawing/2014/chart" uri="{C3380CC4-5D6E-409C-BE32-E72D297353CC}">
              <c16:uniqueId val="{00000001-EA54-4BFA-BDBE-D6EF2416FDB9}"/>
            </c:ext>
          </c:extLst>
        </c:ser>
        <c:ser>
          <c:idx val="2"/>
          <c:order val="2"/>
          <c:tx>
            <c:v>BASELINE</c:v>
          </c:tx>
          <c:spPr>
            <a:solidFill>
              <a:schemeClr val="accent3"/>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EA54-4BFA-BDBE-D6EF2416FDB9}"/>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EA54-4BFA-BDBE-D6EF2416FDB9}"/>
            </c:ext>
          </c:extLst>
        </c:ser>
        <c:dLbls>
          <c:showLegendKey val="0"/>
          <c:showVal val="0"/>
          <c:showCatName val="0"/>
          <c:showSerName val="0"/>
          <c:showPercent val="0"/>
          <c:showBubbleSize val="0"/>
        </c:dLbls>
        <c:gapWidth val="65"/>
        <c:overlap val="-54"/>
        <c:axId val="410025112"/>
        <c:axId val="410024328"/>
      </c:barChart>
      <c:catAx>
        <c:axId val="41002511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0024328"/>
        <c:crosses val="autoZero"/>
        <c:auto val="1"/>
        <c:lblAlgn val="ctr"/>
        <c:lblOffset val="100"/>
        <c:noMultiLvlLbl val="0"/>
      </c:catAx>
      <c:valAx>
        <c:axId val="410024328"/>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0025112"/>
        <c:crosses val="autoZero"/>
        <c:crossBetween val="between"/>
      </c:valAx>
      <c:spPr>
        <a:noFill/>
        <a:ln>
          <a:noFill/>
        </a:ln>
        <a:effectLst/>
      </c:spPr>
    </c:plotArea>
    <c:legend>
      <c:legendPos val="r"/>
      <c:layout>
        <c:manualLayout>
          <c:xMode val="edge"/>
          <c:yMode val="edge"/>
          <c:x val="0.73416707442717088"/>
          <c:y val="0.13427489717063443"/>
          <c:w val="0.19671920784365396"/>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NVBR</a:t>
            </a:r>
          </a:p>
          <a:p>
            <a:pPr>
              <a:defRPr/>
            </a:pPr>
            <a:endParaRPr lang="en-US" sz="1600" b="1">
              <a:latin typeface="Arial" panose="020B0604020202020204" pitchFamily="34" charset="0"/>
              <a:cs typeface="Arial" panose="020B0604020202020204" pitchFamily="34" charset="0"/>
            </a:endParaRPr>
          </a:p>
        </c:rich>
      </c:tx>
      <c:layout>
        <c:manualLayout>
          <c:xMode val="edge"/>
          <c:yMode val="edge"/>
          <c:x val="0.22852071722451758"/>
          <c:y val="2.12624540220359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2018_CORE_NVBR</c:v>
          </c:tx>
          <c:spPr>
            <a:solidFill>
              <a:srgbClr val="00B050"/>
            </a:solidFill>
            <a:ln>
              <a:solidFill>
                <a:srgbClr val="00B050"/>
              </a:solid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GRAPHS'!$X$383:$AG$383</c:f>
              <c:numCache>
                <c:formatCode>0.00</c:formatCode>
                <c:ptCount val="10"/>
                <c:pt idx="0">
                  <c:v>2.4492101765722563</c:v>
                </c:pt>
                <c:pt idx="1">
                  <c:v>1.9905162630364113</c:v>
                </c:pt>
                <c:pt idx="2">
                  <c:v>0</c:v>
                </c:pt>
                <c:pt idx="3">
                  <c:v>0</c:v>
                </c:pt>
                <c:pt idx="4">
                  <c:v>0</c:v>
                </c:pt>
                <c:pt idx="5">
                  <c:v>1.7935255345077434</c:v>
                </c:pt>
                <c:pt idx="6">
                  <c:v>1.7157393425885787</c:v>
                </c:pt>
                <c:pt idx="7">
                  <c:v>0</c:v>
                </c:pt>
                <c:pt idx="8">
                  <c:v>0</c:v>
                </c:pt>
                <c:pt idx="9">
                  <c:v>0</c:v>
                </c:pt>
              </c:numCache>
            </c:numRef>
          </c:val>
          <c:extLst>
            <c:ext xmlns:c16="http://schemas.microsoft.com/office/drawing/2014/chart" uri="{C3380CC4-5D6E-409C-BE32-E72D297353CC}">
              <c16:uniqueId val="{00000000-2934-4D73-8EF3-2169CA2D01A1}"/>
            </c:ext>
          </c:extLst>
        </c:ser>
        <c:ser>
          <c:idx val="0"/>
          <c:order val="1"/>
          <c:tx>
            <c:v>2019_CORE_NVBR</c:v>
          </c:tx>
          <c:spPr>
            <a:solidFill>
              <a:schemeClr val="accent1"/>
            </a:solidFill>
            <a:ln>
              <a:no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GRAPHS'!$X$387:$AG$387</c:f>
              <c:numCache>
                <c:formatCode>0.00</c:formatCode>
                <c:ptCount val="10"/>
                <c:pt idx="0">
                  <c:v>0.96543689977626002</c:v>
                </c:pt>
                <c:pt idx="1">
                  <c:v>2.3647010495946987</c:v>
                </c:pt>
                <c:pt idx="2">
                  <c:v>0</c:v>
                </c:pt>
                <c:pt idx="3">
                  <c:v>0.96543689977626002</c:v>
                </c:pt>
                <c:pt idx="4">
                  <c:v>2.4813709568325484</c:v>
                </c:pt>
                <c:pt idx="5">
                  <c:v>0.57345182203548528</c:v>
                </c:pt>
                <c:pt idx="6">
                  <c:v>0</c:v>
                </c:pt>
                <c:pt idx="7">
                  <c:v>0.81224469680036915</c:v>
                </c:pt>
                <c:pt idx="8">
                  <c:v>0</c:v>
                </c:pt>
                <c:pt idx="9">
                  <c:v>0</c:v>
                </c:pt>
              </c:numCache>
            </c:numRef>
          </c:val>
          <c:extLst>
            <c:ext xmlns:c16="http://schemas.microsoft.com/office/drawing/2014/chart" uri="{C3380CC4-5D6E-409C-BE32-E72D297353CC}">
              <c16:uniqueId val="{00000001-2934-4D73-8EF3-2169CA2D01A1}"/>
            </c:ext>
          </c:extLst>
        </c:ser>
        <c:ser>
          <c:idx val="2"/>
          <c:order val="2"/>
          <c:tx>
            <c:v>BASELINE</c:v>
          </c:tx>
          <c:spPr>
            <a:solidFill>
              <a:schemeClr val="accent3"/>
            </a:solidFill>
            <a:ln>
              <a:no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2-2934-4D73-8EF3-2169CA2D01A1}"/>
            </c:ext>
          </c:extLst>
        </c:ser>
        <c:ser>
          <c:idx val="1"/>
          <c:order val="3"/>
          <c:tx>
            <c:v/>
          </c:tx>
          <c:spPr>
            <a:noFill/>
            <a:ln>
              <a:no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2934-4D73-8EF3-2169CA2D01A1}"/>
            </c:ext>
          </c:extLst>
        </c:ser>
        <c:dLbls>
          <c:showLegendKey val="0"/>
          <c:showVal val="0"/>
          <c:showCatName val="0"/>
          <c:showSerName val="0"/>
          <c:showPercent val="0"/>
          <c:showBubbleSize val="0"/>
        </c:dLbls>
        <c:gapWidth val="65"/>
        <c:overlap val="-54"/>
        <c:axId val="409697032"/>
        <c:axId val="409698208"/>
      </c:barChart>
      <c:catAx>
        <c:axId val="40969703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698208"/>
        <c:crosses val="autoZero"/>
        <c:auto val="1"/>
        <c:lblAlgn val="ctr"/>
        <c:lblOffset val="100"/>
        <c:noMultiLvlLbl val="0"/>
      </c:catAx>
      <c:valAx>
        <c:axId val="409698208"/>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697032"/>
        <c:crosses val="autoZero"/>
        <c:crossBetween val="between"/>
      </c:valAx>
      <c:spPr>
        <a:noFill/>
        <a:ln>
          <a:noFill/>
        </a:ln>
        <a:effectLst/>
      </c:spPr>
    </c:plotArea>
    <c:legend>
      <c:legendPos val="r"/>
      <c:layout>
        <c:manualLayout>
          <c:xMode val="edge"/>
          <c:yMode val="edge"/>
          <c:x val="0.7657820411619316"/>
          <c:y val="0.12801887382489074"/>
          <c:w val="0.19322390633063946"/>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NWP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2018_FB250_NWP</c:v>
          </c:tx>
          <c:spPr>
            <a:solidFill>
              <a:srgbClr val="00B050"/>
            </a:solidFill>
            <a:ln>
              <a:solidFill>
                <a:srgbClr val="00B050"/>
              </a:solidFill>
            </a:ln>
            <a:effectLst/>
          </c:spPr>
          <c:invertIfNegative val="0"/>
          <c:errBars>
            <c:errBarType val="plus"/>
            <c:errValType val="cust"/>
            <c:noEndCap val="0"/>
            <c:plus>
              <c:numRef>
                <c:f>'2018-19 v Site GRAPHS'!$E$421:$N$421</c:f>
                <c:numCache>
                  <c:formatCode>0.00</c:formatCode>
                  <c:ptCount val="10"/>
                  <c:pt idx="0">
                    <c:v>1.0013961938901905</c:v>
                  </c:pt>
                  <c:pt idx="1">
                    <c:v>1.6558004016648602</c:v>
                  </c:pt>
                  <c:pt idx="2">
                    <c:v>0.47837847310400827</c:v>
                  </c:pt>
                  <c:pt idx="3">
                    <c:v>1.888534416037381E-2</c:v>
                  </c:pt>
                  <c:pt idx="4">
                    <c:v>0</c:v>
                  </c:pt>
                  <c:pt idx="5">
                    <c:v>0</c:v>
                  </c:pt>
                  <c:pt idx="6">
                    <c:v>9.5453179062303609E-3</c:v>
                  </c:pt>
                  <c:pt idx="7">
                    <c:v>4.5757490560675143E-2</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GRAPHS'!$E$419:$N$419</c:f>
              <c:numCache>
                <c:formatCode>0.00</c:formatCode>
                <c:ptCount val="10"/>
                <c:pt idx="0">
                  <c:v>1.373320750747953</c:v>
                </c:pt>
                <c:pt idx="1">
                  <c:v>1.8873672027291104</c:v>
                </c:pt>
                <c:pt idx="2">
                  <c:v>0.60685887420973106</c:v>
                </c:pt>
                <c:pt idx="3">
                  <c:v>7.1063355825445373E-2</c:v>
                </c:pt>
                <c:pt idx="4">
                  <c:v>0</c:v>
                </c:pt>
                <c:pt idx="5">
                  <c:v>0</c:v>
                </c:pt>
                <c:pt idx="6">
                  <c:v>9.5453179062303609E-3</c:v>
                </c:pt>
                <c:pt idx="7">
                  <c:v>4.5757490560675143E-2</c:v>
                </c:pt>
                <c:pt idx="8">
                  <c:v>0</c:v>
                </c:pt>
                <c:pt idx="9">
                  <c:v>0</c:v>
                </c:pt>
              </c:numCache>
            </c:numRef>
          </c:val>
          <c:extLst>
            <c:ext xmlns:c16="http://schemas.microsoft.com/office/drawing/2014/chart" uri="{C3380CC4-5D6E-409C-BE32-E72D297353CC}">
              <c16:uniqueId val="{00000000-2FA8-40D6-9DF0-001379B5D5F5}"/>
            </c:ext>
          </c:extLst>
        </c:ser>
        <c:ser>
          <c:idx val="0"/>
          <c:order val="1"/>
          <c:tx>
            <c:v>2019_FB250_NWP</c:v>
          </c:tx>
          <c:spPr>
            <a:solidFill>
              <a:schemeClr val="accent1"/>
            </a:solidFill>
            <a:ln>
              <a:noFill/>
            </a:ln>
            <a:effectLst/>
          </c:spPr>
          <c:invertIfNegative val="0"/>
          <c:errBars>
            <c:errBarType val="plus"/>
            <c:errValType val="cust"/>
            <c:noEndCap val="0"/>
            <c:plus>
              <c:numRef>
                <c:f>'2018-19 v Site GRAPHS'!$E$425:$N$425</c:f>
                <c:numCache>
                  <c:formatCode>0.00</c:formatCode>
                  <c:ptCount val="10"/>
                  <c:pt idx="0">
                    <c:v>1.3546437975947747</c:v>
                  </c:pt>
                  <c:pt idx="1">
                    <c:v>2.13158656818706</c:v>
                  </c:pt>
                  <c:pt idx="2">
                    <c:v>1.8273344389237318</c:v>
                  </c:pt>
                  <c:pt idx="3">
                    <c:v>1.9341484767527332E-2</c:v>
                  </c:pt>
                  <c:pt idx="4">
                    <c:v>0</c:v>
                  </c:pt>
                  <c:pt idx="5">
                    <c:v>0</c:v>
                  </c:pt>
                  <c:pt idx="6">
                    <c:v>0.16704964862963548</c:v>
                  </c:pt>
                  <c:pt idx="7">
                    <c:v>0</c:v>
                  </c:pt>
                  <c:pt idx="8">
                    <c:v>9.5453179062303609E-3</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GRAPHS'!$E$423:$N$423</c:f>
              <c:numCache>
                <c:formatCode>0.00</c:formatCode>
                <c:ptCount val="10"/>
                <c:pt idx="0">
                  <c:v>1.4492211919059925</c:v>
                </c:pt>
                <c:pt idx="1">
                  <c:v>2.2731813864943384</c:v>
                </c:pt>
                <c:pt idx="2">
                  <c:v>2.0897481564388087</c:v>
                </c:pt>
                <c:pt idx="3">
                  <c:v>2.8028723600243534E-2</c:v>
                </c:pt>
                <c:pt idx="4">
                  <c:v>0</c:v>
                </c:pt>
                <c:pt idx="5">
                  <c:v>0</c:v>
                </c:pt>
                <c:pt idx="6">
                  <c:v>0.27620641193894901</c:v>
                </c:pt>
                <c:pt idx="7">
                  <c:v>0</c:v>
                </c:pt>
                <c:pt idx="8">
                  <c:v>9.5453179062303609E-3</c:v>
                </c:pt>
                <c:pt idx="9">
                  <c:v>0</c:v>
                </c:pt>
              </c:numCache>
            </c:numRef>
          </c:val>
          <c:extLst>
            <c:ext xmlns:c16="http://schemas.microsoft.com/office/drawing/2014/chart" uri="{C3380CC4-5D6E-409C-BE32-E72D297353CC}">
              <c16:uniqueId val="{00000001-2FA8-40D6-9DF0-001379B5D5F5}"/>
            </c:ext>
          </c:extLst>
        </c:ser>
        <c:ser>
          <c:idx val="2"/>
          <c:order val="2"/>
          <c:tx>
            <c:v>BASELINE</c:v>
          </c:tx>
          <c:spPr>
            <a:solidFill>
              <a:schemeClr val="accent3"/>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2FA8-40D6-9DF0-001379B5D5F5}"/>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2FA8-40D6-9DF0-001379B5D5F5}"/>
            </c:ext>
          </c:extLst>
        </c:ser>
        <c:dLbls>
          <c:showLegendKey val="0"/>
          <c:showVal val="0"/>
          <c:showCatName val="0"/>
          <c:showSerName val="0"/>
          <c:showPercent val="0"/>
          <c:showBubbleSize val="0"/>
        </c:dLbls>
        <c:gapWidth val="65"/>
        <c:overlap val="-54"/>
        <c:axId val="409697424"/>
        <c:axId val="409698992"/>
      </c:barChart>
      <c:catAx>
        <c:axId val="40969742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698992"/>
        <c:crosses val="autoZero"/>
        <c:auto val="1"/>
        <c:lblAlgn val="ctr"/>
        <c:lblOffset val="100"/>
        <c:noMultiLvlLbl val="0"/>
      </c:catAx>
      <c:valAx>
        <c:axId val="409698992"/>
        <c:scaling>
          <c:orientation val="minMax"/>
          <c:max val="4.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697424"/>
        <c:crosses val="autoZero"/>
        <c:crossBetween val="between"/>
      </c:valAx>
      <c:spPr>
        <a:noFill/>
        <a:ln>
          <a:noFill/>
        </a:ln>
        <a:effectLst/>
      </c:spPr>
    </c:plotArea>
    <c:legend>
      <c:legendPos val="r"/>
      <c:layout>
        <c:manualLayout>
          <c:xMode val="edge"/>
          <c:yMode val="edge"/>
          <c:x val="0.73416707442717088"/>
          <c:y val="0.13427489717063443"/>
          <c:w val="0.19671920784365396"/>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NWP</a:t>
            </a:r>
          </a:p>
          <a:p>
            <a:pPr>
              <a:defRPr/>
            </a:pPr>
            <a:endParaRPr lang="en-US" sz="1600" b="1">
              <a:latin typeface="Arial" panose="020B0604020202020204" pitchFamily="34" charset="0"/>
              <a:cs typeface="Arial" panose="020B0604020202020204" pitchFamily="34" charset="0"/>
            </a:endParaRPr>
          </a:p>
        </c:rich>
      </c:tx>
      <c:layout>
        <c:manualLayout>
          <c:xMode val="edge"/>
          <c:yMode val="edge"/>
          <c:x val="0.22852071722451758"/>
          <c:y val="2.12624540220359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2018_CORE_NWP</c:v>
          </c:tx>
          <c:spPr>
            <a:solidFill>
              <a:srgbClr val="00B050"/>
            </a:solidFill>
            <a:ln>
              <a:solidFill>
                <a:srgbClr val="00B050"/>
              </a:solid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GRAPHS'!$X$419:$AG$419</c:f>
              <c:numCache>
                <c:formatCode>0.00</c:formatCode>
                <c:ptCount val="10"/>
                <c:pt idx="0">
                  <c:v>2.289321155649962</c:v>
                </c:pt>
                <c:pt idx="1">
                  <c:v>1.7157393425885787</c:v>
                </c:pt>
                <c:pt idx="2">
                  <c:v>1.9905162630364113</c:v>
                </c:pt>
                <c:pt idx="3">
                  <c:v>0</c:v>
                </c:pt>
                <c:pt idx="4">
                  <c:v>0</c:v>
                </c:pt>
                <c:pt idx="5">
                  <c:v>2.5717895320872919</c:v>
                </c:pt>
                <c:pt idx="6">
                  <c:v>0</c:v>
                </c:pt>
                <c:pt idx="7">
                  <c:v>0</c:v>
                </c:pt>
                <c:pt idx="8">
                  <c:v>0</c:v>
                </c:pt>
                <c:pt idx="9">
                  <c:v>0</c:v>
                </c:pt>
              </c:numCache>
            </c:numRef>
          </c:val>
          <c:extLst>
            <c:ext xmlns:c16="http://schemas.microsoft.com/office/drawing/2014/chart" uri="{C3380CC4-5D6E-409C-BE32-E72D297353CC}">
              <c16:uniqueId val="{00000000-FF1E-480C-8A5F-7A84E0EBC3CC}"/>
            </c:ext>
          </c:extLst>
        </c:ser>
        <c:ser>
          <c:idx val="0"/>
          <c:order val="1"/>
          <c:tx>
            <c:v>2019_CORE_NWP</c:v>
          </c:tx>
          <c:spPr>
            <a:solidFill>
              <a:schemeClr val="accent1"/>
            </a:solidFill>
            <a:ln>
              <a:no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GRAPHS'!$X$423:$AG$423</c:f>
              <c:numCache>
                <c:formatCode>0.00</c:formatCode>
                <c:ptCount val="10"/>
                <c:pt idx="0">
                  <c:v>1.4252080511386562</c:v>
                </c:pt>
                <c:pt idx="1">
                  <c:v>2.773727950202749</c:v>
                </c:pt>
                <c:pt idx="2">
                  <c:v>1.982994454658664</c:v>
                </c:pt>
                <c:pt idx="3">
                  <c:v>0</c:v>
                </c:pt>
                <c:pt idx="4">
                  <c:v>1.7749546890801384</c:v>
                </c:pt>
                <c:pt idx="5">
                  <c:v>0.66838591669000014</c:v>
                </c:pt>
                <c:pt idx="6">
                  <c:v>0</c:v>
                </c:pt>
                <c:pt idx="7">
                  <c:v>0</c:v>
                </c:pt>
                <c:pt idx="8">
                  <c:v>0</c:v>
                </c:pt>
                <c:pt idx="9">
                  <c:v>0</c:v>
                </c:pt>
              </c:numCache>
            </c:numRef>
          </c:val>
          <c:extLst>
            <c:ext xmlns:c16="http://schemas.microsoft.com/office/drawing/2014/chart" uri="{C3380CC4-5D6E-409C-BE32-E72D297353CC}">
              <c16:uniqueId val="{00000001-FF1E-480C-8A5F-7A84E0EBC3CC}"/>
            </c:ext>
          </c:extLst>
        </c:ser>
        <c:ser>
          <c:idx val="2"/>
          <c:order val="2"/>
          <c:tx>
            <c:v>BASELINE</c:v>
          </c:tx>
          <c:spPr>
            <a:solidFill>
              <a:schemeClr val="accent3"/>
            </a:solidFill>
            <a:ln>
              <a:no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2-FF1E-480C-8A5F-7A84E0EBC3CC}"/>
            </c:ext>
          </c:extLst>
        </c:ser>
        <c:ser>
          <c:idx val="1"/>
          <c:order val="3"/>
          <c:tx>
            <c:v/>
          </c:tx>
          <c:spPr>
            <a:noFill/>
            <a:ln>
              <a:no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FF1E-480C-8A5F-7A84E0EBC3CC}"/>
            </c:ext>
          </c:extLst>
        </c:ser>
        <c:dLbls>
          <c:showLegendKey val="0"/>
          <c:showVal val="0"/>
          <c:showCatName val="0"/>
          <c:showSerName val="0"/>
          <c:showPercent val="0"/>
          <c:showBubbleSize val="0"/>
        </c:dLbls>
        <c:gapWidth val="65"/>
        <c:overlap val="-54"/>
        <c:axId val="409699384"/>
        <c:axId val="409700168"/>
      </c:barChart>
      <c:catAx>
        <c:axId val="40969938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700168"/>
        <c:crosses val="autoZero"/>
        <c:auto val="1"/>
        <c:lblAlgn val="ctr"/>
        <c:lblOffset val="100"/>
        <c:noMultiLvlLbl val="0"/>
      </c:catAx>
      <c:valAx>
        <c:axId val="409700168"/>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699384"/>
        <c:crosses val="autoZero"/>
        <c:crossBetween val="between"/>
      </c:valAx>
      <c:spPr>
        <a:noFill/>
        <a:ln>
          <a:noFill/>
        </a:ln>
        <a:effectLst/>
      </c:spPr>
    </c:plotArea>
    <c:legend>
      <c:legendPos val="r"/>
      <c:layout>
        <c:manualLayout>
          <c:xMode val="edge"/>
          <c:yMode val="edge"/>
          <c:x val="0.7657820411619316"/>
          <c:y val="0.12801887382489074"/>
          <c:w val="0.19322390633063946"/>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NVP2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2018_FB250_NVP2</c:v>
          </c:tx>
          <c:spPr>
            <a:solidFill>
              <a:srgbClr val="00B050"/>
            </a:solidFill>
            <a:ln>
              <a:solidFill>
                <a:srgbClr val="00B050"/>
              </a:solidFill>
            </a:ln>
            <a:effectLst/>
          </c:spPr>
          <c:invertIfNegative val="0"/>
          <c:errBars>
            <c:errBarType val="plus"/>
            <c:errValType val="cust"/>
            <c:noEndCap val="0"/>
            <c:plus>
              <c:numRef>
                <c:f>'2018-19 v Site GRAPHS'!$E$457:$N$457</c:f>
                <c:numCache>
                  <c:formatCode>0.00</c:formatCode>
                  <c:ptCount val="10"/>
                  <c:pt idx="0">
                    <c:v>1.1683010146294295</c:v>
                  </c:pt>
                  <c:pt idx="1">
                    <c:v>1.8613352388849425</c:v>
                  </c:pt>
                  <c:pt idx="2">
                    <c:v>5.4357662322592669E-2</c:v>
                  </c:pt>
                  <c:pt idx="3">
                    <c:v>7.9181246047624887E-2</c:v>
                  </c:pt>
                  <c:pt idx="4">
                    <c:v>0</c:v>
                  </c:pt>
                  <c:pt idx="5">
                    <c:v>0</c:v>
                  </c:pt>
                  <c:pt idx="6">
                    <c:v>0.28630673884327479</c:v>
                  </c:pt>
                  <c:pt idx="7">
                    <c:v>0</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GRAPHS'!$E$455:$N$455</c:f>
              <c:numCache>
                <c:formatCode>0.00</c:formatCode>
                <c:ptCount val="10"/>
                <c:pt idx="0">
                  <c:v>1.3249680031620701</c:v>
                </c:pt>
                <c:pt idx="1">
                  <c:v>1.8653014261025436</c:v>
                </c:pt>
                <c:pt idx="2">
                  <c:v>0.41497334797081792</c:v>
                </c:pt>
                <c:pt idx="3">
                  <c:v>0.30102999566398114</c:v>
                </c:pt>
                <c:pt idx="4">
                  <c:v>0</c:v>
                </c:pt>
                <c:pt idx="5">
                  <c:v>0</c:v>
                </c:pt>
                <c:pt idx="6">
                  <c:v>0.28630673884327484</c:v>
                </c:pt>
                <c:pt idx="7">
                  <c:v>0</c:v>
                </c:pt>
                <c:pt idx="8">
                  <c:v>0</c:v>
                </c:pt>
                <c:pt idx="9">
                  <c:v>0</c:v>
                </c:pt>
              </c:numCache>
            </c:numRef>
          </c:val>
          <c:extLst>
            <c:ext xmlns:c16="http://schemas.microsoft.com/office/drawing/2014/chart" uri="{C3380CC4-5D6E-409C-BE32-E72D297353CC}">
              <c16:uniqueId val="{00000000-0D29-414C-A98F-D9AA2049F42D}"/>
            </c:ext>
          </c:extLst>
        </c:ser>
        <c:ser>
          <c:idx val="0"/>
          <c:order val="1"/>
          <c:tx>
            <c:v>2019_FB250_NVP2</c:v>
          </c:tx>
          <c:spPr>
            <a:solidFill>
              <a:schemeClr val="accent1"/>
            </a:solidFill>
            <a:ln>
              <a:noFill/>
            </a:ln>
            <a:effectLst/>
          </c:spPr>
          <c:invertIfNegative val="0"/>
          <c:errBars>
            <c:errBarType val="plus"/>
            <c:errValType val="cust"/>
            <c:noEndCap val="0"/>
            <c:plus>
              <c:numRef>
                <c:f>'2018-19 v Site GRAPHS'!$E$461:$N$461</c:f>
                <c:numCache>
                  <c:formatCode>0.00</c:formatCode>
                  <c:ptCount val="10"/>
                  <c:pt idx="0">
                    <c:v>0.12493873660830056</c:v>
                  </c:pt>
                  <c:pt idx="1">
                    <c:v>2.2350231594952232</c:v>
                  </c:pt>
                  <c:pt idx="2">
                    <c:v>1.2041199826559246</c:v>
                  </c:pt>
                  <c:pt idx="3">
                    <c:v>2.8028723600243534E-2</c:v>
                  </c:pt>
                  <c:pt idx="4">
                    <c:v>0</c:v>
                  </c:pt>
                  <c:pt idx="5">
                    <c:v>0</c:v>
                  </c:pt>
                  <c:pt idx="6">
                    <c:v>0.39211046501131369</c:v>
                  </c:pt>
                  <c:pt idx="7">
                    <c:v>0</c:v>
                  </c:pt>
                  <c:pt idx="8">
                    <c:v>2.8028723600243534E-2</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GRAPHS'!$E$459:$N$459</c:f>
              <c:numCache>
                <c:formatCode>0.00</c:formatCode>
                <c:ptCount val="10"/>
                <c:pt idx="0">
                  <c:v>0.48666657262589275</c:v>
                </c:pt>
                <c:pt idx="1">
                  <c:v>2.3182025096096512</c:v>
                </c:pt>
                <c:pt idx="2">
                  <c:v>1.2183604217705351</c:v>
                </c:pt>
                <c:pt idx="3">
                  <c:v>2.8028723600243534E-2</c:v>
                </c:pt>
                <c:pt idx="4">
                  <c:v>0</c:v>
                </c:pt>
                <c:pt idx="5">
                  <c:v>0</c:v>
                </c:pt>
                <c:pt idx="6">
                  <c:v>0.39211046501131375</c:v>
                </c:pt>
                <c:pt idx="7">
                  <c:v>0</c:v>
                </c:pt>
                <c:pt idx="8">
                  <c:v>2.8028723600243534E-2</c:v>
                </c:pt>
                <c:pt idx="9">
                  <c:v>0</c:v>
                </c:pt>
              </c:numCache>
            </c:numRef>
          </c:val>
          <c:extLst>
            <c:ext xmlns:c16="http://schemas.microsoft.com/office/drawing/2014/chart" uri="{C3380CC4-5D6E-409C-BE32-E72D297353CC}">
              <c16:uniqueId val="{00000001-0D29-414C-A98F-D9AA2049F42D}"/>
            </c:ext>
          </c:extLst>
        </c:ser>
        <c:ser>
          <c:idx val="2"/>
          <c:order val="2"/>
          <c:tx>
            <c:v>BASELINE</c:v>
          </c:tx>
          <c:spPr>
            <a:solidFill>
              <a:schemeClr val="accent3"/>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0D29-414C-A98F-D9AA2049F42D}"/>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0D29-414C-A98F-D9AA2049F42D}"/>
            </c:ext>
          </c:extLst>
        </c:ser>
        <c:dLbls>
          <c:showLegendKey val="0"/>
          <c:showVal val="0"/>
          <c:showCatName val="0"/>
          <c:showSerName val="0"/>
          <c:showPercent val="0"/>
          <c:showBubbleSize val="0"/>
        </c:dLbls>
        <c:gapWidth val="65"/>
        <c:overlap val="-54"/>
        <c:axId val="409700952"/>
        <c:axId val="409701344"/>
      </c:barChart>
      <c:catAx>
        <c:axId val="40970095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701344"/>
        <c:crosses val="autoZero"/>
        <c:auto val="1"/>
        <c:lblAlgn val="ctr"/>
        <c:lblOffset val="100"/>
        <c:noMultiLvlLbl val="0"/>
      </c:catAx>
      <c:valAx>
        <c:axId val="409701344"/>
        <c:scaling>
          <c:orientation val="minMax"/>
          <c:max val="4.7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700952"/>
        <c:crosses val="autoZero"/>
        <c:crossBetween val="between"/>
      </c:valAx>
      <c:spPr>
        <a:noFill/>
        <a:ln>
          <a:noFill/>
        </a:ln>
        <a:effectLst/>
      </c:spPr>
    </c:plotArea>
    <c:legend>
      <c:legendPos val="r"/>
      <c:layout>
        <c:manualLayout>
          <c:xMode val="edge"/>
          <c:yMode val="edge"/>
          <c:x val="0.73416707442717088"/>
          <c:y val="0.13427489717063443"/>
          <c:w val="0.19671920784365396"/>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NVP2</a:t>
            </a:r>
          </a:p>
          <a:p>
            <a:pPr>
              <a:defRPr/>
            </a:pPr>
            <a:endParaRPr lang="en-US" sz="1600" b="1">
              <a:latin typeface="Arial" panose="020B0604020202020204" pitchFamily="34" charset="0"/>
              <a:cs typeface="Arial" panose="020B0604020202020204" pitchFamily="34" charset="0"/>
            </a:endParaRPr>
          </a:p>
        </c:rich>
      </c:tx>
      <c:layout>
        <c:manualLayout>
          <c:xMode val="edge"/>
          <c:yMode val="edge"/>
          <c:x val="0.22266205739295403"/>
          <c:y val="2.3943340862553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2018_CORE_NVP2</c:v>
          </c:tx>
          <c:spPr>
            <a:solidFill>
              <a:srgbClr val="00B050"/>
            </a:solidFill>
            <a:ln>
              <a:solidFill>
                <a:srgbClr val="00B050"/>
              </a:solid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GRAPHS'!$X$455:$AG$455</c:f>
              <c:numCache>
                <c:formatCode>0.00</c:formatCode>
                <c:ptCount val="10"/>
                <c:pt idx="0">
                  <c:v>1.3301571763885547</c:v>
                </c:pt>
                <c:pt idx="1">
                  <c:v>1.4994264243606299</c:v>
                </c:pt>
                <c:pt idx="2">
                  <c:v>1.8594731061357483</c:v>
                </c:pt>
                <c:pt idx="3">
                  <c:v>0</c:v>
                </c:pt>
                <c:pt idx="4">
                  <c:v>0</c:v>
                </c:pt>
                <c:pt idx="5">
                  <c:v>1.9672816986037125</c:v>
                </c:pt>
                <c:pt idx="6">
                  <c:v>0</c:v>
                </c:pt>
                <c:pt idx="7">
                  <c:v>0</c:v>
                </c:pt>
                <c:pt idx="8">
                  <c:v>0</c:v>
                </c:pt>
                <c:pt idx="9">
                  <c:v>0</c:v>
                </c:pt>
              </c:numCache>
            </c:numRef>
          </c:val>
          <c:extLst>
            <c:ext xmlns:c16="http://schemas.microsoft.com/office/drawing/2014/chart" uri="{C3380CC4-5D6E-409C-BE32-E72D297353CC}">
              <c16:uniqueId val="{00000000-7174-445D-8230-758293E50326}"/>
            </c:ext>
          </c:extLst>
        </c:ser>
        <c:ser>
          <c:idx val="0"/>
          <c:order val="1"/>
          <c:tx>
            <c:v>2019_CORE_NVP2</c:v>
          </c:tx>
          <c:spPr>
            <a:solidFill>
              <a:schemeClr val="accent1"/>
            </a:solidFill>
            <a:ln>
              <a:no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GRAPHS'!$X$459:$AG$459</c:f>
              <c:numCache>
                <c:formatCode>0.00</c:formatCode>
                <c:ptCount val="10"/>
                <c:pt idx="0">
                  <c:v>0</c:v>
                </c:pt>
                <c:pt idx="1">
                  <c:v>2.9414667089319169</c:v>
                </c:pt>
                <c:pt idx="2">
                  <c:v>2.3436055081041718</c:v>
                </c:pt>
                <c:pt idx="3">
                  <c:v>0</c:v>
                </c:pt>
                <c:pt idx="4">
                  <c:v>0</c:v>
                </c:pt>
                <c:pt idx="5">
                  <c:v>1.5307118379816569</c:v>
                </c:pt>
                <c:pt idx="6">
                  <c:v>1.0784568180532925</c:v>
                </c:pt>
                <c:pt idx="7">
                  <c:v>0</c:v>
                </c:pt>
                <c:pt idx="8">
                  <c:v>0</c:v>
                </c:pt>
                <c:pt idx="9">
                  <c:v>0</c:v>
                </c:pt>
              </c:numCache>
            </c:numRef>
          </c:val>
          <c:extLst>
            <c:ext xmlns:c16="http://schemas.microsoft.com/office/drawing/2014/chart" uri="{C3380CC4-5D6E-409C-BE32-E72D297353CC}">
              <c16:uniqueId val="{00000001-7174-445D-8230-758293E50326}"/>
            </c:ext>
          </c:extLst>
        </c:ser>
        <c:ser>
          <c:idx val="2"/>
          <c:order val="2"/>
          <c:tx>
            <c:v>BASELINE</c:v>
          </c:tx>
          <c:spPr>
            <a:solidFill>
              <a:schemeClr val="accent3"/>
            </a:solidFill>
            <a:ln>
              <a:no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2-7174-445D-8230-758293E50326}"/>
            </c:ext>
          </c:extLst>
        </c:ser>
        <c:ser>
          <c:idx val="1"/>
          <c:order val="3"/>
          <c:tx>
            <c:v/>
          </c:tx>
          <c:spPr>
            <a:noFill/>
            <a:ln>
              <a:no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7174-445D-8230-758293E50326}"/>
            </c:ext>
          </c:extLst>
        </c:ser>
        <c:dLbls>
          <c:showLegendKey val="0"/>
          <c:showVal val="0"/>
          <c:showCatName val="0"/>
          <c:showSerName val="0"/>
          <c:showPercent val="0"/>
          <c:showBubbleSize val="0"/>
        </c:dLbls>
        <c:gapWidth val="65"/>
        <c:overlap val="-54"/>
        <c:axId val="409702880"/>
        <c:axId val="409704448"/>
      </c:barChart>
      <c:catAx>
        <c:axId val="40970288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704448"/>
        <c:crosses val="autoZero"/>
        <c:auto val="1"/>
        <c:lblAlgn val="ctr"/>
        <c:lblOffset val="100"/>
        <c:noMultiLvlLbl val="0"/>
      </c:catAx>
      <c:valAx>
        <c:axId val="409704448"/>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702880"/>
        <c:crosses val="autoZero"/>
        <c:crossBetween val="between"/>
      </c:valAx>
      <c:spPr>
        <a:noFill/>
        <a:ln>
          <a:noFill/>
        </a:ln>
        <a:effectLst/>
      </c:spPr>
    </c:plotArea>
    <c:legend>
      <c:legendPos val="r"/>
      <c:layout>
        <c:manualLayout>
          <c:xMode val="edge"/>
          <c:yMode val="edge"/>
          <c:x val="0.7657820411619316"/>
          <c:y val="0.12801887382489074"/>
          <c:w val="0.19322390633063946"/>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i="0" u="sng" strike="noStrike" baseline="0">
                <a:solidFill>
                  <a:srgbClr val="FF0000"/>
                </a:solidFill>
                <a:effectLst/>
                <a:latin typeface="Arial" panose="020B0604020202020204" pitchFamily="34" charset="0"/>
                <a:cs typeface="Arial" panose="020B0604020202020204" pitchFamily="34" charset="0"/>
              </a:rPr>
              <a:t>Planktonic</a:t>
            </a:r>
            <a:r>
              <a:rPr lang="en-US" sz="1600" b="1" i="0" u="none" strike="noStrike" baseline="0">
                <a:effectLst/>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Invertebrate Taxa Seen</a:t>
            </a:r>
          </a:p>
          <a:p>
            <a:pPr>
              <a:defRPr/>
            </a:pPr>
            <a:r>
              <a:rPr lang="en-US" sz="1600" b="1">
                <a:latin typeface="Arial" panose="020B0604020202020204" pitchFamily="34" charset="0"/>
                <a:cs typeface="Arial" panose="020B0604020202020204" pitchFamily="34" charset="0"/>
              </a:rPr>
              <a:t>Filtered Beaker Protocol - NVP4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6272937526832577"/>
        </c:manualLayout>
      </c:layout>
      <c:barChart>
        <c:barDir val="col"/>
        <c:grouping val="clustered"/>
        <c:varyColors val="0"/>
        <c:ser>
          <c:idx val="7"/>
          <c:order val="0"/>
          <c:tx>
            <c:v>2018_FB250_NVP4</c:v>
          </c:tx>
          <c:spPr>
            <a:solidFill>
              <a:srgbClr val="00B050"/>
            </a:solidFill>
            <a:ln>
              <a:solidFill>
                <a:srgbClr val="00B050"/>
              </a:solidFill>
            </a:ln>
            <a:effectLst/>
          </c:spPr>
          <c:invertIfNegative val="0"/>
          <c:errBars>
            <c:errBarType val="plus"/>
            <c:errValType val="cust"/>
            <c:noEndCap val="0"/>
            <c:plus>
              <c:numRef>
                <c:f>'2018-19 v Site GRAPHS'!$E$493:$N$493</c:f>
                <c:numCache>
                  <c:formatCode>0.00</c:formatCode>
                  <c:ptCount val="10"/>
                  <c:pt idx="0">
                    <c:v>1.0791812460476247</c:v>
                  </c:pt>
                  <c:pt idx="1">
                    <c:v>1.7231819282619223</c:v>
                  </c:pt>
                  <c:pt idx="2">
                    <c:v>5.4357662322592669E-2</c:v>
                  </c:pt>
                  <c:pt idx="3">
                    <c:v>0.18563657696191158</c:v>
                  </c:pt>
                  <c:pt idx="4">
                    <c:v>0</c:v>
                  </c:pt>
                  <c:pt idx="5">
                    <c:v>0</c:v>
                  </c:pt>
                  <c:pt idx="6">
                    <c:v>0</c:v>
                  </c:pt>
                  <c:pt idx="7">
                    <c:v>0</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GRAPHS'!$E$491:$N$491</c:f>
              <c:numCache>
                <c:formatCode>0.00</c:formatCode>
                <c:ptCount val="10"/>
                <c:pt idx="0">
                  <c:v>1.20772410692475</c:v>
                </c:pt>
                <c:pt idx="1">
                  <c:v>1.7242758696007889</c:v>
                </c:pt>
                <c:pt idx="2">
                  <c:v>5.4357662322592669E-2</c:v>
                </c:pt>
                <c:pt idx="3">
                  <c:v>0.18563657696191158</c:v>
                </c:pt>
                <c:pt idx="4">
                  <c:v>0</c:v>
                </c:pt>
                <c:pt idx="5">
                  <c:v>0</c:v>
                </c:pt>
                <c:pt idx="6">
                  <c:v>0.10266234189714768</c:v>
                </c:pt>
                <c:pt idx="7">
                  <c:v>0</c:v>
                </c:pt>
                <c:pt idx="8">
                  <c:v>0</c:v>
                </c:pt>
                <c:pt idx="9">
                  <c:v>0</c:v>
                </c:pt>
              </c:numCache>
            </c:numRef>
          </c:val>
          <c:extLst>
            <c:ext xmlns:c16="http://schemas.microsoft.com/office/drawing/2014/chart" uri="{C3380CC4-5D6E-409C-BE32-E72D297353CC}">
              <c16:uniqueId val="{00000000-CA39-43DB-B875-A05E341C92FC}"/>
            </c:ext>
          </c:extLst>
        </c:ser>
        <c:ser>
          <c:idx val="0"/>
          <c:order val="1"/>
          <c:tx>
            <c:v>2019_FB250_NVP4</c:v>
          </c:tx>
          <c:spPr>
            <a:solidFill>
              <a:schemeClr val="accent1"/>
            </a:solidFill>
            <a:ln>
              <a:noFill/>
            </a:ln>
            <a:effectLst/>
          </c:spPr>
          <c:invertIfNegative val="0"/>
          <c:errBars>
            <c:errBarType val="plus"/>
            <c:errValType val="cust"/>
            <c:noEndCap val="0"/>
            <c:plus>
              <c:numRef>
                <c:f>'2018-19 v Site GRAPHS'!$E$497:$N$497</c:f>
                <c:numCache>
                  <c:formatCode>0.00</c:formatCode>
                  <c:ptCount val="10"/>
                  <c:pt idx="0">
                    <c:v>2.0387525889920166</c:v>
                  </c:pt>
                  <c:pt idx="1">
                    <c:v>0.94448267215016846</c:v>
                  </c:pt>
                  <c:pt idx="2">
                    <c:v>5.4357662322592669E-2</c:v>
                  </c:pt>
                  <c:pt idx="3">
                    <c:v>0</c:v>
                  </c:pt>
                  <c:pt idx="4">
                    <c:v>0</c:v>
                  </c:pt>
                  <c:pt idx="5">
                    <c:v>0</c:v>
                  </c:pt>
                  <c:pt idx="6">
                    <c:v>0</c:v>
                  </c:pt>
                  <c:pt idx="7">
                    <c:v>0.16633142176652496</c:v>
                  </c:pt>
                  <c:pt idx="8">
                    <c:v>0</c:v>
                  </c:pt>
                  <c:pt idx="9">
                    <c:v>0</c:v>
                  </c:pt>
                </c:numCache>
              </c:numRef>
            </c:plus>
            <c:minus>
              <c:numLit>
                <c:formatCode>General</c:formatCode>
                <c:ptCount val="1"/>
                <c:pt idx="0">
                  <c:v>1</c:v>
                </c:pt>
              </c:numLit>
            </c:minus>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GRAPHS'!$E$495:$N$495</c:f>
              <c:numCache>
                <c:formatCode>0.00</c:formatCode>
                <c:ptCount val="10"/>
                <c:pt idx="0">
                  <c:v>2.0424442461608465</c:v>
                </c:pt>
                <c:pt idx="1">
                  <c:v>1.0543576623225925</c:v>
                </c:pt>
                <c:pt idx="2">
                  <c:v>5.4357662322592669E-2</c:v>
                </c:pt>
                <c:pt idx="3">
                  <c:v>0</c:v>
                </c:pt>
                <c:pt idx="4">
                  <c:v>0</c:v>
                </c:pt>
                <c:pt idx="5">
                  <c:v>0</c:v>
                </c:pt>
                <c:pt idx="6">
                  <c:v>0</c:v>
                </c:pt>
                <c:pt idx="7">
                  <c:v>0.16633142176652502</c:v>
                </c:pt>
                <c:pt idx="8">
                  <c:v>0</c:v>
                </c:pt>
                <c:pt idx="9">
                  <c:v>0</c:v>
                </c:pt>
              </c:numCache>
            </c:numRef>
          </c:val>
          <c:extLst>
            <c:ext xmlns:c16="http://schemas.microsoft.com/office/drawing/2014/chart" uri="{C3380CC4-5D6E-409C-BE32-E72D297353CC}">
              <c16:uniqueId val="{00000001-CA39-43DB-B875-A05E341C92FC}"/>
            </c:ext>
          </c:extLst>
        </c:ser>
        <c:ser>
          <c:idx val="2"/>
          <c:order val="2"/>
          <c:tx>
            <c:v>BASELINE</c:v>
          </c:tx>
          <c:spPr>
            <a:solidFill>
              <a:schemeClr val="accent3"/>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Site GRAPHS'!$G$59:$P$59</c:f>
              <c:numCache>
                <c:formatCode>0.00</c:formatCode>
                <c:ptCount val="10"/>
                <c:pt idx="0">
                  <c:v>1.545909104709017</c:v>
                </c:pt>
                <c:pt idx="1">
                  <c:v>1.4193581972714233</c:v>
                </c:pt>
                <c:pt idx="2">
                  <c:v>1.1388861509942565</c:v>
                </c:pt>
                <c:pt idx="3">
                  <c:v>0.843691986234405</c:v>
                </c:pt>
                <c:pt idx="4">
                  <c:v>0.10734703592071299</c:v>
                </c:pt>
                <c:pt idx="5">
                  <c:v>0.1004401714875562</c:v>
                </c:pt>
                <c:pt idx="6">
                  <c:v>9.7926562967738884E-2</c:v>
                </c:pt>
                <c:pt idx="7">
                  <c:v>3.6790846266913098E-2</c:v>
                </c:pt>
                <c:pt idx="8">
                  <c:v>3.633849449416704E-2</c:v>
                </c:pt>
                <c:pt idx="9">
                  <c:v>3.0816351140689997E-2</c:v>
                </c:pt>
              </c:numCache>
            </c:numRef>
          </c:val>
          <c:extLst>
            <c:ext xmlns:c16="http://schemas.microsoft.com/office/drawing/2014/chart" uri="{C3380CC4-5D6E-409C-BE32-E72D297353CC}">
              <c16:uniqueId val="{00000002-CA39-43DB-B875-A05E341C92FC}"/>
            </c:ext>
          </c:extLst>
        </c:ser>
        <c:ser>
          <c:idx val="1"/>
          <c:order val="3"/>
          <c:tx>
            <c:v/>
          </c:tx>
          <c:spPr>
            <a:no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'2018-19 v Site GRAPHS'!$E$125:$N$125</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CA39-43DB-B875-A05E341C92FC}"/>
            </c:ext>
          </c:extLst>
        </c:ser>
        <c:dLbls>
          <c:showLegendKey val="0"/>
          <c:showVal val="0"/>
          <c:showCatName val="0"/>
          <c:showSerName val="0"/>
          <c:showPercent val="0"/>
          <c:showBubbleSize val="0"/>
        </c:dLbls>
        <c:gapWidth val="65"/>
        <c:overlap val="-54"/>
        <c:axId val="409706016"/>
        <c:axId val="409703664"/>
      </c:barChart>
      <c:catAx>
        <c:axId val="409706016"/>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703664"/>
        <c:crosses val="autoZero"/>
        <c:auto val="1"/>
        <c:lblAlgn val="ctr"/>
        <c:lblOffset val="100"/>
        <c:noMultiLvlLbl val="0"/>
      </c:catAx>
      <c:valAx>
        <c:axId val="409703664"/>
        <c:scaling>
          <c:orientation val="minMax"/>
          <c:max val="4.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9706016"/>
        <c:crosses val="autoZero"/>
        <c:crossBetween val="between"/>
      </c:valAx>
      <c:spPr>
        <a:noFill/>
        <a:ln>
          <a:noFill/>
        </a:ln>
        <a:effectLst/>
      </c:spPr>
    </c:plotArea>
    <c:legend>
      <c:legendPos val="r"/>
      <c:layout>
        <c:manualLayout>
          <c:xMode val="edge"/>
          <c:yMode val="edge"/>
          <c:x val="0.73416707442717088"/>
          <c:y val="0.13427489717063443"/>
          <c:w val="0.19671920784365396"/>
          <c:h val="0.207972134907824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Most Common </a:t>
            </a:r>
            <a:r>
              <a:rPr lang="en-US" sz="1600" b="1" u="sng">
                <a:solidFill>
                  <a:srgbClr val="FF0000"/>
                </a:solidFill>
                <a:latin typeface="Arial" panose="020B0604020202020204" pitchFamily="34" charset="0"/>
                <a:cs typeface="Arial" panose="020B0604020202020204" pitchFamily="34" charset="0"/>
              </a:rPr>
              <a:t>Benthic</a:t>
            </a:r>
            <a:r>
              <a:rPr lang="en-US" sz="1600" b="1">
                <a:latin typeface="Arial" panose="020B0604020202020204" pitchFamily="34" charset="0"/>
                <a:cs typeface="Arial" panose="020B0604020202020204" pitchFamily="34" charset="0"/>
              </a:rPr>
              <a:t> Invertebrate Taxa Seen</a:t>
            </a:r>
          </a:p>
          <a:p>
            <a:pPr>
              <a:defRPr/>
            </a:pPr>
            <a:r>
              <a:rPr lang="en-US" sz="1600" b="1">
                <a:latin typeface="Arial" panose="020B0604020202020204" pitchFamily="34" charset="0"/>
                <a:cs typeface="Arial" panose="020B0604020202020204" pitchFamily="34" charset="0"/>
              </a:rPr>
              <a:t>CORE Protocol - NVP4</a:t>
            </a:r>
          </a:p>
          <a:p>
            <a:pPr>
              <a:defRPr/>
            </a:pPr>
            <a:endParaRPr lang="en-US" sz="1600" b="1">
              <a:latin typeface="Arial" panose="020B0604020202020204" pitchFamily="34" charset="0"/>
              <a:cs typeface="Arial" panose="020B0604020202020204" pitchFamily="34" charset="0"/>
            </a:endParaRPr>
          </a:p>
        </c:rich>
      </c:tx>
      <c:layout>
        <c:manualLayout>
          <c:xMode val="edge"/>
          <c:yMode val="edge"/>
          <c:x val="0.22266205739295403"/>
          <c:y val="2.3943340862553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8080682148"/>
          <c:y val="0.12934228411471776"/>
          <c:w val="0.83171215866878068"/>
          <c:h val="0.37186396401586647"/>
        </c:manualLayout>
      </c:layout>
      <c:barChart>
        <c:barDir val="col"/>
        <c:grouping val="clustered"/>
        <c:varyColors val="0"/>
        <c:ser>
          <c:idx val="7"/>
          <c:order val="0"/>
          <c:tx>
            <c:v>2018_CORE_NVP4</c:v>
          </c:tx>
          <c:spPr>
            <a:solidFill>
              <a:srgbClr val="00B050"/>
            </a:solidFill>
            <a:ln>
              <a:solidFill>
                <a:srgbClr val="00B050"/>
              </a:solid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GRAPHS'!$X$491:$AG$491</c:f>
              <c:numCache>
                <c:formatCode>0.00</c:formatCode>
                <c:ptCount val="10"/>
                <c:pt idx="0">
                  <c:v>2.4868700734112381</c:v>
                </c:pt>
                <c:pt idx="1">
                  <c:v>2.5010648483760693</c:v>
                </c:pt>
                <c:pt idx="2">
                  <c:v>2.7167357445188238</c:v>
                </c:pt>
                <c:pt idx="3">
                  <c:v>1.048972884164588</c:v>
                </c:pt>
                <c:pt idx="4">
                  <c:v>0</c:v>
                </c:pt>
                <c:pt idx="5">
                  <c:v>2.1872532901493811</c:v>
                </c:pt>
                <c:pt idx="6">
                  <c:v>0</c:v>
                </c:pt>
                <c:pt idx="7">
                  <c:v>0</c:v>
                </c:pt>
                <c:pt idx="8">
                  <c:v>0</c:v>
                </c:pt>
                <c:pt idx="9">
                  <c:v>0</c:v>
                </c:pt>
              </c:numCache>
            </c:numRef>
          </c:val>
          <c:extLst>
            <c:ext xmlns:c16="http://schemas.microsoft.com/office/drawing/2014/chart" uri="{C3380CC4-5D6E-409C-BE32-E72D297353CC}">
              <c16:uniqueId val="{00000000-42AD-433C-B991-B98B451D288F}"/>
            </c:ext>
          </c:extLst>
        </c:ser>
        <c:ser>
          <c:idx val="0"/>
          <c:order val="1"/>
          <c:tx>
            <c:v>2019_CORE_NVP4</c:v>
          </c:tx>
          <c:spPr>
            <a:solidFill>
              <a:schemeClr val="accent1"/>
            </a:solidFill>
            <a:ln>
              <a:no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GRAPHS'!$X$495:$AG$495</c:f>
              <c:numCache>
                <c:formatCode>0.00</c:formatCode>
                <c:ptCount val="10"/>
                <c:pt idx="0">
                  <c:v>1.0784568180532925</c:v>
                </c:pt>
                <c:pt idx="1">
                  <c:v>2.3099068355686807</c:v>
                </c:pt>
                <c:pt idx="2">
                  <c:v>1.8252962644309598</c:v>
                </c:pt>
                <c:pt idx="3">
                  <c:v>0</c:v>
                </c:pt>
                <c:pt idx="4">
                  <c:v>0</c:v>
                </c:pt>
                <c:pt idx="5">
                  <c:v>1.7025166974381505</c:v>
                </c:pt>
                <c:pt idx="6">
                  <c:v>0.81224469680036915</c:v>
                </c:pt>
                <c:pt idx="7">
                  <c:v>0</c:v>
                </c:pt>
                <c:pt idx="8">
                  <c:v>0</c:v>
                </c:pt>
                <c:pt idx="9">
                  <c:v>0</c:v>
                </c:pt>
              </c:numCache>
            </c:numRef>
          </c:val>
          <c:extLst>
            <c:ext xmlns:c16="http://schemas.microsoft.com/office/drawing/2014/chart" uri="{C3380CC4-5D6E-409C-BE32-E72D297353CC}">
              <c16:uniqueId val="{00000001-42AD-433C-B991-B98B451D288F}"/>
            </c:ext>
          </c:extLst>
        </c:ser>
        <c:ser>
          <c:idx val="2"/>
          <c:order val="2"/>
          <c:tx>
            <c:v>BASELINE</c:v>
          </c:tx>
          <c:spPr>
            <a:solidFill>
              <a:schemeClr val="accent3"/>
            </a:solidFill>
            <a:ln>
              <a:no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Site GRAPHS'!$X$59:$AG$59</c:f>
              <c:numCache>
                <c:formatCode>0.00</c:formatCode>
                <c:ptCount val="10"/>
                <c:pt idx="0">
                  <c:v>2.9014830711347082</c:v>
                </c:pt>
                <c:pt idx="1">
                  <c:v>2.5026293948057763</c:v>
                </c:pt>
                <c:pt idx="2">
                  <c:v>2.0317435681075304</c:v>
                </c:pt>
                <c:pt idx="3">
                  <c:v>1.8695432576143303</c:v>
                </c:pt>
                <c:pt idx="4">
                  <c:v>1.8299466959416357</c:v>
                </c:pt>
                <c:pt idx="5">
                  <c:v>1.5080204814701514</c:v>
                </c:pt>
                <c:pt idx="6">
                  <c:v>1.203878205207481</c:v>
                </c:pt>
                <c:pt idx="7">
                  <c:v>1.0378654663665325</c:v>
                </c:pt>
                <c:pt idx="8">
                  <c:v>0.83649229572094774</c:v>
                </c:pt>
                <c:pt idx="9">
                  <c:v>0.65906779264284832</c:v>
                </c:pt>
              </c:numCache>
            </c:numRef>
          </c:val>
          <c:extLst>
            <c:ext xmlns:c16="http://schemas.microsoft.com/office/drawing/2014/chart" uri="{C3380CC4-5D6E-409C-BE32-E72D297353CC}">
              <c16:uniqueId val="{00000002-42AD-433C-B991-B98B451D288F}"/>
            </c:ext>
          </c:extLst>
        </c:ser>
        <c:ser>
          <c:idx val="1"/>
          <c:order val="3"/>
          <c:tx>
            <c:v/>
          </c:tx>
          <c:spPr>
            <a:noFill/>
            <a:ln>
              <a:noFill/>
            </a:ln>
            <a:effectLst/>
          </c:spPr>
          <c:invertIfNegative val="0"/>
          <c:cat>
            <c:strRef>
              <c:f>'2018-19 v Site GRAPHS'!$X$237:$AG$237</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42AD-433C-B991-B98B451D288F}"/>
            </c:ext>
          </c:extLst>
        </c:ser>
        <c:dLbls>
          <c:showLegendKey val="0"/>
          <c:showVal val="0"/>
          <c:showCatName val="0"/>
          <c:showSerName val="0"/>
          <c:showPercent val="0"/>
          <c:showBubbleSize val="0"/>
        </c:dLbls>
        <c:gapWidth val="65"/>
        <c:overlap val="-54"/>
        <c:axId val="410053416"/>
        <c:axId val="410054200"/>
      </c:barChart>
      <c:catAx>
        <c:axId val="410053416"/>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0054200"/>
        <c:crosses val="autoZero"/>
        <c:auto val="1"/>
        <c:lblAlgn val="ctr"/>
        <c:lblOffset val="100"/>
        <c:noMultiLvlLbl val="0"/>
      </c:catAx>
      <c:valAx>
        <c:axId val="410054200"/>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0053416"/>
        <c:crosses val="autoZero"/>
        <c:crossBetween val="between"/>
      </c:valAx>
      <c:spPr>
        <a:noFill/>
        <a:ln>
          <a:noFill/>
        </a:ln>
        <a:effectLst/>
      </c:spPr>
    </c:plotArea>
    <c:legend>
      <c:legendPos val="r"/>
      <c:layout>
        <c:manualLayout>
          <c:xMode val="edge"/>
          <c:yMode val="edge"/>
          <c:x val="0.7657820411619316"/>
          <c:y val="0.12801887382489074"/>
          <c:w val="0.19322390633063946"/>
          <c:h val="0.2049265273389955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Planktonic</a:t>
            </a:r>
            <a:r>
              <a:rPr lang="en-US" sz="1800" b="1" i="0" baseline="0">
                <a:effectLst/>
              </a:rPr>
              <a:t> Invertebrate v </a:t>
            </a:r>
            <a:r>
              <a:rPr lang="en-US" sz="1800" b="1" i="0" u="sng" baseline="0">
                <a:effectLst/>
              </a:rPr>
              <a:t>Salinity Range of 71-180 ppt</a:t>
            </a:r>
            <a:endParaRPr lang="en-US" sz="1600">
              <a:effectLst/>
            </a:endParaRPr>
          </a:p>
          <a:p>
            <a:pPr>
              <a:defRPr/>
            </a:pPr>
            <a:r>
              <a:rPr lang="en-US" sz="1800" b="1" i="0" baseline="0">
                <a:effectLst/>
              </a:rPr>
              <a:t>Filtered Beaker Protocol </a:t>
            </a:r>
            <a:endParaRPr lang="en-US" sz="16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13372568616"/>
          <c:y val="0.15380269513168568"/>
          <c:w val="0.83171215866878068"/>
          <c:h val="0.36272937526832577"/>
        </c:manualLayout>
      </c:layout>
      <c:barChart>
        <c:barDir val="col"/>
        <c:grouping val="clustered"/>
        <c:varyColors val="0"/>
        <c:ser>
          <c:idx val="7"/>
          <c:order val="0"/>
          <c:tx>
            <c:v>2018_Salinity 71-180ppt</c:v>
          </c:tx>
          <c:spPr>
            <a:solidFill>
              <a:srgbClr val="00B050"/>
            </a:solidFill>
            <a:ln>
              <a:solidFill>
                <a:srgbClr val="00B050"/>
              </a:solid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Graphs'!$G$24:$P$24</c:f>
              <c:numCache>
                <c:formatCode>0.00</c:formatCode>
                <c:ptCount val="10"/>
                <c:pt idx="0">
                  <c:v>1.5969634343085812</c:v>
                </c:pt>
                <c:pt idx="1">
                  <c:v>0</c:v>
                </c:pt>
                <c:pt idx="2">
                  <c:v>0.92255246676137559</c:v>
                </c:pt>
                <c:pt idx="3">
                  <c:v>0.50514997831990593</c:v>
                </c:pt>
                <c:pt idx="4">
                  <c:v>7.1607853082043581E-3</c:v>
                </c:pt>
                <c:pt idx="5">
                  <c:v>0.55428720953196164</c:v>
                </c:pt>
                <c:pt idx="6">
                  <c:v>1.4240439114610284E-2</c:v>
                </c:pt>
                <c:pt idx="7">
                  <c:v>9.6910013008056406E-2</c:v>
                </c:pt>
                <c:pt idx="8">
                  <c:v>7.1785846271233758E-3</c:v>
                </c:pt>
                <c:pt idx="9">
                  <c:v>0</c:v>
                </c:pt>
              </c:numCache>
            </c:numRef>
          </c:val>
          <c:extLst>
            <c:ext xmlns:c16="http://schemas.microsoft.com/office/drawing/2014/chart" uri="{C3380CC4-5D6E-409C-BE32-E72D297353CC}">
              <c16:uniqueId val="{00000000-3C46-44BD-BDBD-48194E4CEA73}"/>
            </c:ext>
          </c:extLst>
        </c:ser>
        <c:ser>
          <c:idx val="0"/>
          <c:order val="1"/>
          <c:tx>
            <c:v>2019_Salinity 71-180ppt</c:v>
          </c:tx>
          <c:spPr>
            <a:solidFill>
              <a:schemeClr val="accent1"/>
            </a:solid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Graphs'!$G$25:$P$25</c:f>
              <c:numCache>
                <c:formatCode>0.00</c:formatCode>
                <c:ptCount val="10"/>
                <c:pt idx="0">
                  <c:v>0</c:v>
                </c:pt>
                <c:pt idx="1">
                  <c:v>0</c:v>
                </c:pt>
                <c:pt idx="2">
                  <c:v>0</c:v>
                </c:pt>
                <c:pt idx="3">
                  <c:v>0.40369233756112888</c:v>
                </c:pt>
                <c:pt idx="4">
                  <c:v>1.3753587389171937</c:v>
                </c:pt>
                <c:pt idx="5">
                  <c:v>0</c:v>
                </c:pt>
                <c:pt idx="6">
                  <c:v>0</c:v>
                </c:pt>
                <c:pt idx="7">
                  <c:v>5.4357662322592669E-2</c:v>
                </c:pt>
                <c:pt idx="8">
                  <c:v>0</c:v>
                </c:pt>
                <c:pt idx="9">
                  <c:v>0</c:v>
                </c:pt>
              </c:numCache>
            </c:numRef>
          </c:val>
          <c:extLst>
            <c:ext xmlns:c16="http://schemas.microsoft.com/office/drawing/2014/chart" uri="{C3380CC4-5D6E-409C-BE32-E72D297353CC}">
              <c16:uniqueId val="{00000001-3C46-44BD-BDBD-48194E4CEA73}"/>
            </c:ext>
          </c:extLst>
        </c:ser>
        <c:ser>
          <c:idx val="1"/>
          <c:order val="2"/>
          <c:tx>
            <c:v/>
          </c:tx>
          <c:spPr>
            <a:no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3-3C46-44BD-BDBD-48194E4CEA73}"/>
            </c:ext>
          </c:extLst>
        </c:ser>
        <c:dLbls>
          <c:showLegendKey val="0"/>
          <c:showVal val="0"/>
          <c:showCatName val="0"/>
          <c:showSerName val="0"/>
          <c:showPercent val="0"/>
          <c:showBubbleSize val="0"/>
        </c:dLbls>
        <c:gapWidth val="65"/>
        <c:overlap val="-54"/>
        <c:axId val="410052240"/>
        <c:axId val="410052632"/>
      </c:barChart>
      <c:catAx>
        <c:axId val="41005224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0052632"/>
        <c:crosses val="autoZero"/>
        <c:auto val="1"/>
        <c:lblAlgn val="ctr"/>
        <c:lblOffset val="100"/>
        <c:noMultiLvlLbl val="0"/>
      </c:catAx>
      <c:valAx>
        <c:axId val="410052632"/>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0052240"/>
        <c:crosses val="autoZero"/>
        <c:crossBetween val="between"/>
      </c:valAx>
      <c:spPr>
        <a:noFill/>
        <a:ln>
          <a:noFill/>
        </a:ln>
        <a:effectLst/>
      </c:spPr>
    </c:plotArea>
    <c:legend>
      <c:legendPos val="r"/>
      <c:layout>
        <c:manualLayout>
          <c:xMode val="edge"/>
          <c:yMode val="edge"/>
          <c:x val="0.68612043726416638"/>
          <c:y val="0.13427489717063443"/>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Benthic</a:t>
            </a:r>
            <a:r>
              <a:rPr lang="en-US" sz="1800" b="1" i="0" baseline="0">
                <a:effectLst/>
              </a:rPr>
              <a:t> Invertebrate v </a:t>
            </a:r>
            <a:r>
              <a:rPr lang="en-US" sz="1800" b="1" i="0" u="sng" baseline="0">
                <a:effectLst/>
              </a:rPr>
              <a:t>Salinity Range of 71-180 ppt</a:t>
            </a:r>
            <a:endParaRPr lang="en-US">
              <a:effectLst/>
            </a:endParaRPr>
          </a:p>
          <a:p>
            <a:pPr>
              <a:defRPr/>
            </a:pPr>
            <a:r>
              <a:rPr lang="en-US" sz="1800" b="1" i="0" baseline="0">
                <a:effectLst/>
              </a:rPr>
              <a:t>CORE Protocol </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192852295550564"/>
          <c:y val="0.14293143186093343"/>
          <c:w val="0.83171215866878068"/>
          <c:h val="0.36272937526832577"/>
        </c:manualLayout>
      </c:layout>
      <c:barChart>
        <c:barDir val="col"/>
        <c:grouping val="clustered"/>
        <c:varyColors val="0"/>
        <c:ser>
          <c:idx val="7"/>
          <c:order val="0"/>
          <c:tx>
            <c:v>2018_Salinity 71-180ppt</c:v>
          </c:tx>
          <c:spPr>
            <a:solidFill>
              <a:srgbClr val="00B050"/>
            </a:solidFill>
            <a:ln>
              <a:solidFill>
                <a:srgbClr val="00B050"/>
              </a:solid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Graphs'!$X$24:$AG$24</c:f>
              <c:numCache>
                <c:formatCode>0.00</c:formatCode>
                <c:ptCount val="10"/>
                <c:pt idx="0">
                  <c:v>2.2327285058823967</c:v>
                </c:pt>
                <c:pt idx="1">
                  <c:v>1.8984594022143555</c:v>
                </c:pt>
                <c:pt idx="2">
                  <c:v>0.64324468907381904</c:v>
                </c:pt>
                <c:pt idx="3">
                  <c:v>0</c:v>
                </c:pt>
                <c:pt idx="4">
                  <c:v>0</c:v>
                </c:pt>
                <c:pt idx="5">
                  <c:v>0</c:v>
                </c:pt>
                <c:pt idx="6">
                  <c:v>1.5438065583568068</c:v>
                </c:pt>
                <c:pt idx="7">
                  <c:v>0</c:v>
                </c:pt>
                <c:pt idx="8">
                  <c:v>1.048972884164588</c:v>
                </c:pt>
                <c:pt idx="9">
                  <c:v>0</c:v>
                </c:pt>
              </c:numCache>
            </c:numRef>
          </c:val>
          <c:extLst>
            <c:ext xmlns:c16="http://schemas.microsoft.com/office/drawing/2014/chart" uri="{C3380CC4-5D6E-409C-BE32-E72D297353CC}">
              <c16:uniqueId val="{00000000-0F9A-4F87-A0E8-C5E92B7905D6}"/>
            </c:ext>
          </c:extLst>
        </c:ser>
        <c:ser>
          <c:idx val="0"/>
          <c:order val="1"/>
          <c:tx>
            <c:v>2019_Salinity 71-180ppt</c:v>
          </c:tx>
          <c:spPr>
            <a:solidFill>
              <a:schemeClr val="accent1"/>
            </a:solid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Graphs'!$X$25:$AG$25</c:f>
              <c:numCache>
                <c:formatCode>0.00</c:formatCode>
                <c:ptCount val="10"/>
                <c:pt idx="0">
                  <c:v>0</c:v>
                </c:pt>
                <c:pt idx="1">
                  <c:v>1.0784568180532925</c:v>
                </c:pt>
                <c:pt idx="2">
                  <c:v>0</c:v>
                </c:pt>
                <c:pt idx="3">
                  <c:v>0</c:v>
                </c:pt>
                <c:pt idx="4">
                  <c:v>0</c:v>
                </c:pt>
                <c:pt idx="5">
                  <c:v>0</c:v>
                </c:pt>
                <c:pt idx="6">
                  <c:v>0</c:v>
                </c:pt>
                <c:pt idx="7">
                  <c:v>1.0784568180532925</c:v>
                </c:pt>
                <c:pt idx="8">
                  <c:v>0</c:v>
                </c:pt>
                <c:pt idx="9">
                  <c:v>0</c:v>
                </c:pt>
              </c:numCache>
            </c:numRef>
          </c:val>
          <c:extLst>
            <c:ext xmlns:c16="http://schemas.microsoft.com/office/drawing/2014/chart" uri="{C3380CC4-5D6E-409C-BE32-E72D297353CC}">
              <c16:uniqueId val="{00000001-0F9A-4F87-A0E8-C5E92B7905D6}"/>
            </c:ext>
          </c:extLst>
        </c:ser>
        <c:ser>
          <c:idx val="1"/>
          <c:order val="2"/>
          <c:tx>
            <c:v/>
          </c:tx>
          <c:spPr>
            <a:no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0F9A-4F87-A0E8-C5E92B7905D6}"/>
            </c:ext>
          </c:extLst>
        </c:ser>
        <c:dLbls>
          <c:showLegendKey val="0"/>
          <c:showVal val="0"/>
          <c:showCatName val="0"/>
          <c:showSerName val="0"/>
          <c:showPercent val="0"/>
          <c:showBubbleSize val="0"/>
        </c:dLbls>
        <c:gapWidth val="65"/>
        <c:overlap val="-54"/>
        <c:axId val="419388424"/>
        <c:axId val="419383328"/>
      </c:barChart>
      <c:catAx>
        <c:axId val="41938842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9383328"/>
        <c:crosses val="autoZero"/>
        <c:auto val="1"/>
        <c:lblAlgn val="ctr"/>
        <c:lblOffset val="100"/>
        <c:noMultiLvlLbl val="0"/>
      </c:catAx>
      <c:valAx>
        <c:axId val="419383328"/>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9388424"/>
        <c:crosses val="autoZero"/>
        <c:crossBetween val="between"/>
      </c:valAx>
      <c:spPr>
        <a:noFill/>
        <a:ln>
          <a:noFill/>
        </a:ln>
        <a:effectLst/>
      </c:spPr>
    </c:plotArea>
    <c:legend>
      <c:legendPos val="r"/>
      <c:layout>
        <c:manualLayout>
          <c:xMode val="edge"/>
          <c:yMode val="edge"/>
          <c:x val="0.68612043726416638"/>
          <c:y val="0.13427489717063443"/>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Planktonic</a:t>
            </a:r>
            <a:r>
              <a:rPr lang="en-US" sz="1800" b="1" i="0" baseline="0">
                <a:effectLst/>
              </a:rPr>
              <a:t> Invertebrate v </a:t>
            </a:r>
            <a:r>
              <a:rPr lang="en-US" sz="1800" b="1" i="0" u="sng" baseline="0">
                <a:effectLst/>
              </a:rPr>
              <a:t>Salinity Range of 36-70 ppt</a:t>
            </a:r>
            <a:endParaRPr lang="en-US" sz="1600">
              <a:effectLst/>
            </a:endParaRPr>
          </a:p>
          <a:p>
            <a:pPr>
              <a:defRPr/>
            </a:pPr>
            <a:r>
              <a:rPr lang="en-US" sz="1800" b="1" i="0" baseline="0">
                <a:effectLst/>
              </a:rPr>
              <a:t>Filtered Beaker Protocol </a:t>
            </a:r>
            <a:endParaRPr lang="en-US" sz="1600">
              <a:effectLst/>
            </a:endParaRPr>
          </a:p>
        </c:rich>
      </c:tx>
      <c:layout>
        <c:manualLayout>
          <c:xMode val="edge"/>
          <c:yMode val="edge"/>
          <c:x val="0.1275264139593815"/>
          <c:y val="1.63068949061283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09169425909957"/>
          <c:y val="0.15108487931399761"/>
          <c:w val="0.83171215866878068"/>
          <c:h val="0.36272937526832577"/>
        </c:manualLayout>
      </c:layout>
      <c:barChart>
        <c:barDir val="col"/>
        <c:grouping val="clustered"/>
        <c:varyColors val="0"/>
        <c:ser>
          <c:idx val="7"/>
          <c:order val="0"/>
          <c:tx>
            <c:v>2018_Salinity 36-70ppt</c:v>
          </c:tx>
          <c:spPr>
            <a:solidFill>
              <a:srgbClr val="00B050"/>
            </a:solidFill>
            <a:ln>
              <a:solidFill>
                <a:srgbClr val="00B050"/>
              </a:solid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Graphs'!$G$58:$P$58</c:f>
              <c:numCache>
                <c:formatCode>0.00</c:formatCode>
                <c:ptCount val="10"/>
                <c:pt idx="0">
                  <c:v>1.4069012972063586</c:v>
                </c:pt>
                <c:pt idx="1">
                  <c:v>1.5512166178247558E-2</c:v>
                </c:pt>
                <c:pt idx="2">
                  <c:v>0.81634174973940399</c:v>
                </c:pt>
                <c:pt idx="3">
                  <c:v>1.6472050899229447</c:v>
                </c:pt>
                <c:pt idx="4">
                  <c:v>0</c:v>
                </c:pt>
                <c:pt idx="5">
                  <c:v>9.8486401243011418E-2</c:v>
                </c:pt>
                <c:pt idx="6">
                  <c:v>9.00120936993066E-2</c:v>
                </c:pt>
                <c:pt idx="7">
                  <c:v>7.2550667148611747E-2</c:v>
                </c:pt>
                <c:pt idx="8">
                  <c:v>0</c:v>
                </c:pt>
                <c:pt idx="9">
                  <c:v>0</c:v>
                </c:pt>
              </c:numCache>
            </c:numRef>
          </c:val>
          <c:extLst>
            <c:ext xmlns:c16="http://schemas.microsoft.com/office/drawing/2014/chart" uri="{C3380CC4-5D6E-409C-BE32-E72D297353CC}">
              <c16:uniqueId val="{00000000-BFB2-47CC-BB5A-3F7FC188064E}"/>
            </c:ext>
          </c:extLst>
        </c:ser>
        <c:ser>
          <c:idx val="0"/>
          <c:order val="1"/>
          <c:tx>
            <c:v>2019_Salinity 36-70ppt</c:v>
          </c:tx>
          <c:spPr>
            <a:solidFill>
              <a:schemeClr val="accent1"/>
            </a:solid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Graphs'!$G$59:$P$59</c:f>
              <c:numCache>
                <c:formatCode>0.00</c:formatCode>
                <c:ptCount val="10"/>
                <c:pt idx="0">
                  <c:v>0.49600659888003623</c:v>
                </c:pt>
                <c:pt idx="1">
                  <c:v>0</c:v>
                </c:pt>
                <c:pt idx="2">
                  <c:v>0.34396821441739106</c:v>
                </c:pt>
                <c:pt idx="3">
                  <c:v>0.84558437207168902</c:v>
                </c:pt>
                <c:pt idx="4">
                  <c:v>0</c:v>
                </c:pt>
                <c:pt idx="5">
                  <c:v>0</c:v>
                </c:pt>
                <c:pt idx="6">
                  <c:v>1.0100326904325755E-2</c:v>
                </c:pt>
                <c:pt idx="7">
                  <c:v>3.3929428973393542E-3</c:v>
                </c:pt>
                <c:pt idx="8">
                  <c:v>9.9964851970916882E-2</c:v>
                </c:pt>
                <c:pt idx="9">
                  <c:v>3.3929428973393542E-3</c:v>
                </c:pt>
              </c:numCache>
            </c:numRef>
          </c:val>
          <c:extLst>
            <c:ext xmlns:c16="http://schemas.microsoft.com/office/drawing/2014/chart" uri="{C3380CC4-5D6E-409C-BE32-E72D297353CC}">
              <c16:uniqueId val="{00000001-BFB2-47CC-BB5A-3F7FC188064E}"/>
            </c:ext>
          </c:extLst>
        </c:ser>
        <c:ser>
          <c:idx val="1"/>
          <c:order val="2"/>
          <c:tx>
            <c:v/>
          </c:tx>
          <c:spPr>
            <a:no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BFB2-47CC-BB5A-3F7FC188064E}"/>
            </c:ext>
          </c:extLst>
        </c:ser>
        <c:dLbls>
          <c:showLegendKey val="0"/>
          <c:showVal val="0"/>
          <c:showCatName val="0"/>
          <c:showSerName val="0"/>
          <c:showPercent val="0"/>
          <c:showBubbleSize val="0"/>
        </c:dLbls>
        <c:gapWidth val="65"/>
        <c:overlap val="-54"/>
        <c:axId val="419382544"/>
        <c:axId val="419384896"/>
      </c:barChart>
      <c:catAx>
        <c:axId val="41938254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9384896"/>
        <c:crosses val="autoZero"/>
        <c:auto val="1"/>
        <c:lblAlgn val="ctr"/>
        <c:lblOffset val="100"/>
        <c:noMultiLvlLbl val="0"/>
      </c:catAx>
      <c:valAx>
        <c:axId val="419384896"/>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9382544"/>
        <c:crosses val="autoZero"/>
        <c:crossBetween val="between"/>
      </c:valAx>
      <c:spPr>
        <a:noFill/>
        <a:ln>
          <a:noFill/>
        </a:ln>
        <a:effectLst/>
      </c:spPr>
    </c:plotArea>
    <c:legend>
      <c:legendPos val="r"/>
      <c:layout>
        <c:manualLayout>
          <c:xMode val="edge"/>
          <c:yMode val="edge"/>
          <c:x val="0.68612043726416638"/>
          <c:y val="0.13427489717063443"/>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Benthic</a:t>
            </a:r>
            <a:r>
              <a:rPr lang="en-US" sz="1800" b="1" i="0" baseline="0">
                <a:effectLst/>
              </a:rPr>
              <a:t> Invertebrate v </a:t>
            </a:r>
            <a:r>
              <a:rPr lang="en-US" sz="1800" b="1" i="0" u="sng" baseline="0">
                <a:effectLst/>
              </a:rPr>
              <a:t>Salinity Range of 36-70 ppt</a:t>
            </a:r>
            <a:endParaRPr lang="en-US">
              <a:effectLst/>
            </a:endParaRPr>
          </a:p>
          <a:p>
            <a:pPr>
              <a:defRPr/>
            </a:pPr>
            <a:r>
              <a:rPr lang="en-US" sz="1800" b="1" i="0" baseline="0">
                <a:effectLst/>
              </a:rPr>
              <a:t>CORE Protocol </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08501751395519"/>
          <c:y val="0.14293143186093343"/>
          <c:w val="0.83171215866878068"/>
          <c:h val="0.36272937526832577"/>
        </c:manualLayout>
      </c:layout>
      <c:barChart>
        <c:barDir val="col"/>
        <c:grouping val="clustered"/>
        <c:varyColors val="0"/>
        <c:ser>
          <c:idx val="7"/>
          <c:order val="0"/>
          <c:tx>
            <c:v>2018_Salinity 36-70ppt</c:v>
          </c:tx>
          <c:spPr>
            <a:solidFill>
              <a:srgbClr val="00B050"/>
            </a:solidFill>
            <a:ln>
              <a:solidFill>
                <a:srgbClr val="00B050"/>
              </a:solid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Graphs'!$X$58:$AG$58</c:f>
              <c:numCache>
                <c:formatCode>0.00</c:formatCode>
                <c:ptCount val="10"/>
                <c:pt idx="0">
                  <c:v>3.5497206281367211</c:v>
                </c:pt>
                <c:pt idx="1">
                  <c:v>2.4795948257735878</c:v>
                </c:pt>
                <c:pt idx="2">
                  <c:v>0</c:v>
                </c:pt>
                <c:pt idx="3">
                  <c:v>3.020527265635359</c:v>
                </c:pt>
                <c:pt idx="4">
                  <c:v>0</c:v>
                </c:pt>
                <c:pt idx="5">
                  <c:v>1.048972884164588</c:v>
                </c:pt>
                <c:pt idx="6">
                  <c:v>0</c:v>
                </c:pt>
                <c:pt idx="7">
                  <c:v>1.4994264243606299</c:v>
                </c:pt>
                <c:pt idx="8">
                  <c:v>0.93677805582923335</c:v>
                </c:pt>
                <c:pt idx="9">
                  <c:v>0</c:v>
                </c:pt>
              </c:numCache>
            </c:numRef>
          </c:val>
          <c:extLst>
            <c:ext xmlns:c16="http://schemas.microsoft.com/office/drawing/2014/chart" uri="{C3380CC4-5D6E-409C-BE32-E72D297353CC}">
              <c16:uniqueId val="{00000000-58BB-4029-A95F-514C9689B555}"/>
            </c:ext>
          </c:extLst>
        </c:ser>
        <c:ser>
          <c:idx val="0"/>
          <c:order val="1"/>
          <c:tx>
            <c:v>2019_Salinity 36-70ppt</c:v>
          </c:tx>
          <c:spPr>
            <a:solidFill>
              <a:schemeClr val="accent1"/>
            </a:solid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Graphs'!$X$59:$AG$59</c:f>
              <c:numCache>
                <c:formatCode>0.00</c:formatCode>
                <c:ptCount val="10"/>
                <c:pt idx="0">
                  <c:v>1.9992175655301032</c:v>
                </c:pt>
                <c:pt idx="1">
                  <c:v>2.3373850897255504</c:v>
                </c:pt>
                <c:pt idx="2">
                  <c:v>0</c:v>
                </c:pt>
                <c:pt idx="3">
                  <c:v>0.61670051751085231</c:v>
                </c:pt>
                <c:pt idx="4">
                  <c:v>2.1332103260892223</c:v>
                </c:pt>
                <c:pt idx="5">
                  <c:v>0</c:v>
                </c:pt>
                <c:pt idx="6">
                  <c:v>0.40969164738295311</c:v>
                </c:pt>
                <c:pt idx="7">
                  <c:v>0</c:v>
                </c:pt>
                <c:pt idx="8">
                  <c:v>0</c:v>
                </c:pt>
                <c:pt idx="9">
                  <c:v>1.2971662511557653</c:v>
                </c:pt>
              </c:numCache>
            </c:numRef>
          </c:val>
          <c:extLst>
            <c:ext xmlns:c16="http://schemas.microsoft.com/office/drawing/2014/chart" uri="{C3380CC4-5D6E-409C-BE32-E72D297353CC}">
              <c16:uniqueId val="{00000001-58BB-4029-A95F-514C9689B555}"/>
            </c:ext>
          </c:extLst>
        </c:ser>
        <c:ser>
          <c:idx val="1"/>
          <c:order val="2"/>
          <c:tx>
            <c:v/>
          </c:tx>
          <c:spPr>
            <a:no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58BB-4029-A95F-514C9689B555}"/>
            </c:ext>
          </c:extLst>
        </c:ser>
        <c:dLbls>
          <c:showLegendKey val="0"/>
          <c:showVal val="0"/>
          <c:showCatName val="0"/>
          <c:showSerName val="0"/>
          <c:showPercent val="0"/>
          <c:showBubbleSize val="0"/>
        </c:dLbls>
        <c:gapWidth val="65"/>
        <c:overlap val="-54"/>
        <c:axId val="419387640"/>
        <c:axId val="419385288"/>
      </c:barChart>
      <c:catAx>
        <c:axId val="41938764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9385288"/>
        <c:crosses val="autoZero"/>
        <c:auto val="1"/>
        <c:lblAlgn val="ctr"/>
        <c:lblOffset val="100"/>
        <c:noMultiLvlLbl val="0"/>
      </c:catAx>
      <c:valAx>
        <c:axId val="419385288"/>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9387640"/>
        <c:crosses val="autoZero"/>
        <c:crossBetween val="between"/>
      </c:valAx>
      <c:spPr>
        <a:noFill/>
        <a:ln>
          <a:noFill/>
        </a:ln>
        <a:effectLst/>
      </c:spPr>
    </c:plotArea>
    <c:legend>
      <c:legendPos val="r"/>
      <c:layout>
        <c:manualLayout>
          <c:xMode val="edge"/>
          <c:yMode val="edge"/>
          <c:x val="0.68050359818820172"/>
          <c:y val="0.11019637228344162"/>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Planktonic</a:t>
            </a:r>
            <a:r>
              <a:rPr lang="en-US" sz="1800" b="1" i="0" baseline="0">
                <a:effectLst/>
              </a:rPr>
              <a:t> Invertebrate v </a:t>
            </a:r>
            <a:r>
              <a:rPr lang="en-US" sz="1800" b="1" i="0" u="sng" baseline="0">
                <a:effectLst/>
              </a:rPr>
              <a:t>Salinity Range of 11-35 ppt</a:t>
            </a:r>
            <a:endParaRPr lang="en-US" sz="1600">
              <a:effectLst/>
            </a:endParaRPr>
          </a:p>
          <a:p>
            <a:pPr>
              <a:defRPr/>
            </a:pPr>
            <a:r>
              <a:rPr lang="en-US" sz="1800" b="1" i="0" baseline="0">
                <a:effectLst/>
              </a:rPr>
              <a:t>Filtered Beaker Protocol </a:t>
            </a:r>
            <a:endParaRPr lang="en-US" sz="16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918532057015728"/>
          <c:y val="0.15923832676706179"/>
          <c:w val="0.83171215866878068"/>
          <c:h val="0.36272937526832577"/>
        </c:manualLayout>
      </c:layout>
      <c:barChart>
        <c:barDir val="col"/>
        <c:grouping val="clustered"/>
        <c:varyColors val="0"/>
        <c:ser>
          <c:idx val="7"/>
          <c:order val="0"/>
          <c:tx>
            <c:v>2018_Salinity 11-35ppt</c:v>
          </c:tx>
          <c:spPr>
            <a:solidFill>
              <a:srgbClr val="00B050"/>
            </a:solidFill>
            <a:ln>
              <a:solidFill>
                <a:srgbClr val="00B050"/>
              </a:solid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Graphs'!$G$93:$P$93</c:f>
              <c:numCache>
                <c:formatCode>0.00</c:formatCode>
                <c:ptCount val="10"/>
                <c:pt idx="0">
                  <c:v>1.8719619140599275</c:v>
                </c:pt>
                <c:pt idx="1">
                  <c:v>2.1189299069938092E-2</c:v>
                </c:pt>
                <c:pt idx="2">
                  <c:v>1.2170450412135358</c:v>
                </c:pt>
                <c:pt idx="3">
                  <c:v>0.68574173860226351</c:v>
                </c:pt>
                <c:pt idx="4">
                  <c:v>0</c:v>
                </c:pt>
                <c:pt idx="5">
                  <c:v>0</c:v>
                </c:pt>
                <c:pt idx="6">
                  <c:v>5.4357662322592669E-2</c:v>
                </c:pt>
                <c:pt idx="7">
                  <c:v>0</c:v>
                </c:pt>
                <c:pt idx="8">
                  <c:v>8.5171609736812301E-2</c:v>
                </c:pt>
                <c:pt idx="9">
                  <c:v>0</c:v>
                </c:pt>
              </c:numCache>
            </c:numRef>
          </c:val>
          <c:extLst>
            <c:ext xmlns:c16="http://schemas.microsoft.com/office/drawing/2014/chart" uri="{C3380CC4-5D6E-409C-BE32-E72D297353CC}">
              <c16:uniqueId val="{00000000-831C-4979-9DEC-303210539F28}"/>
            </c:ext>
          </c:extLst>
        </c:ser>
        <c:ser>
          <c:idx val="0"/>
          <c:order val="1"/>
          <c:tx>
            <c:v>2019_Salinity 11-35ppt</c:v>
          </c:tx>
          <c:spPr>
            <a:solidFill>
              <a:schemeClr val="accent1"/>
            </a:solid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Graphs'!$G$94:$P$94</c:f>
              <c:numCache>
                <c:formatCode>0.00</c:formatCode>
                <c:ptCount val="10"/>
                <c:pt idx="0">
                  <c:v>1.3937506403480802</c:v>
                </c:pt>
                <c:pt idx="1">
                  <c:v>5.7523288890913415E-3</c:v>
                </c:pt>
                <c:pt idx="2">
                  <c:v>0.51054501020661214</c:v>
                </c:pt>
                <c:pt idx="3">
                  <c:v>0.95616843047536326</c:v>
                </c:pt>
                <c:pt idx="4">
                  <c:v>0</c:v>
                </c:pt>
                <c:pt idx="5">
                  <c:v>8.6001717619175674E-3</c:v>
                </c:pt>
                <c:pt idx="6">
                  <c:v>0.24551266781414982</c:v>
                </c:pt>
                <c:pt idx="7">
                  <c:v>1.7033339298780367E-2</c:v>
                </c:pt>
                <c:pt idx="8">
                  <c:v>1.4240439114610284E-2</c:v>
                </c:pt>
                <c:pt idx="9">
                  <c:v>0</c:v>
                </c:pt>
              </c:numCache>
            </c:numRef>
          </c:val>
          <c:extLst>
            <c:ext xmlns:c16="http://schemas.microsoft.com/office/drawing/2014/chart" uri="{C3380CC4-5D6E-409C-BE32-E72D297353CC}">
              <c16:uniqueId val="{00000001-831C-4979-9DEC-303210539F28}"/>
            </c:ext>
          </c:extLst>
        </c:ser>
        <c:ser>
          <c:idx val="1"/>
          <c:order val="2"/>
          <c:tx>
            <c:v/>
          </c:tx>
          <c:spPr>
            <a:no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831C-4979-9DEC-303210539F28}"/>
            </c:ext>
          </c:extLst>
        </c:ser>
        <c:dLbls>
          <c:showLegendKey val="0"/>
          <c:showVal val="0"/>
          <c:showCatName val="0"/>
          <c:showSerName val="0"/>
          <c:showPercent val="0"/>
          <c:showBubbleSize val="0"/>
        </c:dLbls>
        <c:gapWidth val="65"/>
        <c:overlap val="-54"/>
        <c:axId val="419381760"/>
        <c:axId val="419382152"/>
      </c:barChart>
      <c:catAx>
        <c:axId val="41938176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9382152"/>
        <c:crosses val="autoZero"/>
        <c:auto val="1"/>
        <c:lblAlgn val="ctr"/>
        <c:lblOffset val="100"/>
        <c:noMultiLvlLbl val="0"/>
      </c:catAx>
      <c:valAx>
        <c:axId val="419382152"/>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9381760"/>
        <c:crosses val="autoZero"/>
        <c:crossBetween val="between"/>
      </c:valAx>
      <c:spPr>
        <a:noFill/>
        <a:ln>
          <a:noFill/>
        </a:ln>
        <a:effectLst/>
      </c:spPr>
    </c:plotArea>
    <c:legend>
      <c:legendPos val="r"/>
      <c:layout>
        <c:manualLayout>
          <c:xMode val="edge"/>
          <c:yMode val="edge"/>
          <c:x val="0.68612043726416638"/>
          <c:y val="0.13427489717063443"/>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Benthic</a:t>
            </a:r>
            <a:r>
              <a:rPr lang="en-US" sz="1800" b="1" i="0" baseline="0">
                <a:effectLst/>
              </a:rPr>
              <a:t> Invertebrate v </a:t>
            </a:r>
            <a:r>
              <a:rPr lang="en-US" sz="1800" b="1" i="0" u="sng" baseline="0">
                <a:effectLst/>
              </a:rPr>
              <a:t>Salinity Range of 11-35 ppt</a:t>
            </a:r>
            <a:endParaRPr lang="en-US">
              <a:effectLst/>
            </a:endParaRPr>
          </a:p>
          <a:p>
            <a:pPr>
              <a:defRPr/>
            </a:pPr>
            <a:r>
              <a:rPr lang="en-US" sz="1800" b="1" i="0" baseline="0">
                <a:effectLst/>
              </a:rPr>
              <a:t>CORE Protocol </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23413176253"/>
          <c:y val="0.14293143186093343"/>
          <c:w val="0.83171215866878068"/>
          <c:h val="0.36272937526832577"/>
        </c:manualLayout>
      </c:layout>
      <c:barChart>
        <c:barDir val="col"/>
        <c:grouping val="clustered"/>
        <c:varyColors val="0"/>
        <c:ser>
          <c:idx val="7"/>
          <c:order val="0"/>
          <c:tx>
            <c:v>2018_Salinity 11-35ppt</c:v>
          </c:tx>
          <c:spPr>
            <a:solidFill>
              <a:srgbClr val="00B050"/>
            </a:solidFill>
            <a:ln>
              <a:solidFill>
                <a:srgbClr val="00B050"/>
              </a:solid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Graphs'!$X$93:$AG$93</c:f>
              <c:numCache>
                <c:formatCode>0.00</c:formatCode>
                <c:ptCount val="10"/>
                <c:pt idx="0">
                  <c:v>3.4657558074282382</c:v>
                </c:pt>
                <c:pt idx="1">
                  <c:v>2.6682291363076409</c:v>
                </c:pt>
                <c:pt idx="2">
                  <c:v>0.70564753435243488</c:v>
                </c:pt>
                <c:pt idx="3">
                  <c:v>0.70564753435243488</c:v>
                </c:pt>
                <c:pt idx="4">
                  <c:v>0</c:v>
                </c:pt>
                <c:pt idx="5">
                  <c:v>1.7563716447102329</c:v>
                </c:pt>
                <c:pt idx="6">
                  <c:v>0</c:v>
                </c:pt>
                <c:pt idx="7">
                  <c:v>1.2119349441245435</c:v>
                </c:pt>
                <c:pt idx="8">
                  <c:v>0</c:v>
                </c:pt>
                <c:pt idx="9">
                  <c:v>0</c:v>
                </c:pt>
              </c:numCache>
            </c:numRef>
          </c:val>
          <c:extLst>
            <c:ext xmlns:c16="http://schemas.microsoft.com/office/drawing/2014/chart" uri="{C3380CC4-5D6E-409C-BE32-E72D297353CC}">
              <c16:uniqueId val="{00000000-DC34-4CA8-8A9C-2F077E87B4EB}"/>
            </c:ext>
          </c:extLst>
        </c:ser>
        <c:ser>
          <c:idx val="0"/>
          <c:order val="1"/>
          <c:tx>
            <c:v>2019_Salinity 11-35ppt</c:v>
          </c:tx>
          <c:spPr>
            <a:solidFill>
              <a:schemeClr val="accent1"/>
            </a:solid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Graphs'!$X$94:$AG$94</c:f>
              <c:numCache>
                <c:formatCode>0.00</c:formatCode>
                <c:ptCount val="10"/>
                <c:pt idx="0">
                  <c:v>2.273371711989729</c:v>
                </c:pt>
                <c:pt idx="1">
                  <c:v>2.604718676216216</c:v>
                </c:pt>
                <c:pt idx="2">
                  <c:v>1.347793340842024</c:v>
                </c:pt>
                <c:pt idx="3">
                  <c:v>0.89556065845332522</c:v>
                </c:pt>
                <c:pt idx="4">
                  <c:v>2.258837744516621</c:v>
                </c:pt>
                <c:pt idx="5">
                  <c:v>0.93190261674108621</c:v>
                </c:pt>
                <c:pt idx="6">
                  <c:v>1.5127844218170614</c:v>
                </c:pt>
                <c:pt idx="7">
                  <c:v>0.48554398235984553</c:v>
                </c:pt>
                <c:pt idx="8">
                  <c:v>1.2906744457724415</c:v>
                </c:pt>
                <c:pt idx="9">
                  <c:v>0.70905785133454324</c:v>
                </c:pt>
              </c:numCache>
            </c:numRef>
          </c:val>
          <c:extLst>
            <c:ext xmlns:c16="http://schemas.microsoft.com/office/drawing/2014/chart" uri="{C3380CC4-5D6E-409C-BE32-E72D297353CC}">
              <c16:uniqueId val="{00000001-DC34-4CA8-8A9C-2F077E87B4EB}"/>
            </c:ext>
          </c:extLst>
        </c:ser>
        <c:ser>
          <c:idx val="1"/>
          <c:order val="2"/>
          <c:tx>
            <c:v/>
          </c:tx>
          <c:spPr>
            <a:no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DC34-4CA8-8A9C-2F077E87B4EB}"/>
            </c:ext>
          </c:extLst>
        </c:ser>
        <c:dLbls>
          <c:showLegendKey val="0"/>
          <c:showVal val="0"/>
          <c:showCatName val="0"/>
          <c:showSerName val="0"/>
          <c:showPercent val="0"/>
          <c:showBubbleSize val="0"/>
        </c:dLbls>
        <c:gapWidth val="65"/>
        <c:overlap val="-54"/>
        <c:axId val="402974168"/>
        <c:axId val="402974560"/>
      </c:barChart>
      <c:catAx>
        <c:axId val="40297416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2974560"/>
        <c:crosses val="autoZero"/>
        <c:auto val="1"/>
        <c:lblAlgn val="ctr"/>
        <c:lblOffset val="100"/>
        <c:noMultiLvlLbl val="0"/>
      </c:catAx>
      <c:valAx>
        <c:axId val="402974560"/>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2974168"/>
        <c:crosses val="autoZero"/>
        <c:crossBetween val="between"/>
      </c:valAx>
      <c:spPr>
        <a:noFill/>
        <a:ln>
          <a:noFill/>
        </a:ln>
        <a:effectLst/>
      </c:spPr>
    </c:plotArea>
    <c:legend>
      <c:legendPos val="r"/>
      <c:layout>
        <c:manualLayout>
          <c:xMode val="edge"/>
          <c:yMode val="edge"/>
          <c:x val="0.68612043726416638"/>
          <c:y val="0.13427489717063443"/>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Planktonic</a:t>
            </a:r>
            <a:r>
              <a:rPr lang="en-US" sz="1800" b="1" i="0" baseline="0">
                <a:effectLst/>
              </a:rPr>
              <a:t> Invertebrate v </a:t>
            </a:r>
            <a:r>
              <a:rPr lang="en-US" sz="1800" b="1" i="0" u="sng" baseline="0">
                <a:effectLst/>
              </a:rPr>
              <a:t>Salinity Range of 2.1-10 ppt</a:t>
            </a:r>
            <a:endParaRPr lang="en-US" sz="1600">
              <a:effectLst/>
            </a:endParaRPr>
          </a:p>
          <a:p>
            <a:pPr>
              <a:defRPr/>
            </a:pPr>
            <a:r>
              <a:rPr lang="en-US" sz="1800" b="1" i="0" baseline="0">
                <a:effectLst/>
              </a:rPr>
              <a:t>Filtered Beaker Protocol </a:t>
            </a:r>
            <a:endParaRPr lang="en-US" sz="16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09169425909957"/>
          <c:y val="0.14836706349630954"/>
          <c:w val="0.83171215866878068"/>
          <c:h val="0.36272937526832577"/>
        </c:manualLayout>
      </c:layout>
      <c:barChart>
        <c:barDir val="col"/>
        <c:grouping val="clustered"/>
        <c:varyColors val="0"/>
        <c:ser>
          <c:idx val="7"/>
          <c:order val="0"/>
          <c:tx>
            <c:v>2018_Salinity 2.1-10ppt</c:v>
          </c:tx>
          <c:spPr>
            <a:solidFill>
              <a:srgbClr val="00B050"/>
            </a:solidFill>
            <a:ln>
              <a:solidFill>
                <a:srgbClr val="00B050"/>
              </a:solid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Graphs'!$G$128:$P$128</c:f>
              <c:numCache>
                <c:formatCode>0.00</c:formatCode>
                <c:ptCount val="10"/>
                <c:pt idx="0">
                  <c:v>1.4380146519023493</c:v>
                </c:pt>
                <c:pt idx="1">
                  <c:v>2.0018778769536945</c:v>
                </c:pt>
                <c:pt idx="2">
                  <c:v>1.1003705451175627</c:v>
                </c:pt>
                <c:pt idx="3">
                  <c:v>0.47470178059624946</c:v>
                </c:pt>
                <c:pt idx="4">
                  <c:v>7.0005586021246215E-3</c:v>
                </c:pt>
                <c:pt idx="5">
                  <c:v>0</c:v>
                </c:pt>
                <c:pt idx="6">
                  <c:v>0.12493873660829991</c:v>
                </c:pt>
                <c:pt idx="7">
                  <c:v>4.7923552317182809E-2</c:v>
                </c:pt>
                <c:pt idx="8">
                  <c:v>0</c:v>
                </c:pt>
                <c:pt idx="9">
                  <c:v>0</c:v>
                </c:pt>
              </c:numCache>
            </c:numRef>
          </c:val>
          <c:extLst>
            <c:ext xmlns:c16="http://schemas.microsoft.com/office/drawing/2014/chart" uri="{C3380CC4-5D6E-409C-BE32-E72D297353CC}">
              <c16:uniqueId val="{00000000-C131-41E6-9E6F-02A3DF5D9F1D}"/>
            </c:ext>
          </c:extLst>
        </c:ser>
        <c:ser>
          <c:idx val="0"/>
          <c:order val="1"/>
          <c:tx>
            <c:v>2019_Salinity 2.1-10ppt</c:v>
          </c:tx>
          <c:spPr>
            <a:solidFill>
              <a:schemeClr val="accent1"/>
            </a:solid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Graphs'!$G$129:$P$129</c:f>
              <c:numCache>
                <c:formatCode>0.00</c:formatCode>
                <c:ptCount val="10"/>
                <c:pt idx="0">
                  <c:v>1.2910340646033658</c:v>
                </c:pt>
                <c:pt idx="1">
                  <c:v>1.1160684629977033</c:v>
                </c:pt>
                <c:pt idx="2">
                  <c:v>1.0468512893910744</c:v>
                </c:pt>
                <c:pt idx="3">
                  <c:v>0.25666895158589548</c:v>
                </c:pt>
                <c:pt idx="4">
                  <c:v>5.0063318859057786E-3</c:v>
                </c:pt>
                <c:pt idx="5">
                  <c:v>0.25246606895996754</c:v>
                </c:pt>
                <c:pt idx="6">
                  <c:v>9.2608779951749751E-2</c:v>
                </c:pt>
                <c:pt idx="7">
                  <c:v>2.510379717599551E-3</c:v>
                </c:pt>
                <c:pt idx="8">
                  <c:v>7.8130956583126854E-2</c:v>
                </c:pt>
                <c:pt idx="9">
                  <c:v>4.3105880602345201E-2</c:v>
                </c:pt>
              </c:numCache>
            </c:numRef>
          </c:val>
          <c:extLst>
            <c:ext xmlns:c16="http://schemas.microsoft.com/office/drawing/2014/chart" uri="{C3380CC4-5D6E-409C-BE32-E72D297353CC}">
              <c16:uniqueId val="{00000001-C131-41E6-9E6F-02A3DF5D9F1D}"/>
            </c:ext>
          </c:extLst>
        </c:ser>
        <c:ser>
          <c:idx val="1"/>
          <c:order val="2"/>
          <c:tx>
            <c:v/>
          </c:tx>
          <c:spPr>
            <a:no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C131-41E6-9E6F-02A3DF5D9F1D}"/>
            </c:ext>
          </c:extLst>
        </c:ser>
        <c:dLbls>
          <c:showLegendKey val="0"/>
          <c:showVal val="0"/>
          <c:showCatName val="0"/>
          <c:showSerName val="0"/>
          <c:showPercent val="0"/>
          <c:showBubbleSize val="0"/>
        </c:dLbls>
        <c:gapWidth val="65"/>
        <c:overlap val="-54"/>
        <c:axId val="402978480"/>
        <c:axId val="402976520"/>
      </c:barChart>
      <c:catAx>
        <c:axId val="40297848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2976520"/>
        <c:crosses val="autoZero"/>
        <c:auto val="1"/>
        <c:lblAlgn val="ctr"/>
        <c:lblOffset val="100"/>
        <c:noMultiLvlLbl val="0"/>
      </c:catAx>
      <c:valAx>
        <c:axId val="402976520"/>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2978480"/>
        <c:crosses val="autoZero"/>
        <c:crossBetween val="between"/>
      </c:valAx>
      <c:spPr>
        <a:noFill/>
        <a:ln>
          <a:noFill/>
        </a:ln>
        <a:effectLst/>
      </c:spPr>
    </c:plotArea>
    <c:legend>
      <c:legendPos val="r"/>
      <c:layout>
        <c:manualLayout>
          <c:xMode val="edge"/>
          <c:yMode val="edge"/>
          <c:x val="0.68612043726416638"/>
          <c:y val="0.13427489717063443"/>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Benthic</a:t>
            </a:r>
            <a:r>
              <a:rPr lang="en-US" sz="1800" b="1" i="0" baseline="0">
                <a:effectLst/>
              </a:rPr>
              <a:t> Invertebrate v </a:t>
            </a:r>
            <a:r>
              <a:rPr lang="en-US" sz="1800" b="1" i="0" u="sng" baseline="0">
                <a:effectLst/>
              </a:rPr>
              <a:t>Salinity Range of 2.1-10 ppt</a:t>
            </a:r>
            <a:endParaRPr lang="en-US">
              <a:effectLst/>
            </a:endParaRPr>
          </a:p>
          <a:p>
            <a:pPr>
              <a:defRPr/>
            </a:pPr>
            <a:r>
              <a:rPr lang="en-US" sz="1800" b="1" i="0" baseline="0">
                <a:effectLst/>
              </a:rPr>
              <a:t>CORE Protocol </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773223413176253"/>
          <c:y val="0.14293143186093343"/>
          <c:w val="0.83171215866878068"/>
          <c:h val="0.36272937526832577"/>
        </c:manualLayout>
      </c:layout>
      <c:barChart>
        <c:barDir val="col"/>
        <c:grouping val="clustered"/>
        <c:varyColors val="0"/>
        <c:ser>
          <c:idx val="7"/>
          <c:order val="0"/>
          <c:tx>
            <c:v>2018_Salinity 2.1-10ppt</c:v>
          </c:tx>
          <c:spPr>
            <a:solidFill>
              <a:srgbClr val="00B050"/>
            </a:solidFill>
            <a:ln>
              <a:solidFill>
                <a:srgbClr val="00B050"/>
              </a:solid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Graphs'!$X$128:$AG$128</c:f>
              <c:numCache>
                <c:formatCode>0.00</c:formatCode>
                <c:ptCount val="10"/>
                <c:pt idx="0">
                  <c:v>0</c:v>
                </c:pt>
                <c:pt idx="1">
                  <c:v>2.8083472746543752</c:v>
                </c:pt>
                <c:pt idx="2">
                  <c:v>0</c:v>
                </c:pt>
                <c:pt idx="3">
                  <c:v>1.7157393425885787</c:v>
                </c:pt>
                <c:pt idx="4">
                  <c:v>0</c:v>
                </c:pt>
                <c:pt idx="5">
                  <c:v>1.048972884164588</c:v>
                </c:pt>
                <c:pt idx="6">
                  <c:v>0</c:v>
                </c:pt>
                <c:pt idx="7">
                  <c:v>0</c:v>
                </c:pt>
                <c:pt idx="8">
                  <c:v>0</c:v>
                </c:pt>
                <c:pt idx="9">
                  <c:v>0</c:v>
                </c:pt>
              </c:numCache>
            </c:numRef>
          </c:val>
          <c:extLst>
            <c:ext xmlns:c16="http://schemas.microsoft.com/office/drawing/2014/chart" uri="{C3380CC4-5D6E-409C-BE32-E72D297353CC}">
              <c16:uniqueId val="{00000000-5998-4440-B265-A07303FE60EB}"/>
            </c:ext>
          </c:extLst>
        </c:ser>
        <c:ser>
          <c:idx val="0"/>
          <c:order val="1"/>
          <c:tx>
            <c:v>2019_Salinity 2.1-10ppt</c:v>
          </c:tx>
          <c:spPr>
            <a:solidFill>
              <a:schemeClr val="accent1"/>
            </a:solid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Graphs'!$X$129:$AG$129</c:f>
              <c:numCache>
                <c:formatCode>0.00</c:formatCode>
                <c:ptCount val="10"/>
                <c:pt idx="0">
                  <c:v>1.0784568180532925</c:v>
                </c:pt>
                <c:pt idx="1">
                  <c:v>1.5503332002326611</c:v>
                </c:pt>
                <c:pt idx="2">
                  <c:v>0.86179035496736089</c:v>
                </c:pt>
                <c:pt idx="3">
                  <c:v>0.75631002052042684</c:v>
                </c:pt>
                <c:pt idx="4">
                  <c:v>0</c:v>
                </c:pt>
                <c:pt idx="5">
                  <c:v>1.3609718837259359</c:v>
                </c:pt>
                <c:pt idx="6">
                  <c:v>1.5691062602840857</c:v>
                </c:pt>
                <c:pt idx="7">
                  <c:v>0</c:v>
                </c:pt>
                <c:pt idx="8">
                  <c:v>0</c:v>
                </c:pt>
                <c:pt idx="9">
                  <c:v>0</c:v>
                </c:pt>
              </c:numCache>
            </c:numRef>
          </c:val>
          <c:extLst>
            <c:ext xmlns:c16="http://schemas.microsoft.com/office/drawing/2014/chart" uri="{C3380CC4-5D6E-409C-BE32-E72D297353CC}">
              <c16:uniqueId val="{00000001-5998-4440-B265-A07303FE60EB}"/>
            </c:ext>
          </c:extLst>
        </c:ser>
        <c:ser>
          <c:idx val="1"/>
          <c:order val="2"/>
          <c:tx>
            <c:v/>
          </c:tx>
          <c:spPr>
            <a:no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5998-4440-B265-A07303FE60EB}"/>
            </c:ext>
          </c:extLst>
        </c:ser>
        <c:dLbls>
          <c:showLegendKey val="0"/>
          <c:showVal val="0"/>
          <c:showCatName val="0"/>
          <c:showSerName val="0"/>
          <c:showPercent val="0"/>
          <c:showBubbleSize val="0"/>
        </c:dLbls>
        <c:gapWidth val="65"/>
        <c:overlap val="-54"/>
        <c:axId val="402972600"/>
        <c:axId val="402972992"/>
      </c:barChart>
      <c:catAx>
        <c:axId val="40297260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2972992"/>
        <c:crosses val="autoZero"/>
        <c:auto val="1"/>
        <c:lblAlgn val="ctr"/>
        <c:lblOffset val="100"/>
        <c:noMultiLvlLbl val="0"/>
      </c:catAx>
      <c:valAx>
        <c:axId val="402972992"/>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2972600"/>
        <c:crosses val="autoZero"/>
        <c:crossBetween val="between"/>
      </c:valAx>
      <c:spPr>
        <a:noFill/>
        <a:ln>
          <a:noFill/>
        </a:ln>
        <a:effectLst/>
      </c:spPr>
    </c:plotArea>
    <c:legend>
      <c:legendPos val="r"/>
      <c:layout>
        <c:manualLayout>
          <c:xMode val="edge"/>
          <c:yMode val="edge"/>
          <c:x val="0.68612043726416638"/>
          <c:y val="0.13427489717063443"/>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Planktonic</a:t>
            </a:r>
            <a:r>
              <a:rPr lang="en-US" sz="1800" b="1" i="0" baseline="0">
                <a:effectLst/>
              </a:rPr>
              <a:t> Invertebrate v </a:t>
            </a:r>
            <a:r>
              <a:rPr lang="en-US" sz="1800" b="1" i="0" u="sng" baseline="0">
                <a:effectLst/>
              </a:rPr>
              <a:t>Salinity Range of 0-2.0 ppt</a:t>
            </a:r>
            <a:endParaRPr lang="en-US" sz="1600">
              <a:effectLst/>
            </a:endParaRPr>
          </a:p>
          <a:p>
            <a:pPr>
              <a:defRPr/>
            </a:pPr>
            <a:r>
              <a:rPr lang="en-US" sz="1800" b="1" i="0" baseline="0">
                <a:effectLst/>
              </a:rPr>
              <a:t>Filtered Beaker Protocol </a:t>
            </a:r>
            <a:endParaRPr lang="en-US" sz="16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27894688121503"/>
          <c:y val="0.14836706349630954"/>
          <c:w val="0.83171215866878068"/>
          <c:h val="0.36272937526832577"/>
        </c:manualLayout>
      </c:layout>
      <c:barChart>
        <c:barDir val="col"/>
        <c:grouping val="clustered"/>
        <c:varyColors val="0"/>
        <c:ser>
          <c:idx val="7"/>
          <c:order val="0"/>
          <c:tx>
            <c:v>2018_Salinity 0 - 2.0ppt</c:v>
          </c:tx>
          <c:spPr>
            <a:solidFill>
              <a:srgbClr val="00B050"/>
            </a:solidFill>
            <a:ln>
              <a:solidFill>
                <a:srgbClr val="00B050"/>
              </a:solid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Graphs'!$G$163:$P$163</c:f>
              <c:numCache>
                <c:formatCode>0.00</c:formatCode>
                <c:ptCount val="10"/>
                <c:pt idx="0">
                  <c:v>0.96300034846814142</c:v>
                </c:pt>
                <c:pt idx="1">
                  <c:v>2.0065373491177776</c:v>
                </c:pt>
                <c:pt idx="2">
                  <c:v>0.86033800657099357</c:v>
                </c:pt>
                <c:pt idx="3">
                  <c:v>0.28254658996996801</c:v>
                </c:pt>
                <c:pt idx="4">
                  <c:v>0</c:v>
                </c:pt>
                <c:pt idx="5">
                  <c:v>0</c:v>
                </c:pt>
                <c:pt idx="6">
                  <c:v>1.4240439114610284E-2</c:v>
                </c:pt>
                <c:pt idx="7">
                  <c:v>7.1785846271233758E-3</c:v>
                </c:pt>
                <c:pt idx="8">
                  <c:v>0</c:v>
                </c:pt>
                <c:pt idx="9">
                  <c:v>0</c:v>
                </c:pt>
              </c:numCache>
            </c:numRef>
          </c:val>
          <c:extLst>
            <c:ext xmlns:c16="http://schemas.microsoft.com/office/drawing/2014/chart" uri="{C3380CC4-5D6E-409C-BE32-E72D297353CC}">
              <c16:uniqueId val="{00000000-F29D-4063-80EC-57E0CE76E70A}"/>
            </c:ext>
          </c:extLst>
        </c:ser>
        <c:ser>
          <c:idx val="0"/>
          <c:order val="1"/>
          <c:tx>
            <c:v>2019_Salinity 0 - 2.0ppt</c:v>
          </c:tx>
          <c:spPr>
            <a:solidFill>
              <a:schemeClr val="accent1"/>
            </a:solid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'2018-19 v Salinity Graphs'!$G$164:$P$164</c:f>
              <c:numCache>
                <c:formatCode>0.00</c:formatCode>
                <c:ptCount val="10"/>
                <c:pt idx="0">
                  <c:v>1.4969296480732148</c:v>
                </c:pt>
                <c:pt idx="1">
                  <c:v>1.8720155389381439</c:v>
                </c:pt>
                <c:pt idx="2">
                  <c:v>1.625643540214621</c:v>
                </c:pt>
                <c:pt idx="3">
                  <c:v>0.48372662131818928</c:v>
                </c:pt>
                <c:pt idx="4">
                  <c:v>1.9921800157845465E-3</c:v>
                </c:pt>
                <c:pt idx="5">
                  <c:v>0</c:v>
                </c:pt>
                <c:pt idx="6">
                  <c:v>0.11355919086480114</c:v>
                </c:pt>
                <c:pt idx="7">
                  <c:v>3.0827623611474831E-2</c:v>
                </c:pt>
                <c:pt idx="8">
                  <c:v>7.9144692684321831E-3</c:v>
                </c:pt>
                <c:pt idx="9">
                  <c:v>0.10423587435006093</c:v>
                </c:pt>
              </c:numCache>
            </c:numRef>
          </c:val>
          <c:extLst>
            <c:ext xmlns:c16="http://schemas.microsoft.com/office/drawing/2014/chart" uri="{C3380CC4-5D6E-409C-BE32-E72D297353CC}">
              <c16:uniqueId val="{00000001-F29D-4063-80EC-57E0CE76E70A}"/>
            </c:ext>
          </c:extLst>
        </c:ser>
        <c:ser>
          <c:idx val="1"/>
          <c:order val="2"/>
          <c:tx>
            <c:v/>
          </c:tx>
          <c:spPr>
            <a:noFill/>
            <a:ln>
              <a:noFill/>
            </a:ln>
            <a:effectLst/>
          </c:spPr>
          <c:invertIfNegative val="0"/>
          <c:cat>
            <c:strRef>
              <c:f>'2018-19 v Salinity Graphs'!$G$21:$P$21</c:f>
              <c:strCache>
                <c:ptCount val="10"/>
                <c:pt idx="0">
                  <c:v>Copepod</c:v>
                </c:pt>
                <c:pt idx="1">
                  <c:v>Cladocera</c:v>
                </c:pt>
                <c:pt idx="2">
                  <c:v>Ostracod</c:v>
                </c:pt>
                <c:pt idx="3">
                  <c:v>Hemiptera: Corixidae (boatman)</c:v>
                </c:pt>
                <c:pt idx="4">
                  <c:v>Coleoptera sp.</c:v>
                </c:pt>
                <c:pt idx="5">
                  <c:v>Diptera: Ephydridae</c:v>
                </c:pt>
                <c:pt idx="6">
                  <c:v>Diptera: Chironomid </c:v>
                </c:pt>
                <c:pt idx="7">
                  <c:v>Diptera: Ceratopogonidae</c:v>
                </c:pt>
                <c:pt idx="8">
                  <c:v>Nematode</c:v>
                </c:pt>
                <c:pt idx="9">
                  <c:v>Annelida: Oligochaete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F29D-4063-80EC-57E0CE76E70A}"/>
            </c:ext>
          </c:extLst>
        </c:ser>
        <c:dLbls>
          <c:showLegendKey val="0"/>
          <c:showVal val="0"/>
          <c:showCatName val="0"/>
          <c:showSerName val="0"/>
          <c:showPercent val="0"/>
          <c:showBubbleSize val="0"/>
        </c:dLbls>
        <c:gapWidth val="65"/>
        <c:overlap val="-54"/>
        <c:axId val="402978872"/>
        <c:axId val="402977304"/>
      </c:barChart>
      <c:catAx>
        <c:axId val="402978872"/>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2977304"/>
        <c:crosses val="autoZero"/>
        <c:auto val="1"/>
        <c:lblAlgn val="ctr"/>
        <c:lblOffset val="100"/>
        <c:noMultiLvlLbl val="0"/>
      </c:catAx>
      <c:valAx>
        <c:axId val="402977304"/>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2978872"/>
        <c:crosses val="autoZero"/>
        <c:crossBetween val="between"/>
      </c:valAx>
      <c:spPr>
        <a:noFill/>
        <a:ln>
          <a:noFill/>
        </a:ln>
        <a:effectLst/>
      </c:spPr>
    </c:plotArea>
    <c:legend>
      <c:legendPos val="r"/>
      <c:layout>
        <c:manualLayout>
          <c:xMode val="edge"/>
          <c:yMode val="edge"/>
          <c:x val="0.68612043726416638"/>
          <c:y val="0.13427489717063443"/>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Most Common </a:t>
            </a:r>
            <a:r>
              <a:rPr lang="en-US" sz="1800" b="1" i="0" u="sng" baseline="0">
                <a:solidFill>
                  <a:srgbClr val="FF0000"/>
                </a:solidFill>
                <a:effectLst/>
              </a:rPr>
              <a:t>Benthic</a:t>
            </a:r>
            <a:r>
              <a:rPr lang="en-US" sz="1800" b="1" i="0" baseline="0">
                <a:effectLst/>
              </a:rPr>
              <a:t> Invertebrate v </a:t>
            </a:r>
            <a:r>
              <a:rPr lang="en-US" sz="1800" b="1" i="0" u="sng" baseline="0">
                <a:effectLst/>
              </a:rPr>
              <a:t>Salinity Range of 0-2.0 ppt</a:t>
            </a:r>
            <a:endParaRPr lang="en-US">
              <a:effectLst/>
            </a:endParaRPr>
          </a:p>
          <a:p>
            <a:pPr>
              <a:defRPr/>
            </a:pPr>
            <a:r>
              <a:rPr lang="en-US" sz="1800" b="1" i="0" baseline="0">
                <a:effectLst/>
              </a:rPr>
              <a:t>CORE Protocol </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37945074956983"/>
          <c:y val="0.14293143186093343"/>
          <c:w val="0.83171215866878068"/>
          <c:h val="0.36272937526832577"/>
        </c:manualLayout>
      </c:layout>
      <c:barChart>
        <c:barDir val="col"/>
        <c:grouping val="clustered"/>
        <c:varyColors val="0"/>
        <c:ser>
          <c:idx val="7"/>
          <c:order val="0"/>
          <c:tx>
            <c:v>2018_Salinity 0-2.0ppt</c:v>
          </c:tx>
          <c:spPr>
            <a:solidFill>
              <a:srgbClr val="00B050"/>
            </a:solidFill>
            <a:ln>
              <a:solidFill>
                <a:srgbClr val="00B050"/>
              </a:solid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Graphs'!$X$163:$AG$163</c:f>
              <c:numCache>
                <c:formatCode>0.00</c:formatCode>
                <c:ptCount val="10"/>
                <c:pt idx="0">
                  <c:v>2.0306220600326226</c:v>
                </c:pt>
                <c:pt idx="1">
                  <c:v>2.0910481625804973</c:v>
                </c:pt>
                <c:pt idx="2">
                  <c:v>2.0910481625804973</c:v>
                </c:pt>
                <c:pt idx="3">
                  <c:v>0.39027079753602051</c:v>
                </c:pt>
                <c:pt idx="4">
                  <c:v>0</c:v>
                </c:pt>
                <c:pt idx="5">
                  <c:v>2.1530683913522104</c:v>
                </c:pt>
                <c:pt idx="6">
                  <c:v>0</c:v>
                </c:pt>
                <c:pt idx="7">
                  <c:v>1.6209135442738838</c:v>
                </c:pt>
                <c:pt idx="8">
                  <c:v>0</c:v>
                </c:pt>
                <c:pt idx="9">
                  <c:v>0</c:v>
                </c:pt>
              </c:numCache>
            </c:numRef>
          </c:val>
          <c:extLst>
            <c:ext xmlns:c16="http://schemas.microsoft.com/office/drawing/2014/chart" uri="{C3380CC4-5D6E-409C-BE32-E72D297353CC}">
              <c16:uniqueId val="{00000000-39FA-45CE-9FEF-7A9ACF567C94}"/>
            </c:ext>
          </c:extLst>
        </c:ser>
        <c:ser>
          <c:idx val="0"/>
          <c:order val="1"/>
          <c:tx>
            <c:v>2019_Salinity 0-2.0ppt</c:v>
          </c:tx>
          <c:spPr>
            <a:solidFill>
              <a:schemeClr val="accent1"/>
            </a:solid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'2018-19 v Salinity Graphs'!$X$164:$AG$164</c:f>
              <c:numCache>
                <c:formatCode>0.00</c:formatCode>
                <c:ptCount val="10"/>
                <c:pt idx="0">
                  <c:v>1.3609718837259359</c:v>
                </c:pt>
                <c:pt idx="1">
                  <c:v>2.8256905738573832</c:v>
                </c:pt>
                <c:pt idx="2">
                  <c:v>2.8549569954306753</c:v>
                </c:pt>
                <c:pt idx="3">
                  <c:v>0</c:v>
                </c:pt>
                <c:pt idx="4">
                  <c:v>1.4745440472556484</c:v>
                </c:pt>
                <c:pt idx="5">
                  <c:v>1.3861867320474159</c:v>
                </c:pt>
                <c:pt idx="6">
                  <c:v>0.96543689977626002</c:v>
                </c:pt>
                <c:pt idx="7">
                  <c:v>0</c:v>
                </c:pt>
                <c:pt idx="8">
                  <c:v>0</c:v>
                </c:pt>
                <c:pt idx="9">
                  <c:v>0</c:v>
                </c:pt>
              </c:numCache>
            </c:numRef>
          </c:val>
          <c:extLst>
            <c:ext xmlns:c16="http://schemas.microsoft.com/office/drawing/2014/chart" uri="{C3380CC4-5D6E-409C-BE32-E72D297353CC}">
              <c16:uniqueId val="{00000001-39FA-45CE-9FEF-7A9ACF567C94}"/>
            </c:ext>
          </c:extLst>
        </c:ser>
        <c:ser>
          <c:idx val="1"/>
          <c:order val="2"/>
          <c:tx>
            <c:v/>
          </c:tx>
          <c:spPr>
            <a:noFill/>
            <a:ln>
              <a:noFill/>
            </a:ln>
            <a:effectLst/>
          </c:spPr>
          <c:invertIfNegative val="0"/>
          <c:cat>
            <c:strRef>
              <c:f>'2018-19 v Salinity Graphs'!$X$21:$AG$21</c:f>
              <c:strCache>
                <c:ptCount val="10"/>
                <c:pt idx="0">
                  <c:v>Copepod</c:v>
                </c:pt>
                <c:pt idx="1">
                  <c:v>Ostracod</c:v>
                </c:pt>
                <c:pt idx="2">
                  <c:v>Cladocera</c:v>
                </c:pt>
                <c:pt idx="3">
                  <c:v>Hemiptera: Corixidae (boatman)</c:v>
                </c:pt>
                <c:pt idx="4">
                  <c:v>Annelida: Oligochaete</c:v>
                </c:pt>
                <c:pt idx="5">
                  <c:v>Diptera: Chironomid </c:v>
                </c:pt>
                <c:pt idx="6">
                  <c:v>Nematode</c:v>
                </c:pt>
                <c:pt idx="7">
                  <c:v>Diptera: Ceratopogonidae</c:v>
                </c:pt>
                <c:pt idx="8">
                  <c:v>Diptera: Ephydridae</c:v>
                </c:pt>
                <c:pt idx="9">
                  <c:v>Annelida: Polychaete</c:v>
                </c:pt>
              </c:strCache>
            </c:strRef>
          </c:cat>
          <c:val>
            <c:numRef>
              <c:f>'2019 By Site'!#REF!</c:f>
              <c:numCache>
                <c:formatCode>General</c:formatCode>
                <c:ptCount val="1"/>
                <c:pt idx="0">
                  <c:v>1</c:v>
                </c:pt>
              </c:numCache>
            </c:numRef>
          </c:val>
          <c:extLst>
            <c:ext xmlns:c16="http://schemas.microsoft.com/office/drawing/2014/chart" uri="{C3380CC4-5D6E-409C-BE32-E72D297353CC}">
              <c16:uniqueId val="{00000002-39FA-45CE-9FEF-7A9ACF567C94}"/>
            </c:ext>
          </c:extLst>
        </c:ser>
        <c:dLbls>
          <c:showLegendKey val="0"/>
          <c:showVal val="0"/>
          <c:showCatName val="0"/>
          <c:showSerName val="0"/>
          <c:showPercent val="0"/>
          <c:showBubbleSize val="0"/>
        </c:dLbls>
        <c:gapWidth val="65"/>
        <c:overlap val="-54"/>
        <c:axId val="420588528"/>
        <c:axId val="420581864"/>
      </c:barChart>
      <c:catAx>
        <c:axId val="42058852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TAXA</a:t>
                </a:r>
              </a:p>
            </c:rich>
          </c:tx>
          <c:layout>
            <c:manualLayout>
              <c:xMode val="edge"/>
              <c:yMode val="edge"/>
              <c:x val="0.44525487197416669"/>
              <c:y val="0.90669116833521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0581864"/>
        <c:crosses val="autoZero"/>
        <c:auto val="1"/>
        <c:lblAlgn val="ctr"/>
        <c:lblOffset val="100"/>
        <c:noMultiLvlLbl val="0"/>
      </c:catAx>
      <c:valAx>
        <c:axId val="420581864"/>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Log(# per Liter+1)</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0588528"/>
        <c:crosses val="autoZero"/>
        <c:crossBetween val="between"/>
      </c:valAx>
      <c:spPr>
        <a:noFill/>
        <a:ln>
          <a:noFill/>
        </a:ln>
        <a:effectLst/>
      </c:spPr>
    </c:plotArea>
    <c:legend>
      <c:legendPos val="r"/>
      <c:layout>
        <c:manualLayout>
          <c:xMode val="edge"/>
          <c:yMode val="edge"/>
          <c:x val="0.68612043726416638"/>
          <c:y val="0.13427489717063443"/>
          <c:w val="0.23073223657314834"/>
          <c:h val="0.20820614793451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solidFill>
                  <a:schemeClr val="tx1"/>
                </a:solidFill>
                <a:effectLst/>
              </a:rPr>
              <a:t>Average Population Densities (#/Liter) v Salinity (ppt)</a:t>
            </a:r>
            <a:endParaRPr lang="en-US" sz="1600">
              <a:solidFill>
                <a:schemeClr val="tx1"/>
              </a:solidFill>
              <a:effectLst/>
            </a:endParaRPr>
          </a:p>
          <a:p>
            <a:pPr>
              <a:defRPr/>
            </a:pPr>
            <a:r>
              <a:rPr lang="en-US" sz="1800" b="1" i="0" baseline="0">
                <a:solidFill>
                  <a:srgbClr val="FF0000"/>
                </a:solidFill>
                <a:effectLst/>
              </a:rPr>
              <a:t>Planktonic</a:t>
            </a:r>
            <a:r>
              <a:rPr lang="en-US" sz="1800" b="1" i="0" baseline="0">
                <a:effectLst/>
              </a:rPr>
              <a:t> (FB250 Protocol) </a:t>
            </a:r>
            <a:endParaRPr lang="en-US" sz="16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190026884980617"/>
          <c:y val="0.15104236338552329"/>
          <c:w val="0.83171215866878068"/>
          <c:h val="0.36272937526832577"/>
        </c:manualLayout>
      </c:layout>
      <c:barChart>
        <c:barDir val="col"/>
        <c:grouping val="clustered"/>
        <c:varyColors val="0"/>
        <c:ser>
          <c:idx val="7"/>
          <c:order val="0"/>
          <c:tx>
            <c:v>2018_Planctonic Data</c:v>
          </c:tx>
          <c:spPr>
            <a:solidFill>
              <a:srgbClr val="00B050"/>
            </a:solidFill>
            <a:ln>
              <a:solidFill>
                <a:srgbClr val="00B050"/>
              </a:solidFill>
            </a:ln>
            <a:effectLst/>
          </c:spPr>
          <c:invertIfNegative val="0"/>
          <c:cat>
            <c:strRef>
              <c:f>'2018-19 v Salinity Graphs'!$G$203:$K$203</c:f>
              <c:strCache>
                <c:ptCount val="5"/>
                <c:pt idx="0">
                  <c:v>0.0 - 2.0 ppt  </c:v>
                </c:pt>
                <c:pt idx="1">
                  <c:v>2.1 - 10 ppt  </c:v>
                </c:pt>
                <c:pt idx="2">
                  <c:v>11 - 35 ppt  </c:v>
                </c:pt>
                <c:pt idx="3">
                  <c:v>36 - 70 ppt  </c:v>
                </c:pt>
                <c:pt idx="4">
                  <c:v>71 - 180 ppt  </c:v>
                </c:pt>
              </c:strCache>
            </c:strRef>
          </c:cat>
          <c:val>
            <c:numRef>
              <c:f>'2018-19 v Salinity Graphs'!$G$200:$K$200</c:f>
              <c:numCache>
                <c:formatCode>#,##0</c:formatCode>
                <c:ptCount val="5"/>
                <c:pt idx="0">
                  <c:v>115.91666666666666</c:v>
                </c:pt>
                <c:pt idx="1">
                  <c:v>97.180634920634944</c:v>
                </c:pt>
                <c:pt idx="2">
                  <c:v>103.72307692307687</c:v>
                </c:pt>
                <c:pt idx="3">
                  <c:v>74.254515151515136</c:v>
                </c:pt>
                <c:pt idx="4">
                  <c:v>51.066624999999995</c:v>
                </c:pt>
              </c:numCache>
            </c:numRef>
          </c:val>
          <c:extLst>
            <c:ext xmlns:c16="http://schemas.microsoft.com/office/drawing/2014/chart" uri="{C3380CC4-5D6E-409C-BE32-E72D297353CC}">
              <c16:uniqueId val="{00000000-88B1-4650-A1A4-915A331FECD4}"/>
            </c:ext>
          </c:extLst>
        </c:ser>
        <c:ser>
          <c:idx val="0"/>
          <c:order val="1"/>
          <c:tx>
            <c:v>2019_Planctonic Data</c:v>
          </c:tx>
          <c:spPr>
            <a:solidFill>
              <a:schemeClr val="accent1"/>
            </a:solidFill>
            <a:ln>
              <a:noFill/>
            </a:ln>
            <a:effectLst/>
          </c:spPr>
          <c:invertIfNegative val="0"/>
          <c:cat>
            <c:strRef>
              <c:f>'2018-19 v Salinity Graphs'!$G$203:$K$203</c:f>
              <c:strCache>
                <c:ptCount val="5"/>
                <c:pt idx="0">
                  <c:v>0.0 - 2.0 ppt  </c:v>
                </c:pt>
                <c:pt idx="1">
                  <c:v>2.1 - 10 ppt  </c:v>
                </c:pt>
                <c:pt idx="2">
                  <c:v>11 - 35 ppt  </c:v>
                </c:pt>
                <c:pt idx="3">
                  <c:v>36 - 70 ppt  </c:v>
                </c:pt>
                <c:pt idx="4">
                  <c:v>71 - 180 ppt  </c:v>
                </c:pt>
              </c:strCache>
            </c:strRef>
          </c:cat>
          <c:val>
            <c:numRef>
              <c:f>'2018-19 v Salinity Graphs'!$G$201:$K$201</c:f>
              <c:numCache>
                <c:formatCode>#,##0</c:formatCode>
                <c:ptCount val="5"/>
                <c:pt idx="0">
                  <c:v>151.296551724138</c:v>
                </c:pt>
                <c:pt idx="1">
                  <c:v>45.571014492753619</c:v>
                </c:pt>
                <c:pt idx="2">
                  <c:v>43.946666666666651</c:v>
                </c:pt>
                <c:pt idx="3">
                  <c:v>15.717647058823525</c:v>
                </c:pt>
                <c:pt idx="4">
                  <c:v>48.933333333333337</c:v>
                </c:pt>
              </c:numCache>
            </c:numRef>
          </c:val>
          <c:extLst>
            <c:ext xmlns:c16="http://schemas.microsoft.com/office/drawing/2014/chart" uri="{C3380CC4-5D6E-409C-BE32-E72D297353CC}">
              <c16:uniqueId val="{00000001-88B1-4650-A1A4-915A331FECD4}"/>
            </c:ext>
          </c:extLst>
        </c:ser>
        <c:ser>
          <c:idx val="1"/>
          <c:order val="2"/>
          <c:tx>
            <c:v>Average 2018 &amp; 2019</c:v>
          </c:tx>
          <c:spPr>
            <a:solidFill>
              <a:srgbClr val="ED7D31">
                <a:lumMod val="40000"/>
                <a:lumOff val="60000"/>
              </a:srgbClr>
            </a:solidFill>
            <a:ln>
              <a:noFill/>
            </a:ln>
            <a:effectLst/>
          </c:spPr>
          <c:invertIfNegative val="0"/>
          <c:cat>
            <c:strRef>
              <c:f>'2018-19 v Salinity Graphs'!$G$203:$K$203</c:f>
              <c:strCache>
                <c:ptCount val="5"/>
                <c:pt idx="0">
                  <c:v>0.0 - 2.0 ppt  </c:v>
                </c:pt>
                <c:pt idx="1">
                  <c:v>2.1 - 10 ppt  </c:v>
                </c:pt>
                <c:pt idx="2">
                  <c:v>11 - 35 ppt  </c:v>
                </c:pt>
                <c:pt idx="3">
                  <c:v>36 - 70 ppt  </c:v>
                </c:pt>
                <c:pt idx="4">
                  <c:v>71 - 180 ppt  </c:v>
                </c:pt>
              </c:strCache>
            </c:strRef>
          </c:cat>
          <c:val>
            <c:numRef>
              <c:f>'2018-19 v Salinity Graphs'!$G$202:$K$202</c:f>
              <c:numCache>
                <c:formatCode>#,##0</c:formatCode>
                <c:ptCount val="5"/>
                <c:pt idx="0">
                  <c:v>143.6468468468469</c:v>
                </c:pt>
                <c:pt idx="1">
                  <c:v>70.202878787878802</c:v>
                </c:pt>
                <c:pt idx="2">
                  <c:v>77.733333333333306</c:v>
                </c:pt>
                <c:pt idx="3">
                  <c:v>38.71427380952381</c:v>
                </c:pt>
                <c:pt idx="4">
                  <c:v>50.639966666666666</c:v>
                </c:pt>
              </c:numCache>
            </c:numRef>
          </c:val>
          <c:extLst>
            <c:ext xmlns:c16="http://schemas.microsoft.com/office/drawing/2014/chart" uri="{C3380CC4-5D6E-409C-BE32-E72D297353CC}">
              <c16:uniqueId val="{00000002-88B1-4650-A1A4-915A331FECD4}"/>
            </c:ext>
          </c:extLst>
        </c:ser>
        <c:ser>
          <c:idx val="2"/>
          <c:order val="3"/>
          <c:spPr>
            <a:solidFill>
              <a:sysClr val="window" lastClr="FFFFFF"/>
            </a:solidFill>
            <a:ln>
              <a:noFill/>
            </a:ln>
            <a:effectLst/>
          </c:spPr>
          <c:invertIfNegative val="0"/>
          <c:val>
            <c:numRef>
              <c:f>'2018-19 v Salinity Graphs'!$G$204:$K$204</c:f>
              <c:numCache>
                <c:formatCode>General</c:formatCode>
                <c:ptCount val="5"/>
              </c:numCache>
            </c:numRef>
          </c:val>
          <c:extLst>
            <c:ext xmlns:c16="http://schemas.microsoft.com/office/drawing/2014/chart" uri="{C3380CC4-5D6E-409C-BE32-E72D297353CC}">
              <c16:uniqueId val="{00000003-88B1-4650-A1A4-915A331FECD4}"/>
            </c:ext>
          </c:extLst>
        </c:ser>
        <c:dLbls>
          <c:showLegendKey val="0"/>
          <c:showVal val="0"/>
          <c:showCatName val="0"/>
          <c:showSerName val="0"/>
          <c:showPercent val="0"/>
          <c:showBubbleSize val="0"/>
        </c:dLbls>
        <c:gapWidth val="65"/>
        <c:overlap val="-54"/>
        <c:axId val="420590096"/>
        <c:axId val="420590488"/>
      </c:barChart>
      <c:catAx>
        <c:axId val="420590096"/>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SALINITY (ppt)</a:t>
                </a:r>
              </a:p>
            </c:rich>
          </c:tx>
          <c:layout>
            <c:manualLayout>
              <c:xMode val="edge"/>
              <c:yMode val="edge"/>
              <c:x val="0.45134868310565385"/>
              <c:y val="0.7768470746908876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0590488"/>
        <c:crosses val="autoZero"/>
        <c:auto val="1"/>
        <c:lblAlgn val="ctr"/>
        <c:lblOffset val="100"/>
        <c:noMultiLvlLbl val="0"/>
      </c:catAx>
      <c:valAx>
        <c:axId val="420590488"/>
        <c:scaling>
          <c:orientation val="minMax"/>
          <c:max val="2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Average (#/Liter)</a:t>
                </a:r>
                <a:endParaRPr lang="en-US"/>
              </a:p>
            </c:rich>
          </c:tx>
          <c:layout>
            <c:manualLayout>
              <c:xMode val="edge"/>
              <c:yMode val="edge"/>
              <c:x val="4.9391746125048354E-2"/>
              <c:y val="0.15629204670869926"/>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0590096"/>
        <c:crosses val="autoZero"/>
        <c:crossBetween val="between"/>
        <c:majorUnit val="50"/>
      </c:valAx>
      <c:spPr>
        <a:noFill/>
        <a:ln>
          <a:noFill/>
        </a:ln>
        <a:effectLst/>
      </c:spPr>
    </c:plotArea>
    <c:legend>
      <c:legendPos val="r"/>
      <c:legendEntry>
        <c:idx val="3"/>
        <c:txPr>
          <a:bodyPr rot="0" spcFirstLastPara="1" vertOverflow="ellipsis" vert="horz" wrap="square" anchor="ctr" anchorCtr="1"/>
          <a:lstStyle/>
          <a:p>
            <a:pPr>
              <a:defRPr sz="1200" b="0" i="0" u="none" strike="noStrike" kern="1200" baseline="0">
                <a:solidFill>
                  <a:schemeClr val="tx1">
                    <a:lumMod val="65000"/>
                    <a:lumOff val="35000"/>
                    <a:alpha val="0"/>
                  </a:schemeClr>
                </a:solidFill>
                <a:latin typeface="Arial" panose="020B0604020202020204" pitchFamily="34" charset="0"/>
                <a:ea typeface="+mn-ea"/>
                <a:cs typeface="Arial" panose="020B0604020202020204" pitchFamily="34" charset="0"/>
              </a:defRPr>
            </a:pPr>
            <a:endParaRPr lang="en-US"/>
          </a:p>
        </c:txPr>
      </c:legendEntry>
      <c:layout>
        <c:manualLayout>
          <c:xMode val="edge"/>
          <c:yMode val="edge"/>
          <c:x val="0.78395578806101485"/>
          <c:y val="0.15530762575487897"/>
          <c:w val="0.20642864683048071"/>
          <c:h val="0.206283061997875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solidFill>
                  <a:schemeClr val="tx1"/>
                </a:solidFill>
                <a:effectLst/>
              </a:rPr>
              <a:t>Average Population Densities (#/Liter) v Salinity (ppt)</a:t>
            </a:r>
            <a:endParaRPr lang="en-US" sz="1600">
              <a:solidFill>
                <a:schemeClr val="tx1"/>
              </a:solidFill>
              <a:effectLst/>
            </a:endParaRPr>
          </a:p>
          <a:p>
            <a:pPr>
              <a:defRPr/>
            </a:pPr>
            <a:r>
              <a:rPr lang="en-US" sz="1800" b="1" i="0" baseline="0">
                <a:solidFill>
                  <a:srgbClr val="FF0000"/>
                </a:solidFill>
                <a:effectLst/>
              </a:rPr>
              <a:t>Benthic</a:t>
            </a:r>
            <a:r>
              <a:rPr lang="en-US" sz="1800" b="1" i="0" baseline="0">
                <a:effectLst/>
              </a:rPr>
              <a:t> (CORE Protocol) </a:t>
            </a:r>
            <a:endParaRPr lang="en-US" sz="16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190026884980617"/>
          <c:y val="0.15104236338552329"/>
          <c:w val="0.83171215866878068"/>
          <c:h val="0.36272937526832577"/>
        </c:manualLayout>
      </c:layout>
      <c:barChart>
        <c:barDir val="col"/>
        <c:grouping val="clustered"/>
        <c:varyColors val="0"/>
        <c:ser>
          <c:idx val="7"/>
          <c:order val="0"/>
          <c:tx>
            <c:v>2018_Benthic Data</c:v>
          </c:tx>
          <c:spPr>
            <a:solidFill>
              <a:srgbClr val="00B050"/>
            </a:solidFill>
            <a:ln>
              <a:solidFill>
                <a:srgbClr val="00B050"/>
              </a:solidFill>
            </a:ln>
            <a:effectLst/>
          </c:spPr>
          <c:invertIfNegative val="0"/>
          <c:cat>
            <c:strRef>
              <c:f>'2018-19 v Salinity Graphs'!$G$203:$K$203</c:f>
              <c:strCache>
                <c:ptCount val="5"/>
                <c:pt idx="0">
                  <c:v>0.0 - 2.0 ppt  </c:v>
                </c:pt>
                <c:pt idx="1">
                  <c:v>2.1 - 10 ppt  </c:v>
                </c:pt>
                <c:pt idx="2">
                  <c:v>11 - 35 ppt  </c:v>
                </c:pt>
                <c:pt idx="3">
                  <c:v>36 - 70 ppt  </c:v>
                </c:pt>
                <c:pt idx="4">
                  <c:v>71 - 180 ppt  </c:v>
                </c:pt>
              </c:strCache>
            </c:strRef>
          </c:cat>
          <c:val>
            <c:numRef>
              <c:f>'2018-19 v Salinity Graphs'!$X$200:$AB$200</c:f>
              <c:numCache>
                <c:formatCode>#,##0</c:formatCode>
                <c:ptCount val="5"/>
                <c:pt idx="0">
                  <c:v>537.35255570117954</c:v>
                </c:pt>
                <c:pt idx="1">
                  <c:v>723.7512742099899</c:v>
                </c:pt>
                <c:pt idx="2">
                  <c:v>3466.8705402650362</c:v>
                </c:pt>
                <c:pt idx="3">
                  <c:v>4941.3863404689091</c:v>
                </c:pt>
                <c:pt idx="4">
                  <c:v>295.61671763506627</c:v>
                </c:pt>
              </c:numCache>
            </c:numRef>
          </c:val>
          <c:extLst>
            <c:ext xmlns:c16="http://schemas.microsoft.com/office/drawing/2014/chart" uri="{C3380CC4-5D6E-409C-BE32-E72D297353CC}">
              <c16:uniqueId val="{00000000-9271-4D28-A7AA-6A966D8DB208}"/>
            </c:ext>
          </c:extLst>
        </c:ser>
        <c:ser>
          <c:idx val="0"/>
          <c:order val="1"/>
          <c:tx>
            <c:v>2019_Benthic Data</c:v>
          </c:tx>
          <c:spPr>
            <a:solidFill>
              <a:schemeClr val="accent1"/>
            </a:solidFill>
            <a:ln>
              <a:noFill/>
            </a:ln>
            <a:effectLst/>
          </c:spPr>
          <c:invertIfNegative val="0"/>
          <c:cat>
            <c:strRef>
              <c:f>'2018-19 v Salinity Graphs'!$G$203:$K$203</c:f>
              <c:strCache>
                <c:ptCount val="5"/>
                <c:pt idx="0">
                  <c:v>0.0 - 2.0 ppt  </c:v>
                </c:pt>
                <c:pt idx="1">
                  <c:v>2.1 - 10 ppt  </c:v>
                </c:pt>
                <c:pt idx="2">
                  <c:v>11 - 35 ppt  </c:v>
                </c:pt>
                <c:pt idx="3">
                  <c:v>36 - 70 ppt  </c:v>
                </c:pt>
                <c:pt idx="4">
                  <c:v>71 - 180 ppt  </c:v>
                </c:pt>
              </c:strCache>
            </c:strRef>
          </c:cat>
          <c:val>
            <c:numRef>
              <c:f>'2018-19 v Salinity Graphs'!$X$201:$AB$201</c:f>
              <c:numCache>
                <c:formatCode>#,##0</c:formatCode>
                <c:ptCount val="5"/>
                <c:pt idx="0">
                  <c:v>1537.1999999999998</c:v>
                </c:pt>
                <c:pt idx="1">
                  <c:v>164.70000000000002</c:v>
                </c:pt>
                <c:pt idx="2">
                  <c:v>1094.5687499999997</c:v>
                </c:pt>
                <c:pt idx="3">
                  <c:v>636.83999999999992</c:v>
                </c:pt>
                <c:pt idx="4">
                  <c:v>76.86</c:v>
                </c:pt>
              </c:numCache>
            </c:numRef>
          </c:val>
          <c:extLst>
            <c:ext xmlns:c16="http://schemas.microsoft.com/office/drawing/2014/chart" uri="{C3380CC4-5D6E-409C-BE32-E72D297353CC}">
              <c16:uniqueId val="{00000001-9271-4D28-A7AA-6A966D8DB208}"/>
            </c:ext>
          </c:extLst>
        </c:ser>
        <c:ser>
          <c:idx val="1"/>
          <c:order val="2"/>
          <c:tx>
            <c:v>Average 2018 &amp; 2019</c:v>
          </c:tx>
          <c:spPr>
            <a:solidFill>
              <a:srgbClr val="ED7D31">
                <a:lumMod val="40000"/>
                <a:lumOff val="60000"/>
              </a:srgbClr>
            </a:solidFill>
            <a:ln>
              <a:noFill/>
            </a:ln>
            <a:effectLst/>
          </c:spPr>
          <c:invertIfNegative val="0"/>
          <c:cat>
            <c:strRef>
              <c:f>'2018-19 v Salinity Graphs'!$G$203:$K$203</c:f>
              <c:strCache>
                <c:ptCount val="5"/>
                <c:pt idx="0">
                  <c:v>0.0 - 2.0 ppt  </c:v>
                </c:pt>
                <c:pt idx="1">
                  <c:v>2.1 - 10 ppt  </c:v>
                </c:pt>
                <c:pt idx="2">
                  <c:v>11 - 35 ppt  </c:v>
                </c:pt>
                <c:pt idx="3">
                  <c:v>36 - 70 ppt  </c:v>
                </c:pt>
                <c:pt idx="4">
                  <c:v>71 - 180 ppt  </c:v>
                </c:pt>
              </c:strCache>
            </c:strRef>
          </c:cat>
          <c:val>
            <c:numRef>
              <c:f>'2018-19 v Salinity Graphs'!$X$202:$AB$202</c:f>
              <c:numCache>
                <c:formatCode>#,##0</c:formatCode>
                <c:ptCount val="5"/>
                <c:pt idx="0">
                  <c:v>1070.6045259938837</c:v>
                </c:pt>
                <c:pt idx="1">
                  <c:v>234.58140927624873</c:v>
                </c:pt>
                <c:pt idx="2">
                  <c:v>2006.9925154865521</c:v>
                </c:pt>
                <c:pt idx="3">
                  <c:v>2202.1295783523306</c:v>
                </c:pt>
                <c:pt idx="4">
                  <c:v>240.9275382262997</c:v>
                </c:pt>
              </c:numCache>
            </c:numRef>
          </c:val>
          <c:extLst>
            <c:ext xmlns:c16="http://schemas.microsoft.com/office/drawing/2014/chart" uri="{C3380CC4-5D6E-409C-BE32-E72D297353CC}">
              <c16:uniqueId val="{00000002-9271-4D28-A7AA-6A966D8DB208}"/>
            </c:ext>
          </c:extLst>
        </c:ser>
        <c:ser>
          <c:idx val="2"/>
          <c:order val="3"/>
          <c:spPr>
            <a:solidFill>
              <a:sysClr val="window" lastClr="FFFFFF"/>
            </a:solidFill>
            <a:ln>
              <a:noFill/>
            </a:ln>
            <a:effectLst/>
          </c:spPr>
          <c:invertIfNegative val="0"/>
          <c:val>
            <c:numRef>
              <c:f>'2018-19 v Salinity Graphs'!$G$204:$K$204</c:f>
              <c:numCache>
                <c:formatCode>General</c:formatCode>
                <c:ptCount val="5"/>
              </c:numCache>
            </c:numRef>
          </c:val>
          <c:extLst>
            <c:ext xmlns:c16="http://schemas.microsoft.com/office/drawing/2014/chart" uri="{C3380CC4-5D6E-409C-BE32-E72D297353CC}">
              <c16:uniqueId val="{00000003-9271-4D28-A7AA-6A966D8DB208}"/>
            </c:ext>
          </c:extLst>
        </c:ser>
        <c:dLbls>
          <c:showLegendKey val="0"/>
          <c:showVal val="0"/>
          <c:showCatName val="0"/>
          <c:showSerName val="0"/>
          <c:showPercent val="0"/>
          <c:showBubbleSize val="0"/>
        </c:dLbls>
        <c:gapWidth val="65"/>
        <c:overlap val="-54"/>
        <c:axId val="420591664"/>
        <c:axId val="420591272"/>
      </c:barChart>
      <c:catAx>
        <c:axId val="42059166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SALINITY (ppt)</a:t>
                </a:r>
              </a:p>
            </c:rich>
          </c:tx>
          <c:layout>
            <c:manualLayout>
              <c:xMode val="edge"/>
              <c:yMode val="edge"/>
              <c:x val="0.44982522180157103"/>
              <c:y val="0.7662475616425321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0591272"/>
        <c:crosses val="autoZero"/>
        <c:auto val="1"/>
        <c:lblAlgn val="ctr"/>
        <c:lblOffset val="100"/>
        <c:noMultiLvlLbl val="0"/>
      </c:catAx>
      <c:valAx>
        <c:axId val="420591272"/>
        <c:scaling>
          <c:orientation val="minMax"/>
          <c:max val="5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1">
                    <a:effectLst/>
                  </a:rPr>
                  <a:t>Average (#/Liter)</a:t>
                </a:r>
                <a:endParaRPr lang="en-US"/>
              </a:p>
            </c:rich>
          </c:tx>
          <c:layout>
            <c:manualLayout>
              <c:xMode val="edge"/>
              <c:yMode val="edge"/>
              <c:x val="3.1110159447619322E-2"/>
              <c:y val="0.16431824793715044"/>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20591664"/>
        <c:crosses val="autoZero"/>
        <c:crossBetween val="between"/>
        <c:majorUnit val="1000"/>
        <c:minorUnit val="500"/>
      </c:valAx>
      <c:spPr>
        <a:noFill/>
        <a:ln>
          <a:noFill/>
        </a:ln>
        <a:effectLst/>
      </c:spPr>
    </c:plotArea>
    <c:legend>
      <c:legendPos val="r"/>
      <c:legendEntry>
        <c:idx val="3"/>
        <c:txPr>
          <a:bodyPr rot="0" spcFirstLastPara="1" vertOverflow="ellipsis" vert="horz" wrap="square" anchor="ctr" anchorCtr="1"/>
          <a:lstStyle/>
          <a:p>
            <a:pPr>
              <a:defRPr sz="1200" b="0" i="0" u="none" strike="noStrike" kern="1200" baseline="0">
                <a:solidFill>
                  <a:schemeClr val="tx1">
                    <a:lumMod val="65000"/>
                    <a:lumOff val="35000"/>
                    <a:alpha val="0"/>
                  </a:schemeClr>
                </a:solidFill>
                <a:latin typeface="Arial" panose="020B0604020202020204" pitchFamily="34" charset="0"/>
                <a:ea typeface="+mn-ea"/>
                <a:cs typeface="Arial" panose="020B0604020202020204" pitchFamily="34" charset="0"/>
              </a:defRPr>
            </a:pPr>
            <a:endParaRPr lang="en-US"/>
          </a:p>
        </c:txPr>
      </c:legendEntry>
      <c:layout>
        <c:manualLayout>
          <c:xMode val="edge"/>
          <c:yMode val="edge"/>
          <c:x val="0.78395578806101485"/>
          <c:y val="0.15530762575487897"/>
          <c:w val="0.20642864683048071"/>
          <c:h val="0.206283061997875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400" b="1"/>
              <a:t>Comparing Sites VBR1 to NVBR </a:t>
            </a:r>
          </a:p>
          <a:p>
            <a:pPr>
              <a:defRPr sz="1400" b="1"/>
            </a:pPr>
            <a:r>
              <a:rPr lang="en-US" sz="1400" b="1"/>
              <a:t>(30m Apart)</a:t>
            </a:r>
          </a:p>
          <a:p>
            <a:pPr>
              <a:defRPr sz="1400" b="1"/>
            </a:pPr>
            <a:r>
              <a:rPr lang="en-US" sz="1400" b="1"/>
              <a:t>(Ave # / Liter) by Taxa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6040139839348674"/>
          <c:y val="0.17748414755845837"/>
          <c:w val="0.83830210922654325"/>
          <c:h val="0.61396530760801715"/>
        </c:manualLayout>
      </c:layout>
      <c:barChart>
        <c:barDir val="col"/>
        <c:grouping val="clustered"/>
        <c:varyColors val="0"/>
        <c:ser>
          <c:idx val="0"/>
          <c:order val="0"/>
          <c:tx>
            <c:v>VBR1</c:v>
          </c:tx>
          <c:spPr>
            <a:solidFill>
              <a:schemeClr val="accent1"/>
            </a:solidFill>
            <a:ln>
              <a:noFill/>
            </a:ln>
            <a:effectLst/>
          </c:spPr>
          <c:invertIfNegative val="0"/>
          <c:cat>
            <c:strRef>
              <c:f>'[1]2018 Protocol Matrix Test'!$H$37:$O$37</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Test'!$H$35:$O$35</c:f>
              <c:numCache>
                <c:formatCode>General</c:formatCode>
                <c:ptCount val="8"/>
                <c:pt idx="0">
                  <c:v>7.0353515624999998</c:v>
                </c:pt>
                <c:pt idx="1">
                  <c:v>1.6560546875</c:v>
                </c:pt>
                <c:pt idx="2">
                  <c:v>0.2529296875</c:v>
                </c:pt>
                <c:pt idx="3">
                  <c:v>0.10175781249999999</c:v>
                </c:pt>
                <c:pt idx="4">
                  <c:v>5.17578125E-2</c:v>
                </c:pt>
                <c:pt idx="5">
                  <c:v>0.10019531250000001</c:v>
                </c:pt>
                <c:pt idx="6">
                  <c:v>0.10019531250000001</c:v>
                </c:pt>
                <c:pt idx="7">
                  <c:v>8.1901041666666674E-2</c:v>
                </c:pt>
              </c:numCache>
            </c:numRef>
          </c:val>
          <c:extLst>
            <c:ext xmlns:c16="http://schemas.microsoft.com/office/drawing/2014/chart" uri="{C3380CC4-5D6E-409C-BE32-E72D297353CC}">
              <c16:uniqueId val="{00000000-56FF-4595-883F-BF529E471A7D}"/>
            </c:ext>
          </c:extLst>
        </c:ser>
        <c:ser>
          <c:idx val="1"/>
          <c:order val="1"/>
          <c:tx>
            <c:v>NVBR</c:v>
          </c:tx>
          <c:spPr>
            <a:solidFill>
              <a:schemeClr val="accent2"/>
            </a:solidFill>
            <a:ln>
              <a:noFill/>
            </a:ln>
            <a:effectLst/>
          </c:spPr>
          <c:invertIfNegative val="0"/>
          <c:cat>
            <c:strRef>
              <c:f>'[1]2018 Protocol Matrix Test'!$H$37:$O$37</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Test'!$H$36:$O$36</c:f>
              <c:numCache>
                <c:formatCode>General</c:formatCode>
                <c:ptCount val="8"/>
                <c:pt idx="0">
                  <c:v>7.7313151041666668</c:v>
                </c:pt>
                <c:pt idx="1">
                  <c:v>0.8598958333333333</c:v>
                </c:pt>
                <c:pt idx="2">
                  <c:v>2.9360677083333333</c:v>
                </c:pt>
                <c:pt idx="3">
                  <c:v>0.14225260416666666</c:v>
                </c:pt>
                <c:pt idx="4">
                  <c:v>0.11901041666666666</c:v>
                </c:pt>
                <c:pt idx="5">
                  <c:v>0.1005859375</c:v>
                </c:pt>
                <c:pt idx="6">
                  <c:v>0</c:v>
                </c:pt>
                <c:pt idx="7">
                  <c:v>7.7604166666666669E-2</c:v>
                </c:pt>
              </c:numCache>
            </c:numRef>
          </c:val>
          <c:extLst>
            <c:ext xmlns:c16="http://schemas.microsoft.com/office/drawing/2014/chart" uri="{C3380CC4-5D6E-409C-BE32-E72D297353CC}">
              <c16:uniqueId val="{00000001-56FF-4595-883F-BF529E471A7D}"/>
            </c:ext>
          </c:extLst>
        </c:ser>
        <c:dLbls>
          <c:showLegendKey val="0"/>
          <c:showVal val="0"/>
          <c:showCatName val="0"/>
          <c:showSerName val="0"/>
          <c:showPercent val="0"/>
          <c:showBubbleSize val="0"/>
        </c:dLbls>
        <c:gapWidth val="219"/>
        <c:overlap val="-27"/>
        <c:axId val="420592448"/>
        <c:axId val="420583040"/>
      </c:barChart>
      <c:catAx>
        <c:axId val="42059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83040"/>
        <c:crosses val="autoZero"/>
        <c:auto val="1"/>
        <c:lblAlgn val="ctr"/>
        <c:lblOffset val="100"/>
        <c:noMultiLvlLbl val="0"/>
      </c:catAx>
      <c:valAx>
        <c:axId val="420583040"/>
        <c:scaling>
          <c:orientation val="minMax"/>
          <c:max val="8"/>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US" b="1"/>
                  <a:t>Ave Taxa # / Liter</a:t>
                </a:r>
              </a:p>
            </c:rich>
          </c:tx>
          <c:layout>
            <c:manualLayout>
              <c:xMode val="edge"/>
              <c:yMode val="edge"/>
              <c:x val="3.2963279425826393E-2"/>
              <c:y val="0.35181153710981405"/>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92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r"/>
      <c:layout>
        <c:manualLayout>
          <c:xMode val="edge"/>
          <c:yMode val="edge"/>
          <c:x val="0.83499348309329213"/>
          <c:y val="0.16871159688057369"/>
          <c:w val="0.11395970595980108"/>
          <c:h val="0.11206921809192456"/>
        </c:manualLayout>
      </c:layout>
      <c:overlay val="0"/>
      <c:spPr>
        <a:noFill/>
        <a:ln>
          <a:solidFill>
            <a:schemeClr val="tx1"/>
          </a:solidFill>
        </a:ln>
        <a:effectLst/>
      </c:spPr>
      <c:txPr>
        <a:bodyPr rot="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r>
              <a:rPr lang="en-US"/>
              <a:t>Comparing SW250 with SW500 Protocol</a:t>
            </a:r>
          </a:p>
          <a:p>
            <a:pPr>
              <a:defRPr/>
            </a:pPr>
            <a:r>
              <a:rPr lang="en-US"/>
              <a:t>For Sites VBR1 and NVBR</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22011591849987824"/>
          <c:y val="0.13128799117501616"/>
          <c:w val="0.77988408150012178"/>
          <c:h val="0.55867199154062575"/>
        </c:manualLayout>
      </c:layout>
      <c:barChart>
        <c:barDir val="col"/>
        <c:grouping val="clustered"/>
        <c:varyColors val="0"/>
        <c:ser>
          <c:idx val="0"/>
          <c:order val="0"/>
          <c:tx>
            <c:v>SW250-VBR1</c:v>
          </c:tx>
          <c:spPr>
            <a:solidFill>
              <a:schemeClr val="accent1"/>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Test'!$J$87:$Q$87</c:f>
              <c:numCache>
                <c:formatCode>General</c:formatCode>
                <c:ptCount val="8"/>
                <c:pt idx="0">
                  <c:v>0.39687500000000003</c:v>
                </c:pt>
                <c:pt idx="1">
                  <c:v>8.5937500000000007E-3</c:v>
                </c:pt>
                <c:pt idx="2">
                  <c:v>9.3750000000000014E-3</c:v>
                </c:pt>
                <c:pt idx="3">
                  <c:v>2.3437500000000003E-3</c:v>
                </c:pt>
                <c:pt idx="4">
                  <c:v>5.4687500000000005E-3</c:v>
                </c:pt>
                <c:pt idx="5">
                  <c:v>0</c:v>
                </c:pt>
                <c:pt idx="6">
                  <c:v>0</c:v>
                </c:pt>
                <c:pt idx="7">
                  <c:v>2.8906250000000001E-2</c:v>
                </c:pt>
              </c:numCache>
            </c:numRef>
          </c:val>
          <c:extLst>
            <c:ext xmlns:c16="http://schemas.microsoft.com/office/drawing/2014/chart" uri="{C3380CC4-5D6E-409C-BE32-E72D297353CC}">
              <c16:uniqueId val="{00000000-2696-486A-A8D9-31892287A312}"/>
            </c:ext>
          </c:extLst>
        </c:ser>
        <c:ser>
          <c:idx val="1"/>
          <c:order val="1"/>
          <c:tx>
            <c:v>SW250-NVBR</c:v>
          </c:tx>
          <c:spPr>
            <a:solidFill>
              <a:schemeClr val="accent2"/>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Test'!$J$88:$Q$88</c:f>
              <c:numCache>
                <c:formatCode>General</c:formatCode>
                <c:ptCount val="8"/>
                <c:pt idx="0">
                  <c:v>0.37265625000000002</c:v>
                </c:pt>
                <c:pt idx="1">
                  <c:v>7.421875E-2</c:v>
                </c:pt>
                <c:pt idx="2">
                  <c:v>9.3750000000000014E-3</c:v>
                </c:pt>
                <c:pt idx="3">
                  <c:v>5.1562500000000004E-2</c:v>
                </c:pt>
                <c:pt idx="4">
                  <c:v>3.1250000000000002E-3</c:v>
                </c:pt>
                <c:pt idx="5">
                  <c:v>1.5625000000000001E-3</c:v>
                </c:pt>
                <c:pt idx="6">
                  <c:v>0</c:v>
                </c:pt>
                <c:pt idx="7">
                  <c:v>5.4687500000000005E-3</c:v>
                </c:pt>
              </c:numCache>
            </c:numRef>
          </c:val>
          <c:extLst>
            <c:ext xmlns:c16="http://schemas.microsoft.com/office/drawing/2014/chart" uri="{C3380CC4-5D6E-409C-BE32-E72D297353CC}">
              <c16:uniqueId val="{00000001-2696-486A-A8D9-31892287A312}"/>
            </c:ext>
          </c:extLst>
        </c:ser>
        <c:ser>
          <c:idx val="2"/>
          <c:order val="2"/>
          <c:tx>
            <c:v>SW500-VBR1</c:v>
          </c:tx>
          <c:spPr>
            <a:solidFill>
              <a:schemeClr val="accent3"/>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Test'!$J$89:$Q$89</c:f>
              <c:numCache>
                <c:formatCode>General</c:formatCode>
                <c:ptCount val="8"/>
                <c:pt idx="0">
                  <c:v>0.14453125</c:v>
                </c:pt>
                <c:pt idx="1">
                  <c:v>1.5625E-2</c:v>
                </c:pt>
                <c:pt idx="2">
                  <c:v>2.3437500000000003E-3</c:v>
                </c:pt>
                <c:pt idx="3">
                  <c:v>4.6875000000000007E-3</c:v>
                </c:pt>
                <c:pt idx="4">
                  <c:v>1.5625000000000001E-3</c:v>
                </c:pt>
                <c:pt idx="5">
                  <c:v>7.8125000000000004E-4</c:v>
                </c:pt>
                <c:pt idx="6">
                  <c:v>7.8125000000000004E-4</c:v>
                </c:pt>
                <c:pt idx="7">
                  <c:v>2.5000000000000001E-2</c:v>
                </c:pt>
              </c:numCache>
            </c:numRef>
          </c:val>
          <c:extLst>
            <c:ext xmlns:c16="http://schemas.microsoft.com/office/drawing/2014/chart" uri="{C3380CC4-5D6E-409C-BE32-E72D297353CC}">
              <c16:uniqueId val="{00000002-2696-486A-A8D9-31892287A312}"/>
            </c:ext>
          </c:extLst>
        </c:ser>
        <c:ser>
          <c:idx val="3"/>
          <c:order val="3"/>
          <c:tx>
            <c:v>SW500-NVBR</c:v>
          </c:tx>
          <c:spPr>
            <a:solidFill>
              <a:schemeClr val="accent4"/>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Test'!$J$90:$Q$90</c:f>
              <c:numCache>
                <c:formatCode>General</c:formatCode>
                <c:ptCount val="8"/>
                <c:pt idx="0">
                  <c:v>8.5937500000000014E-2</c:v>
                </c:pt>
                <c:pt idx="1">
                  <c:v>3.2031250000000004E-2</c:v>
                </c:pt>
                <c:pt idx="2">
                  <c:v>1.5625000000000001E-3</c:v>
                </c:pt>
                <c:pt idx="3">
                  <c:v>5.078125E-2</c:v>
                </c:pt>
                <c:pt idx="4">
                  <c:v>6.2500000000000003E-3</c:v>
                </c:pt>
                <c:pt idx="5">
                  <c:v>7.8125000000000004E-4</c:v>
                </c:pt>
                <c:pt idx="6">
                  <c:v>0</c:v>
                </c:pt>
                <c:pt idx="7">
                  <c:v>3.8281250000000003E-2</c:v>
                </c:pt>
              </c:numCache>
            </c:numRef>
          </c:val>
          <c:extLst>
            <c:ext xmlns:c16="http://schemas.microsoft.com/office/drawing/2014/chart" uri="{C3380CC4-5D6E-409C-BE32-E72D297353CC}">
              <c16:uniqueId val="{00000003-2696-486A-A8D9-31892287A312}"/>
            </c:ext>
          </c:extLst>
        </c:ser>
        <c:dLbls>
          <c:showLegendKey val="0"/>
          <c:showVal val="0"/>
          <c:showCatName val="0"/>
          <c:showSerName val="0"/>
          <c:showPercent val="0"/>
          <c:showBubbleSize val="0"/>
        </c:dLbls>
        <c:gapWidth val="219"/>
        <c:overlap val="-27"/>
        <c:axId val="420593624"/>
        <c:axId val="420585784"/>
      </c:barChart>
      <c:catAx>
        <c:axId val="420593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85784"/>
        <c:crosses val="autoZero"/>
        <c:auto val="1"/>
        <c:lblAlgn val="ctr"/>
        <c:lblOffset val="100"/>
        <c:noMultiLvlLbl val="0"/>
      </c:catAx>
      <c:valAx>
        <c:axId val="420585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r>
                  <a:rPr lang="en-US"/>
                  <a:t>Ave Taxa (#/Liter)</a:t>
                </a:r>
              </a:p>
            </c:rich>
          </c:tx>
          <c:layout>
            <c:manualLayout>
              <c:xMode val="edge"/>
              <c:yMode val="edge"/>
              <c:x val="0.12254416830708662"/>
              <c:y val="0.31685889570552145"/>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93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a:softEdge rad="0"/>
          </a:effectLst>
        </c:spPr>
        <c:txPr>
          <a:bodyPr rot="0" spcFirstLastPara="1" vertOverflow="ellipsis" vert="horz" wrap="square" anchor="ctr" anchorCtr="1"/>
          <a:lstStyle/>
          <a:p>
            <a:pPr rtl="0">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r"/>
      <c:layout>
        <c:manualLayout>
          <c:xMode val="edge"/>
          <c:yMode val="edge"/>
          <c:x val="0.70146719160104987"/>
          <c:y val="0.1761669574237352"/>
          <c:w val="0.20155921746895039"/>
          <c:h val="0.1853776313675076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1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r>
              <a:rPr lang="en-US"/>
              <a:t>Comparing SW250 Protocols with FB-OW Protocol</a:t>
            </a:r>
          </a:p>
          <a:p>
            <a:pPr>
              <a:defRPr/>
            </a:pPr>
            <a:r>
              <a:rPr lang="en-US"/>
              <a:t>For Sites VBR1 and NVBR</a:t>
            </a:r>
          </a:p>
        </c:rich>
      </c:tx>
      <c:layout>
        <c:manualLayout>
          <c:xMode val="edge"/>
          <c:yMode val="edge"/>
          <c:x val="0.24044942611646775"/>
          <c:y val="1.2934220627658009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7576684352224212"/>
          <c:y val="0.10457284944645077"/>
          <c:w val="0.82423315647775797"/>
          <c:h val="0.63585439977897495"/>
        </c:manualLayout>
      </c:layout>
      <c:barChart>
        <c:barDir val="col"/>
        <c:grouping val="clustered"/>
        <c:varyColors val="0"/>
        <c:ser>
          <c:idx val="1"/>
          <c:order val="0"/>
          <c:tx>
            <c:v>Ave FB-OW-VBR1</c:v>
          </c:tx>
          <c:spPr>
            <a:solidFill>
              <a:schemeClr val="accent2"/>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Test'!$J$108:$Q$108</c:f>
              <c:numCache>
                <c:formatCode>General</c:formatCode>
                <c:ptCount val="8"/>
                <c:pt idx="0">
                  <c:v>0.8</c:v>
                </c:pt>
                <c:pt idx="1">
                  <c:v>0.2</c:v>
                </c:pt>
                <c:pt idx="2">
                  <c:v>0</c:v>
                </c:pt>
                <c:pt idx="3">
                  <c:v>6.6666666666666666E-2</c:v>
                </c:pt>
                <c:pt idx="4">
                  <c:v>0</c:v>
                </c:pt>
                <c:pt idx="5">
                  <c:v>0</c:v>
                </c:pt>
                <c:pt idx="6">
                  <c:v>0</c:v>
                </c:pt>
                <c:pt idx="7">
                  <c:v>0</c:v>
                </c:pt>
              </c:numCache>
            </c:numRef>
          </c:val>
          <c:extLst>
            <c:ext xmlns:c16="http://schemas.microsoft.com/office/drawing/2014/chart" uri="{C3380CC4-5D6E-409C-BE32-E72D297353CC}">
              <c16:uniqueId val="{00000000-ADAF-4FDE-B530-9F8A2F5C21BD}"/>
            </c:ext>
          </c:extLst>
        </c:ser>
        <c:ser>
          <c:idx val="3"/>
          <c:order val="1"/>
          <c:tx>
            <c:v>Ave FB-OW-NVBR</c:v>
          </c:tx>
          <c:spPr>
            <a:solidFill>
              <a:schemeClr val="accent4"/>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Test'!$J$110:$Q$110</c:f>
              <c:numCache>
                <c:formatCode>General</c:formatCode>
                <c:ptCount val="8"/>
                <c:pt idx="0">
                  <c:v>0.66666666666666674</c:v>
                </c:pt>
                <c:pt idx="1">
                  <c:v>0.13333333333333333</c:v>
                </c:pt>
                <c:pt idx="2">
                  <c:v>0.13333333333333333</c:v>
                </c:pt>
                <c:pt idx="3">
                  <c:v>0.13333333333333333</c:v>
                </c:pt>
                <c:pt idx="4">
                  <c:v>0</c:v>
                </c:pt>
                <c:pt idx="5">
                  <c:v>0</c:v>
                </c:pt>
                <c:pt idx="6">
                  <c:v>0</c:v>
                </c:pt>
                <c:pt idx="7">
                  <c:v>0.13333333333333333</c:v>
                </c:pt>
              </c:numCache>
            </c:numRef>
          </c:val>
          <c:extLst>
            <c:ext xmlns:c16="http://schemas.microsoft.com/office/drawing/2014/chart" uri="{C3380CC4-5D6E-409C-BE32-E72D297353CC}">
              <c16:uniqueId val="{00000001-ADAF-4FDE-B530-9F8A2F5C21BD}"/>
            </c:ext>
          </c:extLst>
        </c:ser>
        <c:ser>
          <c:idx val="0"/>
          <c:order val="2"/>
          <c:tx>
            <c:v>Ave SW250-VBR1</c:v>
          </c:tx>
          <c:spPr>
            <a:solidFill>
              <a:schemeClr val="accent1"/>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Test'!$J$107:$Q$107</c:f>
              <c:numCache>
                <c:formatCode>General</c:formatCode>
                <c:ptCount val="8"/>
                <c:pt idx="0">
                  <c:v>8.5937500000000014E-2</c:v>
                </c:pt>
                <c:pt idx="1">
                  <c:v>3.2031250000000004E-2</c:v>
                </c:pt>
                <c:pt idx="2">
                  <c:v>1.5625000000000001E-3</c:v>
                </c:pt>
                <c:pt idx="3">
                  <c:v>5.078125E-2</c:v>
                </c:pt>
                <c:pt idx="4">
                  <c:v>6.2500000000000003E-3</c:v>
                </c:pt>
                <c:pt idx="5">
                  <c:v>7.8125000000000004E-4</c:v>
                </c:pt>
                <c:pt idx="6">
                  <c:v>0</c:v>
                </c:pt>
                <c:pt idx="7">
                  <c:v>3.8281250000000003E-2</c:v>
                </c:pt>
              </c:numCache>
            </c:numRef>
          </c:val>
          <c:extLst>
            <c:ext xmlns:c16="http://schemas.microsoft.com/office/drawing/2014/chart" uri="{C3380CC4-5D6E-409C-BE32-E72D297353CC}">
              <c16:uniqueId val="{00000002-ADAF-4FDE-B530-9F8A2F5C21BD}"/>
            </c:ext>
          </c:extLst>
        </c:ser>
        <c:ser>
          <c:idx val="2"/>
          <c:order val="3"/>
          <c:tx>
            <c:v>Ave SW250-NVBR</c:v>
          </c:tx>
          <c:spPr>
            <a:solidFill>
              <a:schemeClr val="accent3"/>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Test'!$J$109:$Q$109</c:f>
              <c:numCache>
                <c:formatCode>General</c:formatCode>
                <c:ptCount val="8"/>
                <c:pt idx="0">
                  <c:v>0.37265625000000002</c:v>
                </c:pt>
                <c:pt idx="1">
                  <c:v>7.421875E-2</c:v>
                </c:pt>
                <c:pt idx="2">
                  <c:v>9.3750000000000014E-3</c:v>
                </c:pt>
                <c:pt idx="3">
                  <c:v>5.1562500000000004E-2</c:v>
                </c:pt>
                <c:pt idx="4">
                  <c:v>3.1250000000000002E-3</c:v>
                </c:pt>
                <c:pt idx="5">
                  <c:v>1.5625000000000001E-3</c:v>
                </c:pt>
                <c:pt idx="6">
                  <c:v>0</c:v>
                </c:pt>
                <c:pt idx="7">
                  <c:v>5.4687500000000005E-3</c:v>
                </c:pt>
              </c:numCache>
            </c:numRef>
          </c:val>
          <c:extLst>
            <c:ext xmlns:c16="http://schemas.microsoft.com/office/drawing/2014/chart" uri="{C3380CC4-5D6E-409C-BE32-E72D297353CC}">
              <c16:uniqueId val="{00000003-ADAF-4FDE-B530-9F8A2F5C21BD}"/>
            </c:ext>
          </c:extLst>
        </c:ser>
        <c:dLbls>
          <c:showLegendKey val="0"/>
          <c:showVal val="0"/>
          <c:showCatName val="0"/>
          <c:showSerName val="0"/>
          <c:showPercent val="0"/>
          <c:showBubbleSize val="0"/>
        </c:dLbls>
        <c:gapWidth val="219"/>
        <c:overlap val="-27"/>
        <c:axId val="420583824"/>
        <c:axId val="420584608"/>
      </c:barChart>
      <c:catAx>
        <c:axId val="42058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84608"/>
        <c:crosses val="autoZero"/>
        <c:auto val="1"/>
        <c:lblAlgn val="ctr"/>
        <c:lblOffset val="100"/>
        <c:noMultiLvlLbl val="0"/>
      </c:catAx>
      <c:valAx>
        <c:axId val="420584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r>
                  <a:rPr lang="en-US"/>
                  <a:t>Ave Taxa (#/Liter)</a:t>
                </a:r>
              </a:p>
            </c:rich>
          </c:tx>
          <c:layout>
            <c:manualLayout>
              <c:xMode val="edge"/>
              <c:yMode val="edge"/>
              <c:x val="9.4080899462035322E-2"/>
              <c:y val="0.32448226866378538"/>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83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a:softEdge rad="0"/>
          </a:effectLst>
        </c:spPr>
        <c:txPr>
          <a:bodyPr rot="0" spcFirstLastPara="1" vertOverflow="ellipsis" vert="horz" wrap="square" anchor="ctr" anchorCtr="1"/>
          <a:lstStyle/>
          <a:p>
            <a:pPr rtl="0">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solidFill>
            <a:sysClr val="windowText" lastClr="000000"/>
          </a:solidFill>
        </a:ln>
        <a:effectLst/>
      </c:spPr>
    </c:plotArea>
    <c:legend>
      <c:legendPos val="r"/>
      <c:layout>
        <c:manualLayout>
          <c:xMode val="edge"/>
          <c:yMode val="edge"/>
          <c:x val="0.68084860784154555"/>
          <c:y val="0.27565683753816489"/>
          <c:w val="0.29228086695348643"/>
          <c:h val="0.1853776313675076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1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r>
              <a:rPr lang="en-US"/>
              <a:t>Comparing FB-OW Protocol with FB-Algae Protocol</a:t>
            </a:r>
          </a:p>
          <a:p>
            <a:pPr>
              <a:defRPr/>
            </a:pPr>
            <a:r>
              <a:rPr lang="en-US"/>
              <a:t>For Sites VBR1 and NVBR</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9626795699994068"/>
          <c:y val="0.11130363168889604"/>
          <c:w val="0.80373204300005929"/>
          <c:h val="0.6318564267897766"/>
        </c:manualLayout>
      </c:layout>
      <c:barChart>
        <c:barDir val="col"/>
        <c:grouping val="clustered"/>
        <c:varyColors val="0"/>
        <c:ser>
          <c:idx val="2"/>
          <c:order val="0"/>
          <c:tx>
            <c:v>FB-Algae-VBR1</c:v>
          </c:tx>
          <c:spPr>
            <a:solidFill>
              <a:schemeClr val="accent3"/>
            </a:solidFill>
            <a:ln>
              <a:noFill/>
            </a:ln>
            <a:effectLst/>
          </c:spPr>
          <c:invertIfNegative val="0"/>
          <c:cat>
            <c:strRef>
              <c:f>'[1]2018 Protocol Matrix Test'!$J$132:$Q$132</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Test'!$J$129:$Q$129</c:f>
              <c:numCache>
                <c:formatCode>General</c:formatCode>
                <c:ptCount val="8"/>
                <c:pt idx="0">
                  <c:v>26.799999999999997</c:v>
                </c:pt>
                <c:pt idx="1">
                  <c:v>6.4</c:v>
                </c:pt>
                <c:pt idx="2">
                  <c:v>1</c:v>
                </c:pt>
                <c:pt idx="3">
                  <c:v>0.33333333333333331</c:v>
                </c:pt>
                <c:pt idx="4">
                  <c:v>0.2</c:v>
                </c:pt>
                <c:pt idx="5">
                  <c:v>0.4</c:v>
                </c:pt>
                <c:pt idx="6">
                  <c:v>0.4</c:v>
                </c:pt>
                <c:pt idx="7">
                  <c:v>6.6666666666666666E-2</c:v>
                </c:pt>
              </c:numCache>
            </c:numRef>
          </c:val>
          <c:extLst>
            <c:ext xmlns:c16="http://schemas.microsoft.com/office/drawing/2014/chart" uri="{C3380CC4-5D6E-409C-BE32-E72D297353CC}">
              <c16:uniqueId val="{00000000-15DF-475F-918A-9CDEE5EAEA15}"/>
            </c:ext>
          </c:extLst>
        </c:ser>
        <c:ser>
          <c:idx val="0"/>
          <c:order val="1"/>
          <c:tx>
            <c:v>FB-Algae-NVBR</c:v>
          </c:tx>
          <c:spPr>
            <a:solidFill>
              <a:schemeClr val="accent1"/>
            </a:solidFill>
            <a:ln>
              <a:noFill/>
            </a:ln>
            <a:effectLst/>
          </c:spPr>
          <c:invertIfNegative val="0"/>
          <c:cat>
            <c:strRef>
              <c:f>'[1]2018 Protocol Matrix Test'!$J$132:$Q$132</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Test'!$J$131:$Q$131</c:f>
              <c:numCache>
                <c:formatCode>General</c:formatCode>
                <c:ptCount val="8"/>
                <c:pt idx="0">
                  <c:v>29.8</c:v>
                </c:pt>
                <c:pt idx="1">
                  <c:v>3.1999999999999997</c:v>
                </c:pt>
                <c:pt idx="2">
                  <c:v>11.600000000000001</c:v>
                </c:pt>
                <c:pt idx="3">
                  <c:v>0.33333333333333337</c:v>
                </c:pt>
                <c:pt idx="4">
                  <c:v>0.46666666666666667</c:v>
                </c:pt>
                <c:pt idx="5">
                  <c:v>0.4</c:v>
                </c:pt>
                <c:pt idx="6">
                  <c:v>0</c:v>
                </c:pt>
                <c:pt idx="7">
                  <c:v>0.13333333333333333</c:v>
                </c:pt>
              </c:numCache>
            </c:numRef>
          </c:val>
          <c:extLst>
            <c:ext xmlns:c16="http://schemas.microsoft.com/office/drawing/2014/chart" uri="{C3380CC4-5D6E-409C-BE32-E72D297353CC}">
              <c16:uniqueId val="{00000001-15DF-475F-918A-9CDEE5EAEA15}"/>
            </c:ext>
          </c:extLst>
        </c:ser>
        <c:ser>
          <c:idx val="1"/>
          <c:order val="2"/>
          <c:tx>
            <c:v>Ave FB-OW-VBR1</c:v>
          </c:tx>
          <c:spPr>
            <a:solidFill>
              <a:schemeClr val="accent2"/>
            </a:solidFill>
            <a:ln>
              <a:noFill/>
            </a:ln>
            <a:effectLst/>
          </c:spPr>
          <c:invertIfNegative val="0"/>
          <c:cat>
            <c:strRef>
              <c:f>'[1]2018 Protocol Matrix Test'!$J$132:$Q$132</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Test'!$J$108:$Q$108</c:f>
              <c:numCache>
                <c:formatCode>General</c:formatCode>
                <c:ptCount val="8"/>
                <c:pt idx="0">
                  <c:v>0.8</c:v>
                </c:pt>
                <c:pt idx="1">
                  <c:v>0.2</c:v>
                </c:pt>
                <c:pt idx="2">
                  <c:v>0</c:v>
                </c:pt>
                <c:pt idx="3">
                  <c:v>6.6666666666666666E-2</c:v>
                </c:pt>
                <c:pt idx="4">
                  <c:v>0</c:v>
                </c:pt>
                <c:pt idx="5">
                  <c:v>0</c:v>
                </c:pt>
                <c:pt idx="6">
                  <c:v>0</c:v>
                </c:pt>
                <c:pt idx="7">
                  <c:v>0</c:v>
                </c:pt>
              </c:numCache>
            </c:numRef>
          </c:val>
          <c:extLst>
            <c:ext xmlns:c16="http://schemas.microsoft.com/office/drawing/2014/chart" uri="{C3380CC4-5D6E-409C-BE32-E72D297353CC}">
              <c16:uniqueId val="{00000002-15DF-475F-918A-9CDEE5EAEA15}"/>
            </c:ext>
          </c:extLst>
        </c:ser>
        <c:ser>
          <c:idx val="3"/>
          <c:order val="3"/>
          <c:tx>
            <c:v>Ave FB-OW-NVBR</c:v>
          </c:tx>
          <c:spPr>
            <a:solidFill>
              <a:schemeClr val="accent4"/>
            </a:solidFill>
            <a:ln>
              <a:noFill/>
            </a:ln>
            <a:effectLst/>
          </c:spPr>
          <c:invertIfNegative val="0"/>
          <c:cat>
            <c:strRef>
              <c:f>'[1]2018 Protocol Matrix Test'!$J$132:$Q$132</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Test'!$J$110:$Q$110</c:f>
              <c:numCache>
                <c:formatCode>General</c:formatCode>
                <c:ptCount val="8"/>
                <c:pt idx="0">
                  <c:v>0.66666666666666674</c:v>
                </c:pt>
                <c:pt idx="1">
                  <c:v>0.13333333333333333</c:v>
                </c:pt>
                <c:pt idx="2">
                  <c:v>0.13333333333333333</c:v>
                </c:pt>
                <c:pt idx="3">
                  <c:v>0.13333333333333333</c:v>
                </c:pt>
                <c:pt idx="4">
                  <c:v>0</c:v>
                </c:pt>
                <c:pt idx="5">
                  <c:v>0</c:v>
                </c:pt>
                <c:pt idx="6">
                  <c:v>0</c:v>
                </c:pt>
                <c:pt idx="7">
                  <c:v>0.13333333333333333</c:v>
                </c:pt>
              </c:numCache>
            </c:numRef>
          </c:val>
          <c:extLst>
            <c:ext xmlns:c16="http://schemas.microsoft.com/office/drawing/2014/chart" uri="{C3380CC4-5D6E-409C-BE32-E72D297353CC}">
              <c16:uniqueId val="{00000003-15DF-475F-918A-9CDEE5EAEA15}"/>
            </c:ext>
          </c:extLst>
        </c:ser>
        <c:dLbls>
          <c:showLegendKey val="0"/>
          <c:showVal val="0"/>
          <c:showCatName val="0"/>
          <c:showSerName val="0"/>
          <c:showPercent val="0"/>
          <c:showBubbleSize val="0"/>
        </c:dLbls>
        <c:gapWidth val="219"/>
        <c:overlap val="-27"/>
        <c:axId val="420594800"/>
        <c:axId val="420595584"/>
      </c:barChart>
      <c:catAx>
        <c:axId val="42059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95584"/>
        <c:crosses val="autoZero"/>
        <c:auto val="1"/>
        <c:lblAlgn val="ctr"/>
        <c:lblOffset val="100"/>
        <c:noMultiLvlLbl val="0"/>
      </c:catAx>
      <c:valAx>
        <c:axId val="420595584"/>
        <c:scaling>
          <c:orientation val="minMax"/>
          <c:max val="3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r>
                  <a:rPr lang="en-US"/>
                  <a:t>Ave Taxa (#/Liter)</a:t>
                </a:r>
              </a:p>
            </c:rich>
          </c:tx>
          <c:layout>
            <c:manualLayout>
              <c:xMode val="edge"/>
              <c:yMode val="edge"/>
              <c:x val="9.4419189869307571E-2"/>
              <c:y val="0.31195100612423443"/>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948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a:softEdge rad="0"/>
          </a:effectLst>
        </c:spPr>
        <c:txPr>
          <a:bodyPr rot="0" spcFirstLastPara="1" vertOverflow="ellipsis" vert="horz" wrap="square" anchor="ctr" anchorCtr="1"/>
          <a:lstStyle/>
          <a:p>
            <a:pPr rtl="0">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solidFill>
            <a:sysClr val="windowText" lastClr="000000"/>
          </a:solidFill>
        </a:ln>
        <a:effectLst/>
      </c:spPr>
    </c:plotArea>
    <c:legend>
      <c:legendPos val="r"/>
      <c:layout>
        <c:manualLayout>
          <c:xMode val="edge"/>
          <c:yMode val="edge"/>
          <c:x val="0.68084860784154555"/>
          <c:y val="0.27565683753816489"/>
          <c:w val="0.23175533728387043"/>
          <c:h val="0.1798713650892648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1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400" b="1"/>
              <a:t>Comparing Average Normalized Variance for Different Protocols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v>SW250 Protocol</c:v>
          </c:tx>
          <c:spPr>
            <a:solidFill>
              <a:schemeClr val="accent1"/>
            </a:solidFill>
            <a:ln>
              <a:noFill/>
            </a:ln>
            <a:effectLst/>
          </c:spPr>
          <c:invertIfNegative val="0"/>
          <c:cat>
            <c:strRef>
              <c:f>'[1]2018 Protocol Matrix Test'!$N$185:$U$185</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Test'!$N$159:$U$159</c:f>
              <c:numCache>
                <c:formatCode>General</c:formatCode>
                <c:ptCount val="8"/>
                <c:pt idx="0">
                  <c:v>0.2017821481452069</c:v>
                </c:pt>
                <c:pt idx="1">
                  <c:v>0.20574345825416085</c:v>
                </c:pt>
                <c:pt idx="2">
                  <c:v>0.24999999999999989</c:v>
                </c:pt>
                <c:pt idx="3">
                  <c:v>0.57759412304866853</c:v>
                </c:pt>
                <c:pt idx="4">
                  <c:v>0.625</c:v>
                </c:pt>
                <c:pt idx="5">
                  <c:v>0.5</c:v>
                </c:pt>
                <c:pt idx="6">
                  <c:v>0</c:v>
                </c:pt>
                <c:pt idx="7">
                  <c:v>0.51020408163265307</c:v>
                </c:pt>
              </c:numCache>
            </c:numRef>
          </c:val>
          <c:extLst>
            <c:ext xmlns:c16="http://schemas.microsoft.com/office/drawing/2014/chart" uri="{C3380CC4-5D6E-409C-BE32-E72D297353CC}">
              <c16:uniqueId val="{00000000-717F-46DE-B889-0BBC1F904A92}"/>
            </c:ext>
          </c:extLst>
        </c:ser>
        <c:ser>
          <c:idx val="1"/>
          <c:order val="1"/>
          <c:tx>
            <c:v>SW500 Protocol</c:v>
          </c:tx>
          <c:spPr>
            <a:solidFill>
              <a:srgbClr val="00B0F0">
                <a:alpha val="50000"/>
              </a:srgbClr>
            </a:solidFill>
            <a:ln>
              <a:noFill/>
            </a:ln>
            <a:effectLst/>
          </c:spPr>
          <c:invertIfNegative val="0"/>
          <c:cat>
            <c:strRef>
              <c:f>'[1]2018 Protocol Matrix Test'!$N$185:$U$185</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Test'!$N$167:$U$167</c:f>
              <c:numCache>
                <c:formatCode>General</c:formatCode>
                <c:ptCount val="8"/>
                <c:pt idx="0">
                  <c:v>0.36689168060175426</c:v>
                </c:pt>
                <c:pt idx="1">
                  <c:v>1.9574657941701368E-2</c:v>
                </c:pt>
                <c:pt idx="2">
                  <c:v>1</c:v>
                </c:pt>
                <c:pt idx="3">
                  <c:v>0.33969756738987511</c:v>
                </c:pt>
                <c:pt idx="4">
                  <c:v>0.625</c:v>
                </c:pt>
                <c:pt idx="5">
                  <c:v>1</c:v>
                </c:pt>
                <c:pt idx="6">
                  <c:v>0.5</c:v>
                </c:pt>
                <c:pt idx="7">
                  <c:v>0.63791454081632648</c:v>
                </c:pt>
              </c:numCache>
            </c:numRef>
          </c:val>
          <c:extLst>
            <c:ext xmlns:c16="http://schemas.microsoft.com/office/drawing/2014/chart" uri="{C3380CC4-5D6E-409C-BE32-E72D297353CC}">
              <c16:uniqueId val="{00000001-717F-46DE-B889-0BBC1F904A92}"/>
            </c:ext>
          </c:extLst>
        </c:ser>
        <c:ser>
          <c:idx val="2"/>
          <c:order val="2"/>
          <c:tx>
            <c:v>FB-OW Protocol</c:v>
          </c:tx>
          <c:spPr>
            <a:solidFill>
              <a:schemeClr val="accent6">
                <a:lumMod val="40000"/>
                <a:lumOff val="60000"/>
              </a:schemeClr>
            </a:solidFill>
            <a:ln>
              <a:noFill/>
            </a:ln>
            <a:effectLst/>
          </c:spPr>
          <c:invertIfNegative val="0"/>
          <c:cat>
            <c:strRef>
              <c:f>'[1]2018 Protocol Matrix Test'!$N$185:$U$185</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Test'!$N$175:$U$175</c:f>
              <c:numCache>
                <c:formatCode>General</c:formatCode>
                <c:ptCount val="8"/>
                <c:pt idx="0">
                  <c:v>7.5555555555555556E-2</c:v>
                </c:pt>
                <c:pt idx="1">
                  <c:v>1</c:v>
                </c:pt>
                <c:pt idx="2">
                  <c:v>0.5</c:v>
                </c:pt>
                <c:pt idx="3">
                  <c:v>1</c:v>
                </c:pt>
                <c:pt idx="4">
                  <c:v>0</c:v>
                </c:pt>
                <c:pt idx="5">
                  <c:v>0</c:v>
                </c:pt>
                <c:pt idx="6">
                  <c:v>0</c:v>
                </c:pt>
                <c:pt idx="7">
                  <c:v>0</c:v>
                </c:pt>
              </c:numCache>
            </c:numRef>
          </c:val>
          <c:extLst>
            <c:ext xmlns:c16="http://schemas.microsoft.com/office/drawing/2014/chart" uri="{C3380CC4-5D6E-409C-BE32-E72D297353CC}">
              <c16:uniqueId val="{00000002-717F-46DE-B889-0BBC1F904A92}"/>
            </c:ext>
          </c:extLst>
        </c:ser>
        <c:ser>
          <c:idx val="3"/>
          <c:order val="3"/>
          <c:tx>
            <c:v>FB-Algae</c:v>
          </c:tx>
          <c:spPr>
            <a:solidFill>
              <a:schemeClr val="accent6">
                <a:lumMod val="75000"/>
              </a:schemeClr>
            </a:solidFill>
            <a:ln>
              <a:noFill/>
            </a:ln>
            <a:effectLst/>
          </c:spPr>
          <c:invertIfNegative val="0"/>
          <c:cat>
            <c:strRef>
              <c:f>'[1]2018 Protocol Matrix Test'!$N$185:$U$185</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Test'!$N$183:$U$183</c:f>
              <c:numCache>
                <c:formatCode>General</c:formatCode>
                <c:ptCount val="8"/>
                <c:pt idx="0">
                  <c:v>0.12886169624582255</c:v>
                </c:pt>
                <c:pt idx="1">
                  <c:v>7.378472222222221E-2</c:v>
                </c:pt>
                <c:pt idx="2">
                  <c:v>0.47603117981239262</c:v>
                </c:pt>
                <c:pt idx="3">
                  <c:v>0.52</c:v>
                </c:pt>
                <c:pt idx="4">
                  <c:v>0.14739229024943307</c:v>
                </c:pt>
                <c:pt idx="5">
                  <c:v>0.5</c:v>
                </c:pt>
                <c:pt idx="6">
                  <c:v>0.5</c:v>
                </c:pt>
                <c:pt idx="7">
                  <c:v>1</c:v>
                </c:pt>
              </c:numCache>
            </c:numRef>
          </c:val>
          <c:extLst>
            <c:ext xmlns:c16="http://schemas.microsoft.com/office/drawing/2014/chart" uri="{C3380CC4-5D6E-409C-BE32-E72D297353CC}">
              <c16:uniqueId val="{00000003-717F-46DE-B889-0BBC1F904A92}"/>
            </c:ext>
          </c:extLst>
        </c:ser>
        <c:dLbls>
          <c:showLegendKey val="0"/>
          <c:showVal val="0"/>
          <c:showCatName val="0"/>
          <c:showSerName val="0"/>
          <c:showPercent val="0"/>
          <c:showBubbleSize val="0"/>
        </c:dLbls>
        <c:gapWidth val="219"/>
        <c:overlap val="-27"/>
        <c:axId val="420596368"/>
        <c:axId val="420595192"/>
      </c:barChart>
      <c:catAx>
        <c:axId val="42059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95192"/>
        <c:crosses val="autoZero"/>
        <c:auto val="1"/>
        <c:lblAlgn val="ctr"/>
        <c:lblOffset val="100"/>
        <c:noMultiLvlLbl val="0"/>
      </c:catAx>
      <c:valAx>
        <c:axId val="420595192"/>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US" b="1"/>
                  <a:t>Ave. Norm. Variance</a:t>
                </a:r>
              </a:p>
            </c:rich>
          </c:tx>
          <c:layout>
            <c:manualLayout>
              <c:xMode val="edge"/>
              <c:yMode val="edge"/>
              <c:x val="7.2222222222222215E-2"/>
              <c:y val="0.34804113400374603"/>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96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r"/>
      <c:overlay val="0"/>
      <c:spPr>
        <a:noFill/>
        <a:ln>
          <a:solidFill>
            <a:schemeClr val="accent1">
              <a:lumMod val="40000"/>
              <a:lumOff val="60000"/>
            </a:schemeClr>
          </a:solidFill>
        </a:ln>
        <a:effectLst/>
      </c:spPr>
      <c:txPr>
        <a:bodyPr rot="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Arial" panose="020B0604020202020204" pitchFamily="34" charset="0"/>
                <a:ea typeface="+mn-ea"/>
                <a:cs typeface="Arial" panose="020B0604020202020204" pitchFamily="34" charset="0"/>
              </a:defRPr>
            </a:pPr>
            <a:r>
              <a:rPr lang="en-US"/>
              <a:t>Comparing Sites VBR1 to NVBR</a:t>
            </a:r>
          </a:p>
          <a:p>
            <a:pPr>
              <a:defRPr/>
            </a:pPr>
            <a:r>
              <a:rPr lang="en-US"/>
              <a:t>(30m Apart)</a:t>
            </a:r>
          </a:p>
          <a:p>
            <a:pPr>
              <a:defRPr/>
            </a:pPr>
            <a:r>
              <a:rPr lang="en-US"/>
              <a:t>(Ave # / Liter) by Taxa</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6040139839348674"/>
          <c:y val="0.18971566028853162"/>
          <c:w val="0.83830210922654325"/>
          <c:h val="0.59675740515023123"/>
        </c:manualLayout>
      </c:layout>
      <c:barChart>
        <c:barDir val="col"/>
        <c:grouping val="clustered"/>
        <c:varyColors val="0"/>
        <c:ser>
          <c:idx val="0"/>
          <c:order val="0"/>
          <c:tx>
            <c:v>VBR1</c:v>
          </c:tx>
          <c:spPr>
            <a:solidFill>
              <a:schemeClr val="accent1"/>
            </a:solidFill>
            <a:ln>
              <a:noFill/>
            </a:ln>
            <a:effectLst/>
          </c:spPr>
          <c:invertIfNegative val="0"/>
          <c:cat>
            <c:strRef>
              <c:f>'[1]2018 Protocol Matrix Test'!$H$37:$O$37</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Test'!$H$35:$O$35</c:f>
              <c:numCache>
                <c:formatCode>General</c:formatCode>
                <c:ptCount val="8"/>
                <c:pt idx="0">
                  <c:v>7.0353515624999998</c:v>
                </c:pt>
                <c:pt idx="1">
                  <c:v>1.6560546875</c:v>
                </c:pt>
                <c:pt idx="2">
                  <c:v>0.2529296875</c:v>
                </c:pt>
                <c:pt idx="3">
                  <c:v>0.10175781249999999</c:v>
                </c:pt>
                <c:pt idx="4">
                  <c:v>5.17578125E-2</c:v>
                </c:pt>
                <c:pt idx="5">
                  <c:v>0.10019531250000001</c:v>
                </c:pt>
                <c:pt idx="6">
                  <c:v>0.10019531250000001</c:v>
                </c:pt>
                <c:pt idx="7">
                  <c:v>8.1901041666666674E-2</c:v>
                </c:pt>
              </c:numCache>
            </c:numRef>
          </c:val>
          <c:extLst>
            <c:ext xmlns:c16="http://schemas.microsoft.com/office/drawing/2014/chart" uri="{C3380CC4-5D6E-409C-BE32-E72D297353CC}">
              <c16:uniqueId val="{00000000-04FE-4BAC-8CEE-9D03E34062B2}"/>
            </c:ext>
          </c:extLst>
        </c:ser>
        <c:ser>
          <c:idx val="1"/>
          <c:order val="1"/>
          <c:tx>
            <c:v>NVBR</c:v>
          </c:tx>
          <c:spPr>
            <a:solidFill>
              <a:schemeClr val="accent2"/>
            </a:solidFill>
            <a:ln>
              <a:noFill/>
            </a:ln>
            <a:effectLst/>
          </c:spPr>
          <c:invertIfNegative val="0"/>
          <c:cat>
            <c:strRef>
              <c:f>'[1]2018 Protocol Matrix Test'!$H$37:$O$37</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Test'!$H$36:$O$36</c:f>
              <c:numCache>
                <c:formatCode>General</c:formatCode>
                <c:ptCount val="8"/>
                <c:pt idx="0">
                  <c:v>7.7313151041666668</c:v>
                </c:pt>
                <c:pt idx="1">
                  <c:v>0.8598958333333333</c:v>
                </c:pt>
                <c:pt idx="2">
                  <c:v>2.9360677083333333</c:v>
                </c:pt>
                <c:pt idx="3">
                  <c:v>0.14225260416666666</c:v>
                </c:pt>
                <c:pt idx="4">
                  <c:v>0.11901041666666666</c:v>
                </c:pt>
                <c:pt idx="5">
                  <c:v>0.1005859375</c:v>
                </c:pt>
                <c:pt idx="6">
                  <c:v>0</c:v>
                </c:pt>
                <c:pt idx="7">
                  <c:v>7.7604166666666669E-2</c:v>
                </c:pt>
              </c:numCache>
            </c:numRef>
          </c:val>
          <c:extLst>
            <c:ext xmlns:c16="http://schemas.microsoft.com/office/drawing/2014/chart" uri="{C3380CC4-5D6E-409C-BE32-E72D297353CC}">
              <c16:uniqueId val="{00000001-04FE-4BAC-8CEE-9D03E34062B2}"/>
            </c:ext>
          </c:extLst>
        </c:ser>
        <c:dLbls>
          <c:showLegendKey val="0"/>
          <c:showVal val="0"/>
          <c:showCatName val="0"/>
          <c:showSerName val="0"/>
          <c:showPercent val="0"/>
          <c:showBubbleSize val="0"/>
        </c:dLbls>
        <c:gapWidth val="219"/>
        <c:overlap val="-27"/>
        <c:axId val="420596760"/>
        <c:axId val="422140704"/>
      </c:barChart>
      <c:catAx>
        <c:axId val="420596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0704"/>
        <c:crosses val="autoZero"/>
        <c:auto val="1"/>
        <c:lblAlgn val="ctr"/>
        <c:lblOffset val="100"/>
        <c:noMultiLvlLbl val="0"/>
      </c:catAx>
      <c:valAx>
        <c:axId val="422140704"/>
        <c:scaling>
          <c:orientation val="minMax"/>
          <c:max val="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US"/>
                  <a:t>Ave Taxa (# / Liter)</a:t>
                </a:r>
              </a:p>
            </c:rich>
          </c:tx>
          <c:layout>
            <c:manualLayout>
              <c:xMode val="edge"/>
              <c:yMode val="edge"/>
              <c:x val="6.2565212801110034E-2"/>
              <c:y val="0.34401637093708554"/>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05967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r"/>
      <c:layout>
        <c:manualLayout>
          <c:xMode val="edge"/>
          <c:yMode val="edge"/>
          <c:x val="0.83566045425190205"/>
          <c:y val="0.1892309048267026"/>
          <c:w val="0.11395970595980108"/>
          <c:h val="0.11206921809192456"/>
        </c:manualLayout>
      </c:layout>
      <c:overlay val="0"/>
      <c:spPr>
        <a:noFill/>
        <a:ln>
          <a:solidFill>
            <a:schemeClr val="tx1"/>
          </a:solidFill>
        </a:ln>
        <a:effectLst/>
      </c:spPr>
      <c:txPr>
        <a:bodyPr rot="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400" b="1"/>
              <a:t>Comparing Sites VBR1 to NVBR </a:t>
            </a:r>
          </a:p>
          <a:p>
            <a:pPr>
              <a:defRPr sz="1400" b="1"/>
            </a:pPr>
            <a:r>
              <a:rPr lang="en-US" sz="1400" b="1"/>
              <a:t>(30m Apart)</a:t>
            </a:r>
          </a:p>
          <a:p>
            <a:pPr>
              <a:defRPr sz="1400" b="1"/>
            </a:pPr>
            <a:r>
              <a:rPr lang="en-US" sz="1400" b="1"/>
              <a:t>(Ave # / Liter) by Taxa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6040139839348674"/>
          <c:y val="0.17748414755845837"/>
          <c:w val="0.83830210922654325"/>
          <c:h val="0.61396530760801715"/>
        </c:manualLayout>
      </c:layout>
      <c:barChart>
        <c:barDir val="col"/>
        <c:grouping val="clustered"/>
        <c:varyColors val="0"/>
        <c:ser>
          <c:idx val="0"/>
          <c:order val="0"/>
          <c:tx>
            <c:v>VBR1</c:v>
          </c:tx>
          <c:spPr>
            <a:solidFill>
              <a:schemeClr val="accent1"/>
            </a:solidFill>
            <a:ln>
              <a:noFill/>
            </a:ln>
            <a:effectLst/>
          </c:spPr>
          <c:invertIfNegative val="0"/>
          <c:cat>
            <c:strRef>
              <c:f>'[1]2018 Protocol Matrix Test'!$H$37:$O$37</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Test'!$H$35:$O$35</c:f>
              <c:numCache>
                <c:formatCode>General</c:formatCode>
                <c:ptCount val="8"/>
                <c:pt idx="0">
                  <c:v>7.0353515624999998</c:v>
                </c:pt>
                <c:pt idx="1">
                  <c:v>1.6560546875</c:v>
                </c:pt>
                <c:pt idx="2">
                  <c:v>0.2529296875</c:v>
                </c:pt>
                <c:pt idx="3">
                  <c:v>0.10175781249999999</c:v>
                </c:pt>
                <c:pt idx="4">
                  <c:v>5.17578125E-2</c:v>
                </c:pt>
                <c:pt idx="5">
                  <c:v>0.10019531250000001</c:v>
                </c:pt>
                <c:pt idx="6">
                  <c:v>0.10019531250000001</c:v>
                </c:pt>
                <c:pt idx="7">
                  <c:v>8.1901041666666674E-2</c:v>
                </c:pt>
              </c:numCache>
            </c:numRef>
          </c:val>
          <c:extLst>
            <c:ext xmlns:c16="http://schemas.microsoft.com/office/drawing/2014/chart" uri="{C3380CC4-5D6E-409C-BE32-E72D297353CC}">
              <c16:uniqueId val="{00000000-D780-48DF-80EE-B85B639E84D5}"/>
            </c:ext>
          </c:extLst>
        </c:ser>
        <c:ser>
          <c:idx val="1"/>
          <c:order val="1"/>
          <c:tx>
            <c:v>NVBR</c:v>
          </c:tx>
          <c:spPr>
            <a:solidFill>
              <a:schemeClr val="accent2"/>
            </a:solidFill>
            <a:ln>
              <a:noFill/>
            </a:ln>
            <a:effectLst/>
          </c:spPr>
          <c:invertIfNegative val="0"/>
          <c:cat>
            <c:strRef>
              <c:f>'[1]2018 Protocol Matrix Test'!$H$37:$O$37</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Test'!$H$36:$O$36</c:f>
              <c:numCache>
                <c:formatCode>General</c:formatCode>
                <c:ptCount val="8"/>
                <c:pt idx="0">
                  <c:v>7.7313151041666668</c:v>
                </c:pt>
                <c:pt idx="1">
                  <c:v>0.8598958333333333</c:v>
                </c:pt>
                <c:pt idx="2">
                  <c:v>2.9360677083333333</c:v>
                </c:pt>
                <c:pt idx="3">
                  <c:v>0.14225260416666666</c:v>
                </c:pt>
                <c:pt idx="4">
                  <c:v>0.11901041666666666</c:v>
                </c:pt>
                <c:pt idx="5">
                  <c:v>0.1005859375</c:v>
                </c:pt>
                <c:pt idx="6">
                  <c:v>0</c:v>
                </c:pt>
                <c:pt idx="7">
                  <c:v>7.7604166666666669E-2</c:v>
                </c:pt>
              </c:numCache>
            </c:numRef>
          </c:val>
          <c:extLst>
            <c:ext xmlns:c16="http://schemas.microsoft.com/office/drawing/2014/chart" uri="{C3380CC4-5D6E-409C-BE32-E72D297353CC}">
              <c16:uniqueId val="{00000001-D780-48DF-80EE-B85B639E84D5}"/>
            </c:ext>
          </c:extLst>
        </c:ser>
        <c:dLbls>
          <c:showLegendKey val="0"/>
          <c:showVal val="0"/>
          <c:showCatName val="0"/>
          <c:showSerName val="0"/>
          <c:showPercent val="0"/>
          <c:showBubbleSize val="0"/>
        </c:dLbls>
        <c:gapWidth val="219"/>
        <c:overlap val="-27"/>
        <c:axId val="422142664"/>
        <c:axId val="422143056"/>
      </c:barChart>
      <c:catAx>
        <c:axId val="422142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3056"/>
        <c:crosses val="autoZero"/>
        <c:auto val="1"/>
        <c:lblAlgn val="ctr"/>
        <c:lblOffset val="100"/>
        <c:noMultiLvlLbl val="0"/>
      </c:catAx>
      <c:valAx>
        <c:axId val="422143056"/>
        <c:scaling>
          <c:orientation val="minMax"/>
          <c:max val="8"/>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US" b="1"/>
                  <a:t>Ave Taxa # / Liter</a:t>
                </a:r>
              </a:p>
            </c:rich>
          </c:tx>
          <c:layout>
            <c:manualLayout>
              <c:xMode val="edge"/>
              <c:yMode val="edge"/>
              <c:x val="3.2963279425826393E-2"/>
              <c:y val="0.35181153710981405"/>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26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r"/>
      <c:layout>
        <c:manualLayout>
          <c:xMode val="edge"/>
          <c:yMode val="edge"/>
          <c:x val="0.83499348309329213"/>
          <c:y val="0.16871159688057369"/>
          <c:w val="0.11395970595980108"/>
          <c:h val="0.11206921809192456"/>
        </c:manualLayout>
      </c:layout>
      <c:overlay val="0"/>
      <c:spPr>
        <a:noFill/>
        <a:ln>
          <a:solidFill>
            <a:schemeClr val="tx1"/>
          </a:solidFill>
        </a:ln>
        <a:effectLst/>
      </c:spPr>
      <c:txPr>
        <a:bodyPr rot="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r>
              <a:rPr lang="en-US"/>
              <a:t>Comparing SW250 with SW500 Protocol</a:t>
            </a:r>
          </a:p>
          <a:p>
            <a:pPr>
              <a:defRPr/>
            </a:pPr>
            <a:r>
              <a:rPr lang="en-US"/>
              <a:t>For Sites VBR1 and NVBR</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22011591849987824"/>
          <c:y val="0.13128799117501616"/>
          <c:w val="0.77988408150012178"/>
          <c:h val="0.55867199154062575"/>
        </c:manualLayout>
      </c:layout>
      <c:barChart>
        <c:barDir val="col"/>
        <c:grouping val="clustered"/>
        <c:varyColors val="0"/>
        <c:ser>
          <c:idx val="0"/>
          <c:order val="0"/>
          <c:tx>
            <c:v>SW250-VBR1</c:v>
          </c:tx>
          <c:spPr>
            <a:solidFill>
              <a:schemeClr val="accent1"/>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Test'!$J$87:$Q$87</c:f>
              <c:numCache>
                <c:formatCode>General</c:formatCode>
                <c:ptCount val="8"/>
                <c:pt idx="0">
                  <c:v>0.39687500000000003</c:v>
                </c:pt>
                <c:pt idx="1">
                  <c:v>8.5937500000000007E-3</c:v>
                </c:pt>
                <c:pt idx="2">
                  <c:v>9.3750000000000014E-3</c:v>
                </c:pt>
                <c:pt idx="3">
                  <c:v>2.3437500000000003E-3</c:v>
                </c:pt>
                <c:pt idx="4">
                  <c:v>5.4687500000000005E-3</c:v>
                </c:pt>
                <c:pt idx="5">
                  <c:v>0</c:v>
                </c:pt>
                <c:pt idx="6">
                  <c:v>0</c:v>
                </c:pt>
                <c:pt idx="7">
                  <c:v>2.8906250000000001E-2</c:v>
                </c:pt>
              </c:numCache>
            </c:numRef>
          </c:val>
          <c:extLst>
            <c:ext xmlns:c16="http://schemas.microsoft.com/office/drawing/2014/chart" uri="{C3380CC4-5D6E-409C-BE32-E72D297353CC}">
              <c16:uniqueId val="{00000000-FEA3-426A-9852-ABC8E6A95D47}"/>
            </c:ext>
          </c:extLst>
        </c:ser>
        <c:ser>
          <c:idx val="1"/>
          <c:order val="1"/>
          <c:tx>
            <c:v>SW250-NVBR</c:v>
          </c:tx>
          <c:spPr>
            <a:solidFill>
              <a:schemeClr val="accent2"/>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Test'!$J$88:$Q$88</c:f>
              <c:numCache>
                <c:formatCode>General</c:formatCode>
                <c:ptCount val="8"/>
                <c:pt idx="0">
                  <c:v>0.37265625000000002</c:v>
                </c:pt>
                <c:pt idx="1">
                  <c:v>7.421875E-2</c:v>
                </c:pt>
                <c:pt idx="2">
                  <c:v>9.3750000000000014E-3</c:v>
                </c:pt>
                <c:pt idx="3">
                  <c:v>5.1562500000000004E-2</c:v>
                </c:pt>
                <c:pt idx="4">
                  <c:v>3.1250000000000002E-3</c:v>
                </c:pt>
                <c:pt idx="5">
                  <c:v>1.5625000000000001E-3</c:v>
                </c:pt>
                <c:pt idx="6">
                  <c:v>0</c:v>
                </c:pt>
                <c:pt idx="7">
                  <c:v>5.4687500000000005E-3</c:v>
                </c:pt>
              </c:numCache>
            </c:numRef>
          </c:val>
          <c:extLst>
            <c:ext xmlns:c16="http://schemas.microsoft.com/office/drawing/2014/chart" uri="{C3380CC4-5D6E-409C-BE32-E72D297353CC}">
              <c16:uniqueId val="{00000001-FEA3-426A-9852-ABC8E6A95D47}"/>
            </c:ext>
          </c:extLst>
        </c:ser>
        <c:ser>
          <c:idx val="2"/>
          <c:order val="2"/>
          <c:tx>
            <c:v>SW500-VBR1</c:v>
          </c:tx>
          <c:spPr>
            <a:solidFill>
              <a:schemeClr val="accent3"/>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Test'!$J$89:$Q$89</c:f>
              <c:numCache>
                <c:formatCode>General</c:formatCode>
                <c:ptCount val="8"/>
                <c:pt idx="0">
                  <c:v>0.14453125</c:v>
                </c:pt>
                <c:pt idx="1">
                  <c:v>1.5625E-2</c:v>
                </c:pt>
                <c:pt idx="2">
                  <c:v>2.3437500000000003E-3</c:v>
                </c:pt>
                <c:pt idx="3">
                  <c:v>4.6875000000000007E-3</c:v>
                </c:pt>
                <c:pt idx="4">
                  <c:v>1.5625000000000001E-3</c:v>
                </c:pt>
                <c:pt idx="5">
                  <c:v>7.8125000000000004E-4</c:v>
                </c:pt>
                <c:pt idx="6">
                  <c:v>7.8125000000000004E-4</c:v>
                </c:pt>
                <c:pt idx="7">
                  <c:v>2.5000000000000001E-2</c:v>
                </c:pt>
              </c:numCache>
            </c:numRef>
          </c:val>
          <c:extLst>
            <c:ext xmlns:c16="http://schemas.microsoft.com/office/drawing/2014/chart" uri="{C3380CC4-5D6E-409C-BE32-E72D297353CC}">
              <c16:uniqueId val="{00000002-FEA3-426A-9852-ABC8E6A95D47}"/>
            </c:ext>
          </c:extLst>
        </c:ser>
        <c:ser>
          <c:idx val="3"/>
          <c:order val="3"/>
          <c:tx>
            <c:v>SW500-NVBR</c:v>
          </c:tx>
          <c:spPr>
            <a:solidFill>
              <a:schemeClr val="accent4"/>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Test'!$J$90:$Q$90</c:f>
              <c:numCache>
                <c:formatCode>General</c:formatCode>
                <c:ptCount val="8"/>
                <c:pt idx="0">
                  <c:v>8.5937500000000014E-2</c:v>
                </c:pt>
                <c:pt idx="1">
                  <c:v>3.2031250000000004E-2</c:v>
                </c:pt>
                <c:pt idx="2">
                  <c:v>1.5625000000000001E-3</c:v>
                </c:pt>
                <c:pt idx="3">
                  <c:v>5.078125E-2</c:v>
                </c:pt>
                <c:pt idx="4">
                  <c:v>6.2500000000000003E-3</c:v>
                </c:pt>
                <c:pt idx="5">
                  <c:v>7.8125000000000004E-4</c:v>
                </c:pt>
                <c:pt idx="6">
                  <c:v>0</c:v>
                </c:pt>
                <c:pt idx="7">
                  <c:v>3.8281250000000003E-2</c:v>
                </c:pt>
              </c:numCache>
            </c:numRef>
          </c:val>
          <c:extLst>
            <c:ext xmlns:c16="http://schemas.microsoft.com/office/drawing/2014/chart" uri="{C3380CC4-5D6E-409C-BE32-E72D297353CC}">
              <c16:uniqueId val="{00000003-FEA3-426A-9852-ABC8E6A95D47}"/>
            </c:ext>
          </c:extLst>
        </c:ser>
        <c:dLbls>
          <c:showLegendKey val="0"/>
          <c:showVal val="0"/>
          <c:showCatName val="0"/>
          <c:showSerName val="0"/>
          <c:showPercent val="0"/>
          <c:showBubbleSize val="0"/>
        </c:dLbls>
        <c:gapWidth val="219"/>
        <c:overlap val="-27"/>
        <c:axId val="422142272"/>
        <c:axId val="422145408"/>
      </c:barChart>
      <c:catAx>
        <c:axId val="42214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5408"/>
        <c:crosses val="autoZero"/>
        <c:auto val="1"/>
        <c:lblAlgn val="ctr"/>
        <c:lblOffset val="100"/>
        <c:noMultiLvlLbl val="0"/>
      </c:catAx>
      <c:valAx>
        <c:axId val="422145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r>
                  <a:rPr lang="en-US"/>
                  <a:t>Ave Taxa (#/Liter)</a:t>
                </a:r>
              </a:p>
            </c:rich>
          </c:tx>
          <c:layout>
            <c:manualLayout>
              <c:xMode val="edge"/>
              <c:yMode val="edge"/>
              <c:x val="0.12254416830708662"/>
              <c:y val="0.31685889570552145"/>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22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a:softEdge rad="0"/>
          </a:effectLst>
        </c:spPr>
        <c:txPr>
          <a:bodyPr rot="0" spcFirstLastPara="1" vertOverflow="ellipsis" vert="horz" wrap="square" anchor="ctr" anchorCtr="1"/>
          <a:lstStyle/>
          <a:p>
            <a:pPr rtl="0">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r"/>
      <c:layout>
        <c:manualLayout>
          <c:xMode val="edge"/>
          <c:yMode val="edge"/>
          <c:x val="0.70146719160104987"/>
          <c:y val="0.1761669574237352"/>
          <c:w val="0.20155921746895039"/>
          <c:h val="0.1853776313675076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1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r>
              <a:rPr lang="en-US"/>
              <a:t>Comparing SW250 Protocols with FB-OW Protocol</a:t>
            </a:r>
          </a:p>
          <a:p>
            <a:pPr>
              <a:defRPr/>
            </a:pPr>
            <a:r>
              <a:rPr lang="en-US"/>
              <a:t>For Sites VBR1 and NVBR</a:t>
            </a:r>
          </a:p>
        </c:rich>
      </c:tx>
      <c:layout>
        <c:manualLayout>
          <c:xMode val="edge"/>
          <c:yMode val="edge"/>
          <c:x val="0.24044942611646775"/>
          <c:y val="1.2934220627658009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7576684352224212"/>
          <c:y val="0.10457284944645077"/>
          <c:w val="0.82423315647775797"/>
          <c:h val="0.63585439977897495"/>
        </c:manualLayout>
      </c:layout>
      <c:barChart>
        <c:barDir val="col"/>
        <c:grouping val="clustered"/>
        <c:varyColors val="0"/>
        <c:ser>
          <c:idx val="1"/>
          <c:order val="0"/>
          <c:tx>
            <c:v>Ave FB-OW-VBR1</c:v>
          </c:tx>
          <c:spPr>
            <a:solidFill>
              <a:schemeClr val="accent2"/>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Test'!$J$108:$Q$108</c:f>
              <c:numCache>
                <c:formatCode>General</c:formatCode>
                <c:ptCount val="8"/>
                <c:pt idx="0">
                  <c:v>0.8</c:v>
                </c:pt>
                <c:pt idx="1">
                  <c:v>0.2</c:v>
                </c:pt>
                <c:pt idx="2">
                  <c:v>0</c:v>
                </c:pt>
                <c:pt idx="3">
                  <c:v>6.6666666666666666E-2</c:v>
                </c:pt>
                <c:pt idx="4">
                  <c:v>0</c:v>
                </c:pt>
                <c:pt idx="5">
                  <c:v>0</c:v>
                </c:pt>
                <c:pt idx="6">
                  <c:v>0</c:v>
                </c:pt>
                <c:pt idx="7">
                  <c:v>0</c:v>
                </c:pt>
              </c:numCache>
            </c:numRef>
          </c:val>
          <c:extLst>
            <c:ext xmlns:c16="http://schemas.microsoft.com/office/drawing/2014/chart" uri="{C3380CC4-5D6E-409C-BE32-E72D297353CC}">
              <c16:uniqueId val="{00000000-C8A5-4E58-A8D9-2520D39C1BC2}"/>
            </c:ext>
          </c:extLst>
        </c:ser>
        <c:ser>
          <c:idx val="3"/>
          <c:order val="1"/>
          <c:tx>
            <c:v>Ave FB-OW-NVBR</c:v>
          </c:tx>
          <c:spPr>
            <a:solidFill>
              <a:schemeClr val="accent4"/>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Test'!$J$110:$Q$110</c:f>
              <c:numCache>
                <c:formatCode>General</c:formatCode>
                <c:ptCount val="8"/>
                <c:pt idx="0">
                  <c:v>0.66666666666666674</c:v>
                </c:pt>
                <c:pt idx="1">
                  <c:v>0.13333333333333333</c:v>
                </c:pt>
                <c:pt idx="2">
                  <c:v>0.13333333333333333</c:v>
                </c:pt>
                <c:pt idx="3">
                  <c:v>0.13333333333333333</c:v>
                </c:pt>
                <c:pt idx="4">
                  <c:v>0</c:v>
                </c:pt>
                <c:pt idx="5">
                  <c:v>0</c:v>
                </c:pt>
                <c:pt idx="6">
                  <c:v>0</c:v>
                </c:pt>
                <c:pt idx="7">
                  <c:v>0.13333333333333333</c:v>
                </c:pt>
              </c:numCache>
            </c:numRef>
          </c:val>
          <c:extLst>
            <c:ext xmlns:c16="http://schemas.microsoft.com/office/drawing/2014/chart" uri="{C3380CC4-5D6E-409C-BE32-E72D297353CC}">
              <c16:uniqueId val="{00000001-C8A5-4E58-A8D9-2520D39C1BC2}"/>
            </c:ext>
          </c:extLst>
        </c:ser>
        <c:ser>
          <c:idx val="0"/>
          <c:order val="2"/>
          <c:tx>
            <c:v>Ave SW250-VBR1</c:v>
          </c:tx>
          <c:spPr>
            <a:solidFill>
              <a:schemeClr val="accent1"/>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Test'!$J$107:$Q$107</c:f>
              <c:numCache>
                <c:formatCode>General</c:formatCode>
                <c:ptCount val="8"/>
                <c:pt idx="0">
                  <c:v>8.5937500000000014E-2</c:v>
                </c:pt>
                <c:pt idx="1">
                  <c:v>3.2031250000000004E-2</c:v>
                </c:pt>
                <c:pt idx="2">
                  <c:v>1.5625000000000001E-3</c:v>
                </c:pt>
                <c:pt idx="3">
                  <c:v>5.078125E-2</c:v>
                </c:pt>
                <c:pt idx="4">
                  <c:v>6.2500000000000003E-3</c:v>
                </c:pt>
                <c:pt idx="5">
                  <c:v>7.8125000000000004E-4</c:v>
                </c:pt>
                <c:pt idx="6">
                  <c:v>0</c:v>
                </c:pt>
                <c:pt idx="7">
                  <c:v>3.8281250000000003E-2</c:v>
                </c:pt>
              </c:numCache>
            </c:numRef>
          </c:val>
          <c:extLst>
            <c:ext xmlns:c16="http://schemas.microsoft.com/office/drawing/2014/chart" uri="{C3380CC4-5D6E-409C-BE32-E72D297353CC}">
              <c16:uniqueId val="{00000002-C8A5-4E58-A8D9-2520D39C1BC2}"/>
            </c:ext>
          </c:extLst>
        </c:ser>
        <c:ser>
          <c:idx val="2"/>
          <c:order val="3"/>
          <c:tx>
            <c:v>Ave SW250-NVBR</c:v>
          </c:tx>
          <c:spPr>
            <a:solidFill>
              <a:schemeClr val="accent3"/>
            </a:solidFill>
            <a:ln>
              <a:noFill/>
            </a:ln>
            <a:effectLst/>
          </c:spPr>
          <c:invertIfNegative val="0"/>
          <c:cat>
            <c:strRef>
              <c:f>'[1]2018 Protocol Matrix Test'!$J$91:$Q$91</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Test'!$J$109:$Q$109</c:f>
              <c:numCache>
                <c:formatCode>General</c:formatCode>
                <c:ptCount val="8"/>
                <c:pt idx="0">
                  <c:v>0.37265625000000002</c:v>
                </c:pt>
                <c:pt idx="1">
                  <c:v>7.421875E-2</c:v>
                </c:pt>
                <c:pt idx="2">
                  <c:v>9.3750000000000014E-3</c:v>
                </c:pt>
                <c:pt idx="3">
                  <c:v>5.1562500000000004E-2</c:v>
                </c:pt>
                <c:pt idx="4">
                  <c:v>3.1250000000000002E-3</c:v>
                </c:pt>
                <c:pt idx="5">
                  <c:v>1.5625000000000001E-3</c:v>
                </c:pt>
                <c:pt idx="6">
                  <c:v>0</c:v>
                </c:pt>
                <c:pt idx="7">
                  <c:v>5.4687500000000005E-3</c:v>
                </c:pt>
              </c:numCache>
            </c:numRef>
          </c:val>
          <c:extLst>
            <c:ext xmlns:c16="http://schemas.microsoft.com/office/drawing/2014/chart" uri="{C3380CC4-5D6E-409C-BE32-E72D297353CC}">
              <c16:uniqueId val="{00000003-C8A5-4E58-A8D9-2520D39C1BC2}"/>
            </c:ext>
          </c:extLst>
        </c:ser>
        <c:dLbls>
          <c:showLegendKey val="0"/>
          <c:showVal val="0"/>
          <c:showCatName val="0"/>
          <c:showSerName val="0"/>
          <c:showPercent val="0"/>
          <c:showBubbleSize val="0"/>
        </c:dLbls>
        <c:gapWidth val="219"/>
        <c:overlap val="-27"/>
        <c:axId val="422139136"/>
        <c:axId val="422148152"/>
      </c:barChart>
      <c:catAx>
        <c:axId val="42213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8152"/>
        <c:crosses val="autoZero"/>
        <c:auto val="1"/>
        <c:lblAlgn val="ctr"/>
        <c:lblOffset val="100"/>
        <c:noMultiLvlLbl val="0"/>
      </c:catAx>
      <c:valAx>
        <c:axId val="422148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r>
                  <a:rPr lang="en-US"/>
                  <a:t>Ave Taxa (#/Liter)</a:t>
                </a:r>
              </a:p>
            </c:rich>
          </c:tx>
          <c:layout>
            <c:manualLayout>
              <c:xMode val="edge"/>
              <c:yMode val="edge"/>
              <c:x val="9.4080899462035322E-2"/>
              <c:y val="0.32448226866378538"/>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391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a:softEdge rad="0"/>
          </a:effectLst>
        </c:spPr>
        <c:txPr>
          <a:bodyPr rot="0" spcFirstLastPara="1" vertOverflow="ellipsis" vert="horz" wrap="square" anchor="ctr" anchorCtr="1"/>
          <a:lstStyle/>
          <a:p>
            <a:pPr rtl="0">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solidFill>
            <a:sysClr val="windowText" lastClr="000000"/>
          </a:solidFill>
        </a:ln>
        <a:effectLst/>
      </c:spPr>
    </c:plotArea>
    <c:legend>
      <c:legendPos val="r"/>
      <c:layout>
        <c:manualLayout>
          <c:xMode val="edge"/>
          <c:yMode val="edge"/>
          <c:x val="0.68084860784154555"/>
          <c:y val="0.27565683753816489"/>
          <c:w val="0.29228086695348643"/>
          <c:h val="0.1853776313675076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1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r>
              <a:rPr lang="en-US"/>
              <a:t>Comparing FB-OW Protocol with FB-Algae Protocol</a:t>
            </a:r>
          </a:p>
          <a:p>
            <a:pPr>
              <a:defRPr/>
            </a:pPr>
            <a:r>
              <a:rPr lang="en-US"/>
              <a:t>For Sites VBR1 and NVBR</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9626795699994068"/>
          <c:y val="0.11130363168889604"/>
          <c:w val="0.80373204300005929"/>
          <c:h val="0.6318564267897766"/>
        </c:manualLayout>
      </c:layout>
      <c:barChart>
        <c:barDir val="col"/>
        <c:grouping val="clustered"/>
        <c:varyColors val="0"/>
        <c:ser>
          <c:idx val="2"/>
          <c:order val="0"/>
          <c:tx>
            <c:v>FB-Algae-VBR1</c:v>
          </c:tx>
          <c:spPr>
            <a:solidFill>
              <a:schemeClr val="accent3"/>
            </a:solidFill>
            <a:ln>
              <a:noFill/>
            </a:ln>
            <a:effectLst/>
          </c:spPr>
          <c:invertIfNegative val="0"/>
          <c:cat>
            <c:strRef>
              <c:f>'[1]2018 Protocol Matrix Test'!$J$132:$Q$132</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Test'!$J$129:$Q$129</c:f>
              <c:numCache>
                <c:formatCode>General</c:formatCode>
                <c:ptCount val="8"/>
                <c:pt idx="0">
                  <c:v>26.799999999999997</c:v>
                </c:pt>
                <c:pt idx="1">
                  <c:v>6.4</c:v>
                </c:pt>
                <c:pt idx="2">
                  <c:v>1</c:v>
                </c:pt>
                <c:pt idx="3">
                  <c:v>0.33333333333333331</c:v>
                </c:pt>
                <c:pt idx="4">
                  <c:v>0.2</c:v>
                </c:pt>
                <c:pt idx="5">
                  <c:v>0.4</c:v>
                </c:pt>
                <c:pt idx="6">
                  <c:v>0.4</c:v>
                </c:pt>
                <c:pt idx="7">
                  <c:v>6.6666666666666666E-2</c:v>
                </c:pt>
              </c:numCache>
            </c:numRef>
          </c:val>
          <c:extLst>
            <c:ext xmlns:c16="http://schemas.microsoft.com/office/drawing/2014/chart" uri="{C3380CC4-5D6E-409C-BE32-E72D297353CC}">
              <c16:uniqueId val="{00000000-CAE1-44FC-B42C-E116A0FE7F33}"/>
            </c:ext>
          </c:extLst>
        </c:ser>
        <c:ser>
          <c:idx val="0"/>
          <c:order val="1"/>
          <c:tx>
            <c:v>FB-Algae-NVBR</c:v>
          </c:tx>
          <c:spPr>
            <a:solidFill>
              <a:schemeClr val="accent1"/>
            </a:solidFill>
            <a:ln>
              <a:noFill/>
            </a:ln>
            <a:effectLst/>
          </c:spPr>
          <c:invertIfNegative val="0"/>
          <c:cat>
            <c:strRef>
              <c:f>'[1]2018 Protocol Matrix Test'!$J$132:$Q$132</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Test'!$J$131:$Q$131</c:f>
              <c:numCache>
                <c:formatCode>General</c:formatCode>
                <c:ptCount val="8"/>
                <c:pt idx="0">
                  <c:v>29.8</c:v>
                </c:pt>
                <c:pt idx="1">
                  <c:v>3.1999999999999997</c:v>
                </c:pt>
                <c:pt idx="2">
                  <c:v>11.600000000000001</c:v>
                </c:pt>
                <c:pt idx="3">
                  <c:v>0.33333333333333337</c:v>
                </c:pt>
                <c:pt idx="4">
                  <c:v>0.46666666666666667</c:v>
                </c:pt>
                <c:pt idx="5">
                  <c:v>0.4</c:v>
                </c:pt>
                <c:pt idx="6">
                  <c:v>0</c:v>
                </c:pt>
                <c:pt idx="7">
                  <c:v>0.13333333333333333</c:v>
                </c:pt>
              </c:numCache>
            </c:numRef>
          </c:val>
          <c:extLst>
            <c:ext xmlns:c16="http://schemas.microsoft.com/office/drawing/2014/chart" uri="{C3380CC4-5D6E-409C-BE32-E72D297353CC}">
              <c16:uniqueId val="{00000001-CAE1-44FC-B42C-E116A0FE7F33}"/>
            </c:ext>
          </c:extLst>
        </c:ser>
        <c:ser>
          <c:idx val="1"/>
          <c:order val="2"/>
          <c:tx>
            <c:v>Ave FB-OW-VBR1</c:v>
          </c:tx>
          <c:spPr>
            <a:solidFill>
              <a:schemeClr val="accent2"/>
            </a:solidFill>
            <a:ln>
              <a:noFill/>
            </a:ln>
            <a:effectLst/>
          </c:spPr>
          <c:invertIfNegative val="0"/>
          <c:cat>
            <c:strRef>
              <c:f>'[1]2018 Protocol Matrix Test'!$J$132:$Q$132</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Test'!$J$108:$Q$108</c:f>
              <c:numCache>
                <c:formatCode>General</c:formatCode>
                <c:ptCount val="8"/>
                <c:pt idx="0">
                  <c:v>0.8</c:v>
                </c:pt>
                <c:pt idx="1">
                  <c:v>0.2</c:v>
                </c:pt>
                <c:pt idx="2">
                  <c:v>0</c:v>
                </c:pt>
                <c:pt idx="3">
                  <c:v>6.6666666666666666E-2</c:v>
                </c:pt>
                <c:pt idx="4">
                  <c:v>0</c:v>
                </c:pt>
                <c:pt idx="5">
                  <c:v>0</c:v>
                </c:pt>
                <c:pt idx="6">
                  <c:v>0</c:v>
                </c:pt>
                <c:pt idx="7">
                  <c:v>0</c:v>
                </c:pt>
              </c:numCache>
            </c:numRef>
          </c:val>
          <c:extLst>
            <c:ext xmlns:c16="http://schemas.microsoft.com/office/drawing/2014/chart" uri="{C3380CC4-5D6E-409C-BE32-E72D297353CC}">
              <c16:uniqueId val="{00000002-CAE1-44FC-B42C-E116A0FE7F33}"/>
            </c:ext>
          </c:extLst>
        </c:ser>
        <c:ser>
          <c:idx val="3"/>
          <c:order val="3"/>
          <c:tx>
            <c:v>Ave FB-OW-NVBR</c:v>
          </c:tx>
          <c:spPr>
            <a:solidFill>
              <a:schemeClr val="accent4"/>
            </a:solidFill>
            <a:ln>
              <a:noFill/>
            </a:ln>
            <a:effectLst/>
          </c:spPr>
          <c:invertIfNegative val="0"/>
          <c:cat>
            <c:strRef>
              <c:f>'[1]2018 Protocol Matrix Test'!$J$132:$Q$132</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Test'!$J$110:$Q$110</c:f>
              <c:numCache>
                <c:formatCode>General</c:formatCode>
                <c:ptCount val="8"/>
                <c:pt idx="0">
                  <c:v>0.66666666666666674</c:v>
                </c:pt>
                <c:pt idx="1">
                  <c:v>0.13333333333333333</c:v>
                </c:pt>
                <c:pt idx="2">
                  <c:v>0.13333333333333333</c:v>
                </c:pt>
                <c:pt idx="3">
                  <c:v>0.13333333333333333</c:v>
                </c:pt>
                <c:pt idx="4">
                  <c:v>0</c:v>
                </c:pt>
                <c:pt idx="5">
                  <c:v>0</c:v>
                </c:pt>
                <c:pt idx="6">
                  <c:v>0</c:v>
                </c:pt>
                <c:pt idx="7">
                  <c:v>0.13333333333333333</c:v>
                </c:pt>
              </c:numCache>
            </c:numRef>
          </c:val>
          <c:extLst>
            <c:ext xmlns:c16="http://schemas.microsoft.com/office/drawing/2014/chart" uri="{C3380CC4-5D6E-409C-BE32-E72D297353CC}">
              <c16:uniqueId val="{00000003-CAE1-44FC-B42C-E116A0FE7F33}"/>
            </c:ext>
          </c:extLst>
        </c:ser>
        <c:dLbls>
          <c:showLegendKey val="0"/>
          <c:showVal val="0"/>
          <c:showCatName val="0"/>
          <c:showSerName val="0"/>
          <c:showPercent val="0"/>
          <c:showBubbleSize val="0"/>
        </c:dLbls>
        <c:gapWidth val="219"/>
        <c:overlap val="-27"/>
        <c:axId val="422141096"/>
        <c:axId val="422137960"/>
      </c:barChart>
      <c:catAx>
        <c:axId val="422141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37960"/>
        <c:crosses val="autoZero"/>
        <c:auto val="1"/>
        <c:lblAlgn val="ctr"/>
        <c:lblOffset val="100"/>
        <c:noMultiLvlLbl val="0"/>
      </c:catAx>
      <c:valAx>
        <c:axId val="422137960"/>
        <c:scaling>
          <c:orientation val="minMax"/>
          <c:max val="3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r>
                  <a:rPr lang="en-US"/>
                  <a:t>Ave Taxa (#/Liter)</a:t>
                </a:r>
              </a:p>
            </c:rich>
          </c:tx>
          <c:layout>
            <c:manualLayout>
              <c:xMode val="edge"/>
              <c:yMode val="edge"/>
              <c:x val="9.4419189869307571E-2"/>
              <c:y val="0.31195100612423443"/>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1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a:softEdge rad="0"/>
          </a:effectLst>
        </c:spPr>
        <c:txPr>
          <a:bodyPr rot="0" spcFirstLastPara="1" vertOverflow="ellipsis" vert="horz" wrap="square" anchor="ctr" anchorCtr="1"/>
          <a:lstStyle/>
          <a:p>
            <a:pPr rtl="0">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solidFill>
            <a:sysClr val="windowText" lastClr="000000"/>
          </a:solidFill>
        </a:ln>
        <a:effectLst/>
      </c:spPr>
    </c:plotArea>
    <c:legend>
      <c:legendPos val="r"/>
      <c:layout>
        <c:manualLayout>
          <c:xMode val="edge"/>
          <c:yMode val="edge"/>
          <c:x val="0.68084860784154555"/>
          <c:y val="0.27565683753816489"/>
          <c:w val="0.23175533728387043"/>
          <c:h val="0.1798713650892648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1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400" b="1"/>
              <a:t>Comparing Average Normalized Variance for Different Protocols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v>SW250 Protocol</c:v>
          </c:tx>
          <c:spPr>
            <a:solidFill>
              <a:schemeClr val="accent1"/>
            </a:solidFill>
            <a:ln>
              <a:noFill/>
            </a:ln>
            <a:effectLst/>
          </c:spPr>
          <c:invertIfNegative val="0"/>
          <c:cat>
            <c:strRef>
              <c:f>'[1]2018 Protocol Matrix Test'!$N$185:$U$185</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Test'!$N$159:$U$159</c:f>
              <c:numCache>
                <c:formatCode>General</c:formatCode>
                <c:ptCount val="8"/>
                <c:pt idx="0">
                  <c:v>0.2017821481452069</c:v>
                </c:pt>
                <c:pt idx="1">
                  <c:v>0.20574345825416085</c:v>
                </c:pt>
                <c:pt idx="2">
                  <c:v>0.24999999999999989</c:v>
                </c:pt>
                <c:pt idx="3">
                  <c:v>0.57759412304866853</c:v>
                </c:pt>
                <c:pt idx="4">
                  <c:v>0.625</c:v>
                </c:pt>
                <c:pt idx="5">
                  <c:v>0.5</c:v>
                </c:pt>
                <c:pt idx="6">
                  <c:v>0</c:v>
                </c:pt>
                <c:pt idx="7">
                  <c:v>0.51020408163265307</c:v>
                </c:pt>
              </c:numCache>
            </c:numRef>
          </c:val>
          <c:extLst>
            <c:ext xmlns:c16="http://schemas.microsoft.com/office/drawing/2014/chart" uri="{C3380CC4-5D6E-409C-BE32-E72D297353CC}">
              <c16:uniqueId val="{00000000-F6D0-4F59-BE83-33B2AC8FD80F}"/>
            </c:ext>
          </c:extLst>
        </c:ser>
        <c:ser>
          <c:idx val="1"/>
          <c:order val="1"/>
          <c:tx>
            <c:v>SW500 Protocol</c:v>
          </c:tx>
          <c:spPr>
            <a:solidFill>
              <a:srgbClr val="00B0F0">
                <a:alpha val="50000"/>
              </a:srgbClr>
            </a:solidFill>
            <a:ln>
              <a:noFill/>
            </a:ln>
            <a:effectLst/>
          </c:spPr>
          <c:invertIfNegative val="0"/>
          <c:cat>
            <c:strRef>
              <c:f>'[1]2018 Protocol Matrix Test'!$N$185:$U$185</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Test'!$N$167:$U$167</c:f>
              <c:numCache>
                <c:formatCode>General</c:formatCode>
                <c:ptCount val="8"/>
                <c:pt idx="0">
                  <c:v>0.36689168060175426</c:v>
                </c:pt>
                <c:pt idx="1">
                  <c:v>1.9574657941701368E-2</c:v>
                </c:pt>
                <c:pt idx="2">
                  <c:v>1</c:v>
                </c:pt>
                <c:pt idx="3">
                  <c:v>0.33969756738987511</c:v>
                </c:pt>
                <c:pt idx="4">
                  <c:v>0.625</c:v>
                </c:pt>
                <c:pt idx="5">
                  <c:v>1</c:v>
                </c:pt>
                <c:pt idx="6">
                  <c:v>0.5</c:v>
                </c:pt>
                <c:pt idx="7">
                  <c:v>0.63791454081632648</c:v>
                </c:pt>
              </c:numCache>
            </c:numRef>
          </c:val>
          <c:extLst>
            <c:ext xmlns:c16="http://schemas.microsoft.com/office/drawing/2014/chart" uri="{C3380CC4-5D6E-409C-BE32-E72D297353CC}">
              <c16:uniqueId val="{00000001-F6D0-4F59-BE83-33B2AC8FD80F}"/>
            </c:ext>
          </c:extLst>
        </c:ser>
        <c:ser>
          <c:idx val="2"/>
          <c:order val="2"/>
          <c:tx>
            <c:v>FB-OW Protocol</c:v>
          </c:tx>
          <c:spPr>
            <a:solidFill>
              <a:schemeClr val="accent6">
                <a:lumMod val="40000"/>
                <a:lumOff val="60000"/>
              </a:schemeClr>
            </a:solidFill>
            <a:ln>
              <a:noFill/>
            </a:ln>
            <a:effectLst/>
          </c:spPr>
          <c:invertIfNegative val="0"/>
          <c:cat>
            <c:strRef>
              <c:f>'[1]2018 Protocol Matrix Test'!$N$185:$U$185</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Test'!$N$175:$U$175</c:f>
              <c:numCache>
                <c:formatCode>General</c:formatCode>
                <c:ptCount val="8"/>
                <c:pt idx="0">
                  <c:v>7.5555555555555556E-2</c:v>
                </c:pt>
                <c:pt idx="1">
                  <c:v>1</c:v>
                </c:pt>
                <c:pt idx="2">
                  <c:v>0.5</c:v>
                </c:pt>
                <c:pt idx="3">
                  <c:v>1</c:v>
                </c:pt>
                <c:pt idx="4">
                  <c:v>0</c:v>
                </c:pt>
                <c:pt idx="5">
                  <c:v>0</c:v>
                </c:pt>
                <c:pt idx="6">
                  <c:v>0</c:v>
                </c:pt>
                <c:pt idx="7">
                  <c:v>0</c:v>
                </c:pt>
              </c:numCache>
            </c:numRef>
          </c:val>
          <c:extLst>
            <c:ext xmlns:c16="http://schemas.microsoft.com/office/drawing/2014/chart" uri="{C3380CC4-5D6E-409C-BE32-E72D297353CC}">
              <c16:uniqueId val="{00000002-F6D0-4F59-BE83-33B2AC8FD80F}"/>
            </c:ext>
          </c:extLst>
        </c:ser>
        <c:ser>
          <c:idx val="3"/>
          <c:order val="3"/>
          <c:tx>
            <c:v>FB-Algae</c:v>
          </c:tx>
          <c:spPr>
            <a:solidFill>
              <a:schemeClr val="accent6">
                <a:lumMod val="75000"/>
              </a:schemeClr>
            </a:solidFill>
            <a:ln>
              <a:noFill/>
            </a:ln>
            <a:effectLst/>
          </c:spPr>
          <c:invertIfNegative val="0"/>
          <c:cat>
            <c:strRef>
              <c:f>'[1]2018 Protocol Matrix Test'!$N$185:$U$185</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Test'!$N$183:$U$183</c:f>
              <c:numCache>
                <c:formatCode>General</c:formatCode>
                <c:ptCount val="8"/>
                <c:pt idx="0">
                  <c:v>0.12886169624582255</c:v>
                </c:pt>
                <c:pt idx="1">
                  <c:v>7.378472222222221E-2</c:v>
                </c:pt>
                <c:pt idx="2">
                  <c:v>0.47603117981239262</c:v>
                </c:pt>
                <c:pt idx="3">
                  <c:v>0.52</c:v>
                </c:pt>
                <c:pt idx="4">
                  <c:v>0.14739229024943307</c:v>
                </c:pt>
                <c:pt idx="5">
                  <c:v>0.5</c:v>
                </c:pt>
                <c:pt idx="6">
                  <c:v>0.5</c:v>
                </c:pt>
                <c:pt idx="7">
                  <c:v>1</c:v>
                </c:pt>
              </c:numCache>
            </c:numRef>
          </c:val>
          <c:extLst>
            <c:ext xmlns:c16="http://schemas.microsoft.com/office/drawing/2014/chart" uri="{C3380CC4-5D6E-409C-BE32-E72D297353CC}">
              <c16:uniqueId val="{00000003-F6D0-4F59-BE83-33B2AC8FD80F}"/>
            </c:ext>
          </c:extLst>
        </c:ser>
        <c:dLbls>
          <c:showLegendKey val="0"/>
          <c:showVal val="0"/>
          <c:showCatName val="0"/>
          <c:showSerName val="0"/>
          <c:showPercent val="0"/>
          <c:showBubbleSize val="0"/>
        </c:dLbls>
        <c:gapWidth val="219"/>
        <c:overlap val="-27"/>
        <c:axId val="422148936"/>
        <c:axId val="422143448"/>
      </c:barChart>
      <c:catAx>
        <c:axId val="422148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3448"/>
        <c:crosses val="autoZero"/>
        <c:auto val="1"/>
        <c:lblAlgn val="ctr"/>
        <c:lblOffset val="100"/>
        <c:noMultiLvlLbl val="0"/>
      </c:catAx>
      <c:valAx>
        <c:axId val="422143448"/>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US" b="1"/>
                  <a:t>Ave. Norm. Variance</a:t>
                </a:r>
              </a:p>
            </c:rich>
          </c:tx>
          <c:layout>
            <c:manualLayout>
              <c:xMode val="edge"/>
              <c:yMode val="edge"/>
              <c:x val="7.2222222222222215E-2"/>
              <c:y val="0.34804113400374603"/>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89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r"/>
      <c:overlay val="0"/>
      <c:spPr>
        <a:noFill/>
        <a:ln>
          <a:solidFill>
            <a:schemeClr val="accent1">
              <a:lumMod val="40000"/>
              <a:lumOff val="60000"/>
            </a:schemeClr>
          </a:solidFill>
        </a:ln>
        <a:effectLst/>
      </c:spPr>
      <c:txPr>
        <a:bodyPr rot="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Arial" panose="020B0604020202020204" pitchFamily="34" charset="0"/>
                <a:ea typeface="+mn-ea"/>
                <a:cs typeface="Arial" panose="020B0604020202020204" pitchFamily="34" charset="0"/>
              </a:defRPr>
            </a:pPr>
            <a:r>
              <a:rPr lang="en-US"/>
              <a:t>Comparing Sites VBR1 to NVBR</a:t>
            </a:r>
          </a:p>
          <a:p>
            <a:pPr>
              <a:defRPr/>
            </a:pPr>
            <a:r>
              <a:rPr lang="en-US"/>
              <a:t>(30m Apart)</a:t>
            </a:r>
          </a:p>
          <a:p>
            <a:pPr>
              <a:defRPr/>
            </a:pPr>
            <a:r>
              <a:rPr lang="en-US"/>
              <a:t>(Ave # / Liter) by Taxa</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6040139839348674"/>
          <c:y val="0.18971566028853162"/>
          <c:w val="0.83830210922654325"/>
          <c:h val="0.59675740515023123"/>
        </c:manualLayout>
      </c:layout>
      <c:barChart>
        <c:barDir val="col"/>
        <c:grouping val="clustered"/>
        <c:varyColors val="0"/>
        <c:ser>
          <c:idx val="0"/>
          <c:order val="0"/>
          <c:tx>
            <c:v>VBR1</c:v>
          </c:tx>
          <c:spPr>
            <a:solidFill>
              <a:schemeClr val="accent1"/>
            </a:solidFill>
            <a:ln>
              <a:noFill/>
            </a:ln>
            <a:effectLst/>
          </c:spPr>
          <c:invertIfNegative val="0"/>
          <c:cat>
            <c:strRef>
              <c:f>'[1]2018 Protocol Matrix Test'!$H$37:$O$37</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Test'!$H$35:$O$35</c:f>
              <c:numCache>
                <c:formatCode>General</c:formatCode>
                <c:ptCount val="8"/>
                <c:pt idx="0">
                  <c:v>7.0353515624999998</c:v>
                </c:pt>
                <c:pt idx="1">
                  <c:v>1.6560546875</c:v>
                </c:pt>
                <c:pt idx="2">
                  <c:v>0.2529296875</c:v>
                </c:pt>
                <c:pt idx="3">
                  <c:v>0.10175781249999999</c:v>
                </c:pt>
                <c:pt idx="4">
                  <c:v>5.17578125E-2</c:v>
                </c:pt>
                <c:pt idx="5">
                  <c:v>0.10019531250000001</c:v>
                </c:pt>
                <c:pt idx="6">
                  <c:v>0.10019531250000001</c:v>
                </c:pt>
                <c:pt idx="7">
                  <c:v>8.1901041666666674E-2</c:v>
                </c:pt>
              </c:numCache>
            </c:numRef>
          </c:val>
          <c:extLst>
            <c:ext xmlns:c16="http://schemas.microsoft.com/office/drawing/2014/chart" uri="{C3380CC4-5D6E-409C-BE32-E72D297353CC}">
              <c16:uniqueId val="{00000000-2482-4322-B338-1063D9FD3883}"/>
            </c:ext>
          </c:extLst>
        </c:ser>
        <c:ser>
          <c:idx val="1"/>
          <c:order val="1"/>
          <c:tx>
            <c:v>NVBR</c:v>
          </c:tx>
          <c:spPr>
            <a:solidFill>
              <a:schemeClr val="accent2"/>
            </a:solidFill>
            <a:ln>
              <a:noFill/>
            </a:ln>
            <a:effectLst/>
          </c:spPr>
          <c:invertIfNegative val="0"/>
          <c:cat>
            <c:strRef>
              <c:f>'[1]2018 Protocol Matrix Test'!$H$37:$O$37</c:f>
              <c:strCache>
                <c:ptCount val="8"/>
                <c:pt idx="0">
                  <c:v>Copepod  </c:v>
                </c:pt>
                <c:pt idx="1">
                  <c:v>Corixidae</c:v>
                </c:pt>
                <c:pt idx="2">
                  <c:v>Ostracod</c:v>
                </c:pt>
                <c:pt idx="3">
                  <c:v>Aphid</c:v>
                </c:pt>
                <c:pt idx="4">
                  <c:v>Chironomid Larvae</c:v>
                </c:pt>
                <c:pt idx="5">
                  <c:v>Ephydridae Larvae</c:v>
                </c:pt>
                <c:pt idx="6">
                  <c:v>Ephydridae Pupa</c:v>
                </c:pt>
                <c:pt idx="7">
                  <c:v>Other</c:v>
                </c:pt>
              </c:strCache>
            </c:strRef>
          </c:cat>
          <c:val>
            <c:numRef>
              <c:f>'[1]2018 Protocol Matrix Test'!$H$36:$O$36</c:f>
              <c:numCache>
                <c:formatCode>General</c:formatCode>
                <c:ptCount val="8"/>
                <c:pt idx="0">
                  <c:v>7.7313151041666668</c:v>
                </c:pt>
                <c:pt idx="1">
                  <c:v>0.8598958333333333</c:v>
                </c:pt>
                <c:pt idx="2">
                  <c:v>2.9360677083333333</c:v>
                </c:pt>
                <c:pt idx="3">
                  <c:v>0.14225260416666666</c:v>
                </c:pt>
                <c:pt idx="4">
                  <c:v>0.11901041666666666</c:v>
                </c:pt>
                <c:pt idx="5">
                  <c:v>0.1005859375</c:v>
                </c:pt>
                <c:pt idx="6">
                  <c:v>0</c:v>
                </c:pt>
                <c:pt idx="7">
                  <c:v>7.7604166666666669E-2</c:v>
                </c:pt>
              </c:numCache>
            </c:numRef>
          </c:val>
          <c:extLst>
            <c:ext xmlns:c16="http://schemas.microsoft.com/office/drawing/2014/chart" uri="{C3380CC4-5D6E-409C-BE32-E72D297353CC}">
              <c16:uniqueId val="{00000001-2482-4322-B338-1063D9FD3883}"/>
            </c:ext>
          </c:extLst>
        </c:ser>
        <c:dLbls>
          <c:showLegendKey val="0"/>
          <c:showVal val="0"/>
          <c:showCatName val="0"/>
          <c:showSerName val="0"/>
          <c:showPercent val="0"/>
          <c:showBubbleSize val="0"/>
        </c:dLbls>
        <c:gapWidth val="219"/>
        <c:overlap val="-27"/>
        <c:axId val="422146584"/>
        <c:axId val="422144624"/>
      </c:barChart>
      <c:catAx>
        <c:axId val="422146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4624"/>
        <c:crosses val="autoZero"/>
        <c:auto val="1"/>
        <c:lblAlgn val="ctr"/>
        <c:lblOffset val="100"/>
        <c:noMultiLvlLbl val="0"/>
      </c:catAx>
      <c:valAx>
        <c:axId val="422144624"/>
        <c:scaling>
          <c:orientation val="minMax"/>
          <c:max val="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US"/>
                  <a:t>Ave Taxa (# / Liter)</a:t>
                </a:r>
              </a:p>
            </c:rich>
          </c:tx>
          <c:layout>
            <c:manualLayout>
              <c:xMode val="edge"/>
              <c:yMode val="edge"/>
              <c:x val="6.2565212801110034E-2"/>
              <c:y val="0.34401637093708554"/>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221465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r"/>
      <c:layout>
        <c:manualLayout>
          <c:xMode val="edge"/>
          <c:yMode val="edge"/>
          <c:x val="0.83566045425190205"/>
          <c:y val="0.1892309048267026"/>
          <c:w val="0.11395970595980108"/>
          <c:h val="0.11206921809192456"/>
        </c:manualLayout>
      </c:layout>
      <c:overlay val="0"/>
      <c:spPr>
        <a:noFill/>
        <a:ln>
          <a:solidFill>
            <a:schemeClr val="tx1"/>
          </a:solidFill>
        </a:ln>
        <a:effectLst/>
      </c:spPr>
      <c:txPr>
        <a:bodyPr rot="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image" Target="../media/image3.jpg"/></Relationships>
</file>

<file path=xl/drawings/_rels/drawing3.xml.rels><?xml version="1.0" encoding="UTF-8" standalone="yes"?>
<Relationships xmlns="http://schemas.openxmlformats.org/package/2006/relationships"><Relationship Id="rId8" Type="http://schemas.openxmlformats.org/officeDocument/2006/relationships/chart" Target="../charts/chart34.xml"/><Relationship Id="rId13" Type="http://schemas.openxmlformats.org/officeDocument/2006/relationships/image" Target="../media/image4.jpg"/><Relationship Id="rId3" Type="http://schemas.openxmlformats.org/officeDocument/2006/relationships/chart" Target="../charts/chart29.xml"/><Relationship Id="rId7" Type="http://schemas.openxmlformats.org/officeDocument/2006/relationships/chart" Target="../charts/chart33.xml"/><Relationship Id="rId12" Type="http://schemas.openxmlformats.org/officeDocument/2006/relationships/chart" Target="../charts/chart38.xml"/><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2.xml"/><Relationship Id="rId11" Type="http://schemas.openxmlformats.org/officeDocument/2006/relationships/chart" Target="../charts/chart37.xml"/><Relationship Id="rId5" Type="http://schemas.openxmlformats.org/officeDocument/2006/relationships/chart" Target="../charts/chart31.xml"/><Relationship Id="rId10" Type="http://schemas.openxmlformats.org/officeDocument/2006/relationships/chart" Target="../charts/chart36.xml"/><Relationship Id="rId4" Type="http://schemas.openxmlformats.org/officeDocument/2006/relationships/chart" Target="../charts/chart30.xml"/><Relationship Id="rId9" Type="http://schemas.openxmlformats.org/officeDocument/2006/relationships/chart" Target="../charts/chart3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 Id="rId6" Type="http://schemas.openxmlformats.org/officeDocument/2006/relationships/chart" Target="../charts/chart44.xml"/><Relationship Id="rId5" Type="http://schemas.openxmlformats.org/officeDocument/2006/relationships/chart" Target="../charts/chart43.xml"/><Relationship Id="rId4" Type="http://schemas.openxmlformats.org/officeDocument/2006/relationships/chart" Target="../charts/chart4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6" Type="http://schemas.openxmlformats.org/officeDocument/2006/relationships/chart" Target="../charts/chart50.xml"/><Relationship Id="rId5" Type="http://schemas.openxmlformats.org/officeDocument/2006/relationships/chart" Target="../charts/chart49.xml"/><Relationship Id="rId4" Type="http://schemas.openxmlformats.org/officeDocument/2006/relationships/chart" Target="../charts/chart48.xml"/></Relationships>
</file>

<file path=xl/drawings/drawing1.xml><?xml version="1.0" encoding="utf-8"?>
<xdr:wsDr xmlns:xdr="http://schemas.openxmlformats.org/drawingml/2006/spreadsheetDrawing" xmlns:a="http://schemas.openxmlformats.org/drawingml/2006/main">
  <xdr:twoCellAnchor editAs="oneCell">
    <xdr:from>
      <xdr:col>1</xdr:col>
      <xdr:colOff>15875</xdr:colOff>
      <xdr:row>31</xdr:row>
      <xdr:rowOff>87313</xdr:rowOff>
    </xdr:from>
    <xdr:to>
      <xdr:col>15</xdr:col>
      <xdr:colOff>490340</xdr:colOff>
      <xdr:row>60</xdr:row>
      <xdr:rowOff>103188</xdr:rowOff>
    </xdr:to>
    <xdr:pic>
      <xdr:nvPicPr>
        <xdr:cNvPr id="3" name="Picture 2">
          <a:extLst>
            <a:ext uri="{FF2B5EF4-FFF2-40B4-BE49-F238E27FC236}">
              <a16:creationId xmlns:a16="http://schemas.microsoft.com/office/drawing/2014/main" id="{D4E89D9E-6718-4FDE-ABCF-A5E990AE14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7063" y="4873626"/>
          <a:ext cx="9031090" cy="5786437"/>
        </a:xfrm>
        <a:prstGeom prst="rect">
          <a:avLst/>
        </a:prstGeom>
      </xdr:spPr>
    </xdr:pic>
    <xdr:clientData/>
  </xdr:twoCellAnchor>
  <xdr:twoCellAnchor editAs="oneCell">
    <xdr:from>
      <xdr:col>1</xdr:col>
      <xdr:colOff>0</xdr:colOff>
      <xdr:row>61</xdr:row>
      <xdr:rowOff>166687</xdr:rowOff>
    </xdr:from>
    <xdr:to>
      <xdr:col>15</xdr:col>
      <xdr:colOff>555625</xdr:colOff>
      <xdr:row>95</xdr:row>
      <xdr:rowOff>93024</xdr:rowOff>
    </xdr:to>
    <xdr:pic>
      <xdr:nvPicPr>
        <xdr:cNvPr id="5" name="Picture 4">
          <a:extLst>
            <a:ext uri="{FF2B5EF4-FFF2-40B4-BE49-F238E27FC236}">
              <a16:creationId xmlns:a16="http://schemas.microsoft.com/office/drawing/2014/main" id="{55A94AFE-B630-4F82-BFA2-06732174B9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1188" y="10906125"/>
          <a:ext cx="9112250" cy="64509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62</xdr:row>
      <xdr:rowOff>0</xdr:rowOff>
    </xdr:from>
    <xdr:to>
      <xdr:col>19</xdr:col>
      <xdr:colOff>39101</xdr:colOff>
      <xdr:row>85</xdr:row>
      <xdr:rowOff>35597</xdr:rowOff>
    </xdr:to>
    <xdr:graphicFrame macro="">
      <xdr:nvGraphicFramePr>
        <xdr:cNvPr id="28" name="Chart 27">
          <a:extLst>
            <a:ext uri="{FF2B5EF4-FFF2-40B4-BE49-F238E27FC236}">
              <a16:creationId xmlns:a16="http://schemas.microsoft.com/office/drawing/2014/main" id="{BB395569-BF9C-4B13-88AC-57067ED9C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0</xdr:colOff>
      <xdr:row>62</xdr:row>
      <xdr:rowOff>0</xdr:rowOff>
    </xdr:from>
    <xdr:to>
      <xdr:col>37</xdr:col>
      <xdr:colOff>18143</xdr:colOff>
      <xdr:row>85</xdr:row>
      <xdr:rowOff>35597</xdr:rowOff>
    </xdr:to>
    <xdr:graphicFrame macro="">
      <xdr:nvGraphicFramePr>
        <xdr:cNvPr id="29" name="Chart 28">
          <a:extLst>
            <a:ext uri="{FF2B5EF4-FFF2-40B4-BE49-F238E27FC236}">
              <a16:creationId xmlns:a16="http://schemas.microsoft.com/office/drawing/2014/main" id="{00ED3149-1F9E-4B7B-95B6-86FB7A6CF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xdr:colOff>
      <xdr:row>97</xdr:row>
      <xdr:rowOff>38226</xdr:rowOff>
    </xdr:from>
    <xdr:to>
      <xdr:col>17</xdr:col>
      <xdr:colOff>10583</xdr:colOff>
      <xdr:row>121</xdr:row>
      <xdr:rowOff>169334</xdr:rowOff>
    </xdr:to>
    <xdr:graphicFrame macro="">
      <xdr:nvGraphicFramePr>
        <xdr:cNvPr id="30" name="Chart 29">
          <a:extLst>
            <a:ext uri="{FF2B5EF4-FFF2-40B4-BE49-F238E27FC236}">
              <a16:creationId xmlns:a16="http://schemas.microsoft.com/office/drawing/2014/main" id="{68F3057B-9C4A-421C-8AB3-FC299910D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xdr:colOff>
      <xdr:row>96</xdr:row>
      <xdr:rowOff>179916</xdr:rowOff>
    </xdr:from>
    <xdr:to>
      <xdr:col>35</xdr:col>
      <xdr:colOff>476251</xdr:colOff>
      <xdr:row>122</xdr:row>
      <xdr:rowOff>10583</xdr:rowOff>
    </xdr:to>
    <xdr:graphicFrame macro="">
      <xdr:nvGraphicFramePr>
        <xdr:cNvPr id="31" name="Chart 30">
          <a:extLst>
            <a:ext uri="{FF2B5EF4-FFF2-40B4-BE49-F238E27FC236}">
              <a16:creationId xmlns:a16="http://schemas.microsoft.com/office/drawing/2014/main" id="{376F7A1C-A3AE-493B-9C3F-C3B2343C2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133</xdr:row>
      <xdr:rowOff>38225</xdr:rowOff>
    </xdr:from>
    <xdr:to>
      <xdr:col>17</xdr:col>
      <xdr:colOff>15875</xdr:colOff>
      <xdr:row>161</xdr:row>
      <xdr:rowOff>174625</xdr:rowOff>
    </xdr:to>
    <xdr:graphicFrame macro="">
      <xdr:nvGraphicFramePr>
        <xdr:cNvPr id="32" name="Chart 31">
          <a:extLst>
            <a:ext uri="{FF2B5EF4-FFF2-40B4-BE49-F238E27FC236}">
              <a16:creationId xmlns:a16="http://schemas.microsoft.com/office/drawing/2014/main" id="{72139867-E5C2-40CD-9D13-B68835163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132</xdr:row>
      <xdr:rowOff>190498</xdr:rowOff>
    </xdr:from>
    <xdr:to>
      <xdr:col>36</xdr:col>
      <xdr:colOff>47625</xdr:colOff>
      <xdr:row>163</xdr:row>
      <xdr:rowOff>206375</xdr:rowOff>
    </xdr:to>
    <xdr:graphicFrame macro="">
      <xdr:nvGraphicFramePr>
        <xdr:cNvPr id="33" name="Chart 32">
          <a:extLst>
            <a:ext uri="{FF2B5EF4-FFF2-40B4-BE49-F238E27FC236}">
              <a16:creationId xmlns:a16="http://schemas.microsoft.com/office/drawing/2014/main" id="{19010EC2-025F-4547-B261-CBB4BB655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173</xdr:row>
      <xdr:rowOff>38225</xdr:rowOff>
    </xdr:from>
    <xdr:to>
      <xdr:col>17</xdr:col>
      <xdr:colOff>15875</xdr:colOff>
      <xdr:row>197</xdr:row>
      <xdr:rowOff>174625</xdr:rowOff>
    </xdr:to>
    <xdr:graphicFrame macro="[0]!Chart57_Click">
      <xdr:nvGraphicFramePr>
        <xdr:cNvPr id="58" name="Chart 57">
          <a:extLst>
            <a:ext uri="{FF2B5EF4-FFF2-40B4-BE49-F238E27FC236}">
              <a16:creationId xmlns:a16="http://schemas.microsoft.com/office/drawing/2014/main" id="{EA1A3125-9777-4C0B-AD71-865F6198C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0</xdr:colOff>
      <xdr:row>173</xdr:row>
      <xdr:rowOff>0</xdr:rowOff>
    </xdr:from>
    <xdr:to>
      <xdr:col>35</xdr:col>
      <xdr:colOff>492125</xdr:colOff>
      <xdr:row>198</xdr:row>
      <xdr:rowOff>15876</xdr:rowOff>
    </xdr:to>
    <xdr:graphicFrame macro="">
      <xdr:nvGraphicFramePr>
        <xdr:cNvPr id="59" name="Chart 58">
          <a:extLst>
            <a:ext uri="{FF2B5EF4-FFF2-40B4-BE49-F238E27FC236}">
              <a16:creationId xmlns:a16="http://schemas.microsoft.com/office/drawing/2014/main" id="{F0B6F112-6D8E-44D1-9703-595D0458E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0</xdr:colOff>
      <xdr:row>209</xdr:row>
      <xdr:rowOff>38225</xdr:rowOff>
    </xdr:from>
    <xdr:to>
      <xdr:col>17</xdr:col>
      <xdr:colOff>15875</xdr:colOff>
      <xdr:row>233</xdr:row>
      <xdr:rowOff>174625</xdr:rowOff>
    </xdr:to>
    <xdr:graphicFrame macro="">
      <xdr:nvGraphicFramePr>
        <xdr:cNvPr id="60" name="Chart 59">
          <a:extLst>
            <a:ext uri="{FF2B5EF4-FFF2-40B4-BE49-F238E27FC236}">
              <a16:creationId xmlns:a16="http://schemas.microsoft.com/office/drawing/2014/main" id="{BD35F5FA-032E-419F-A87B-D64D313E0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0</xdr:colOff>
      <xdr:row>209</xdr:row>
      <xdr:rowOff>0</xdr:rowOff>
    </xdr:from>
    <xdr:to>
      <xdr:col>35</xdr:col>
      <xdr:colOff>492125</xdr:colOff>
      <xdr:row>234</xdr:row>
      <xdr:rowOff>15876</xdr:rowOff>
    </xdr:to>
    <xdr:graphicFrame macro="">
      <xdr:nvGraphicFramePr>
        <xdr:cNvPr id="61" name="Chart 60">
          <a:extLst>
            <a:ext uri="{FF2B5EF4-FFF2-40B4-BE49-F238E27FC236}">
              <a16:creationId xmlns:a16="http://schemas.microsoft.com/office/drawing/2014/main" id="{4691E2C5-35FA-4F9C-BD07-2CD31C773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0</xdr:colOff>
      <xdr:row>245</xdr:row>
      <xdr:rowOff>38225</xdr:rowOff>
    </xdr:from>
    <xdr:to>
      <xdr:col>17</xdr:col>
      <xdr:colOff>15875</xdr:colOff>
      <xdr:row>269</xdr:row>
      <xdr:rowOff>174625</xdr:rowOff>
    </xdr:to>
    <xdr:graphicFrame macro="">
      <xdr:nvGraphicFramePr>
        <xdr:cNvPr id="62" name="Chart 61">
          <a:extLst>
            <a:ext uri="{FF2B5EF4-FFF2-40B4-BE49-F238E27FC236}">
              <a16:creationId xmlns:a16="http://schemas.microsoft.com/office/drawing/2014/main" id="{C2795DDE-7827-449F-809D-811EFAF08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0</xdr:colOff>
      <xdr:row>245</xdr:row>
      <xdr:rowOff>0</xdr:rowOff>
    </xdr:from>
    <xdr:to>
      <xdr:col>35</xdr:col>
      <xdr:colOff>492125</xdr:colOff>
      <xdr:row>270</xdr:row>
      <xdr:rowOff>15876</xdr:rowOff>
    </xdr:to>
    <xdr:graphicFrame macro="">
      <xdr:nvGraphicFramePr>
        <xdr:cNvPr id="63" name="Chart 62">
          <a:extLst>
            <a:ext uri="{FF2B5EF4-FFF2-40B4-BE49-F238E27FC236}">
              <a16:creationId xmlns:a16="http://schemas.microsoft.com/office/drawing/2014/main" id="{5682A52C-AB04-4863-A836-7E9D52E70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0</xdr:colOff>
      <xdr:row>281</xdr:row>
      <xdr:rowOff>38225</xdr:rowOff>
    </xdr:from>
    <xdr:to>
      <xdr:col>17</xdr:col>
      <xdr:colOff>15875</xdr:colOff>
      <xdr:row>305</xdr:row>
      <xdr:rowOff>174625</xdr:rowOff>
    </xdr:to>
    <xdr:graphicFrame macro="">
      <xdr:nvGraphicFramePr>
        <xdr:cNvPr id="64" name="Chart 63">
          <a:extLst>
            <a:ext uri="{FF2B5EF4-FFF2-40B4-BE49-F238E27FC236}">
              <a16:creationId xmlns:a16="http://schemas.microsoft.com/office/drawing/2014/main" id="{AA01B208-F14E-4482-AAF4-78E61D1E9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0</xdr:colOff>
      <xdr:row>281</xdr:row>
      <xdr:rowOff>0</xdr:rowOff>
    </xdr:from>
    <xdr:to>
      <xdr:col>35</xdr:col>
      <xdr:colOff>492125</xdr:colOff>
      <xdr:row>306</xdr:row>
      <xdr:rowOff>15876</xdr:rowOff>
    </xdr:to>
    <xdr:graphicFrame macro="">
      <xdr:nvGraphicFramePr>
        <xdr:cNvPr id="65" name="Chart 64">
          <a:extLst>
            <a:ext uri="{FF2B5EF4-FFF2-40B4-BE49-F238E27FC236}">
              <a16:creationId xmlns:a16="http://schemas.microsoft.com/office/drawing/2014/main" id="{183D1604-5440-4D2E-8855-4C81C849A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0</xdr:colOff>
      <xdr:row>317</xdr:row>
      <xdr:rowOff>38225</xdr:rowOff>
    </xdr:from>
    <xdr:to>
      <xdr:col>17</xdr:col>
      <xdr:colOff>15875</xdr:colOff>
      <xdr:row>341</xdr:row>
      <xdr:rowOff>174625</xdr:rowOff>
    </xdr:to>
    <xdr:graphicFrame macro="">
      <xdr:nvGraphicFramePr>
        <xdr:cNvPr id="66" name="Chart 65">
          <a:extLst>
            <a:ext uri="{FF2B5EF4-FFF2-40B4-BE49-F238E27FC236}">
              <a16:creationId xmlns:a16="http://schemas.microsoft.com/office/drawing/2014/main" id="{DEDFC9C2-EDF9-45A8-B588-E3BB91C4F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0</xdr:colOff>
      <xdr:row>317</xdr:row>
      <xdr:rowOff>0</xdr:rowOff>
    </xdr:from>
    <xdr:to>
      <xdr:col>35</xdr:col>
      <xdr:colOff>492125</xdr:colOff>
      <xdr:row>342</xdr:row>
      <xdr:rowOff>15876</xdr:rowOff>
    </xdr:to>
    <xdr:graphicFrame macro="">
      <xdr:nvGraphicFramePr>
        <xdr:cNvPr id="67" name="Chart 66">
          <a:extLst>
            <a:ext uri="{FF2B5EF4-FFF2-40B4-BE49-F238E27FC236}">
              <a16:creationId xmlns:a16="http://schemas.microsoft.com/office/drawing/2014/main" id="{31B71CF1-DC3E-4316-A549-6D79C578E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0</xdr:colOff>
      <xdr:row>353</xdr:row>
      <xdr:rowOff>38225</xdr:rowOff>
    </xdr:from>
    <xdr:to>
      <xdr:col>17</xdr:col>
      <xdr:colOff>15875</xdr:colOff>
      <xdr:row>377</xdr:row>
      <xdr:rowOff>174625</xdr:rowOff>
    </xdr:to>
    <xdr:graphicFrame macro="">
      <xdr:nvGraphicFramePr>
        <xdr:cNvPr id="68" name="Chart 67">
          <a:extLst>
            <a:ext uri="{FF2B5EF4-FFF2-40B4-BE49-F238E27FC236}">
              <a16:creationId xmlns:a16="http://schemas.microsoft.com/office/drawing/2014/main" id="{5F2D4236-FE7F-4B6C-A3FE-A8CD06B28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xdr:col>
      <xdr:colOff>0</xdr:colOff>
      <xdr:row>353</xdr:row>
      <xdr:rowOff>0</xdr:rowOff>
    </xdr:from>
    <xdr:to>
      <xdr:col>35</xdr:col>
      <xdr:colOff>492125</xdr:colOff>
      <xdr:row>378</xdr:row>
      <xdr:rowOff>15876</xdr:rowOff>
    </xdr:to>
    <xdr:graphicFrame macro="">
      <xdr:nvGraphicFramePr>
        <xdr:cNvPr id="69" name="Chart 68">
          <a:extLst>
            <a:ext uri="{FF2B5EF4-FFF2-40B4-BE49-F238E27FC236}">
              <a16:creationId xmlns:a16="http://schemas.microsoft.com/office/drawing/2014/main" id="{FB0A0009-A35E-4D81-B581-3D02AABC2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0</xdr:colOff>
      <xdr:row>389</xdr:row>
      <xdr:rowOff>38224</xdr:rowOff>
    </xdr:from>
    <xdr:to>
      <xdr:col>17</xdr:col>
      <xdr:colOff>15875</xdr:colOff>
      <xdr:row>413</xdr:row>
      <xdr:rowOff>165099</xdr:rowOff>
    </xdr:to>
    <xdr:graphicFrame macro="">
      <xdr:nvGraphicFramePr>
        <xdr:cNvPr id="70" name="Chart 69">
          <a:extLst>
            <a:ext uri="{FF2B5EF4-FFF2-40B4-BE49-F238E27FC236}">
              <a16:creationId xmlns:a16="http://schemas.microsoft.com/office/drawing/2014/main" id="{A1EDED82-6346-4F69-904A-41387ABC0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21</xdr:col>
      <xdr:colOff>38100</xdr:colOff>
      <xdr:row>389</xdr:row>
      <xdr:rowOff>38100</xdr:rowOff>
    </xdr:from>
    <xdr:to>
      <xdr:col>35</xdr:col>
      <xdr:colOff>530225</xdr:colOff>
      <xdr:row>413</xdr:row>
      <xdr:rowOff>165100</xdr:rowOff>
    </xdr:to>
    <xdr:graphicFrame macro="">
      <xdr:nvGraphicFramePr>
        <xdr:cNvPr id="71" name="Chart 70">
          <a:extLst>
            <a:ext uri="{FF2B5EF4-FFF2-40B4-BE49-F238E27FC236}">
              <a16:creationId xmlns:a16="http://schemas.microsoft.com/office/drawing/2014/main" id="{FDE2DD58-0B1E-4540-9ABD-9D640A97A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38100</xdr:colOff>
      <xdr:row>425</xdr:row>
      <xdr:rowOff>124</xdr:rowOff>
    </xdr:from>
    <xdr:to>
      <xdr:col>17</xdr:col>
      <xdr:colOff>53975</xdr:colOff>
      <xdr:row>449</xdr:row>
      <xdr:rowOff>165099</xdr:rowOff>
    </xdr:to>
    <xdr:graphicFrame macro="">
      <xdr:nvGraphicFramePr>
        <xdr:cNvPr id="72" name="Chart 71">
          <a:extLst>
            <a:ext uri="{FF2B5EF4-FFF2-40B4-BE49-F238E27FC236}">
              <a16:creationId xmlns:a16="http://schemas.microsoft.com/office/drawing/2014/main" id="{9E41F880-C70C-4F1D-BB11-BC06FCFF6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21</xdr:col>
      <xdr:colOff>38100</xdr:colOff>
      <xdr:row>425</xdr:row>
      <xdr:rowOff>0</xdr:rowOff>
    </xdr:from>
    <xdr:to>
      <xdr:col>35</xdr:col>
      <xdr:colOff>530225</xdr:colOff>
      <xdr:row>449</xdr:row>
      <xdr:rowOff>165100</xdr:rowOff>
    </xdr:to>
    <xdr:graphicFrame macro="">
      <xdr:nvGraphicFramePr>
        <xdr:cNvPr id="73" name="Chart 72">
          <a:extLst>
            <a:ext uri="{FF2B5EF4-FFF2-40B4-BE49-F238E27FC236}">
              <a16:creationId xmlns:a16="http://schemas.microsoft.com/office/drawing/2014/main" id="{D59387E3-6AB6-4D60-BF18-4EEFBC75F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38100</xdr:colOff>
      <xdr:row>460</xdr:row>
      <xdr:rowOff>219199</xdr:rowOff>
    </xdr:from>
    <xdr:to>
      <xdr:col>17</xdr:col>
      <xdr:colOff>53975</xdr:colOff>
      <xdr:row>485</xdr:row>
      <xdr:rowOff>136524</xdr:rowOff>
    </xdr:to>
    <xdr:graphicFrame macro="">
      <xdr:nvGraphicFramePr>
        <xdr:cNvPr id="74" name="Chart 73">
          <a:extLst>
            <a:ext uri="{FF2B5EF4-FFF2-40B4-BE49-F238E27FC236}">
              <a16:creationId xmlns:a16="http://schemas.microsoft.com/office/drawing/2014/main" id="{277F7F6F-76BB-4562-AF43-854E7C361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21</xdr:col>
      <xdr:colOff>38100</xdr:colOff>
      <xdr:row>461</xdr:row>
      <xdr:rowOff>0</xdr:rowOff>
    </xdr:from>
    <xdr:to>
      <xdr:col>35</xdr:col>
      <xdr:colOff>530225</xdr:colOff>
      <xdr:row>485</xdr:row>
      <xdr:rowOff>165100</xdr:rowOff>
    </xdr:to>
    <xdr:graphicFrame macro="">
      <xdr:nvGraphicFramePr>
        <xdr:cNvPr id="75" name="Chart 74">
          <a:extLst>
            <a:ext uri="{FF2B5EF4-FFF2-40B4-BE49-F238E27FC236}">
              <a16:creationId xmlns:a16="http://schemas.microsoft.com/office/drawing/2014/main" id="{46D8F53A-2E12-4052-9B0D-B9E4539D7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xdr:col>
      <xdr:colOff>0</xdr:colOff>
      <xdr:row>497</xdr:row>
      <xdr:rowOff>124</xdr:rowOff>
    </xdr:from>
    <xdr:to>
      <xdr:col>17</xdr:col>
      <xdr:colOff>15875</xdr:colOff>
      <xdr:row>521</xdr:row>
      <xdr:rowOff>165099</xdr:rowOff>
    </xdr:to>
    <xdr:graphicFrame macro="">
      <xdr:nvGraphicFramePr>
        <xdr:cNvPr id="76" name="Chart 75">
          <a:extLst>
            <a:ext uri="{FF2B5EF4-FFF2-40B4-BE49-F238E27FC236}">
              <a16:creationId xmlns:a16="http://schemas.microsoft.com/office/drawing/2014/main" id="{89A506CF-2B03-4C3A-99F2-9DBEDC4D7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21</xdr:col>
      <xdr:colOff>38100</xdr:colOff>
      <xdr:row>497</xdr:row>
      <xdr:rowOff>0</xdr:rowOff>
    </xdr:from>
    <xdr:to>
      <xdr:col>35</xdr:col>
      <xdr:colOff>530225</xdr:colOff>
      <xdr:row>521</xdr:row>
      <xdr:rowOff>165100</xdr:rowOff>
    </xdr:to>
    <xdr:graphicFrame macro="">
      <xdr:nvGraphicFramePr>
        <xdr:cNvPr id="77" name="Chart 76">
          <a:extLst>
            <a:ext uri="{FF2B5EF4-FFF2-40B4-BE49-F238E27FC236}">
              <a16:creationId xmlns:a16="http://schemas.microsoft.com/office/drawing/2014/main" id="{9502581B-F241-49CD-B925-2C55EAF56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10</xdr:col>
      <xdr:colOff>0</xdr:colOff>
      <xdr:row>524</xdr:row>
      <xdr:rowOff>184149</xdr:rowOff>
    </xdr:from>
    <xdr:to>
      <xdr:col>35</xdr:col>
      <xdr:colOff>485775</xdr:colOff>
      <xdr:row>636</xdr:row>
      <xdr:rowOff>77086</xdr:rowOff>
    </xdr:to>
    <xdr:pic>
      <xdr:nvPicPr>
        <xdr:cNvPr id="3" name="Picture 2">
          <a:extLst>
            <a:ext uri="{FF2B5EF4-FFF2-40B4-BE49-F238E27FC236}">
              <a16:creationId xmlns:a16="http://schemas.microsoft.com/office/drawing/2014/main" id="{25BDAFC0-A886-4057-B853-32DE9C205FED}"/>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6134100" y="114541299"/>
          <a:ext cx="17043400" cy="205177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26</xdr:row>
      <xdr:rowOff>0</xdr:rowOff>
    </xdr:from>
    <xdr:to>
      <xdr:col>19</xdr:col>
      <xdr:colOff>113996</xdr:colOff>
      <xdr:row>51</xdr:row>
      <xdr:rowOff>122036</xdr:rowOff>
    </xdr:to>
    <xdr:graphicFrame macro="">
      <xdr:nvGraphicFramePr>
        <xdr:cNvPr id="8" name="Chart 7">
          <a:extLst>
            <a:ext uri="{FF2B5EF4-FFF2-40B4-BE49-F238E27FC236}">
              <a16:creationId xmlns:a16="http://schemas.microsoft.com/office/drawing/2014/main" id="{0BBB2C7B-9B9F-4B2C-938A-69F796E60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0</xdr:colOff>
      <xdr:row>26</xdr:row>
      <xdr:rowOff>0</xdr:rowOff>
    </xdr:from>
    <xdr:to>
      <xdr:col>35</xdr:col>
      <xdr:colOff>540354</xdr:colOff>
      <xdr:row>51</xdr:row>
      <xdr:rowOff>122036</xdr:rowOff>
    </xdr:to>
    <xdr:graphicFrame macro="">
      <xdr:nvGraphicFramePr>
        <xdr:cNvPr id="10" name="Chart 9">
          <a:extLst>
            <a:ext uri="{FF2B5EF4-FFF2-40B4-BE49-F238E27FC236}">
              <a16:creationId xmlns:a16="http://schemas.microsoft.com/office/drawing/2014/main" id="{8793FF13-23B5-4337-AAFC-ED1B6F06F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10584</xdr:colOff>
      <xdr:row>60</xdr:row>
      <xdr:rowOff>1</xdr:rowOff>
    </xdr:from>
    <xdr:to>
      <xdr:col>19</xdr:col>
      <xdr:colOff>124580</xdr:colOff>
      <xdr:row>85</xdr:row>
      <xdr:rowOff>174954</xdr:rowOff>
    </xdr:to>
    <xdr:graphicFrame macro="">
      <xdr:nvGraphicFramePr>
        <xdr:cNvPr id="14" name="Chart 13">
          <a:extLst>
            <a:ext uri="{FF2B5EF4-FFF2-40B4-BE49-F238E27FC236}">
              <a16:creationId xmlns:a16="http://schemas.microsoft.com/office/drawing/2014/main" id="{77714749-2FD6-4B67-BF16-EECB23DA8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10584</xdr:colOff>
      <xdr:row>60</xdr:row>
      <xdr:rowOff>1</xdr:rowOff>
    </xdr:from>
    <xdr:to>
      <xdr:col>35</xdr:col>
      <xdr:colOff>550938</xdr:colOff>
      <xdr:row>85</xdr:row>
      <xdr:rowOff>174954</xdr:rowOff>
    </xdr:to>
    <xdr:graphicFrame macro="">
      <xdr:nvGraphicFramePr>
        <xdr:cNvPr id="15" name="Chart 14">
          <a:extLst>
            <a:ext uri="{FF2B5EF4-FFF2-40B4-BE49-F238E27FC236}">
              <a16:creationId xmlns:a16="http://schemas.microsoft.com/office/drawing/2014/main" id="{1FEFC0DD-D0DA-4CA1-8C0D-23439068A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95</xdr:row>
      <xdr:rowOff>0</xdr:rowOff>
    </xdr:from>
    <xdr:to>
      <xdr:col>19</xdr:col>
      <xdr:colOff>113996</xdr:colOff>
      <xdr:row>120</xdr:row>
      <xdr:rowOff>174953</xdr:rowOff>
    </xdr:to>
    <xdr:graphicFrame macro="">
      <xdr:nvGraphicFramePr>
        <xdr:cNvPr id="18" name="Chart 17">
          <a:extLst>
            <a:ext uri="{FF2B5EF4-FFF2-40B4-BE49-F238E27FC236}">
              <a16:creationId xmlns:a16="http://schemas.microsoft.com/office/drawing/2014/main" id="{5E53005B-B218-47E9-B02B-7EE731C9D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95</xdr:row>
      <xdr:rowOff>0</xdr:rowOff>
    </xdr:from>
    <xdr:to>
      <xdr:col>35</xdr:col>
      <xdr:colOff>540354</xdr:colOff>
      <xdr:row>120</xdr:row>
      <xdr:rowOff>174953</xdr:rowOff>
    </xdr:to>
    <xdr:graphicFrame macro="">
      <xdr:nvGraphicFramePr>
        <xdr:cNvPr id="19" name="Chart 18">
          <a:extLst>
            <a:ext uri="{FF2B5EF4-FFF2-40B4-BE49-F238E27FC236}">
              <a16:creationId xmlns:a16="http://schemas.microsoft.com/office/drawing/2014/main" id="{047B8F26-E9BC-4EE9-81BD-97C185C09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130</xdr:row>
      <xdr:rowOff>38100</xdr:rowOff>
    </xdr:from>
    <xdr:to>
      <xdr:col>19</xdr:col>
      <xdr:colOff>113996</xdr:colOff>
      <xdr:row>156</xdr:row>
      <xdr:rowOff>30173</xdr:rowOff>
    </xdr:to>
    <xdr:graphicFrame macro="">
      <xdr:nvGraphicFramePr>
        <xdr:cNvPr id="22" name="Chart 21">
          <a:extLst>
            <a:ext uri="{FF2B5EF4-FFF2-40B4-BE49-F238E27FC236}">
              <a16:creationId xmlns:a16="http://schemas.microsoft.com/office/drawing/2014/main" id="{9B9E9372-17FA-4C87-B0AB-51E891660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0</xdr:colOff>
      <xdr:row>130</xdr:row>
      <xdr:rowOff>0</xdr:rowOff>
    </xdr:from>
    <xdr:to>
      <xdr:col>35</xdr:col>
      <xdr:colOff>540354</xdr:colOff>
      <xdr:row>155</xdr:row>
      <xdr:rowOff>174953</xdr:rowOff>
    </xdr:to>
    <xdr:graphicFrame macro="">
      <xdr:nvGraphicFramePr>
        <xdr:cNvPr id="23" name="Chart 22">
          <a:extLst>
            <a:ext uri="{FF2B5EF4-FFF2-40B4-BE49-F238E27FC236}">
              <a16:creationId xmlns:a16="http://schemas.microsoft.com/office/drawing/2014/main" id="{D37E9B78-E016-42D4-A5A6-F08F50AD8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164</xdr:row>
      <xdr:rowOff>160020</xdr:rowOff>
    </xdr:from>
    <xdr:to>
      <xdr:col>19</xdr:col>
      <xdr:colOff>113996</xdr:colOff>
      <xdr:row>190</xdr:row>
      <xdr:rowOff>152093</xdr:rowOff>
    </xdr:to>
    <xdr:graphicFrame macro="">
      <xdr:nvGraphicFramePr>
        <xdr:cNvPr id="26" name="Chart 25">
          <a:extLst>
            <a:ext uri="{FF2B5EF4-FFF2-40B4-BE49-F238E27FC236}">
              <a16:creationId xmlns:a16="http://schemas.microsoft.com/office/drawing/2014/main" id="{C7C2D9B1-B0DD-49C2-BFE6-2D0C79238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0</xdr:colOff>
      <xdr:row>165</xdr:row>
      <xdr:rowOff>0</xdr:rowOff>
    </xdr:from>
    <xdr:to>
      <xdr:col>35</xdr:col>
      <xdr:colOff>540354</xdr:colOff>
      <xdr:row>190</xdr:row>
      <xdr:rowOff>174953</xdr:rowOff>
    </xdr:to>
    <xdr:graphicFrame macro="">
      <xdr:nvGraphicFramePr>
        <xdr:cNvPr id="27" name="Chart 26">
          <a:extLst>
            <a:ext uri="{FF2B5EF4-FFF2-40B4-BE49-F238E27FC236}">
              <a16:creationId xmlns:a16="http://schemas.microsoft.com/office/drawing/2014/main" id="{A4199A58-5719-4C06-801F-DC12FF832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38100</xdr:colOff>
      <xdr:row>203</xdr:row>
      <xdr:rowOff>190500</xdr:rowOff>
    </xdr:from>
    <xdr:to>
      <xdr:col>17</xdr:col>
      <xdr:colOff>548640</xdr:colOff>
      <xdr:row>229</xdr:row>
      <xdr:rowOff>136853</xdr:rowOff>
    </xdr:to>
    <xdr:graphicFrame macro="">
      <xdr:nvGraphicFramePr>
        <xdr:cNvPr id="24" name="Chart 23">
          <a:extLst>
            <a:ext uri="{FF2B5EF4-FFF2-40B4-BE49-F238E27FC236}">
              <a16:creationId xmlns:a16="http://schemas.microsoft.com/office/drawing/2014/main" id="{A4532EF2-A0F6-482E-B4CA-3EC0D6D23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0</xdr:colOff>
      <xdr:row>204</xdr:row>
      <xdr:rowOff>0</xdr:rowOff>
    </xdr:from>
    <xdr:to>
      <xdr:col>34</xdr:col>
      <xdr:colOff>472440</xdr:colOff>
      <xdr:row>229</xdr:row>
      <xdr:rowOff>174953</xdr:rowOff>
    </xdr:to>
    <xdr:graphicFrame macro="">
      <xdr:nvGraphicFramePr>
        <xdr:cNvPr id="25" name="Chart 24">
          <a:extLst>
            <a:ext uri="{FF2B5EF4-FFF2-40B4-BE49-F238E27FC236}">
              <a16:creationId xmlns:a16="http://schemas.microsoft.com/office/drawing/2014/main" id="{A0695F28-B1D1-4402-80E0-3CF1BC39F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xdr:col>
      <xdr:colOff>0</xdr:colOff>
      <xdr:row>230</xdr:row>
      <xdr:rowOff>171450</xdr:rowOff>
    </xdr:from>
    <xdr:to>
      <xdr:col>31</xdr:col>
      <xdr:colOff>143802</xdr:colOff>
      <xdr:row>299</xdr:row>
      <xdr:rowOff>63500</xdr:rowOff>
    </xdr:to>
    <xdr:pic>
      <xdr:nvPicPr>
        <xdr:cNvPr id="3" name="Picture 2">
          <a:extLst>
            <a:ext uri="{FF2B5EF4-FFF2-40B4-BE49-F238E27FC236}">
              <a16:creationId xmlns:a16="http://schemas.microsoft.com/office/drawing/2014/main" id="{C6246AD6-09D7-4F8B-848A-E55C14F157FB}"/>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006600" y="53721000"/>
          <a:ext cx="15650502" cy="12598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16</xdr:col>
      <xdr:colOff>31338</xdr:colOff>
      <xdr:row>30</xdr:row>
      <xdr:rowOff>81644</xdr:rowOff>
    </xdr:from>
    <xdr:to>
      <xdr:col>28</xdr:col>
      <xdr:colOff>182582</xdr:colOff>
      <xdr:row>51</xdr:row>
      <xdr:rowOff>43875</xdr:rowOff>
    </xdr:to>
    <xdr:graphicFrame macro="">
      <xdr:nvGraphicFramePr>
        <xdr:cNvPr id="2" name="Chart 1">
          <a:extLst>
            <a:ext uri="{FF2B5EF4-FFF2-40B4-BE49-F238E27FC236}">
              <a16:creationId xmlns:a16="http://schemas.microsoft.com/office/drawing/2014/main" id="{BF18E6D9-61BE-492E-AC9F-0444C8FAD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25400</xdr:colOff>
      <xdr:row>85</xdr:row>
      <xdr:rowOff>25400</xdr:rowOff>
    </xdr:from>
    <xdr:to>
      <xdr:col>37</xdr:col>
      <xdr:colOff>95250</xdr:colOff>
      <xdr:row>103</xdr:row>
      <xdr:rowOff>76200</xdr:rowOff>
    </xdr:to>
    <xdr:graphicFrame macro="">
      <xdr:nvGraphicFramePr>
        <xdr:cNvPr id="3" name="Chart 2">
          <a:extLst>
            <a:ext uri="{FF2B5EF4-FFF2-40B4-BE49-F238E27FC236}">
              <a16:creationId xmlns:a16="http://schemas.microsoft.com/office/drawing/2014/main" id="{A0841B79-84A2-47D6-B67C-9F8DF2873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371475</xdr:colOff>
      <xdr:row>105</xdr:row>
      <xdr:rowOff>190500</xdr:rowOff>
    </xdr:from>
    <xdr:to>
      <xdr:col>36</xdr:col>
      <xdr:colOff>371475</xdr:colOff>
      <xdr:row>125</xdr:row>
      <xdr:rowOff>209550</xdr:rowOff>
    </xdr:to>
    <xdr:graphicFrame macro="">
      <xdr:nvGraphicFramePr>
        <xdr:cNvPr id="4" name="Chart 3">
          <a:extLst>
            <a:ext uri="{FF2B5EF4-FFF2-40B4-BE49-F238E27FC236}">
              <a16:creationId xmlns:a16="http://schemas.microsoft.com/office/drawing/2014/main" id="{C609E48B-A58F-4419-A947-0D0DE4141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447673</xdr:colOff>
      <xdr:row>127</xdr:row>
      <xdr:rowOff>0</xdr:rowOff>
    </xdr:from>
    <xdr:to>
      <xdr:col>37</xdr:col>
      <xdr:colOff>304799</xdr:colOff>
      <xdr:row>147</xdr:row>
      <xdr:rowOff>12700</xdr:rowOff>
    </xdr:to>
    <xdr:graphicFrame macro="">
      <xdr:nvGraphicFramePr>
        <xdr:cNvPr id="5" name="Chart 4">
          <a:extLst>
            <a:ext uri="{FF2B5EF4-FFF2-40B4-BE49-F238E27FC236}">
              <a16:creationId xmlns:a16="http://schemas.microsoft.com/office/drawing/2014/main" id="{9817D49C-B902-4575-9F55-A6D93DC23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444500</xdr:colOff>
      <xdr:row>149</xdr:row>
      <xdr:rowOff>215900</xdr:rowOff>
    </xdr:from>
    <xdr:to>
      <xdr:col>42</xdr:col>
      <xdr:colOff>95250</xdr:colOff>
      <xdr:row>175</xdr:row>
      <xdr:rowOff>190500</xdr:rowOff>
    </xdr:to>
    <xdr:graphicFrame macro="">
      <xdr:nvGraphicFramePr>
        <xdr:cNvPr id="6" name="Chart 5">
          <a:extLst>
            <a:ext uri="{FF2B5EF4-FFF2-40B4-BE49-F238E27FC236}">
              <a16:creationId xmlns:a16="http://schemas.microsoft.com/office/drawing/2014/main" id="{67A2CCF4-8E1A-460F-933F-A3B9EA4EF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410935</xdr:colOff>
      <xdr:row>30</xdr:row>
      <xdr:rowOff>114300</xdr:rowOff>
    </xdr:from>
    <xdr:to>
      <xdr:col>41</xdr:col>
      <xdr:colOff>203201</xdr:colOff>
      <xdr:row>51</xdr:row>
      <xdr:rowOff>41730</xdr:rowOff>
    </xdr:to>
    <xdr:graphicFrame macro="">
      <xdr:nvGraphicFramePr>
        <xdr:cNvPr id="7" name="Chart 6">
          <a:extLst>
            <a:ext uri="{FF2B5EF4-FFF2-40B4-BE49-F238E27FC236}">
              <a16:creationId xmlns:a16="http://schemas.microsoft.com/office/drawing/2014/main" id="{4F8345CF-3AD8-484A-8A5A-F579B8F7A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31338</xdr:colOff>
      <xdr:row>30</xdr:row>
      <xdr:rowOff>81644</xdr:rowOff>
    </xdr:from>
    <xdr:to>
      <xdr:col>28</xdr:col>
      <xdr:colOff>182582</xdr:colOff>
      <xdr:row>51</xdr:row>
      <xdr:rowOff>43875</xdr:rowOff>
    </xdr:to>
    <xdr:graphicFrame macro="">
      <xdr:nvGraphicFramePr>
        <xdr:cNvPr id="2" name="Chart 1">
          <a:extLst>
            <a:ext uri="{FF2B5EF4-FFF2-40B4-BE49-F238E27FC236}">
              <a16:creationId xmlns:a16="http://schemas.microsoft.com/office/drawing/2014/main" id="{76BF0FBF-98EA-4827-B25C-C8D03A01D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25400</xdr:colOff>
      <xdr:row>85</xdr:row>
      <xdr:rowOff>25400</xdr:rowOff>
    </xdr:from>
    <xdr:to>
      <xdr:col>37</xdr:col>
      <xdr:colOff>95250</xdr:colOff>
      <xdr:row>103</xdr:row>
      <xdr:rowOff>76200</xdr:rowOff>
    </xdr:to>
    <xdr:graphicFrame macro="">
      <xdr:nvGraphicFramePr>
        <xdr:cNvPr id="3" name="Chart 2">
          <a:extLst>
            <a:ext uri="{FF2B5EF4-FFF2-40B4-BE49-F238E27FC236}">
              <a16:creationId xmlns:a16="http://schemas.microsoft.com/office/drawing/2014/main" id="{C51C0CD8-14FC-4885-B214-A5EEDF2D3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371475</xdr:colOff>
      <xdr:row>105</xdr:row>
      <xdr:rowOff>190500</xdr:rowOff>
    </xdr:from>
    <xdr:to>
      <xdr:col>36</xdr:col>
      <xdr:colOff>371475</xdr:colOff>
      <xdr:row>125</xdr:row>
      <xdr:rowOff>209550</xdr:rowOff>
    </xdr:to>
    <xdr:graphicFrame macro="">
      <xdr:nvGraphicFramePr>
        <xdr:cNvPr id="4" name="Chart 3">
          <a:extLst>
            <a:ext uri="{FF2B5EF4-FFF2-40B4-BE49-F238E27FC236}">
              <a16:creationId xmlns:a16="http://schemas.microsoft.com/office/drawing/2014/main" id="{5BE5653F-CBE7-4128-B2CE-B8976A859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447673</xdr:colOff>
      <xdr:row>127</xdr:row>
      <xdr:rowOff>0</xdr:rowOff>
    </xdr:from>
    <xdr:to>
      <xdr:col>37</xdr:col>
      <xdr:colOff>304799</xdr:colOff>
      <xdr:row>147</xdr:row>
      <xdr:rowOff>12700</xdr:rowOff>
    </xdr:to>
    <xdr:graphicFrame macro="">
      <xdr:nvGraphicFramePr>
        <xdr:cNvPr id="5" name="Chart 4">
          <a:extLst>
            <a:ext uri="{FF2B5EF4-FFF2-40B4-BE49-F238E27FC236}">
              <a16:creationId xmlns:a16="http://schemas.microsoft.com/office/drawing/2014/main" id="{4C8B66EA-0C6A-46B9-A071-B5FB5633E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444500</xdr:colOff>
      <xdr:row>149</xdr:row>
      <xdr:rowOff>215900</xdr:rowOff>
    </xdr:from>
    <xdr:to>
      <xdr:col>42</xdr:col>
      <xdr:colOff>95250</xdr:colOff>
      <xdr:row>175</xdr:row>
      <xdr:rowOff>190500</xdr:rowOff>
    </xdr:to>
    <xdr:graphicFrame macro="">
      <xdr:nvGraphicFramePr>
        <xdr:cNvPr id="6" name="Chart 5">
          <a:extLst>
            <a:ext uri="{FF2B5EF4-FFF2-40B4-BE49-F238E27FC236}">
              <a16:creationId xmlns:a16="http://schemas.microsoft.com/office/drawing/2014/main" id="{FBCAB600-0C32-4568-A07D-9E43AA454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410935</xdr:colOff>
      <xdr:row>30</xdr:row>
      <xdr:rowOff>114300</xdr:rowOff>
    </xdr:from>
    <xdr:to>
      <xdr:col>41</xdr:col>
      <xdr:colOff>203201</xdr:colOff>
      <xdr:row>51</xdr:row>
      <xdr:rowOff>41730</xdr:rowOff>
    </xdr:to>
    <xdr:graphicFrame macro="">
      <xdr:nvGraphicFramePr>
        <xdr:cNvPr id="7" name="Chart 6">
          <a:extLst>
            <a:ext uri="{FF2B5EF4-FFF2-40B4-BE49-F238E27FC236}">
              <a16:creationId xmlns:a16="http://schemas.microsoft.com/office/drawing/2014/main" id="{55D439C0-A4B1-4DDC-B2C8-24DB320F3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All_Data_210206\_Audubon\COPR\_Slough%20Monitoring\_Invertebrates\Invertebrate%20Data\2018%20Invertebrate%20Data\210915%20Slough%20Invertebrate%20DataAnalysis-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18 COPR NCOS-MASTER"/>
      <sheetName val="18 COPR NCOS-byProtocol&amp;Site"/>
      <sheetName val="Site-Sort"/>
      <sheetName val="Totals v Salinity"/>
      <sheetName val="Shannon-Weiner"/>
      <sheetName val="2018 Protocol Matrix Test"/>
      <sheetName val="2018 Protocol Matrix Test (2)"/>
    </sheetNames>
    <sheetDataSet>
      <sheetData sheetId="0" refreshError="1"/>
      <sheetData sheetId="1" refreshError="1"/>
      <sheetData sheetId="2" refreshError="1"/>
      <sheetData sheetId="3" refreshError="1"/>
      <sheetData sheetId="4" refreshError="1"/>
      <sheetData sheetId="5" refreshError="1"/>
      <sheetData sheetId="6">
        <row r="35">
          <cell r="H35">
            <v>7.0353515624999998</v>
          </cell>
          <cell r="I35">
            <v>1.6560546875</v>
          </cell>
          <cell r="J35">
            <v>0.2529296875</v>
          </cell>
          <cell r="K35">
            <v>0.10175781249999999</v>
          </cell>
          <cell r="L35">
            <v>5.17578125E-2</v>
          </cell>
          <cell r="M35">
            <v>0.10019531250000001</v>
          </cell>
          <cell r="N35">
            <v>0.10019531250000001</v>
          </cell>
          <cell r="O35">
            <v>8.1901041666666674E-2</v>
          </cell>
        </row>
        <row r="36">
          <cell r="H36">
            <v>7.7313151041666668</v>
          </cell>
          <cell r="I36">
            <v>0.8598958333333333</v>
          </cell>
          <cell r="J36">
            <v>2.9360677083333333</v>
          </cell>
          <cell r="K36">
            <v>0.14225260416666666</v>
          </cell>
          <cell r="L36">
            <v>0.11901041666666666</v>
          </cell>
          <cell r="M36">
            <v>0.1005859375</v>
          </cell>
          <cell r="N36">
            <v>0</v>
          </cell>
          <cell r="O36">
            <v>7.7604166666666669E-2</v>
          </cell>
        </row>
        <row r="37">
          <cell r="H37" t="str">
            <v xml:space="preserve">Copepod  </v>
          </cell>
          <cell r="I37" t="str">
            <v>Corixidae</v>
          </cell>
          <cell r="J37" t="str">
            <v>Ostracod</v>
          </cell>
          <cell r="K37" t="str">
            <v>Aphid</v>
          </cell>
          <cell r="L37" t="str">
            <v>Chironomid Larvae</v>
          </cell>
          <cell r="M37" t="str">
            <v>Ephydridae Larvae</v>
          </cell>
          <cell r="N37" t="str">
            <v>Ephydridae Pupa</v>
          </cell>
          <cell r="O37" t="str">
            <v>Other</v>
          </cell>
        </row>
        <row r="87">
          <cell r="J87">
            <v>0.39687500000000003</v>
          </cell>
          <cell r="K87">
            <v>8.5937500000000007E-3</v>
          </cell>
          <cell r="L87">
            <v>9.3750000000000014E-3</v>
          </cell>
          <cell r="M87">
            <v>2.3437500000000003E-3</v>
          </cell>
          <cell r="N87">
            <v>5.4687500000000005E-3</v>
          </cell>
          <cell r="O87">
            <v>0</v>
          </cell>
          <cell r="P87">
            <v>0</v>
          </cell>
          <cell r="Q87">
            <v>2.8906250000000001E-2</v>
          </cell>
        </row>
        <row r="88">
          <cell r="J88">
            <v>0.37265625000000002</v>
          </cell>
          <cell r="K88">
            <v>7.421875E-2</v>
          </cell>
          <cell r="L88">
            <v>9.3750000000000014E-3</v>
          </cell>
          <cell r="M88">
            <v>5.1562500000000004E-2</v>
          </cell>
          <cell r="N88">
            <v>3.1250000000000002E-3</v>
          </cell>
          <cell r="O88">
            <v>1.5625000000000001E-3</v>
          </cell>
          <cell r="P88">
            <v>0</v>
          </cell>
          <cell r="Q88">
            <v>5.4687500000000005E-3</v>
          </cell>
        </row>
        <row r="89">
          <cell r="J89">
            <v>0.14453125</v>
          </cell>
          <cell r="K89">
            <v>1.5625E-2</v>
          </cell>
          <cell r="L89">
            <v>2.3437500000000003E-3</v>
          </cell>
          <cell r="M89">
            <v>4.6875000000000007E-3</v>
          </cell>
          <cell r="N89">
            <v>1.5625000000000001E-3</v>
          </cell>
          <cell r="O89">
            <v>7.8125000000000004E-4</v>
          </cell>
          <cell r="P89">
            <v>7.8125000000000004E-4</v>
          </cell>
          <cell r="Q89">
            <v>2.5000000000000001E-2</v>
          </cell>
        </row>
        <row r="90">
          <cell r="J90">
            <v>8.5937500000000014E-2</v>
          </cell>
          <cell r="K90">
            <v>3.2031250000000004E-2</v>
          </cell>
          <cell r="L90">
            <v>1.5625000000000001E-3</v>
          </cell>
          <cell r="M90">
            <v>5.078125E-2</v>
          </cell>
          <cell r="N90">
            <v>6.2500000000000003E-3</v>
          </cell>
          <cell r="O90">
            <v>7.8125000000000004E-4</v>
          </cell>
          <cell r="P90">
            <v>0</v>
          </cell>
          <cell r="Q90">
            <v>3.8281250000000003E-2</v>
          </cell>
        </row>
        <row r="91">
          <cell r="J91" t="str">
            <v xml:space="preserve">Copepod  </v>
          </cell>
          <cell r="K91" t="str">
            <v>Corixidae</v>
          </cell>
          <cell r="L91" t="str">
            <v>Ostracod</v>
          </cell>
          <cell r="M91" t="str">
            <v>Aphid</v>
          </cell>
          <cell r="N91" t="str">
            <v>Chironomid Larvae</v>
          </cell>
          <cell r="O91" t="str">
            <v>Ephydridae Larvae</v>
          </cell>
          <cell r="P91" t="str">
            <v>Ephydridae Pupa</v>
          </cell>
          <cell r="Q91" t="str">
            <v>Other</v>
          </cell>
        </row>
        <row r="107">
          <cell r="J107">
            <v>8.5937500000000014E-2</v>
          </cell>
          <cell r="K107">
            <v>3.2031250000000004E-2</v>
          </cell>
          <cell r="L107">
            <v>1.5625000000000001E-3</v>
          </cell>
          <cell r="M107">
            <v>5.078125E-2</v>
          </cell>
          <cell r="N107">
            <v>6.2500000000000003E-3</v>
          </cell>
          <cell r="O107">
            <v>7.8125000000000004E-4</v>
          </cell>
          <cell r="P107">
            <v>0</v>
          </cell>
          <cell r="Q107">
            <v>3.8281250000000003E-2</v>
          </cell>
        </row>
        <row r="108">
          <cell r="J108">
            <v>0.8</v>
          </cell>
          <cell r="K108">
            <v>0.2</v>
          </cell>
          <cell r="L108">
            <v>0</v>
          </cell>
          <cell r="M108">
            <v>6.6666666666666666E-2</v>
          </cell>
          <cell r="N108">
            <v>0</v>
          </cell>
          <cell r="O108">
            <v>0</v>
          </cell>
          <cell r="P108">
            <v>0</v>
          </cell>
          <cell r="Q108">
            <v>0</v>
          </cell>
        </row>
        <row r="109">
          <cell r="J109">
            <v>0.37265625000000002</v>
          </cell>
          <cell r="K109">
            <v>7.421875E-2</v>
          </cell>
          <cell r="L109">
            <v>9.3750000000000014E-3</v>
          </cell>
          <cell r="M109">
            <v>5.1562500000000004E-2</v>
          </cell>
          <cell r="N109">
            <v>3.1250000000000002E-3</v>
          </cell>
          <cell r="O109">
            <v>1.5625000000000001E-3</v>
          </cell>
          <cell r="P109">
            <v>0</v>
          </cell>
          <cell r="Q109">
            <v>5.4687500000000005E-3</v>
          </cell>
        </row>
        <row r="110">
          <cell r="J110">
            <v>0.66666666666666674</v>
          </cell>
          <cell r="K110">
            <v>0.13333333333333333</v>
          </cell>
          <cell r="L110">
            <v>0.13333333333333333</v>
          </cell>
          <cell r="M110">
            <v>0.13333333333333333</v>
          </cell>
          <cell r="N110">
            <v>0</v>
          </cell>
          <cell r="O110">
            <v>0</v>
          </cell>
          <cell r="P110">
            <v>0</v>
          </cell>
          <cell r="Q110">
            <v>0.13333333333333333</v>
          </cell>
        </row>
        <row r="129">
          <cell r="J129">
            <v>26.799999999999997</v>
          </cell>
          <cell r="K129">
            <v>6.4</v>
          </cell>
          <cell r="L129">
            <v>1</v>
          </cell>
          <cell r="M129">
            <v>0.33333333333333331</v>
          </cell>
          <cell r="N129">
            <v>0.2</v>
          </cell>
          <cell r="O129">
            <v>0.4</v>
          </cell>
          <cell r="P129">
            <v>0.4</v>
          </cell>
          <cell r="Q129">
            <v>6.6666666666666666E-2</v>
          </cell>
        </row>
        <row r="131">
          <cell r="J131">
            <v>29.8</v>
          </cell>
          <cell r="K131">
            <v>3.1999999999999997</v>
          </cell>
          <cell r="L131">
            <v>11.600000000000001</v>
          </cell>
          <cell r="M131">
            <v>0.33333333333333337</v>
          </cell>
          <cell r="N131">
            <v>0.46666666666666667</v>
          </cell>
          <cell r="O131">
            <v>0.4</v>
          </cell>
          <cell r="P131">
            <v>0</v>
          </cell>
          <cell r="Q131">
            <v>0.13333333333333333</v>
          </cell>
        </row>
        <row r="132">
          <cell r="J132" t="str">
            <v xml:space="preserve">Copepod  </v>
          </cell>
          <cell r="K132" t="str">
            <v>Corixidae</v>
          </cell>
          <cell r="L132" t="str">
            <v>Ostracod</v>
          </cell>
          <cell r="M132" t="str">
            <v>Aphid</v>
          </cell>
          <cell r="N132" t="str">
            <v>Chironomid Larvae</v>
          </cell>
          <cell r="O132" t="str">
            <v>Ephydridae Larvae</v>
          </cell>
          <cell r="P132" t="str">
            <v>Ephydridae Pupa</v>
          </cell>
          <cell r="Q132" t="str">
            <v>Other</v>
          </cell>
        </row>
        <row r="159">
          <cell r="N159">
            <v>0.2017821481452069</v>
          </cell>
          <cell r="O159">
            <v>0.20574345825416085</v>
          </cell>
          <cell r="P159">
            <v>0.24999999999999989</v>
          </cell>
          <cell r="Q159">
            <v>0.57759412304866853</v>
          </cell>
          <cell r="R159">
            <v>0.625</v>
          </cell>
          <cell r="S159">
            <v>0.5</v>
          </cell>
          <cell r="T159">
            <v>0</v>
          </cell>
          <cell r="U159">
            <v>0.51020408163265307</v>
          </cell>
        </row>
        <row r="167">
          <cell r="N167">
            <v>0.36689168060175426</v>
          </cell>
          <cell r="O167">
            <v>1.9574657941701368E-2</v>
          </cell>
          <cell r="P167">
            <v>1</v>
          </cell>
          <cell r="Q167">
            <v>0.33969756738987511</v>
          </cell>
          <cell r="R167">
            <v>0.625</v>
          </cell>
          <cell r="S167">
            <v>1</v>
          </cell>
          <cell r="T167">
            <v>0.5</v>
          </cell>
          <cell r="U167">
            <v>0.63791454081632648</v>
          </cell>
        </row>
        <row r="175">
          <cell r="N175">
            <v>7.5555555555555556E-2</v>
          </cell>
          <cell r="O175">
            <v>1</v>
          </cell>
          <cell r="P175">
            <v>0.5</v>
          </cell>
          <cell r="Q175">
            <v>1</v>
          </cell>
          <cell r="R175">
            <v>0</v>
          </cell>
          <cell r="S175">
            <v>0</v>
          </cell>
          <cell r="T175">
            <v>0</v>
          </cell>
          <cell r="U175">
            <v>0</v>
          </cell>
        </row>
        <row r="183">
          <cell r="N183">
            <v>0.12886169624582255</v>
          </cell>
          <cell r="O183">
            <v>7.378472222222221E-2</v>
          </cell>
          <cell r="P183">
            <v>0.47603117981239262</v>
          </cell>
          <cell r="Q183">
            <v>0.52</v>
          </cell>
          <cell r="R183">
            <v>0.14739229024943307</v>
          </cell>
          <cell r="S183">
            <v>0.5</v>
          </cell>
          <cell r="T183">
            <v>0.5</v>
          </cell>
          <cell r="U183">
            <v>1</v>
          </cell>
        </row>
        <row r="185">
          <cell r="N185" t="str">
            <v xml:space="preserve">Copepod  </v>
          </cell>
          <cell r="O185" t="str">
            <v>Corixidae</v>
          </cell>
          <cell r="P185" t="str">
            <v>Ostracod</v>
          </cell>
          <cell r="Q185" t="str">
            <v>Aphid</v>
          </cell>
          <cell r="R185" t="str">
            <v>Chironomid Larvae</v>
          </cell>
          <cell r="S185" t="str">
            <v>Ephydridae Larvae</v>
          </cell>
          <cell r="T185" t="str">
            <v>Ephydridae Pupa</v>
          </cell>
          <cell r="U185" t="str">
            <v>Other</v>
          </cell>
        </row>
      </sheetData>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B1:Z81"/>
  <sheetViews>
    <sheetView topLeftCell="A22" zoomScale="80" zoomScaleNormal="80" workbookViewId="0">
      <selection activeCell="F2" sqref="F2"/>
    </sheetView>
  </sheetViews>
  <sheetFormatPr defaultRowHeight="15"/>
  <sheetData>
    <row r="1" spans="2:16" s="115" customFormat="1" ht="15.75"/>
    <row r="2" spans="2:16" s="115" customFormat="1" ht="18.75">
      <c r="B2" s="117" t="s">
        <v>0</v>
      </c>
    </row>
    <row r="3" spans="2:16" s="115" customFormat="1" ht="15.75">
      <c r="B3" s="116" t="s">
        <v>1</v>
      </c>
    </row>
    <row r="4" spans="2:16" s="115" customFormat="1" ht="15.75">
      <c r="B4" s="118" t="s">
        <v>2</v>
      </c>
    </row>
    <row r="5" spans="2:16" s="115" customFormat="1" ht="15.75"/>
    <row r="6" spans="2:16" s="115" customFormat="1" ht="15.75">
      <c r="B6" s="115" t="s">
        <v>3</v>
      </c>
      <c r="C6" s="1437" t="s">
        <v>4</v>
      </c>
      <c r="D6" s="1436"/>
      <c r="E6" s="1436"/>
      <c r="F6" s="1436"/>
      <c r="G6" s="1436"/>
      <c r="H6" s="1436"/>
      <c r="I6" s="1436"/>
      <c r="J6" s="1436"/>
      <c r="K6" s="1436"/>
      <c r="L6" s="1436"/>
      <c r="M6" s="1436"/>
      <c r="N6" s="1436"/>
      <c r="O6" s="1436"/>
      <c r="P6" s="1436"/>
    </row>
    <row r="7" spans="2:16" s="115" customFormat="1" ht="15.75">
      <c r="C7" s="1436"/>
      <c r="D7" s="1436"/>
      <c r="E7" s="1436"/>
      <c r="F7" s="1436"/>
      <c r="G7" s="1436"/>
      <c r="H7" s="1436"/>
      <c r="I7" s="1436"/>
      <c r="J7" s="1436"/>
      <c r="K7" s="1436"/>
      <c r="L7" s="1436"/>
      <c r="M7" s="1436"/>
      <c r="N7" s="1436"/>
      <c r="O7" s="1436"/>
      <c r="P7" s="1436"/>
    </row>
    <row r="8" spans="2:16" s="115" customFormat="1" ht="15.75">
      <c r="C8" s="1436"/>
      <c r="D8" s="1436"/>
      <c r="E8" s="1436"/>
      <c r="F8" s="1436"/>
      <c r="G8" s="1436"/>
      <c r="H8" s="1436"/>
      <c r="I8" s="1436"/>
      <c r="J8" s="1436"/>
      <c r="K8" s="1436"/>
      <c r="L8" s="1436"/>
      <c r="M8" s="1436"/>
      <c r="N8" s="1436"/>
      <c r="O8" s="1436"/>
      <c r="P8" s="1436"/>
    </row>
    <row r="9" spans="2:16" s="115" customFormat="1" ht="15.75"/>
    <row r="10" spans="2:16" s="115" customFormat="1" ht="15.75">
      <c r="B10" s="116" t="s">
        <v>5</v>
      </c>
    </row>
    <row r="11" spans="2:16" s="115" customFormat="1" ht="15.75">
      <c r="B11" s="131"/>
      <c r="C11" s="131"/>
      <c r="D11" s="131"/>
      <c r="E11" s="131"/>
      <c r="F11" s="131"/>
      <c r="G11" s="131"/>
      <c r="H11" s="131"/>
      <c r="I11" s="131"/>
      <c r="J11" s="131"/>
      <c r="K11" s="131"/>
      <c r="L11" s="131"/>
      <c r="M11" s="131"/>
      <c r="N11" s="131"/>
      <c r="O11" s="131"/>
      <c r="P11" s="131"/>
    </row>
    <row r="12" spans="2:16" s="115" customFormat="1" ht="15.75">
      <c r="B12" s="1435" t="s">
        <v>6</v>
      </c>
      <c r="C12" s="1435"/>
      <c r="D12" s="1435"/>
      <c r="E12" s="1435"/>
      <c r="F12" s="1435"/>
      <c r="G12" s="1435"/>
      <c r="H12" s="1435"/>
      <c r="I12" s="1435"/>
      <c r="J12" s="1435"/>
      <c r="K12" s="1435"/>
      <c r="L12" s="1435"/>
      <c r="M12" s="1435"/>
      <c r="N12" s="1435"/>
      <c r="O12" s="1435"/>
      <c r="P12" s="1435"/>
    </row>
    <row r="13" spans="2:16" s="115" customFormat="1" ht="15.75">
      <c r="B13" s="1435"/>
      <c r="C13" s="1435"/>
      <c r="D13" s="1435"/>
      <c r="E13" s="1435"/>
      <c r="F13" s="1435"/>
      <c r="G13" s="1435"/>
      <c r="H13" s="1435"/>
      <c r="I13" s="1435"/>
      <c r="J13" s="1435"/>
      <c r="K13" s="1435"/>
      <c r="L13" s="1435"/>
      <c r="M13" s="1435"/>
      <c r="N13" s="1435"/>
      <c r="O13" s="1435"/>
      <c r="P13" s="1435"/>
    </row>
    <row r="14" spans="2:16" s="115" customFormat="1" ht="15.75">
      <c r="B14" s="1435"/>
      <c r="C14" s="1435"/>
      <c r="D14" s="1435"/>
      <c r="E14" s="1435"/>
      <c r="F14" s="1435"/>
      <c r="G14" s="1435"/>
      <c r="H14" s="1435"/>
      <c r="I14" s="1435"/>
      <c r="J14" s="1435"/>
      <c r="K14" s="1435"/>
      <c r="L14" s="1435"/>
      <c r="M14" s="1435"/>
      <c r="N14" s="1435"/>
      <c r="O14" s="1435"/>
      <c r="P14" s="1435"/>
    </row>
    <row r="15" spans="2:16" s="115" customFormat="1" ht="15.75">
      <c r="B15" s="1435"/>
      <c r="C15" s="1435"/>
      <c r="D15" s="1435"/>
      <c r="E15" s="1435"/>
      <c r="F15" s="1435"/>
      <c r="G15" s="1435"/>
      <c r="H15" s="1435"/>
      <c r="I15" s="1435"/>
      <c r="J15" s="1435"/>
      <c r="K15" s="1435"/>
      <c r="L15" s="1435"/>
      <c r="M15" s="1435"/>
      <c r="N15" s="1435"/>
      <c r="O15" s="1435"/>
      <c r="P15" s="1435"/>
    </row>
    <row r="16" spans="2:16" s="115" customFormat="1" ht="15.75">
      <c r="B16" s="1435" t="s">
        <v>7</v>
      </c>
      <c r="C16" s="1435"/>
      <c r="D16" s="1435"/>
      <c r="E16" s="1435"/>
      <c r="F16" s="1435"/>
      <c r="G16" s="1435"/>
      <c r="H16" s="1435"/>
      <c r="I16" s="1435"/>
      <c r="J16" s="1435"/>
      <c r="K16" s="1435"/>
      <c r="L16" s="1435"/>
      <c r="M16" s="1435"/>
      <c r="N16" s="1435"/>
      <c r="O16" s="1435"/>
      <c r="P16" s="1435"/>
    </row>
    <row r="17" spans="2:16" s="115" customFormat="1" ht="15.75">
      <c r="B17" s="1435"/>
      <c r="C17" s="1435"/>
      <c r="D17" s="1435"/>
      <c r="E17" s="1435"/>
      <c r="F17" s="1435"/>
      <c r="G17" s="1435"/>
      <c r="H17" s="1435"/>
      <c r="I17" s="1435"/>
      <c r="J17" s="1435"/>
      <c r="K17" s="1435"/>
      <c r="L17" s="1435"/>
      <c r="M17" s="1435"/>
      <c r="N17" s="1435"/>
      <c r="O17" s="1435"/>
      <c r="P17" s="1435"/>
    </row>
    <row r="18" spans="2:16" s="115" customFormat="1" ht="15.75">
      <c r="B18" s="1435"/>
      <c r="C18" s="1435"/>
      <c r="D18" s="1435"/>
      <c r="E18" s="1435"/>
      <c r="F18" s="1435"/>
      <c r="G18" s="1435"/>
      <c r="H18" s="1435"/>
      <c r="I18" s="1435"/>
      <c r="J18" s="1435"/>
      <c r="K18" s="1435"/>
      <c r="L18" s="1435"/>
      <c r="M18" s="1435"/>
      <c r="N18" s="1435"/>
      <c r="O18" s="1435"/>
      <c r="P18" s="1435"/>
    </row>
    <row r="19" spans="2:16" s="115" customFormat="1" ht="15.75">
      <c r="B19" s="1435"/>
      <c r="C19" s="1435"/>
      <c r="D19" s="1435"/>
      <c r="E19" s="1435"/>
      <c r="F19" s="1435"/>
      <c r="G19" s="1435"/>
      <c r="H19" s="1435"/>
      <c r="I19" s="1435"/>
      <c r="J19" s="1435"/>
      <c r="K19" s="1435"/>
      <c r="L19" s="1435"/>
      <c r="M19" s="1435"/>
      <c r="N19" s="1435"/>
      <c r="O19" s="1435"/>
      <c r="P19" s="1435"/>
    </row>
    <row r="20" spans="2:16" s="115" customFormat="1" ht="15.75">
      <c r="B20" s="1435" t="s">
        <v>8</v>
      </c>
      <c r="C20" s="1435"/>
      <c r="D20" s="1435"/>
      <c r="E20" s="1435"/>
      <c r="F20" s="1435"/>
      <c r="G20" s="1435"/>
      <c r="H20" s="1435"/>
      <c r="I20" s="1435"/>
      <c r="J20" s="1435"/>
      <c r="K20" s="1435"/>
      <c r="L20" s="1435"/>
      <c r="M20" s="1435"/>
      <c r="N20" s="1435"/>
      <c r="O20" s="1435"/>
      <c r="P20" s="1435"/>
    </row>
    <row r="21" spans="2:16" s="115" customFormat="1" ht="15.75">
      <c r="B21" s="1435"/>
      <c r="C21" s="1435"/>
      <c r="D21" s="1435"/>
      <c r="E21" s="1435"/>
      <c r="F21" s="1435"/>
      <c r="G21" s="1435"/>
      <c r="H21" s="1435"/>
      <c r="I21" s="1435"/>
      <c r="J21" s="1435"/>
      <c r="K21" s="1435"/>
      <c r="L21" s="1435"/>
      <c r="M21" s="1435"/>
      <c r="N21" s="1435"/>
      <c r="O21" s="1435"/>
      <c r="P21" s="1435"/>
    </row>
    <row r="22" spans="2:16" s="115" customFormat="1" ht="15.75">
      <c r="B22" s="1435"/>
      <c r="C22" s="1435"/>
      <c r="D22" s="1435"/>
      <c r="E22" s="1435"/>
      <c r="F22" s="1435"/>
      <c r="G22" s="1435"/>
      <c r="H22" s="1435"/>
      <c r="I22" s="1435"/>
      <c r="J22" s="1435"/>
      <c r="K22" s="1435"/>
      <c r="L22" s="1435"/>
      <c r="M22" s="1435"/>
      <c r="N22" s="1435"/>
      <c r="O22" s="1435"/>
      <c r="P22" s="1435"/>
    </row>
    <row r="23" spans="2:16" s="115" customFormat="1" ht="15.75">
      <c r="B23" s="1435"/>
      <c r="C23" s="1435"/>
      <c r="D23" s="1435"/>
      <c r="E23" s="1435"/>
      <c r="F23" s="1435"/>
      <c r="G23" s="1435"/>
      <c r="H23" s="1435"/>
      <c r="I23" s="1435"/>
      <c r="J23" s="1435"/>
      <c r="K23" s="1435"/>
      <c r="L23" s="1435"/>
      <c r="M23" s="1435"/>
      <c r="N23" s="1435"/>
      <c r="O23" s="1435"/>
      <c r="P23" s="1435"/>
    </row>
    <row r="24" spans="2:16" s="115" customFormat="1" ht="15.75">
      <c r="B24" s="1436"/>
      <c r="C24" s="1436"/>
      <c r="D24" s="1436"/>
      <c r="E24" s="1436"/>
      <c r="F24" s="1436"/>
      <c r="G24" s="1436"/>
      <c r="H24" s="1436"/>
      <c r="I24" s="1436"/>
      <c r="J24" s="1436"/>
      <c r="K24" s="1436"/>
      <c r="L24" s="1436"/>
      <c r="M24" s="1436"/>
      <c r="N24" s="1436"/>
      <c r="O24" s="1436"/>
      <c r="P24" s="1436"/>
    </row>
    <row r="25" spans="2:16" s="115" customFormat="1" ht="15.75">
      <c r="B25" s="1432"/>
      <c r="C25" s="1432"/>
      <c r="D25" s="1432"/>
      <c r="E25" s="1432"/>
      <c r="F25" s="1432"/>
      <c r="G25" s="1432"/>
      <c r="H25" s="1432"/>
      <c r="I25" s="1432"/>
      <c r="J25" s="1432"/>
      <c r="K25" s="1432"/>
      <c r="L25" s="1432"/>
      <c r="M25" s="1432"/>
      <c r="N25" s="1432"/>
      <c r="O25" s="1432"/>
      <c r="P25" s="1432"/>
    </row>
    <row r="26" spans="2:16" s="115" customFormat="1" ht="15.75" customHeight="1">
      <c r="B26" s="1437" t="s">
        <v>9</v>
      </c>
      <c r="C26" s="1437"/>
      <c r="D26" s="1437"/>
      <c r="E26" s="1437"/>
      <c r="F26" s="1437"/>
      <c r="G26" s="1437"/>
      <c r="H26" s="1437"/>
      <c r="I26" s="1437"/>
      <c r="J26" s="1437"/>
      <c r="K26" s="1437"/>
      <c r="L26" s="1437"/>
      <c r="M26" s="1437"/>
      <c r="N26" s="1437"/>
      <c r="O26" s="1437"/>
      <c r="P26" s="1437"/>
    </row>
    <row r="27" spans="2:16" s="115" customFormat="1" ht="15.75">
      <c r="B27" s="1437"/>
      <c r="C27" s="1437"/>
      <c r="D27" s="1437"/>
      <c r="E27" s="1437"/>
      <c r="F27" s="1437"/>
      <c r="G27" s="1437"/>
      <c r="H27" s="1437"/>
      <c r="I27" s="1437"/>
      <c r="J27" s="1437"/>
      <c r="K27" s="1437"/>
      <c r="L27" s="1437"/>
      <c r="M27" s="1437"/>
      <c r="N27" s="1437"/>
      <c r="O27" s="1437"/>
      <c r="P27" s="1437"/>
    </row>
    <row r="28" spans="2:16" s="115" customFormat="1" ht="15.75">
      <c r="B28" s="1437"/>
      <c r="C28" s="1437"/>
      <c r="D28" s="1437"/>
      <c r="E28" s="1437"/>
      <c r="F28" s="1437"/>
      <c r="G28" s="1437"/>
      <c r="H28" s="1437"/>
      <c r="I28" s="1437"/>
      <c r="J28" s="1437"/>
      <c r="K28" s="1437"/>
      <c r="L28" s="1437"/>
      <c r="M28" s="1437"/>
      <c r="N28" s="1437"/>
      <c r="O28" s="1437"/>
      <c r="P28" s="1437"/>
    </row>
    <row r="29" spans="2:16" s="115" customFormat="1" ht="15.75">
      <c r="B29" s="1437"/>
      <c r="C29" s="1437"/>
      <c r="D29" s="1437"/>
      <c r="E29" s="1437"/>
      <c r="F29" s="1437"/>
      <c r="G29" s="1437"/>
      <c r="H29" s="1437"/>
      <c r="I29" s="1437"/>
      <c r="J29" s="1437"/>
      <c r="K29" s="1437"/>
      <c r="L29" s="1437"/>
      <c r="M29" s="1437"/>
      <c r="N29" s="1437"/>
      <c r="O29" s="1437"/>
      <c r="P29" s="1437"/>
    </row>
    <row r="30" spans="2:16" s="115" customFormat="1" ht="15.75"/>
    <row r="31" spans="2:16" s="115" customFormat="1" ht="15.75">
      <c r="B31" s="132" t="s">
        <v>10</v>
      </c>
    </row>
    <row r="32" spans="2:16" s="115" customFormat="1" ht="15.75"/>
    <row r="33" spans="18:26" s="115" customFormat="1" ht="15.75"/>
    <row r="34" spans="18:26" s="115" customFormat="1" ht="15.75"/>
    <row r="35" spans="18:26" s="115" customFormat="1" ht="15.75"/>
    <row r="36" spans="18:26" s="115" customFormat="1" ht="15.75"/>
    <row r="37" spans="18:26" s="115" customFormat="1" ht="15.75"/>
    <row r="38" spans="18:26" s="115" customFormat="1" ht="15.75"/>
    <row r="39" spans="18:26" s="115" customFormat="1" ht="15.75"/>
    <row r="40" spans="18:26" s="115" customFormat="1" ht="15.75"/>
    <row r="41" spans="18:26" s="115" customFormat="1" ht="15.75"/>
    <row r="42" spans="18:26" s="115" customFormat="1" ht="16.5" thickBot="1"/>
    <row r="43" spans="18:26" s="115" customFormat="1" ht="15.75">
      <c r="R43" s="361" t="s">
        <v>11</v>
      </c>
      <c r="S43" s="362"/>
      <c r="T43" s="362"/>
      <c r="U43" s="362"/>
      <c r="V43" s="362"/>
      <c r="W43" s="362"/>
      <c r="X43" s="362"/>
      <c r="Y43" s="362"/>
      <c r="Z43" s="363"/>
    </row>
    <row r="44" spans="18:26" s="115" customFormat="1" ht="15.75">
      <c r="R44" s="364" t="s">
        <v>12</v>
      </c>
      <c r="S44" s="365"/>
      <c r="T44" s="365"/>
      <c r="U44" s="365"/>
      <c r="V44" s="365"/>
      <c r="W44" s="365"/>
      <c r="X44" s="365"/>
      <c r="Y44" s="365"/>
      <c r="Z44" s="366"/>
    </row>
    <row r="45" spans="18:26" s="115" customFormat="1" ht="15.75">
      <c r="R45" s="364" t="s">
        <v>13</v>
      </c>
      <c r="S45" s="365"/>
      <c r="T45" s="365"/>
      <c r="U45" s="365"/>
      <c r="V45" s="365"/>
      <c r="W45" s="365"/>
      <c r="X45" s="365"/>
      <c r="Y45" s="365"/>
      <c r="Z45" s="366"/>
    </row>
    <row r="46" spans="18:26" s="115" customFormat="1" ht="15.75">
      <c r="R46" s="364" t="s">
        <v>14</v>
      </c>
      <c r="S46" s="365"/>
      <c r="T46" s="365"/>
      <c r="U46" s="365"/>
      <c r="V46" s="365"/>
      <c r="W46" s="365"/>
      <c r="X46" s="365"/>
      <c r="Y46" s="365"/>
      <c r="Z46" s="366"/>
    </row>
    <row r="47" spans="18:26" s="115" customFormat="1" ht="15.75">
      <c r="R47" s="364" t="s">
        <v>15</v>
      </c>
      <c r="S47" s="365"/>
      <c r="T47" s="365"/>
      <c r="U47" s="365"/>
      <c r="V47" s="365"/>
      <c r="W47" s="365"/>
      <c r="X47" s="365"/>
      <c r="Y47" s="365"/>
      <c r="Z47" s="366"/>
    </row>
    <row r="48" spans="18:26" s="115" customFormat="1" ht="16.5" thickBot="1">
      <c r="R48" s="367" t="s">
        <v>16</v>
      </c>
      <c r="S48" s="368"/>
      <c r="T48" s="368"/>
      <c r="U48" s="368"/>
      <c r="V48" s="368"/>
      <c r="W48" s="368"/>
      <c r="X48" s="368"/>
      <c r="Y48" s="368"/>
      <c r="Z48" s="369"/>
    </row>
    <row r="49" spans="17:19" s="115" customFormat="1" ht="15.75"/>
    <row r="50" spans="17:19" s="115" customFormat="1" ht="15.75"/>
    <row r="51" spans="17:19" s="115" customFormat="1" ht="15.75"/>
    <row r="52" spans="17:19" s="115" customFormat="1" ht="15.75"/>
    <row r="53" spans="17:19" s="115" customFormat="1" ht="15.75"/>
    <row r="54" spans="17:19" s="115" customFormat="1" ht="15.75"/>
    <row r="55" spans="17:19" s="115" customFormat="1" ht="15.75"/>
    <row r="56" spans="17:19" s="115" customFormat="1" ht="15.75"/>
    <row r="57" spans="17:19" s="115" customFormat="1" ht="15.75"/>
    <row r="58" spans="17:19" s="115" customFormat="1" ht="15.75"/>
    <row r="59" spans="17:19" s="115" customFormat="1" ht="15.75"/>
    <row r="60" spans="17:19" s="115" customFormat="1" ht="15.75"/>
    <row r="61" spans="17:19" s="115" customFormat="1" ht="15.75"/>
    <row r="62" spans="17:19" s="115" customFormat="1" ht="15.75"/>
    <row r="63" spans="17:19" s="115" customFormat="1" ht="15.75"/>
    <row r="64" spans="17:19" s="115" customFormat="1" ht="15.75">
      <c r="Q64" s="449" t="s">
        <v>17</v>
      </c>
      <c r="R64" s="449"/>
      <c r="S64" s="449"/>
    </row>
    <row r="65" s="115" customFormat="1" ht="15.75"/>
    <row r="66" s="115" customFormat="1" ht="15.75"/>
    <row r="67" s="115" customFormat="1" ht="15.75"/>
    <row r="68" s="115" customFormat="1" ht="15.75"/>
    <row r="69" s="115" customFormat="1" ht="15.75"/>
    <row r="70" s="115" customFormat="1" ht="15.75"/>
    <row r="71" s="115" customFormat="1" ht="15.75"/>
    <row r="72" s="115" customFormat="1" ht="15.75"/>
    <row r="73" s="115" customFormat="1" ht="15.75"/>
    <row r="74" s="115" customFormat="1" ht="15.75"/>
    <row r="75" s="115" customFormat="1" ht="15.75"/>
    <row r="76" s="115" customFormat="1" ht="15.75"/>
    <row r="77" s="115" customFormat="1" ht="15.75"/>
    <row r="78" s="115" customFormat="1" ht="15.75"/>
    <row r="79" s="115" customFormat="1" ht="15.75"/>
    <row r="80" s="115" customFormat="1" ht="15.75"/>
    <row r="81" s="115" customFormat="1" ht="15.75"/>
  </sheetData>
  <mergeCells count="5">
    <mergeCell ref="B16:P19"/>
    <mergeCell ref="B20:P24"/>
    <mergeCell ref="B26:P29"/>
    <mergeCell ref="B12:P15"/>
    <mergeCell ref="C6:P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T210"/>
  <sheetViews>
    <sheetView zoomScale="70" zoomScaleNormal="70" workbookViewId="0">
      <pane xSplit="4" ySplit="1" topLeftCell="E197" activePane="bottomRight" state="frozen"/>
      <selection pane="bottomRight" activeCell="A206" sqref="A206:XFD206"/>
      <selection pane="bottomLeft" activeCell="A2" sqref="A2"/>
      <selection pane="topRight" activeCell="E1" sqref="E1"/>
    </sheetView>
  </sheetViews>
  <sheetFormatPr defaultRowHeight="15"/>
  <cols>
    <col min="1" max="1" width="9.85546875" customWidth="1"/>
    <col min="4" max="4" width="1.140625" customWidth="1"/>
    <col min="5" max="5" width="7.42578125" style="123" customWidth="1"/>
    <col min="6" max="6" width="8" style="123" customWidth="1"/>
    <col min="7" max="7" width="6.5703125" style="123" customWidth="1"/>
    <col min="8" max="8" width="7.42578125" style="123" customWidth="1"/>
    <col min="9" max="9" width="6.5703125" style="123" customWidth="1"/>
    <col min="10" max="17" width="5.5703125" customWidth="1"/>
    <col min="18" max="18" width="6.140625" customWidth="1"/>
    <col min="19" max="41" width="5.5703125" customWidth="1"/>
    <col min="42" max="42" width="10.140625" customWidth="1"/>
    <col min="43" max="43" width="1" customWidth="1"/>
    <col min="44" max="44" width="9.5703125" customWidth="1"/>
    <col min="45" max="45" width="7.42578125" customWidth="1"/>
    <col min="47" max="47" width="5.85546875" customWidth="1"/>
    <col min="49" max="49" width="6.5703125" customWidth="1"/>
    <col min="50" max="50" width="7.42578125" customWidth="1"/>
    <col min="51" max="51" width="6.85546875" customWidth="1"/>
    <col min="52" max="52" width="6.7109375" customWidth="1"/>
    <col min="53" max="53" width="6.42578125" customWidth="1"/>
    <col min="55" max="55" width="6.28515625" customWidth="1"/>
    <col min="56" max="56" width="5" customWidth="1"/>
    <col min="57" max="58" width="6.140625" customWidth="1"/>
    <col min="59" max="59" width="6.85546875" customWidth="1"/>
    <col min="60" max="60" width="66.7109375" customWidth="1"/>
  </cols>
  <sheetData>
    <row r="1" spans="1:94" ht="174" customHeight="1" thickBot="1">
      <c r="A1" s="19" t="s">
        <v>18</v>
      </c>
      <c r="B1" s="2" t="s">
        <v>19</v>
      </c>
      <c r="C1" s="2" t="s">
        <v>20</v>
      </c>
      <c r="D1" s="12"/>
      <c r="E1" s="122" t="s">
        <v>21</v>
      </c>
      <c r="F1" s="122" t="s">
        <v>22</v>
      </c>
      <c r="G1" s="134" t="s">
        <v>23</v>
      </c>
      <c r="H1" s="121" t="s">
        <v>24</v>
      </c>
      <c r="I1" s="122" t="s">
        <v>25</v>
      </c>
      <c r="J1" s="29" t="s">
        <v>26</v>
      </c>
      <c r="K1" s="27" t="s">
        <v>27</v>
      </c>
      <c r="L1" s="27" t="s">
        <v>28</v>
      </c>
      <c r="M1" s="28" t="s">
        <v>29</v>
      </c>
      <c r="N1" s="27" t="s">
        <v>30</v>
      </c>
      <c r="O1" s="27" t="s">
        <v>31</v>
      </c>
      <c r="P1" s="27" t="s">
        <v>32</v>
      </c>
      <c r="Q1" s="24" t="s">
        <v>33</v>
      </c>
      <c r="R1" s="133" t="s">
        <v>34</v>
      </c>
      <c r="S1" s="133" t="s">
        <v>35</v>
      </c>
      <c r="T1" s="30" t="s">
        <v>36</v>
      </c>
      <c r="U1" s="135" t="s">
        <v>37</v>
      </c>
      <c r="V1" s="135" t="s">
        <v>38</v>
      </c>
      <c r="W1" s="135" t="s">
        <v>39</v>
      </c>
      <c r="X1" s="395" t="s">
        <v>40</v>
      </c>
      <c r="Y1" s="24" t="s">
        <v>41</v>
      </c>
      <c r="Z1" s="31" t="s">
        <v>42</v>
      </c>
      <c r="AA1" s="26" t="s">
        <v>43</v>
      </c>
      <c r="AB1" s="26" t="s">
        <v>44</v>
      </c>
      <c r="AC1" s="26" t="s">
        <v>45</v>
      </c>
      <c r="AD1" s="26" t="s">
        <v>46</v>
      </c>
      <c r="AE1" s="26" t="s">
        <v>47</v>
      </c>
      <c r="AF1" s="26" t="s">
        <v>48</v>
      </c>
      <c r="AG1" s="26" t="s">
        <v>49</v>
      </c>
      <c r="AH1" s="26" t="s">
        <v>50</v>
      </c>
      <c r="AI1" s="26" t="s">
        <v>51</v>
      </c>
      <c r="AJ1" s="25" t="s">
        <v>52</v>
      </c>
      <c r="AK1" s="25" t="s">
        <v>53</v>
      </c>
      <c r="AL1" s="25" t="s">
        <v>54</v>
      </c>
      <c r="AM1" s="25" t="s">
        <v>55</v>
      </c>
      <c r="AN1" s="25" t="s">
        <v>56</v>
      </c>
      <c r="AO1" s="25" t="s">
        <v>57</v>
      </c>
      <c r="AP1" s="32" t="s">
        <v>58</v>
      </c>
      <c r="AQ1" s="113"/>
      <c r="AR1" s="6" t="s">
        <v>18</v>
      </c>
      <c r="AS1" s="6" t="s">
        <v>59</v>
      </c>
      <c r="AT1" s="7" t="s">
        <v>19</v>
      </c>
      <c r="AU1" s="8" t="s">
        <v>60</v>
      </c>
      <c r="AV1" s="7" t="s">
        <v>20</v>
      </c>
      <c r="AW1" s="7" t="s">
        <v>61</v>
      </c>
      <c r="AX1" s="8" t="s">
        <v>62</v>
      </c>
      <c r="AY1" s="20" t="s">
        <v>63</v>
      </c>
      <c r="AZ1" s="7" t="s">
        <v>64</v>
      </c>
      <c r="BA1" s="23" t="s">
        <v>65</v>
      </c>
      <c r="BB1" s="8" t="s">
        <v>66</v>
      </c>
      <c r="BC1" s="9" t="s">
        <v>67</v>
      </c>
      <c r="BD1" s="9" t="s">
        <v>68</v>
      </c>
      <c r="BE1" s="9" t="s">
        <v>69</v>
      </c>
      <c r="BF1" s="9" t="s">
        <v>70</v>
      </c>
      <c r="BG1" s="22" t="s">
        <v>71</v>
      </c>
      <c r="BH1" s="21" t="s">
        <v>72</v>
      </c>
    </row>
    <row r="2" spans="1:94" ht="15.95" customHeight="1" thickBot="1">
      <c r="A2" s="82">
        <v>43489</v>
      </c>
      <c r="B2" s="14" t="s">
        <v>73</v>
      </c>
      <c r="C2" s="14" t="s">
        <v>74</v>
      </c>
      <c r="D2" s="12"/>
      <c r="E2" s="34">
        <v>2</v>
      </c>
      <c r="F2" s="34">
        <v>2</v>
      </c>
      <c r="G2" s="34">
        <v>0</v>
      </c>
      <c r="H2" s="34">
        <v>1</v>
      </c>
      <c r="I2" s="34">
        <v>0</v>
      </c>
      <c r="J2" s="34">
        <f t="shared" ref="J2:J33" si="0">P2+O2+N2+M2+L2+K2</f>
        <v>0</v>
      </c>
      <c r="K2" s="34">
        <v>0</v>
      </c>
      <c r="L2" s="34">
        <v>0</v>
      </c>
      <c r="M2" s="34">
        <v>0</v>
      </c>
      <c r="N2" s="34">
        <v>0</v>
      </c>
      <c r="O2" s="34">
        <v>0</v>
      </c>
      <c r="P2" s="34">
        <v>0</v>
      </c>
      <c r="Q2" s="34">
        <v>0</v>
      </c>
      <c r="R2" s="34">
        <f>G2+S2</f>
        <v>0</v>
      </c>
      <c r="S2" s="34">
        <v>0</v>
      </c>
      <c r="T2" s="34">
        <f t="shared" ref="T2:T33" si="1">U2+V2+W2</f>
        <v>0</v>
      </c>
      <c r="U2" s="34">
        <v>0</v>
      </c>
      <c r="V2" s="34">
        <v>0</v>
      </c>
      <c r="W2" s="34">
        <v>0</v>
      </c>
      <c r="X2" s="34">
        <v>0</v>
      </c>
      <c r="Y2" s="34">
        <v>0</v>
      </c>
      <c r="Z2" s="34">
        <f t="shared" ref="Z2:Z33" si="2">SUM(AA2:AI2)</f>
        <v>0</v>
      </c>
      <c r="AA2" s="38">
        <v>0</v>
      </c>
      <c r="AB2" s="14">
        <v>0</v>
      </c>
      <c r="AC2" s="14">
        <v>0</v>
      </c>
      <c r="AD2" s="38">
        <v>0</v>
      </c>
      <c r="AE2" s="14">
        <v>0</v>
      </c>
      <c r="AF2" s="14">
        <v>0</v>
      </c>
      <c r="AG2" s="14">
        <v>0</v>
      </c>
      <c r="AH2" s="14">
        <v>0</v>
      </c>
      <c r="AI2" s="14">
        <v>0</v>
      </c>
      <c r="AJ2" s="14">
        <v>0</v>
      </c>
      <c r="AK2" s="14">
        <v>0</v>
      </c>
      <c r="AL2" s="38">
        <v>0</v>
      </c>
      <c r="AM2" s="14">
        <v>0</v>
      </c>
      <c r="AN2" s="38">
        <v>0</v>
      </c>
      <c r="AO2" s="14">
        <v>0</v>
      </c>
      <c r="AP2" s="33">
        <f t="shared" ref="AP2:AP33" si="3">SUM(E2:AO2)-Z2-J2-T2-R2</f>
        <v>5</v>
      </c>
      <c r="AQ2" s="113"/>
      <c r="AR2" s="89">
        <v>43489</v>
      </c>
      <c r="AS2" s="88">
        <v>0.51041666666666663</v>
      </c>
      <c r="AT2" s="14" t="s">
        <v>73</v>
      </c>
      <c r="AU2" s="38">
        <v>10</v>
      </c>
      <c r="AV2" s="90" t="s">
        <v>75</v>
      </c>
      <c r="AW2" s="85">
        <v>8.6</v>
      </c>
      <c r="AX2" s="85">
        <v>96.6</v>
      </c>
      <c r="AY2" s="39">
        <v>19.32</v>
      </c>
      <c r="AZ2" s="85">
        <v>23.2</v>
      </c>
      <c r="BA2" s="40">
        <v>16.3</v>
      </c>
      <c r="BB2" s="85">
        <v>764.7</v>
      </c>
      <c r="BC2" s="40">
        <v>8.1999999999999993</v>
      </c>
      <c r="BD2" s="85"/>
      <c r="BE2" s="85"/>
      <c r="BF2" s="85"/>
      <c r="BG2" s="86"/>
      <c r="BH2" s="87"/>
    </row>
    <row r="3" spans="1:94" ht="15.95" customHeight="1" thickBot="1">
      <c r="A3" s="56">
        <v>43492</v>
      </c>
      <c r="B3" s="44" t="s">
        <v>76</v>
      </c>
      <c r="C3" s="44" t="s">
        <v>77</v>
      </c>
      <c r="D3" s="12"/>
      <c r="E3" s="45">
        <v>2</v>
      </c>
      <c r="F3" s="45">
        <v>0</v>
      </c>
      <c r="G3" s="45">
        <v>0</v>
      </c>
      <c r="H3" s="45">
        <v>0</v>
      </c>
      <c r="I3" s="45">
        <v>94</v>
      </c>
      <c r="J3" s="45">
        <f t="shared" si="0"/>
        <v>0</v>
      </c>
      <c r="K3" s="45">
        <v>0</v>
      </c>
      <c r="L3" s="45">
        <v>0</v>
      </c>
      <c r="M3" s="45">
        <v>0</v>
      </c>
      <c r="N3" s="45">
        <v>0</v>
      </c>
      <c r="O3" s="45">
        <v>0</v>
      </c>
      <c r="P3" s="45">
        <v>0</v>
      </c>
      <c r="Q3" s="45">
        <v>0</v>
      </c>
      <c r="R3" s="45">
        <f t="shared" ref="R3:R66" si="4">G3+S3</f>
        <v>0</v>
      </c>
      <c r="S3" s="45">
        <v>0</v>
      </c>
      <c r="T3" s="45">
        <f t="shared" si="1"/>
        <v>0</v>
      </c>
      <c r="U3" s="45">
        <v>0</v>
      </c>
      <c r="V3" s="45">
        <v>0</v>
      </c>
      <c r="W3" s="45">
        <v>0</v>
      </c>
      <c r="X3" s="45">
        <v>0</v>
      </c>
      <c r="Y3" s="45">
        <v>0</v>
      </c>
      <c r="Z3" s="45">
        <f t="shared" si="2"/>
        <v>0</v>
      </c>
      <c r="AA3" s="44">
        <v>0</v>
      </c>
      <c r="AB3" s="44">
        <v>0</v>
      </c>
      <c r="AC3" s="44">
        <v>0</v>
      </c>
      <c r="AD3" s="44">
        <v>0</v>
      </c>
      <c r="AE3" s="44">
        <v>0</v>
      </c>
      <c r="AF3" s="44">
        <v>0</v>
      </c>
      <c r="AG3" s="44">
        <v>0</v>
      </c>
      <c r="AH3" s="44">
        <v>0</v>
      </c>
      <c r="AI3" s="44">
        <v>0</v>
      </c>
      <c r="AJ3" s="44">
        <v>0</v>
      </c>
      <c r="AK3" s="44">
        <v>0</v>
      </c>
      <c r="AL3" s="44">
        <v>0</v>
      </c>
      <c r="AM3" s="44">
        <v>0</v>
      </c>
      <c r="AN3" s="44">
        <v>0</v>
      </c>
      <c r="AO3" s="44">
        <v>0</v>
      </c>
      <c r="AP3" s="33">
        <f t="shared" si="3"/>
        <v>96</v>
      </c>
      <c r="AQ3" s="113"/>
      <c r="AR3" s="65">
        <v>43492</v>
      </c>
      <c r="AS3" s="53">
        <v>0.60416666666666663</v>
      </c>
      <c r="AT3" s="44" t="s">
        <v>76</v>
      </c>
      <c r="AU3" s="48">
        <v>10</v>
      </c>
      <c r="AV3" s="49" t="s">
        <v>75</v>
      </c>
      <c r="AW3" s="63">
        <v>9.74</v>
      </c>
      <c r="AX3" s="63">
        <v>109.4</v>
      </c>
      <c r="AY3" s="49">
        <v>0.16800000000000001</v>
      </c>
      <c r="AZ3" s="63">
        <v>0.1</v>
      </c>
      <c r="BA3" s="50">
        <v>21.2</v>
      </c>
      <c r="BB3" s="63">
        <v>762</v>
      </c>
      <c r="BC3" s="50">
        <v>8.32</v>
      </c>
      <c r="BD3" s="63">
        <v>13</v>
      </c>
      <c r="BE3" s="63">
        <v>0</v>
      </c>
      <c r="BF3" s="63">
        <v>14</v>
      </c>
      <c r="BG3" s="55">
        <v>0.33</v>
      </c>
      <c r="BH3" s="64"/>
    </row>
    <row r="4" spans="1:94" ht="15.95" customHeight="1" thickBot="1">
      <c r="A4" s="82">
        <v>43492</v>
      </c>
      <c r="B4" s="14" t="s">
        <v>76</v>
      </c>
      <c r="C4" s="14" t="s">
        <v>74</v>
      </c>
      <c r="D4" s="12"/>
      <c r="E4" s="34">
        <v>43</v>
      </c>
      <c r="F4" s="34">
        <v>143</v>
      </c>
      <c r="G4" s="34">
        <v>0</v>
      </c>
      <c r="H4" s="34">
        <v>166</v>
      </c>
      <c r="I4" s="34">
        <v>0</v>
      </c>
      <c r="J4" s="34">
        <f t="shared" si="0"/>
        <v>2</v>
      </c>
      <c r="K4" s="34">
        <v>0</v>
      </c>
      <c r="L4" s="34">
        <v>2</v>
      </c>
      <c r="M4" s="34">
        <v>0</v>
      </c>
      <c r="N4" s="34">
        <v>0</v>
      </c>
      <c r="O4" s="34">
        <v>0</v>
      </c>
      <c r="P4" s="34">
        <v>0</v>
      </c>
      <c r="Q4" s="34">
        <v>0</v>
      </c>
      <c r="R4" s="34">
        <f t="shared" si="4"/>
        <v>0</v>
      </c>
      <c r="S4" s="34">
        <v>0</v>
      </c>
      <c r="T4" s="34">
        <f t="shared" si="1"/>
        <v>0</v>
      </c>
      <c r="U4" s="34">
        <v>0</v>
      </c>
      <c r="V4" s="34">
        <v>0</v>
      </c>
      <c r="W4" s="34">
        <v>0</v>
      </c>
      <c r="X4" s="34">
        <v>0</v>
      </c>
      <c r="Y4" s="34">
        <v>0</v>
      </c>
      <c r="Z4" s="34">
        <f t="shared" si="2"/>
        <v>0</v>
      </c>
      <c r="AA4" s="14">
        <v>0</v>
      </c>
      <c r="AB4" s="14">
        <v>0</v>
      </c>
      <c r="AC4" s="14">
        <v>0</v>
      </c>
      <c r="AD4" s="14">
        <v>0</v>
      </c>
      <c r="AE4" s="14">
        <v>0</v>
      </c>
      <c r="AF4" s="14">
        <v>0</v>
      </c>
      <c r="AG4" s="14">
        <v>0</v>
      </c>
      <c r="AH4" s="14">
        <v>0</v>
      </c>
      <c r="AI4" s="14">
        <v>0</v>
      </c>
      <c r="AJ4" s="14">
        <v>0</v>
      </c>
      <c r="AK4" s="14">
        <v>0</v>
      </c>
      <c r="AL4" s="14">
        <v>0</v>
      </c>
      <c r="AM4" s="14">
        <v>0</v>
      </c>
      <c r="AN4" s="14">
        <v>0</v>
      </c>
      <c r="AO4" s="14">
        <v>0</v>
      </c>
      <c r="AP4" s="33">
        <f t="shared" si="3"/>
        <v>354</v>
      </c>
      <c r="AQ4" s="113"/>
      <c r="AR4" s="89">
        <v>43492</v>
      </c>
      <c r="AS4" s="88">
        <v>0.60416666666666663</v>
      </c>
      <c r="AT4" s="14" t="s">
        <v>76</v>
      </c>
      <c r="AU4" s="38">
        <v>10</v>
      </c>
      <c r="AV4" s="90" t="s">
        <v>75</v>
      </c>
      <c r="AW4" s="85">
        <v>9.74</v>
      </c>
      <c r="AX4" s="85">
        <v>109.4</v>
      </c>
      <c r="AY4" s="39">
        <v>0.16800000000000001</v>
      </c>
      <c r="AZ4" s="85">
        <v>0.1</v>
      </c>
      <c r="BA4" s="40">
        <v>21.2</v>
      </c>
      <c r="BB4" s="85">
        <v>762</v>
      </c>
      <c r="BC4" s="40">
        <v>8.32</v>
      </c>
      <c r="BD4" s="85">
        <v>13</v>
      </c>
      <c r="BE4" s="85">
        <v>0</v>
      </c>
      <c r="BF4" s="85">
        <v>14</v>
      </c>
      <c r="BG4" s="86">
        <v>0.33</v>
      </c>
      <c r="BH4" s="87"/>
    </row>
    <row r="5" spans="1:94" ht="15.95" customHeight="1" thickBot="1">
      <c r="A5" s="92">
        <v>43492</v>
      </c>
      <c r="B5" s="4" t="s">
        <v>76</v>
      </c>
      <c r="C5" s="4" t="s">
        <v>78</v>
      </c>
      <c r="D5" s="12"/>
      <c r="E5" s="15">
        <v>25</v>
      </c>
      <c r="F5" s="15">
        <v>10</v>
      </c>
      <c r="G5" s="15">
        <v>0</v>
      </c>
      <c r="H5" s="15">
        <v>571</v>
      </c>
      <c r="I5" s="15">
        <v>7</v>
      </c>
      <c r="J5" s="15">
        <f t="shared" si="0"/>
        <v>2</v>
      </c>
      <c r="K5" s="15">
        <v>0</v>
      </c>
      <c r="L5" s="15">
        <v>1</v>
      </c>
      <c r="M5" s="15">
        <v>1</v>
      </c>
      <c r="N5" s="15">
        <v>0</v>
      </c>
      <c r="O5" s="15">
        <v>0</v>
      </c>
      <c r="P5" s="15">
        <v>0</v>
      </c>
      <c r="Q5" s="15">
        <v>0</v>
      </c>
      <c r="R5" s="15">
        <f t="shared" si="4"/>
        <v>0</v>
      </c>
      <c r="S5" s="15">
        <v>0</v>
      </c>
      <c r="T5" s="15">
        <f t="shared" si="1"/>
        <v>0</v>
      </c>
      <c r="U5" s="15">
        <v>0</v>
      </c>
      <c r="V5" s="15">
        <v>0</v>
      </c>
      <c r="W5" s="15">
        <v>0</v>
      </c>
      <c r="X5" s="15">
        <v>0</v>
      </c>
      <c r="Y5" s="15">
        <v>0</v>
      </c>
      <c r="Z5" s="15">
        <f t="shared" si="2"/>
        <v>0</v>
      </c>
      <c r="AA5" s="4">
        <v>0</v>
      </c>
      <c r="AB5" s="4">
        <v>0</v>
      </c>
      <c r="AC5" s="4">
        <v>0</v>
      </c>
      <c r="AD5" s="10">
        <v>0</v>
      </c>
      <c r="AE5" s="4">
        <v>0</v>
      </c>
      <c r="AF5" s="4">
        <v>0</v>
      </c>
      <c r="AG5" s="4">
        <v>0</v>
      </c>
      <c r="AH5" s="4">
        <v>0</v>
      </c>
      <c r="AI5" s="4">
        <v>0</v>
      </c>
      <c r="AJ5" s="4">
        <v>0</v>
      </c>
      <c r="AK5" s="4">
        <v>0</v>
      </c>
      <c r="AL5" s="4">
        <v>0</v>
      </c>
      <c r="AM5" s="4">
        <v>0</v>
      </c>
      <c r="AN5" s="4">
        <v>0</v>
      </c>
      <c r="AO5" s="4">
        <v>0</v>
      </c>
      <c r="AP5" s="33">
        <f t="shared" si="3"/>
        <v>615</v>
      </c>
      <c r="AQ5" s="113"/>
      <c r="AR5" s="104">
        <v>43492</v>
      </c>
      <c r="AS5" s="101">
        <v>0.60416666666666663</v>
      </c>
      <c r="AT5" s="4" t="s">
        <v>76</v>
      </c>
      <c r="AU5" s="10">
        <v>10</v>
      </c>
      <c r="AV5" s="95" t="s">
        <v>75</v>
      </c>
      <c r="AW5" s="96">
        <v>9.74</v>
      </c>
      <c r="AX5" s="96">
        <v>109.4</v>
      </c>
      <c r="AY5" s="94">
        <v>0.16800000000000001</v>
      </c>
      <c r="AZ5" s="96">
        <v>0.1</v>
      </c>
      <c r="BA5" s="97">
        <v>21.2</v>
      </c>
      <c r="BB5" s="96">
        <v>762</v>
      </c>
      <c r="BC5" s="97">
        <v>8.32</v>
      </c>
      <c r="BD5" s="96">
        <v>13</v>
      </c>
      <c r="BE5" s="96">
        <v>0</v>
      </c>
      <c r="BF5" s="96">
        <v>14</v>
      </c>
      <c r="BG5" s="98">
        <v>0.33</v>
      </c>
      <c r="BH5" s="99"/>
    </row>
    <row r="6" spans="1:94" ht="15.95" customHeight="1" thickBot="1">
      <c r="A6" s="56">
        <v>43492</v>
      </c>
      <c r="B6" s="44" t="s">
        <v>79</v>
      </c>
      <c r="C6" s="44" t="s">
        <v>77</v>
      </c>
      <c r="D6" s="12"/>
      <c r="E6" s="45">
        <v>0</v>
      </c>
      <c r="F6" s="45">
        <v>0</v>
      </c>
      <c r="G6" s="45">
        <v>0</v>
      </c>
      <c r="H6" s="45">
        <v>1</v>
      </c>
      <c r="I6" s="45">
        <v>0</v>
      </c>
      <c r="J6" s="45">
        <f t="shared" si="0"/>
        <v>0</v>
      </c>
      <c r="K6" s="45">
        <v>0</v>
      </c>
      <c r="L6" s="45">
        <v>0</v>
      </c>
      <c r="M6" s="45">
        <v>0</v>
      </c>
      <c r="N6" s="45">
        <v>0</v>
      </c>
      <c r="O6" s="45">
        <v>0</v>
      </c>
      <c r="P6" s="45">
        <v>0</v>
      </c>
      <c r="Q6" s="45">
        <v>0</v>
      </c>
      <c r="R6" s="45">
        <f t="shared" si="4"/>
        <v>0</v>
      </c>
      <c r="S6" s="45">
        <v>0</v>
      </c>
      <c r="T6" s="45">
        <f t="shared" si="1"/>
        <v>0</v>
      </c>
      <c r="U6" s="45">
        <v>0</v>
      </c>
      <c r="V6" s="45">
        <v>0</v>
      </c>
      <c r="W6" s="45">
        <v>0</v>
      </c>
      <c r="X6" s="45">
        <v>0</v>
      </c>
      <c r="Y6" s="45">
        <v>0</v>
      </c>
      <c r="Z6" s="45">
        <f t="shared" si="2"/>
        <v>0</v>
      </c>
      <c r="AA6" s="44">
        <v>0</v>
      </c>
      <c r="AB6" s="44">
        <v>0</v>
      </c>
      <c r="AC6" s="44">
        <v>0</v>
      </c>
      <c r="AD6" s="44">
        <v>0</v>
      </c>
      <c r="AE6" s="44">
        <v>0</v>
      </c>
      <c r="AF6" s="44">
        <v>0</v>
      </c>
      <c r="AG6" s="44">
        <v>0</v>
      </c>
      <c r="AH6" s="44">
        <v>0</v>
      </c>
      <c r="AI6" s="44">
        <v>0</v>
      </c>
      <c r="AJ6" s="44">
        <v>0</v>
      </c>
      <c r="AK6" s="44">
        <v>0</v>
      </c>
      <c r="AL6" s="44">
        <v>0</v>
      </c>
      <c r="AM6" s="44">
        <v>0</v>
      </c>
      <c r="AN6" s="44">
        <v>0</v>
      </c>
      <c r="AO6" s="44">
        <v>0</v>
      </c>
      <c r="AP6" s="33">
        <f t="shared" si="3"/>
        <v>1</v>
      </c>
      <c r="AQ6" s="113"/>
      <c r="AR6" s="65">
        <v>43492</v>
      </c>
      <c r="AS6" s="53">
        <v>0.65972222222222221</v>
      </c>
      <c r="AT6" s="44" t="s">
        <v>79</v>
      </c>
      <c r="AU6" s="48">
        <v>10</v>
      </c>
      <c r="AV6" s="66" t="s">
        <v>75</v>
      </c>
      <c r="AW6" s="63">
        <v>15.76</v>
      </c>
      <c r="AX6" s="63">
        <v>182.8</v>
      </c>
      <c r="AY6" s="49">
        <v>0.20430000000000001</v>
      </c>
      <c r="AZ6" s="63">
        <v>0.1</v>
      </c>
      <c r="BA6" s="50">
        <v>22.7</v>
      </c>
      <c r="BB6" s="63">
        <v>762.8</v>
      </c>
      <c r="BC6" s="50">
        <v>7.91</v>
      </c>
      <c r="BD6" s="63">
        <v>20</v>
      </c>
      <c r="BE6" s="63">
        <v>0</v>
      </c>
      <c r="BF6" s="63">
        <v>12.1</v>
      </c>
      <c r="BG6" s="55">
        <v>0.15</v>
      </c>
      <c r="BH6" s="64"/>
    </row>
    <row r="7" spans="1:94" ht="15.95" customHeight="1" thickBot="1">
      <c r="A7" s="82">
        <v>43492</v>
      </c>
      <c r="B7" s="14" t="s">
        <v>79</v>
      </c>
      <c r="C7" s="14" t="s">
        <v>74</v>
      </c>
      <c r="D7" s="12"/>
      <c r="E7" s="34">
        <v>132</v>
      </c>
      <c r="F7" s="34">
        <v>1666</v>
      </c>
      <c r="G7" s="34">
        <v>0</v>
      </c>
      <c r="H7" s="34">
        <v>532</v>
      </c>
      <c r="I7" s="34">
        <v>11</v>
      </c>
      <c r="J7" s="34">
        <f t="shared" si="0"/>
        <v>0</v>
      </c>
      <c r="K7" s="34">
        <v>0</v>
      </c>
      <c r="L7" s="34">
        <v>0</v>
      </c>
      <c r="M7" s="34">
        <v>0</v>
      </c>
      <c r="N7" s="34">
        <v>0</v>
      </c>
      <c r="O7" s="34">
        <v>0</v>
      </c>
      <c r="P7" s="34">
        <v>0</v>
      </c>
      <c r="Q7" s="34">
        <v>0</v>
      </c>
      <c r="R7" s="34">
        <f t="shared" si="4"/>
        <v>0</v>
      </c>
      <c r="S7" s="34">
        <v>0</v>
      </c>
      <c r="T7" s="34">
        <f t="shared" si="1"/>
        <v>0</v>
      </c>
      <c r="U7" s="34">
        <v>0</v>
      </c>
      <c r="V7" s="34">
        <v>0</v>
      </c>
      <c r="W7" s="34">
        <v>0</v>
      </c>
      <c r="X7" s="34">
        <v>0</v>
      </c>
      <c r="Y7" s="34">
        <v>0</v>
      </c>
      <c r="Z7" s="34">
        <f t="shared" si="2"/>
        <v>0</v>
      </c>
      <c r="AA7" s="14">
        <v>0</v>
      </c>
      <c r="AB7" s="14">
        <v>0</v>
      </c>
      <c r="AC7" s="14">
        <v>0</v>
      </c>
      <c r="AD7" s="14">
        <v>0</v>
      </c>
      <c r="AE7" s="14">
        <v>0</v>
      </c>
      <c r="AF7" s="14">
        <v>0</v>
      </c>
      <c r="AG7" s="14">
        <v>0</v>
      </c>
      <c r="AH7" s="14">
        <v>0</v>
      </c>
      <c r="AI7" s="14">
        <v>0</v>
      </c>
      <c r="AJ7" s="14">
        <v>0</v>
      </c>
      <c r="AK7" s="14">
        <v>0</v>
      </c>
      <c r="AL7" s="14">
        <v>1</v>
      </c>
      <c r="AM7" s="14">
        <v>0</v>
      </c>
      <c r="AN7" s="14">
        <v>0</v>
      </c>
      <c r="AO7" s="14">
        <v>0</v>
      </c>
      <c r="AP7" s="33">
        <f t="shared" si="3"/>
        <v>2342</v>
      </c>
      <c r="AQ7" s="113"/>
      <c r="AR7" s="89">
        <v>43492</v>
      </c>
      <c r="AS7" s="88">
        <v>0.65972222222222221</v>
      </c>
      <c r="AT7" s="14" t="s">
        <v>79</v>
      </c>
      <c r="AU7" s="38">
        <v>10</v>
      </c>
      <c r="AV7" s="90" t="s">
        <v>75</v>
      </c>
      <c r="AW7" s="85">
        <v>15.76</v>
      </c>
      <c r="AX7" s="85">
        <v>182.8</v>
      </c>
      <c r="AY7" s="39">
        <v>0.20430000000000001</v>
      </c>
      <c r="AZ7" s="85">
        <v>0.1</v>
      </c>
      <c r="BA7" s="40">
        <v>22.7</v>
      </c>
      <c r="BB7" s="85">
        <v>762.8</v>
      </c>
      <c r="BC7" s="40">
        <v>7.91</v>
      </c>
      <c r="BD7" s="85">
        <v>20</v>
      </c>
      <c r="BE7" s="85">
        <v>0</v>
      </c>
      <c r="BF7" s="85">
        <v>12.1</v>
      </c>
      <c r="BG7" s="86">
        <v>0.15</v>
      </c>
      <c r="BH7" s="87"/>
    </row>
    <row r="8" spans="1:94" ht="15.95" customHeight="1" thickBot="1">
      <c r="A8" s="92">
        <v>43492</v>
      </c>
      <c r="B8" s="4" t="s">
        <v>79</v>
      </c>
      <c r="C8" s="4" t="s">
        <v>78</v>
      </c>
      <c r="D8" s="12"/>
      <c r="E8" s="15">
        <v>0</v>
      </c>
      <c r="F8" s="15">
        <v>1</v>
      </c>
      <c r="G8" s="15">
        <v>0</v>
      </c>
      <c r="H8" s="15">
        <v>44</v>
      </c>
      <c r="I8" s="15">
        <v>1</v>
      </c>
      <c r="J8" s="15">
        <f t="shared" si="0"/>
        <v>1</v>
      </c>
      <c r="K8" s="15">
        <v>0</v>
      </c>
      <c r="L8" s="15">
        <v>0</v>
      </c>
      <c r="M8" s="15">
        <v>1</v>
      </c>
      <c r="N8" s="15">
        <v>0</v>
      </c>
      <c r="O8" s="15">
        <v>0</v>
      </c>
      <c r="P8" s="15">
        <v>0</v>
      </c>
      <c r="Q8" s="15">
        <v>0</v>
      </c>
      <c r="R8" s="15">
        <f t="shared" si="4"/>
        <v>0</v>
      </c>
      <c r="S8" s="15">
        <v>0</v>
      </c>
      <c r="T8" s="15">
        <f t="shared" si="1"/>
        <v>0</v>
      </c>
      <c r="U8" s="15">
        <v>0</v>
      </c>
      <c r="V8" s="15">
        <v>0</v>
      </c>
      <c r="W8" s="15">
        <v>0</v>
      </c>
      <c r="X8" s="15">
        <v>0</v>
      </c>
      <c r="Y8" s="15">
        <v>0</v>
      </c>
      <c r="Z8" s="15">
        <f t="shared" si="2"/>
        <v>0</v>
      </c>
      <c r="AA8" s="10">
        <v>0</v>
      </c>
      <c r="AB8" s="4">
        <v>0</v>
      </c>
      <c r="AC8" s="4">
        <v>0</v>
      </c>
      <c r="AD8" s="10">
        <v>0</v>
      </c>
      <c r="AE8" s="4">
        <v>0</v>
      </c>
      <c r="AF8" s="4">
        <v>0</v>
      </c>
      <c r="AG8" s="4">
        <v>0</v>
      </c>
      <c r="AH8" s="4">
        <v>0</v>
      </c>
      <c r="AI8" s="4">
        <v>0</v>
      </c>
      <c r="AJ8" s="4">
        <v>0</v>
      </c>
      <c r="AK8" s="4">
        <v>0</v>
      </c>
      <c r="AL8" s="10">
        <v>0</v>
      </c>
      <c r="AM8" s="4">
        <v>0</v>
      </c>
      <c r="AN8" s="10">
        <v>0</v>
      </c>
      <c r="AO8" s="4">
        <v>0</v>
      </c>
      <c r="AP8" s="33">
        <f t="shared" si="3"/>
        <v>47</v>
      </c>
      <c r="AQ8" s="113"/>
      <c r="AR8" s="104">
        <v>43492</v>
      </c>
      <c r="AS8" s="101">
        <v>0.65972222222222221</v>
      </c>
      <c r="AT8" s="4" t="s">
        <v>79</v>
      </c>
      <c r="AU8" s="10">
        <v>10</v>
      </c>
      <c r="AV8" s="105" t="s">
        <v>75</v>
      </c>
      <c r="AW8" s="96">
        <v>15.76</v>
      </c>
      <c r="AX8" s="96">
        <v>182.8</v>
      </c>
      <c r="AY8" s="94">
        <v>0.20430000000000001</v>
      </c>
      <c r="AZ8" s="96">
        <v>0.1</v>
      </c>
      <c r="BA8" s="97">
        <v>22.7</v>
      </c>
      <c r="BB8" s="96">
        <v>762.8</v>
      </c>
      <c r="BC8" s="97">
        <v>7.91</v>
      </c>
      <c r="BD8" s="96">
        <v>20</v>
      </c>
      <c r="BE8" s="96">
        <v>0</v>
      </c>
      <c r="BF8" s="96">
        <v>12.1</v>
      </c>
      <c r="BG8" s="98">
        <v>0.15</v>
      </c>
      <c r="BH8" s="99"/>
    </row>
    <row r="9" spans="1:94" ht="15.95" customHeight="1" thickBot="1">
      <c r="A9" s="56">
        <v>43493</v>
      </c>
      <c r="B9" s="44" t="s">
        <v>80</v>
      </c>
      <c r="C9" s="44" t="s">
        <v>77</v>
      </c>
      <c r="D9" s="12"/>
      <c r="E9" s="45">
        <v>0</v>
      </c>
      <c r="F9" s="45">
        <v>0</v>
      </c>
      <c r="G9" s="45">
        <v>0</v>
      </c>
      <c r="H9" s="45">
        <v>0</v>
      </c>
      <c r="I9" s="45">
        <v>0</v>
      </c>
      <c r="J9" s="45">
        <f t="shared" si="0"/>
        <v>0</v>
      </c>
      <c r="K9" s="45">
        <v>0</v>
      </c>
      <c r="L9" s="45">
        <v>0</v>
      </c>
      <c r="M9" s="45">
        <v>0</v>
      </c>
      <c r="N9" s="45">
        <v>0</v>
      </c>
      <c r="O9" s="45">
        <v>0</v>
      </c>
      <c r="P9" s="45">
        <v>0</v>
      </c>
      <c r="Q9" s="45">
        <v>0</v>
      </c>
      <c r="R9" s="45">
        <f t="shared" si="4"/>
        <v>0</v>
      </c>
      <c r="S9" s="45">
        <v>0</v>
      </c>
      <c r="T9" s="45">
        <f t="shared" si="1"/>
        <v>0</v>
      </c>
      <c r="U9" s="45">
        <v>0</v>
      </c>
      <c r="V9" s="45">
        <v>0</v>
      </c>
      <c r="W9" s="45">
        <v>0</v>
      </c>
      <c r="X9" s="45">
        <v>0</v>
      </c>
      <c r="Y9" s="45">
        <v>0</v>
      </c>
      <c r="Z9" s="45">
        <f t="shared" si="2"/>
        <v>0</v>
      </c>
      <c r="AA9" s="44">
        <v>0</v>
      </c>
      <c r="AB9" s="44">
        <v>0</v>
      </c>
      <c r="AC9" s="44">
        <v>0</v>
      </c>
      <c r="AD9" s="48">
        <v>0</v>
      </c>
      <c r="AE9" s="44">
        <v>0</v>
      </c>
      <c r="AF9" s="44">
        <v>0</v>
      </c>
      <c r="AG9" s="44">
        <v>0</v>
      </c>
      <c r="AH9" s="44">
        <v>0</v>
      </c>
      <c r="AI9" s="44">
        <v>0</v>
      </c>
      <c r="AJ9" s="44">
        <v>0</v>
      </c>
      <c r="AK9" s="44">
        <v>0</v>
      </c>
      <c r="AL9" s="44">
        <v>0</v>
      </c>
      <c r="AM9" s="44">
        <v>1</v>
      </c>
      <c r="AN9" s="44">
        <v>0</v>
      </c>
      <c r="AO9" s="48">
        <v>0</v>
      </c>
      <c r="AP9" s="33">
        <f t="shared" si="3"/>
        <v>1</v>
      </c>
      <c r="AQ9" s="113"/>
      <c r="AR9" s="65">
        <v>43493</v>
      </c>
      <c r="AS9" s="53">
        <v>0.63541666666666663</v>
      </c>
      <c r="AT9" s="44" t="s">
        <v>81</v>
      </c>
      <c r="AU9" s="48">
        <v>10</v>
      </c>
      <c r="AV9" s="49" t="s">
        <v>75</v>
      </c>
      <c r="AW9" s="63">
        <v>13.9</v>
      </c>
      <c r="AX9" s="63">
        <v>150</v>
      </c>
      <c r="AY9" s="49">
        <v>9.5000000000000001E-2</v>
      </c>
      <c r="AZ9" s="63">
        <v>0</v>
      </c>
      <c r="BA9" s="50">
        <v>18.8</v>
      </c>
      <c r="BB9" s="63">
        <v>760.8</v>
      </c>
      <c r="BC9" s="50">
        <v>9</v>
      </c>
      <c r="BD9" s="63">
        <v>74</v>
      </c>
      <c r="BE9" s="63">
        <v>0</v>
      </c>
      <c r="BF9" s="63">
        <v>13</v>
      </c>
      <c r="BG9" s="55">
        <v>0.33</v>
      </c>
      <c r="BH9" s="64"/>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row>
    <row r="10" spans="1:94" ht="15.95" customHeight="1" thickBot="1">
      <c r="A10" s="82">
        <v>43493</v>
      </c>
      <c r="B10" s="14" t="s">
        <v>80</v>
      </c>
      <c r="C10" s="14" t="s">
        <v>74</v>
      </c>
      <c r="D10" s="12"/>
      <c r="E10" s="34">
        <v>6</v>
      </c>
      <c r="F10" s="34">
        <v>293</v>
      </c>
      <c r="G10" s="34">
        <v>0</v>
      </c>
      <c r="H10" s="34">
        <v>7</v>
      </c>
      <c r="I10" s="34">
        <v>2</v>
      </c>
      <c r="J10" s="34">
        <f t="shared" si="0"/>
        <v>0</v>
      </c>
      <c r="K10" s="34">
        <v>0</v>
      </c>
      <c r="L10" s="34">
        <v>0</v>
      </c>
      <c r="M10" s="34">
        <v>0</v>
      </c>
      <c r="N10" s="34">
        <v>0</v>
      </c>
      <c r="O10" s="34">
        <v>0</v>
      </c>
      <c r="P10" s="34">
        <v>0</v>
      </c>
      <c r="Q10" s="34">
        <v>0</v>
      </c>
      <c r="R10" s="34">
        <f t="shared" si="4"/>
        <v>0</v>
      </c>
      <c r="S10" s="34">
        <v>0</v>
      </c>
      <c r="T10" s="34">
        <f t="shared" si="1"/>
        <v>0</v>
      </c>
      <c r="U10" s="34">
        <v>0</v>
      </c>
      <c r="V10" s="34">
        <v>0</v>
      </c>
      <c r="W10" s="34">
        <v>0</v>
      </c>
      <c r="X10" s="34">
        <v>0</v>
      </c>
      <c r="Y10" s="34">
        <v>0</v>
      </c>
      <c r="Z10" s="34">
        <f t="shared" si="2"/>
        <v>1</v>
      </c>
      <c r="AA10" s="38">
        <v>0</v>
      </c>
      <c r="AB10" s="14">
        <v>0</v>
      </c>
      <c r="AC10" s="14">
        <v>0</v>
      </c>
      <c r="AD10" s="38">
        <v>0</v>
      </c>
      <c r="AE10" s="14">
        <v>0</v>
      </c>
      <c r="AF10" s="14">
        <v>0</v>
      </c>
      <c r="AG10" s="14">
        <v>1</v>
      </c>
      <c r="AH10" s="14">
        <v>0</v>
      </c>
      <c r="AI10" s="14">
        <v>0</v>
      </c>
      <c r="AJ10" s="14">
        <v>0</v>
      </c>
      <c r="AK10" s="38">
        <v>3</v>
      </c>
      <c r="AL10" s="38">
        <v>0</v>
      </c>
      <c r="AM10" s="14">
        <v>0</v>
      </c>
      <c r="AN10" s="38">
        <v>0</v>
      </c>
      <c r="AO10" s="14">
        <v>0</v>
      </c>
      <c r="AP10" s="33">
        <f t="shared" si="3"/>
        <v>312</v>
      </c>
      <c r="AQ10" s="113"/>
      <c r="AR10" s="89">
        <v>43493</v>
      </c>
      <c r="AS10" s="88">
        <v>0.63541666666666663</v>
      </c>
      <c r="AT10" s="14" t="s">
        <v>81</v>
      </c>
      <c r="AU10" s="38">
        <v>10</v>
      </c>
      <c r="AV10" s="90" t="s">
        <v>75</v>
      </c>
      <c r="AW10" s="85">
        <v>13.9</v>
      </c>
      <c r="AX10" s="85">
        <v>150</v>
      </c>
      <c r="AY10" s="39">
        <v>9.5000000000000001E-2</v>
      </c>
      <c r="AZ10" s="85">
        <v>0</v>
      </c>
      <c r="BA10" s="40">
        <v>18.8</v>
      </c>
      <c r="BB10" s="85">
        <v>760.8</v>
      </c>
      <c r="BC10" s="40">
        <v>9</v>
      </c>
      <c r="BD10" s="85">
        <v>74</v>
      </c>
      <c r="BE10" s="85">
        <v>0</v>
      </c>
      <c r="BF10" s="85">
        <v>13</v>
      </c>
      <c r="BG10" s="86">
        <v>0.33</v>
      </c>
      <c r="BH10" s="87"/>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1"/>
      <c r="CP10" s="11"/>
    </row>
    <row r="11" spans="1:94" ht="15.95" customHeight="1" thickBot="1">
      <c r="A11" s="92">
        <v>43493</v>
      </c>
      <c r="B11" s="4" t="s">
        <v>80</v>
      </c>
      <c r="C11" s="4" t="s">
        <v>78</v>
      </c>
      <c r="D11" s="12"/>
      <c r="E11" s="15">
        <v>116</v>
      </c>
      <c r="F11" s="15">
        <v>23</v>
      </c>
      <c r="G11" s="15">
        <v>0</v>
      </c>
      <c r="H11" s="15">
        <v>6</v>
      </c>
      <c r="I11" s="15">
        <v>3</v>
      </c>
      <c r="J11" s="15">
        <f t="shared" si="0"/>
        <v>0</v>
      </c>
      <c r="K11" s="15">
        <v>0</v>
      </c>
      <c r="L11" s="15">
        <v>0</v>
      </c>
      <c r="M11" s="15">
        <v>0</v>
      </c>
      <c r="N11" s="15">
        <v>0</v>
      </c>
      <c r="O11" s="15">
        <v>0</v>
      </c>
      <c r="P11" s="15">
        <v>0</v>
      </c>
      <c r="Q11" s="15">
        <v>0</v>
      </c>
      <c r="R11" s="15">
        <f t="shared" si="4"/>
        <v>0</v>
      </c>
      <c r="S11" s="15">
        <v>0</v>
      </c>
      <c r="T11" s="15">
        <f t="shared" si="1"/>
        <v>0</v>
      </c>
      <c r="U11" s="15">
        <v>0</v>
      </c>
      <c r="V11" s="15">
        <v>0</v>
      </c>
      <c r="W11" s="15">
        <v>0</v>
      </c>
      <c r="X11" s="15">
        <v>0</v>
      </c>
      <c r="Y11" s="15">
        <v>0</v>
      </c>
      <c r="Z11" s="15">
        <f t="shared" si="2"/>
        <v>0</v>
      </c>
      <c r="AA11" s="4">
        <v>0</v>
      </c>
      <c r="AB11" s="4">
        <v>0</v>
      </c>
      <c r="AC11" s="4">
        <v>0</v>
      </c>
      <c r="AD11" s="4">
        <v>0</v>
      </c>
      <c r="AE11" s="4">
        <v>0</v>
      </c>
      <c r="AF11" s="4">
        <v>0</v>
      </c>
      <c r="AG11" s="4">
        <v>0</v>
      </c>
      <c r="AH11" s="4">
        <v>0</v>
      </c>
      <c r="AI11" s="4">
        <v>0</v>
      </c>
      <c r="AJ11" s="4">
        <v>0</v>
      </c>
      <c r="AK11" s="4">
        <v>1</v>
      </c>
      <c r="AL11" s="4">
        <v>0</v>
      </c>
      <c r="AM11" s="4">
        <v>11</v>
      </c>
      <c r="AN11" s="4">
        <v>0</v>
      </c>
      <c r="AO11" s="4">
        <v>0</v>
      </c>
      <c r="AP11" s="33">
        <f t="shared" si="3"/>
        <v>160</v>
      </c>
      <c r="AQ11" s="113"/>
      <c r="AR11" s="104">
        <v>43493</v>
      </c>
      <c r="AS11" s="101">
        <v>0.63541666666666663</v>
      </c>
      <c r="AT11" s="4" t="s">
        <v>81</v>
      </c>
      <c r="AU11" s="10">
        <v>10</v>
      </c>
      <c r="AV11" s="95" t="s">
        <v>75</v>
      </c>
      <c r="AW11" s="96">
        <v>13.9</v>
      </c>
      <c r="AX11" s="96">
        <v>150</v>
      </c>
      <c r="AY11" s="94">
        <v>9.5000000000000001E-2</v>
      </c>
      <c r="AZ11" s="96">
        <v>0</v>
      </c>
      <c r="BA11" s="97">
        <v>18.8</v>
      </c>
      <c r="BB11" s="96">
        <v>760.8</v>
      </c>
      <c r="BC11" s="97">
        <v>9</v>
      </c>
      <c r="BD11" s="96">
        <v>74</v>
      </c>
      <c r="BE11" s="96">
        <v>0</v>
      </c>
      <c r="BF11" s="96">
        <v>13</v>
      </c>
      <c r="BG11" s="98">
        <v>0.33</v>
      </c>
      <c r="BH11" s="99"/>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row>
    <row r="12" spans="1:94" ht="15.95" customHeight="1" thickBot="1">
      <c r="A12" s="82">
        <v>43493</v>
      </c>
      <c r="B12" s="14" t="s">
        <v>82</v>
      </c>
      <c r="C12" s="14" t="s">
        <v>74</v>
      </c>
      <c r="D12" s="12"/>
      <c r="E12" s="34">
        <v>86</v>
      </c>
      <c r="F12" s="34">
        <v>141</v>
      </c>
      <c r="G12" s="34">
        <v>68</v>
      </c>
      <c r="H12" s="34">
        <v>0</v>
      </c>
      <c r="I12" s="34">
        <v>0</v>
      </c>
      <c r="J12" s="34">
        <f t="shared" si="0"/>
        <v>7</v>
      </c>
      <c r="K12" s="34">
        <v>0</v>
      </c>
      <c r="L12" s="34">
        <v>0</v>
      </c>
      <c r="M12" s="34">
        <v>6</v>
      </c>
      <c r="N12" s="34">
        <v>0</v>
      </c>
      <c r="O12" s="34">
        <v>0</v>
      </c>
      <c r="P12" s="34">
        <v>1</v>
      </c>
      <c r="Q12" s="34">
        <v>0</v>
      </c>
      <c r="R12" s="34">
        <f t="shared" si="4"/>
        <v>68</v>
      </c>
      <c r="S12" s="34">
        <v>0</v>
      </c>
      <c r="T12" s="34">
        <f t="shared" si="1"/>
        <v>0</v>
      </c>
      <c r="U12" s="34">
        <v>0</v>
      </c>
      <c r="V12" s="34">
        <v>0</v>
      </c>
      <c r="W12" s="34">
        <v>0</v>
      </c>
      <c r="X12" s="34">
        <v>0</v>
      </c>
      <c r="Y12" s="34">
        <v>0</v>
      </c>
      <c r="Z12" s="34">
        <f t="shared" si="2"/>
        <v>0</v>
      </c>
      <c r="AA12" s="14">
        <v>0</v>
      </c>
      <c r="AB12" s="14">
        <v>0</v>
      </c>
      <c r="AC12" s="14">
        <v>0</v>
      </c>
      <c r="AD12" s="14">
        <v>0</v>
      </c>
      <c r="AE12" s="14">
        <v>0</v>
      </c>
      <c r="AF12" s="14">
        <v>0</v>
      </c>
      <c r="AG12" s="14">
        <v>0</v>
      </c>
      <c r="AH12" s="14">
        <v>0</v>
      </c>
      <c r="AI12" s="14">
        <v>0</v>
      </c>
      <c r="AJ12" s="14">
        <v>0</v>
      </c>
      <c r="AK12" s="14">
        <v>4</v>
      </c>
      <c r="AL12" s="14">
        <v>0</v>
      </c>
      <c r="AM12" s="14">
        <v>2</v>
      </c>
      <c r="AN12" s="14">
        <v>0</v>
      </c>
      <c r="AO12" s="14">
        <v>0</v>
      </c>
      <c r="AP12" s="33">
        <f t="shared" si="3"/>
        <v>308</v>
      </c>
      <c r="AQ12" s="113"/>
      <c r="AR12" s="89">
        <v>43493</v>
      </c>
      <c r="AS12" s="88">
        <v>0.54861111111111105</v>
      </c>
      <c r="AT12" s="14" t="s">
        <v>83</v>
      </c>
      <c r="AU12" s="38">
        <v>10</v>
      </c>
      <c r="AV12" s="90" t="s">
        <v>75</v>
      </c>
      <c r="AW12" s="85">
        <v>0.1</v>
      </c>
      <c r="AX12" s="85">
        <v>1</v>
      </c>
      <c r="AY12" s="39">
        <v>22.6</v>
      </c>
      <c r="AZ12" s="85">
        <v>14</v>
      </c>
      <c r="BA12" s="40">
        <v>13</v>
      </c>
      <c r="BB12" s="85">
        <v>761.9</v>
      </c>
      <c r="BC12" s="40">
        <v>7.38</v>
      </c>
      <c r="BD12" s="85">
        <v>0</v>
      </c>
      <c r="BE12" s="85">
        <v>0</v>
      </c>
      <c r="BF12" s="85">
        <v>1</v>
      </c>
      <c r="BG12" s="86">
        <v>0.3</v>
      </c>
      <c r="BH12" s="87"/>
    </row>
    <row r="13" spans="1:94" ht="15.95" customHeight="1" thickBot="1">
      <c r="A13" s="56">
        <v>43495</v>
      </c>
      <c r="B13" s="44" t="s">
        <v>84</v>
      </c>
      <c r="C13" s="44" t="s">
        <v>77</v>
      </c>
      <c r="D13" s="12"/>
      <c r="E13" s="45">
        <v>1</v>
      </c>
      <c r="F13" s="45">
        <v>0</v>
      </c>
      <c r="G13" s="45">
        <v>0</v>
      </c>
      <c r="H13" s="45">
        <v>9</v>
      </c>
      <c r="I13" s="45">
        <v>0</v>
      </c>
      <c r="J13" s="45">
        <f t="shared" si="0"/>
        <v>7</v>
      </c>
      <c r="K13" s="45">
        <v>0</v>
      </c>
      <c r="L13" s="45">
        <v>7</v>
      </c>
      <c r="M13" s="45">
        <v>0</v>
      </c>
      <c r="N13" s="45">
        <v>0</v>
      </c>
      <c r="O13" s="45">
        <v>0</v>
      </c>
      <c r="P13" s="45">
        <v>0</v>
      </c>
      <c r="Q13" s="45">
        <v>0</v>
      </c>
      <c r="R13" s="45">
        <f t="shared" si="4"/>
        <v>0</v>
      </c>
      <c r="S13" s="45">
        <v>0</v>
      </c>
      <c r="T13" s="45">
        <f t="shared" si="1"/>
        <v>0</v>
      </c>
      <c r="U13" s="45">
        <v>0</v>
      </c>
      <c r="V13" s="45">
        <v>0</v>
      </c>
      <c r="W13" s="45">
        <v>0</v>
      </c>
      <c r="X13" s="45">
        <v>0</v>
      </c>
      <c r="Y13" s="45">
        <v>0</v>
      </c>
      <c r="Z13" s="45">
        <f t="shared" si="2"/>
        <v>0</v>
      </c>
      <c r="AA13" s="44">
        <v>0</v>
      </c>
      <c r="AB13" s="44">
        <v>0</v>
      </c>
      <c r="AC13" s="44">
        <v>0</v>
      </c>
      <c r="AD13" s="44">
        <v>0</v>
      </c>
      <c r="AE13" s="44">
        <v>0</v>
      </c>
      <c r="AF13" s="44">
        <v>0</v>
      </c>
      <c r="AG13" s="44">
        <v>0</v>
      </c>
      <c r="AH13" s="44">
        <v>0</v>
      </c>
      <c r="AI13" s="44">
        <v>0</v>
      </c>
      <c r="AJ13" s="44">
        <v>0</v>
      </c>
      <c r="AK13" s="44">
        <v>0</v>
      </c>
      <c r="AL13" s="44">
        <v>0</v>
      </c>
      <c r="AM13" s="44">
        <v>0</v>
      </c>
      <c r="AN13" s="44">
        <v>0</v>
      </c>
      <c r="AO13" s="44">
        <v>0</v>
      </c>
      <c r="AP13" s="33">
        <f t="shared" si="3"/>
        <v>17</v>
      </c>
      <c r="AQ13" s="113"/>
      <c r="AR13" s="65">
        <v>43495</v>
      </c>
      <c r="AS13" s="53">
        <v>0.47916666666666669</v>
      </c>
      <c r="AT13" s="44" t="s">
        <v>85</v>
      </c>
      <c r="AU13" s="48">
        <v>10</v>
      </c>
      <c r="AV13" s="49" t="s">
        <v>75</v>
      </c>
      <c r="AW13" s="63">
        <v>8.1809999999999992</v>
      </c>
      <c r="AX13" s="63">
        <v>86.5</v>
      </c>
      <c r="AY13" s="49">
        <v>0.32</v>
      </c>
      <c r="AZ13" s="63">
        <v>0.2</v>
      </c>
      <c r="BA13" s="50">
        <v>18</v>
      </c>
      <c r="BB13" s="63">
        <v>760</v>
      </c>
      <c r="BC13" s="50">
        <v>8.51</v>
      </c>
      <c r="BD13" s="63">
        <v>3</v>
      </c>
      <c r="BE13" s="63">
        <v>0</v>
      </c>
      <c r="BF13" s="63">
        <v>17</v>
      </c>
      <c r="BG13" s="55">
        <v>0.3</v>
      </c>
      <c r="BH13" s="64"/>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row>
    <row r="14" spans="1:94" ht="15.95" customHeight="1" thickBot="1">
      <c r="A14" s="82">
        <v>43495</v>
      </c>
      <c r="B14" s="14" t="s">
        <v>84</v>
      </c>
      <c r="C14" s="14" t="s">
        <v>74</v>
      </c>
      <c r="D14" s="12"/>
      <c r="E14" s="34">
        <v>2</v>
      </c>
      <c r="F14" s="34">
        <v>7</v>
      </c>
      <c r="G14" s="34">
        <v>0</v>
      </c>
      <c r="H14" s="34">
        <v>136</v>
      </c>
      <c r="I14" s="34">
        <v>0</v>
      </c>
      <c r="J14" s="34">
        <f t="shared" si="0"/>
        <v>7</v>
      </c>
      <c r="K14" s="34">
        <v>0</v>
      </c>
      <c r="L14" s="34">
        <v>0</v>
      </c>
      <c r="M14" s="34">
        <v>7</v>
      </c>
      <c r="N14" s="34">
        <v>0</v>
      </c>
      <c r="O14" s="34">
        <v>0</v>
      </c>
      <c r="P14" s="34">
        <v>0</v>
      </c>
      <c r="Q14" s="34">
        <v>0</v>
      </c>
      <c r="R14" s="34">
        <f t="shared" si="4"/>
        <v>0</v>
      </c>
      <c r="S14" s="34">
        <v>0</v>
      </c>
      <c r="T14" s="34">
        <f t="shared" si="1"/>
        <v>0</v>
      </c>
      <c r="U14" s="34">
        <v>0</v>
      </c>
      <c r="V14" s="34">
        <v>0</v>
      </c>
      <c r="W14" s="34">
        <v>0</v>
      </c>
      <c r="X14" s="34">
        <v>0</v>
      </c>
      <c r="Y14" s="34">
        <v>0</v>
      </c>
      <c r="Z14" s="34">
        <f t="shared" si="2"/>
        <v>0</v>
      </c>
      <c r="AA14" s="38">
        <v>0</v>
      </c>
      <c r="AB14" s="14">
        <v>0</v>
      </c>
      <c r="AC14" s="14">
        <v>0</v>
      </c>
      <c r="AD14" s="38">
        <v>0</v>
      </c>
      <c r="AE14" s="14">
        <v>0</v>
      </c>
      <c r="AF14" s="14">
        <v>0</v>
      </c>
      <c r="AG14" s="14">
        <v>0</v>
      </c>
      <c r="AH14" s="14">
        <v>0</v>
      </c>
      <c r="AI14" s="14">
        <v>0</v>
      </c>
      <c r="AJ14" s="14">
        <v>0</v>
      </c>
      <c r="AK14" s="38">
        <v>0</v>
      </c>
      <c r="AL14" s="38">
        <v>0</v>
      </c>
      <c r="AM14" s="14">
        <v>0</v>
      </c>
      <c r="AN14" s="38">
        <v>0</v>
      </c>
      <c r="AO14" s="14">
        <v>0</v>
      </c>
      <c r="AP14" s="33">
        <f t="shared" si="3"/>
        <v>152</v>
      </c>
      <c r="AQ14" s="113"/>
      <c r="AR14" s="89">
        <v>43495</v>
      </c>
      <c r="AS14" s="88">
        <v>0.47916666666666669</v>
      </c>
      <c r="AT14" s="14" t="s">
        <v>85</v>
      </c>
      <c r="AU14" s="38">
        <v>10</v>
      </c>
      <c r="AV14" s="90" t="s">
        <v>75</v>
      </c>
      <c r="AW14" s="85">
        <v>8.1809999999999992</v>
      </c>
      <c r="AX14" s="85">
        <v>86.5</v>
      </c>
      <c r="AY14" s="39">
        <v>0.32</v>
      </c>
      <c r="AZ14" s="85">
        <v>0.2</v>
      </c>
      <c r="BA14" s="40">
        <v>18</v>
      </c>
      <c r="BB14" s="85">
        <v>760</v>
      </c>
      <c r="BC14" s="40">
        <v>8.51</v>
      </c>
      <c r="BD14" s="85">
        <v>3</v>
      </c>
      <c r="BE14" s="85">
        <v>0</v>
      </c>
      <c r="BF14" s="85">
        <v>17</v>
      </c>
      <c r="BG14" s="86">
        <v>0.3</v>
      </c>
      <c r="BH14" s="87"/>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row>
    <row r="15" spans="1:94" ht="15.95" customHeight="1" thickBot="1">
      <c r="A15" s="92">
        <v>43495</v>
      </c>
      <c r="B15" s="4" t="s">
        <v>84</v>
      </c>
      <c r="C15" s="4" t="s">
        <v>78</v>
      </c>
      <c r="D15" s="12"/>
      <c r="E15" s="15">
        <v>133</v>
      </c>
      <c r="F15" s="15">
        <v>0</v>
      </c>
      <c r="G15" s="15">
        <v>0</v>
      </c>
      <c r="H15" s="15">
        <v>1881</v>
      </c>
      <c r="I15" s="15">
        <v>0</v>
      </c>
      <c r="J15" s="15">
        <f t="shared" si="0"/>
        <v>12</v>
      </c>
      <c r="K15" s="15">
        <v>0</v>
      </c>
      <c r="L15" s="15">
        <v>12</v>
      </c>
      <c r="M15" s="15">
        <v>0</v>
      </c>
      <c r="N15" s="15">
        <v>0</v>
      </c>
      <c r="O15" s="15">
        <v>0</v>
      </c>
      <c r="P15" s="15">
        <v>0</v>
      </c>
      <c r="Q15" s="15">
        <v>0</v>
      </c>
      <c r="R15" s="15">
        <f t="shared" si="4"/>
        <v>0</v>
      </c>
      <c r="S15" s="15">
        <v>0</v>
      </c>
      <c r="T15" s="15">
        <f t="shared" si="1"/>
        <v>0</v>
      </c>
      <c r="U15" s="15">
        <v>0</v>
      </c>
      <c r="V15" s="15">
        <v>0</v>
      </c>
      <c r="W15" s="15">
        <v>0</v>
      </c>
      <c r="X15" s="15">
        <v>0</v>
      </c>
      <c r="Y15" s="15">
        <v>0</v>
      </c>
      <c r="Z15" s="15">
        <f t="shared" si="2"/>
        <v>0</v>
      </c>
      <c r="AA15" s="4">
        <v>0</v>
      </c>
      <c r="AB15" s="4">
        <v>0</v>
      </c>
      <c r="AC15" s="4">
        <v>0</v>
      </c>
      <c r="AD15" s="4">
        <v>0</v>
      </c>
      <c r="AE15" s="4">
        <v>0</v>
      </c>
      <c r="AF15" s="4">
        <v>0</v>
      </c>
      <c r="AG15" s="4">
        <v>0</v>
      </c>
      <c r="AH15" s="4">
        <v>0</v>
      </c>
      <c r="AI15" s="4">
        <v>0</v>
      </c>
      <c r="AJ15" s="4">
        <v>0</v>
      </c>
      <c r="AK15" s="4">
        <v>0</v>
      </c>
      <c r="AL15" s="4">
        <v>0</v>
      </c>
      <c r="AM15" s="4">
        <v>0</v>
      </c>
      <c r="AN15" s="4">
        <v>0</v>
      </c>
      <c r="AO15" s="4">
        <v>0</v>
      </c>
      <c r="AP15" s="33">
        <f t="shared" si="3"/>
        <v>2026</v>
      </c>
      <c r="AQ15" s="113"/>
      <c r="AR15" s="104">
        <v>43495</v>
      </c>
      <c r="AS15" s="101">
        <v>0.47916666666666669</v>
      </c>
      <c r="AT15" s="4" t="s">
        <v>85</v>
      </c>
      <c r="AU15" s="10">
        <v>10</v>
      </c>
      <c r="AV15" s="95" t="s">
        <v>75</v>
      </c>
      <c r="AW15" s="96">
        <v>8.1809999999999992</v>
      </c>
      <c r="AX15" s="96">
        <v>86.5</v>
      </c>
      <c r="AY15" s="94">
        <v>0.32</v>
      </c>
      <c r="AZ15" s="96">
        <v>0.2</v>
      </c>
      <c r="BA15" s="97">
        <v>18</v>
      </c>
      <c r="BB15" s="96">
        <v>760</v>
      </c>
      <c r="BC15" s="97">
        <v>8.51</v>
      </c>
      <c r="BD15" s="96">
        <v>3</v>
      </c>
      <c r="BE15" s="96">
        <v>0</v>
      </c>
      <c r="BF15" s="96">
        <v>17</v>
      </c>
      <c r="BG15" s="98">
        <v>0.3</v>
      </c>
      <c r="BH15" s="99"/>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row>
    <row r="16" spans="1:94" ht="15.95" customHeight="1" thickBot="1">
      <c r="A16" s="82">
        <v>43502</v>
      </c>
      <c r="B16" s="14" t="s">
        <v>86</v>
      </c>
      <c r="C16" s="14" t="s">
        <v>74</v>
      </c>
      <c r="D16" s="12"/>
      <c r="E16" s="34">
        <v>324</v>
      </c>
      <c r="F16" s="34">
        <v>15</v>
      </c>
      <c r="G16" s="34">
        <v>0</v>
      </c>
      <c r="H16" s="34">
        <v>0</v>
      </c>
      <c r="I16" s="34">
        <v>0</v>
      </c>
      <c r="J16" s="34">
        <f t="shared" si="0"/>
        <v>10</v>
      </c>
      <c r="K16" s="34">
        <v>0</v>
      </c>
      <c r="L16" s="34">
        <v>7</v>
      </c>
      <c r="M16" s="34">
        <v>0</v>
      </c>
      <c r="N16" s="34">
        <v>3</v>
      </c>
      <c r="O16" s="34">
        <v>0</v>
      </c>
      <c r="P16" s="34">
        <v>0</v>
      </c>
      <c r="Q16" s="34">
        <v>0</v>
      </c>
      <c r="R16" s="34">
        <f t="shared" si="4"/>
        <v>0</v>
      </c>
      <c r="S16" s="34">
        <v>0</v>
      </c>
      <c r="T16" s="34">
        <f t="shared" si="1"/>
        <v>0</v>
      </c>
      <c r="U16" s="34">
        <v>0</v>
      </c>
      <c r="V16" s="34">
        <v>0</v>
      </c>
      <c r="W16" s="34">
        <v>0</v>
      </c>
      <c r="X16" s="34">
        <v>0</v>
      </c>
      <c r="Y16" s="34">
        <v>0</v>
      </c>
      <c r="Z16" s="34">
        <f t="shared" si="2"/>
        <v>0</v>
      </c>
      <c r="AA16" s="14">
        <v>0</v>
      </c>
      <c r="AB16" s="14">
        <v>0</v>
      </c>
      <c r="AC16" s="14">
        <v>0</v>
      </c>
      <c r="AD16" s="14">
        <v>0</v>
      </c>
      <c r="AE16" s="14">
        <v>0</v>
      </c>
      <c r="AF16" s="14">
        <v>0</v>
      </c>
      <c r="AG16" s="14">
        <v>0</v>
      </c>
      <c r="AH16" s="14">
        <v>0</v>
      </c>
      <c r="AI16" s="14">
        <v>0</v>
      </c>
      <c r="AJ16" s="14">
        <v>0</v>
      </c>
      <c r="AK16" s="14">
        <v>0</v>
      </c>
      <c r="AL16" s="14">
        <v>0</v>
      </c>
      <c r="AM16" s="14">
        <v>3</v>
      </c>
      <c r="AN16" s="14">
        <v>0</v>
      </c>
      <c r="AO16" s="14">
        <v>0</v>
      </c>
      <c r="AP16" s="33">
        <f t="shared" si="3"/>
        <v>352</v>
      </c>
      <c r="AQ16" s="113"/>
      <c r="AR16" s="83" t="s">
        <v>87</v>
      </c>
      <c r="AS16" s="83" t="s">
        <v>88</v>
      </c>
      <c r="AT16" s="39" t="s">
        <v>86</v>
      </c>
      <c r="AU16" s="38">
        <v>10</v>
      </c>
      <c r="AV16" s="90" t="s">
        <v>75</v>
      </c>
      <c r="AW16" s="85">
        <v>7.46</v>
      </c>
      <c r="AX16" s="85">
        <v>69.099999999999994</v>
      </c>
      <c r="AY16" s="39">
        <v>0</v>
      </c>
      <c r="AZ16" s="85">
        <v>0</v>
      </c>
      <c r="BA16" s="40">
        <v>12</v>
      </c>
      <c r="BB16" s="85">
        <v>766</v>
      </c>
      <c r="BC16" s="40">
        <v>7.2</v>
      </c>
      <c r="BD16" s="85">
        <v>0</v>
      </c>
      <c r="BE16" s="85">
        <v>0</v>
      </c>
      <c r="BF16" s="85">
        <v>2</v>
      </c>
      <c r="BG16" s="86">
        <v>1</v>
      </c>
      <c r="BH16" s="87"/>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row>
    <row r="17" spans="1:98" ht="15.95" customHeight="1" thickBot="1">
      <c r="A17" s="92">
        <v>43502</v>
      </c>
      <c r="B17" s="4" t="s">
        <v>86</v>
      </c>
      <c r="C17" s="4" t="s">
        <v>78</v>
      </c>
      <c r="D17" s="12"/>
      <c r="E17" s="15">
        <v>6</v>
      </c>
      <c r="F17" s="15">
        <v>1</v>
      </c>
      <c r="G17" s="15">
        <v>0</v>
      </c>
      <c r="H17" s="15">
        <v>2</v>
      </c>
      <c r="I17" s="15">
        <v>0</v>
      </c>
      <c r="J17" s="15">
        <f t="shared" si="0"/>
        <v>27</v>
      </c>
      <c r="K17" s="15">
        <v>0</v>
      </c>
      <c r="L17" s="15">
        <v>0</v>
      </c>
      <c r="M17" s="15">
        <v>4</v>
      </c>
      <c r="N17" s="15">
        <v>23</v>
      </c>
      <c r="O17" s="15">
        <v>0</v>
      </c>
      <c r="P17" s="15">
        <v>0</v>
      </c>
      <c r="Q17" s="15">
        <v>0</v>
      </c>
      <c r="R17" s="15">
        <f t="shared" si="4"/>
        <v>0</v>
      </c>
      <c r="S17" s="15">
        <v>0</v>
      </c>
      <c r="T17" s="15">
        <f t="shared" si="1"/>
        <v>2</v>
      </c>
      <c r="U17" s="15">
        <v>0</v>
      </c>
      <c r="V17" s="15">
        <v>2</v>
      </c>
      <c r="W17" s="15">
        <v>0</v>
      </c>
      <c r="X17" s="15">
        <v>0</v>
      </c>
      <c r="Y17" s="15">
        <v>0</v>
      </c>
      <c r="Z17" s="15">
        <f t="shared" si="2"/>
        <v>0</v>
      </c>
      <c r="AA17" s="10">
        <v>0</v>
      </c>
      <c r="AB17" s="4">
        <v>0</v>
      </c>
      <c r="AC17" s="4">
        <v>0</v>
      </c>
      <c r="AD17" s="10">
        <v>0</v>
      </c>
      <c r="AE17" s="4">
        <v>0</v>
      </c>
      <c r="AF17" s="4">
        <v>0</v>
      </c>
      <c r="AG17" s="4">
        <v>0</v>
      </c>
      <c r="AH17" s="4">
        <v>0</v>
      </c>
      <c r="AI17" s="4">
        <v>0</v>
      </c>
      <c r="AJ17" s="4">
        <v>0</v>
      </c>
      <c r="AK17" s="10">
        <v>0</v>
      </c>
      <c r="AL17" s="4">
        <v>0</v>
      </c>
      <c r="AM17" s="4">
        <v>0</v>
      </c>
      <c r="AN17" s="10">
        <v>0</v>
      </c>
      <c r="AO17" s="4">
        <v>0</v>
      </c>
      <c r="AP17" s="33">
        <f t="shared" si="3"/>
        <v>38</v>
      </c>
      <c r="AQ17" s="113"/>
      <c r="AR17" s="93" t="s">
        <v>87</v>
      </c>
      <c r="AS17" s="93" t="s">
        <v>88</v>
      </c>
      <c r="AT17" s="94" t="s">
        <v>86</v>
      </c>
      <c r="AU17" s="10">
        <v>10</v>
      </c>
      <c r="AV17" s="95" t="s">
        <v>75</v>
      </c>
      <c r="AW17" s="96">
        <v>7.46</v>
      </c>
      <c r="AX17" s="96">
        <v>69.099999999999994</v>
      </c>
      <c r="AY17" s="94">
        <v>0</v>
      </c>
      <c r="AZ17" s="96">
        <v>0</v>
      </c>
      <c r="BA17" s="97">
        <v>12</v>
      </c>
      <c r="BB17" s="96">
        <v>766</v>
      </c>
      <c r="BC17" s="97">
        <v>7.2</v>
      </c>
      <c r="BD17" s="96">
        <v>0</v>
      </c>
      <c r="BE17" s="96">
        <v>0</v>
      </c>
      <c r="BF17" s="96">
        <v>2</v>
      </c>
      <c r="BG17" s="98">
        <v>1</v>
      </c>
      <c r="BH17" s="99"/>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row>
    <row r="18" spans="1:98" ht="15.95" customHeight="1" thickBot="1">
      <c r="A18" s="82">
        <v>43502</v>
      </c>
      <c r="B18" s="14" t="s">
        <v>89</v>
      </c>
      <c r="C18" s="14" t="s">
        <v>74</v>
      </c>
      <c r="D18" s="12"/>
      <c r="E18" s="34">
        <v>30</v>
      </c>
      <c r="F18" s="34">
        <v>34</v>
      </c>
      <c r="G18" s="34">
        <v>2</v>
      </c>
      <c r="H18" s="34">
        <v>26</v>
      </c>
      <c r="I18" s="34">
        <v>0</v>
      </c>
      <c r="J18" s="34">
        <f t="shared" si="0"/>
        <v>0</v>
      </c>
      <c r="K18" s="34">
        <v>0</v>
      </c>
      <c r="L18" s="34">
        <v>0</v>
      </c>
      <c r="M18" s="34">
        <v>0</v>
      </c>
      <c r="N18" s="34">
        <v>0</v>
      </c>
      <c r="O18" s="34">
        <v>0</v>
      </c>
      <c r="P18" s="34">
        <v>0</v>
      </c>
      <c r="Q18" s="34">
        <v>0</v>
      </c>
      <c r="R18" s="34">
        <f t="shared" si="4"/>
        <v>2</v>
      </c>
      <c r="S18" s="34">
        <v>0</v>
      </c>
      <c r="T18" s="34">
        <f t="shared" si="1"/>
        <v>0</v>
      </c>
      <c r="U18" s="34">
        <v>0</v>
      </c>
      <c r="V18" s="34">
        <v>0</v>
      </c>
      <c r="W18" s="34">
        <v>0</v>
      </c>
      <c r="X18" s="34">
        <v>0</v>
      </c>
      <c r="Y18" s="34">
        <v>0</v>
      </c>
      <c r="Z18" s="34">
        <f t="shared" si="2"/>
        <v>0</v>
      </c>
      <c r="AA18" s="14">
        <v>0</v>
      </c>
      <c r="AB18" s="14">
        <v>0</v>
      </c>
      <c r="AC18" s="14">
        <v>0</v>
      </c>
      <c r="AD18" s="14">
        <v>0</v>
      </c>
      <c r="AE18" s="14">
        <v>0</v>
      </c>
      <c r="AF18" s="14">
        <v>0</v>
      </c>
      <c r="AG18" s="14">
        <v>0</v>
      </c>
      <c r="AH18" s="14">
        <v>0</v>
      </c>
      <c r="AI18" s="14">
        <v>0</v>
      </c>
      <c r="AJ18" s="14">
        <v>0</v>
      </c>
      <c r="AK18" s="14">
        <v>0</v>
      </c>
      <c r="AL18" s="14">
        <v>0</v>
      </c>
      <c r="AM18" s="14">
        <v>9</v>
      </c>
      <c r="AN18" s="14">
        <v>0</v>
      </c>
      <c r="AO18" s="14">
        <v>0</v>
      </c>
      <c r="AP18" s="33">
        <f t="shared" si="3"/>
        <v>101</v>
      </c>
      <c r="AQ18" s="113"/>
      <c r="AR18" s="83" t="s">
        <v>87</v>
      </c>
      <c r="AS18" s="83" t="s">
        <v>90</v>
      </c>
      <c r="AT18" s="39" t="s">
        <v>89</v>
      </c>
      <c r="AU18" s="38">
        <v>10</v>
      </c>
      <c r="AV18" s="90" t="s">
        <v>75</v>
      </c>
      <c r="AW18" s="85">
        <v>12.08</v>
      </c>
      <c r="AX18" s="85">
        <v>118.7</v>
      </c>
      <c r="AY18" s="39">
        <v>1.51</v>
      </c>
      <c r="AZ18" s="85">
        <v>0.8</v>
      </c>
      <c r="BA18" s="40">
        <v>14.2</v>
      </c>
      <c r="BB18" s="85">
        <v>765.4</v>
      </c>
      <c r="BC18" s="40">
        <v>7.49</v>
      </c>
      <c r="BD18" s="85" t="s">
        <v>91</v>
      </c>
      <c r="BE18" s="85" t="s">
        <v>91</v>
      </c>
      <c r="BF18" s="85" t="s">
        <v>91</v>
      </c>
      <c r="BG18" s="86" t="s">
        <v>91</v>
      </c>
      <c r="BH18" s="87"/>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row>
    <row r="19" spans="1:98" ht="15.95" customHeight="1" thickBot="1">
      <c r="A19" s="82">
        <v>43502</v>
      </c>
      <c r="B19" s="14" t="s">
        <v>92</v>
      </c>
      <c r="C19" s="14" t="s">
        <v>74</v>
      </c>
      <c r="D19" s="12"/>
      <c r="E19" s="34">
        <v>10</v>
      </c>
      <c r="F19" s="34">
        <v>290</v>
      </c>
      <c r="G19" s="34">
        <v>4</v>
      </c>
      <c r="H19" s="34">
        <v>5</v>
      </c>
      <c r="I19" s="34">
        <v>0</v>
      </c>
      <c r="J19" s="34">
        <f t="shared" si="0"/>
        <v>0</v>
      </c>
      <c r="K19" s="34">
        <v>0</v>
      </c>
      <c r="L19" s="34">
        <v>0</v>
      </c>
      <c r="M19" s="34">
        <v>0</v>
      </c>
      <c r="N19" s="34">
        <v>0</v>
      </c>
      <c r="O19" s="34">
        <v>0</v>
      </c>
      <c r="P19" s="34">
        <v>0</v>
      </c>
      <c r="Q19" s="34">
        <v>0</v>
      </c>
      <c r="R19" s="34">
        <f t="shared" si="4"/>
        <v>4</v>
      </c>
      <c r="S19" s="34">
        <v>0</v>
      </c>
      <c r="T19" s="34">
        <f t="shared" si="1"/>
        <v>0</v>
      </c>
      <c r="U19" s="34">
        <v>0</v>
      </c>
      <c r="V19" s="34">
        <v>0</v>
      </c>
      <c r="W19" s="34">
        <v>0</v>
      </c>
      <c r="X19" s="34">
        <v>0</v>
      </c>
      <c r="Y19" s="34">
        <v>0</v>
      </c>
      <c r="Z19" s="34">
        <f t="shared" si="2"/>
        <v>0</v>
      </c>
      <c r="AA19" s="14">
        <v>0</v>
      </c>
      <c r="AB19" s="14">
        <v>0</v>
      </c>
      <c r="AC19" s="14">
        <v>0</v>
      </c>
      <c r="AD19" s="38">
        <v>0</v>
      </c>
      <c r="AE19" s="14">
        <v>0</v>
      </c>
      <c r="AF19" s="14">
        <v>0</v>
      </c>
      <c r="AG19" s="14">
        <v>0</v>
      </c>
      <c r="AH19" s="14">
        <v>0</v>
      </c>
      <c r="AI19" s="14">
        <v>0</v>
      </c>
      <c r="AJ19" s="14">
        <v>0</v>
      </c>
      <c r="AK19" s="14">
        <v>0</v>
      </c>
      <c r="AL19" s="14">
        <v>0</v>
      </c>
      <c r="AM19" s="14">
        <v>0</v>
      </c>
      <c r="AN19" s="14">
        <v>0</v>
      </c>
      <c r="AO19" s="14">
        <v>0</v>
      </c>
      <c r="AP19" s="33">
        <f t="shared" si="3"/>
        <v>309</v>
      </c>
      <c r="AQ19" s="113"/>
      <c r="AR19" s="83" t="s">
        <v>87</v>
      </c>
      <c r="AS19" s="83" t="s">
        <v>93</v>
      </c>
      <c r="AT19" s="39" t="s">
        <v>92</v>
      </c>
      <c r="AU19" s="38">
        <v>10</v>
      </c>
      <c r="AV19" s="90" t="s">
        <v>75</v>
      </c>
      <c r="AW19" s="85">
        <v>11.67</v>
      </c>
      <c r="AX19" s="85">
        <v>112.6</v>
      </c>
      <c r="AY19" s="39">
        <v>0</v>
      </c>
      <c r="AZ19" s="85">
        <v>0</v>
      </c>
      <c r="BA19" s="40">
        <v>13.3</v>
      </c>
      <c r="BB19" s="85">
        <v>765.3</v>
      </c>
      <c r="BC19" s="40">
        <v>7.32</v>
      </c>
      <c r="BD19" s="85" t="s">
        <v>91</v>
      </c>
      <c r="BE19" s="85" t="s">
        <v>91</v>
      </c>
      <c r="BF19" s="85" t="s">
        <v>91</v>
      </c>
      <c r="BG19" s="86" t="s">
        <v>91</v>
      </c>
      <c r="BH19" s="87"/>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row>
    <row r="20" spans="1:98" ht="15.95" customHeight="1" thickBot="1">
      <c r="A20" s="82">
        <v>43502</v>
      </c>
      <c r="B20" s="14" t="s">
        <v>94</v>
      </c>
      <c r="C20" s="14" t="s">
        <v>74</v>
      </c>
      <c r="D20" s="12"/>
      <c r="E20" s="34">
        <v>2</v>
      </c>
      <c r="F20" s="34">
        <v>0</v>
      </c>
      <c r="G20" s="34">
        <v>0</v>
      </c>
      <c r="H20" s="34">
        <v>6</v>
      </c>
      <c r="I20" s="34">
        <v>0</v>
      </c>
      <c r="J20" s="34">
        <f t="shared" si="0"/>
        <v>0</v>
      </c>
      <c r="K20" s="34">
        <v>0</v>
      </c>
      <c r="L20" s="34">
        <v>0</v>
      </c>
      <c r="M20" s="34">
        <v>0</v>
      </c>
      <c r="N20" s="34">
        <v>0</v>
      </c>
      <c r="O20" s="34">
        <v>0</v>
      </c>
      <c r="P20" s="34">
        <v>0</v>
      </c>
      <c r="Q20" s="34">
        <v>1</v>
      </c>
      <c r="R20" s="34">
        <f t="shared" si="4"/>
        <v>0</v>
      </c>
      <c r="S20" s="34">
        <v>0</v>
      </c>
      <c r="T20" s="34">
        <f t="shared" si="1"/>
        <v>0</v>
      </c>
      <c r="U20" s="34">
        <v>0</v>
      </c>
      <c r="V20" s="34">
        <v>0</v>
      </c>
      <c r="W20" s="34">
        <v>0</v>
      </c>
      <c r="X20" s="34">
        <v>0</v>
      </c>
      <c r="Y20" s="34">
        <v>0</v>
      </c>
      <c r="Z20" s="34">
        <f t="shared" si="2"/>
        <v>0</v>
      </c>
      <c r="AA20" s="14">
        <v>0</v>
      </c>
      <c r="AB20" s="14">
        <v>0</v>
      </c>
      <c r="AC20" s="14">
        <v>0</v>
      </c>
      <c r="AD20" s="14">
        <v>0</v>
      </c>
      <c r="AE20" s="14">
        <v>0</v>
      </c>
      <c r="AF20" s="14">
        <v>0</v>
      </c>
      <c r="AG20" s="14">
        <v>0</v>
      </c>
      <c r="AH20" s="14">
        <v>0</v>
      </c>
      <c r="AI20" s="14">
        <v>0</v>
      </c>
      <c r="AJ20" s="14">
        <v>0</v>
      </c>
      <c r="AK20" s="14">
        <v>0</v>
      </c>
      <c r="AL20" s="14">
        <v>0</v>
      </c>
      <c r="AM20" s="14">
        <v>0</v>
      </c>
      <c r="AN20" s="14">
        <v>0</v>
      </c>
      <c r="AO20" s="14">
        <v>0</v>
      </c>
      <c r="AP20" s="33">
        <f t="shared" si="3"/>
        <v>9</v>
      </c>
      <c r="AQ20" s="113"/>
      <c r="AR20" s="83" t="s">
        <v>87</v>
      </c>
      <c r="AS20" s="83" t="s">
        <v>95</v>
      </c>
      <c r="AT20" s="39" t="s">
        <v>94</v>
      </c>
      <c r="AU20" s="38">
        <v>10</v>
      </c>
      <c r="AV20" s="90" t="s">
        <v>75</v>
      </c>
      <c r="AW20" s="85">
        <v>13.05</v>
      </c>
      <c r="AX20" s="85">
        <v>130.4</v>
      </c>
      <c r="AY20" s="39">
        <v>0</v>
      </c>
      <c r="AZ20" s="85">
        <v>0</v>
      </c>
      <c r="BA20" s="40">
        <v>14.4</v>
      </c>
      <c r="BB20" s="85">
        <v>765.8</v>
      </c>
      <c r="BC20" s="40">
        <v>7.62</v>
      </c>
      <c r="BD20" s="85" t="s">
        <v>91</v>
      </c>
      <c r="BE20" s="85" t="s">
        <v>91</v>
      </c>
      <c r="BF20" s="85" t="s">
        <v>91</v>
      </c>
      <c r="BG20" s="86" t="s">
        <v>91</v>
      </c>
      <c r="BH20" s="87"/>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row>
    <row r="21" spans="1:98" ht="15.95" customHeight="1" thickBot="1">
      <c r="A21" s="82">
        <v>43502</v>
      </c>
      <c r="B21" s="14" t="s">
        <v>96</v>
      </c>
      <c r="C21" s="14" t="s">
        <v>74</v>
      </c>
      <c r="D21" s="12"/>
      <c r="E21" s="34">
        <v>2</v>
      </c>
      <c r="F21" s="34">
        <v>4</v>
      </c>
      <c r="G21" s="34">
        <v>0</v>
      </c>
      <c r="H21" s="34">
        <v>0</v>
      </c>
      <c r="I21" s="34">
        <v>0</v>
      </c>
      <c r="J21" s="34">
        <f t="shared" si="0"/>
        <v>0</v>
      </c>
      <c r="K21" s="34">
        <v>0</v>
      </c>
      <c r="L21" s="34">
        <v>0</v>
      </c>
      <c r="M21" s="34">
        <v>0</v>
      </c>
      <c r="N21" s="34">
        <v>0</v>
      </c>
      <c r="O21" s="34">
        <v>0</v>
      </c>
      <c r="P21" s="34">
        <v>0</v>
      </c>
      <c r="Q21" s="34">
        <v>0</v>
      </c>
      <c r="R21" s="34">
        <f t="shared" si="4"/>
        <v>0</v>
      </c>
      <c r="S21" s="34">
        <v>0</v>
      </c>
      <c r="T21" s="34">
        <f t="shared" si="1"/>
        <v>0</v>
      </c>
      <c r="U21" s="34">
        <v>0</v>
      </c>
      <c r="V21" s="34">
        <v>0</v>
      </c>
      <c r="W21" s="34">
        <v>0</v>
      </c>
      <c r="X21" s="34">
        <v>0</v>
      </c>
      <c r="Y21" s="34">
        <v>0</v>
      </c>
      <c r="Z21" s="34">
        <f t="shared" si="2"/>
        <v>0</v>
      </c>
      <c r="AA21" s="14">
        <v>0</v>
      </c>
      <c r="AB21" s="14">
        <v>0</v>
      </c>
      <c r="AC21" s="14">
        <v>0</v>
      </c>
      <c r="AD21" s="14">
        <v>0</v>
      </c>
      <c r="AE21" s="14">
        <v>0</v>
      </c>
      <c r="AF21" s="14">
        <v>0</v>
      </c>
      <c r="AG21" s="14">
        <v>0</v>
      </c>
      <c r="AH21" s="14">
        <v>0</v>
      </c>
      <c r="AI21" s="14">
        <v>0</v>
      </c>
      <c r="AJ21" s="14">
        <v>0</v>
      </c>
      <c r="AK21" s="14">
        <v>0</v>
      </c>
      <c r="AL21" s="14">
        <v>0</v>
      </c>
      <c r="AM21" s="14">
        <v>0</v>
      </c>
      <c r="AN21" s="14">
        <v>0</v>
      </c>
      <c r="AO21" s="14">
        <v>0</v>
      </c>
      <c r="AP21" s="33">
        <f t="shared" si="3"/>
        <v>6</v>
      </c>
      <c r="AQ21" s="113"/>
      <c r="AR21" s="83" t="s">
        <v>87</v>
      </c>
      <c r="AS21" s="83" t="s">
        <v>97</v>
      </c>
      <c r="AT21" s="39" t="s">
        <v>96</v>
      </c>
      <c r="AU21" s="38">
        <v>10</v>
      </c>
      <c r="AV21" s="90" t="s">
        <v>75</v>
      </c>
      <c r="AW21" s="85">
        <v>11.24</v>
      </c>
      <c r="AX21" s="85">
        <v>105</v>
      </c>
      <c r="AY21" s="39">
        <v>9.7500000000000003E-2</v>
      </c>
      <c r="AZ21" s="85">
        <v>0</v>
      </c>
      <c r="BA21" s="40">
        <v>12.5</v>
      </c>
      <c r="BB21" s="85">
        <v>765.2</v>
      </c>
      <c r="BC21" s="40">
        <v>7.27</v>
      </c>
      <c r="BD21" s="85" t="s">
        <v>91</v>
      </c>
      <c r="BE21" s="85" t="s">
        <v>91</v>
      </c>
      <c r="BF21" s="85" t="s">
        <v>91</v>
      </c>
      <c r="BG21" s="86" t="s">
        <v>91</v>
      </c>
      <c r="BH21" s="87"/>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row>
    <row r="22" spans="1:98" s="11" customFormat="1" ht="15.95" customHeight="1" thickBot="1">
      <c r="A22" s="56">
        <v>43503</v>
      </c>
      <c r="B22" s="44" t="s">
        <v>98</v>
      </c>
      <c r="C22" s="44" t="s">
        <v>77</v>
      </c>
      <c r="D22" s="12"/>
      <c r="E22" s="45">
        <v>7</v>
      </c>
      <c r="F22" s="45">
        <v>0</v>
      </c>
      <c r="G22" s="45">
        <v>0</v>
      </c>
      <c r="H22" s="45">
        <v>40</v>
      </c>
      <c r="I22" s="45">
        <v>0</v>
      </c>
      <c r="J22" s="45">
        <f t="shared" si="0"/>
        <v>6</v>
      </c>
      <c r="K22" s="45">
        <v>0</v>
      </c>
      <c r="L22" s="45">
        <v>6</v>
      </c>
      <c r="M22" s="45">
        <v>0</v>
      </c>
      <c r="N22" s="45">
        <v>0</v>
      </c>
      <c r="O22" s="45">
        <v>0</v>
      </c>
      <c r="P22" s="45">
        <v>0</v>
      </c>
      <c r="Q22" s="45">
        <v>0</v>
      </c>
      <c r="R22" s="45">
        <f t="shared" si="4"/>
        <v>0</v>
      </c>
      <c r="S22" s="45">
        <v>0</v>
      </c>
      <c r="T22" s="45">
        <f t="shared" si="1"/>
        <v>0</v>
      </c>
      <c r="U22" s="45">
        <v>0</v>
      </c>
      <c r="V22" s="45">
        <v>0</v>
      </c>
      <c r="W22" s="45">
        <v>0</v>
      </c>
      <c r="X22" s="45">
        <v>0</v>
      </c>
      <c r="Y22" s="45">
        <v>0</v>
      </c>
      <c r="Z22" s="45">
        <f t="shared" si="2"/>
        <v>1</v>
      </c>
      <c r="AA22" s="44">
        <v>0</v>
      </c>
      <c r="AB22" s="44">
        <v>1</v>
      </c>
      <c r="AC22" s="44">
        <v>0</v>
      </c>
      <c r="AD22" s="44">
        <v>0</v>
      </c>
      <c r="AE22" s="44">
        <v>0</v>
      </c>
      <c r="AF22" s="44">
        <v>0</v>
      </c>
      <c r="AG22" s="44">
        <v>0</v>
      </c>
      <c r="AH22" s="44">
        <v>0</v>
      </c>
      <c r="AI22" s="44">
        <v>0</v>
      </c>
      <c r="AJ22" s="44">
        <v>0</v>
      </c>
      <c r="AK22" s="44">
        <v>0</v>
      </c>
      <c r="AL22" s="44">
        <v>0</v>
      </c>
      <c r="AM22" s="44">
        <v>0</v>
      </c>
      <c r="AN22" s="44">
        <v>0</v>
      </c>
      <c r="AO22" s="44">
        <v>0</v>
      </c>
      <c r="AP22" s="33">
        <f t="shared" si="3"/>
        <v>54</v>
      </c>
      <c r="AQ22" s="113"/>
      <c r="AR22" s="61" t="s">
        <v>99</v>
      </c>
      <c r="AS22" s="61" t="s">
        <v>100</v>
      </c>
      <c r="AT22" s="49" t="s">
        <v>101</v>
      </c>
      <c r="AU22" s="48">
        <v>10</v>
      </c>
      <c r="AV22" s="49" t="s">
        <v>75</v>
      </c>
      <c r="AW22" s="63">
        <v>10.3</v>
      </c>
      <c r="AX22" s="63">
        <v>101</v>
      </c>
      <c r="AY22" s="49">
        <v>0.39</v>
      </c>
      <c r="AZ22" s="63">
        <v>0.2</v>
      </c>
      <c r="BA22" s="50">
        <v>15.3</v>
      </c>
      <c r="BB22" s="63">
        <v>768.7</v>
      </c>
      <c r="BC22" s="50">
        <v>7.6</v>
      </c>
      <c r="BD22" s="63">
        <v>1</v>
      </c>
      <c r="BE22" s="63" t="s">
        <v>91</v>
      </c>
      <c r="BF22" s="63">
        <v>32</v>
      </c>
      <c r="BG22" s="55">
        <v>0.5</v>
      </c>
      <c r="BH22" s="64"/>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c r="CP22"/>
      <c r="CQ22"/>
      <c r="CR22"/>
      <c r="CS22"/>
      <c r="CT22"/>
    </row>
    <row r="23" spans="1:98" s="11" customFormat="1" ht="15.95" customHeight="1" thickBot="1">
      <c r="A23" s="82">
        <v>43503</v>
      </c>
      <c r="B23" s="14" t="s">
        <v>98</v>
      </c>
      <c r="C23" s="14" t="s">
        <v>74</v>
      </c>
      <c r="D23" s="12"/>
      <c r="E23" s="34">
        <v>229</v>
      </c>
      <c r="F23" s="34">
        <v>13</v>
      </c>
      <c r="G23" s="34">
        <v>0</v>
      </c>
      <c r="H23" s="34">
        <v>2834</v>
      </c>
      <c r="I23" s="34">
        <v>1</v>
      </c>
      <c r="J23" s="34">
        <f t="shared" si="0"/>
        <v>22</v>
      </c>
      <c r="K23" s="34">
        <v>0</v>
      </c>
      <c r="L23" s="34">
        <v>22</v>
      </c>
      <c r="M23" s="34">
        <v>0</v>
      </c>
      <c r="N23" s="34">
        <v>0</v>
      </c>
      <c r="O23" s="34">
        <v>0</v>
      </c>
      <c r="P23" s="34">
        <v>0</v>
      </c>
      <c r="Q23" s="34">
        <v>0</v>
      </c>
      <c r="R23" s="34">
        <f t="shared" si="4"/>
        <v>0</v>
      </c>
      <c r="S23" s="34">
        <v>0</v>
      </c>
      <c r="T23" s="34">
        <f t="shared" si="1"/>
        <v>0</v>
      </c>
      <c r="U23" s="34">
        <v>0</v>
      </c>
      <c r="V23" s="34">
        <v>0</v>
      </c>
      <c r="W23" s="34">
        <v>0</v>
      </c>
      <c r="X23" s="34">
        <v>0</v>
      </c>
      <c r="Y23" s="34">
        <v>0</v>
      </c>
      <c r="Z23" s="34">
        <f t="shared" si="2"/>
        <v>0</v>
      </c>
      <c r="AA23" s="14">
        <v>0</v>
      </c>
      <c r="AB23" s="14">
        <v>0</v>
      </c>
      <c r="AC23" s="14">
        <v>0</v>
      </c>
      <c r="AD23" s="14">
        <v>0</v>
      </c>
      <c r="AE23" s="14">
        <v>0</v>
      </c>
      <c r="AF23" s="14">
        <v>0</v>
      </c>
      <c r="AG23" s="14">
        <v>0</v>
      </c>
      <c r="AH23" s="14">
        <v>0</v>
      </c>
      <c r="AI23" s="14">
        <v>0</v>
      </c>
      <c r="AJ23" s="14">
        <v>0</v>
      </c>
      <c r="AK23" s="14">
        <v>0</v>
      </c>
      <c r="AL23" s="14">
        <v>0</v>
      </c>
      <c r="AM23" s="14">
        <v>1</v>
      </c>
      <c r="AN23" s="14">
        <v>0</v>
      </c>
      <c r="AO23" s="14">
        <v>0</v>
      </c>
      <c r="AP23" s="33">
        <f t="shared" si="3"/>
        <v>3100</v>
      </c>
      <c r="AQ23" s="113"/>
      <c r="AR23" s="83" t="s">
        <v>99</v>
      </c>
      <c r="AS23" s="83" t="s">
        <v>100</v>
      </c>
      <c r="AT23" s="39" t="s">
        <v>101</v>
      </c>
      <c r="AU23" s="38">
        <v>10</v>
      </c>
      <c r="AV23" s="90" t="s">
        <v>75</v>
      </c>
      <c r="AW23" s="85">
        <v>10.3</v>
      </c>
      <c r="AX23" s="85">
        <v>101</v>
      </c>
      <c r="AY23" s="39">
        <v>0.39</v>
      </c>
      <c r="AZ23" s="85">
        <v>0.2</v>
      </c>
      <c r="BA23" s="40">
        <v>15.3</v>
      </c>
      <c r="BB23" s="85">
        <v>768.7</v>
      </c>
      <c r="BC23" s="40">
        <v>7.6</v>
      </c>
      <c r="BD23" s="85">
        <v>1</v>
      </c>
      <c r="BE23" s="85" t="s">
        <v>91</v>
      </c>
      <c r="BF23" s="85">
        <v>32</v>
      </c>
      <c r="BG23" s="86">
        <v>0.5</v>
      </c>
      <c r="BH23" s="87"/>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row>
    <row r="24" spans="1:98" ht="15.95" customHeight="1" thickBot="1">
      <c r="A24" s="92">
        <v>43503</v>
      </c>
      <c r="B24" s="4" t="s">
        <v>98</v>
      </c>
      <c r="C24" s="4" t="s">
        <v>78</v>
      </c>
      <c r="D24" s="12"/>
      <c r="E24" s="15">
        <v>190</v>
      </c>
      <c r="F24" s="15">
        <v>0</v>
      </c>
      <c r="G24" s="15">
        <v>0</v>
      </c>
      <c r="H24" s="15">
        <v>760</v>
      </c>
      <c r="I24" s="15">
        <v>0</v>
      </c>
      <c r="J24" s="15">
        <f t="shared" si="0"/>
        <v>0</v>
      </c>
      <c r="K24" s="15">
        <v>0</v>
      </c>
      <c r="L24" s="15">
        <v>0</v>
      </c>
      <c r="M24" s="15">
        <v>0</v>
      </c>
      <c r="N24" s="15">
        <v>0</v>
      </c>
      <c r="O24" s="15">
        <v>0</v>
      </c>
      <c r="P24" s="15">
        <v>0</v>
      </c>
      <c r="Q24" s="15">
        <v>0</v>
      </c>
      <c r="R24" s="15">
        <f t="shared" si="4"/>
        <v>0</v>
      </c>
      <c r="S24" s="15">
        <v>0</v>
      </c>
      <c r="T24" s="15">
        <f t="shared" si="1"/>
        <v>0</v>
      </c>
      <c r="U24" s="15">
        <v>0</v>
      </c>
      <c r="V24" s="15">
        <v>0</v>
      </c>
      <c r="W24" s="15">
        <v>0</v>
      </c>
      <c r="X24" s="15">
        <v>0</v>
      </c>
      <c r="Y24" s="15">
        <v>0</v>
      </c>
      <c r="Z24" s="15">
        <f t="shared" si="2"/>
        <v>0</v>
      </c>
      <c r="AA24" s="10">
        <v>0</v>
      </c>
      <c r="AB24" s="4">
        <v>0</v>
      </c>
      <c r="AC24" s="4">
        <v>0</v>
      </c>
      <c r="AD24" s="4">
        <v>0</v>
      </c>
      <c r="AE24" s="4">
        <v>0</v>
      </c>
      <c r="AF24" s="4">
        <v>0</v>
      </c>
      <c r="AG24" s="4">
        <v>0</v>
      </c>
      <c r="AH24" s="4">
        <v>0</v>
      </c>
      <c r="AI24" s="4">
        <v>0</v>
      </c>
      <c r="AJ24" s="4">
        <v>0</v>
      </c>
      <c r="AK24" s="10">
        <v>0</v>
      </c>
      <c r="AL24" s="10">
        <v>0</v>
      </c>
      <c r="AM24" s="4">
        <v>0</v>
      </c>
      <c r="AN24" s="10">
        <v>0</v>
      </c>
      <c r="AO24" s="4">
        <v>0</v>
      </c>
      <c r="AP24" s="33">
        <f t="shared" si="3"/>
        <v>950</v>
      </c>
      <c r="AQ24" s="113"/>
      <c r="AR24" s="93" t="s">
        <v>99</v>
      </c>
      <c r="AS24" s="93" t="s">
        <v>100</v>
      </c>
      <c r="AT24" s="94" t="s">
        <v>101</v>
      </c>
      <c r="AU24" s="10">
        <v>10</v>
      </c>
      <c r="AV24" s="95" t="s">
        <v>75</v>
      </c>
      <c r="AW24" s="96">
        <v>10.3</v>
      </c>
      <c r="AX24" s="96">
        <v>101</v>
      </c>
      <c r="AY24" s="94">
        <v>0.39</v>
      </c>
      <c r="AZ24" s="96">
        <v>0.2</v>
      </c>
      <c r="BA24" s="97">
        <v>15.3</v>
      </c>
      <c r="BB24" s="96">
        <v>768.7</v>
      </c>
      <c r="BC24" s="97">
        <v>7.6</v>
      </c>
      <c r="BD24" s="96">
        <v>1</v>
      </c>
      <c r="BE24" s="96" t="s">
        <v>91</v>
      </c>
      <c r="BF24" s="96">
        <v>32</v>
      </c>
      <c r="BG24" s="98">
        <v>0.5</v>
      </c>
      <c r="BH24" s="99"/>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row>
    <row r="25" spans="1:98" ht="15.95" customHeight="1" thickBot="1">
      <c r="A25" s="56">
        <v>43504</v>
      </c>
      <c r="B25" s="44" t="s">
        <v>102</v>
      </c>
      <c r="C25" s="44" t="s">
        <v>77</v>
      </c>
      <c r="D25" s="12"/>
      <c r="E25" s="45">
        <v>1</v>
      </c>
      <c r="F25" s="45">
        <v>1</v>
      </c>
      <c r="G25" s="45">
        <v>0</v>
      </c>
      <c r="H25" s="45">
        <v>3</v>
      </c>
      <c r="I25" s="45">
        <v>1</v>
      </c>
      <c r="J25" s="45">
        <f t="shared" si="0"/>
        <v>5</v>
      </c>
      <c r="K25" s="45">
        <v>0</v>
      </c>
      <c r="L25" s="45">
        <v>5</v>
      </c>
      <c r="M25" s="45">
        <v>0</v>
      </c>
      <c r="N25" s="45">
        <v>0</v>
      </c>
      <c r="O25" s="45">
        <v>0</v>
      </c>
      <c r="P25" s="45">
        <v>0</v>
      </c>
      <c r="Q25" s="45">
        <v>0</v>
      </c>
      <c r="R25" s="45">
        <f t="shared" si="4"/>
        <v>0</v>
      </c>
      <c r="S25" s="45">
        <v>0</v>
      </c>
      <c r="T25" s="45">
        <f t="shared" si="1"/>
        <v>0</v>
      </c>
      <c r="U25" s="45">
        <v>0</v>
      </c>
      <c r="V25" s="45">
        <v>0</v>
      </c>
      <c r="W25" s="45">
        <v>0</v>
      </c>
      <c r="X25" s="45">
        <v>0</v>
      </c>
      <c r="Y25" s="45">
        <v>0</v>
      </c>
      <c r="Z25" s="45">
        <f t="shared" si="2"/>
        <v>0</v>
      </c>
      <c r="AA25" s="44">
        <v>0</v>
      </c>
      <c r="AB25" s="44"/>
      <c r="AC25" s="44">
        <v>0</v>
      </c>
      <c r="AD25" s="44">
        <v>0</v>
      </c>
      <c r="AE25" s="44">
        <v>0</v>
      </c>
      <c r="AF25" s="44">
        <v>0</v>
      </c>
      <c r="AG25" s="44">
        <v>0</v>
      </c>
      <c r="AH25" s="44">
        <v>0</v>
      </c>
      <c r="AI25" s="44">
        <v>0</v>
      </c>
      <c r="AJ25" s="44">
        <v>0</v>
      </c>
      <c r="AK25" s="44">
        <v>0</v>
      </c>
      <c r="AL25" s="44">
        <v>0</v>
      </c>
      <c r="AM25" s="44">
        <v>0</v>
      </c>
      <c r="AN25" s="44">
        <v>0</v>
      </c>
      <c r="AO25" s="44"/>
      <c r="AP25" s="33">
        <f t="shared" si="3"/>
        <v>11</v>
      </c>
      <c r="AQ25" s="113"/>
      <c r="AR25" s="61" t="s">
        <v>103</v>
      </c>
      <c r="AS25" s="61" t="s">
        <v>104</v>
      </c>
      <c r="AT25" s="49" t="s">
        <v>105</v>
      </c>
      <c r="AU25" s="48">
        <v>10</v>
      </c>
      <c r="AV25" s="49" t="s">
        <v>75</v>
      </c>
      <c r="AW25" s="63">
        <v>8.7899999999999991</v>
      </c>
      <c r="AX25" s="63">
        <v>95.8</v>
      </c>
      <c r="AY25" s="49">
        <v>7.5499999999999998E-2</v>
      </c>
      <c r="AZ25" s="63">
        <v>0</v>
      </c>
      <c r="BA25" s="50">
        <v>19.5</v>
      </c>
      <c r="BB25" s="63">
        <v>762.6</v>
      </c>
      <c r="BC25" s="50">
        <v>7.5</v>
      </c>
      <c r="BD25" s="63">
        <v>18</v>
      </c>
      <c r="BE25" s="63">
        <v>0</v>
      </c>
      <c r="BF25" s="63">
        <v>13</v>
      </c>
      <c r="BG25" s="55">
        <v>0.28000000000000003</v>
      </c>
      <c r="BH25" s="64"/>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row>
    <row r="26" spans="1:98" ht="15.95" customHeight="1" thickBot="1">
      <c r="A26" s="82">
        <v>43504</v>
      </c>
      <c r="B26" s="14" t="s">
        <v>102</v>
      </c>
      <c r="C26" s="14" t="s">
        <v>74</v>
      </c>
      <c r="D26" s="12"/>
      <c r="E26" s="34">
        <v>75</v>
      </c>
      <c r="F26" s="34">
        <v>189</v>
      </c>
      <c r="G26" s="34">
        <v>0</v>
      </c>
      <c r="H26" s="34">
        <v>740</v>
      </c>
      <c r="I26" s="34">
        <v>0</v>
      </c>
      <c r="J26" s="34">
        <f t="shared" si="0"/>
        <v>0</v>
      </c>
      <c r="K26" s="34">
        <v>0</v>
      </c>
      <c r="L26" s="34">
        <v>0</v>
      </c>
      <c r="M26" s="34">
        <v>0</v>
      </c>
      <c r="N26" s="34">
        <v>0</v>
      </c>
      <c r="O26" s="34">
        <v>0</v>
      </c>
      <c r="P26" s="34">
        <v>0</v>
      </c>
      <c r="Q26" s="34">
        <v>0</v>
      </c>
      <c r="R26" s="34">
        <f t="shared" si="4"/>
        <v>0</v>
      </c>
      <c r="S26" s="34">
        <v>0</v>
      </c>
      <c r="T26" s="34">
        <f t="shared" si="1"/>
        <v>0</v>
      </c>
      <c r="U26" s="34">
        <v>0</v>
      </c>
      <c r="V26" s="34">
        <v>0</v>
      </c>
      <c r="W26" s="34">
        <v>0</v>
      </c>
      <c r="X26" s="34">
        <v>0</v>
      </c>
      <c r="Y26" s="34">
        <v>0</v>
      </c>
      <c r="Z26" s="34">
        <f t="shared" si="2"/>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33">
        <f t="shared" si="3"/>
        <v>1004</v>
      </c>
      <c r="AQ26" s="113"/>
      <c r="AR26" s="83" t="s">
        <v>103</v>
      </c>
      <c r="AS26" s="83" t="s">
        <v>104</v>
      </c>
      <c r="AT26" s="39" t="s">
        <v>105</v>
      </c>
      <c r="AU26" s="38">
        <v>10</v>
      </c>
      <c r="AV26" s="90" t="s">
        <v>75</v>
      </c>
      <c r="AW26" s="85">
        <v>8.7899999999999991</v>
      </c>
      <c r="AX26" s="85">
        <v>95.8</v>
      </c>
      <c r="AY26" s="39">
        <v>7.5499999999999998E-2</v>
      </c>
      <c r="AZ26" s="85">
        <v>0</v>
      </c>
      <c r="BA26" s="40">
        <v>19.5</v>
      </c>
      <c r="BB26" s="85">
        <v>762.6</v>
      </c>
      <c r="BC26" s="40">
        <v>7.5</v>
      </c>
      <c r="BD26" s="85">
        <v>18</v>
      </c>
      <c r="BE26" s="85">
        <v>0</v>
      </c>
      <c r="BF26" s="85">
        <v>13</v>
      </c>
      <c r="BG26" s="86">
        <v>0.28000000000000003</v>
      </c>
      <c r="BH26" s="87"/>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row>
    <row r="27" spans="1:98" ht="15.95" customHeight="1" thickBot="1">
      <c r="A27" s="92">
        <v>43504</v>
      </c>
      <c r="B27" s="4" t="s">
        <v>102</v>
      </c>
      <c r="C27" s="4" t="s">
        <v>78</v>
      </c>
      <c r="D27" s="12"/>
      <c r="E27" s="15">
        <v>682</v>
      </c>
      <c r="F27" s="15">
        <v>2</v>
      </c>
      <c r="G27" s="15">
        <v>0</v>
      </c>
      <c r="H27" s="15">
        <v>288</v>
      </c>
      <c r="I27" s="15">
        <v>0</v>
      </c>
      <c r="J27" s="15">
        <f t="shared" si="0"/>
        <v>1</v>
      </c>
      <c r="K27" s="15">
        <v>1</v>
      </c>
      <c r="L27" s="15">
        <v>0</v>
      </c>
      <c r="M27" s="15">
        <v>0</v>
      </c>
      <c r="N27" s="15">
        <v>0</v>
      </c>
      <c r="O27" s="15">
        <v>0</v>
      </c>
      <c r="P27" s="15">
        <v>0</v>
      </c>
      <c r="Q27" s="15">
        <v>0</v>
      </c>
      <c r="R27" s="15">
        <f t="shared" si="4"/>
        <v>0</v>
      </c>
      <c r="S27" s="15">
        <v>0</v>
      </c>
      <c r="T27" s="15">
        <f t="shared" si="1"/>
        <v>0</v>
      </c>
      <c r="U27" s="15">
        <v>0</v>
      </c>
      <c r="V27" s="15">
        <v>0</v>
      </c>
      <c r="W27" s="15">
        <v>0</v>
      </c>
      <c r="X27" s="15">
        <v>0</v>
      </c>
      <c r="Y27" s="15">
        <v>0</v>
      </c>
      <c r="Z27" s="15">
        <f t="shared" si="2"/>
        <v>3</v>
      </c>
      <c r="AA27" s="4">
        <v>0</v>
      </c>
      <c r="AB27" s="4">
        <v>0</v>
      </c>
      <c r="AC27" s="4">
        <v>1</v>
      </c>
      <c r="AD27" s="4">
        <v>0</v>
      </c>
      <c r="AE27" s="4">
        <v>1</v>
      </c>
      <c r="AF27" s="4">
        <v>1</v>
      </c>
      <c r="AG27" s="4">
        <v>0</v>
      </c>
      <c r="AH27" s="4">
        <v>0</v>
      </c>
      <c r="AI27" s="4">
        <v>0</v>
      </c>
      <c r="AJ27" s="4">
        <v>0</v>
      </c>
      <c r="AK27" s="4">
        <v>0</v>
      </c>
      <c r="AL27" s="4">
        <v>0</v>
      </c>
      <c r="AM27" s="4">
        <v>0</v>
      </c>
      <c r="AN27" s="4">
        <v>0</v>
      </c>
      <c r="AO27" s="4">
        <v>0</v>
      </c>
      <c r="AP27" s="33">
        <f t="shared" si="3"/>
        <v>976</v>
      </c>
      <c r="AQ27" s="113"/>
      <c r="AR27" s="93" t="s">
        <v>103</v>
      </c>
      <c r="AS27" s="93" t="s">
        <v>104</v>
      </c>
      <c r="AT27" s="94" t="s">
        <v>105</v>
      </c>
      <c r="AU27" s="10">
        <v>10</v>
      </c>
      <c r="AV27" s="95" t="s">
        <v>75</v>
      </c>
      <c r="AW27" s="96">
        <v>8.7899999999999991</v>
      </c>
      <c r="AX27" s="96">
        <v>95.8</v>
      </c>
      <c r="AY27" s="94">
        <v>7.5499999999999998E-2</v>
      </c>
      <c r="AZ27" s="96">
        <v>0</v>
      </c>
      <c r="BA27" s="97">
        <v>19.5</v>
      </c>
      <c r="BB27" s="96">
        <v>762.6</v>
      </c>
      <c r="BC27" s="97">
        <v>7.5</v>
      </c>
      <c r="BD27" s="96">
        <v>18</v>
      </c>
      <c r="BE27" s="96">
        <v>0</v>
      </c>
      <c r="BF27" s="96">
        <v>13</v>
      </c>
      <c r="BG27" s="98">
        <v>0.28000000000000003</v>
      </c>
      <c r="BH27" s="99"/>
    </row>
    <row r="28" spans="1:98" ht="15.95" customHeight="1" thickBot="1">
      <c r="A28" s="56">
        <v>43507</v>
      </c>
      <c r="B28" s="44" t="s">
        <v>106</v>
      </c>
      <c r="C28" s="44" t="s">
        <v>77</v>
      </c>
      <c r="D28" s="12"/>
      <c r="E28" s="45">
        <v>0</v>
      </c>
      <c r="F28" s="45">
        <v>0</v>
      </c>
      <c r="G28" s="45">
        <v>0</v>
      </c>
      <c r="H28" s="45">
        <v>4</v>
      </c>
      <c r="I28" s="45">
        <v>2</v>
      </c>
      <c r="J28" s="45">
        <f t="shared" si="0"/>
        <v>0</v>
      </c>
      <c r="K28" s="45">
        <v>0</v>
      </c>
      <c r="L28" s="45">
        <v>0</v>
      </c>
      <c r="M28" s="45">
        <v>0</v>
      </c>
      <c r="N28" s="45">
        <v>0</v>
      </c>
      <c r="O28" s="45">
        <v>0</v>
      </c>
      <c r="P28" s="45">
        <v>0</v>
      </c>
      <c r="Q28" s="45">
        <v>0</v>
      </c>
      <c r="R28" s="45">
        <f t="shared" si="4"/>
        <v>0</v>
      </c>
      <c r="S28" s="45">
        <v>0</v>
      </c>
      <c r="T28" s="45">
        <f t="shared" si="1"/>
        <v>2</v>
      </c>
      <c r="U28" s="45">
        <v>0</v>
      </c>
      <c r="V28" s="45">
        <v>2</v>
      </c>
      <c r="W28" s="45">
        <v>0</v>
      </c>
      <c r="X28" s="45">
        <v>0</v>
      </c>
      <c r="Y28" s="45">
        <v>0</v>
      </c>
      <c r="Z28" s="45">
        <f t="shared" si="2"/>
        <v>0</v>
      </c>
      <c r="AA28" s="44">
        <v>0</v>
      </c>
      <c r="AB28" s="44">
        <v>0</v>
      </c>
      <c r="AC28" s="44">
        <v>0</v>
      </c>
      <c r="AD28" s="44">
        <v>0</v>
      </c>
      <c r="AE28" s="44">
        <v>0</v>
      </c>
      <c r="AF28" s="44">
        <v>0</v>
      </c>
      <c r="AG28" s="44">
        <v>0</v>
      </c>
      <c r="AH28" s="44">
        <v>0</v>
      </c>
      <c r="AI28" s="44">
        <v>0</v>
      </c>
      <c r="AJ28" s="44">
        <v>0</v>
      </c>
      <c r="AK28" s="44">
        <v>0</v>
      </c>
      <c r="AL28" s="44">
        <v>0</v>
      </c>
      <c r="AM28" s="44">
        <v>0</v>
      </c>
      <c r="AN28" s="44">
        <v>0</v>
      </c>
      <c r="AO28" s="44">
        <v>0</v>
      </c>
      <c r="AP28" s="33">
        <f t="shared" si="3"/>
        <v>8</v>
      </c>
      <c r="AQ28" s="113"/>
      <c r="AR28" s="61" t="s">
        <v>107</v>
      </c>
      <c r="AS28" s="61" t="s">
        <v>108</v>
      </c>
      <c r="AT28" s="49" t="s">
        <v>109</v>
      </c>
      <c r="AU28" s="48">
        <v>10</v>
      </c>
      <c r="AV28" s="49" t="s">
        <v>110</v>
      </c>
      <c r="AW28" s="63">
        <v>15.87</v>
      </c>
      <c r="AX28" s="63">
        <v>168.3</v>
      </c>
      <c r="AY28" s="49">
        <v>0.158</v>
      </c>
      <c r="AZ28" s="63">
        <v>0.1</v>
      </c>
      <c r="BA28" s="50">
        <v>18.2</v>
      </c>
      <c r="BB28" s="63">
        <v>764.7</v>
      </c>
      <c r="BC28" s="50">
        <v>8.8000000000000007</v>
      </c>
      <c r="BD28" s="63">
        <v>7</v>
      </c>
      <c r="BE28" s="63" t="s">
        <v>91</v>
      </c>
      <c r="BF28" s="63">
        <v>8</v>
      </c>
      <c r="BG28" s="55">
        <v>0.27</v>
      </c>
      <c r="BH28" s="64"/>
    </row>
    <row r="29" spans="1:98" ht="15.95" customHeight="1" thickBot="1">
      <c r="A29" s="82">
        <v>43507</v>
      </c>
      <c r="B29" s="14" t="s">
        <v>106</v>
      </c>
      <c r="C29" s="14" t="s">
        <v>74</v>
      </c>
      <c r="D29" s="12"/>
      <c r="E29" s="34">
        <v>19</v>
      </c>
      <c r="F29" s="34">
        <v>52</v>
      </c>
      <c r="G29" s="34">
        <v>0</v>
      </c>
      <c r="H29" s="34">
        <v>195</v>
      </c>
      <c r="I29" s="34">
        <v>0</v>
      </c>
      <c r="J29" s="34">
        <f t="shared" si="0"/>
        <v>0</v>
      </c>
      <c r="K29" s="34">
        <v>0</v>
      </c>
      <c r="L29" s="34">
        <v>0</v>
      </c>
      <c r="M29" s="34">
        <v>0</v>
      </c>
      <c r="N29" s="34">
        <v>0</v>
      </c>
      <c r="O29" s="34">
        <v>0</v>
      </c>
      <c r="P29" s="34">
        <v>0</v>
      </c>
      <c r="Q29" s="34">
        <v>0</v>
      </c>
      <c r="R29" s="34">
        <f t="shared" si="4"/>
        <v>0</v>
      </c>
      <c r="S29" s="34">
        <v>0</v>
      </c>
      <c r="T29" s="34">
        <f t="shared" si="1"/>
        <v>0</v>
      </c>
      <c r="U29" s="34">
        <v>0</v>
      </c>
      <c r="V29" s="34">
        <v>0</v>
      </c>
      <c r="W29" s="34">
        <v>0</v>
      </c>
      <c r="X29" s="34">
        <v>0</v>
      </c>
      <c r="Y29" s="34">
        <v>0</v>
      </c>
      <c r="Z29" s="34">
        <f t="shared" si="2"/>
        <v>0</v>
      </c>
      <c r="AA29" s="14">
        <v>0</v>
      </c>
      <c r="AB29" s="14">
        <v>0</v>
      </c>
      <c r="AC29" s="14">
        <v>0</v>
      </c>
      <c r="AD29" s="14">
        <v>0</v>
      </c>
      <c r="AE29" s="14">
        <v>0</v>
      </c>
      <c r="AF29" s="14">
        <v>0</v>
      </c>
      <c r="AG29" s="14">
        <v>0</v>
      </c>
      <c r="AH29" s="14">
        <v>0</v>
      </c>
      <c r="AI29" s="14">
        <v>0</v>
      </c>
      <c r="AJ29" s="14">
        <v>0</v>
      </c>
      <c r="AK29" s="14">
        <v>0</v>
      </c>
      <c r="AL29" s="14">
        <v>0</v>
      </c>
      <c r="AM29" s="14">
        <v>0</v>
      </c>
      <c r="AN29" s="14">
        <v>0</v>
      </c>
      <c r="AO29" s="14">
        <v>0</v>
      </c>
      <c r="AP29" s="33">
        <f t="shared" si="3"/>
        <v>266</v>
      </c>
      <c r="AQ29" s="113"/>
      <c r="AR29" s="83" t="s">
        <v>107</v>
      </c>
      <c r="AS29" s="83" t="s">
        <v>108</v>
      </c>
      <c r="AT29" s="39" t="s">
        <v>109</v>
      </c>
      <c r="AU29" s="38">
        <v>10</v>
      </c>
      <c r="AV29" s="39" t="s">
        <v>110</v>
      </c>
      <c r="AW29" s="85">
        <v>15.87</v>
      </c>
      <c r="AX29" s="85">
        <v>168.3</v>
      </c>
      <c r="AY29" s="39">
        <v>0.158</v>
      </c>
      <c r="AZ29" s="85">
        <v>0.1</v>
      </c>
      <c r="BA29" s="40">
        <v>18.2</v>
      </c>
      <c r="BB29" s="85">
        <v>764.7</v>
      </c>
      <c r="BC29" s="40">
        <v>8.8000000000000007</v>
      </c>
      <c r="BD29" s="85">
        <v>7</v>
      </c>
      <c r="BE29" s="85" t="s">
        <v>91</v>
      </c>
      <c r="BF29" s="85">
        <v>8</v>
      </c>
      <c r="BG29" s="86">
        <v>0.27</v>
      </c>
      <c r="BH29" s="87"/>
    </row>
    <row r="30" spans="1:98" ht="15.95" customHeight="1" thickBot="1">
      <c r="A30" s="92">
        <v>43507</v>
      </c>
      <c r="B30" s="4" t="s">
        <v>106</v>
      </c>
      <c r="C30" s="4" t="s">
        <v>78</v>
      </c>
      <c r="D30" s="12"/>
      <c r="E30" s="15">
        <v>710</v>
      </c>
      <c r="F30" s="15">
        <v>485</v>
      </c>
      <c r="G30" s="15">
        <v>1</v>
      </c>
      <c r="H30" s="15">
        <v>0</v>
      </c>
      <c r="I30" s="15">
        <v>0</v>
      </c>
      <c r="J30" s="15">
        <f t="shared" si="0"/>
        <v>2</v>
      </c>
      <c r="K30" s="15">
        <v>0</v>
      </c>
      <c r="L30" s="15">
        <v>2</v>
      </c>
      <c r="M30" s="15">
        <v>0</v>
      </c>
      <c r="N30" s="15">
        <v>0</v>
      </c>
      <c r="O30" s="15">
        <v>0</v>
      </c>
      <c r="P30" s="15">
        <v>0</v>
      </c>
      <c r="Q30" s="15">
        <v>0</v>
      </c>
      <c r="R30" s="15">
        <f t="shared" si="4"/>
        <v>1</v>
      </c>
      <c r="S30" s="15">
        <v>0</v>
      </c>
      <c r="T30" s="15">
        <f t="shared" si="1"/>
        <v>0</v>
      </c>
      <c r="U30" s="15">
        <v>0</v>
      </c>
      <c r="V30" s="15">
        <v>0</v>
      </c>
      <c r="W30" s="15">
        <v>0</v>
      </c>
      <c r="X30" s="15">
        <v>0</v>
      </c>
      <c r="Y30" s="15">
        <v>0</v>
      </c>
      <c r="Z30" s="15">
        <f t="shared" si="2"/>
        <v>4</v>
      </c>
      <c r="AA30" s="4">
        <v>0</v>
      </c>
      <c r="AB30" s="4">
        <v>0</v>
      </c>
      <c r="AC30" s="4">
        <v>0</v>
      </c>
      <c r="AD30" s="4">
        <v>4</v>
      </c>
      <c r="AE30" s="4">
        <v>0</v>
      </c>
      <c r="AF30" s="4">
        <v>0</v>
      </c>
      <c r="AG30" s="4">
        <v>0</v>
      </c>
      <c r="AH30" s="4">
        <v>0</v>
      </c>
      <c r="AI30" s="4">
        <v>0</v>
      </c>
      <c r="AJ30" s="4">
        <v>0</v>
      </c>
      <c r="AK30" s="4">
        <v>4</v>
      </c>
      <c r="AL30" s="4">
        <v>0</v>
      </c>
      <c r="AM30" s="4">
        <v>0</v>
      </c>
      <c r="AN30" s="4">
        <v>0</v>
      </c>
      <c r="AO30" s="4">
        <v>0</v>
      </c>
      <c r="AP30" s="33">
        <f t="shared" si="3"/>
        <v>1206</v>
      </c>
      <c r="AQ30" s="113"/>
      <c r="AR30" s="93" t="s">
        <v>107</v>
      </c>
      <c r="AS30" s="93" t="s">
        <v>108</v>
      </c>
      <c r="AT30" s="94" t="s">
        <v>109</v>
      </c>
      <c r="AU30" s="10">
        <v>10</v>
      </c>
      <c r="AV30" s="94" t="s">
        <v>110</v>
      </c>
      <c r="AW30" s="96">
        <v>15.87</v>
      </c>
      <c r="AX30" s="96">
        <v>168.3</v>
      </c>
      <c r="AY30" s="94">
        <v>0.158</v>
      </c>
      <c r="AZ30" s="96">
        <v>0.1</v>
      </c>
      <c r="BA30" s="97">
        <v>18.2</v>
      </c>
      <c r="BB30" s="96">
        <v>764.7</v>
      </c>
      <c r="BC30" s="97">
        <v>8.8000000000000007</v>
      </c>
      <c r="BD30" s="96">
        <v>7</v>
      </c>
      <c r="BE30" s="96" t="s">
        <v>91</v>
      </c>
      <c r="BF30" s="96">
        <v>8</v>
      </c>
      <c r="BG30" s="98">
        <v>0.27</v>
      </c>
      <c r="BH30" s="99"/>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row>
    <row r="31" spans="1:98" ht="15.95" customHeight="1" thickBot="1">
      <c r="A31" s="56">
        <v>43507</v>
      </c>
      <c r="B31" s="44" t="s">
        <v>111</v>
      </c>
      <c r="C31" s="44" t="s">
        <v>77</v>
      </c>
      <c r="D31" s="12"/>
      <c r="E31" s="45">
        <v>4</v>
      </c>
      <c r="F31" s="45">
        <v>0</v>
      </c>
      <c r="G31" s="45">
        <v>0</v>
      </c>
      <c r="H31" s="45">
        <v>16</v>
      </c>
      <c r="I31" s="45">
        <v>0</v>
      </c>
      <c r="J31" s="45">
        <f t="shared" si="0"/>
        <v>0</v>
      </c>
      <c r="K31" s="45">
        <v>0</v>
      </c>
      <c r="L31" s="45">
        <v>0</v>
      </c>
      <c r="M31" s="45">
        <v>0</v>
      </c>
      <c r="N31" s="45">
        <v>0</v>
      </c>
      <c r="O31" s="45">
        <v>0</v>
      </c>
      <c r="P31" s="45">
        <v>0</v>
      </c>
      <c r="Q31" s="45">
        <v>0</v>
      </c>
      <c r="R31" s="45">
        <f t="shared" si="4"/>
        <v>0</v>
      </c>
      <c r="S31" s="45">
        <v>0</v>
      </c>
      <c r="T31" s="45">
        <f t="shared" si="1"/>
        <v>0</v>
      </c>
      <c r="U31" s="45">
        <v>0</v>
      </c>
      <c r="V31" s="45">
        <v>0</v>
      </c>
      <c r="W31" s="45">
        <v>0</v>
      </c>
      <c r="X31" s="45">
        <v>0</v>
      </c>
      <c r="Y31" s="45">
        <v>0</v>
      </c>
      <c r="Z31" s="45">
        <f t="shared" si="2"/>
        <v>0</v>
      </c>
      <c r="AA31" s="44">
        <v>0</v>
      </c>
      <c r="AB31" s="44">
        <v>0</v>
      </c>
      <c r="AC31" s="44">
        <v>0</v>
      </c>
      <c r="AD31" s="44">
        <v>0</v>
      </c>
      <c r="AE31" s="44">
        <v>0</v>
      </c>
      <c r="AF31" s="44">
        <v>0</v>
      </c>
      <c r="AG31" s="44">
        <v>0</v>
      </c>
      <c r="AH31" s="44">
        <v>0</v>
      </c>
      <c r="AI31" s="44">
        <v>0</v>
      </c>
      <c r="AJ31" s="44">
        <v>0</v>
      </c>
      <c r="AK31" s="44">
        <v>0</v>
      </c>
      <c r="AL31" s="44">
        <v>0</v>
      </c>
      <c r="AM31" s="44">
        <v>3</v>
      </c>
      <c r="AN31" s="44">
        <v>0</v>
      </c>
      <c r="AO31" s="44">
        <v>0</v>
      </c>
      <c r="AP31" s="33">
        <f t="shared" si="3"/>
        <v>23</v>
      </c>
      <c r="AQ31" s="113"/>
      <c r="AR31" s="61" t="s">
        <v>107</v>
      </c>
      <c r="AS31" s="61" t="s">
        <v>108</v>
      </c>
      <c r="AT31" s="49" t="s">
        <v>109</v>
      </c>
      <c r="AU31" s="48">
        <v>10</v>
      </c>
      <c r="AV31" s="49" t="s">
        <v>110</v>
      </c>
      <c r="AW31" s="63">
        <v>15.87</v>
      </c>
      <c r="AX31" s="63">
        <v>168.3</v>
      </c>
      <c r="AY31" s="49">
        <v>0.158</v>
      </c>
      <c r="AZ31" s="63">
        <v>0.1</v>
      </c>
      <c r="BA31" s="50">
        <v>18.2</v>
      </c>
      <c r="BB31" s="63">
        <v>764.7</v>
      </c>
      <c r="BC31" s="50">
        <v>8.8000000000000007</v>
      </c>
      <c r="BD31" s="63">
        <v>7</v>
      </c>
      <c r="BE31" s="63" t="s">
        <v>91</v>
      </c>
      <c r="BF31" s="63">
        <v>8</v>
      </c>
      <c r="BG31" s="55">
        <v>0.27</v>
      </c>
      <c r="BH31" s="64"/>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1"/>
      <c r="CP31" s="11"/>
    </row>
    <row r="32" spans="1:98" ht="15.95" customHeight="1" thickBot="1">
      <c r="A32" s="82">
        <v>43507</v>
      </c>
      <c r="B32" s="14" t="s">
        <v>111</v>
      </c>
      <c r="C32" s="14" t="s">
        <v>74</v>
      </c>
      <c r="D32" s="12"/>
      <c r="E32" s="34">
        <v>60</v>
      </c>
      <c r="F32" s="34">
        <v>95</v>
      </c>
      <c r="G32" s="34">
        <v>0</v>
      </c>
      <c r="H32" s="34">
        <v>708</v>
      </c>
      <c r="I32" s="34">
        <v>1</v>
      </c>
      <c r="J32" s="34">
        <f t="shared" si="0"/>
        <v>0</v>
      </c>
      <c r="K32" s="34">
        <v>0</v>
      </c>
      <c r="L32" s="34">
        <v>0</v>
      </c>
      <c r="M32" s="34">
        <v>0</v>
      </c>
      <c r="N32" s="34">
        <v>0</v>
      </c>
      <c r="O32" s="34">
        <v>0</v>
      </c>
      <c r="P32" s="34">
        <v>0</v>
      </c>
      <c r="Q32" s="34">
        <v>0</v>
      </c>
      <c r="R32" s="34">
        <f t="shared" si="4"/>
        <v>0</v>
      </c>
      <c r="S32" s="34">
        <v>0</v>
      </c>
      <c r="T32" s="34">
        <f t="shared" si="1"/>
        <v>0</v>
      </c>
      <c r="U32" s="34">
        <v>0</v>
      </c>
      <c r="V32" s="34">
        <v>0</v>
      </c>
      <c r="W32" s="34">
        <v>0</v>
      </c>
      <c r="X32" s="34">
        <v>0</v>
      </c>
      <c r="Y32" s="34">
        <v>0</v>
      </c>
      <c r="Z32" s="34">
        <f t="shared" si="2"/>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33">
        <f t="shared" si="3"/>
        <v>864</v>
      </c>
      <c r="AQ32" s="113"/>
      <c r="AR32" s="83" t="s">
        <v>107</v>
      </c>
      <c r="AS32" s="83" t="s">
        <v>108</v>
      </c>
      <c r="AT32" s="39" t="s">
        <v>109</v>
      </c>
      <c r="AU32" s="38">
        <v>10</v>
      </c>
      <c r="AV32" s="39" t="s">
        <v>110</v>
      </c>
      <c r="AW32" s="85">
        <v>15.87</v>
      </c>
      <c r="AX32" s="85">
        <v>168.3</v>
      </c>
      <c r="AY32" s="39">
        <v>0.158</v>
      </c>
      <c r="AZ32" s="85">
        <v>0.1</v>
      </c>
      <c r="BA32" s="40">
        <v>18.2</v>
      </c>
      <c r="BB32" s="85">
        <v>764.7</v>
      </c>
      <c r="BC32" s="40">
        <v>8.8000000000000007</v>
      </c>
      <c r="BD32" s="85">
        <v>7</v>
      </c>
      <c r="BE32" s="85" t="s">
        <v>91</v>
      </c>
      <c r="BF32" s="85">
        <v>8</v>
      </c>
      <c r="BG32" s="86">
        <v>0.27</v>
      </c>
      <c r="BH32" s="87"/>
    </row>
    <row r="33" spans="1:94" ht="15.95" customHeight="1" thickBot="1">
      <c r="A33" s="92">
        <v>43507</v>
      </c>
      <c r="B33" s="4" t="s">
        <v>111</v>
      </c>
      <c r="C33" s="4" t="s">
        <v>78</v>
      </c>
      <c r="D33" s="12"/>
      <c r="E33" s="15">
        <v>664</v>
      </c>
      <c r="F33" s="15">
        <v>5</v>
      </c>
      <c r="G33" s="15">
        <v>0</v>
      </c>
      <c r="H33" s="15">
        <v>350</v>
      </c>
      <c r="I33" s="15">
        <v>0</v>
      </c>
      <c r="J33" s="15">
        <f t="shared" si="0"/>
        <v>8</v>
      </c>
      <c r="K33" s="15">
        <v>0</v>
      </c>
      <c r="L33" s="15">
        <v>6</v>
      </c>
      <c r="M33" s="15">
        <v>0</v>
      </c>
      <c r="N33" s="15">
        <v>0</v>
      </c>
      <c r="O33" s="15">
        <v>2</v>
      </c>
      <c r="P33" s="15">
        <v>0</v>
      </c>
      <c r="Q33" s="15">
        <v>1</v>
      </c>
      <c r="R33" s="15">
        <f t="shared" si="4"/>
        <v>0</v>
      </c>
      <c r="S33" s="15">
        <v>0</v>
      </c>
      <c r="T33" s="15">
        <f t="shared" si="1"/>
        <v>0</v>
      </c>
      <c r="U33" s="15">
        <v>0</v>
      </c>
      <c r="V33" s="15">
        <v>0</v>
      </c>
      <c r="W33" s="15">
        <v>0</v>
      </c>
      <c r="X33" s="15">
        <v>0</v>
      </c>
      <c r="Y33" s="15">
        <v>0</v>
      </c>
      <c r="Z33" s="15">
        <f t="shared" si="2"/>
        <v>1</v>
      </c>
      <c r="AA33" s="4">
        <v>0</v>
      </c>
      <c r="AB33" s="4">
        <v>1</v>
      </c>
      <c r="AC33" s="4">
        <v>0</v>
      </c>
      <c r="AD33" s="4">
        <v>0</v>
      </c>
      <c r="AE33" s="4">
        <v>0</v>
      </c>
      <c r="AF33" s="4">
        <v>0</v>
      </c>
      <c r="AG33" s="4">
        <v>0</v>
      </c>
      <c r="AH33" s="4">
        <v>0</v>
      </c>
      <c r="AI33" s="4">
        <v>0</v>
      </c>
      <c r="AJ33" s="4">
        <v>0</v>
      </c>
      <c r="AK33" s="4">
        <v>5</v>
      </c>
      <c r="AL33" s="4">
        <v>0</v>
      </c>
      <c r="AM33" s="4">
        <v>0</v>
      </c>
      <c r="AN33" s="4">
        <v>0</v>
      </c>
      <c r="AO33" s="4">
        <v>0</v>
      </c>
      <c r="AP33" s="33">
        <f t="shared" si="3"/>
        <v>1034</v>
      </c>
      <c r="AQ33" s="113"/>
      <c r="AR33" s="93" t="s">
        <v>107</v>
      </c>
      <c r="AS33" s="93" t="s">
        <v>108</v>
      </c>
      <c r="AT33" s="94" t="s">
        <v>109</v>
      </c>
      <c r="AU33" s="10">
        <v>10</v>
      </c>
      <c r="AV33" s="94" t="s">
        <v>110</v>
      </c>
      <c r="AW33" s="96">
        <v>15.87</v>
      </c>
      <c r="AX33" s="96">
        <v>168.3</v>
      </c>
      <c r="AY33" s="94">
        <v>0.158</v>
      </c>
      <c r="AZ33" s="96">
        <v>0.1</v>
      </c>
      <c r="BA33" s="97">
        <v>18.2</v>
      </c>
      <c r="BB33" s="96">
        <v>764.7</v>
      </c>
      <c r="BC33" s="97">
        <v>8.8000000000000007</v>
      </c>
      <c r="BD33" s="96">
        <v>7</v>
      </c>
      <c r="BE33" s="96" t="s">
        <v>91</v>
      </c>
      <c r="BF33" s="96">
        <v>8</v>
      </c>
      <c r="BG33" s="98">
        <v>0.27</v>
      </c>
      <c r="BH33" s="99"/>
    </row>
    <row r="34" spans="1:94" ht="15.95" customHeight="1" thickBot="1">
      <c r="A34" s="56">
        <v>43507</v>
      </c>
      <c r="B34" s="44" t="s">
        <v>112</v>
      </c>
      <c r="C34" s="44" t="s">
        <v>77</v>
      </c>
      <c r="D34" s="12"/>
      <c r="E34" s="45">
        <v>0</v>
      </c>
      <c r="F34" s="45">
        <v>0</v>
      </c>
      <c r="G34" s="45">
        <v>0</v>
      </c>
      <c r="H34" s="45">
        <v>1</v>
      </c>
      <c r="I34" s="45">
        <v>0</v>
      </c>
      <c r="J34" s="45">
        <f t="shared" ref="J34:J65" si="5">P34+O34+N34+M34+L34+K34</f>
        <v>0</v>
      </c>
      <c r="K34" s="45">
        <v>0</v>
      </c>
      <c r="L34" s="45">
        <v>0</v>
      </c>
      <c r="M34" s="45">
        <v>0</v>
      </c>
      <c r="N34" s="45">
        <v>0</v>
      </c>
      <c r="O34" s="45">
        <v>0</v>
      </c>
      <c r="P34" s="45">
        <v>0</v>
      </c>
      <c r="Q34" s="45">
        <v>0</v>
      </c>
      <c r="R34" s="45">
        <f t="shared" si="4"/>
        <v>0</v>
      </c>
      <c r="S34" s="45">
        <v>0</v>
      </c>
      <c r="T34" s="45">
        <f t="shared" ref="T34:T65" si="6">U34+V34+W34</f>
        <v>0</v>
      </c>
      <c r="U34" s="45">
        <v>0</v>
      </c>
      <c r="V34" s="45">
        <v>0</v>
      </c>
      <c r="W34" s="45">
        <v>0</v>
      </c>
      <c r="X34" s="45">
        <v>0</v>
      </c>
      <c r="Y34" s="45">
        <v>0</v>
      </c>
      <c r="Z34" s="45">
        <f t="shared" ref="Z34:Z65" si="7">SUM(AA34:AI34)</f>
        <v>0</v>
      </c>
      <c r="AA34" s="44">
        <v>0</v>
      </c>
      <c r="AB34" s="44">
        <v>0</v>
      </c>
      <c r="AC34" s="44">
        <v>0</v>
      </c>
      <c r="AD34" s="44">
        <v>0</v>
      </c>
      <c r="AE34" s="44">
        <v>0</v>
      </c>
      <c r="AF34" s="44">
        <v>0</v>
      </c>
      <c r="AG34" s="44">
        <v>0</v>
      </c>
      <c r="AH34" s="44">
        <v>0</v>
      </c>
      <c r="AI34" s="44">
        <v>0</v>
      </c>
      <c r="AJ34" s="44">
        <v>0</v>
      </c>
      <c r="AK34" s="44">
        <v>0</v>
      </c>
      <c r="AL34" s="44">
        <v>0</v>
      </c>
      <c r="AM34" s="44">
        <v>0</v>
      </c>
      <c r="AN34" s="44">
        <v>0</v>
      </c>
      <c r="AO34" s="44">
        <v>0</v>
      </c>
      <c r="AP34" s="33">
        <f t="shared" ref="AP34:AP65" si="8">SUM(E34:AO34)-Z34-J34-T34-R34</f>
        <v>1</v>
      </c>
      <c r="AQ34" s="113"/>
      <c r="AR34" s="61" t="s">
        <v>113</v>
      </c>
      <c r="AS34" s="61" t="s">
        <v>114</v>
      </c>
      <c r="AT34" s="49" t="s">
        <v>112</v>
      </c>
      <c r="AU34" s="48">
        <v>10</v>
      </c>
      <c r="AV34" s="62" t="s">
        <v>75</v>
      </c>
      <c r="AW34" s="63">
        <v>5.74</v>
      </c>
      <c r="AX34" s="63">
        <v>50.1</v>
      </c>
      <c r="AY34" s="49">
        <v>0.03</v>
      </c>
      <c r="AZ34" s="63">
        <v>0</v>
      </c>
      <c r="BA34" s="50">
        <v>9.3000000000000007</v>
      </c>
      <c r="BB34" s="63">
        <v>766</v>
      </c>
      <c r="BC34" s="50">
        <v>6.9</v>
      </c>
      <c r="BD34" s="63">
        <v>7</v>
      </c>
      <c r="BE34" s="63">
        <v>0</v>
      </c>
      <c r="BF34" s="63">
        <v>30</v>
      </c>
      <c r="BG34" s="55">
        <v>0.42</v>
      </c>
      <c r="BH34" s="64"/>
    </row>
    <row r="35" spans="1:94" ht="15.95" customHeight="1" thickBot="1">
      <c r="A35" s="82">
        <v>43507</v>
      </c>
      <c r="B35" s="14" t="s">
        <v>112</v>
      </c>
      <c r="C35" s="14" t="s">
        <v>74</v>
      </c>
      <c r="D35" s="12"/>
      <c r="E35" s="34">
        <v>923</v>
      </c>
      <c r="F35" s="34">
        <v>89</v>
      </c>
      <c r="G35" s="34">
        <v>0</v>
      </c>
      <c r="H35" s="34">
        <v>768</v>
      </c>
      <c r="I35" s="34">
        <v>0</v>
      </c>
      <c r="J35" s="34">
        <f t="shared" si="5"/>
        <v>0</v>
      </c>
      <c r="K35" s="34">
        <v>0</v>
      </c>
      <c r="L35" s="34">
        <v>0</v>
      </c>
      <c r="M35" s="34">
        <v>0</v>
      </c>
      <c r="N35" s="34">
        <v>0</v>
      </c>
      <c r="O35" s="34">
        <v>0</v>
      </c>
      <c r="P35" s="34">
        <v>0</v>
      </c>
      <c r="Q35" s="34">
        <v>0</v>
      </c>
      <c r="R35" s="34">
        <f t="shared" si="4"/>
        <v>0</v>
      </c>
      <c r="S35" s="34">
        <v>0</v>
      </c>
      <c r="T35" s="34">
        <f t="shared" si="6"/>
        <v>0</v>
      </c>
      <c r="U35" s="34">
        <v>0</v>
      </c>
      <c r="V35" s="34">
        <v>0</v>
      </c>
      <c r="W35" s="34">
        <v>0</v>
      </c>
      <c r="X35" s="34">
        <v>0</v>
      </c>
      <c r="Y35" s="34">
        <v>0</v>
      </c>
      <c r="Z35" s="34">
        <f t="shared" si="7"/>
        <v>0</v>
      </c>
      <c r="AA35" s="14">
        <v>0</v>
      </c>
      <c r="AB35" s="14">
        <v>0</v>
      </c>
      <c r="AC35" s="14">
        <v>0</v>
      </c>
      <c r="AD35" s="14">
        <v>0</v>
      </c>
      <c r="AE35" s="14">
        <v>0</v>
      </c>
      <c r="AF35" s="14">
        <v>0</v>
      </c>
      <c r="AG35" s="14">
        <v>0</v>
      </c>
      <c r="AH35" s="14">
        <v>0</v>
      </c>
      <c r="AI35" s="14">
        <v>0</v>
      </c>
      <c r="AJ35" s="14">
        <v>0</v>
      </c>
      <c r="AK35" s="14">
        <v>0</v>
      </c>
      <c r="AL35" s="14">
        <v>0</v>
      </c>
      <c r="AM35" s="14">
        <v>1</v>
      </c>
      <c r="AN35" s="14">
        <v>0</v>
      </c>
      <c r="AO35" s="14">
        <v>0</v>
      </c>
      <c r="AP35" s="33">
        <f t="shared" si="8"/>
        <v>1781</v>
      </c>
      <c r="AQ35" s="113"/>
      <c r="AR35" s="83" t="s">
        <v>113</v>
      </c>
      <c r="AS35" s="83" t="s">
        <v>114</v>
      </c>
      <c r="AT35" s="39" t="s">
        <v>112</v>
      </c>
      <c r="AU35" s="38">
        <v>10</v>
      </c>
      <c r="AV35" s="84" t="s">
        <v>75</v>
      </c>
      <c r="AW35" s="85">
        <v>5.74</v>
      </c>
      <c r="AX35" s="85">
        <v>50.1</v>
      </c>
      <c r="AY35" s="39">
        <v>0.03</v>
      </c>
      <c r="AZ35" s="85">
        <v>0</v>
      </c>
      <c r="BA35" s="40">
        <v>9.3000000000000007</v>
      </c>
      <c r="BB35" s="85">
        <v>766</v>
      </c>
      <c r="BC35" s="40">
        <v>6.9</v>
      </c>
      <c r="BD35" s="85">
        <v>7</v>
      </c>
      <c r="BE35" s="85">
        <v>0</v>
      </c>
      <c r="BF35" s="85">
        <v>30</v>
      </c>
      <c r="BG35" s="86">
        <v>0.42</v>
      </c>
      <c r="BH35" s="87"/>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row>
    <row r="36" spans="1:94" ht="15.95" customHeight="1" thickBot="1">
      <c r="A36" s="92">
        <v>43507</v>
      </c>
      <c r="B36" s="4" t="s">
        <v>112</v>
      </c>
      <c r="C36" s="4" t="s">
        <v>78</v>
      </c>
      <c r="D36" s="12"/>
      <c r="E36" s="15">
        <v>1209</v>
      </c>
      <c r="F36" s="15">
        <v>21</v>
      </c>
      <c r="G36" s="15">
        <v>0</v>
      </c>
      <c r="H36" s="15">
        <v>1418</v>
      </c>
      <c r="I36" s="15">
        <v>0</v>
      </c>
      <c r="J36" s="15">
        <f t="shared" si="5"/>
        <v>1</v>
      </c>
      <c r="K36" s="15">
        <v>0</v>
      </c>
      <c r="L36" s="15">
        <v>1</v>
      </c>
      <c r="M36" s="15">
        <v>0</v>
      </c>
      <c r="N36" s="15">
        <v>0</v>
      </c>
      <c r="O36" s="15">
        <v>0</v>
      </c>
      <c r="P36" s="15">
        <v>0</v>
      </c>
      <c r="Q36" s="15">
        <v>0</v>
      </c>
      <c r="R36" s="15">
        <f t="shared" si="4"/>
        <v>0</v>
      </c>
      <c r="S36" s="15">
        <v>0</v>
      </c>
      <c r="T36" s="15">
        <f t="shared" si="6"/>
        <v>0</v>
      </c>
      <c r="U36" s="15">
        <v>0</v>
      </c>
      <c r="V36" s="15">
        <v>0</v>
      </c>
      <c r="W36" s="15">
        <v>0</v>
      </c>
      <c r="X36" s="15">
        <v>0</v>
      </c>
      <c r="Y36" s="15">
        <v>0</v>
      </c>
      <c r="Z36" s="15">
        <f t="shared" si="7"/>
        <v>0</v>
      </c>
      <c r="AA36" s="4">
        <v>0</v>
      </c>
      <c r="AB36" s="4">
        <v>0</v>
      </c>
      <c r="AC36" s="4">
        <v>0</v>
      </c>
      <c r="AD36" s="4">
        <v>0</v>
      </c>
      <c r="AE36" s="4">
        <v>0</v>
      </c>
      <c r="AF36" s="4">
        <v>0</v>
      </c>
      <c r="AG36" s="4">
        <v>0</v>
      </c>
      <c r="AH36" s="4">
        <v>0</v>
      </c>
      <c r="AI36" s="4">
        <v>0</v>
      </c>
      <c r="AJ36" s="4">
        <v>0</v>
      </c>
      <c r="AK36" s="4">
        <v>0</v>
      </c>
      <c r="AL36" s="4">
        <v>0</v>
      </c>
      <c r="AM36" s="4">
        <v>0</v>
      </c>
      <c r="AN36" s="4">
        <v>0</v>
      </c>
      <c r="AO36" s="4">
        <v>0</v>
      </c>
      <c r="AP36" s="33">
        <f t="shared" si="8"/>
        <v>2649</v>
      </c>
      <c r="AQ36" s="113"/>
      <c r="AR36" s="93" t="s">
        <v>113</v>
      </c>
      <c r="AS36" s="93" t="s">
        <v>114</v>
      </c>
      <c r="AT36" s="94" t="s">
        <v>112</v>
      </c>
      <c r="AU36" s="10">
        <v>10</v>
      </c>
      <c r="AV36" s="95" t="s">
        <v>75</v>
      </c>
      <c r="AW36" s="96">
        <v>5.74</v>
      </c>
      <c r="AX36" s="96">
        <v>50.1</v>
      </c>
      <c r="AY36" s="94">
        <v>0.03</v>
      </c>
      <c r="AZ36" s="96">
        <v>0</v>
      </c>
      <c r="BA36" s="97">
        <v>9.3000000000000007</v>
      </c>
      <c r="BB36" s="96">
        <v>766</v>
      </c>
      <c r="BC36" s="97">
        <v>6.9</v>
      </c>
      <c r="BD36" s="96">
        <v>7</v>
      </c>
      <c r="BE36" s="96">
        <v>0</v>
      </c>
      <c r="BF36" s="96">
        <v>30</v>
      </c>
      <c r="BG36" s="98">
        <v>0.42</v>
      </c>
      <c r="BH36" s="99"/>
    </row>
    <row r="37" spans="1:94" ht="15.95" customHeight="1" thickBot="1">
      <c r="A37" s="82">
        <v>43507</v>
      </c>
      <c r="B37" s="14" t="s">
        <v>115</v>
      </c>
      <c r="C37" s="14" t="s">
        <v>74</v>
      </c>
      <c r="D37" s="12"/>
      <c r="E37" s="34">
        <v>174</v>
      </c>
      <c r="F37" s="34">
        <v>90</v>
      </c>
      <c r="G37" s="34">
        <v>0</v>
      </c>
      <c r="H37" s="34">
        <v>343</v>
      </c>
      <c r="I37" s="34">
        <v>0</v>
      </c>
      <c r="J37" s="34">
        <f t="shared" si="5"/>
        <v>0</v>
      </c>
      <c r="K37" s="34">
        <v>0</v>
      </c>
      <c r="L37" s="34">
        <v>0</v>
      </c>
      <c r="M37" s="34">
        <v>0</v>
      </c>
      <c r="N37" s="34">
        <v>0</v>
      </c>
      <c r="O37" s="34">
        <v>0</v>
      </c>
      <c r="P37" s="34">
        <v>0</v>
      </c>
      <c r="Q37" s="34">
        <v>0</v>
      </c>
      <c r="R37" s="34">
        <f t="shared" si="4"/>
        <v>0</v>
      </c>
      <c r="S37" s="34">
        <v>0</v>
      </c>
      <c r="T37" s="34">
        <f t="shared" si="6"/>
        <v>0</v>
      </c>
      <c r="U37" s="34">
        <v>0</v>
      </c>
      <c r="V37" s="34">
        <v>0</v>
      </c>
      <c r="W37" s="34">
        <v>0</v>
      </c>
      <c r="X37" s="34">
        <v>0</v>
      </c>
      <c r="Y37" s="34">
        <v>0</v>
      </c>
      <c r="Z37" s="34">
        <f t="shared" si="7"/>
        <v>0</v>
      </c>
      <c r="AA37" s="14">
        <v>0</v>
      </c>
      <c r="AB37" s="14">
        <v>0</v>
      </c>
      <c r="AC37" s="14">
        <v>0</v>
      </c>
      <c r="AD37" s="38">
        <v>0</v>
      </c>
      <c r="AE37" s="14">
        <v>0</v>
      </c>
      <c r="AF37" s="14">
        <v>0</v>
      </c>
      <c r="AG37" s="14">
        <v>0</v>
      </c>
      <c r="AH37" s="14">
        <v>0</v>
      </c>
      <c r="AI37" s="14">
        <v>0</v>
      </c>
      <c r="AJ37" s="14">
        <v>0</v>
      </c>
      <c r="AK37" s="14">
        <v>0</v>
      </c>
      <c r="AL37" s="14">
        <v>0</v>
      </c>
      <c r="AM37" s="14">
        <v>0</v>
      </c>
      <c r="AN37" s="14">
        <v>0</v>
      </c>
      <c r="AO37" s="14">
        <v>0</v>
      </c>
      <c r="AP37" s="33">
        <f t="shared" si="8"/>
        <v>607</v>
      </c>
      <c r="AQ37" s="113"/>
      <c r="AR37" s="83" t="s">
        <v>107</v>
      </c>
      <c r="AS37" s="83" t="s">
        <v>116</v>
      </c>
      <c r="AT37" s="39" t="s">
        <v>115</v>
      </c>
      <c r="AU37" s="38">
        <v>10</v>
      </c>
      <c r="AV37" s="39" t="s">
        <v>75</v>
      </c>
      <c r="AW37" s="85">
        <v>9.4</v>
      </c>
      <c r="AX37" s="85">
        <v>99.5</v>
      </c>
      <c r="AY37" s="39">
        <v>0</v>
      </c>
      <c r="AZ37" s="85">
        <v>0</v>
      </c>
      <c r="BA37" s="40">
        <v>18.100000000000001</v>
      </c>
      <c r="BB37" s="85">
        <v>765</v>
      </c>
      <c r="BC37" s="40">
        <v>6.8</v>
      </c>
      <c r="BD37" s="85">
        <v>2</v>
      </c>
      <c r="BE37" s="85" t="s">
        <v>91</v>
      </c>
      <c r="BF37" s="85">
        <v>17</v>
      </c>
      <c r="BG37" s="86">
        <v>0.42</v>
      </c>
      <c r="BH37" s="87"/>
      <c r="BI37" s="13" t="s">
        <v>117</v>
      </c>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row>
    <row r="38" spans="1:94" ht="15.95" customHeight="1" thickBot="1">
      <c r="A38" s="92">
        <v>43507</v>
      </c>
      <c r="B38" s="4" t="s">
        <v>115</v>
      </c>
      <c r="C38" s="4" t="s">
        <v>78</v>
      </c>
      <c r="D38" s="12"/>
      <c r="E38" s="15">
        <v>1330</v>
      </c>
      <c r="F38" s="15">
        <v>0</v>
      </c>
      <c r="G38" s="15">
        <v>0</v>
      </c>
      <c r="H38" s="15">
        <v>932</v>
      </c>
      <c r="I38" s="15">
        <v>1</v>
      </c>
      <c r="J38" s="15">
        <f t="shared" si="5"/>
        <v>0</v>
      </c>
      <c r="K38" s="15">
        <v>0</v>
      </c>
      <c r="L38" s="15">
        <v>0</v>
      </c>
      <c r="M38" s="15">
        <v>0</v>
      </c>
      <c r="N38" s="15">
        <v>0</v>
      </c>
      <c r="O38" s="15">
        <v>0</v>
      </c>
      <c r="P38" s="15">
        <v>0</v>
      </c>
      <c r="Q38" s="15">
        <v>0</v>
      </c>
      <c r="R38" s="15">
        <f t="shared" si="4"/>
        <v>0</v>
      </c>
      <c r="S38" s="15">
        <v>0</v>
      </c>
      <c r="T38" s="15">
        <f t="shared" si="6"/>
        <v>0</v>
      </c>
      <c r="U38" s="15">
        <v>0</v>
      </c>
      <c r="V38" s="15">
        <v>0</v>
      </c>
      <c r="W38" s="15">
        <v>0</v>
      </c>
      <c r="X38" s="15">
        <v>0</v>
      </c>
      <c r="Y38" s="15">
        <v>0</v>
      </c>
      <c r="Z38" s="15">
        <f t="shared" si="7"/>
        <v>2</v>
      </c>
      <c r="AA38" s="4">
        <v>0</v>
      </c>
      <c r="AB38" s="4">
        <v>0</v>
      </c>
      <c r="AC38" s="4">
        <v>0</v>
      </c>
      <c r="AD38" s="4">
        <v>0</v>
      </c>
      <c r="AE38" s="4">
        <v>0</v>
      </c>
      <c r="AF38" s="4">
        <v>0</v>
      </c>
      <c r="AG38" s="4">
        <v>0</v>
      </c>
      <c r="AH38" s="4">
        <v>2</v>
      </c>
      <c r="AI38" s="4">
        <v>0</v>
      </c>
      <c r="AJ38" s="4">
        <v>0</v>
      </c>
      <c r="AK38" s="4">
        <v>0</v>
      </c>
      <c r="AL38" s="4">
        <v>0</v>
      </c>
      <c r="AM38" s="4">
        <v>0</v>
      </c>
      <c r="AN38" s="4">
        <v>0</v>
      </c>
      <c r="AO38" s="4">
        <v>0</v>
      </c>
      <c r="AP38" s="33">
        <f t="shared" si="8"/>
        <v>2265</v>
      </c>
      <c r="AQ38" s="113"/>
      <c r="AR38" s="93" t="s">
        <v>107</v>
      </c>
      <c r="AS38" s="93" t="s">
        <v>116</v>
      </c>
      <c r="AT38" s="94" t="s">
        <v>115</v>
      </c>
      <c r="AU38" s="10">
        <v>10</v>
      </c>
      <c r="AV38" s="94" t="s">
        <v>75</v>
      </c>
      <c r="AW38" s="96">
        <v>9.4</v>
      </c>
      <c r="AX38" s="96">
        <v>99.5</v>
      </c>
      <c r="AY38" s="94">
        <v>0</v>
      </c>
      <c r="AZ38" s="96">
        <v>0</v>
      </c>
      <c r="BA38" s="97">
        <v>18.100000000000001</v>
      </c>
      <c r="BB38" s="96">
        <v>765</v>
      </c>
      <c r="BC38" s="97">
        <v>6.8</v>
      </c>
      <c r="BD38" s="96">
        <v>2</v>
      </c>
      <c r="BE38" s="96" t="s">
        <v>91</v>
      </c>
      <c r="BF38" s="96">
        <v>17</v>
      </c>
      <c r="BG38" s="98">
        <v>0.42</v>
      </c>
      <c r="BH38" s="99"/>
    </row>
    <row r="39" spans="1:94" ht="15.95" customHeight="1" thickBot="1">
      <c r="A39" s="82">
        <v>43514</v>
      </c>
      <c r="B39" s="14" t="s">
        <v>118</v>
      </c>
      <c r="C39" s="14" t="s">
        <v>74</v>
      </c>
      <c r="D39" s="12"/>
      <c r="E39" s="34">
        <v>59</v>
      </c>
      <c r="F39" s="34">
        <v>25</v>
      </c>
      <c r="G39" s="34">
        <v>0</v>
      </c>
      <c r="H39" s="34">
        <v>241</v>
      </c>
      <c r="I39" s="34">
        <v>0</v>
      </c>
      <c r="J39" s="34">
        <f t="shared" si="5"/>
        <v>1</v>
      </c>
      <c r="K39" s="34">
        <v>0</v>
      </c>
      <c r="L39" s="34">
        <v>0</v>
      </c>
      <c r="M39" s="34">
        <v>1</v>
      </c>
      <c r="N39" s="34">
        <v>0</v>
      </c>
      <c r="O39" s="34">
        <v>0</v>
      </c>
      <c r="P39" s="34">
        <v>0</v>
      </c>
      <c r="Q39" s="34">
        <v>0</v>
      </c>
      <c r="R39" s="34">
        <f t="shared" si="4"/>
        <v>0</v>
      </c>
      <c r="S39" s="34">
        <v>0</v>
      </c>
      <c r="T39" s="34">
        <f t="shared" si="6"/>
        <v>0</v>
      </c>
      <c r="U39" s="34">
        <v>0</v>
      </c>
      <c r="V39" s="34">
        <v>0</v>
      </c>
      <c r="W39" s="34">
        <v>0</v>
      </c>
      <c r="X39" s="34">
        <v>0</v>
      </c>
      <c r="Y39" s="34">
        <v>0</v>
      </c>
      <c r="Z39" s="34">
        <f t="shared" si="7"/>
        <v>0</v>
      </c>
      <c r="AA39" s="14">
        <v>0</v>
      </c>
      <c r="AB39" s="14">
        <v>0</v>
      </c>
      <c r="AC39" s="14">
        <v>0</v>
      </c>
      <c r="AD39" s="38">
        <v>0</v>
      </c>
      <c r="AE39" s="14">
        <v>0</v>
      </c>
      <c r="AF39" s="14">
        <v>0</v>
      </c>
      <c r="AG39" s="14">
        <v>0</v>
      </c>
      <c r="AH39" s="14">
        <v>0</v>
      </c>
      <c r="AI39" s="14">
        <v>0</v>
      </c>
      <c r="AJ39" s="14">
        <v>0</v>
      </c>
      <c r="AK39" s="14">
        <v>0</v>
      </c>
      <c r="AL39" s="14">
        <v>0</v>
      </c>
      <c r="AM39" s="14">
        <v>3</v>
      </c>
      <c r="AN39" s="14">
        <v>0</v>
      </c>
      <c r="AO39" s="38">
        <v>0</v>
      </c>
      <c r="AP39" s="33">
        <f t="shared" si="8"/>
        <v>329</v>
      </c>
      <c r="AQ39" s="113"/>
      <c r="AR39" s="83" t="s">
        <v>119</v>
      </c>
      <c r="AS39" s="83" t="s">
        <v>120</v>
      </c>
      <c r="AT39" s="39" t="s">
        <v>118</v>
      </c>
      <c r="AU39" s="38">
        <v>10</v>
      </c>
      <c r="AV39" s="90" t="s">
        <v>75</v>
      </c>
      <c r="AW39" s="85">
        <v>2.71</v>
      </c>
      <c r="AX39" s="85">
        <v>23.8</v>
      </c>
      <c r="AY39" s="39">
        <v>0.60799999999999998</v>
      </c>
      <c r="AZ39" s="85">
        <v>0.3</v>
      </c>
      <c r="BA39" s="40">
        <v>10.1</v>
      </c>
      <c r="BB39" s="85">
        <v>764.5</v>
      </c>
      <c r="BC39" s="40">
        <v>7.69</v>
      </c>
      <c r="BD39" s="85">
        <v>1</v>
      </c>
      <c r="BE39" s="85">
        <v>0</v>
      </c>
      <c r="BF39" s="85">
        <v>3</v>
      </c>
      <c r="BG39" s="86">
        <v>0.2</v>
      </c>
      <c r="BH39" s="87"/>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row>
    <row r="40" spans="1:94" ht="15.95" customHeight="1" thickBot="1">
      <c r="A40" s="82">
        <v>43514</v>
      </c>
      <c r="B40" s="14" t="s">
        <v>121</v>
      </c>
      <c r="C40" s="14" t="s">
        <v>74</v>
      </c>
      <c r="D40" s="12"/>
      <c r="E40" s="34">
        <v>1</v>
      </c>
      <c r="F40" s="34">
        <v>0</v>
      </c>
      <c r="G40" s="34">
        <v>0</v>
      </c>
      <c r="H40" s="34">
        <v>1</v>
      </c>
      <c r="I40" s="34">
        <v>0</v>
      </c>
      <c r="J40" s="34">
        <f t="shared" si="5"/>
        <v>0</v>
      </c>
      <c r="K40" s="34">
        <v>0</v>
      </c>
      <c r="L40" s="34">
        <v>0</v>
      </c>
      <c r="M40" s="34">
        <v>0</v>
      </c>
      <c r="N40" s="34">
        <v>0</v>
      </c>
      <c r="O40" s="34">
        <v>0</v>
      </c>
      <c r="P40" s="34">
        <v>0</v>
      </c>
      <c r="Q40" s="34">
        <v>0</v>
      </c>
      <c r="R40" s="34">
        <f t="shared" si="4"/>
        <v>0</v>
      </c>
      <c r="S40" s="34">
        <v>0</v>
      </c>
      <c r="T40" s="34">
        <f t="shared" si="6"/>
        <v>0</v>
      </c>
      <c r="U40" s="34">
        <v>0</v>
      </c>
      <c r="V40" s="34">
        <v>0</v>
      </c>
      <c r="W40" s="34">
        <v>0</v>
      </c>
      <c r="X40" s="34">
        <v>0</v>
      </c>
      <c r="Y40" s="34">
        <v>0</v>
      </c>
      <c r="Z40" s="34">
        <f t="shared" si="7"/>
        <v>1</v>
      </c>
      <c r="AA40" s="14">
        <v>0</v>
      </c>
      <c r="AB40" s="14">
        <v>0</v>
      </c>
      <c r="AC40" s="14">
        <v>0</v>
      </c>
      <c r="AD40" s="14">
        <v>0</v>
      </c>
      <c r="AE40" s="14">
        <v>0</v>
      </c>
      <c r="AF40" s="14">
        <v>0</v>
      </c>
      <c r="AG40" s="14">
        <v>1</v>
      </c>
      <c r="AH40" s="14">
        <v>0</v>
      </c>
      <c r="AI40" s="14">
        <v>0</v>
      </c>
      <c r="AJ40" s="14">
        <v>0</v>
      </c>
      <c r="AK40" s="14">
        <v>0</v>
      </c>
      <c r="AL40" s="14">
        <v>0</v>
      </c>
      <c r="AM40" s="14">
        <v>0</v>
      </c>
      <c r="AN40" s="14">
        <v>0</v>
      </c>
      <c r="AO40" s="14">
        <v>0</v>
      </c>
      <c r="AP40" s="33">
        <f t="shared" si="8"/>
        <v>3</v>
      </c>
      <c r="AQ40" s="113"/>
      <c r="AR40" s="83" t="s">
        <v>119</v>
      </c>
      <c r="AS40" s="83" t="s">
        <v>122</v>
      </c>
      <c r="AT40" s="39" t="s">
        <v>121</v>
      </c>
      <c r="AU40" s="38">
        <v>10</v>
      </c>
      <c r="AV40" s="90" t="s">
        <v>75</v>
      </c>
      <c r="AW40" s="85">
        <v>11.27</v>
      </c>
      <c r="AX40" s="85">
        <v>103.6</v>
      </c>
      <c r="AY40" s="39">
        <v>2.98</v>
      </c>
      <c r="AZ40" s="85">
        <v>1.6</v>
      </c>
      <c r="BA40" s="40">
        <v>11.3</v>
      </c>
      <c r="BB40" s="85">
        <v>765</v>
      </c>
      <c r="BC40" s="40">
        <v>7.2</v>
      </c>
      <c r="BD40" s="85">
        <v>0</v>
      </c>
      <c r="BE40" s="85">
        <v>0</v>
      </c>
      <c r="BF40" s="85">
        <v>2</v>
      </c>
      <c r="BG40" s="86">
        <v>0.25</v>
      </c>
      <c r="BH40" s="87"/>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1"/>
      <c r="CP40" s="11"/>
    </row>
    <row r="41" spans="1:94" ht="15.95" customHeight="1" thickBot="1">
      <c r="A41" s="56">
        <v>43531</v>
      </c>
      <c r="B41" s="44" t="s">
        <v>123</v>
      </c>
      <c r="C41" s="44" t="s">
        <v>77</v>
      </c>
      <c r="D41" s="12"/>
      <c r="E41" s="45">
        <v>0</v>
      </c>
      <c r="F41" s="45">
        <v>0</v>
      </c>
      <c r="G41" s="45">
        <v>0</v>
      </c>
      <c r="H41" s="45">
        <v>0</v>
      </c>
      <c r="I41" s="45">
        <v>4</v>
      </c>
      <c r="J41" s="45">
        <f t="shared" si="5"/>
        <v>0</v>
      </c>
      <c r="K41" s="45">
        <v>0</v>
      </c>
      <c r="L41" s="45">
        <v>0</v>
      </c>
      <c r="M41" s="45">
        <v>0</v>
      </c>
      <c r="N41" s="45">
        <v>0</v>
      </c>
      <c r="O41" s="45">
        <v>0</v>
      </c>
      <c r="P41" s="45">
        <v>0</v>
      </c>
      <c r="Q41" s="45">
        <v>0</v>
      </c>
      <c r="R41" s="45">
        <f t="shared" si="4"/>
        <v>0</v>
      </c>
      <c r="S41" s="45">
        <v>0</v>
      </c>
      <c r="T41" s="45">
        <f t="shared" si="6"/>
        <v>0</v>
      </c>
      <c r="U41" s="45">
        <v>0</v>
      </c>
      <c r="V41" s="45">
        <v>0</v>
      </c>
      <c r="W41" s="45">
        <v>0</v>
      </c>
      <c r="X41" s="45">
        <v>0</v>
      </c>
      <c r="Y41" s="45">
        <v>0</v>
      </c>
      <c r="Z41" s="45">
        <f t="shared" si="7"/>
        <v>0</v>
      </c>
      <c r="AA41" s="44">
        <v>0</v>
      </c>
      <c r="AB41" s="44">
        <v>0</v>
      </c>
      <c r="AC41" s="44">
        <v>0</v>
      </c>
      <c r="AD41" s="44">
        <v>0</v>
      </c>
      <c r="AE41" s="44">
        <v>0</v>
      </c>
      <c r="AF41" s="44">
        <v>0</v>
      </c>
      <c r="AG41" s="44">
        <v>0</v>
      </c>
      <c r="AH41" s="44">
        <v>0</v>
      </c>
      <c r="AI41" s="44">
        <v>0</v>
      </c>
      <c r="AJ41" s="44">
        <v>0</v>
      </c>
      <c r="AK41" s="44">
        <v>0</v>
      </c>
      <c r="AL41" s="44">
        <v>0</v>
      </c>
      <c r="AM41" s="44">
        <v>0</v>
      </c>
      <c r="AN41" s="44">
        <v>0</v>
      </c>
      <c r="AO41" s="44">
        <v>0</v>
      </c>
      <c r="AP41" s="33">
        <f t="shared" si="8"/>
        <v>4</v>
      </c>
      <c r="AQ41" s="113"/>
      <c r="AR41" s="46">
        <v>43531</v>
      </c>
      <c r="AS41" s="53">
        <v>0.35625000000000001</v>
      </c>
      <c r="AT41" s="44" t="s">
        <v>124</v>
      </c>
      <c r="AU41" s="44">
        <v>10</v>
      </c>
      <c r="AV41" s="44" t="s">
        <v>75</v>
      </c>
      <c r="AW41" s="44">
        <v>2.54</v>
      </c>
      <c r="AX41" s="44">
        <v>22.8</v>
      </c>
      <c r="AY41" s="49">
        <v>0.154</v>
      </c>
      <c r="AZ41" s="44">
        <v>0.1</v>
      </c>
      <c r="BA41" s="50">
        <v>12.1</v>
      </c>
      <c r="BB41" s="44"/>
      <c r="BC41" s="50"/>
      <c r="BD41" s="44">
        <v>4</v>
      </c>
      <c r="BE41" s="44">
        <v>0</v>
      </c>
      <c r="BF41" s="44" t="s">
        <v>125</v>
      </c>
      <c r="BG41" s="55">
        <v>0.3</v>
      </c>
      <c r="BH41" s="52" t="s">
        <v>126</v>
      </c>
    </row>
    <row r="42" spans="1:94" ht="15.95" customHeight="1" thickBot="1">
      <c r="A42" s="82">
        <v>43531</v>
      </c>
      <c r="B42" s="14" t="s">
        <v>123</v>
      </c>
      <c r="C42" s="14" t="s">
        <v>74</v>
      </c>
      <c r="D42" s="12"/>
      <c r="E42" s="34">
        <v>420</v>
      </c>
      <c r="F42" s="34">
        <v>47</v>
      </c>
      <c r="G42" s="34">
        <v>0</v>
      </c>
      <c r="H42" s="34">
        <v>709</v>
      </c>
      <c r="I42" s="34">
        <v>0</v>
      </c>
      <c r="J42" s="34">
        <f t="shared" si="5"/>
        <v>12</v>
      </c>
      <c r="K42" s="34">
        <v>0</v>
      </c>
      <c r="L42" s="34">
        <v>12</v>
      </c>
      <c r="M42" s="34">
        <v>0</v>
      </c>
      <c r="N42" s="34">
        <v>0</v>
      </c>
      <c r="O42" s="34">
        <v>0</v>
      </c>
      <c r="P42" s="34">
        <v>0</v>
      </c>
      <c r="Q42" s="34">
        <v>0</v>
      </c>
      <c r="R42" s="34">
        <f t="shared" si="4"/>
        <v>0</v>
      </c>
      <c r="S42" s="34">
        <v>0</v>
      </c>
      <c r="T42" s="34">
        <f t="shared" si="6"/>
        <v>0</v>
      </c>
      <c r="U42" s="34">
        <v>0</v>
      </c>
      <c r="V42" s="34">
        <v>0</v>
      </c>
      <c r="W42" s="34">
        <v>0</v>
      </c>
      <c r="X42" s="34">
        <v>0</v>
      </c>
      <c r="Y42" s="34">
        <v>0</v>
      </c>
      <c r="Z42" s="34">
        <f t="shared" si="7"/>
        <v>0</v>
      </c>
      <c r="AA42" s="14">
        <v>0</v>
      </c>
      <c r="AB42" s="14">
        <v>0</v>
      </c>
      <c r="AC42" s="14">
        <v>0</v>
      </c>
      <c r="AD42" s="38">
        <v>0</v>
      </c>
      <c r="AE42" s="14">
        <v>0</v>
      </c>
      <c r="AF42" s="14">
        <v>0</v>
      </c>
      <c r="AG42" s="14">
        <v>0</v>
      </c>
      <c r="AH42" s="14">
        <v>0</v>
      </c>
      <c r="AI42" s="14">
        <v>0</v>
      </c>
      <c r="AJ42" s="14">
        <v>0</v>
      </c>
      <c r="AK42" s="14">
        <v>0</v>
      </c>
      <c r="AL42" s="14">
        <v>0</v>
      </c>
      <c r="AM42" s="14">
        <v>0</v>
      </c>
      <c r="AN42" s="14">
        <v>0</v>
      </c>
      <c r="AO42" s="38">
        <v>1</v>
      </c>
      <c r="AP42" s="33">
        <f t="shared" si="8"/>
        <v>1189</v>
      </c>
      <c r="AQ42" s="113"/>
      <c r="AR42" s="36">
        <v>43531</v>
      </c>
      <c r="AS42" s="88">
        <v>0.35625000000000001</v>
      </c>
      <c r="AT42" s="14" t="s">
        <v>124</v>
      </c>
      <c r="AU42" s="14">
        <v>10</v>
      </c>
      <c r="AV42" s="14" t="s">
        <v>75</v>
      </c>
      <c r="AW42" s="14">
        <v>2.54</v>
      </c>
      <c r="AX42" s="14">
        <v>22.8</v>
      </c>
      <c r="AY42" s="39">
        <v>0.154</v>
      </c>
      <c r="AZ42" s="14">
        <v>0.1</v>
      </c>
      <c r="BA42" s="40">
        <v>12.1</v>
      </c>
      <c r="BB42" s="14"/>
      <c r="BC42" s="40"/>
      <c r="BD42" s="14">
        <v>4</v>
      </c>
      <c r="BE42" s="14">
        <v>0</v>
      </c>
      <c r="BF42" s="14" t="s">
        <v>125</v>
      </c>
      <c r="BG42" s="86">
        <v>0.3</v>
      </c>
      <c r="BH42" s="42" t="s">
        <v>126</v>
      </c>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row>
    <row r="43" spans="1:94" ht="15.95" customHeight="1" thickBot="1">
      <c r="A43" s="92">
        <v>43531</v>
      </c>
      <c r="B43" s="4" t="s">
        <v>123</v>
      </c>
      <c r="C43" s="4" t="s">
        <v>78</v>
      </c>
      <c r="D43" s="12"/>
      <c r="E43" s="15">
        <v>1551</v>
      </c>
      <c r="F43" s="15">
        <v>537</v>
      </c>
      <c r="G43" s="15">
        <v>0</v>
      </c>
      <c r="H43" s="15">
        <v>348</v>
      </c>
      <c r="I43" s="15">
        <v>11</v>
      </c>
      <c r="J43" s="15">
        <f t="shared" si="5"/>
        <v>23</v>
      </c>
      <c r="K43" s="15">
        <v>1</v>
      </c>
      <c r="L43" s="15">
        <v>19</v>
      </c>
      <c r="M43" s="15">
        <v>0</v>
      </c>
      <c r="N43" s="15">
        <v>3</v>
      </c>
      <c r="O43" s="15">
        <v>0</v>
      </c>
      <c r="P43" s="15">
        <v>0</v>
      </c>
      <c r="Q43" s="15">
        <v>0</v>
      </c>
      <c r="R43" s="15">
        <f t="shared" si="4"/>
        <v>0</v>
      </c>
      <c r="S43" s="15">
        <v>0</v>
      </c>
      <c r="T43" s="15">
        <f t="shared" si="6"/>
        <v>0</v>
      </c>
      <c r="U43" s="15">
        <v>0</v>
      </c>
      <c r="V43" s="15">
        <v>0</v>
      </c>
      <c r="W43" s="15">
        <v>0</v>
      </c>
      <c r="X43" s="15">
        <v>0</v>
      </c>
      <c r="Y43" s="15">
        <v>0</v>
      </c>
      <c r="Z43" s="15">
        <f t="shared" si="7"/>
        <v>3</v>
      </c>
      <c r="AA43" s="4">
        <v>0</v>
      </c>
      <c r="AB43" s="4">
        <v>3</v>
      </c>
      <c r="AC43" s="4">
        <v>0</v>
      </c>
      <c r="AD43" s="4">
        <v>0</v>
      </c>
      <c r="AE43" s="4">
        <v>0</v>
      </c>
      <c r="AF43" s="4">
        <v>0</v>
      </c>
      <c r="AG43" s="4">
        <v>0</v>
      </c>
      <c r="AH43" s="4">
        <v>0</v>
      </c>
      <c r="AI43" s="4">
        <v>0</v>
      </c>
      <c r="AJ43" s="4">
        <v>0</v>
      </c>
      <c r="AK43" s="4">
        <v>1</v>
      </c>
      <c r="AL43" s="4">
        <v>0</v>
      </c>
      <c r="AM43" s="4">
        <v>2</v>
      </c>
      <c r="AN43" s="4">
        <v>0</v>
      </c>
      <c r="AO43" s="4">
        <v>11</v>
      </c>
      <c r="AP43" s="33">
        <f t="shared" si="8"/>
        <v>2487</v>
      </c>
      <c r="AQ43" s="113"/>
      <c r="AR43" s="100">
        <v>43531</v>
      </c>
      <c r="AS43" s="101">
        <v>0.35625000000000001</v>
      </c>
      <c r="AT43" s="4" t="s">
        <v>124</v>
      </c>
      <c r="AU43" s="4">
        <v>10</v>
      </c>
      <c r="AV43" s="4" t="s">
        <v>75</v>
      </c>
      <c r="AW43" s="4">
        <v>2.54</v>
      </c>
      <c r="AX43" s="4">
        <v>22.8</v>
      </c>
      <c r="AY43" s="94">
        <v>0.154</v>
      </c>
      <c r="AZ43" s="4">
        <v>0.1</v>
      </c>
      <c r="BA43" s="97">
        <v>12.1</v>
      </c>
      <c r="BB43" s="4"/>
      <c r="BC43" s="97"/>
      <c r="BD43" s="4">
        <v>4</v>
      </c>
      <c r="BE43" s="4">
        <v>0</v>
      </c>
      <c r="BF43" s="4">
        <v>28</v>
      </c>
      <c r="BG43" s="98">
        <v>0.3</v>
      </c>
      <c r="BH43" s="103" t="s">
        <v>126</v>
      </c>
    </row>
    <row r="44" spans="1:94" ht="15.95" customHeight="1" thickBot="1">
      <c r="A44" s="82">
        <v>43535</v>
      </c>
      <c r="B44" s="14" t="s">
        <v>82</v>
      </c>
      <c r="C44" s="14" t="s">
        <v>74</v>
      </c>
      <c r="D44" s="12"/>
      <c r="E44" s="34">
        <v>281</v>
      </c>
      <c r="F44" s="34">
        <v>11</v>
      </c>
      <c r="G44" s="34">
        <v>0</v>
      </c>
      <c r="H44" s="34">
        <v>354</v>
      </c>
      <c r="I44" s="34">
        <v>0</v>
      </c>
      <c r="J44" s="34">
        <f t="shared" si="5"/>
        <v>0</v>
      </c>
      <c r="K44" s="34">
        <v>0</v>
      </c>
      <c r="L44" s="34">
        <v>0</v>
      </c>
      <c r="M44" s="34">
        <v>0</v>
      </c>
      <c r="N44" s="34">
        <v>0</v>
      </c>
      <c r="O44" s="34">
        <v>0</v>
      </c>
      <c r="P44" s="34">
        <v>0</v>
      </c>
      <c r="Q44" s="34">
        <v>0</v>
      </c>
      <c r="R44" s="34">
        <f t="shared" si="4"/>
        <v>0</v>
      </c>
      <c r="S44" s="34">
        <v>0</v>
      </c>
      <c r="T44" s="34">
        <f t="shared" si="6"/>
        <v>0</v>
      </c>
      <c r="U44" s="34">
        <v>0</v>
      </c>
      <c r="V44" s="34">
        <v>0</v>
      </c>
      <c r="W44" s="34">
        <v>0</v>
      </c>
      <c r="X44" s="34">
        <v>0</v>
      </c>
      <c r="Y44" s="34">
        <v>0</v>
      </c>
      <c r="Z44" s="34">
        <f t="shared" si="7"/>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33">
        <f t="shared" si="8"/>
        <v>646</v>
      </c>
      <c r="AQ44" s="113"/>
      <c r="AR44" s="36">
        <v>43535</v>
      </c>
      <c r="AS44" s="88">
        <v>0.64236111111111105</v>
      </c>
      <c r="AT44" s="39" t="s">
        <v>82</v>
      </c>
      <c r="AU44" s="38">
        <v>10</v>
      </c>
      <c r="AV44" s="90" t="s">
        <v>75</v>
      </c>
      <c r="AW44" s="14">
        <v>6.71</v>
      </c>
      <c r="AX44" s="14">
        <v>72.599999999999994</v>
      </c>
      <c r="AY44" s="39">
        <v>8.93</v>
      </c>
      <c r="AZ44" s="14">
        <v>5</v>
      </c>
      <c r="BA44" s="40">
        <v>17.7</v>
      </c>
      <c r="BB44" s="14">
        <v>759.5</v>
      </c>
      <c r="BC44" s="40">
        <v>6.9</v>
      </c>
      <c r="BD44" s="14">
        <v>0</v>
      </c>
      <c r="BE44" s="14">
        <v>0</v>
      </c>
      <c r="BF44" s="14">
        <v>1</v>
      </c>
      <c r="BG44" s="86">
        <v>0.1</v>
      </c>
      <c r="BH44" s="42"/>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row>
    <row r="45" spans="1:94" ht="15.95" customHeight="1" thickBot="1">
      <c r="A45" s="82">
        <v>43535</v>
      </c>
      <c r="B45" s="14" t="s">
        <v>73</v>
      </c>
      <c r="C45" s="14" t="s">
        <v>74</v>
      </c>
      <c r="D45" s="12"/>
      <c r="E45" s="34">
        <v>4</v>
      </c>
      <c r="F45" s="34">
        <v>2933</v>
      </c>
      <c r="G45" s="34">
        <v>11</v>
      </c>
      <c r="H45" s="34">
        <v>6</v>
      </c>
      <c r="I45" s="34">
        <v>0</v>
      </c>
      <c r="J45" s="34">
        <f t="shared" si="5"/>
        <v>0</v>
      </c>
      <c r="K45" s="34">
        <v>0</v>
      </c>
      <c r="L45" s="34">
        <v>0</v>
      </c>
      <c r="M45" s="34">
        <v>0</v>
      </c>
      <c r="N45" s="34">
        <v>0</v>
      </c>
      <c r="O45" s="34">
        <v>0</v>
      </c>
      <c r="P45" s="34">
        <v>0</v>
      </c>
      <c r="Q45" s="34">
        <v>0</v>
      </c>
      <c r="R45" s="34">
        <f t="shared" si="4"/>
        <v>11</v>
      </c>
      <c r="S45" s="34">
        <v>0</v>
      </c>
      <c r="T45" s="34">
        <f t="shared" si="6"/>
        <v>63</v>
      </c>
      <c r="U45" s="34">
        <v>0</v>
      </c>
      <c r="V45" s="34">
        <v>59</v>
      </c>
      <c r="W45" s="34">
        <v>4</v>
      </c>
      <c r="X45" s="34">
        <v>0</v>
      </c>
      <c r="Y45" s="34">
        <v>0</v>
      </c>
      <c r="Z45" s="34">
        <f t="shared" si="7"/>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33">
        <f t="shared" si="8"/>
        <v>3017</v>
      </c>
      <c r="AQ45" s="113"/>
      <c r="AR45" s="36">
        <v>43535</v>
      </c>
      <c r="AS45" s="88">
        <v>0.59027777777777779</v>
      </c>
      <c r="AT45" s="39" t="s">
        <v>73</v>
      </c>
      <c r="AU45" s="38">
        <v>10</v>
      </c>
      <c r="AV45" s="90" t="s">
        <v>75</v>
      </c>
      <c r="AW45" s="85">
        <v>13.57</v>
      </c>
      <c r="AX45" s="85">
        <v>128.30000000000001</v>
      </c>
      <c r="AY45" s="39">
        <v>2.9999999999999997E-4</v>
      </c>
      <c r="AZ45" s="85">
        <v>0</v>
      </c>
      <c r="BA45" s="40">
        <v>20.399999999999999</v>
      </c>
      <c r="BB45" s="85">
        <v>759.2</v>
      </c>
      <c r="BC45" s="40">
        <v>7.5</v>
      </c>
      <c r="BD45" s="85">
        <v>0</v>
      </c>
      <c r="BE45" s="85">
        <v>0</v>
      </c>
      <c r="BF45" s="85">
        <v>7</v>
      </c>
      <c r="BG45" s="86">
        <v>0.1</v>
      </c>
      <c r="BH45" s="42"/>
    </row>
    <row r="46" spans="1:94" ht="15.95" customHeight="1" thickBot="1">
      <c r="A46" s="82">
        <v>43535</v>
      </c>
      <c r="B46" s="14" t="s">
        <v>94</v>
      </c>
      <c r="C46" s="14" t="s">
        <v>74</v>
      </c>
      <c r="D46" s="12"/>
      <c r="E46" s="34">
        <v>16</v>
      </c>
      <c r="F46" s="34">
        <v>3</v>
      </c>
      <c r="G46" s="34">
        <v>51</v>
      </c>
      <c r="H46" s="34">
        <v>28</v>
      </c>
      <c r="I46" s="34">
        <v>0</v>
      </c>
      <c r="J46" s="34">
        <f t="shared" si="5"/>
        <v>0</v>
      </c>
      <c r="K46" s="34">
        <v>0</v>
      </c>
      <c r="L46" s="34">
        <v>0</v>
      </c>
      <c r="M46" s="34">
        <v>0</v>
      </c>
      <c r="N46" s="34">
        <v>0</v>
      </c>
      <c r="O46" s="34">
        <v>0</v>
      </c>
      <c r="P46" s="34">
        <v>0</v>
      </c>
      <c r="Q46" s="34">
        <v>0</v>
      </c>
      <c r="R46" s="34">
        <f t="shared" si="4"/>
        <v>51</v>
      </c>
      <c r="S46" s="34">
        <v>0</v>
      </c>
      <c r="T46" s="34">
        <f t="shared" si="6"/>
        <v>0</v>
      </c>
      <c r="U46" s="34">
        <v>0</v>
      </c>
      <c r="V46" s="34">
        <v>0</v>
      </c>
      <c r="W46" s="34">
        <v>0</v>
      </c>
      <c r="X46" s="34">
        <v>0</v>
      </c>
      <c r="Y46" s="34">
        <v>0</v>
      </c>
      <c r="Z46" s="34">
        <f t="shared" si="7"/>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33">
        <f t="shared" si="8"/>
        <v>98</v>
      </c>
      <c r="AQ46" s="113"/>
      <c r="AR46" s="36">
        <v>43535</v>
      </c>
      <c r="AS46" s="88">
        <v>0.66666666666666663</v>
      </c>
      <c r="AT46" s="14" t="s">
        <v>127</v>
      </c>
      <c r="AU46" s="38">
        <v>10</v>
      </c>
      <c r="AV46" s="90" t="s">
        <v>75</v>
      </c>
      <c r="AW46" s="14">
        <v>14.33</v>
      </c>
      <c r="AX46" s="14">
        <v>154.19999999999999</v>
      </c>
      <c r="AY46" s="39">
        <v>2.87</v>
      </c>
      <c r="AZ46" s="14">
        <v>1.5</v>
      </c>
      <c r="BA46" s="40">
        <v>18.399999999999999</v>
      </c>
      <c r="BB46" s="14">
        <v>760.1</v>
      </c>
      <c r="BC46" s="40">
        <v>7.9</v>
      </c>
      <c r="BD46" s="14">
        <v>0</v>
      </c>
      <c r="BE46" s="14">
        <v>0</v>
      </c>
      <c r="BF46" s="14">
        <v>3</v>
      </c>
      <c r="BG46" s="86">
        <v>0.1</v>
      </c>
      <c r="BH46" s="42"/>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row>
    <row r="47" spans="1:94" ht="15.95" customHeight="1" thickBot="1">
      <c r="A47" s="82">
        <v>43535</v>
      </c>
      <c r="B47" s="14" t="s">
        <v>96</v>
      </c>
      <c r="C47" s="14" t="s">
        <v>74</v>
      </c>
      <c r="D47" s="12"/>
      <c r="E47" s="34">
        <v>3</v>
      </c>
      <c r="F47" s="34">
        <v>2</v>
      </c>
      <c r="G47" s="34">
        <v>8</v>
      </c>
      <c r="H47" s="34">
        <v>23</v>
      </c>
      <c r="I47" s="34">
        <v>2</v>
      </c>
      <c r="J47" s="34">
        <f t="shared" si="5"/>
        <v>0</v>
      </c>
      <c r="K47" s="34">
        <v>0</v>
      </c>
      <c r="L47" s="34">
        <v>0</v>
      </c>
      <c r="M47" s="34">
        <v>0</v>
      </c>
      <c r="N47" s="34">
        <v>0</v>
      </c>
      <c r="O47" s="34">
        <v>0</v>
      </c>
      <c r="P47" s="34">
        <v>0</v>
      </c>
      <c r="Q47" s="34">
        <v>0</v>
      </c>
      <c r="R47" s="34">
        <f t="shared" si="4"/>
        <v>8</v>
      </c>
      <c r="S47" s="34">
        <v>0</v>
      </c>
      <c r="T47" s="34">
        <f t="shared" si="6"/>
        <v>1</v>
      </c>
      <c r="U47" s="34">
        <v>0</v>
      </c>
      <c r="V47" s="34">
        <v>0</v>
      </c>
      <c r="W47" s="34">
        <v>1</v>
      </c>
      <c r="X47" s="34">
        <v>0</v>
      </c>
      <c r="Y47" s="34">
        <v>0</v>
      </c>
      <c r="Z47" s="34">
        <f t="shared" si="7"/>
        <v>0</v>
      </c>
      <c r="AA47" s="14">
        <v>0</v>
      </c>
      <c r="AB47" s="14">
        <v>0</v>
      </c>
      <c r="AC47" s="14">
        <v>0</v>
      </c>
      <c r="AD47" s="14">
        <v>0</v>
      </c>
      <c r="AE47" s="14">
        <v>0</v>
      </c>
      <c r="AF47" s="14">
        <v>0</v>
      </c>
      <c r="AG47" s="14">
        <v>0</v>
      </c>
      <c r="AH47" s="14">
        <v>0</v>
      </c>
      <c r="AI47" s="14">
        <v>0</v>
      </c>
      <c r="AJ47" s="14">
        <v>0</v>
      </c>
      <c r="AK47" s="14">
        <v>0</v>
      </c>
      <c r="AL47" s="14">
        <v>0</v>
      </c>
      <c r="AM47" s="14">
        <v>0</v>
      </c>
      <c r="AN47" s="14">
        <v>0</v>
      </c>
      <c r="AO47" s="14">
        <v>0</v>
      </c>
      <c r="AP47" s="33">
        <f t="shared" si="8"/>
        <v>39</v>
      </c>
      <c r="AQ47" s="113"/>
      <c r="AR47" s="36">
        <v>43535</v>
      </c>
      <c r="AS47" s="88">
        <v>0.65972222222222221</v>
      </c>
      <c r="AT47" s="14" t="s">
        <v>96</v>
      </c>
      <c r="AU47" s="38">
        <v>10</v>
      </c>
      <c r="AV47" s="90" t="s">
        <v>75</v>
      </c>
      <c r="AW47" s="14">
        <v>13.62</v>
      </c>
      <c r="AX47" s="14">
        <v>146.5</v>
      </c>
      <c r="AY47" s="39">
        <v>2.5659999999999998</v>
      </c>
      <c r="AZ47" s="14">
        <v>1.3</v>
      </c>
      <c r="BA47" s="40">
        <v>18.5</v>
      </c>
      <c r="BB47" s="14">
        <v>760.2</v>
      </c>
      <c r="BC47" s="40">
        <v>7.81</v>
      </c>
      <c r="BD47" s="14">
        <v>0</v>
      </c>
      <c r="BE47" s="14">
        <v>0</v>
      </c>
      <c r="BF47" s="14">
        <v>3</v>
      </c>
      <c r="BG47" s="86">
        <v>0.1</v>
      </c>
      <c r="BH47" s="42"/>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row>
    <row r="48" spans="1:94" ht="15.95" customHeight="1" thickBot="1">
      <c r="A48" s="82">
        <v>43537</v>
      </c>
      <c r="B48" s="14" t="s">
        <v>86</v>
      </c>
      <c r="C48" s="14" t="s">
        <v>74</v>
      </c>
      <c r="D48" s="12"/>
      <c r="E48" s="34">
        <v>2539</v>
      </c>
      <c r="F48" s="34">
        <v>253</v>
      </c>
      <c r="G48" s="34">
        <v>1</v>
      </c>
      <c r="H48" s="34">
        <v>1673</v>
      </c>
      <c r="I48" s="34">
        <v>0</v>
      </c>
      <c r="J48" s="34">
        <f t="shared" si="5"/>
        <v>0</v>
      </c>
      <c r="K48" s="34">
        <v>0</v>
      </c>
      <c r="L48" s="34">
        <v>0</v>
      </c>
      <c r="M48" s="34">
        <v>0</v>
      </c>
      <c r="N48" s="34">
        <v>0</v>
      </c>
      <c r="O48" s="34">
        <v>0</v>
      </c>
      <c r="P48" s="34">
        <v>0</v>
      </c>
      <c r="Q48" s="34">
        <v>0</v>
      </c>
      <c r="R48" s="34">
        <f t="shared" si="4"/>
        <v>1</v>
      </c>
      <c r="S48" s="34">
        <v>0</v>
      </c>
      <c r="T48" s="34">
        <f t="shared" si="6"/>
        <v>0</v>
      </c>
      <c r="U48" s="34">
        <v>0</v>
      </c>
      <c r="V48" s="34">
        <v>0</v>
      </c>
      <c r="W48" s="34">
        <v>0</v>
      </c>
      <c r="X48" s="34">
        <v>0</v>
      </c>
      <c r="Y48" s="34">
        <v>0</v>
      </c>
      <c r="Z48" s="34">
        <f t="shared" si="7"/>
        <v>4</v>
      </c>
      <c r="AA48" s="14">
        <v>0</v>
      </c>
      <c r="AB48" s="14">
        <v>4</v>
      </c>
      <c r="AC48" s="14">
        <v>0</v>
      </c>
      <c r="AD48" s="14">
        <v>0</v>
      </c>
      <c r="AE48" s="14">
        <v>0</v>
      </c>
      <c r="AF48" s="14">
        <v>0</v>
      </c>
      <c r="AG48" s="14">
        <v>0</v>
      </c>
      <c r="AH48" s="14">
        <v>0</v>
      </c>
      <c r="AI48" s="14">
        <v>0</v>
      </c>
      <c r="AJ48" s="14">
        <v>0</v>
      </c>
      <c r="AK48" s="14">
        <v>4</v>
      </c>
      <c r="AL48" s="14">
        <v>0</v>
      </c>
      <c r="AM48" s="14">
        <v>4</v>
      </c>
      <c r="AN48" s="14">
        <v>0</v>
      </c>
      <c r="AO48" s="14">
        <v>0</v>
      </c>
      <c r="AP48" s="33">
        <f t="shared" si="8"/>
        <v>4478</v>
      </c>
      <c r="AQ48" s="113"/>
      <c r="AR48" s="36">
        <v>43537</v>
      </c>
      <c r="AS48" s="88">
        <v>0.47916666666666669</v>
      </c>
      <c r="AT48" s="14" t="s">
        <v>86</v>
      </c>
      <c r="AU48" s="38">
        <v>10</v>
      </c>
      <c r="AV48" s="90" t="s">
        <v>75</v>
      </c>
      <c r="AW48" s="14">
        <v>4.3</v>
      </c>
      <c r="AX48" s="14">
        <v>44.1</v>
      </c>
      <c r="AY48" s="39">
        <v>0.81299999999999994</v>
      </c>
      <c r="AZ48" s="14">
        <v>0.4</v>
      </c>
      <c r="BA48" s="40">
        <v>16.7</v>
      </c>
      <c r="BB48" s="14">
        <v>754</v>
      </c>
      <c r="BC48" s="40">
        <v>6.7</v>
      </c>
      <c r="BD48" s="37" t="s">
        <v>91</v>
      </c>
      <c r="BE48" s="37" t="s">
        <v>91</v>
      </c>
      <c r="BF48" s="14">
        <v>2</v>
      </c>
      <c r="BG48" s="86">
        <v>0.3</v>
      </c>
      <c r="BH48" s="42"/>
    </row>
    <row r="49" spans="1:95" ht="15.95" customHeight="1" thickBot="1">
      <c r="A49" s="92">
        <v>43537</v>
      </c>
      <c r="B49" s="4" t="s">
        <v>86</v>
      </c>
      <c r="C49" s="4" t="s">
        <v>78</v>
      </c>
      <c r="D49" s="12"/>
      <c r="E49" s="15">
        <v>54</v>
      </c>
      <c r="F49" s="15">
        <v>60</v>
      </c>
      <c r="G49" s="15">
        <v>5</v>
      </c>
      <c r="H49" s="15">
        <v>214</v>
      </c>
      <c r="I49" s="15">
        <v>0</v>
      </c>
      <c r="J49" s="15">
        <f t="shared" si="5"/>
        <v>1</v>
      </c>
      <c r="K49" s="15">
        <v>0</v>
      </c>
      <c r="L49" s="15">
        <v>1</v>
      </c>
      <c r="M49" s="15">
        <v>0</v>
      </c>
      <c r="N49" s="15">
        <v>0</v>
      </c>
      <c r="O49" s="15">
        <v>0</v>
      </c>
      <c r="P49" s="15">
        <v>0</v>
      </c>
      <c r="Q49" s="15">
        <v>0</v>
      </c>
      <c r="R49" s="15">
        <f t="shared" si="4"/>
        <v>5</v>
      </c>
      <c r="S49" s="15">
        <v>0</v>
      </c>
      <c r="T49" s="15">
        <f t="shared" si="6"/>
        <v>2</v>
      </c>
      <c r="U49" s="15">
        <v>0</v>
      </c>
      <c r="V49" s="15">
        <v>2</v>
      </c>
      <c r="W49" s="15">
        <v>0</v>
      </c>
      <c r="X49" s="15">
        <v>0</v>
      </c>
      <c r="Y49" s="15">
        <v>0</v>
      </c>
      <c r="Z49" s="15">
        <f t="shared" si="7"/>
        <v>10</v>
      </c>
      <c r="AA49" s="4">
        <v>0</v>
      </c>
      <c r="AB49" s="4">
        <v>8</v>
      </c>
      <c r="AC49" s="4">
        <v>0</v>
      </c>
      <c r="AD49" s="4">
        <v>0</v>
      </c>
      <c r="AE49" s="4">
        <v>0</v>
      </c>
      <c r="AF49" s="4">
        <v>2</v>
      </c>
      <c r="AG49" s="4">
        <v>0</v>
      </c>
      <c r="AH49" s="4">
        <v>0</v>
      </c>
      <c r="AI49" s="4">
        <v>0</v>
      </c>
      <c r="AJ49" s="4">
        <v>0</v>
      </c>
      <c r="AK49" s="4">
        <v>26</v>
      </c>
      <c r="AL49" s="4">
        <v>0</v>
      </c>
      <c r="AM49" s="4">
        <v>0</v>
      </c>
      <c r="AN49" s="4">
        <v>1</v>
      </c>
      <c r="AO49" s="4">
        <v>0</v>
      </c>
      <c r="AP49" s="33">
        <f t="shared" si="8"/>
        <v>373</v>
      </c>
      <c r="AQ49" s="113"/>
      <c r="AR49" s="100">
        <v>43537</v>
      </c>
      <c r="AS49" s="101">
        <v>0.47916666666666669</v>
      </c>
      <c r="AT49" s="4" t="s">
        <v>86</v>
      </c>
      <c r="AU49" s="10">
        <v>10</v>
      </c>
      <c r="AV49" s="95" t="s">
        <v>75</v>
      </c>
      <c r="AW49" s="4">
        <v>4.3</v>
      </c>
      <c r="AX49" s="4">
        <v>44.1</v>
      </c>
      <c r="AY49" s="94">
        <v>0.81299999999999994</v>
      </c>
      <c r="AZ49" s="4">
        <v>0.4</v>
      </c>
      <c r="BA49" s="97">
        <v>16.7</v>
      </c>
      <c r="BB49" s="4">
        <v>754</v>
      </c>
      <c r="BC49" s="97">
        <v>6.7</v>
      </c>
      <c r="BD49" s="102" t="s">
        <v>91</v>
      </c>
      <c r="BE49" s="102" t="s">
        <v>91</v>
      </c>
      <c r="BF49" s="4">
        <v>2</v>
      </c>
      <c r="BG49" s="98">
        <v>0.3</v>
      </c>
      <c r="BH49" s="103"/>
    </row>
    <row r="50" spans="1:95" ht="15.95" customHeight="1" thickBot="1">
      <c r="A50" s="82">
        <v>43537</v>
      </c>
      <c r="B50" s="14" t="s">
        <v>92</v>
      </c>
      <c r="C50" s="14" t="s">
        <v>74</v>
      </c>
      <c r="D50" s="12"/>
      <c r="E50" s="34">
        <v>13</v>
      </c>
      <c r="F50" s="34">
        <v>15</v>
      </c>
      <c r="G50" s="34">
        <v>0</v>
      </c>
      <c r="H50" s="34">
        <v>80</v>
      </c>
      <c r="I50" s="34">
        <v>0</v>
      </c>
      <c r="J50" s="34">
        <f t="shared" si="5"/>
        <v>0</v>
      </c>
      <c r="K50" s="34">
        <v>0</v>
      </c>
      <c r="L50" s="34">
        <v>0</v>
      </c>
      <c r="M50" s="34">
        <v>0</v>
      </c>
      <c r="N50" s="34">
        <v>0</v>
      </c>
      <c r="O50" s="34">
        <v>0</v>
      </c>
      <c r="P50" s="34">
        <v>0</v>
      </c>
      <c r="Q50" s="34">
        <v>0</v>
      </c>
      <c r="R50" s="34">
        <f t="shared" si="4"/>
        <v>0</v>
      </c>
      <c r="S50" s="34">
        <v>0</v>
      </c>
      <c r="T50" s="34">
        <f t="shared" si="6"/>
        <v>0</v>
      </c>
      <c r="U50" s="34">
        <v>0</v>
      </c>
      <c r="V50" s="34">
        <v>0</v>
      </c>
      <c r="W50" s="34">
        <v>0</v>
      </c>
      <c r="X50" s="34">
        <v>0</v>
      </c>
      <c r="Y50" s="34">
        <v>0</v>
      </c>
      <c r="Z50" s="34">
        <f t="shared" si="7"/>
        <v>0</v>
      </c>
      <c r="AA50" s="14">
        <v>0</v>
      </c>
      <c r="AB50" s="14">
        <v>0</v>
      </c>
      <c r="AC50" s="14">
        <v>0</v>
      </c>
      <c r="AD50" s="14">
        <v>0</v>
      </c>
      <c r="AE50" s="14">
        <v>0</v>
      </c>
      <c r="AF50" s="14">
        <v>0</v>
      </c>
      <c r="AG50" s="14">
        <v>0</v>
      </c>
      <c r="AH50" s="14">
        <v>0</v>
      </c>
      <c r="AI50" s="14">
        <v>0</v>
      </c>
      <c r="AJ50" s="14">
        <v>0</v>
      </c>
      <c r="AK50" s="14">
        <v>0</v>
      </c>
      <c r="AL50" s="14">
        <v>0</v>
      </c>
      <c r="AM50" s="14">
        <v>0</v>
      </c>
      <c r="AN50" s="14">
        <v>0</v>
      </c>
      <c r="AO50" s="14">
        <v>0</v>
      </c>
      <c r="AP50" s="33">
        <f t="shared" si="8"/>
        <v>108</v>
      </c>
      <c r="AQ50" s="113"/>
      <c r="AR50" s="36">
        <v>43537</v>
      </c>
      <c r="AS50" s="88">
        <v>0.55208333333333337</v>
      </c>
      <c r="AT50" s="14" t="s">
        <v>92</v>
      </c>
      <c r="AU50" s="38">
        <v>10</v>
      </c>
      <c r="AV50" s="90" t="s">
        <v>75</v>
      </c>
      <c r="AW50" s="14">
        <v>12.1</v>
      </c>
      <c r="AX50" s="14">
        <v>124.2</v>
      </c>
      <c r="AY50" s="39">
        <v>1.97</v>
      </c>
      <c r="AZ50" s="14">
        <v>1</v>
      </c>
      <c r="BA50" s="40">
        <v>16.2</v>
      </c>
      <c r="BB50" s="14">
        <v>763.6</v>
      </c>
      <c r="BC50" s="40">
        <v>7.54</v>
      </c>
      <c r="BD50" s="37" t="s">
        <v>91</v>
      </c>
      <c r="BE50" s="37" t="s">
        <v>91</v>
      </c>
      <c r="BF50" s="37" t="s">
        <v>91</v>
      </c>
      <c r="BG50" s="41" t="s">
        <v>91</v>
      </c>
      <c r="BH50" s="42"/>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row>
    <row r="51" spans="1:95" ht="15.95" customHeight="1" thickBot="1">
      <c r="A51" s="82">
        <v>43537</v>
      </c>
      <c r="B51" s="14" t="s">
        <v>121</v>
      </c>
      <c r="C51" s="14" t="s">
        <v>74</v>
      </c>
      <c r="D51" s="12"/>
      <c r="E51" s="34">
        <v>9</v>
      </c>
      <c r="F51" s="34">
        <v>0</v>
      </c>
      <c r="G51" s="34">
        <v>0</v>
      </c>
      <c r="H51" s="34">
        <v>20</v>
      </c>
      <c r="I51" s="34">
        <v>0</v>
      </c>
      <c r="J51" s="34">
        <f t="shared" si="5"/>
        <v>2</v>
      </c>
      <c r="K51" s="34">
        <v>0</v>
      </c>
      <c r="L51" s="34">
        <v>2</v>
      </c>
      <c r="M51" s="34">
        <v>0</v>
      </c>
      <c r="N51" s="34">
        <v>0</v>
      </c>
      <c r="O51" s="34">
        <v>0</v>
      </c>
      <c r="P51" s="34">
        <v>0</v>
      </c>
      <c r="Q51" s="34">
        <v>0</v>
      </c>
      <c r="R51" s="34">
        <f t="shared" si="4"/>
        <v>0</v>
      </c>
      <c r="S51" s="34">
        <v>0</v>
      </c>
      <c r="T51" s="34">
        <f t="shared" si="6"/>
        <v>0</v>
      </c>
      <c r="U51" s="34">
        <v>0</v>
      </c>
      <c r="V51" s="34">
        <v>0</v>
      </c>
      <c r="W51" s="34">
        <v>0</v>
      </c>
      <c r="X51" s="34">
        <v>0</v>
      </c>
      <c r="Y51" s="34">
        <v>0</v>
      </c>
      <c r="Z51" s="34">
        <f t="shared" si="7"/>
        <v>0</v>
      </c>
      <c r="AA51" s="14">
        <v>0</v>
      </c>
      <c r="AB51" s="14">
        <v>0</v>
      </c>
      <c r="AC51" s="14">
        <v>0</v>
      </c>
      <c r="AD51" s="38">
        <v>0</v>
      </c>
      <c r="AE51" s="14">
        <v>0</v>
      </c>
      <c r="AF51" s="14">
        <v>0</v>
      </c>
      <c r="AG51" s="14">
        <v>0</v>
      </c>
      <c r="AH51" s="14">
        <v>0</v>
      </c>
      <c r="AI51" s="14">
        <v>0</v>
      </c>
      <c r="AJ51" s="14">
        <v>0</v>
      </c>
      <c r="AK51" s="14">
        <v>0</v>
      </c>
      <c r="AL51" s="14">
        <v>0</v>
      </c>
      <c r="AM51" s="14">
        <v>0</v>
      </c>
      <c r="AN51" s="14">
        <v>0</v>
      </c>
      <c r="AO51" s="14">
        <v>0</v>
      </c>
      <c r="AP51" s="33">
        <f t="shared" si="8"/>
        <v>31</v>
      </c>
      <c r="AQ51" s="113"/>
      <c r="AR51" s="36">
        <v>43537</v>
      </c>
      <c r="AS51" s="88">
        <v>0.56597222222222221</v>
      </c>
      <c r="AT51" s="14" t="s">
        <v>121</v>
      </c>
      <c r="AU51" s="38">
        <v>10</v>
      </c>
      <c r="AV51" s="90" t="s">
        <v>75</v>
      </c>
      <c r="AW51" s="14">
        <v>15.63</v>
      </c>
      <c r="AX51" s="14">
        <v>164.8</v>
      </c>
      <c r="AY51" s="39">
        <v>1.81</v>
      </c>
      <c r="AZ51" s="14">
        <v>1.3</v>
      </c>
      <c r="BA51" s="40">
        <v>17.8</v>
      </c>
      <c r="BB51" s="14">
        <v>763.3</v>
      </c>
      <c r="BC51" s="40">
        <v>7.52</v>
      </c>
      <c r="BD51" s="37" t="s">
        <v>91</v>
      </c>
      <c r="BE51" s="37" t="s">
        <v>91</v>
      </c>
      <c r="BF51" s="37" t="s">
        <v>91</v>
      </c>
      <c r="BG51" s="41" t="s">
        <v>91</v>
      </c>
      <c r="BH51" s="42"/>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row>
    <row r="52" spans="1:95" ht="15.95" customHeight="1" thickBot="1">
      <c r="A52" s="82">
        <v>43537</v>
      </c>
      <c r="B52" s="14" t="s">
        <v>128</v>
      </c>
      <c r="C52" s="14" t="s">
        <v>74</v>
      </c>
      <c r="D52" s="12"/>
      <c r="E52" s="34">
        <v>1700</v>
      </c>
      <c r="F52" s="34">
        <v>3</v>
      </c>
      <c r="G52" s="34">
        <v>0</v>
      </c>
      <c r="H52" s="34">
        <v>840</v>
      </c>
      <c r="I52" s="34">
        <v>0</v>
      </c>
      <c r="J52" s="34">
        <f t="shared" si="5"/>
        <v>0</v>
      </c>
      <c r="K52" s="34">
        <v>0</v>
      </c>
      <c r="L52" s="34">
        <v>0</v>
      </c>
      <c r="M52" s="34">
        <v>0</v>
      </c>
      <c r="N52" s="34">
        <v>0</v>
      </c>
      <c r="O52" s="34">
        <v>0</v>
      </c>
      <c r="P52" s="34">
        <v>0</v>
      </c>
      <c r="Q52" s="34">
        <v>0</v>
      </c>
      <c r="R52" s="34">
        <f t="shared" si="4"/>
        <v>0</v>
      </c>
      <c r="S52" s="34">
        <v>0</v>
      </c>
      <c r="T52" s="34">
        <f t="shared" si="6"/>
        <v>0</v>
      </c>
      <c r="U52" s="34">
        <v>0</v>
      </c>
      <c r="V52" s="34">
        <v>0</v>
      </c>
      <c r="W52" s="34">
        <v>0</v>
      </c>
      <c r="X52" s="34">
        <v>0</v>
      </c>
      <c r="Y52" s="34">
        <v>0</v>
      </c>
      <c r="Z52" s="34">
        <f t="shared" si="7"/>
        <v>0</v>
      </c>
      <c r="AA52" s="14">
        <v>0</v>
      </c>
      <c r="AB52" s="14">
        <v>0</v>
      </c>
      <c r="AC52" s="14">
        <v>0</v>
      </c>
      <c r="AD52" s="14">
        <v>0</v>
      </c>
      <c r="AE52" s="14">
        <v>0</v>
      </c>
      <c r="AF52" s="14">
        <v>0</v>
      </c>
      <c r="AG52" s="14">
        <v>0</v>
      </c>
      <c r="AH52" s="14">
        <v>0</v>
      </c>
      <c r="AI52" s="14">
        <v>0</v>
      </c>
      <c r="AJ52" s="14">
        <v>0</v>
      </c>
      <c r="AK52" s="14">
        <v>1</v>
      </c>
      <c r="AL52" s="14">
        <v>0</v>
      </c>
      <c r="AM52" s="14">
        <v>0</v>
      </c>
      <c r="AN52" s="14">
        <v>3</v>
      </c>
      <c r="AO52" s="14">
        <v>0</v>
      </c>
      <c r="AP52" s="33">
        <f t="shared" si="8"/>
        <v>2547</v>
      </c>
      <c r="AQ52" s="113"/>
      <c r="AR52" s="36">
        <v>43537</v>
      </c>
      <c r="AS52" s="88">
        <v>0.57638888888888895</v>
      </c>
      <c r="AT52" s="14" t="s">
        <v>128</v>
      </c>
      <c r="AU52" s="38">
        <v>10</v>
      </c>
      <c r="AV52" s="90" t="s">
        <v>75</v>
      </c>
      <c r="AW52" s="14">
        <v>5.81</v>
      </c>
      <c r="AX52" s="14">
        <v>61.9</v>
      </c>
      <c r="AY52" s="39">
        <v>1.89E-2</v>
      </c>
      <c r="AZ52" s="14">
        <v>0</v>
      </c>
      <c r="BA52" s="40">
        <v>16.899999999999999</v>
      </c>
      <c r="BB52" s="14">
        <v>762.4</v>
      </c>
      <c r="BC52" s="40">
        <v>6.61</v>
      </c>
      <c r="BD52" s="37" t="s">
        <v>91</v>
      </c>
      <c r="BE52" s="37" t="s">
        <v>91</v>
      </c>
      <c r="BF52" s="37" t="s">
        <v>91</v>
      </c>
      <c r="BG52" s="41" t="s">
        <v>91</v>
      </c>
      <c r="BH52" s="42"/>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Q52" s="13"/>
    </row>
    <row r="53" spans="1:95" ht="15.95" customHeight="1" thickBot="1">
      <c r="A53" s="82">
        <v>43537</v>
      </c>
      <c r="B53" s="14" t="s">
        <v>80</v>
      </c>
      <c r="C53" s="14" t="s">
        <v>74</v>
      </c>
      <c r="D53" s="12"/>
      <c r="E53" s="34">
        <v>57</v>
      </c>
      <c r="F53" s="34">
        <v>258</v>
      </c>
      <c r="G53" s="34">
        <v>0</v>
      </c>
      <c r="H53" s="34">
        <v>681</v>
      </c>
      <c r="I53" s="34">
        <v>0</v>
      </c>
      <c r="J53" s="34">
        <f t="shared" si="5"/>
        <v>0</v>
      </c>
      <c r="K53" s="34">
        <v>0</v>
      </c>
      <c r="L53" s="34">
        <v>0</v>
      </c>
      <c r="M53" s="34">
        <v>0</v>
      </c>
      <c r="N53" s="34">
        <v>0</v>
      </c>
      <c r="O53" s="34">
        <v>0</v>
      </c>
      <c r="P53" s="34">
        <v>0</v>
      </c>
      <c r="Q53" s="34">
        <v>0</v>
      </c>
      <c r="R53" s="34">
        <f t="shared" si="4"/>
        <v>0</v>
      </c>
      <c r="S53" s="34">
        <v>0</v>
      </c>
      <c r="T53" s="34">
        <f t="shared" si="6"/>
        <v>0</v>
      </c>
      <c r="U53" s="34">
        <v>0</v>
      </c>
      <c r="V53" s="34">
        <v>0</v>
      </c>
      <c r="W53" s="34">
        <v>0</v>
      </c>
      <c r="X53" s="34">
        <v>0</v>
      </c>
      <c r="Y53" s="34">
        <v>0</v>
      </c>
      <c r="Z53" s="34">
        <f t="shared" si="7"/>
        <v>0</v>
      </c>
      <c r="AA53" s="14">
        <v>0</v>
      </c>
      <c r="AB53" s="14">
        <v>0</v>
      </c>
      <c r="AC53" s="14">
        <v>0</v>
      </c>
      <c r="AD53" s="14">
        <v>0</v>
      </c>
      <c r="AE53" s="14">
        <v>0</v>
      </c>
      <c r="AF53" s="14">
        <v>0</v>
      </c>
      <c r="AG53" s="14">
        <v>0</v>
      </c>
      <c r="AH53" s="14">
        <v>0</v>
      </c>
      <c r="AI53" s="14">
        <v>0</v>
      </c>
      <c r="AJ53" s="14">
        <v>0</v>
      </c>
      <c r="AK53" s="14">
        <v>0</v>
      </c>
      <c r="AL53" s="14">
        <v>0</v>
      </c>
      <c r="AM53" s="14">
        <v>0</v>
      </c>
      <c r="AN53" s="14">
        <v>0</v>
      </c>
      <c r="AO53" s="14">
        <v>0</v>
      </c>
      <c r="AP53" s="33">
        <f t="shared" si="8"/>
        <v>996</v>
      </c>
      <c r="AQ53" s="113"/>
      <c r="AR53" s="36">
        <v>43537</v>
      </c>
      <c r="AS53" s="88">
        <v>0.44791666666666669</v>
      </c>
      <c r="AT53" s="14" t="s">
        <v>81</v>
      </c>
      <c r="AU53" s="38">
        <v>10</v>
      </c>
      <c r="AV53" s="90" t="s">
        <v>75</v>
      </c>
      <c r="AW53" s="14">
        <v>8.68</v>
      </c>
      <c r="AX53" s="14">
        <v>86</v>
      </c>
      <c r="AY53" s="39">
        <v>0.05</v>
      </c>
      <c r="AZ53" s="14">
        <v>0</v>
      </c>
      <c r="BA53" s="40">
        <v>14.7</v>
      </c>
      <c r="BB53" s="14">
        <v>762.1</v>
      </c>
      <c r="BC53" s="40">
        <v>6.8</v>
      </c>
      <c r="BD53" s="14">
        <v>5</v>
      </c>
      <c r="BE53" s="14">
        <v>0</v>
      </c>
      <c r="BF53" s="14">
        <v>7</v>
      </c>
      <c r="BG53" s="86" t="s">
        <v>129</v>
      </c>
      <c r="BH53" s="42"/>
    </row>
    <row r="54" spans="1:95" ht="15.95" customHeight="1" thickBot="1">
      <c r="A54" s="92">
        <v>43537</v>
      </c>
      <c r="B54" s="4" t="s">
        <v>80</v>
      </c>
      <c r="C54" s="4" t="s">
        <v>78</v>
      </c>
      <c r="D54" s="12"/>
      <c r="E54" s="15">
        <v>630</v>
      </c>
      <c r="F54" s="15">
        <v>5</v>
      </c>
      <c r="G54" s="15">
        <v>2</v>
      </c>
      <c r="H54" s="15">
        <v>1439</v>
      </c>
      <c r="I54" s="15">
        <v>0</v>
      </c>
      <c r="J54" s="15">
        <f t="shared" si="5"/>
        <v>2</v>
      </c>
      <c r="K54" s="15">
        <v>2</v>
      </c>
      <c r="L54" s="15">
        <v>0</v>
      </c>
      <c r="M54" s="15">
        <v>0</v>
      </c>
      <c r="N54" s="15">
        <v>0</v>
      </c>
      <c r="O54" s="15">
        <v>0</v>
      </c>
      <c r="P54" s="15">
        <v>0</v>
      </c>
      <c r="Q54" s="15">
        <v>0</v>
      </c>
      <c r="R54" s="15">
        <f t="shared" si="4"/>
        <v>2</v>
      </c>
      <c r="S54" s="15">
        <v>0</v>
      </c>
      <c r="T54" s="15">
        <f t="shared" si="6"/>
        <v>0</v>
      </c>
      <c r="U54" s="15">
        <v>0</v>
      </c>
      <c r="V54" s="15">
        <v>0</v>
      </c>
      <c r="W54" s="15">
        <v>0</v>
      </c>
      <c r="X54" s="15">
        <v>0</v>
      </c>
      <c r="Y54" s="15">
        <v>2</v>
      </c>
      <c r="Z54" s="15">
        <f t="shared" si="7"/>
        <v>29</v>
      </c>
      <c r="AA54" s="4">
        <v>3</v>
      </c>
      <c r="AB54" s="4">
        <v>0</v>
      </c>
      <c r="AC54" s="4">
        <v>0</v>
      </c>
      <c r="AD54" s="4">
        <v>0</v>
      </c>
      <c r="AE54" s="4">
        <v>0</v>
      </c>
      <c r="AF54" s="4">
        <v>26</v>
      </c>
      <c r="AG54" s="4">
        <v>0</v>
      </c>
      <c r="AH54" s="4">
        <v>0</v>
      </c>
      <c r="AI54" s="4">
        <v>0</v>
      </c>
      <c r="AJ54" s="4">
        <v>0</v>
      </c>
      <c r="AK54" s="4">
        <v>21</v>
      </c>
      <c r="AL54" s="4">
        <v>0</v>
      </c>
      <c r="AM54" s="4">
        <v>0</v>
      </c>
      <c r="AN54" s="4">
        <v>0</v>
      </c>
      <c r="AO54" s="4">
        <v>0</v>
      </c>
      <c r="AP54" s="33">
        <f t="shared" si="8"/>
        <v>2130</v>
      </c>
      <c r="AQ54" s="113"/>
      <c r="AR54" s="100">
        <v>43537</v>
      </c>
      <c r="AS54" s="101">
        <v>0.44791666666666669</v>
      </c>
      <c r="AT54" s="4" t="s">
        <v>81</v>
      </c>
      <c r="AU54" s="10">
        <v>10</v>
      </c>
      <c r="AV54" s="95" t="s">
        <v>75</v>
      </c>
      <c r="AW54" s="4">
        <v>8.68</v>
      </c>
      <c r="AX54" s="4">
        <v>86</v>
      </c>
      <c r="AY54" s="94">
        <v>0.05</v>
      </c>
      <c r="AZ54" s="4">
        <v>0</v>
      </c>
      <c r="BA54" s="97">
        <v>14.7</v>
      </c>
      <c r="BB54" s="4">
        <v>762.1</v>
      </c>
      <c r="BC54" s="97">
        <v>6.8</v>
      </c>
      <c r="BD54" s="4">
        <v>5</v>
      </c>
      <c r="BE54" s="4">
        <v>0</v>
      </c>
      <c r="BF54" s="4">
        <v>7</v>
      </c>
      <c r="BG54" s="98" t="s">
        <v>129</v>
      </c>
      <c r="BH54" s="103"/>
    </row>
    <row r="55" spans="1:95" ht="15.95" customHeight="1" thickBot="1">
      <c r="A55" s="92">
        <v>43538</v>
      </c>
      <c r="B55" s="4" t="s">
        <v>84</v>
      </c>
      <c r="C55" s="4" t="s">
        <v>78</v>
      </c>
      <c r="D55" s="12"/>
      <c r="E55" s="15">
        <v>194</v>
      </c>
      <c r="F55" s="15">
        <v>5</v>
      </c>
      <c r="G55" s="15">
        <v>0</v>
      </c>
      <c r="H55" s="15">
        <v>1308</v>
      </c>
      <c r="I55" s="15">
        <v>0</v>
      </c>
      <c r="J55" s="15">
        <f t="shared" si="5"/>
        <v>1</v>
      </c>
      <c r="K55" s="15">
        <v>1</v>
      </c>
      <c r="L55" s="15">
        <v>0</v>
      </c>
      <c r="M55" s="15">
        <v>0</v>
      </c>
      <c r="N55" s="15">
        <v>0</v>
      </c>
      <c r="O55" s="15">
        <v>0</v>
      </c>
      <c r="P55" s="15">
        <v>0</v>
      </c>
      <c r="Q55" s="15">
        <v>0</v>
      </c>
      <c r="R55" s="15">
        <f t="shared" si="4"/>
        <v>0</v>
      </c>
      <c r="S55" s="15">
        <v>0</v>
      </c>
      <c r="T55" s="15">
        <f t="shared" si="6"/>
        <v>0</v>
      </c>
      <c r="U55" s="15">
        <v>0</v>
      </c>
      <c r="V55" s="15">
        <v>0</v>
      </c>
      <c r="W55" s="15">
        <v>0</v>
      </c>
      <c r="X55" s="15">
        <v>0</v>
      </c>
      <c r="Y55" s="15">
        <v>0</v>
      </c>
      <c r="Z55" s="15">
        <f t="shared" si="7"/>
        <v>0</v>
      </c>
      <c r="AA55" s="4">
        <v>0</v>
      </c>
      <c r="AB55" s="4">
        <v>0</v>
      </c>
      <c r="AC55" s="4">
        <v>0</v>
      </c>
      <c r="AD55" s="4">
        <v>0</v>
      </c>
      <c r="AE55" s="4">
        <v>0</v>
      </c>
      <c r="AF55" s="4">
        <v>0</v>
      </c>
      <c r="AG55" s="4">
        <v>0</v>
      </c>
      <c r="AH55" s="4">
        <v>0</v>
      </c>
      <c r="AI55" s="4">
        <v>0</v>
      </c>
      <c r="AJ55" s="4">
        <v>0</v>
      </c>
      <c r="AK55" s="4">
        <v>0</v>
      </c>
      <c r="AL55" s="4">
        <v>0</v>
      </c>
      <c r="AM55" s="4">
        <v>0</v>
      </c>
      <c r="AN55" s="4">
        <v>0</v>
      </c>
      <c r="AO55" s="4">
        <v>0</v>
      </c>
      <c r="AP55" s="33">
        <f t="shared" si="8"/>
        <v>1508</v>
      </c>
      <c r="AQ55" s="113"/>
      <c r="AR55" s="100">
        <v>43538</v>
      </c>
      <c r="AS55" s="101">
        <v>0.48958333333333331</v>
      </c>
      <c r="AT55" s="4" t="s">
        <v>85</v>
      </c>
      <c r="AU55" s="10">
        <v>10</v>
      </c>
      <c r="AV55" s="95" t="s">
        <v>75</v>
      </c>
      <c r="AW55" s="4">
        <v>9.41</v>
      </c>
      <c r="AX55" s="4">
        <v>96</v>
      </c>
      <c r="AY55" s="94">
        <v>5.6599999999999998E-2</v>
      </c>
      <c r="AZ55" s="4">
        <v>0.2</v>
      </c>
      <c r="BA55" s="97">
        <v>16.7</v>
      </c>
      <c r="BB55" s="4">
        <v>766.6</v>
      </c>
      <c r="BC55" s="97">
        <v>7.6</v>
      </c>
      <c r="BD55" s="4">
        <v>1</v>
      </c>
      <c r="BE55" s="4">
        <v>0</v>
      </c>
      <c r="BF55" s="4">
        <v>7</v>
      </c>
      <c r="BG55" s="98" t="s">
        <v>130</v>
      </c>
      <c r="BH55" s="103"/>
    </row>
    <row r="56" spans="1:95" ht="15.95" customHeight="1" thickBot="1">
      <c r="A56" s="35">
        <v>43539</v>
      </c>
      <c r="B56" s="14" t="s">
        <v>89</v>
      </c>
      <c r="C56" s="14" t="s">
        <v>74</v>
      </c>
      <c r="D56" s="12"/>
      <c r="E56" s="34">
        <v>180</v>
      </c>
      <c r="F56" s="34">
        <v>1</v>
      </c>
      <c r="G56" s="34">
        <v>227</v>
      </c>
      <c r="H56" s="34">
        <v>1879</v>
      </c>
      <c r="I56" s="34">
        <v>0</v>
      </c>
      <c r="J56" s="34">
        <f t="shared" si="5"/>
        <v>12</v>
      </c>
      <c r="K56" s="34">
        <v>0</v>
      </c>
      <c r="L56" s="34">
        <v>8</v>
      </c>
      <c r="M56" s="34">
        <v>4</v>
      </c>
      <c r="N56" s="34">
        <v>0</v>
      </c>
      <c r="O56" s="34">
        <v>0</v>
      </c>
      <c r="P56" s="34">
        <v>0</v>
      </c>
      <c r="Q56" s="34">
        <v>0</v>
      </c>
      <c r="R56" s="34">
        <f t="shared" si="4"/>
        <v>227</v>
      </c>
      <c r="S56" s="34">
        <v>0</v>
      </c>
      <c r="T56" s="34">
        <f t="shared" si="6"/>
        <v>0</v>
      </c>
      <c r="U56" s="34">
        <v>0</v>
      </c>
      <c r="V56" s="34">
        <v>0</v>
      </c>
      <c r="W56" s="34">
        <v>0</v>
      </c>
      <c r="X56" s="34">
        <v>0</v>
      </c>
      <c r="Y56" s="34">
        <v>0</v>
      </c>
      <c r="Z56" s="34">
        <f t="shared" si="7"/>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33">
        <f t="shared" si="8"/>
        <v>2299</v>
      </c>
      <c r="AQ56" s="113"/>
      <c r="AR56" s="36">
        <v>43539</v>
      </c>
      <c r="AS56" s="88">
        <v>0.63194444444444442</v>
      </c>
      <c r="AT56" s="14" t="s">
        <v>89</v>
      </c>
      <c r="AU56" s="38">
        <v>10</v>
      </c>
      <c r="AV56" s="90" t="s">
        <v>75</v>
      </c>
      <c r="AW56" s="14">
        <v>10.78</v>
      </c>
      <c r="AX56" s="14">
        <v>123.3</v>
      </c>
      <c r="AY56" s="39">
        <v>3.2109999999999999</v>
      </c>
      <c r="AZ56" s="14">
        <v>1.7</v>
      </c>
      <c r="BA56" s="40">
        <v>21</v>
      </c>
      <c r="BB56" s="14">
        <v>763.8</v>
      </c>
      <c r="BC56" s="40">
        <v>7.81</v>
      </c>
      <c r="BD56" s="14">
        <v>0</v>
      </c>
      <c r="BE56" s="14">
        <v>0</v>
      </c>
      <c r="BF56" s="37" t="s">
        <v>91</v>
      </c>
      <c r="BG56" s="41" t="s">
        <v>91</v>
      </c>
      <c r="BH56" s="42"/>
      <c r="BI56" s="1"/>
      <c r="BJ56" s="3"/>
      <c r="BK56" s="5"/>
    </row>
    <row r="57" spans="1:95" ht="15.95" customHeight="1" thickBot="1">
      <c r="A57" s="43">
        <v>43563</v>
      </c>
      <c r="B57" s="44" t="s">
        <v>80</v>
      </c>
      <c r="C57" s="44" t="s">
        <v>77</v>
      </c>
      <c r="D57" s="12"/>
      <c r="E57" s="45">
        <v>87</v>
      </c>
      <c r="F57" s="45">
        <v>0</v>
      </c>
      <c r="G57" s="45">
        <v>0</v>
      </c>
      <c r="H57" s="45">
        <v>10</v>
      </c>
      <c r="I57" s="45">
        <v>0</v>
      </c>
      <c r="J57" s="45">
        <f t="shared" si="5"/>
        <v>0</v>
      </c>
      <c r="K57" s="45">
        <v>0</v>
      </c>
      <c r="L57" s="45">
        <v>0</v>
      </c>
      <c r="M57" s="45">
        <v>0</v>
      </c>
      <c r="N57" s="45">
        <v>0</v>
      </c>
      <c r="O57" s="45">
        <v>0</v>
      </c>
      <c r="P57" s="45">
        <v>0</v>
      </c>
      <c r="Q57" s="45">
        <v>0</v>
      </c>
      <c r="R57" s="45">
        <f t="shared" si="4"/>
        <v>0</v>
      </c>
      <c r="S57" s="45">
        <v>0</v>
      </c>
      <c r="T57" s="45">
        <f t="shared" si="6"/>
        <v>0</v>
      </c>
      <c r="U57" s="45">
        <v>0</v>
      </c>
      <c r="V57" s="45">
        <v>0</v>
      </c>
      <c r="W57" s="45">
        <v>0</v>
      </c>
      <c r="X57" s="45">
        <v>0</v>
      </c>
      <c r="Y57" s="45">
        <v>0</v>
      </c>
      <c r="Z57" s="45">
        <f t="shared" si="7"/>
        <v>0</v>
      </c>
      <c r="AA57" s="44">
        <v>0</v>
      </c>
      <c r="AB57" s="44">
        <v>0</v>
      </c>
      <c r="AC57" s="44">
        <v>0</v>
      </c>
      <c r="AD57" s="44">
        <v>0</v>
      </c>
      <c r="AE57" s="44">
        <v>0</v>
      </c>
      <c r="AF57" s="44">
        <v>0</v>
      </c>
      <c r="AG57" s="44">
        <v>0</v>
      </c>
      <c r="AH57" s="44">
        <v>0</v>
      </c>
      <c r="AI57" s="44">
        <v>0</v>
      </c>
      <c r="AJ57" s="44">
        <v>0</v>
      </c>
      <c r="AK57" s="44">
        <v>0</v>
      </c>
      <c r="AL57" s="44">
        <v>0</v>
      </c>
      <c r="AM57" s="44">
        <v>0</v>
      </c>
      <c r="AN57" s="44">
        <v>0</v>
      </c>
      <c r="AO57" s="44">
        <v>0</v>
      </c>
      <c r="AP57" s="33">
        <f t="shared" si="8"/>
        <v>97</v>
      </c>
      <c r="AQ57" s="113"/>
      <c r="AR57" s="65">
        <v>43563</v>
      </c>
      <c r="AS57" s="67">
        <v>0.45833333333333331</v>
      </c>
      <c r="AT57" s="44" t="s">
        <v>80</v>
      </c>
      <c r="AU57" s="44">
        <v>10</v>
      </c>
      <c r="AV57" s="49" t="s">
        <v>75</v>
      </c>
      <c r="AW57" s="44">
        <v>8.9700000000000006</v>
      </c>
      <c r="AX57" s="48">
        <v>107.5</v>
      </c>
      <c r="AY57" s="49">
        <v>0.16200000000000001</v>
      </c>
      <c r="AZ57" s="44">
        <v>0.1</v>
      </c>
      <c r="BA57" s="50">
        <v>24.5</v>
      </c>
      <c r="BB57" s="44">
        <v>762.7</v>
      </c>
      <c r="BC57" s="50">
        <v>6.3</v>
      </c>
      <c r="BD57" s="44">
        <v>1</v>
      </c>
      <c r="BE57" s="44">
        <v>0</v>
      </c>
      <c r="BF57" s="48">
        <v>2</v>
      </c>
      <c r="BG57" s="55">
        <v>0.43</v>
      </c>
      <c r="BH57" s="52"/>
      <c r="BI57" s="1"/>
      <c r="BJ57" s="3"/>
      <c r="BK57" s="5"/>
    </row>
    <row r="58" spans="1:95" ht="15.95" customHeight="1" thickBot="1">
      <c r="A58" s="82">
        <v>43563</v>
      </c>
      <c r="B58" s="14" t="s">
        <v>80</v>
      </c>
      <c r="C58" s="14" t="s">
        <v>74</v>
      </c>
      <c r="D58" s="12"/>
      <c r="E58" s="34">
        <v>770</v>
      </c>
      <c r="F58" s="34">
        <v>856</v>
      </c>
      <c r="G58" s="34">
        <v>0</v>
      </c>
      <c r="H58" s="34">
        <v>3713</v>
      </c>
      <c r="I58" s="34">
        <v>0</v>
      </c>
      <c r="J58" s="34">
        <f t="shared" si="5"/>
        <v>0</v>
      </c>
      <c r="K58" s="34">
        <v>0</v>
      </c>
      <c r="L58" s="34">
        <v>0</v>
      </c>
      <c r="M58" s="34">
        <v>0</v>
      </c>
      <c r="N58" s="34">
        <v>0</v>
      </c>
      <c r="O58" s="34">
        <v>0</v>
      </c>
      <c r="P58" s="34">
        <v>0</v>
      </c>
      <c r="Q58" s="34">
        <v>1</v>
      </c>
      <c r="R58" s="34">
        <f t="shared" si="4"/>
        <v>0</v>
      </c>
      <c r="S58" s="34">
        <v>0</v>
      </c>
      <c r="T58" s="34">
        <f t="shared" si="6"/>
        <v>0</v>
      </c>
      <c r="U58" s="34">
        <v>0</v>
      </c>
      <c r="V58" s="34">
        <v>0</v>
      </c>
      <c r="W58" s="34">
        <v>0</v>
      </c>
      <c r="X58" s="34">
        <v>0</v>
      </c>
      <c r="Y58" s="34">
        <v>0</v>
      </c>
      <c r="Z58" s="34">
        <f t="shared" si="7"/>
        <v>0</v>
      </c>
      <c r="AA58" s="14">
        <v>0</v>
      </c>
      <c r="AB58" s="14">
        <v>0</v>
      </c>
      <c r="AC58" s="14">
        <v>0</v>
      </c>
      <c r="AD58" s="14">
        <v>0</v>
      </c>
      <c r="AE58" s="14">
        <v>0</v>
      </c>
      <c r="AF58" s="14">
        <v>0</v>
      </c>
      <c r="AG58" s="14">
        <v>0</v>
      </c>
      <c r="AH58" s="14">
        <v>0</v>
      </c>
      <c r="AI58" s="14">
        <v>0</v>
      </c>
      <c r="AJ58" s="14">
        <v>0</v>
      </c>
      <c r="AK58" s="14">
        <v>1</v>
      </c>
      <c r="AL58" s="14">
        <v>0</v>
      </c>
      <c r="AM58" s="14">
        <v>0</v>
      </c>
      <c r="AN58" s="14">
        <v>0</v>
      </c>
      <c r="AO58" s="14">
        <v>0</v>
      </c>
      <c r="AP58" s="33">
        <f t="shared" si="8"/>
        <v>5341</v>
      </c>
      <c r="AQ58" s="113"/>
      <c r="AR58" s="89">
        <v>43563</v>
      </c>
      <c r="AS58" s="91">
        <v>0.45833333333333331</v>
      </c>
      <c r="AT58" s="14" t="s">
        <v>80</v>
      </c>
      <c r="AU58" s="14">
        <v>10</v>
      </c>
      <c r="AV58" s="90" t="s">
        <v>75</v>
      </c>
      <c r="AW58" s="14">
        <v>8.9700000000000006</v>
      </c>
      <c r="AX58" s="14">
        <v>107.5</v>
      </c>
      <c r="AY58" s="39">
        <v>0.16200000000000001</v>
      </c>
      <c r="AZ58" s="14">
        <v>0.1</v>
      </c>
      <c r="BA58" s="40">
        <v>24.5</v>
      </c>
      <c r="BB58" s="14">
        <v>762.7</v>
      </c>
      <c r="BC58" s="40">
        <v>6.3</v>
      </c>
      <c r="BD58" s="14">
        <v>1</v>
      </c>
      <c r="BE58" s="14">
        <v>0</v>
      </c>
      <c r="BF58" s="14">
        <v>2</v>
      </c>
      <c r="BG58" s="86">
        <v>0.43</v>
      </c>
      <c r="BH58" s="42"/>
    </row>
    <row r="59" spans="1:95" ht="15.95" customHeight="1" thickBot="1">
      <c r="A59" s="92">
        <v>43563</v>
      </c>
      <c r="B59" s="4" t="s">
        <v>80</v>
      </c>
      <c r="C59" s="4" t="s">
        <v>78</v>
      </c>
      <c r="D59" s="12"/>
      <c r="E59" s="15">
        <v>1842</v>
      </c>
      <c r="F59" s="15">
        <v>8</v>
      </c>
      <c r="G59" s="15">
        <v>8</v>
      </c>
      <c r="H59" s="15">
        <v>214</v>
      </c>
      <c r="I59" s="15">
        <v>0</v>
      </c>
      <c r="J59" s="15">
        <f t="shared" si="5"/>
        <v>0</v>
      </c>
      <c r="K59" s="15">
        <v>0</v>
      </c>
      <c r="L59" s="15">
        <v>0</v>
      </c>
      <c r="M59" s="15">
        <v>0</v>
      </c>
      <c r="N59" s="15">
        <v>0</v>
      </c>
      <c r="O59" s="15">
        <v>0</v>
      </c>
      <c r="P59" s="15">
        <v>0</v>
      </c>
      <c r="Q59" s="15">
        <v>0</v>
      </c>
      <c r="R59" s="15">
        <f t="shared" si="4"/>
        <v>8</v>
      </c>
      <c r="S59" s="15">
        <v>0</v>
      </c>
      <c r="T59" s="15">
        <f t="shared" si="6"/>
        <v>0</v>
      </c>
      <c r="U59" s="15">
        <v>0</v>
      </c>
      <c r="V59" s="15">
        <v>0</v>
      </c>
      <c r="W59" s="15">
        <v>0</v>
      </c>
      <c r="X59" s="15">
        <v>0</v>
      </c>
      <c r="Y59" s="15">
        <v>0</v>
      </c>
      <c r="Z59" s="15">
        <f t="shared" si="7"/>
        <v>6</v>
      </c>
      <c r="AA59" s="4">
        <v>0</v>
      </c>
      <c r="AB59" s="4">
        <v>0</v>
      </c>
      <c r="AC59" s="4">
        <v>0</v>
      </c>
      <c r="AD59" s="4">
        <v>0</v>
      </c>
      <c r="AE59" s="4">
        <v>0</v>
      </c>
      <c r="AF59" s="4">
        <v>6</v>
      </c>
      <c r="AG59" s="4">
        <v>0</v>
      </c>
      <c r="AH59" s="4">
        <v>0</v>
      </c>
      <c r="AI59" s="4">
        <v>0</v>
      </c>
      <c r="AJ59" s="4">
        <v>0</v>
      </c>
      <c r="AK59" s="4">
        <v>2</v>
      </c>
      <c r="AL59" s="4">
        <v>0</v>
      </c>
      <c r="AM59" s="4">
        <v>0</v>
      </c>
      <c r="AN59" s="4">
        <v>0</v>
      </c>
      <c r="AO59" s="4">
        <v>0</v>
      </c>
      <c r="AP59" s="33">
        <f t="shared" si="8"/>
        <v>2080</v>
      </c>
      <c r="AQ59" s="113"/>
      <c r="AR59" s="104">
        <v>43563</v>
      </c>
      <c r="AS59" s="106">
        <v>0.45833333333333331</v>
      </c>
      <c r="AT59" s="4" t="s">
        <v>80</v>
      </c>
      <c r="AU59" s="4">
        <v>10</v>
      </c>
      <c r="AV59" s="95" t="s">
        <v>75</v>
      </c>
      <c r="AW59" s="4">
        <v>8.9700000000000006</v>
      </c>
      <c r="AX59" s="4">
        <v>107.5</v>
      </c>
      <c r="AY59" s="94">
        <v>0.16200000000000001</v>
      </c>
      <c r="AZ59" s="4">
        <v>0.1</v>
      </c>
      <c r="BA59" s="97">
        <v>24.5</v>
      </c>
      <c r="BB59" s="4">
        <v>762.7</v>
      </c>
      <c r="BC59" s="97">
        <v>6.3</v>
      </c>
      <c r="BD59" s="4">
        <v>6</v>
      </c>
      <c r="BE59" s="4">
        <v>0</v>
      </c>
      <c r="BF59" s="4">
        <v>7</v>
      </c>
      <c r="BG59" s="98">
        <v>0.43</v>
      </c>
      <c r="BH59" s="103"/>
    </row>
    <row r="60" spans="1:95" ht="15.95" customHeight="1" thickBot="1">
      <c r="A60" s="82">
        <v>43563</v>
      </c>
      <c r="B60" s="14" t="s">
        <v>102</v>
      </c>
      <c r="C60" s="14" t="s">
        <v>74</v>
      </c>
      <c r="D60" s="12"/>
      <c r="E60" s="34">
        <v>22</v>
      </c>
      <c r="F60" s="34">
        <v>0</v>
      </c>
      <c r="G60" s="34">
        <v>6</v>
      </c>
      <c r="H60" s="34">
        <v>6</v>
      </c>
      <c r="I60" s="34">
        <v>0</v>
      </c>
      <c r="J60" s="34">
        <f t="shared" si="5"/>
        <v>4</v>
      </c>
      <c r="K60" s="34">
        <v>2</v>
      </c>
      <c r="L60" s="34">
        <v>0</v>
      </c>
      <c r="M60" s="34">
        <v>0</v>
      </c>
      <c r="N60" s="34">
        <v>2</v>
      </c>
      <c r="O60" s="34">
        <v>0</v>
      </c>
      <c r="P60" s="34">
        <v>0</v>
      </c>
      <c r="Q60" s="34">
        <v>0</v>
      </c>
      <c r="R60" s="34">
        <f t="shared" si="4"/>
        <v>7</v>
      </c>
      <c r="S60" s="34">
        <v>1</v>
      </c>
      <c r="T60" s="34">
        <f t="shared" si="6"/>
        <v>0</v>
      </c>
      <c r="U60" s="34">
        <v>0</v>
      </c>
      <c r="V60" s="34">
        <v>0</v>
      </c>
      <c r="W60" s="34">
        <v>0</v>
      </c>
      <c r="X60" s="34">
        <v>0</v>
      </c>
      <c r="Y60" s="34">
        <v>29</v>
      </c>
      <c r="Z60" s="34">
        <f t="shared" si="7"/>
        <v>18</v>
      </c>
      <c r="AA60" s="14">
        <v>0</v>
      </c>
      <c r="AB60" s="14">
        <v>0</v>
      </c>
      <c r="AC60" s="14">
        <v>1</v>
      </c>
      <c r="AD60" s="14">
        <v>0</v>
      </c>
      <c r="AE60" s="14">
        <v>0</v>
      </c>
      <c r="AF60" s="14">
        <v>16</v>
      </c>
      <c r="AG60" s="14">
        <v>0</v>
      </c>
      <c r="AH60" s="14">
        <v>0</v>
      </c>
      <c r="AI60" s="14">
        <v>1</v>
      </c>
      <c r="AJ60" s="14">
        <v>0</v>
      </c>
      <c r="AK60" s="14">
        <v>0</v>
      </c>
      <c r="AL60" s="14">
        <v>0</v>
      </c>
      <c r="AM60" s="14">
        <v>0</v>
      </c>
      <c r="AN60" s="14">
        <v>0</v>
      </c>
      <c r="AO60" s="14">
        <v>0</v>
      </c>
      <c r="AP60" s="33">
        <f t="shared" si="8"/>
        <v>86</v>
      </c>
      <c r="AQ60" s="113"/>
      <c r="AR60" s="89">
        <v>43563</v>
      </c>
      <c r="AS60" s="14" t="s">
        <v>131</v>
      </c>
      <c r="AT60" s="14" t="s">
        <v>102</v>
      </c>
      <c r="AU60" s="14">
        <v>10</v>
      </c>
      <c r="AV60" s="90" t="s">
        <v>75</v>
      </c>
      <c r="AW60" s="14">
        <v>11.86</v>
      </c>
      <c r="AX60" s="14">
        <v>152.4</v>
      </c>
      <c r="AY60" s="39">
        <v>0.252</v>
      </c>
      <c r="AZ60" s="14">
        <v>0.1</v>
      </c>
      <c r="BA60" s="40">
        <v>28.3</v>
      </c>
      <c r="BB60" s="14">
        <v>759.4</v>
      </c>
      <c r="BC60" s="40">
        <v>7.9</v>
      </c>
      <c r="BD60" s="14" t="s">
        <v>91</v>
      </c>
      <c r="BE60" s="14">
        <v>0</v>
      </c>
      <c r="BF60" s="14">
        <v>2</v>
      </c>
      <c r="BG60" s="86">
        <v>0.18</v>
      </c>
      <c r="BH60" s="42" t="s">
        <v>132</v>
      </c>
    </row>
    <row r="61" spans="1:95" ht="15.95" customHeight="1" thickBot="1">
      <c r="A61" s="92">
        <v>43563</v>
      </c>
      <c r="B61" s="4" t="s">
        <v>102</v>
      </c>
      <c r="C61" s="4" t="s">
        <v>78</v>
      </c>
      <c r="D61" s="12"/>
      <c r="E61" s="15">
        <v>75</v>
      </c>
      <c r="F61" s="15">
        <v>90</v>
      </c>
      <c r="G61" s="15">
        <v>0</v>
      </c>
      <c r="H61" s="15">
        <v>3400</v>
      </c>
      <c r="I61" s="15">
        <v>0</v>
      </c>
      <c r="J61" s="15">
        <f t="shared" si="5"/>
        <v>1</v>
      </c>
      <c r="K61" s="15">
        <v>0</v>
      </c>
      <c r="L61" s="15">
        <v>0</v>
      </c>
      <c r="M61" s="15">
        <v>0</v>
      </c>
      <c r="N61" s="15">
        <v>1</v>
      </c>
      <c r="O61" s="15">
        <v>0</v>
      </c>
      <c r="P61" s="15">
        <v>0</v>
      </c>
      <c r="Q61" s="15">
        <v>0</v>
      </c>
      <c r="R61" s="15">
        <f t="shared" si="4"/>
        <v>0</v>
      </c>
      <c r="S61" s="15">
        <v>0</v>
      </c>
      <c r="T61" s="15">
        <f t="shared" si="6"/>
        <v>4</v>
      </c>
      <c r="U61" s="15">
        <v>4</v>
      </c>
      <c r="V61" s="15">
        <v>0</v>
      </c>
      <c r="W61" s="15">
        <v>0</v>
      </c>
      <c r="X61" s="15">
        <v>0</v>
      </c>
      <c r="Y61" s="15">
        <v>0</v>
      </c>
      <c r="Z61" s="15">
        <f t="shared" si="7"/>
        <v>0</v>
      </c>
      <c r="AA61" s="4">
        <v>0</v>
      </c>
      <c r="AB61" s="4">
        <v>0</v>
      </c>
      <c r="AC61" s="4">
        <v>0</v>
      </c>
      <c r="AD61" s="4">
        <v>0</v>
      </c>
      <c r="AE61" s="4">
        <v>0</v>
      </c>
      <c r="AF61" s="4">
        <v>0</v>
      </c>
      <c r="AG61" s="4">
        <v>0</v>
      </c>
      <c r="AH61" s="4">
        <v>0</v>
      </c>
      <c r="AI61" s="4">
        <v>0</v>
      </c>
      <c r="AJ61" s="4">
        <v>0</v>
      </c>
      <c r="AK61" s="4">
        <v>0</v>
      </c>
      <c r="AL61" s="4">
        <v>0</v>
      </c>
      <c r="AM61" s="4">
        <v>0</v>
      </c>
      <c r="AN61" s="4">
        <v>0</v>
      </c>
      <c r="AO61" s="4">
        <v>0</v>
      </c>
      <c r="AP61" s="33">
        <f t="shared" si="8"/>
        <v>3570</v>
      </c>
      <c r="AQ61" s="113"/>
      <c r="AR61" s="104">
        <v>43563</v>
      </c>
      <c r="AS61" s="4" t="s">
        <v>131</v>
      </c>
      <c r="AT61" s="4" t="s">
        <v>102</v>
      </c>
      <c r="AU61" s="4">
        <v>10</v>
      </c>
      <c r="AV61" s="95" t="s">
        <v>75</v>
      </c>
      <c r="AW61" s="4">
        <v>11.86</v>
      </c>
      <c r="AX61" s="4">
        <v>152.4</v>
      </c>
      <c r="AY61" s="94">
        <v>0.252</v>
      </c>
      <c r="AZ61" s="4">
        <v>0.1</v>
      </c>
      <c r="BA61" s="97">
        <v>28.3</v>
      </c>
      <c r="BB61" s="4">
        <v>759.4</v>
      </c>
      <c r="BC61" s="97">
        <v>7.9</v>
      </c>
      <c r="BD61" s="4">
        <v>1</v>
      </c>
      <c r="BE61" s="4">
        <v>0</v>
      </c>
      <c r="BF61" s="4">
        <v>7</v>
      </c>
      <c r="BG61" s="98">
        <v>0.18</v>
      </c>
      <c r="BH61" s="103" t="s">
        <v>132</v>
      </c>
    </row>
    <row r="62" spans="1:95" ht="15.95" customHeight="1" thickBot="1">
      <c r="A62" s="35">
        <v>43563</v>
      </c>
      <c r="B62" s="14" t="s">
        <v>112</v>
      </c>
      <c r="C62" s="14" t="s">
        <v>74</v>
      </c>
      <c r="D62" s="12"/>
      <c r="E62" s="34">
        <v>30</v>
      </c>
      <c r="F62" s="34">
        <v>88</v>
      </c>
      <c r="G62" s="34">
        <v>0</v>
      </c>
      <c r="H62" s="34">
        <v>580</v>
      </c>
      <c r="I62" s="34">
        <v>0</v>
      </c>
      <c r="J62" s="34">
        <f t="shared" si="5"/>
        <v>0</v>
      </c>
      <c r="K62" s="34">
        <v>0</v>
      </c>
      <c r="L62" s="34">
        <v>0</v>
      </c>
      <c r="M62" s="34">
        <v>0</v>
      </c>
      <c r="N62" s="34">
        <v>0</v>
      </c>
      <c r="O62" s="34">
        <v>0</v>
      </c>
      <c r="P62" s="34">
        <v>0</v>
      </c>
      <c r="Q62" s="34">
        <v>0</v>
      </c>
      <c r="R62" s="34">
        <f t="shared" si="4"/>
        <v>0</v>
      </c>
      <c r="S62" s="34">
        <v>0</v>
      </c>
      <c r="T62" s="34">
        <f t="shared" si="6"/>
        <v>0</v>
      </c>
      <c r="U62" s="34">
        <v>0</v>
      </c>
      <c r="V62" s="34">
        <v>0</v>
      </c>
      <c r="W62" s="34">
        <v>0</v>
      </c>
      <c r="X62" s="34">
        <v>0</v>
      </c>
      <c r="Y62" s="34">
        <v>0</v>
      </c>
      <c r="Z62" s="34">
        <f t="shared" si="7"/>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33">
        <f t="shared" si="8"/>
        <v>698</v>
      </c>
      <c r="AQ62" s="113"/>
      <c r="AR62" s="89">
        <v>43563</v>
      </c>
      <c r="AS62" s="91">
        <v>0.63888888888888895</v>
      </c>
      <c r="AT62" s="14" t="s">
        <v>112</v>
      </c>
      <c r="AU62" s="14">
        <v>10</v>
      </c>
      <c r="AV62" s="90" t="s">
        <v>75</v>
      </c>
      <c r="AW62" s="14">
        <v>7.84</v>
      </c>
      <c r="AX62" s="14">
        <v>98.4</v>
      </c>
      <c r="AY62" s="39">
        <v>2.3E-2</v>
      </c>
      <c r="AZ62" s="14">
        <v>0</v>
      </c>
      <c r="BA62" s="40">
        <v>26.9</v>
      </c>
      <c r="BB62" s="14">
        <v>759.1</v>
      </c>
      <c r="BC62" s="40">
        <v>7.1</v>
      </c>
      <c r="BD62" s="14">
        <v>2</v>
      </c>
      <c r="BE62" s="14">
        <v>0</v>
      </c>
      <c r="BF62" s="14">
        <v>2</v>
      </c>
      <c r="BG62" s="86">
        <v>0.18</v>
      </c>
      <c r="BH62" s="42"/>
      <c r="BI62" s="1"/>
      <c r="BJ62" s="3"/>
      <c r="BK62" s="5"/>
    </row>
    <row r="63" spans="1:95" ht="15.95" customHeight="1" thickBot="1">
      <c r="A63" s="92">
        <v>43563</v>
      </c>
      <c r="B63" s="4" t="s">
        <v>112</v>
      </c>
      <c r="C63" s="4" t="s">
        <v>78</v>
      </c>
      <c r="D63" s="12"/>
      <c r="E63" s="15">
        <v>900</v>
      </c>
      <c r="F63" s="15">
        <v>0</v>
      </c>
      <c r="G63" s="15">
        <v>0</v>
      </c>
      <c r="H63" s="15">
        <v>6</v>
      </c>
      <c r="I63" s="15">
        <v>0</v>
      </c>
      <c r="J63" s="15">
        <f t="shared" si="5"/>
        <v>0</v>
      </c>
      <c r="K63" s="15">
        <v>0</v>
      </c>
      <c r="L63" s="15">
        <v>0</v>
      </c>
      <c r="M63" s="15">
        <v>0</v>
      </c>
      <c r="N63" s="15">
        <v>0</v>
      </c>
      <c r="O63" s="15">
        <v>0</v>
      </c>
      <c r="P63" s="15">
        <v>0</v>
      </c>
      <c r="Q63" s="15">
        <v>0</v>
      </c>
      <c r="R63" s="15">
        <f t="shared" si="4"/>
        <v>0</v>
      </c>
      <c r="S63" s="15">
        <v>0</v>
      </c>
      <c r="T63" s="15">
        <f t="shared" si="6"/>
        <v>0</v>
      </c>
      <c r="U63" s="15">
        <v>0</v>
      </c>
      <c r="V63" s="15">
        <v>0</v>
      </c>
      <c r="W63" s="15">
        <v>0</v>
      </c>
      <c r="X63" s="15">
        <v>0</v>
      </c>
      <c r="Y63" s="15">
        <v>0</v>
      </c>
      <c r="Z63" s="15">
        <f t="shared" si="7"/>
        <v>19</v>
      </c>
      <c r="AA63" s="4">
        <v>19</v>
      </c>
      <c r="AB63" s="4">
        <v>0</v>
      </c>
      <c r="AC63" s="4">
        <v>0</v>
      </c>
      <c r="AD63" s="4">
        <v>0</v>
      </c>
      <c r="AE63" s="4">
        <v>0</v>
      </c>
      <c r="AF63" s="4">
        <v>0</v>
      </c>
      <c r="AG63" s="4">
        <v>0</v>
      </c>
      <c r="AH63" s="4">
        <v>0</v>
      </c>
      <c r="AI63" s="4">
        <v>0</v>
      </c>
      <c r="AJ63" s="4">
        <v>0</v>
      </c>
      <c r="AK63" s="4">
        <v>0</v>
      </c>
      <c r="AL63" s="4">
        <v>0</v>
      </c>
      <c r="AM63" s="4">
        <v>0</v>
      </c>
      <c r="AN63" s="4">
        <v>0</v>
      </c>
      <c r="AO63" s="4">
        <v>0</v>
      </c>
      <c r="AP63" s="33">
        <f t="shared" si="8"/>
        <v>925</v>
      </c>
      <c r="AQ63" s="113"/>
      <c r="AR63" s="104">
        <v>43563</v>
      </c>
      <c r="AS63" s="106">
        <v>0.63888888888888895</v>
      </c>
      <c r="AT63" s="4" t="s">
        <v>112</v>
      </c>
      <c r="AU63" s="4">
        <v>10</v>
      </c>
      <c r="AV63" s="95" t="s">
        <v>75</v>
      </c>
      <c r="AW63" s="4">
        <v>7.84</v>
      </c>
      <c r="AX63" s="4">
        <v>98.4</v>
      </c>
      <c r="AY63" s="94">
        <v>2.3E-2</v>
      </c>
      <c r="AZ63" s="4">
        <v>0</v>
      </c>
      <c r="BA63" s="97">
        <v>26.9</v>
      </c>
      <c r="BB63" s="4">
        <v>759.1</v>
      </c>
      <c r="BC63" s="97">
        <v>7.1</v>
      </c>
      <c r="BD63" s="4">
        <v>2</v>
      </c>
      <c r="BE63" s="4">
        <v>0</v>
      </c>
      <c r="BF63" s="4">
        <v>2</v>
      </c>
      <c r="BG63" s="98">
        <v>0.18</v>
      </c>
      <c r="BH63" s="103"/>
    </row>
    <row r="64" spans="1:95" ht="15.95" customHeight="1" thickBot="1">
      <c r="A64" s="56">
        <v>43564</v>
      </c>
      <c r="B64" s="44" t="s">
        <v>121</v>
      </c>
      <c r="C64" s="44" t="s">
        <v>77</v>
      </c>
      <c r="D64" s="12"/>
      <c r="E64" s="45">
        <v>15</v>
      </c>
      <c r="F64" s="45">
        <v>113</v>
      </c>
      <c r="G64" s="45">
        <v>0</v>
      </c>
      <c r="H64" s="45">
        <v>31</v>
      </c>
      <c r="I64" s="45">
        <v>4</v>
      </c>
      <c r="J64" s="45">
        <f t="shared" si="5"/>
        <v>0</v>
      </c>
      <c r="K64" s="45">
        <v>0</v>
      </c>
      <c r="L64" s="45">
        <v>0</v>
      </c>
      <c r="M64" s="45">
        <v>0</v>
      </c>
      <c r="N64" s="45">
        <v>0</v>
      </c>
      <c r="O64" s="45">
        <v>0</v>
      </c>
      <c r="P64" s="45">
        <v>0</v>
      </c>
      <c r="Q64" s="45">
        <v>0</v>
      </c>
      <c r="R64" s="45">
        <f t="shared" si="4"/>
        <v>0</v>
      </c>
      <c r="S64" s="45">
        <v>0</v>
      </c>
      <c r="T64" s="45">
        <f t="shared" si="6"/>
        <v>0</v>
      </c>
      <c r="U64" s="45">
        <v>0</v>
      </c>
      <c r="V64" s="45">
        <v>0</v>
      </c>
      <c r="W64" s="45">
        <v>0</v>
      </c>
      <c r="X64" s="45">
        <v>0</v>
      </c>
      <c r="Y64" s="45">
        <v>0</v>
      </c>
      <c r="Z64" s="45">
        <f t="shared" si="7"/>
        <v>0</v>
      </c>
      <c r="AA64" s="44">
        <v>0</v>
      </c>
      <c r="AB64" s="44">
        <v>0</v>
      </c>
      <c r="AC64" s="44">
        <v>0</v>
      </c>
      <c r="AD64" s="44">
        <v>0</v>
      </c>
      <c r="AE64" s="44">
        <v>0</v>
      </c>
      <c r="AF64" s="44">
        <v>0</v>
      </c>
      <c r="AG64" s="44">
        <v>0</v>
      </c>
      <c r="AH64" s="44">
        <v>0</v>
      </c>
      <c r="AI64" s="44">
        <v>0</v>
      </c>
      <c r="AJ64" s="44">
        <v>0</v>
      </c>
      <c r="AK64" s="44">
        <v>0</v>
      </c>
      <c r="AL64" s="44">
        <v>0</v>
      </c>
      <c r="AM64" s="44">
        <v>0</v>
      </c>
      <c r="AN64" s="44">
        <v>0</v>
      </c>
      <c r="AO64" s="44">
        <v>0</v>
      </c>
      <c r="AP64" s="33">
        <f t="shared" si="8"/>
        <v>163</v>
      </c>
      <c r="AQ64" s="113"/>
      <c r="AR64" s="46">
        <v>43564</v>
      </c>
      <c r="AS64" s="53">
        <v>0.4375</v>
      </c>
      <c r="AT64" s="44" t="s">
        <v>121</v>
      </c>
      <c r="AU64" s="48">
        <v>10</v>
      </c>
      <c r="AV64" s="49" t="s">
        <v>75</v>
      </c>
      <c r="AW64" s="44">
        <v>10.65</v>
      </c>
      <c r="AX64" s="44">
        <v>130.69999999999999</v>
      </c>
      <c r="AY64" s="49">
        <v>23.13</v>
      </c>
      <c r="AZ64" s="44">
        <v>14</v>
      </c>
      <c r="BA64" s="50">
        <v>21.4</v>
      </c>
      <c r="BB64" s="44">
        <v>762.6</v>
      </c>
      <c r="BC64" s="50">
        <v>7.65</v>
      </c>
      <c r="BD64" s="44">
        <v>0</v>
      </c>
      <c r="BE64" s="44">
        <v>0</v>
      </c>
      <c r="BF64" s="44" t="s">
        <v>91</v>
      </c>
      <c r="BG64" s="55" t="s">
        <v>91</v>
      </c>
      <c r="BH64" s="52"/>
    </row>
    <row r="65" spans="1:93" ht="15.95" customHeight="1" thickBot="1">
      <c r="A65" s="82">
        <v>43564</v>
      </c>
      <c r="B65" s="14" t="s">
        <v>121</v>
      </c>
      <c r="C65" s="14" t="s">
        <v>74</v>
      </c>
      <c r="D65" s="12"/>
      <c r="E65" s="34">
        <v>12</v>
      </c>
      <c r="F65" s="34">
        <v>400</v>
      </c>
      <c r="G65" s="34">
        <v>6</v>
      </c>
      <c r="H65" s="34">
        <v>0</v>
      </c>
      <c r="I65" s="34">
        <v>0</v>
      </c>
      <c r="J65" s="34">
        <f t="shared" si="5"/>
        <v>0</v>
      </c>
      <c r="K65" s="34">
        <v>0</v>
      </c>
      <c r="L65" s="34">
        <v>0</v>
      </c>
      <c r="M65" s="34">
        <v>0</v>
      </c>
      <c r="N65" s="34">
        <v>0</v>
      </c>
      <c r="O65" s="34">
        <v>0</v>
      </c>
      <c r="P65" s="34">
        <v>0</v>
      </c>
      <c r="Q65" s="34">
        <v>0</v>
      </c>
      <c r="R65" s="34">
        <f t="shared" si="4"/>
        <v>6</v>
      </c>
      <c r="S65" s="34">
        <v>0</v>
      </c>
      <c r="T65" s="34">
        <f t="shared" si="6"/>
        <v>0</v>
      </c>
      <c r="U65" s="34">
        <v>0</v>
      </c>
      <c r="V65" s="34">
        <v>0</v>
      </c>
      <c r="W65" s="34">
        <v>0</v>
      </c>
      <c r="X65" s="34">
        <v>0</v>
      </c>
      <c r="Y65" s="34">
        <v>0</v>
      </c>
      <c r="Z65" s="34">
        <f t="shared" si="7"/>
        <v>0</v>
      </c>
      <c r="AA65" s="14">
        <v>0</v>
      </c>
      <c r="AB65" s="14">
        <v>0</v>
      </c>
      <c r="AC65" s="14">
        <v>0</v>
      </c>
      <c r="AD65" s="14">
        <v>0</v>
      </c>
      <c r="AE65" s="14">
        <v>0</v>
      </c>
      <c r="AF65" s="14">
        <v>0</v>
      </c>
      <c r="AG65" s="14">
        <v>0</v>
      </c>
      <c r="AH65" s="14">
        <v>0</v>
      </c>
      <c r="AI65" s="14">
        <v>0</v>
      </c>
      <c r="AJ65" s="14">
        <v>0</v>
      </c>
      <c r="AK65" s="14">
        <v>0</v>
      </c>
      <c r="AL65" s="14">
        <v>0</v>
      </c>
      <c r="AM65" s="14">
        <v>0</v>
      </c>
      <c r="AN65" s="14">
        <v>0</v>
      </c>
      <c r="AO65" s="14">
        <v>0</v>
      </c>
      <c r="AP65" s="33">
        <f t="shared" si="8"/>
        <v>418</v>
      </c>
      <c r="AQ65" s="113"/>
      <c r="AR65" s="36">
        <v>43564</v>
      </c>
      <c r="AS65" s="88">
        <v>0.4375</v>
      </c>
      <c r="AT65" s="14" t="s">
        <v>121</v>
      </c>
      <c r="AU65" s="38">
        <v>10</v>
      </c>
      <c r="AV65" s="90" t="s">
        <v>75</v>
      </c>
      <c r="AW65" s="14">
        <v>10.65</v>
      </c>
      <c r="AX65" s="14">
        <v>130.69999999999999</v>
      </c>
      <c r="AY65" s="39">
        <v>23.13</v>
      </c>
      <c r="AZ65" s="14">
        <v>14</v>
      </c>
      <c r="BA65" s="40">
        <v>21.4</v>
      </c>
      <c r="BB65" s="14">
        <v>762.6</v>
      </c>
      <c r="BC65" s="40">
        <v>7.65</v>
      </c>
      <c r="BD65" s="14">
        <v>0</v>
      </c>
      <c r="BE65" s="14">
        <v>0</v>
      </c>
      <c r="BF65" s="14" t="s">
        <v>91</v>
      </c>
      <c r="BG65" s="86" t="s">
        <v>91</v>
      </c>
      <c r="BH65" s="42"/>
    </row>
    <row r="66" spans="1:93" ht="15.95" customHeight="1" thickBot="1">
      <c r="A66" s="43">
        <v>43564</v>
      </c>
      <c r="B66" s="44" t="s">
        <v>128</v>
      </c>
      <c r="C66" s="44" t="s">
        <v>77</v>
      </c>
      <c r="D66" s="12"/>
      <c r="E66" s="45">
        <v>158</v>
      </c>
      <c r="F66" s="45">
        <v>7</v>
      </c>
      <c r="G66" s="45">
        <v>0</v>
      </c>
      <c r="H66" s="45">
        <v>11</v>
      </c>
      <c r="I66" s="45">
        <v>0</v>
      </c>
      <c r="J66" s="45">
        <f t="shared" ref="J66:J97" si="9">P66+O66+N66+M66+L66+K66</f>
        <v>0</v>
      </c>
      <c r="K66" s="45">
        <v>0</v>
      </c>
      <c r="L66" s="45">
        <v>0</v>
      </c>
      <c r="M66" s="45">
        <v>0</v>
      </c>
      <c r="N66" s="45">
        <v>0</v>
      </c>
      <c r="O66" s="45">
        <v>0</v>
      </c>
      <c r="P66" s="45">
        <v>0</v>
      </c>
      <c r="Q66" s="45">
        <v>0</v>
      </c>
      <c r="R66" s="45">
        <f t="shared" si="4"/>
        <v>0</v>
      </c>
      <c r="S66" s="45">
        <v>0</v>
      </c>
      <c r="T66" s="45">
        <f t="shared" ref="T66:T97" si="10">U66+V66+W66</f>
        <v>16</v>
      </c>
      <c r="U66" s="45">
        <v>0</v>
      </c>
      <c r="V66" s="44">
        <v>16</v>
      </c>
      <c r="W66" s="45">
        <v>0</v>
      </c>
      <c r="X66" s="45">
        <v>0</v>
      </c>
      <c r="Y66" s="45">
        <v>0</v>
      </c>
      <c r="Z66" s="45">
        <f t="shared" ref="Z66:Z97" si="11">SUM(AA66:AI66)</f>
        <v>0</v>
      </c>
      <c r="AA66" s="44">
        <v>0</v>
      </c>
      <c r="AB66" s="44">
        <v>0</v>
      </c>
      <c r="AC66" s="44">
        <v>0</v>
      </c>
      <c r="AD66" s="44">
        <v>0</v>
      </c>
      <c r="AE66" s="44">
        <v>0</v>
      </c>
      <c r="AF66" s="44">
        <v>0</v>
      </c>
      <c r="AG66" s="44">
        <v>0</v>
      </c>
      <c r="AH66" s="44">
        <v>0</v>
      </c>
      <c r="AI66" s="44">
        <v>0</v>
      </c>
      <c r="AJ66" s="44">
        <v>0</v>
      </c>
      <c r="AK66" s="44">
        <v>0</v>
      </c>
      <c r="AL66" s="44">
        <v>0</v>
      </c>
      <c r="AM66" s="44">
        <v>0</v>
      </c>
      <c r="AN66" s="44">
        <v>7</v>
      </c>
      <c r="AO66" s="44">
        <v>0</v>
      </c>
      <c r="AP66" s="33">
        <f t="shared" ref="AP66:AP97" si="12">SUM(E66:AO66)-Z66-J66-T66-R66</f>
        <v>199</v>
      </c>
      <c r="AQ66" s="113"/>
      <c r="AR66" s="46">
        <v>43564</v>
      </c>
      <c r="AS66" s="53">
        <v>0.44791666666666669</v>
      </c>
      <c r="AT66" s="44" t="s">
        <v>128</v>
      </c>
      <c r="AU66" s="48">
        <v>10</v>
      </c>
      <c r="AV66" s="49" t="s">
        <v>75</v>
      </c>
      <c r="AW66" s="44">
        <v>9.1999999999999993</v>
      </c>
      <c r="AX66" s="44">
        <v>102</v>
      </c>
      <c r="AY66" s="49">
        <v>1.81</v>
      </c>
      <c r="AZ66" s="44">
        <v>0.9</v>
      </c>
      <c r="BA66" s="50">
        <v>20.399999999999999</v>
      </c>
      <c r="BB66" s="44">
        <v>762.5</v>
      </c>
      <c r="BC66" s="50">
        <v>6.5</v>
      </c>
      <c r="BD66" s="44">
        <v>0</v>
      </c>
      <c r="BE66" s="44">
        <v>0</v>
      </c>
      <c r="BF66" s="44">
        <v>3</v>
      </c>
      <c r="BG66" s="55">
        <v>0.61</v>
      </c>
      <c r="BH66" s="52"/>
      <c r="BI66" s="1"/>
      <c r="BJ66" s="3"/>
      <c r="BK66" s="5"/>
    </row>
    <row r="67" spans="1:93" ht="15.95" customHeight="1" thickBot="1">
      <c r="A67" s="82">
        <v>43564</v>
      </c>
      <c r="B67" s="14" t="s">
        <v>128</v>
      </c>
      <c r="C67" s="14" t="s">
        <v>74</v>
      </c>
      <c r="D67" s="12"/>
      <c r="E67" s="34">
        <v>3018</v>
      </c>
      <c r="F67" s="34">
        <v>1008</v>
      </c>
      <c r="G67" s="34">
        <v>2</v>
      </c>
      <c r="H67" s="34">
        <v>6377</v>
      </c>
      <c r="I67" s="34">
        <v>0</v>
      </c>
      <c r="J67" s="34">
        <f t="shared" si="9"/>
        <v>0</v>
      </c>
      <c r="K67" s="34">
        <v>0</v>
      </c>
      <c r="L67" s="34">
        <v>0</v>
      </c>
      <c r="M67" s="34">
        <v>0</v>
      </c>
      <c r="N67" s="34">
        <v>0</v>
      </c>
      <c r="O67" s="34">
        <v>0</v>
      </c>
      <c r="P67" s="34">
        <v>0</v>
      </c>
      <c r="Q67" s="34">
        <v>2</v>
      </c>
      <c r="R67" s="34">
        <f t="shared" ref="R67:R130" si="13">G67+S67</f>
        <v>2</v>
      </c>
      <c r="S67" s="34">
        <v>0</v>
      </c>
      <c r="T67" s="34">
        <f t="shared" si="10"/>
        <v>0</v>
      </c>
      <c r="U67" s="34">
        <v>0</v>
      </c>
      <c r="V67" s="34">
        <v>0</v>
      </c>
      <c r="W67" s="34">
        <v>0</v>
      </c>
      <c r="X67" s="34">
        <v>0</v>
      </c>
      <c r="Y67" s="34">
        <v>0</v>
      </c>
      <c r="Z67" s="34">
        <f t="shared" si="11"/>
        <v>10</v>
      </c>
      <c r="AA67" s="14">
        <v>0</v>
      </c>
      <c r="AB67" s="14">
        <v>10</v>
      </c>
      <c r="AC67" s="14">
        <v>0</v>
      </c>
      <c r="AD67" s="14">
        <v>0</v>
      </c>
      <c r="AE67" s="14">
        <v>0</v>
      </c>
      <c r="AF67" s="14">
        <v>0</v>
      </c>
      <c r="AG67" s="14">
        <v>0</v>
      </c>
      <c r="AH67" s="14">
        <v>0</v>
      </c>
      <c r="AI67" s="14">
        <v>0</v>
      </c>
      <c r="AJ67" s="14">
        <v>0</v>
      </c>
      <c r="AK67" s="14">
        <v>0</v>
      </c>
      <c r="AL67" s="14">
        <v>0</v>
      </c>
      <c r="AM67" s="14">
        <v>27</v>
      </c>
      <c r="AN67" s="14">
        <v>28</v>
      </c>
      <c r="AO67" s="14">
        <v>0</v>
      </c>
      <c r="AP67" s="33">
        <f t="shared" si="12"/>
        <v>10472</v>
      </c>
      <c r="AQ67" s="113"/>
      <c r="AR67" s="36">
        <v>43564</v>
      </c>
      <c r="AS67" s="88">
        <v>0.44791666666666669</v>
      </c>
      <c r="AT67" s="14" t="s">
        <v>128</v>
      </c>
      <c r="AU67" s="38">
        <v>10</v>
      </c>
      <c r="AV67" s="90" t="s">
        <v>75</v>
      </c>
      <c r="AW67" s="14">
        <v>9.1999999999999993</v>
      </c>
      <c r="AX67" s="14">
        <v>102</v>
      </c>
      <c r="AY67" s="39">
        <v>1.81</v>
      </c>
      <c r="AZ67" s="14">
        <v>0.9</v>
      </c>
      <c r="BA67" s="40">
        <v>20.399999999999999</v>
      </c>
      <c r="BB67" s="14">
        <v>762.5</v>
      </c>
      <c r="BC67" s="40">
        <v>6.5</v>
      </c>
      <c r="BD67" s="14">
        <v>0</v>
      </c>
      <c r="BE67" s="14">
        <v>0</v>
      </c>
      <c r="BF67" s="14">
        <v>3</v>
      </c>
      <c r="BG67" s="86">
        <v>0.61</v>
      </c>
      <c r="BH67" s="42"/>
    </row>
    <row r="68" spans="1:93" ht="15.95" customHeight="1" thickBot="1">
      <c r="A68" s="56">
        <v>43565</v>
      </c>
      <c r="B68" s="44" t="s">
        <v>89</v>
      </c>
      <c r="C68" s="44" t="s">
        <v>77</v>
      </c>
      <c r="D68" s="12"/>
      <c r="E68" s="45">
        <v>10</v>
      </c>
      <c r="F68" s="45">
        <v>23</v>
      </c>
      <c r="G68" s="45">
        <v>0</v>
      </c>
      <c r="H68" s="45">
        <v>0</v>
      </c>
      <c r="I68" s="45">
        <v>0</v>
      </c>
      <c r="J68" s="45">
        <f t="shared" si="9"/>
        <v>0</v>
      </c>
      <c r="K68" s="45">
        <v>0</v>
      </c>
      <c r="L68" s="45">
        <v>0</v>
      </c>
      <c r="M68" s="45">
        <v>0</v>
      </c>
      <c r="N68" s="45">
        <v>0</v>
      </c>
      <c r="O68" s="45">
        <v>0</v>
      </c>
      <c r="P68" s="45">
        <v>0</v>
      </c>
      <c r="Q68" s="45">
        <v>0</v>
      </c>
      <c r="R68" s="45">
        <f t="shared" si="13"/>
        <v>0</v>
      </c>
      <c r="S68" s="45">
        <v>0</v>
      </c>
      <c r="T68" s="45">
        <f t="shared" si="10"/>
        <v>9</v>
      </c>
      <c r="U68" s="45">
        <v>0</v>
      </c>
      <c r="V68" s="45">
        <v>9</v>
      </c>
      <c r="W68" s="45">
        <v>0</v>
      </c>
      <c r="X68" s="45">
        <v>0</v>
      </c>
      <c r="Y68" s="45">
        <v>0</v>
      </c>
      <c r="Z68" s="45">
        <f t="shared" si="11"/>
        <v>0</v>
      </c>
      <c r="AA68" s="44">
        <v>0</v>
      </c>
      <c r="AB68" s="44">
        <v>0</v>
      </c>
      <c r="AC68" s="44">
        <v>0</v>
      </c>
      <c r="AD68" s="44">
        <v>0</v>
      </c>
      <c r="AE68" s="44">
        <v>0</v>
      </c>
      <c r="AF68" s="44">
        <v>0</v>
      </c>
      <c r="AG68" s="44">
        <v>0</v>
      </c>
      <c r="AH68" s="44">
        <v>0</v>
      </c>
      <c r="AI68" s="44">
        <v>0</v>
      </c>
      <c r="AJ68" s="44">
        <v>0</v>
      </c>
      <c r="AK68" s="44">
        <v>0</v>
      </c>
      <c r="AL68" s="44">
        <v>0</v>
      </c>
      <c r="AM68" s="44">
        <v>0</v>
      </c>
      <c r="AN68" s="44">
        <v>0</v>
      </c>
      <c r="AO68" s="44">
        <v>0</v>
      </c>
      <c r="AP68" s="33">
        <f t="shared" si="12"/>
        <v>42</v>
      </c>
      <c r="AQ68" s="113"/>
      <c r="AR68" s="46">
        <v>43565</v>
      </c>
      <c r="AS68" s="53">
        <v>0.75347222222222221</v>
      </c>
      <c r="AT68" s="44" t="s">
        <v>89</v>
      </c>
      <c r="AU68" s="48">
        <v>10</v>
      </c>
      <c r="AV68" s="49" t="s">
        <v>75</v>
      </c>
      <c r="AW68" s="44">
        <v>10.4</v>
      </c>
      <c r="AX68" s="44">
        <v>134</v>
      </c>
      <c r="AY68" s="49">
        <v>43.03</v>
      </c>
      <c r="AZ68" s="44">
        <v>27.8</v>
      </c>
      <c r="BA68" s="50">
        <v>22.3</v>
      </c>
      <c r="BB68" s="44">
        <v>763.3</v>
      </c>
      <c r="BC68" s="50">
        <v>7.82</v>
      </c>
      <c r="BD68" s="47" t="s">
        <v>91</v>
      </c>
      <c r="BE68" s="47" t="s">
        <v>91</v>
      </c>
      <c r="BF68" s="47" t="s">
        <v>91</v>
      </c>
      <c r="BG68" s="51" t="s">
        <v>91</v>
      </c>
      <c r="BH68" s="52"/>
    </row>
    <row r="69" spans="1:93" ht="15.95" customHeight="1" thickBot="1">
      <c r="A69" s="82">
        <v>43565</v>
      </c>
      <c r="B69" s="14" t="s">
        <v>89</v>
      </c>
      <c r="C69" s="14" t="s">
        <v>74</v>
      </c>
      <c r="D69" s="12"/>
      <c r="E69" s="34">
        <v>7</v>
      </c>
      <c r="F69" s="34">
        <v>170</v>
      </c>
      <c r="G69" s="34">
        <v>5</v>
      </c>
      <c r="H69" s="34">
        <v>0</v>
      </c>
      <c r="I69" s="34">
        <v>2</v>
      </c>
      <c r="J69" s="34">
        <f t="shared" si="9"/>
        <v>0</v>
      </c>
      <c r="K69" s="34">
        <v>0</v>
      </c>
      <c r="L69" s="34">
        <v>0</v>
      </c>
      <c r="M69" s="34">
        <v>0</v>
      </c>
      <c r="N69" s="34">
        <v>0</v>
      </c>
      <c r="O69" s="34">
        <v>0</v>
      </c>
      <c r="P69" s="34">
        <v>0</v>
      </c>
      <c r="Q69" s="34">
        <v>0</v>
      </c>
      <c r="R69" s="34">
        <f t="shared" si="13"/>
        <v>5</v>
      </c>
      <c r="S69" s="34">
        <v>0</v>
      </c>
      <c r="T69" s="34">
        <f t="shared" si="10"/>
        <v>0</v>
      </c>
      <c r="U69" s="34">
        <v>0</v>
      </c>
      <c r="V69" s="34">
        <v>0</v>
      </c>
      <c r="W69" s="34">
        <v>0</v>
      </c>
      <c r="X69" s="34">
        <v>0</v>
      </c>
      <c r="Y69" s="34">
        <v>0</v>
      </c>
      <c r="Z69" s="34">
        <f t="shared" si="11"/>
        <v>0</v>
      </c>
      <c r="AA69" s="14">
        <v>0</v>
      </c>
      <c r="AB69" s="14">
        <v>0</v>
      </c>
      <c r="AC69" s="14">
        <v>0</v>
      </c>
      <c r="AD69" s="14">
        <v>0</v>
      </c>
      <c r="AE69" s="14">
        <v>0</v>
      </c>
      <c r="AF69" s="14">
        <v>0</v>
      </c>
      <c r="AG69" s="14">
        <v>0</v>
      </c>
      <c r="AH69" s="14">
        <v>0</v>
      </c>
      <c r="AI69" s="14">
        <v>0</v>
      </c>
      <c r="AJ69" s="14">
        <v>0</v>
      </c>
      <c r="AK69" s="14">
        <v>0</v>
      </c>
      <c r="AL69" s="14">
        <v>0</v>
      </c>
      <c r="AM69" s="14">
        <v>0</v>
      </c>
      <c r="AN69" s="14">
        <v>0</v>
      </c>
      <c r="AO69" s="14">
        <v>0</v>
      </c>
      <c r="AP69" s="33">
        <f t="shared" si="12"/>
        <v>184</v>
      </c>
      <c r="AQ69" s="113"/>
      <c r="AR69" s="36">
        <v>43565</v>
      </c>
      <c r="AS69" s="88">
        <v>0.75347222222222221</v>
      </c>
      <c r="AT69" s="14" t="s">
        <v>89</v>
      </c>
      <c r="AU69" s="38">
        <v>10</v>
      </c>
      <c r="AV69" s="90" t="s">
        <v>75</v>
      </c>
      <c r="AW69" s="14">
        <v>10.4</v>
      </c>
      <c r="AX69" s="14">
        <v>134</v>
      </c>
      <c r="AY69" s="39">
        <v>43.03</v>
      </c>
      <c r="AZ69" s="14">
        <v>27.8</v>
      </c>
      <c r="BA69" s="40">
        <v>22.3</v>
      </c>
      <c r="BB69" s="14">
        <v>763.3</v>
      </c>
      <c r="BC69" s="40">
        <v>7.82</v>
      </c>
      <c r="BD69" s="37" t="s">
        <v>91</v>
      </c>
      <c r="BE69" s="37" t="s">
        <v>91</v>
      </c>
      <c r="BF69" s="37" t="s">
        <v>91</v>
      </c>
      <c r="BG69" s="41" t="s">
        <v>91</v>
      </c>
      <c r="BH69" s="42"/>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row>
    <row r="70" spans="1:93" ht="15.95" customHeight="1" thickBot="1">
      <c r="A70" s="56">
        <v>43565</v>
      </c>
      <c r="B70" s="44" t="s">
        <v>92</v>
      </c>
      <c r="C70" s="44" t="s">
        <v>77</v>
      </c>
      <c r="D70" s="12"/>
      <c r="E70" s="45">
        <v>3</v>
      </c>
      <c r="F70" s="45">
        <v>10</v>
      </c>
      <c r="G70" s="45">
        <v>1</v>
      </c>
      <c r="H70" s="45">
        <v>0</v>
      </c>
      <c r="I70" s="45">
        <v>0</v>
      </c>
      <c r="J70" s="45">
        <f t="shared" si="9"/>
        <v>0</v>
      </c>
      <c r="K70" s="45">
        <v>0</v>
      </c>
      <c r="L70" s="45">
        <v>0</v>
      </c>
      <c r="M70" s="45">
        <v>0</v>
      </c>
      <c r="N70" s="45">
        <v>0</v>
      </c>
      <c r="O70" s="45">
        <v>0</v>
      </c>
      <c r="P70" s="45">
        <v>0</v>
      </c>
      <c r="Q70" s="45">
        <v>0</v>
      </c>
      <c r="R70" s="45">
        <f t="shared" si="13"/>
        <v>1</v>
      </c>
      <c r="S70" s="45">
        <v>0</v>
      </c>
      <c r="T70" s="45">
        <f t="shared" si="10"/>
        <v>65</v>
      </c>
      <c r="U70" s="45">
        <v>0</v>
      </c>
      <c r="V70" s="45">
        <v>64</v>
      </c>
      <c r="W70" s="45">
        <v>1</v>
      </c>
      <c r="X70" s="45">
        <v>0</v>
      </c>
      <c r="Y70" s="45">
        <v>0</v>
      </c>
      <c r="Z70" s="45">
        <f t="shared" si="11"/>
        <v>0</v>
      </c>
      <c r="AA70" s="44">
        <v>0</v>
      </c>
      <c r="AB70" s="44">
        <v>0</v>
      </c>
      <c r="AC70" s="44">
        <v>0</v>
      </c>
      <c r="AD70" s="44">
        <v>0</v>
      </c>
      <c r="AE70" s="44">
        <v>0</v>
      </c>
      <c r="AF70" s="44">
        <v>0</v>
      </c>
      <c r="AG70" s="44">
        <v>0</v>
      </c>
      <c r="AH70" s="44">
        <v>0</v>
      </c>
      <c r="AI70" s="44">
        <v>0</v>
      </c>
      <c r="AJ70" s="44">
        <v>0</v>
      </c>
      <c r="AK70" s="44">
        <v>0</v>
      </c>
      <c r="AL70" s="44">
        <v>0</v>
      </c>
      <c r="AM70" s="44">
        <v>0</v>
      </c>
      <c r="AN70" s="44">
        <v>0</v>
      </c>
      <c r="AO70" s="44">
        <v>0</v>
      </c>
      <c r="AP70" s="33">
        <f t="shared" si="12"/>
        <v>79</v>
      </c>
      <c r="AQ70" s="113"/>
      <c r="AR70" s="46">
        <v>43565</v>
      </c>
      <c r="AS70" s="47" t="s">
        <v>91</v>
      </c>
      <c r="AT70" s="44" t="s">
        <v>92</v>
      </c>
      <c r="AU70" s="48">
        <v>10</v>
      </c>
      <c r="AV70" s="49" t="s">
        <v>75</v>
      </c>
      <c r="AW70" s="44">
        <v>11.6</v>
      </c>
      <c r="AX70" s="44">
        <v>154</v>
      </c>
      <c r="AY70" s="49">
        <v>42.35</v>
      </c>
      <c r="AZ70" s="44">
        <v>26.7</v>
      </c>
      <c r="BA70" s="50">
        <v>21.3</v>
      </c>
      <c r="BB70" s="44">
        <v>763.3</v>
      </c>
      <c r="BC70" s="50">
        <v>7.77</v>
      </c>
      <c r="BD70" s="47" t="s">
        <v>91</v>
      </c>
      <c r="BE70" s="47" t="s">
        <v>91</v>
      </c>
      <c r="BF70" s="47" t="s">
        <v>91</v>
      </c>
      <c r="BG70" s="51" t="s">
        <v>91</v>
      </c>
      <c r="BH70" s="52"/>
    </row>
    <row r="71" spans="1:93" ht="15.95" customHeight="1" thickBot="1">
      <c r="A71" s="82">
        <v>43565</v>
      </c>
      <c r="B71" s="14" t="s">
        <v>92</v>
      </c>
      <c r="C71" s="14" t="s">
        <v>133</v>
      </c>
      <c r="D71" s="12"/>
      <c r="E71" s="34">
        <v>3</v>
      </c>
      <c r="F71" s="34">
        <v>15</v>
      </c>
      <c r="G71" s="34">
        <v>6</v>
      </c>
      <c r="H71" s="34">
        <v>0</v>
      </c>
      <c r="I71" s="34">
        <v>0</v>
      </c>
      <c r="J71" s="34">
        <f t="shared" si="9"/>
        <v>0</v>
      </c>
      <c r="K71" s="34">
        <v>0</v>
      </c>
      <c r="L71" s="34">
        <v>0</v>
      </c>
      <c r="M71" s="34">
        <v>0</v>
      </c>
      <c r="N71" s="34">
        <v>0</v>
      </c>
      <c r="O71" s="34">
        <v>0</v>
      </c>
      <c r="P71" s="34">
        <v>0</v>
      </c>
      <c r="Q71" s="34">
        <v>0</v>
      </c>
      <c r="R71" s="34">
        <f t="shared" si="13"/>
        <v>6</v>
      </c>
      <c r="S71" s="34">
        <v>0</v>
      </c>
      <c r="T71" s="34">
        <f t="shared" si="10"/>
        <v>0</v>
      </c>
      <c r="U71" s="34">
        <v>0</v>
      </c>
      <c r="V71" s="34">
        <v>0</v>
      </c>
      <c r="W71" s="34">
        <v>0</v>
      </c>
      <c r="X71" s="34">
        <v>0</v>
      </c>
      <c r="Y71" s="34">
        <v>0</v>
      </c>
      <c r="Z71" s="34">
        <f t="shared" si="11"/>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33">
        <f t="shared" si="12"/>
        <v>24</v>
      </c>
      <c r="AQ71" s="113"/>
      <c r="AR71" s="36">
        <v>43565</v>
      </c>
      <c r="AS71" s="37" t="s">
        <v>91</v>
      </c>
      <c r="AT71" s="14" t="s">
        <v>92</v>
      </c>
      <c r="AU71" s="38">
        <v>10</v>
      </c>
      <c r="AV71" s="90" t="s">
        <v>75</v>
      </c>
      <c r="AW71" s="14">
        <v>11.6</v>
      </c>
      <c r="AX71" s="14">
        <v>154</v>
      </c>
      <c r="AY71" s="39">
        <v>42.35</v>
      </c>
      <c r="AZ71" s="14">
        <v>26.7</v>
      </c>
      <c r="BA71" s="40">
        <v>21.3</v>
      </c>
      <c r="BB71" s="14">
        <v>763.3</v>
      </c>
      <c r="BC71" s="40">
        <v>7.77</v>
      </c>
      <c r="BD71" s="37" t="s">
        <v>91</v>
      </c>
      <c r="BE71" s="37" t="s">
        <v>91</v>
      </c>
      <c r="BF71" s="37" t="s">
        <v>91</v>
      </c>
      <c r="BG71" s="41" t="s">
        <v>91</v>
      </c>
      <c r="BH71" s="42"/>
    </row>
    <row r="72" spans="1:93" ht="15.95" customHeight="1" thickBot="1">
      <c r="A72" s="56">
        <v>43565</v>
      </c>
      <c r="B72" s="44" t="s">
        <v>106</v>
      </c>
      <c r="C72" s="44" t="s">
        <v>134</v>
      </c>
      <c r="D72" s="12"/>
      <c r="E72" s="45">
        <v>0</v>
      </c>
      <c r="F72" s="45">
        <v>0</v>
      </c>
      <c r="G72" s="45">
        <v>0</v>
      </c>
      <c r="H72" s="45">
        <v>15</v>
      </c>
      <c r="I72" s="45">
        <v>0</v>
      </c>
      <c r="J72" s="45">
        <f t="shared" si="9"/>
        <v>1</v>
      </c>
      <c r="K72" s="45">
        <v>0</v>
      </c>
      <c r="L72" s="45">
        <v>1</v>
      </c>
      <c r="M72" s="45">
        <v>0</v>
      </c>
      <c r="N72" s="45">
        <v>0</v>
      </c>
      <c r="O72" s="45">
        <v>0</v>
      </c>
      <c r="P72" s="45">
        <v>0</v>
      </c>
      <c r="Q72" s="45">
        <v>0</v>
      </c>
      <c r="R72" s="45">
        <f t="shared" si="13"/>
        <v>0</v>
      </c>
      <c r="S72" s="45">
        <v>0</v>
      </c>
      <c r="T72" s="45">
        <f t="shared" si="10"/>
        <v>0</v>
      </c>
      <c r="U72" s="45">
        <v>0</v>
      </c>
      <c r="V72" s="45">
        <v>0</v>
      </c>
      <c r="W72" s="45">
        <v>0</v>
      </c>
      <c r="X72" s="45">
        <v>0</v>
      </c>
      <c r="Y72" s="45">
        <v>0</v>
      </c>
      <c r="Z72" s="45">
        <f t="shared" si="11"/>
        <v>0</v>
      </c>
      <c r="AA72" s="44">
        <v>0</v>
      </c>
      <c r="AB72" s="44">
        <v>0</v>
      </c>
      <c r="AC72" s="44">
        <v>0</v>
      </c>
      <c r="AD72" s="44">
        <v>0</v>
      </c>
      <c r="AE72" s="44">
        <v>0</v>
      </c>
      <c r="AF72" s="44">
        <v>0</v>
      </c>
      <c r="AG72" s="44">
        <v>0</v>
      </c>
      <c r="AH72" s="44">
        <v>0</v>
      </c>
      <c r="AI72" s="44">
        <v>0</v>
      </c>
      <c r="AJ72" s="44">
        <v>0</v>
      </c>
      <c r="AK72" s="44">
        <v>0</v>
      </c>
      <c r="AL72" s="44">
        <v>0</v>
      </c>
      <c r="AM72" s="44">
        <v>0</v>
      </c>
      <c r="AN72" s="44">
        <v>0</v>
      </c>
      <c r="AO72" s="44">
        <v>0</v>
      </c>
      <c r="AP72" s="33">
        <f t="shared" si="12"/>
        <v>16</v>
      </c>
      <c r="AQ72" s="113"/>
      <c r="AR72" s="65">
        <v>43565</v>
      </c>
      <c r="AS72" s="67">
        <v>0.45833333333333331</v>
      </c>
      <c r="AT72" s="44" t="s">
        <v>106</v>
      </c>
      <c r="AU72" s="44">
        <v>5</v>
      </c>
      <c r="AV72" s="44" t="s">
        <v>75</v>
      </c>
      <c r="AW72" s="44">
        <v>8.4</v>
      </c>
      <c r="AX72" s="44">
        <v>113</v>
      </c>
      <c r="AY72" s="49">
        <v>2.9999999999999997E-4</v>
      </c>
      <c r="AZ72" s="44">
        <v>0</v>
      </c>
      <c r="BA72" s="50">
        <v>32.799999999999997</v>
      </c>
      <c r="BB72" s="44">
        <v>761.6</v>
      </c>
      <c r="BC72" s="50">
        <v>6.8</v>
      </c>
      <c r="BD72" s="44">
        <v>0</v>
      </c>
      <c r="BE72" s="44">
        <v>0</v>
      </c>
      <c r="BF72" s="44">
        <v>0.05</v>
      </c>
      <c r="BG72" s="55">
        <v>0.05</v>
      </c>
      <c r="BH72" s="52"/>
    </row>
    <row r="73" spans="1:93" ht="15.95" customHeight="1" thickBot="1">
      <c r="A73" s="82">
        <v>43565</v>
      </c>
      <c r="B73" s="14" t="s">
        <v>106</v>
      </c>
      <c r="C73" s="14" t="s">
        <v>74</v>
      </c>
      <c r="D73" s="12"/>
      <c r="E73" s="34">
        <v>785</v>
      </c>
      <c r="F73" s="34">
        <v>720</v>
      </c>
      <c r="G73" s="34">
        <v>2</v>
      </c>
      <c r="H73" s="34">
        <v>5000</v>
      </c>
      <c r="I73" s="34">
        <v>0</v>
      </c>
      <c r="J73" s="34">
        <f t="shared" si="9"/>
        <v>14</v>
      </c>
      <c r="K73" s="34">
        <v>0</v>
      </c>
      <c r="L73" s="34">
        <v>14</v>
      </c>
      <c r="M73" s="34">
        <v>0</v>
      </c>
      <c r="N73" s="34">
        <v>0</v>
      </c>
      <c r="O73" s="34">
        <v>0</v>
      </c>
      <c r="P73" s="34">
        <v>0</v>
      </c>
      <c r="Q73" s="34">
        <v>0</v>
      </c>
      <c r="R73" s="34">
        <f t="shared" si="13"/>
        <v>2</v>
      </c>
      <c r="S73" s="34">
        <v>0</v>
      </c>
      <c r="T73" s="34">
        <f t="shared" si="10"/>
        <v>0</v>
      </c>
      <c r="U73" s="34">
        <v>0</v>
      </c>
      <c r="V73" s="34">
        <v>0</v>
      </c>
      <c r="W73" s="34">
        <v>0</v>
      </c>
      <c r="X73" s="34">
        <v>0</v>
      </c>
      <c r="Y73" s="34">
        <v>2</v>
      </c>
      <c r="Z73" s="34">
        <f t="shared" si="11"/>
        <v>3</v>
      </c>
      <c r="AA73" s="14">
        <v>0</v>
      </c>
      <c r="AB73" s="14">
        <v>3</v>
      </c>
      <c r="AC73" s="14">
        <v>0</v>
      </c>
      <c r="AD73" s="14">
        <v>0</v>
      </c>
      <c r="AE73" s="14">
        <v>0</v>
      </c>
      <c r="AF73" s="14">
        <v>0</v>
      </c>
      <c r="AG73" s="14">
        <v>0</v>
      </c>
      <c r="AH73" s="14">
        <v>0</v>
      </c>
      <c r="AI73" s="14">
        <v>0</v>
      </c>
      <c r="AJ73" s="14">
        <v>0</v>
      </c>
      <c r="AK73" s="14">
        <v>0</v>
      </c>
      <c r="AL73" s="14">
        <v>0</v>
      </c>
      <c r="AM73" s="14">
        <v>0</v>
      </c>
      <c r="AN73" s="14">
        <v>0</v>
      </c>
      <c r="AO73" s="14">
        <v>0</v>
      </c>
      <c r="AP73" s="33">
        <f t="shared" si="12"/>
        <v>6526</v>
      </c>
      <c r="AQ73" s="113"/>
      <c r="AR73" s="89">
        <v>43565</v>
      </c>
      <c r="AS73" s="91">
        <v>0.45833333333333331</v>
      </c>
      <c r="AT73" s="14" t="s">
        <v>106</v>
      </c>
      <c r="AU73" s="14">
        <v>5</v>
      </c>
      <c r="AV73" s="14" t="s">
        <v>75</v>
      </c>
      <c r="AW73" s="14">
        <v>8.4</v>
      </c>
      <c r="AX73" s="14">
        <v>113</v>
      </c>
      <c r="AY73" s="39">
        <v>2.9999999999999997E-4</v>
      </c>
      <c r="AZ73" s="14">
        <v>0</v>
      </c>
      <c r="BA73" s="40">
        <v>32.799999999999997</v>
      </c>
      <c r="BB73" s="14">
        <v>761.6</v>
      </c>
      <c r="BC73" s="40">
        <v>6.8</v>
      </c>
      <c r="BD73" s="14">
        <v>76</v>
      </c>
      <c r="BE73" s="14">
        <v>0</v>
      </c>
      <c r="BF73" s="14">
        <v>2</v>
      </c>
      <c r="BG73" s="86">
        <v>0.05</v>
      </c>
      <c r="BH73" s="42"/>
    </row>
    <row r="74" spans="1:93" ht="15.95" customHeight="1" thickBot="1">
      <c r="A74" s="56">
        <v>43565</v>
      </c>
      <c r="B74" s="44" t="s">
        <v>79</v>
      </c>
      <c r="C74" s="44" t="s">
        <v>134</v>
      </c>
      <c r="D74" s="12"/>
      <c r="E74" s="45">
        <v>153</v>
      </c>
      <c r="F74" s="45">
        <v>9</v>
      </c>
      <c r="G74" s="45">
        <v>0</v>
      </c>
      <c r="H74" s="45">
        <v>196</v>
      </c>
      <c r="I74" s="45">
        <v>33</v>
      </c>
      <c r="J74" s="45">
        <f t="shared" si="9"/>
        <v>26</v>
      </c>
      <c r="K74" s="45">
        <v>1</v>
      </c>
      <c r="L74" s="45">
        <v>25</v>
      </c>
      <c r="M74" s="45">
        <v>0</v>
      </c>
      <c r="N74" s="45">
        <v>0</v>
      </c>
      <c r="O74" s="45">
        <v>0</v>
      </c>
      <c r="P74" s="45">
        <v>0</v>
      </c>
      <c r="Q74" s="45">
        <v>0</v>
      </c>
      <c r="R74" s="45">
        <f t="shared" si="13"/>
        <v>0</v>
      </c>
      <c r="S74" s="45">
        <v>0</v>
      </c>
      <c r="T74" s="45">
        <f t="shared" si="10"/>
        <v>0</v>
      </c>
      <c r="U74" s="45">
        <v>0</v>
      </c>
      <c r="V74" s="45">
        <v>0</v>
      </c>
      <c r="W74" s="45">
        <v>0</v>
      </c>
      <c r="X74" s="45">
        <v>0</v>
      </c>
      <c r="Y74" s="45">
        <v>0</v>
      </c>
      <c r="Z74" s="45">
        <f t="shared" si="11"/>
        <v>0</v>
      </c>
      <c r="AA74" s="44">
        <v>0</v>
      </c>
      <c r="AB74" s="44">
        <v>0</v>
      </c>
      <c r="AC74" s="44">
        <v>0</v>
      </c>
      <c r="AD74" s="44">
        <v>0</v>
      </c>
      <c r="AE74" s="44">
        <v>0</v>
      </c>
      <c r="AF74" s="44">
        <v>0</v>
      </c>
      <c r="AG74" s="44">
        <v>0</v>
      </c>
      <c r="AH74" s="44">
        <v>0</v>
      </c>
      <c r="AI74" s="44">
        <v>0</v>
      </c>
      <c r="AJ74" s="44">
        <v>0</v>
      </c>
      <c r="AK74" s="44">
        <v>0</v>
      </c>
      <c r="AL74" s="44">
        <v>0</v>
      </c>
      <c r="AM74" s="44">
        <v>0</v>
      </c>
      <c r="AN74" s="44">
        <v>0</v>
      </c>
      <c r="AO74" s="44">
        <v>0</v>
      </c>
      <c r="AP74" s="33">
        <f t="shared" si="12"/>
        <v>417</v>
      </c>
      <c r="AQ74" s="113"/>
      <c r="AR74" s="65">
        <v>43565</v>
      </c>
      <c r="AS74" s="67">
        <v>0.55902777777777779</v>
      </c>
      <c r="AT74" s="44" t="s">
        <v>79</v>
      </c>
      <c r="AU74" s="44">
        <v>10</v>
      </c>
      <c r="AV74" s="49" t="s">
        <v>110</v>
      </c>
      <c r="AW74" s="44">
        <v>3.9</v>
      </c>
      <c r="AX74" s="44">
        <v>45</v>
      </c>
      <c r="AY74" s="49">
        <v>7.5999999999999998E-2</v>
      </c>
      <c r="AZ74" s="44">
        <v>0</v>
      </c>
      <c r="BA74" s="50">
        <v>23.5</v>
      </c>
      <c r="BB74" s="44">
        <v>761.5</v>
      </c>
      <c r="BC74" s="50">
        <v>6.1</v>
      </c>
      <c r="BD74" s="44">
        <v>0</v>
      </c>
      <c r="BE74" s="44">
        <v>0</v>
      </c>
      <c r="BF74" s="44">
        <v>2</v>
      </c>
      <c r="BG74" s="55">
        <v>0.19</v>
      </c>
      <c r="BH74" s="52"/>
    </row>
    <row r="75" spans="1:93" ht="15.95" customHeight="1" thickBot="1">
      <c r="A75" s="35">
        <v>43565</v>
      </c>
      <c r="B75" s="14" t="s">
        <v>79</v>
      </c>
      <c r="C75" s="14" t="s">
        <v>74</v>
      </c>
      <c r="D75" s="12"/>
      <c r="E75" s="34">
        <v>2112</v>
      </c>
      <c r="F75" s="34">
        <v>216</v>
      </c>
      <c r="G75" s="34">
        <v>0</v>
      </c>
      <c r="H75" s="34">
        <v>17744</v>
      </c>
      <c r="I75" s="34">
        <v>192</v>
      </c>
      <c r="J75" s="34">
        <f t="shared" si="9"/>
        <v>46</v>
      </c>
      <c r="K75" s="34">
        <v>0</v>
      </c>
      <c r="L75" s="34">
        <v>28</v>
      </c>
      <c r="M75" s="34">
        <v>0</v>
      </c>
      <c r="N75" s="34">
        <v>18</v>
      </c>
      <c r="O75" s="34">
        <v>0</v>
      </c>
      <c r="P75" s="34">
        <v>0</v>
      </c>
      <c r="Q75" s="34">
        <v>0</v>
      </c>
      <c r="R75" s="34">
        <f t="shared" si="13"/>
        <v>0</v>
      </c>
      <c r="S75" s="34">
        <v>0</v>
      </c>
      <c r="T75" s="34">
        <f t="shared" si="10"/>
        <v>0</v>
      </c>
      <c r="U75" s="34">
        <v>0</v>
      </c>
      <c r="V75" s="34">
        <v>0</v>
      </c>
      <c r="W75" s="34">
        <v>0</v>
      </c>
      <c r="X75" s="34">
        <v>0</v>
      </c>
      <c r="Y75" s="34">
        <v>0</v>
      </c>
      <c r="Z75" s="34">
        <f t="shared" si="11"/>
        <v>2</v>
      </c>
      <c r="AA75" s="14">
        <v>1</v>
      </c>
      <c r="AB75" s="14">
        <v>1</v>
      </c>
      <c r="AC75" s="14">
        <v>0</v>
      </c>
      <c r="AD75" s="14">
        <v>0</v>
      </c>
      <c r="AE75" s="14">
        <v>0</v>
      </c>
      <c r="AF75" s="14">
        <v>0</v>
      </c>
      <c r="AG75" s="14">
        <v>0</v>
      </c>
      <c r="AH75" s="14">
        <v>0</v>
      </c>
      <c r="AI75" s="14">
        <v>0</v>
      </c>
      <c r="AJ75" s="14">
        <v>0</v>
      </c>
      <c r="AK75" s="14">
        <v>0</v>
      </c>
      <c r="AL75" s="14">
        <v>0</v>
      </c>
      <c r="AM75" s="14">
        <v>0</v>
      </c>
      <c r="AN75" s="14">
        <v>0</v>
      </c>
      <c r="AO75" s="14">
        <v>0</v>
      </c>
      <c r="AP75" s="33">
        <f t="shared" si="12"/>
        <v>20312</v>
      </c>
      <c r="AQ75" s="113"/>
      <c r="AR75" s="89">
        <v>43565</v>
      </c>
      <c r="AS75" s="91">
        <v>0.55902777777777779</v>
      </c>
      <c r="AT75" s="14" t="s">
        <v>79</v>
      </c>
      <c r="AU75" s="14">
        <v>10</v>
      </c>
      <c r="AV75" s="14" t="s">
        <v>75</v>
      </c>
      <c r="AW75" s="14">
        <v>3.9</v>
      </c>
      <c r="AX75" s="38">
        <v>45</v>
      </c>
      <c r="AY75" s="39">
        <v>7.5999999999999998E-2</v>
      </c>
      <c r="AZ75" s="14">
        <v>0</v>
      </c>
      <c r="BA75" s="40">
        <v>23.5</v>
      </c>
      <c r="BB75" s="14">
        <v>761.5</v>
      </c>
      <c r="BC75" s="40">
        <v>6.1</v>
      </c>
      <c r="BD75" s="14">
        <v>0</v>
      </c>
      <c r="BE75" s="14">
        <v>0</v>
      </c>
      <c r="BF75" s="38">
        <v>0.05</v>
      </c>
      <c r="BG75" s="86">
        <v>0.19</v>
      </c>
      <c r="BH75" s="42"/>
      <c r="BI75" s="1"/>
      <c r="BJ75" s="3"/>
      <c r="BK75" s="5"/>
    </row>
    <row r="76" spans="1:93" ht="15.95" customHeight="1" thickBot="1">
      <c r="A76" s="43">
        <v>43566</v>
      </c>
      <c r="B76" s="44" t="s">
        <v>82</v>
      </c>
      <c r="C76" s="44" t="s">
        <v>77</v>
      </c>
      <c r="D76" s="12"/>
      <c r="E76" s="45">
        <v>10</v>
      </c>
      <c r="F76" s="45">
        <v>52</v>
      </c>
      <c r="G76" s="45">
        <v>1</v>
      </c>
      <c r="H76" s="45">
        <v>0</v>
      </c>
      <c r="I76" s="45">
        <v>0</v>
      </c>
      <c r="J76" s="45">
        <f t="shared" si="9"/>
        <v>0</v>
      </c>
      <c r="K76" s="45">
        <v>0</v>
      </c>
      <c r="L76" s="45">
        <v>0</v>
      </c>
      <c r="M76" s="45">
        <v>0</v>
      </c>
      <c r="N76" s="45">
        <v>0</v>
      </c>
      <c r="O76" s="45">
        <v>0</v>
      </c>
      <c r="P76" s="45">
        <v>0</v>
      </c>
      <c r="Q76" s="45">
        <v>0</v>
      </c>
      <c r="R76" s="45">
        <f t="shared" si="13"/>
        <v>1</v>
      </c>
      <c r="S76" s="45">
        <v>0</v>
      </c>
      <c r="T76" s="45">
        <f t="shared" si="10"/>
        <v>86</v>
      </c>
      <c r="U76" s="45">
        <v>0</v>
      </c>
      <c r="V76" s="44">
        <v>86</v>
      </c>
      <c r="W76" s="45">
        <v>0</v>
      </c>
      <c r="X76" s="45">
        <v>0</v>
      </c>
      <c r="Y76" s="45">
        <v>0</v>
      </c>
      <c r="Z76" s="45">
        <f t="shared" si="11"/>
        <v>1</v>
      </c>
      <c r="AA76" s="44">
        <v>1</v>
      </c>
      <c r="AB76" s="44">
        <v>0</v>
      </c>
      <c r="AC76" s="44">
        <v>0</v>
      </c>
      <c r="AD76" s="44">
        <v>0</v>
      </c>
      <c r="AE76" s="44">
        <v>0</v>
      </c>
      <c r="AF76" s="44">
        <v>0</v>
      </c>
      <c r="AG76" s="44">
        <v>0</v>
      </c>
      <c r="AH76" s="44">
        <v>0</v>
      </c>
      <c r="AI76" s="44">
        <v>0</v>
      </c>
      <c r="AJ76" s="44">
        <v>0</v>
      </c>
      <c r="AK76" s="44">
        <v>0</v>
      </c>
      <c r="AL76" s="44">
        <v>0</v>
      </c>
      <c r="AM76" s="44">
        <v>0</v>
      </c>
      <c r="AN76" s="44">
        <v>0</v>
      </c>
      <c r="AO76" s="44">
        <v>0</v>
      </c>
      <c r="AP76" s="33">
        <f t="shared" si="12"/>
        <v>150</v>
      </c>
      <c r="AQ76" s="113"/>
      <c r="AR76" s="46">
        <v>43566</v>
      </c>
      <c r="AS76" s="47" t="s">
        <v>91</v>
      </c>
      <c r="AT76" s="44" t="s">
        <v>82</v>
      </c>
      <c r="AU76" s="48">
        <v>10</v>
      </c>
      <c r="AV76" s="49" t="s">
        <v>75</v>
      </c>
      <c r="AW76" s="44">
        <v>11.2</v>
      </c>
      <c r="AX76" s="44">
        <v>150</v>
      </c>
      <c r="AY76" s="49">
        <v>57.8</v>
      </c>
      <c r="AZ76" s="44">
        <v>38.6</v>
      </c>
      <c r="BA76" s="50">
        <v>18.600000000000001</v>
      </c>
      <c r="BB76" s="44">
        <v>763.2</v>
      </c>
      <c r="BC76" s="50">
        <v>7.92</v>
      </c>
      <c r="BD76" s="47" t="s">
        <v>91</v>
      </c>
      <c r="BE76" s="47" t="s">
        <v>91</v>
      </c>
      <c r="BF76" s="47" t="s">
        <v>91</v>
      </c>
      <c r="BG76" s="51" t="s">
        <v>91</v>
      </c>
      <c r="BH76" s="52"/>
      <c r="BI76" s="1"/>
      <c r="BJ76" s="3"/>
      <c r="BK76" s="5"/>
    </row>
    <row r="77" spans="1:93" ht="15.95" customHeight="1" thickBot="1">
      <c r="A77" s="82">
        <v>43566</v>
      </c>
      <c r="B77" s="14" t="s">
        <v>82</v>
      </c>
      <c r="C77" s="14" t="s">
        <v>74</v>
      </c>
      <c r="D77" s="12"/>
      <c r="E77" s="34">
        <v>3</v>
      </c>
      <c r="F77" s="34">
        <v>161</v>
      </c>
      <c r="G77" s="34">
        <v>67</v>
      </c>
      <c r="H77" s="34">
        <v>0</v>
      </c>
      <c r="I77" s="34">
        <v>3</v>
      </c>
      <c r="J77" s="34">
        <f t="shared" si="9"/>
        <v>1</v>
      </c>
      <c r="K77" s="34">
        <v>0</v>
      </c>
      <c r="L77" s="34">
        <v>1</v>
      </c>
      <c r="M77" s="34">
        <v>0</v>
      </c>
      <c r="N77" s="34">
        <v>0</v>
      </c>
      <c r="O77" s="34">
        <v>0</v>
      </c>
      <c r="P77" s="34">
        <v>0</v>
      </c>
      <c r="Q77" s="34">
        <v>0</v>
      </c>
      <c r="R77" s="34">
        <f t="shared" si="13"/>
        <v>67</v>
      </c>
      <c r="S77" s="34">
        <v>0</v>
      </c>
      <c r="T77" s="34">
        <f t="shared" si="10"/>
        <v>0</v>
      </c>
      <c r="U77" s="34">
        <v>0</v>
      </c>
      <c r="V77" s="34">
        <v>0</v>
      </c>
      <c r="W77" s="34">
        <v>0</v>
      </c>
      <c r="X77" s="34">
        <v>0</v>
      </c>
      <c r="Y77" s="34">
        <v>0</v>
      </c>
      <c r="Z77" s="34">
        <f t="shared" si="11"/>
        <v>0</v>
      </c>
      <c r="AA77" s="14">
        <v>0</v>
      </c>
      <c r="AB77" s="14">
        <v>0</v>
      </c>
      <c r="AC77" s="14">
        <v>0</v>
      </c>
      <c r="AD77" s="14">
        <v>0</v>
      </c>
      <c r="AE77" s="14">
        <v>0</v>
      </c>
      <c r="AF77" s="14">
        <v>0</v>
      </c>
      <c r="AG77" s="14">
        <v>0</v>
      </c>
      <c r="AH77" s="14">
        <v>0</v>
      </c>
      <c r="AI77" s="14">
        <v>0</v>
      </c>
      <c r="AJ77" s="14">
        <v>0</v>
      </c>
      <c r="AK77" s="14">
        <v>0</v>
      </c>
      <c r="AL77" s="14">
        <v>0</v>
      </c>
      <c r="AM77" s="14">
        <v>0</v>
      </c>
      <c r="AN77" s="14">
        <v>0</v>
      </c>
      <c r="AO77" s="14">
        <v>0</v>
      </c>
      <c r="AP77" s="33">
        <f t="shared" si="12"/>
        <v>235</v>
      </c>
      <c r="AQ77" s="113"/>
      <c r="AR77" s="36">
        <v>43566</v>
      </c>
      <c r="AS77" s="37" t="s">
        <v>91</v>
      </c>
      <c r="AT77" s="14" t="s">
        <v>82</v>
      </c>
      <c r="AU77" s="38">
        <v>10</v>
      </c>
      <c r="AV77" s="90" t="s">
        <v>75</v>
      </c>
      <c r="AW77" s="14">
        <v>11.2</v>
      </c>
      <c r="AX77" s="14">
        <v>150</v>
      </c>
      <c r="AY77" s="39">
        <v>57.8</v>
      </c>
      <c r="AZ77" s="14">
        <v>38.6</v>
      </c>
      <c r="BA77" s="40">
        <v>18.600000000000001</v>
      </c>
      <c r="BB77" s="14">
        <v>763.2</v>
      </c>
      <c r="BC77" s="40">
        <v>7.92</v>
      </c>
      <c r="BD77" s="37" t="s">
        <v>91</v>
      </c>
      <c r="BE77" s="37" t="s">
        <v>91</v>
      </c>
      <c r="BF77" s="37" t="s">
        <v>91</v>
      </c>
      <c r="BG77" s="41" t="s">
        <v>91</v>
      </c>
      <c r="BH77" s="42"/>
    </row>
    <row r="78" spans="1:93" ht="15.95" customHeight="1" thickBot="1">
      <c r="A78" s="56">
        <v>43566</v>
      </c>
      <c r="B78" s="44" t="s">
        <v>73</v>
      </c>
      <c r="C78" s="44" t="s">
        <v>77</v>
      </c>
      <c r="D78" s="12"/>
      <c r="E78" s="45">
        <v>7</v>
      </c>
      <c r="F78" s="45">
        <v>44</v>
      </c>
      <c r="G78" s="45">
        <v>0</v>
      </c>
      <c r="H78" s="45">
        <v>0</v>
      </c>
      <c r="I78" s="45">
        <v>42</v>
      </c>
      <c r="J78" s="45">
        <f t="shared" si="9"/>
        <v>0</v>
      </c>
      <c r="K78" s="45">
        <v>0</v>
      </c>
      <c r="L78" s="45">
        <v>0</v>
      </c>
      <c r="M78" s="45">
        <v>0</v>
      </c>
      <c r="N78" s="45">
        <v>0</v>
      </c>
      <c r="O78" s="45">
        <v>0</v>
      </c>
      <c r="P78" s="45">
        <v>0</v>
      </c>
      <c r="Q78" s="45">
        <v>0</v>
      </c>
      <c r="R78" s="45">
        <f t="shared" si="13"/>
        <v>0</v>
      </c>
      <c r="S78" s="45">
        <v>0</v>
      </c>
      <c r="T78" s="45">
        <f t="shared" si="10"/>
        <v>5</v>
      </c>
      <c r="U78" s="45">
        <v>0</v>
      </c>
      <c r="V78" s="45">
        <v>0</v>
      </c>
      <c r="W78" s="45">
        <v>5</v>
      </c>
      <c r="X78" s="45">
        <v>0</v>
      </c>
      <c r="Y78" s="45">
        <v>0</v>
      </c>
      <c r="Z78" s="45">
        <f t="shared" si="11"/>
        <v>0</v>
      </c>
      <c r="AA78" s="44">
        <v>0</v>
      </c>
      <c r="AB78" s="44">
        <v>0</v>
      </c>
      <c r="AC78" s="44">
        <v>0</v>
      </c>
      <c r="AD78" s="44">
        <v>0</v>
      </c>
      <c r="AE78" s="44">
        <v>0</v>
      </c>
      <c r="AF78" s="44">
        <v>0</v>
      </c>
      <c r="AG78" s="44">
        <v>0</v>
      </c>
      <c r="AH78" s="44">
        <v>0</v>
      </c>
      <c r="AI78" s="44">
        <v>0</v>
      </c>
      <c r="AJ78" s="44">
        <v>0</v>
      </c>
      <c r="AK78" s="44">
        <v>0</v>
      </c>
      <c r="AL78" s="44">
        <v>0</v>
      </c>
      <c r="AM78" s="44">
        <v>0</v>
      </c>
      <c r="AN78" s="44">
        <v>0</v>
      </c>
      <c r="AO78" s="44">
        <v>0</v>
      </c>
      <c r="AP78" s="33">
        <f t="shared" si="12"/>
        <v>98</v>
      </c>
      <c r="AQ78" s="113"/>
      <c r="AR78" s="46">
        <v>43566</v>
      </c>
      <c r="AS78" s="47" t="s">
        <v>91</v>
      </c>
      <c r="AT78" s="44" t="s">
        <v>73</v>
      </c>
      <c r="AU78" s="48">
        <v>10</v>
      </c>
      <c r="AV78" s="49" t="s">
        <v>75</v>
      </c>
      <c r="AW78" s="44">
        <v>9.5</v>
      </c>
      <c r="AX78" s="44">
        <v>115</v>
      </c>
      <c r="AY78" s="49">
        <v>44.01</v>
      </c>
      <c r="AZ78" s="44">
        <v>28.5</v>
      </c>
      <c r="BA78" s="50">
        <v>16.2</v>
      </c>
      <c r="BB78" s="44">
        <v>763.6</v>
      </c>
      <c r="BC78" s="50">
        <v>7.83</v>
      </c>
      <c r="BD78" s="47" t="s">
        <v>91</v>
      </c>
      <c r="BE78" s="47" t="s">
        <v>91</v>
      </c>
      <c r="BF78" s="47" t="s">
        <v>91</v>
      </c>
      <c r="BG78" s="51" t="s">
        <v>91</v>
      </c>
      <c r="BH78" s="52"/>
    </row>
    <row r="79" spans="1:93" ht="15.95" customHeight="1" thickBot="1">
      <c r="A79" s="82">
        <v>43566</v>
      </c>
      <c r="B79" s="14" t="s">
        <v>73</v>
      </c>
      <c r="C79" s="14" t="s">
        <v>74</v>
      </c>
      <c r="D79" s="12"/>
      <c r="E79" s="34">
        <v>0</v>
      </c>
      <c r="F79" s="34">
        <v>85</v>
      </c>
      <c r="G79" s="34">
        <v>3</v>
      </c>
      <c r="H79" s="34">
        <v>0</v>
      </c>
      <c r="I79" s="34">
        <v>0</v>
      </c>
      <c r="J79" s="34">
        <f t="shared" si="9"/>
        <v>0</v>
      </c>
      <c r="K79" s="34">
        <v>0</v>
      </c>
      <c r="L79" s="34">
        <v>0</v>
      </c>
      <c r="M79" s="34">
        <v>0</v>
      </c>
      <c r="N79" s="34">
        <v>0</v>
      </c>
      <c r="O79" s="34">
        <v>0</v>
      </c>
      <c r="P79" s="34">
        <v>0</v>
      </c>
      <c r="Q79" s="34">
        <v>0</v>
      </c>
      <c r="R79" s="34">
        <f t="shared" si="13"/>
        <v>3</v>
      </c>
      <c r="S79" s="34">
        <v>0</v>
      </c>
      <c r="T79" s="34">
        <f t="shared" si="10"/>
        <v>0</v>
      </c>
      <c r="U79" s="34">
        <v>0</v>
      </c>
      <c r="V79" s="34">
        <v>0</v>
      </c>
      <c r="W79" s="34">
        <v>0</v>
      </c>
      <c r="X79" s="34">
        <v>0</v>
      </c>
      <c r="Y79" s="34">
        <v>0</v>
      </c>
      <c r="Z79" s="34">
        <f t="shared" si="11"/>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33">
        <f t="shared" si="12"/>
        <v>88</v>
      </c>
      <c r="AQ79" s="113"/>
      <c r="AR79" s="36">
        <v>43566</v>
      </c>
      <c r="AS79" s="37" t="s">
        <v>91</v>
      </c>
      <c r="AT79" s="14" t="s">
        <v>73</v>
      </c>
      <c r="AU79" s="38">
        <v>10</v>
      </c>
      <c r="AV79" s="90" t="s">
        <v>75</v>
      </c>
      <c r="AW79" s="14">
        <v>9.5</v>
      </c>
      <c r="AX79" s="14">
        <v>115</v>
      </c>
      <c r="AY79" s="39">
        <v>44.01</v>
      </c>
      <c r="AZ79" s="14">
        <v>28.5</v>
      </c>
      <c r="BA79" s="40">
        <v>16.2</v>
      </c>
      <c r="BB79" s="14">
        <v>763.6</v>
      </c>
      <c r="BC79" s="40">
        <v>7.83</v>
      </c>
      <c r="BD79" s="37" t="s">
        <v>91</v>
      </c>
      <c r="BE79" s="37" t="s">
        <v>91</v>
      </c>
      <c r="BF79" s="37" t="s">
        <v>91</v>
      </c>
      <c r="BG79" s="41" t="s">
        <v>91</v>
      </c>
      <c r="BH79" s="42"/>
    </row>
    <row r="80" spans="1:93" ht="15.95" customHeight="1" thickBot="1">
      <c r="A80" s="56">
        <v>43569</v>
      </c>
      <c r="B80" s="44" t="s">
        <v>94</v>
      </c>
      <c r="C80" s="44" t="s">
        <v>77</v>
      </c>
      <c r="D80" s="12"/>
      <c r="E80" s="45">
        <v>66</v>
      </c>
      <c r="F80" s="45">
        <v>3</v>
      </c>
      <c r="G80" s="45">
        <v>1</v>
      </c>
      <c r="H80" s="45">
        <v>0</v>
      </c>
      <c r="I80" s="45">
        <v>0</v>
      </c>
      <c r="J80" s="45">
        <f t="shared" si="9"/>
        <v>3</v>
      </c>
      <c r="K80" s="45">
        <v>0</v>
      </c>
      <c r="L80" s="45">
        <v>1</v>
      </c>
      <c r="M80" s="45">
        <v>2</v>
      </c>
      <c r="N80" s="45">
        <v>0</v>
      </c>
      <c r="O80" s="45">
        <v>0</v>
      </c>
      <c r="P80" s="45">
        <v>0</v>
      </c>
      <c r="Q80" s="45">
        <v>0</v>
      </c>
      <c r="R80" s="45">
        <f t="shared" si="13"/>
        <v>1</v>
      </c>
      <c r="S80" s="45">
        <v>0</v>
      </c>
      <c r="T80" s="45">
        <f t="shared" si="10"/>
        <v>110</v>
      </c>
      <c r="U80" s="45">
        <v>0</v>
      </c>
      <c r="V80" s="45">
        <v>110</v>
      </c>
      <c r="W80" s="45">
        <v>0</v>
      </c>
      <c r="X80" s="45">
        <v>0</v>
      </c>
      <c r="Y80" s="45">
        <v>0</v>
      </c>
      <c r="Z80" s="45">
        <f t="shared" si="11"/>
        <v>1</v>
      </c>
      <c r="AA80" s="44">
        <v>1</v>
      </c>
      <c r="AB80" s="44">
        <v>0</v>
      </c>
      <c r="AC80" s="44">
        <v>0</v>
      </c>
      <c r="AD80" s="44">
        <v>0</v>
      </c>
      <c r="AE80" s="44">
        <v>0</v>
      </c>
      <c r="AF80" s="44">
        <v>0</v>
      </c>
      <c r="AG80" s="44">
        <v>0</v>
      </c>
      <c r="AH80" s="44">
        <v>0</v>
      </c>
      <c r="AI80" s="44">
        <v>0</v>
      </c>
      <c r="AJ80" s="44">
        <v>0</v>
      </c>
      <c r="AK80" s="44">
        <v>0</v>
      </c>
      <c r="AL80" s="44">
        <v>0</v>
      </c>
      <c r="AM80" s="44">
        <v>0</v>
      </c>
      <c r="AN80" s="44">
        <v>0</v>
      </c>
      <c r="AO80" s="44">
        <v>0</v>
      </c>
      <c r="AP80" s="33">
        <f t="shared" si="12"/>
        <v>184</v>
      </c>
      <c r="AQ80" s="113"/>
      <c r="AR80" s="46">
        <v>43569</v>
      </c>
      <c r="AS80" s="53">
        <v>0.53472222222222221</v>
      </c>
      <c r="AT80" s="44" t="s">
        <v>94</v>
      </c>
      <c r="AU80" s="48">
        <v>10</v>
      </c>
      <c r="AV80" s="49" t="s">
        <v>75</v>
      </c>
      <c r="AW80" s="44">
        <v>11.2</v>
      </c>
      <c r="AX80" s="44">
        <v>154</v>
      </c>
      <c r="AY80" s="49">
        <v>48.64</v>
      </c>
      <c r="AZ80" s="44">
        <v>31.8</v>
      </c>
      <c r="BA80" s="50">
        <v>22.1</v>
      </c>
      <c r="BB80" s="44">
        <v>761</v>
      </c>
      <c r="BC80" s="50">
        <v>7.96</v>
      </c>
      <c r="BD80" s="47" t="s">
        <v>91</v>
      </c>
      <c r="BE80" s="47" t="s">
        <v>91</v>
      </c>
      <c r="BF80" s="47" t="s">
        <v>91</v>
      </c>
      <c r="BG80" s="51" t="s">
        <v>91</v>
      </c>
      <c r="BH80" s="52"/>
    </row>
    <row r="81" spans="1:98" ht="15.95" customHeight="1" thickBot="1">
      <c r="A81" s="82">
        <v>43569</v>
      </c>
      <c r="B81" s="14" t="s">
        <v>94</v>
      </c>
      <c r="C81" s="14" t="s">
        <v>74</v>
      </c>
      <c r="D81" s="12"/>
      <c r="E81" s="34">
        <v>41</v>
      </c>
      <c r="F81" s="34">
        <v>47</v>
      </c>
      <c r="G81" s="34">
        <v>10</v>
      </c>
      <c r="H81" s="34">
        <v>0</v>
      </c>
      <c r="I81" s="34">
        <v>0</v>
      </c>
      <c r="J81" s="34">
        <f t="shared" si="9"/>
        <v>0</v>
      </c>
      <c r="K81" s="34">
        <v>0</v>
      </c>
      <c r="L81" s="34">
        <v>0</v>
      </c>
      <c r="M81" s="34">
        <v>0</v>
      </c>
      <c r="N81" s="34">
        <v>0</v>
      </c>
      <c r="O81" s="34">
        <v>0</v>
      </c>
      <c r="P81" s="34">
        <v>0</v>
      </c>
      <c r="Q81" s="34">
        <v>1</v>
      </c>
      <c r="R81" s="34">
        <f t="shared" si="13"/>
        <v>10</v>
      </c>
      <c r="S81" s="34">
        <v>0</v>
      </c>
      <c r="T81" s="34">
        <f t="shared" si="10"/>
        <v>0</v>
      </c>
      <c r="U81" s="34">
        <v>0</v>
      </c>
      <c r="V81" s="34">
        <v>0</v>
      </c>
      <c r="W81" s="34">
        <v>0</v>
      </c>
      <c r="X81" s="34">
        <v>0</v>
      </c>
      <c r="Y81" s="34">
        <v>0</v>
      </c>
      <c r="Z81" s="34">
        <f t="shared" si="11"/>
        <v>0</v>
      </c>
      <c r="AA81" s="14">
        <v>0</v>
      </c>
      <c r="AB81" s="14">
        <v>0</v>
      </c>
      <c r="AC81" s="14">
        <v>0</v>
      </c>
      <c r="AD81" s="14">
        <v>0</v>
      </c>
      <c r="AE81" s="14">
        <v>0</v>
      </c>
      <c r="AF81" s="14">
        <v>0</v>
      </c>
      <c r="AG81" s="14">
        <v>0</v>
      </c>
      <c r="AH81" s="14">
        <v>0</v>
      </c>
      <c r="AI81" s="14">
        <v>0</v>
      </c>
      <c r="AJ81" s="14">
        <v>0</v>
      </c>
      <c r="AK81" s="14">
        <v>0</v>
      </c>
      <c r="AL81" s="14">
        <v>0</v>
      </c>
      <c r="AM81" s="14">
        <v>1</v>
      </c>
      <c r="AN81" s="14">
        <v>0</v>
      </c>
      <c r="AO81" s="14">
        <v>0</v>
      </c>
      <c r="AP81" s="33">
        <f t="shared" si="12"/>
        <v>100</v>
      </c>
      <c r="AQ81" s="113"/>
      <c r="AR81" s="36">
        <v>43569</v>
      </c>
      <c r="AS81" s="88">
        <v>0.53472222222222221</v>
      </c>
      <c r="AT81" s="14" t="s">
        <v>94</v>
      </c>
      <c r="AU81" s="38">
        <v>10</v>
      </c>
      <c r="AV81" s="90" t="s">
        <v>75</v>
      </c>
      <c r="AW81" s="14">
        <v>11.2</v>
      </c>
      <c r="AX81" s="14">
        <v>154</v>
      </c>
      <c r="AY81" s="39">
        <v>48.64</v>
      </c>
      <c r="AZ81" s="14">
        <v>31.8</v>
      </c>
      <c r="BA81" s="40">
        <v>22.1</v>
      </c>
      <c r="BB81" s="14">
        <v>761</v>
      </c>
      <c r="BC81" s="40">
        <v>7.96</v>
      </c>
      <c r="BD81" s="37" t="s">
        <v>91</v>
      </c>
      <c r="BE81" s="37" t="s">
        <v>91</v>
      </c>
      <c r="BF81" s="37" t="s">
        <v>91</v>
      </c>
      <c r="BG81" s="41" t="s">
        <v>91</v>
      </c>
      <c r="BH81" s="42"/>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row>
    <row r="82" spans="1:98" ht="15.95" customHeight="1" thickBot="1">
      <c r="A82" s="43">
        <v>43569</v>
      </c>
      <c r="B82" s="44" t="s">
        <v>96</v>
      </c>
      <c r="C82" s="44" t="s">
        <v>77</v>
      </c>
      <c r="D82" s="12"/>
      <c r="E82" s="45">
        <v>0</v>
      </c>
      <c r="F82" s="45">
        <v>9</v>
      </c>
      <c r="G82" s="45">
        <v>0</v>
      </c>
      <c r="H82" s="45">
        <v>0</v>
      </c>
      <c r="I82" s="45">
        <v>0</v>
      </c>
      <c r="J82" s="45">
        <f t="shared" si="9"/>
        <v>1</v>
      </c>
      <c r="K82" s="45">
        <v>0</v>
      </c>
      <c r="L82" s="45">
        <v>0</v>
      </c>
      <c r="M82" s="45">
        <v>1</v>
      </c>
      <c r="N82" s="45">
        <v>0</v>
      </c>
      <c r="O82" s="45">
        <v>0</v>
      </c>
      <c r="P82" s="45">
        <v>0</v>
      </c>
      <c r="Q82" s="45">
        <v>0</v>
      </c>
      <c r="R82" s="45">
        <f t="shared" si="13"/>
        <v>0</v>
      </c>
      <c r="S82" s="45">
        <v>0</v>
      </c>
      <c r="T82" s="45">
        <f t="shared" si="10"/>
        <v>73</v>
      </c>
      <c r="U82" s="45">
        <v>0</v>
      </c>
      <c r="V82" s="44">
        <v>73</v>
      </c>
      <c r="W82" s="45">
        <v>0</v>
      </c>
      <c r="X82" s="45">
        <v>0</v>
      </c>
      <c r="Y82" s="45">
        <v>0</v>
      </c>
      <c r="Z82" s="45">
        <f t="shared" si="11"/>
        <v>0</v>
      </c>
      <c r="AA82" s="44">
        <v>0</v>
      </c>
      <c r="AB82" s="44">
        <v>0</v>
      </c>
      <c r="AC82" s="44">
        <v>0</v>
      </c>
      <c r="AD82" s="44">
        <v>0</v>
      </c>
      <c r="AE82" s="44">
        <v>0</v>
      </c>
      <c r="AF82" s="44">
        <v>0</v>
      </c>
      <c r="AG82" s="44">
        <v>0</v>
      </c>
      <c r="AH82" s="44">
        <v>0</v>
      </c>
      <c r="AI82" s="44">
        <v>0</v>
      </c>
      <c r="AJ82" s="44">
        <v>0</v>
      </c>
      <c r="AK82" s="44">
        <v>0</v>
      </c>
      <c r="AL82" s="44">
        <v>0</v>
      </c>
      <c r="AM82" s="44">
        <v>0</v>
      </c>
      <c r="AN82" s="44">
        <v>0</v>
      </c>
      <c r="AO82" s="44">
        <v>0</v>
      </c>
      <c r="AP82" s="33">
        <f t="shared" si="12"/>
        <v>83</v>
      </c>
      <c r="AQ82" s="113"/>
      <c r="AR82" s="46">
        <v>43569</v>
      </c>
      <c r="AS82" s="53">
        <v>0.625</v>
      </c>
      <c r="AT82" s="44" t="s">
        <v>96</v>
      </c>
      <c r="AU82" s="48">
        <v>10</v>
      </c>
      <c r="AV82" s="49" t="s">
        <v>75</v>
      </c>
      <c r="AW82" s="44">
        <v>13.6</v>
      </c>
      <c r="AX82" s="44">
        <v>189</v>
      </c>
      <c r="AY82" s="49">
        <v>48.5</v>
      </c>
      <c r="AZ82" s="44">
        <v>31.9</v>
      </c>
      <c r="BA82" s="50">
        <v>22.1</v>
      </c>
      <c r="BB82" s="44">
        <v>761.9</v>
      </c>
      <c r="BC82" s="50">
        <v>7.94</v>
      </c>
      <c r="BD82" s="47" t="s">
        <v>91</v>
      </c>
      <c r="BE82" s="47" t="s">
        <v>91</v>
      </c>
      <c r="BF82" s="47" t="s">
        <v>91</v>
      </c>
      <c r="BG82" s="51" t="s">
        <v>91</v>
      </c>
      <c r="BH82" s="52"/>
      <c r="BI82" s="1"/>
      <c r="BJ82" s="3"/>
      <c r="BK82" s="5"/>
    </row>
    <row r="83" spans="1:98" ht="15.95" customHeight="1" thickBot="1">
      <c r="A83" s="82">
        <v>43569</v>
      </c>
      <c r="B83" s="14" t="s">
        <v>96</v>
      </c>
      <c r="C83" s="14" t="s">
        <v>74</v>
      </c>
      <c r="D83" s="12"/>
      <c r="E83" s="34">
        <v>7</v>
      </c>
      <c r="F83" s="34">
        <v>32</v>
      </c>
      <c r="G83" s="34">
        <v>14</v>
      </c>
      <c r="H83" s="34">
        <v>0</v>
      </c>
      <c r="I83" s="34">
        <v>0</v>
      </c>
      <c r="J83" s="34">
        <f t="shared" si="9"/>
        <v>0</v>
      </c>
      <c r="K83" s="34">
        <v>0</v>
      </c>
      <c r="L83" s="34">
        <v>0</v>
      </c>
      <c r="M83" s="34">
        <v>0</v>
      </c>
      <c r="N83" s="34">
        <v>0</v>
      </c>
      <c r="O83" s="34">
        <v>0</v>
      </c>
      <c r="P83" s="34">
        <v>0</v>
      </c>
      <c r="Q83" s="34">
        <v>0</v>
      </c>
      <c r="R83" s="34">
        <f t="shared" si="13"/>
        <v>14</v>
      </c>
      <c r="S83" s="34">
        <v>0</v>
      </c>
      <c r="T83" s="34">
        <f t="shared" si="10"/>
        <v>0</v>
      </c>
      <c r="U83" s="34">
        <v>0</v>
      </c>
      <c r="V83" s="34">
        <v>0</v>
      </c>
      <c r="W83" s="34">
        <v>0</v>
      </c>
      <c r="X83" s="34">
        <v>0</v>
      </c>
      <c r="Y83" s="34">
        <v>0</v>
      </c>
      <c r="Z83" s="34">
        <f t="shared" si="11"/>
        <v>0</v>
      </c>
      <c r="AA83" s="14">
        <v>0</v>
      </c>
      <c r="AB83" s="14">
        <v>0</v>
      </c>
      <c r="AC83" s="14">
        <v>0</v>
      </c>
      <c r="AD83" s="14">
        <v>0</v>
      </c>
      <c r="AE83" s="14">
        <v>0</v>
      </c>
      <c r="AF83" s="14">
        <v>0</v>
      </c>
      <c r="AG83" s="14">
        <v>0</v>
      </c>
      <c r="AH83" s="14">
        <v>0</v>
      </c>
      <c r="AI83" s="14">
        <v>0</v>
      </c>
      <c r="AJ83" s="14">
        <v>0</v>
      </c>
      <c r="AK83" s="14">
        <v>1</v>
      </c>
      <c r="AL83" s="14">
        <v>0</v>
      </c>
      <c r="AM83" s="14">
        <v>2</v>
      </c>
      <c r="AN83" s="14">
        <v>0</v>
      </c>
      <c r="AO83" s="14">
        <v>0</v>
      </c>
      <c r="AP83" s="33">
        <f t="shared" si="12"/>
        <v>56</v>
      </c>
      <c r="AQ83" s="113"/>
      <c r="AR83" s="36">
        <v>43569</v>
      </c>
      <c r="AS83" s="88">
        <v>0.625</v>
      </c>
      <c r="AT83" s="14" t="s">
        <v>96</v>
      </c>
      <c r="AU83" s="38">
        <v>10</v>
      </c>
      <c r="AV83" s="90" t="s">
        <v>75</v>
      </c>
      <c r="AW83" s="14">
        <v>13.6</v>
      </c>
      <c r="AX83" s="14">
        <v>189</v>
      </c>
      <c r="AY83" s="39">
        <v>48.5</v>
      </c>
      <c r="AZ83" s="14">
        <v>31.9</v>
      </c>
      <c r="BA83" s="40">
        <v>22.1</v>
      </c>
      <c r="BB83" s="14">
        <v>761.9</v>
      </c>
      <c r="BC83" s="40">
        <v>7.94</v>
      </c>
      <c r="BD83" s="37" t="s">
        <v>91</v>
      </c>
      <c r="BE83" s="37" t="s">
        <v>91</v>
      </c>
      <c r="BF83" s="37" t="s">
        <v>91</v>
      </c>
      <c r="BG83" s="41" t="s">
        <v>91</v>
      </c>
      <c r="BH83" s="42"/>
    </row>
    <row r="84" spans="1:98" ht="15.95" customHeight="1" thickBot="1">
      <c r="A84" s="82">
        <v>43570</v>
      </c>
      <c r="B84" s="14" t="s">
        <v>115</v>
      </c>
      <c r="C84" s="14" t="s">
        <v>74</v>
      </c>
      <c r="D84" s="12"/>
      <c r="E84" s="34">
        <v>697</v>
      </c>
      <c r="F84" s="34">
        <v>63</v>
      </c>
      <c r="G84" s="34">
        <v>0</v>
      </c>
      <c r="H84" s="34">
        <v>4418</v>
      </c>
      <c r="I84" s="34">
        <v>2</v>
      </c>
      <c r="J84" s="34">
        <f t="shared" si="9"/>
        <v>0</v>
      </c>
      <c r="K84" s="34">
        <v>0</v>
      </c>
      <c r="L84" s="34">
        <v>0</v>
      </c>
      <c r="M84" s="34">
        <v>0</v>
      </c>
      <c r="N84" s="34">
        <v>0</v>
      </c>
      <c r="O84" s="34">
        <v>0</v>
      </c>
      <c r="P84" s="34">
        <v>0</v>
      </c>
      <c r="Q84" s="34">
        <v>0</v>
      </c>
      <c r="R84" s="34">
        <f t="shared" si="13"/>
        <v>0</v>
      </c>
      <c r="S84" s="34">
        <v>0</v>
      </c>
      <c r="T84" s="34">
        <f t="shared" si="10"/>
        <v>0</v>
      </c>
      <c r="U84" s="34">
        <v>0</v>
      </c>
      <c r="V84" s="34">
        <v>0</v>
      </c>
      <c r="W84" s="34">
        <v>0</v>
      </c>
      <c r="X84" s="34">
        <v>0</v>
      </c>
      <c r="Y84" s="34">
        <v>0</v>
      </c>
      <c r="Z84" s="34">
        <f t="shared" si="11"/>
        <v>6</v>
      </c>
      <c r="AA84" s="14">
        <v>0</v>
      </c>
      <c r="AB84" s="14">
        <v>6</v>
      </c>
      <c r="AC84" s="14">
        <v>0</v>
      </c>
      <c r="AD84" s="14">
        <v>0</v>
      </c>
      <c r="AE84" s="14">
        <v>0</v>
      </c>
      <c r="AF84" s="14">
        <v>0</v>
      </c>
      <c r="AG84" s="14">
        <v>0</v>
      </c>
      <c r="AH84" s="14">
        <v>0</v>
      </c>
      <c r="AI84" s="14">
        <v>0</v>
      </c>
      <c r="AJ84" s="14">
        <v>0</v>
      </c>
      <c r="AK84" s="14">
        <v>0</v>
      </c>
      <c r="AL84" s="14">
        <v>0</v>
      </c>
      <c r="AM84" s="14">
        <v>1</v>
      </c>
      <c r="AN84" s="14">
        <v>0</v>
      </c>
      <c r="AO84" s="14">
        <v>0</v>
      </c>
      <c r="AP84" s="33">
        <f t="shared" si="12"/>
        <v>5187</v>
      </c>
      <c r="AQ84" s="113"/>
      <c r="AR84" s="36">
        <v>43570</v>
      </c>
      <c r="AS84" s="88" t="s">
        <v>135</v>
      </c>
      <c r="AT84" s="14" t="s">
        <v>115</v>
      </c>
      <c r="AU84" s="38">
        <v>10</v>
      </c>
      <c r="AV84" s="39" t="s">
        <v>75</v>
      </c>
      <c r="AW84" s="14">
        <v>18.100000000000001</v>
      </c>
      <c r="AX84" s="14">
        <v>208</v>
      </c>
      <c r="AY84" s="39">
        <v>1E-3</v>
      </c>
      <c r="AZ84" s="14">
        <v>0</v>
      </c>
      <c r="BA84" s="40">
        <v>22.1</v>
      </c>
      <c r="BB84" s="14">
        <v>759.1</v>
      </c>
      <c r="BC84" s="40">
        <v>8.1</v>
      </c>
      <c r="BD84" s="37">
        <v>6</v>
      </c>
      <c r="BE84" s="37">
        <v>0</v>
      </c>
      <c r="BF84" s="37">
        <v>7</v>
      </c>
      <c r="BG84" s="41">
        <v>0.3</v>
      </c>
      <c r="BH84" s="42"/>
    </row>
    <row r="85" spans="1:98" ht="15.95" customHeight="1" thickBot="1">
      <c r="A85" s="112">
        <v>43570</v>
      </c>
      <c r="B85" s="4" t="s">
        <v>115</v>
      </c>
      <c r="C85" s="4" t="s">
        <v>78</v>
      </c>
      <c r="D85" s="12"/>
      <c r="E85" s="15">
        <v>900</v>
      </c>
      <c r="F85" s="15">
        <v>5</v>
      </c>
      <c r="G85" s="15">
        <v>0</v>
      </c>
      <c r="H85" s="15">
        <v>321</v>
      </c>
      <c r="I85" s="15">
        <v>0</v>
      </c>
      <c r="J85" s="15">
        <f t="shared" si="9"/>
        <v>0</v>
      </c>
      <c r="K85" s="15">
        <v>0</v>
      </c>
      <c r="L85" s="15">
        <v>0</v>
      </c>
      <c r="M85" s="15">
        <v>0</v>
      </c>
      <c r="N85" s="15">
        <v>0</v>
      </c>
      <c r="O85" s="15">
        <v>0</v>
      </c>
      <c r="P85" s="15">
        <v>0</v>
      </c>
      <c r="Q85" s="15">
        <v>0</v>
      </c>
      <c r="R85" s="15">
        <f t="shared" si="13"/>
        <v>0</v>
      </c>
      <c r="S85" s="15">
        <v>0</v>
      </c>
      <c r="T85" s="15">
        <f t="shared" si="10"/>
        <v>0</v>
      </c>
      <c r="U85" s="15">
        <v>0</v>
      </c>
      <c r="V85" s="15">
        <v>0</v>
      </c>
      <c r="W85" s="15">
        <v>0</v>
      </c>
      <c r="X85" s="15">
        <v>0</v>
      </c>
      <c r="Y85" s="15">
        <v>0</v>
      </c>
      <c r="Z85" s="15">
        <f t="shared" si="11"/>
        <v>6</v>
      </c>
      <c r="AA85" s="4">
        <v>0</v>
      </c>
      <c r="AB85" s="4">
        <v>6</v>
      </c>
      <c r="AC85" s="4">
        <v>0</v>
      </c>
      <c r="AD85" s="4">
        <v>0</v>
      </c>
      <c r="AE85" s="4">
        <v>0</v>
      </c>
      <c r="AF85" s="4">
        <v>0</v>
      </c>
      <c r="AG85" s="4">
        <v>0</v>
      </c>
      <c r="AH85" s="4">
        <v>0</v>
      </c>
      <c r="AI85" s="4">
        <v>0</v>
      </c>
      <c r="AJ85" s="4">
        <v>0</v>
      </c>
      <c r="AK85" s="4">
        <v>0</v>
      </c>
      <c r="AL85" s="4">
        <v>0</v>
      </c>
      <c r="AM85" s="4">
        <v>0</v>
      </c>
      <c r="AN85" s="4">
        <v>0</v>
      </c>
      <c r="AO85" s="4">
        <v>0</v>
      </c>
      <c r="AP85" s="33">
        <f t="shared" si="12"/>
        <v>1232</v>
      </c>
      <c r="AQ85" s="113"/>
      <c r="AR85" s="104">
        <v>43570</v>
      </c>
      <c r="AS85" s="4" t="s">
        <v>135</v>
      </c>
      <c r="AT85" s="4" t="s">
        <v>115</v>
      </c>
      <c r="AU85" s="4">
        <v>10</v>
      </c>
      <c r="AV85" s="4" t="s">
        <v>75</v>
      </c>
      <c r="AW85" s="4">
        <v>18.100000000000001</v>
      </c>
      <c r="AX85" s="10">
        <v>208</v>
      </c>
      <c r="AY85" s="94">
        <v>1E-3</v>
      </c>
      <c r="AZ85" s="4">
        <v>0</v>
      </c>
      <c r="BA85" s="97">
        <v>22.1</v>
      </c>
      <c r="BB85" s="4">
        <v>759.1</v>
      </c>
      <c r="BC85" s="97">
        <v>8.1</v>
      </c>
      <c r="BD85" s="4">
        <v>1</v>
      </c>
      <c r="BE85" s="4">
        <v>0</v>
      </c>
      <c r="BF85" s="10">
        <v>2</v>
      </c>
      <c r="BG85" s="98">
        <v>0.3</v>
      </c>
      <c r="BH85" s="103"/>
      <c r="BI85" s="1"/>
      <c r="BJ85" s="3"/>
      <c r="BK85" s="5"/>
    </row>
    <row r="86" spans="1:98" ht="15.95" customHeight="1" thickBot="1">
      <c r="A86" s="35">
        <v>43570</v>
      </c>
      <c r="B86" s="14" t="s">
        <v>111</v>
      </c>
      <c r="C86" s="14" t="s">
        <v>74</v>
      </c>
      <c r="D86" s="12"/>
      <c r="E86" s="34">
        <v>199</v>
      </c>
      <c r="F86" s="34">
        <v>219</v>
      </c>
      <c r="G86" s="34">
        <v>0</v>
      </c>
      <c r="H86" s="34">
        <v>16750</v>
      </c>
      <c r="I86" s="34">
        <v>31</v>
      </c>
      <c r="J86" s="34">
        <f t="shared" si="9"/>
        <v>12</v>
      </c>
      <c r="K86" s="34">
        <v>0</v>
      </c>
      <c r="L86" s="34">
        <v>1</v>
      </c>
      <c r="M86" s="34">
        <v>0</v>
      </c>
      <c r="N86" s="34">
        <v>11</v>
      </c>
      <c r="O86" s="34">
        <v>0</v>
      </c>
      <c r="P86" s="34">
        <v>0</v>
      </c>
      <c r="Q86" s="34">
        <v>0</v>
      </c>
      <c r="R86" s="34">
        <f t="shared" si="13"/>
        <v>0</v>
      </c>
      <c r="S86" s="34">
        <v>0</v>
      </c>
      <c r="T86" s="34">
        <f t="shared" si="10"/>
        <v>0</v>
      </c>
      <c r="U86" s="34">
        <v>0</v>
      </c>
      <c r="V86" s="34">
        <v>0</v>
      </c>
      <c r="W86" s="34">
        <v>0</v>
      </c>
      <c r="X86" s="34">
        <v>0</v>
      </c>
      <c r="Y86" s="34">
        <v>0</v>
      </c>
      <c r="Z86" s="34">
        <f t="shared" si="11"/>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33">
        <f t="shared" si="12"/>
        <v>17211</v>
      </c>
      <c r="AQ86" s="113"/>
      <c r="AR86" s="89">
        <v>43570</v>
      </c>
      <c r="AS86" s="91">
        <v>0.47916666666666669</v>
      </c>
      <c r="AT86" s="14" t="s">
        <v>111</v>
      </c>
      <c r="AU86" s="14">
        <v>10</v>
      </c>
      <c r="AV86" s="14" t="s">
        <v>110</v>
      </c>
      <c r="AW86" s="14">
        <v>7</v>
      </c>
      <c r="AX86" s="38">
        <v>80</v>
      </c>
      <c r="AY86" s="39">
        <v>6.0299999999999999E-2</v>
      </c>
      <c r="AZ86" s="14">
        <v>0</v>
      </c>
      <c r="BA86" s="40">
        <v>21.6</v>
      </c>
      <c r="BB86" s="14">
        <v>759.1</v>
      </c>
      <c r="BC86" s="40">
        <v>6.9</v>
      </c>
      <c r="BD86" s="14">
        <v>4</v>
      </c>
      <c r="BE86" s="14">
        <v>0</v>
      </c>
      <c r="BF86" s="38">
        <v>2</v>
      </c>
      <c r="BG86" s="86">
        <v>0.12</v>
      </c>
      <c r="BH86" s="42"/>
      <c r="BI86" s="1"/>
      <c r="BJ86" s="3"/>
      <c r="BK86" s="5"/>
    </row>
    <row r="87" spans="1:98" ht="15.95" customHeight="1" thickBot="1">
      <c r="A87" s="92">
        <v>43570</v>
      </c>
      <c r="B87" s="4" t="s">
        <v>111</v>
      </c>
      <c r="C87" s="4" t="s">
        <v>78</v>
      </c>
      <c r="D87" s="12"/>
      <c r="E87" s="15">
        <v>34</v>
      </c>
      <c r="F87" s="15">
        <v>3</v>
      </c>
      <c r="G87" s="15">
        <v>0</v>
      </c>
      <c r="H87" s="15">
        <v>95</v>
      </c>
      <c r="I87" s="15">
        <v>0</v>
      </c>
      <c r="J87" s="15">
        <f t="shared" si="9"/>
        <v>25</v>
      </c>
      <c r="K87" s="15">
        <v>0</v>
      </c>
      <c r="L87" s="15">
        <v>0</v>
      </c>
      <c r="M87" s="15">
        <v>0</v>
      </c>
      <c r="N87" s="15">
        <v>23</v>
      </c>
      <c r="O87" s="15">
        <v>2</v>
      </c>
      <c r="P87" s="15">
        <v>0</v>
      </c>
      <c r="Q87" s="15">
        <v>0</v>
      </c>
      <c r="R87" s="15">
        <f t="shared" si="13"/>
        <v>0</v>
      </c>
      <c r="S87" s="15">
        <v>0</v>
      </c>
      <c r="T87" s="15">
        <f t="shared" si="10"/>
        <v>0</v>
      </c>
      <c r="U87" s="15">
        <v>0</v>
      </c>
      <c r="V87" s="15">
        <v>0</v>
      </c>
      <c r="W87" s="15">
        <v>0</v>
      </c>
      <c r="X87" s="15">
        <v>0</v>
      </c>
      <c r="Y87" s="15">
        <v>0</v>
      </c>
      <c r="Z87" s="15">
        <f t="shared" si="11"/>
        <v>5</v>
      </c>
      <c r="AA87" s="4">
        <v>0</v>
      </c>
      <c r="AB87" s="4">
        <v>1</v>
      </c>
      <c r="AC87" s="4">
        <v>0</v>
      </c>
      <c r="AD87" s="4">
        <v>0</v>
      </c>
      <c r="AE87" s="4">
        <v>0</v>
      </c>
      <c r="AF87" s="4">
        <v>4</v>
      </c>
      <c r="AG87" s="4">
        <v>0</v>
      </c>
      <c r="AH87" s="4">
        <v>0</v>
      </c>
      <c r="AI87" s="4">
        <v>0</v>
      </c>
      <c r="AJ87" s="4">
        <v>0</v>
      </c>
      <c r="AK87" s="4">
        <v>0</v>
      </c>
      <c r="AL87" s="4">
        <v>0</v>
      </c>
      <c r="AM87" s="4">
        <v>0</v>
      </c>
      <c r="AN87" s="4">
        <v>0</v>
      </c>
      <c r="AO87" s="4">
        <v>0</v>
      </c>
      <c r="AP87" s="33">
        <f t="shared" si="12"/>
        <v>162</v>
      </c>
      <c r="AQ87" s="113"/>
      <c r="AR87" s="104">
        <v>43570</v>
      </c>
      <c r="AS87" s="106">
        <v>0.47916666666666669</v>
      </c>
      <c r="AT87" s="4" t="s">
        <v>111</v>
      </c>
      <c r="AU87" s="4">
        <v>10</v>
      </c>
      <c r="AV87" s="4" t="s">
        <v>110</v>
      </c>
      <c r="AW87" s="4">
        <v>7</v>
      </c>
      <c r="AX87" s="4">
        <v>80</v>
      </c>
      <c r="AY87" s="94">
        <v>6.0299999999999999E-2</v>
      </c>
      <c r="AZ87" s="4">
        <v>0</v>
      </c>
      <c r="BA87" s="97">
        <v>21.6</v>
      </c>
      <c r="BB87" s="4">
        <v>759.1</v>
      </c>
      <c r="BC87" s="97">
        <v>6.9</v>
      </c>
      <c r="BD87" s="4">
        <v>28</v>
      </c>
      <c r="BE87" s="4">
        <v>0</v>
      </c>
      <c r="BF87" s="4">
        <v>7</v>
      </c>
      <c r="BG87" s="98">
        <v>0.12</v>
      </c>
      <c r="BH87" s="103"/>
    </row>
    <row r="88" spans="1:98" ht="15.95" customHeight="1" thickBot="1">
      <c r="A88" s="43">
        <v>43573</v>
      </c>
      <c r="B88" s="44" t="s">
        <v>86</v>
      </c>
      <c r="C88" s="44" t="s">
        <v>77</v>
      </c>
      <c r="D88" s="12"/>
      <c r="E88" s="45">
        <v>91</v>
      </c>
      <c r="F88" s="45">
        <v>0</v>
      </c>
      <c r="G88" s="45">
        <v>0</v>
      </c>
      <c r="H88" s="45">
        <v>387</v>
      </c>
      <c r="I88" s="45">
        <v>2</v>
      </c>
      <c r="J88" s="45">
        <f t="shared" si="9"/>
        <v>2</v>
      </c>
      <c r="K88" s="45">
        <v>0</v>
      </c>
      <c r="L88" s="45">
        <v>2</v>
      </c>
      <c r="M88" s="45">
        <v>0</v>
      </c>
      <c r="N88" s="45">
        <v>0</v>
      </c>
      <c r="O88" s="45">
        <v>0</v>
      </c>
      <c r="P88" s="45">
        <v>0</v>
      </c>
      <c r="Q88" s="45">
        <v>0</v>
      </c>
      <c r="R88" s="45">
        <f t="shared" si="13"/>
        <v>0</v>
      </c>
      <c r="S88" s="45">
        <v>0</v>
      </c>
      <c r="T88" s="45">
        <f t="shared" si="10"/>
        <v>5</v>
      </c>
      <c r="U88" s="45">
        <v>0</v>
      </c>
      <c r="V88" s="44">
        <v>5</v>
      </c>
      <c r="W88" s="45">
        <v>0</v>
      </c>
      <c r="X88" s="45">
        <v>0</v>
      </c>
      <c r="Y88" s="45">
        <v>0</v>
      </c>
      <c r="Z88" s="45">
        <f t="shared" si="11"/>
        <v>0</v>
      </c>
      <c r="AA88" s="44">
        <v>0</v>
      </c>
      <c r="AB88" s="44">
        <v>0</v>
      </c>
      <c r="AC88" s="44">
        <v>0</v>
      </c>
      <c r="AD88" s="44">
        <v>0</v>
      </c>
      <c r="AE88" s="44">
        <v>0</v>
      </c>
      <c r="AF88" s="44">
        <v>0</v>
      </c>
      <c r="AG88" s="44">
        <v>0</v>
      </c>
      <c r="AH88" s="44">
        <v>0</v>
      </c>
      <c r="AI88" s="44">
        <v>0</v>
      </c>
      <c r="AJ88" s="44">
        <v>0</v>
      </c>
      <c r="AK88" s="44">
        <v>0</v>
      </c>
      <c r="AL88" s="44">
        <v>0</v>
      </c>
      <c r="AM88" s="44">
        <v>5</v>
      </c>
      <c r="AN88" s="44">
        <v>0</v>
      </c>
      <c r="AO88" s="44">
        <v>0</v>
      </c>
      <c r="AP88" s="33">
        <f t="shared" si="12"/>
        <v>492</v>
      </c>
      <c r="AQ88" s="113"/>
      <c r="AR88" s="46">
        <v>43573</v>
      </c>
      <c r="AS88" s="53">
        <v>0.4375</v>
      </c>
      <c r="AT88" s="44" t="s">
        <v>86</v>
      </c>
      <c r="AU88" s="48">
        <v>10</v>
      </c>
      <c r="AV88" s="49" t="s">
        <v>75</v>
      </c>
      <c r="AW88" s="44">
        <v>2.6</v>
      </c>
      <c r="AX88" s="44">
        <v>29</v>
      </c>
      <c r="AY88" s="49">
        <v>1.42</v>
      </c>
      <c r="AZ88" s="44">
        <v>0.7</v>
      </c>
      <c r="BA88" s="50">
        <v>20.7</v>
      </c>
      <c r="BB88" s="44">
        <v>765.2</v>
      </c>
      <c r="BC88" s="50">
        <v>6.78</v>
      </c>
      <c r="BD88" s="47" t="s">
        <v>91</v>
      </c>
      <c r="BE88" s="47" t="s">
        <v>91</v>
      </c>
      <c r="BF88" s="47" t="s">
        <v>91</v>
      </c>
      <c r="BG88" s="51" t="s">
        <v>91</v>
      </c>
      <c r="BH88" s="52"/>
      <c r="BI88" s="1"/>
      <c r="BJ88" s="3"/>
      <c r="BK88" s="5"/>
    </row>
    <row r="89" spans="1:98" ht="15.95" customHeight="1" thickBot="1">
      <c r="A89" s="43">
        <v>43573</v>
      </c>
      <c r="B89" s="44" t="s">
        <v>118</v>
      </c>
      <c r="C89" s="44" t="s">
        <v>77</v>
      </c>
      <c r="D89" s="12"/>
      <c r="E89" s="45">
        <v>38</v>
      </c>
      <c r="F89" s="45">
        <v>7</v>
      </c>
      <c r="G89" s="45">
        <v>0</v>
      </c>
      <c r="H89" s="45">
        <v>56</v>
      </c>
      <c r="I89" s="45">
        <v>1</v>
      </c>
      <c r="J89" s="45">
        <f t="shared" si="9"/>
        <v>0</v>
      </c>
      <c r="K89" s="45">
        <v>0</v>
      </c>
      <c r="L89" s="45">
        <v>0</v>
      </c>
      <c r="M89" s="45">
        <v>0</v>
      </c>
      <c r="N89" s="45">
        <v>0</v>
      </c>
      <c r="O89" s="45">
        <v>0</v>
      </c>
      <c r="P89" s="45">
        <v>0</v>
      </c>
      <c r="Q89" s="45">
        <v>0</v>
      </c>
      <c r="R89" s="45">
        <f t="shared" si="13"/>
        <v>0</v>
      </c>
      <c r="S89" s="45">
        <v>0</v>
      </c>
      <c r="T89" s="45">
        <f t="shared" si="10"/>
        <v>0</v>
      </c>
      <c r="U89" s="45">
        <v>0</v>
      </c>
      <c r="V89" s="45">
        <v>0</v>
      </c>
      <c r="W89" s="45">
        <v>0</v>
      </c>
      <c r="X89" s="45">
        <v>0</v>
      </c>
      <c r="Y89" s="45">
        <v>0</v>
      </c>
      <c r="Z89" s="45">
        <f t="shared" si="11"/>
        <v>0</v>
      </c>
      <c r="AA89" s="44">
        <v>0</v>
      </c>
      <c r="AB89" s="44">
        <v>0</v>
      </c>
      <c r="AC89" s="44">
        <v>0</v>
      </c>
      <c r="AD89" s="44">
        <v>0</v>
      </c>
      <c r="AE89" s="44">
        <v>0</v>
      </c>
      <c r="AF89" s="44">
        <v>0</v>
      </c>
      <c r="AG89" s="44">
        <v>0</v>
      </c>
      <c r="AH89" s="44">
        <v>0</v>
      </c>
      <c r="AI89" s="44">
        <v>0</v>
      </c>
      <c r="AJ89" s="44">
        <v>0</v>
      </c>
      <c r="AK89" s="44">
        <v>0</v>
      </c>
      <c r="AL89" s="44">
        <v>0</v>
      </c>
      <c r="AM89" s="44">
        <v>0</v>
      </c>
      <c r="AN89" s="44">
        <v>0</v>
      </c>
      <c r="AO89" s="44">
        <v>0</v>
      </c>
      <c r="AP89" s="33">
        <f t="shared" si="12"/>
        <v>102</v>
      </c>
      <c r="AQ89" s="113"/>
      <c r="AR89" s="46">
        <v>43573</v>
      </c>
      <c r="AS89" s="53">
        <v>0.47222222222222227</v>
      </c>
      <c r="AT89" s="44" t="s">
        <v>118</v>
      </c>
      <c r="AU89" s="48">
        <v>2</v>
      </c>
      <c r="AV89" s="49" t="s">
        <v>75</v>
      </c>
      <c r="AW89" s="44">
        <v>11.4</v>
      </c>
      <c r="AX89" s="44">
        <v>132</v>
      </c>
      <c r="AY89" s="49">
        <v>3.0640000000000001</v>
      </c>
      <c r="AZ89" s="44">
        <v>1.6</v>
      </c>
      <c r="BA89" s="50">
        <v>22.1</v>
      </c>
      <c r="BB89" s="44">
        <v>764.6</v>
      </c>
      <c r="BC89" s="50">
        <v>8.25</v>
      </c>
      <c r="BD89" s="44">
        <v>0</v>
      </c>
      <c r="BE89" s="44">
        <v>0</v>
      </c>
      <c r="BF89" s="44">
        <v>2</v>
      </c>
      <c r="BG89" s="55">
        <v>5</v>
      </c>
      <c r="BH89" s="52" t="s">
        <v>136</v>
      </c>
      <c r="BI89" s="1"/>
      <c r="BJ89" s="3"/>
      <c r="BK89" s="5"/>
      <c r="CR89" s="11"/>
      <c r="CS89" s="11"/>
      <c r="CT89" s="11"/>
    </row>
    <row r="90" spans="1:98" ht="15.95" customHeight="1" thickBot="1">
      <c r="A90" s="82">
        <v>43573</v>
      </c>
      <c r="B90" s="14" t="s">
        <v>118</v>
      </c>
      <c r="C90" s="14" t="s">
        <v>74</v>
      </c>
      <c r="D90" s="12"/>
      <c r="E90" s="34">
        <v>103</v>
      </c>
      <c r="F90" s="34">
        <v>67</v>
      </c>
      <c r="G90" s="34">
        <v>1</v>
      </c>
      <c r="H90" s="34">
        <v>327</v>
      </c>
      <c r="I90" s="34">
        <v>0</v>
      </c>
      <c r="J90" s="34">
        <f t="shared" si="9"/>
        <v>0</v>
      </c>
      <c r="K90" s="34">
        <v>0</v>
      </c>
      <c r="L90" s="34">
        <v>0</v>
      </c>
      <c r="M90" s="34">
        <v>0</v>
      </c>
      <c r="N90" s="34">
        <v>0</v>
      </c>
      <c r="O90" s="34">
        <v>0</v>
      </c>
      <c r="P90" s="34">
        <v>0</v>
      </c>
      <c r="Q90" s="34">
        <v>0</v>
      </c>
      <c r="R90" s="34">
        <f t="shared" si="13"/>
        <v>1</v>
      </c>
      <c r="S90" s="34">
        <v>0</v>
      </c>
      <c r="T90" s="34">
        <f t="shared" si="10"/>
        <v>0</v>
      </c>
      <c r="U90" s="34">
        <v>0</v>
      </c>
      <c r="V90" s="34">
        <v>0</v>
      </c>
      <c r="W90" s="34">
        <v>0</v>
      </c>
      <c r="X90" s="34">
        <v>0</v>
      </c>
      <c r="Y90" s="34">
        <v>0</v>
      </c>
      <c r="Z90" s="34">
        <f t="shared" si="11"/>
        <v>0</v>
      </c>
      <c r="AA90" s="14">
        <v>0</v>
      </c>
      <c r="AB90" s="14">
        <v>0</v>
      </c>
      <c r="AC90" s="14">
        <v>0</v>
      </c>
      <c r="AD90" s="14">
        <v>0</v>
      </c>
      <c r="AE90" s="14">
        <v>0</v>
      </c>
      <c r="AF90" s="14">
        <v>0</v>
      </c>
      <c r="AG90" s="14">
        <v>0</v>
      </c>
      <c r="AH90" s="14">
        <v>0</v>
      </c>
      <c r="AI90" s="14">
        <v>0</v>
      </c>
      <c r="AJ90" s="14">
        <v>0</v>
      </c>
      <c r="AK90" s="14">
        <v>0</v>
      </c>
      <c r="AL90" s="14">
        <v>0</v>
      </c>
      <c r="AM90" s="14">
        <v>0</v>
      </c>
      <c r="AN90" s="14">
        <v>1</v>
      </c>
      <c r="AO90" s="14">
        <v>0</v>
      </c>
      <c r="AP90" s="33">
        <f t="shared" si="12"/>
        <v>499</v>
      </c>
      <c r="AQ90" s="113"/>
      <c r="AR90" s="36">
        <v>43573</v>
      </c>
      <c r="AS90" s="88">
        <v>0.47222222222222227</v>
      </c>
      <c r="AT90" s="14" t="s">
        <v>118</v>
      </c>
      <c r="AU90" s="38">
        <v>2</v>
      </c>
      <c r="AV90" s="90" t="s">
        <v>75</v>
      </c>
      <c r="AW90" s="14">
        <v>11.4</v>
      </c>
      <c r="AX90" s="14">
        <v>132</v>
      </c>
      <c r="AY90" s="39">
        <v>3.0640000000000001</v>
      </c>
      <c r="AZ90" s="14">
        <v>1.6</v>
      </c>
      <c r="BA90" s="40">
        <v>22.1</v>
      </c>
      <c r="BB90" s="14">
        <v>764.6</v>
      </c>
      <c r="BC90" s="40">
        <v>8.25</v>
      </c>
      <c r="BD90" s="14">
        <v>0</v>
      </c>
      <c r="BE90" s="14">
        <v>0</v>
      </c>
      <c r="BF90" s="14">
        <v>2</v>
      </c>
      <c r="BG90" s="86">
        <v>5</v>
      </c>
      <c r="BH90" s="42" t="s">
        <v>136</v>
      </c>
    </row>
    <row r="91" spans="1:98" ht="15.95" customHeight="1" thickBot="1">
      <c r="A91" s="56">
        <v>43586</v>
      </c>
      <c r="B91" s="44" t="s">
        <v>102</v>
      </c>
      <c r="C91" s="44" t="s">
        <v>77</v>
      </c>
      <c r="D91" s="12"/>
      <c r="E91" s="45">
        <v>110</v>
      </c>
      <c r="F91" s="45">
        <v>0</v>
      </c>
      <c r="G91" s="45">
        <v>0</v>
      </c>
      <c r="H91" s="45">
        <v>0</v>
      </c>
      <c r="I91" s="45">
        <v>0</v>
      </c>
      <c r="J91" s="45">
        <f t="shared" si="9"/>
        <v>9</v>
      </c>
      <c r="K91" s="45">
        <v>0</v>
      </c>
      <c r="L91" s="45">
        <v>9</v>
      </c>
      <c r="M91" s="45">
        <v>0</v>
      </c>
      <c r="N91" s="45">
        <v>0</v>
      </c>
      <c r="O91" s="45">
        <v>0</v>
      </c>
      <c r="P91" s="45">
        <v>0</v>
      </c>
      <c r="Q91" s="45">
        <v>0</v>
      </c>
      <c r="R91" s="45">
        <f t="shared" si="13"/>
        <v>0</v>
      </c>
      <c r="S91" s="45">
        <v>0</v>
      </c>
      <c r="T91" s="45">
        <f t="shared" si="10"/>
        <v>1</v>
      </c>
      <c r="U91" s="45">
        <v>0</v>
      </c>
      <c r="V91" s="45">
        <v>0</v>
      </c>
      <c r="W91" s="44">
        <v>1</v>
      </c>
      <c r="X91" s="45">
        <v>0</v>
      </c>
      <c r="Y91" s="45">
        <v>0</v>
      </c>
      <c r="Z91" s="45">
        <f t="shared" si="11"/>
        <v>0</v>
      </c>
      <c r="AA91" s="44">
        <v>0</v>
      </c>
      <c r="AB91" s="44">
        <v>0</v>
      </c>
      <c r="AC91" s="44">
        <v>0</v>
      </c>
      <c r="AD91" s="44">
        <v>0</v>
      </c>
      <c r="AE91" s="44">
        <v>0</v>
      </c>
      <c r="AF91" s="44">
        <v>0</v>
      </c>
      <c r="AG91" s="44">
        <v>0</v>
      </c>
      <c r="AH91" s="44">
        <v>0</v>
      </c>
      <c r="AI91" s="44">
        <v>0</v>
      </c>
      <c r="AJ91" s="44">
        <v>0</v>
      </c>
      <c r="AK91" s="44">
        <v>0</v>
      </c>
      <c r="AL91" s="44">
        <v>0</v>
      </c>
      <c r="AM91" s="44">
        <v>1</v>
      </c>
      <c r="AN91" s="44">
        <v>0</v>
      </c>
      <c r="AO91" s="44">
        <v>0</v>
      </c>
      <c r="AP91" s="33">
        <f t="shared" si="12"/>
        <v>121</v>
      </c>
      <c r="AQ91" s="113"/>
      <c r="AR91" s="46">
        <v>43586</v>
      </c>
      <c r="AS91" s="53">
        <v>0.66666666666666663</v>
      </c>
      <c r="AT91" s="44" t="s">
        <v>105</v>
      </c>
      <c r="AU91" s="44">
        <v>10</v>
      </c>
      <c r="AV91" s="49" t="s">
        <v>75</v>
      </c>
      <c r="AW91" s="44">
        <v>9.5</v>
      </c>
      <c r="AX91" s="44">
        <v>127</v>
      </c>
      <c r="AY91" s="49">
        <v>0.72</v>
      </c>
      <c r="AZ91" s="44">
        <v>0.3</v>
      </c>
      <c r="BA91" s="50">
        <v>30.5</v>
      </c>
      <c r="BB91" s="44">
        <v>757.4</v>
      </c>
      <c r="BC91" s="50">
        <v>7.8</v>
      </c>
      <c r="BD91" s="44">
        <v>1</v>
      </c>
      <c r="BE91" s="44">
        <v>0</v>
      </c>
      <c r="BF91" s="44">
        <v>6.5</v>
      </c>
      <c r="BG91" s="55" t="s">
        <v>137</v>
      </c>
      <c r="BH91" s="52"/>
      <c r="CR91" s="11"/>
      <c r="CS91" s="11"/>
      <c r="CT91" s="11"/>
    </row>
    <row r="92" spans="1:98" ht="15.95" customHeight="1" thickBot="1">
      <c r="A92" s="82">
        <v>43586</v>
      </c>
      <c r="B92" s="14" t="s">
        <v>102</v>
      </c>
      <c r="C92" s="14" t="s">
        <v>74</v>
      </c>
      <c r="D92" s="12"/>
      <c r="E92" s="34">
        <v>28</v>
      </c>
      <c r="F92" s="34">
        <v>0</v>
      </c>
      <c r="G92" s="34">
        <v>0</v>
      </c>
      <c r="H92" s="34">
        <v>38</v>
      </c>
      <c r="I92" s="34">
        <v>0</v>
      </c>
      <c r="J92" s="34">
        <f t="shared" si="9"/>
        <v>0</v>
      </c>
      <c r="K92" s="34">
        <v>0</v>
      </c>
      <c r="L92" s="34">
        <v>0</v>
      </c>
      <c r="M92" s="34">
        <v>0</v>
      </c>
      <c r="N92" s="34">
        <v>0</v>
      </c>
      <c r="O92" s="34">
        <v>0</v>
      </c>
      <c r="P92" s="34">
        <v>0</v>
      </c>
      <c r="Q92" s="34">
        <v>0</v>
      </c>
      <c r="R92" s="34">
        <f t="shared" si="13"/>
        <v>0</v>
      </c>
      <c r="S92" s="34">
        <v>0</v>
      </c>
      <c r="T92" s="34">
        <f t="shared" si="10"/>
        <v>0</v>
      </c>
      <c r="U92" s="34">
        <v>0</v>
      </c>
      <c r="V92" s="34">
        <v>0</v>
      </c>
      <c r="W92" s="34">
        <v>0</v>
      </c>
      <c r="X92" s="34">
        <v>0</v>
      </c>
      <c r="Y92" s="34">
        <v>0</v>
      </c>
      <c r="Z92" s="34">
        <f t="shared" si="11"/>
        <v>2</v>
      </c>
      <c r="AA92" s="14">
        <v>2</v>
      </c>
      <c r="AB92" s="14">
        <v>0</v>
      </c>
      <c r="AC92" s="14">
        <v>0</v>
      </c>
      <c r="AD92" s="14">
        <v>0</v>
      </c>
      <c r="AE92" s="14">
        <v>0</v>
      </c>
      <c r="AF92" s="14">
        <v>0</v>
      </c>
      <c r="AG92" s="14">
        <v>0</v>
      </c>
      <c r="AH92" s="14">
        <v>0</v>
      </c>
      <c r="AI92" s="14">
        <v>0</v>
      </c>
      <c r="AJ92" s="14">
        <v>0</v>
      </c>
      <c r="AK92" s="14">
        <v>0</v>
      </c>
      <c r="AL92" s="14">
        <v>0</v>
      </c>
      <c r="AM92" s="14">
        <v>0</v>
      </c>
      <c r="AN92" s="14">
        <v>0</v>
      </c>
      <c r="AO92" s="14">
        <v>0</v>
      </c>
      <c r="AP92" s="33">
        <f t="shared" si="12"/>
        <v>68</v>
      </c>
      <c r="AQ92" s="113"/>
      <c r="AR92" s="36">
        <v>43586</v>
      </c>
      <c r="AS92" s="88">
        <v>0.66666666666666663</v>
      </c>
      <c r="AT92" s="14" t="s">
        <v>105</v>
      </c>
      <c r="AU92" s="14">
        <v>10</v>
      </c>
      <c r="AV92" s="90" t="s">
        <v>75</v>
      </c>
      <c r="AW92" s="14">
        <v>9.5</v>
      </c>
      <c r="AX92" s="14">
        <v>127</v>
      </c>
      <c r="AY92" s="39">
        <v>0.72</v>
      </c>
      <c r="AZ92" s="14">
        <v>0.3</v>
      </c>
      <c r="BA92" s="40">
        <v>30.5</v>
      </c>
      <c r="BB92" s="14">
        <v>757.4</v>
      </c>
      <c r="BC92" s="40">
        <v>7.8</v>
      </c>
      <c r="BD92" s="14">
        <v>1</v>
      </c>
      <c r="BE92" s="14">
        <v>0</v>
      </c>
      <c r="BF92" s="14">
        <v>6.5</v>
      </c>
      <c r="BG92" s="86" t="s">
        <v>137</v>
      </c>
      <c r="BH92" s="42"/>
    </row>
    <row r="93" spans="1:98" ht="15.95" customHeight="1" thickBot="1">
      <c r="A93" s="92">
        <v>43586</v>
      </c>
      <c r="B93" s="4" t="s">
        <v>102</v>
      </c>
      <c r="C93" s="4" t="s">
        <v>78</v>
      </c>
      <c r="D93" s="12"/>
      <c r="E93" s="15">
        <v>6</v>
      </c>
      <c r="F93" s="15">
        <v>0</v>
      </c>
      <c r="G93" s="15">
        <v>57</v>
      </c>
      <c r="H93" s="15">
        <v>85</v>
      </c>
      <c r="I93" s="15">
        <v>0</v>
      </c>
      <c r="J93" s="15">
        <f t="shared" si="9"/>
        <v>8</v>
      </c>
      <c r="K93" s="15">
        <v>0</v>
      </c>
      <c r="L93" s="15">
        <v>8</v>
      </c>
      <c r="M93" s="15">
        <v>0</v>
      </c>
      <c r="N93" s="15">
        <v>0</v>
      </c>
      <c r="O93" s="15">
        <v>0</v>
      </c>
      <c r="P93" s="15">
        <v>0</v>
      </c>
      <c r="Q93" s="15">
        <v>0</v>
      </c>
      <c r="R93" s="15">
        <f t="shared" si="13"/>
        <v>89</v>
      </c>
      <c r="S93" s="15">
        <v>32</v>
      </c>
      <c r="T93" s="15">
        <f t="shared" si="10"/>
        <v>0</v>
      </c>
      <c r="U93" s="15">
        <v>0</v>
      </c>
      <c r="V93" s="15">
        <v>0</v>
      </c>
      <c r="W93" s="15">
        <v>0</v>
      </c>
      <c r="X93" s="15">
        <v>0</v>
      </c>
      <c r="Y93" s="15">
        <v>0</v>
      </c>
      <c r="Z93" s="15">
        <f t="shared" si="11"/>
        <v>0</v>
      </c>
      <c r="AA93" s="4">
        <v>0</v>
      </c>
      <c r="AB93" s="4">
        <v>0</v>
      </c>
      <c r="AC93" s="4">
        <v>0</v>
      </c>
      <c r="AD93" s="4">
        <v>0</v>
      </c>
      <c r="AE93" s="4">
        <v>0</v>
      </c>
      <c r="AF93" s="4">
        <v>0</v>
      </c>
      <c r="AG93" s="4">
        <v>0</v>
      </c>
      <c r="AH93" s="4">
        <v>0</v>
      </c>
      <c r="AI93" s="4">
        <v>0</v>
      </c>
      <c r="AJ93" s="4">
        <v>0</v>
      </c>
      <c r="AK93" s="4">
        <v>1</v>
      </c>
      <c r="AL93" s="4">
        <v>0</v>
      </c>
      <c r="AM93" s="4">
        <v>0</v>
      </c>
      <c r="AN93" s="4">
        <v>0</v>
      </c>
      <c r="AO93" s="4">
        <v>0</v>
      </c>
      <c r="AP93" s="33">
        <f t="shared" si="12"/>
        <v>189</v>
      </c>
      <c r="AQ93" s="113"/>
      <c r="AR93" s="100">
        <v>43586</v>
      </c>
      <c r="AS93" s="101">
        <v>0.66666666666666663</v>
      </c>
      <c r="AT93" s="4" t="s">
        <v>105</v>
      </c>
      <c r="AU93" s="4">
        <v>10</v>
      </c>
      <c r="AV93" s="95" t="s">
        <v>75</v>
      </c>
      <c r="AW93" s="4">
        <v>9.5</v>
      </c>
      <c r="AX93" s="4">
        <v>127</v>
      </c>
      <c r="AY93" s="94">
        <v>0.72</v>
      </c>
      <c r="AZ93" s="4">
        <v>0.3</v>
      </c>
      <c r="BA93" s="97">
        <v>30.5</v>
      </c>
      <c r="BB93" s="4">
        <v>757.4</v>
      </c>
      <c r="BC93" s="97">
        <v>7.8</v>
      </c>
      <c r="BD93" s="4">
        <v>1</v>
      </c>
      <c r="BE93" s="4">
        <v>0</v>
      </c>
      <c r="BF93" s="4">
        <v>6.5</v>
      </c>
      <c r="BG93" s="98" t="s">
        <v>137</v>
      </c>
      <c r="BH93" s="103"/>
    </row>
    <row r="94" spans="1:98" ht="15.95" customHeight="1" thickBot="1">
      <c r="A94" s="56">
        <v>43586</v>
      </c>
      <c r="B94" s="44" t="s">
        <v>98</v>
      </c>
      <c r="C94" s="44" t="s">
        <v>77</v>
      </c>
      <c r="D94" s="12"/>
      <c r="E94" s="45">
        <v>152</v>
      </c>
      <c r="F94" s="45">
        <v>0</v>
      </c>
      <c r="G94" s="45">
        <v>0</v>
      </c>
      <c r="H94" s="45">
        <v>0</v>
      </c>
      <c r="I94" s="45">
        <v>2</v>
      </c>
      <c r="J94" s="45">
        <f t="shared" si="9"/>
        <v>0</v>
      </c>
      <c r="K94" s="45">
        <v>0</v>
      </c>
      <c r="L94" s="45">
        <v>0</v>
      </c>
      <c r="M94" s="45">
        <v>0</v>
      </c>
      <c r="N94" s="45">
        <v>0</v>
      </c>
      <c r="O94" s="45">
        <v>0</v>
      </c>
      <c r="P94" s="45">
        <v>0</v>
      </c>
      <c r="Q94" s="45">
        <v>0</v>
      </c>
      <c r="R94" s="45">
        <f t="shared" si="13"/>
        <v>0</v>
      </c>
      <c r="S94" s="45">
        <v>0</v>
      </c>
      <c r="T94" s="45">
        <f t="shared" si="10"/>
        <v>0</v>
      </c>
      <c r="U94" s="45">
        <v>0</v>
      </c>
      <c r="V94" s="45">
        <v>0</v>
      </c>
      <c r="W94" s="45">
        <v>0</v>
      </c>
      <c r="X94" s="45">
        <v>0</v>
      </c>
      <c r="Y94" s="45">
        <v>0</v>
      </c>
      <c r="Z94" s="45">
        <f t="shared" si="11"/>
        <v>0</v>
      </c>
      <c r="AA94" s="44">
        <v>0</v>
      </c>
      <c r="AB94" s="44">
        <v>0</v>
      </c>
      <c r="AC94" s="44">
        <v>0</v>
      </c>
      <c r="AD94" s="44">
        <v>0</v>
      </c>
      <c r="AE94" s="44">
        <v>0</v>
      </c>
      <c r="AF94" s="44">
        <v>0</v>
      </c>
      <c r="AG94" s="44">
        <v>0</v>
      </c>
      <c r="AH94" s="44">
        <v>0</v>
      </c>
      <c r="AI94" s="44">
        <v>0</v>
      </c>
      <c r="AJ94" s="44">
        <v>0</v>
      </c>
      <c r="AK94" s="44">
        <v>0</v>
      </c>
      <c r="AL94" s="44">
        <v>0</v>
      </c>
      <c r="AM94" s="44">
        <v>0</v>
      </c>
      <c r="AN94" s="44">
        <v>0</v>
      </c>
      <c r="AO94" s="44">
        <v>0</v>
      </c>
      <c r="AP94" s="33">
        <f t="shared" si="12"/>
        <v>154</v>
      </c>
      <c r="AQ94" s="113"/>
      <c r="AR94" s="46">
        <v>43586</v>
      </c>
      <c r="AS94" s="53">
        <v>0.61458333333333337</v>
      </c>
      <c r="AT94" s="44" t="s">
        <v>101</v>
      </c>
      <c r="AU94" s="44">
        <v>10</v>
      </c>
      <c r="AV94" s="49" t="s">
        <v>75</v>
      </c>
      <c r="AW94" s="44">
        <v>8</v>
      </c>
      <c r="AX94" s="44">
        <v>103</v>
      </c>
      <c r="AY94" s="49">
        <v>6.9999999999999999E-4</v>
      </c>
      <c r="AZ94" s="44">
        <v>0</v>
      </c>
      <c r="BA94" s="50">
        <v>28.3</v>
      </c>
      <c r="BB94" s="44">
        <v>759.5</v>
      </c>
      <c r="BC94" s="50">
        <v>7.8</v>
      </c>
      <c r="BD94" s="44">
        <v>0</v>
      </c>
      <c r="BE94" s="44">
        <v>0</v>
      </c>
      <c r="BF94" s="44">
        <v>18</v>
      </c>
      <c r="BG94" s="55">
        <v>0.2</v>
      </c>
      <c r="BH94" s="52"/>
    </row>
    <row r="95" spans="1:98" ht="15.95" customHeight="1" thickBot="1">
      <c r="A95" s="82">
        <v>43586</v>
      </c>
      <c r="B95" s="14" t="s">
        <v>98</v>
      </c>
      <c r="C95" s="14" t="s">
        <v>74</v>
      </c>
      <c r="D95" s="12"/>
      <c r="E95" s="34">
        <v>4</v>
      </c>
      <c r="F95" s="34">
        <v>18</v>
      </c>
      <c r="G95" s="34">
        <v>1</v>
      </c>
      <c r="H95" s="34">
        <v>272</v>
      </c>
      <c r="I95" s="34">
        <v>0</v>
      </c>
      <c r="J95" s="34">
        <f t="shared" si="9"/>
        <v>0</v>
      </c>
      <c r="K95" s="34">
        <v>0</v>
      </c>
      <c r="L95" s="34">
        <v>0</v>
      </c>
      <c r="M95" s="34">
        <v>0</v>
      </c>
      <c r="N95" s="34">
        <v>0</v>
      </c>
      <c r="O95" s="34">
        <v>0</v>
      </c>
      <c r="P95" s="34">
        <v>0</v>
      </c>
      <c r="Q95" s="34">
        <v>0</v>
      </c>
      <c r="R95" s="34">
        <f t="shared" si="13"/>
        <v>1</v>
      </c>
      <c r="S95" s="34">
        <v>0</v>
      </c>
      <c r="T95" s="34">
        <f t="shared" si="10"/>
        <v>0</v>
      </c>
      <c r="U95" s="34">
        <v>0</v>
      </c>
      <c r="V95" s="34">
        <v>0</v>
      </c>
      <c r="W95" s="34">
        <v>0</v>
      </c>
      <c r="X95" s="34">
        <v>0</v>
      </c>
      <c r="Y95" s="34">
        <v>0</v>
      </c>
      <c r="Z95" s="34">
        <f t="shared" si="11"/>
        <v>0</v>
      </c>
      <c r="AA95" s="14">
        <v>0</v>
      </c>
      <c r="AB95" s="14">
        <v>0</v>
      </c>
      <c r="AC95" s="14">
        <v>0</v>
      </c>
      <c r="AD95" s="14">
        <v>0</v>
      </c>
      <c r="AE95" s="14">
        <v>0</v>
      </c>
      <c r="AF95" s="14">
        <v>0</v>
      </c>
      <c r="AG95" s="14">
        <v>0</v>
      </c>
      <c r="AH95" s="14">
        <v>0</v>
      </c>
      <c r="AI95" s="14">
        <v>0</v>
      </c>
      <c r="AJ95" s="14">
        <v>0</v>
      </c>
      <c r="AK95" s="14">
        <v>0</v>
      </c>
      <c r="AL95" s="14">
        <v>0</v>
      </c>
      <c r="AM95" s="14">
        <v>0</v>
      </c>
      <c r="AN95" s="14">
        <v>0</v>
      </c>
      <c r="AO95" s="14">
        <v>0</v>
      </c>
      <c r="AP95" s="33">
        <f t="shared" si="12"/>
        <v>295</v>
      </c>
      <c r="AQ95" s="113"/>
      <c r="AR95" s="36">
        <v>43586</v>
      </c>
      <c r="AS95" s="88">
        <v>0.61458333333333337</v>
      </c>
      <c r="AT95" s="14" t="s">
        <v>101</v>
      </c>
      <c r="AU95" s="14">
        <v>10</v>
      </c>
      <c r="AV95" s="90" t="s">
        <v>75</v>
      </c>
      <c r="AW95" s="14">
        <v>8</v>
      </c>
      <c r="AX95" s="14">
        <v>103</v>
      </c>
      <c r="AY95" s="39">
        <v>6.9999999999999999E-4</v>
      </c>
      <c r="AZ95" s="14">
        <v>0</v>
      </c>
      <c r="BA95" s="40">
        <v>28.3</v>
      </c>
      <c r="BB95" s="14">
        <v>759.5</v>
      </c>
      <c r="BC95" s="40">
        <v>7.8</v>
      </c>
      <c r="BD95" s="14">
        <v>0</v>
      </c>
      <c r="BE95" s="14">
        <v>0</v>
      </c>
      <c r="BF95" s="14">
        <v>18</v>
      </c>
      <c r="BG95" s="86">
        <v>0.2</v>
      </c>
      <c r="BH95" s="42"/>
    </row>
    <row r="96" spans="1:98" ht="15.95" customHeight="1" thickBot="1">
      <c r="A96" s="92">
        <v>43586</v>
      </c>
      <c r="B96" s="4" t="s">
        <v>98</v>
      </c>
      <c r="C96" s="4" t="s">
        <v>78</v>
      </c>
      <c r="D96" s="12"/>
      <c r="E96" s="15">
        <v>9</v>
      </c>
      <c r="F96" s="15">
        <v>0</v>
      </c>
      <c r="G96" s="15">
        <v>110</v>
      </c>
      <c r="H96" s="15">
        <v>1346</v>
      </c>
      <c r="I96" s="15">
        <v>0</v>
      </c>
      <c r="J96" s="15">
        <f t="shared" si="9"/>
        <v>0</v>
      </c>
      <c r="K96" s="15">
        <v>0</v>
      </c>
      <c r="L96" s="15">
        <v>0</v>
      </c>
      <c r="M96" s="15">
        <v>0</v>
      </c>
      <c r="N96" s="15">
        <v>0</v>
      </c>
      <c r="O96" s="15">
        <v>0</v>
      </c>
      <c r="P96" s="15">
        <v>0</v>
      </c>
      <c r="Q96" s="15">
        <v>0</v>
      </c>
      <c r="R96" s="15">
        <f t="shared" si="13"/>
        <v>114</v>
      </c>
      <c r="S96" s="15">
        <v>4</v>
      </c>
      <c r="T96" s="15">
        <f t="shared" si="10"/>
        <v>0</v>
      </c>
      <c r="U96" s="15">
        <v>0</v>
      </c>
      <c r="V96" s="15">
        <v>0</v>
      </c>
      <c r="W96" s="15">
        <v>0</v>
      </c>
      <c r="X96" s="15">
        <v>0</v>
      </c>
      <c r="Y96" s="15">
        <v>0</v>
      </c>
      <c r="Z96" s="15">
        <f t="shared" si="11"/>
        <v>0</v>
      </c>
      <c r="AA96" s="4">
        <v>0</v>
      </c>
      <c r="AB96" s="4">
        <v>0</v>
      </c>
      <c r="AC96" s="4">
        <v>0</v>
      </c>
      <c r="AD96" s="4">
        <v>0</v>
      </c>
      <c r="AE96" s="4">
        <v>0</v>
      </c>
      <c r="AF96" s="4">
        <v>0</v>
      </c>
      <c r="AG96" s="4">
        <v>0</v>
      </c>
      <c r="AH96" s="4">
        <v>0</v>
      </c>
      <c r="AI96" s="4">
        <v>0</v>
      </c>
      <c r="AJ96" s="4">
        <v>0</v>
      </c>
      <c r="AK96" s="4">
        <v>1</v>
      </c>
      <c r="AL96" s="4">
        <v>0</v>
      </c>
      <c r="AM96" s="4">
        <v>0</v>
      </c>
      <c r="AN96" s="4">
        <v>0</v>
      </c>
      <c r="AO96" s="4">
        <v>0</v>
      </c>
      <c r="AP96" s="33">
        <f t="shared" si="12"/>
        <v>1470</v>
      </c>
      <c r="AQ96" s="113"/>
      <c r="AR96" s="100">
        <v>43586</v>
      </c>
      <c r="AS96" s="101">
        <v>0.61458333333333337</v>
      </c>
      <c r="AT96" s="4" t="s">
        <v>101</v>
      </c>
      <c r="AU96" s="4">
        <v>10</v>
      </c>
      <c r="AV96" s="95" t="s">
        <v>75</v>
      </c>
      <c r="AW96" s="4">
        <v>8</v>
      </c>
      <c r="AX96" s="4">
        <v>103</v>
      </c>
      <c r="AY96" s="94">
        <v>6.9999999999999999E-4</v>
      </c>
      <c r="AZ96" s="4">
        <v>0</v>
      </c>
      <c r="BA96" s="97">
        <v>28.3</v>
      </c>
      <c r="BB96" s="4">
        <v>759.5</v>
      </c>
      <c r="BC96" s="97">
        <v>7.8</v>
      </c>
      <c r="BD96" s="4">
        <v>0</v>
      </c>
      <c r="BE96" s="4">
        <v>0</v>
      </c>
      <c r="BF96" s="4">
        <v>18</v>
      </c>
      <c r="BG96" s="98">
        <v>0.2</v>
      </c>
      <c r="BH96" s="103"/>
    </row>
    <row r="97" spans="1:63" ht="15.95" customHeight="1" thickBot="1">
      <c r="A97" s="56">
        <v>43586</v>
      </c>
      <c r="B97" s="44" t="s">
        <v>84</v>
      </c>
      <c r="C97" s="44" t="s">
        <v>77</v>
      </c>
      <c r="D97" s="12"/>
      <c r="E97" s="45">
        <v>36</v>
      </c>
      <c r="F97" s="45">
        <v>2</v>
      </c>
      <c r="G97" s="45">
        <v>0</v>
      </c>
      <c r="H97" s="45">
        <v>3</v>
      </c>
      <c r="I97" s="45">
        <v>1</v>
      </c>
      <c r="J97" s="45">
        <f t="shared" si="9"/>
        <v>2</v>
      </c>
      <c r="K97" s="45">
        <v>0</v>
      </c>
      <c r="L97" s="45">
        <v>2</v>
      </c>
      <c r="M97" s="45">
        <v>0</v>
      </c>
      <c r="N97" s="45">
        <v>0</v>
      </c>
      <c r="O97" s="45">
        <v>0</v>
      </c>
      <c r="P97" s="45">
        <v>0</v>
      </c>
      <c r="Q97" s="45">
        <v>0</v>
      </c>
      <c r="R97" s="45">
        <f t="shared" si="13"/>
        <v>0</v>
      </c>
      <c r="S97" s="45">
        <v>0</v>
      </c>
      <c r="T97" s="45">
        <f t="shared" si="10"/>
        <v>0</v>
      </c>
      <c r="U97" s="45">
        <v>0</v>
      </c>
      <c r="V97" s="45">
        <v>0</v>
      </c>
      <c r="W97" s="45">
        <v>0</v>
      </c>
      <c r="X97" s="45">
        <v>0</v>
      </c>
      <c r="Y97" s="45">
        <v>0</v>
      </c>
      <c r="Z97" s="45">
        <f t="shared" si="11"/>
        <v>0</v>
      </c>
      <c r="AA97" s="44">
        <v>0</v>
      </c>
      <c r="AB97" s="44">
        <v>0</v>
      </c>
      <c r="AC97" s="44">
        <v>0</v>
      </c>
      <c r="AD97" s="44">
        <v>0</v>
      </c>
      <c r="AE97" s="44">
        <v>0</v>
      </c>
      <c r="AF97" s="44">
        <v>0</v>
      </c>
      <c r="AG97" s="44">
        <v>0</v>
      </c>
      <c r="AH97" s="44">
        <v>0</v>
      </c>
      <c r="AI97" s="44">
        <v>0</v>
      </c>
      <c r="AJ97" s="44">
        <v>0</v>
      </c>
      <c r="AK97" s="44">
        <v>0</v>
      </c>
      <c r="AL97" s="44">
        <v>0</v>
      </c>
      <c r="AM97" s="44">
        <v>0</v>
      </c>
      <c r="AN97" s="44">
        <v>0</v>
      </c>
      <c r="AO97" s="44">
        <v>0</v>
      </c>
      <c r="AP97" s="33">
        <f t="shared" si="12"/>
        <v>44</v>
      </c>
      <c r="AQ97" s="113"/>
      <c r="AR97" s="46">
        <v>43586</v>
      </c>
      <c r="AS97" s="53">
        <v>0.5625</v>
      </c>
      <c r="AT97" s="44" t="s">
        <v>85</v>
      </c>
      <c r="AU97" s="44">
        <v>5</v>
      </c>
      <c r="AV97" s="49" t="s">
        <v>75</v>
      </c>
      <c r="AW97" s="44">
        <v>15.76</v>
      </c>
      <c r="AX97" s="44">
        <v>183</v>
      </c>
      <c r="AY97" s="49">
        <v>0.20399999999999999</v>
      </c>
      <c r="AZ97" s="44">
        <v>0.1</v>
      </c>
      <c r="BA97" s="50">
        <v>22.7</v>
      </c>
      <c r="BB97" s="44">
        <v>760.5</v>
      </c>
      <c r="BC97" s="50">
        <v>9.1999999999999993</v>
      </c>
      <c r="BD97" s="44">
        <v>0</v>
      </c>
      <c r="BE97" s="44">
        <v>0</v>
      </c>
      <c r="BF97" s="44">
        <v>10</v>
      </c>
      <c r="BG97" s="55">
        <v>0.05</v>
      </c>
      <c r="BH97" s="52" t="s">
        <v>138</v>
      </c>
    </row>
    <row r="98" spans="1:63" ht="15.95" customHeight="1" thickBot="1">
      <c r="A98" s="82">
        <v>43586</v>
      </c>
      <c r="B98" s="14" t="s">
        <v>84</v>
      </c>
      <c r="C98" s="14" t="s">
        <v>74</v>
      </c>
      <c r="D98" s="12"/>
      <c r="E98" s="34">
        <v>0</v>
      </c>
      <c r="F98" s="34">
        <v>1632</v>
      </c>
      <c r="G98" s="34">
        <v>0</v>
      </c>
      <c r="H98" s="34">
        <v>19</v>
      </c>
      <c r="I98" s="34">
        <v>0</v>
      </c>
      <c r="J98" s="34">
        <f t="shared" ref="J98:J128" si="14">P98+O98+N98+M98+L98+K98</f>
        <v>0</v>
      </c>
      <c r="K98" s="34">
        <v>0</v>
      </c>
      <c r="L98" s="34">
        <v>0</v>
      </c>
      <c r="M98" s="34">
        <v>0</v>
      </c>
      <c r="N98" s="34">
        <v>0</v>
      </c>
      <c r="O98" s="34">
        <v>0</v>
      </c>
      <c r="P98" s="34">
        <v>0</v>
      </c>
      <c r="Q98" s="34">
        <v>0</v>
      </c>
      <c r="R98" s="34">
        <f t="shared" si="13"/>
        <v>0</v>
      </c>
      <c r="S98" s="34">
        <v>0</v>
      </c>
      <c r="T98" s="34">
        <f t="shared" ref="T98:T128" si="15">U98+V98+W98</f>
        <v>0</v>
      </c>
      <c r="U98" s="34">
        <v>0</v>
      </c>
      <c r="V98" s="34">
        <v>0</v>
      </c>
      <c r="W98" s="34">
        <v>0</v>
      </c>
      <c r="X98" s="34">
        <v>0</v>
      </c>
      <c r="Y98" s="34">
        <v>0</v>
      </c>
      <c r="Z98" s="34">
        <f t="shared" ref="Z98:Z128" si="16">SUM(AA98:AI98)</f>
        <v>0</v>
      </c>
      <c r="AA98" s="14">
        <v>0</v>
      </c>
      <c r="AB98" s="14">
        <v>0</v>
      </c>
      <c r="AC98" s="14">
        <v>0</v>
      </c>
      <c r="AD98" s="14">
        <v>0</v>
      </c>
      <c r="AE98" s="14">
        <v>0</v>
      </c>
      <c r="AF98" s="14">
        <v>0</v>
      </c>
      <c r="AG98" s="14">
        <v>0</v>
      </c>
      <c r="AH98" s="14">
        <v>0</v>
      </c>
      <c r="AI98" s="14">
        <v>0</v>
      </c>
      <c r="AJ98" s="14">
        <v>0</v>
      </c>
      <c r="AK98" s="14">
        <v>0</v>
      </c>
      <c r="AL98" s="14">
        <v>0</v>
      </c>
      <c r="AM98" s="14">
        <v>0</v>
      </c>
      <c r="AN98" s="14">
        <v>0</v>
      </c>
      <c r="AO98" s="14">
        <v>0</v>
      </c>
      <c r="AP98" s="33">
        <f t="shared" ref="AP98:AP128" si="17">SUM(E98:AO98)-Z98-J98-T98-R98</f>
        <v>1651</v>
      </c>
      <c r="AQ98" s="113"/>
      <c r="AR98" s="36">
        <v>43586</v>
      </c>
      <c r="AS98" s="88">
        <v>0.5625</v>
      </c>
      <c r="AT98" s="14" t="s">
        <v>85</v>
      </c>
      <c r="AU98" s="14">
        <v>5</v>
      </c>
      <c r="AV98" s="90" t="s">
        <v>75</v>
      </c>
      <c r="AW98" s="14">
        <v>15.76</v>
      </c>
      <c r="AX98" s="14">
        <v>183</v>
      </c>
      <c r="AY98" s="39">
        <v>0.20399999999999999</v>
      </c>
      <c r="AZ98" s="14">
        <v>0.1</v>
      </c>
      <c r="BA98" s="40">
        <v>22.7</v>
      </c>
      <c r="BB98" s="14">
        <v>760.5</v>
      </c>
      <c r="BC98" s="40">
        <v>9.1999999999999993</v>
      </c>
      <c r="BD98" s="14">
        <v>0</v>
      </c>
      <c r="BE98" s="14">
        <v>0</v>
      </c>
      <c r="BF98" s="14">
        <v>10</v>
      </c>
      <c r="BG98" s="86">
        <v>0.05</v>
      </c>
      <c r="BH98" s="42" t="s">
        <v>138</v>
      </c>
    </row>
    <row r="99" spans="1:63" ht="15.95" customHeight="1" thickBot="1">
      <c r="A99" s="92">
        <v>43586</v>
      </c>
      <c r="B99" s="4" t="s">
        <v>84</v>
      </c>
      <c r="C99" s="4" t="s">
        <v>78</v>
      </c>
      <c r="D99" s="12"/>
      <c r="E99" s="15">
        <v>4</v>
      </c>
      <c r="F99" s="15">
        <v>2</v>
      </c>
      <c r="G99" s="15">
        <v>15</v>
      </c>
      <c r="H99" s="15">
        <v>173</v>
      </c>
      <c r="I99" s="15">
        <v>0</v>
      </c>
      <c r="J99" s="15">
        <f t="shared" si="14"/>
        <v>0</v>
      </c>
      <c r="K99" s="15">
        <v>0</v>
      </c>
      <c r="L99" s="15">
        <v>0</v>
      </c>
      <c r="M99" s="15">
        <v>0</v>
      </c>
      <c r="N99" s="15">
        <v>0</v>
      </c>
      <c r="O99" s="15">
        <v>0</v>
      </c>
      <c r="P99" s="15">
        <v>0</v>
      </c>
      <c r="Q99" s="15">
        <v>0</v>
      </c>
      <c r="R99" s="15">
        <f t="shared" si="13"/>
        <v>15</v>
      </c>
      <c r="S99" s="15">
        <v>0</v>
      </c>
      <c r="T99" s="15">
        <f t="shared" si="15"/>
        <v>0</v>
      </c>
      <c r="U99" s="15">
        <v>0</v>
      </c>
      <c r="V99" s="15">
        <v>0</v>
      </c>
      <c r="W99" s="15">
        <v>0</v>
      </c>
      <c r="X99" s="15">
        <v>0</v>
      </c>
      <c r="Y99" s="15">
        <v>0</v>
      </c>
      <c r="Z99" s="15">
        <f t="shared" si="16"/>
        <v>0</v>
      </c>
      <c r="AA99" s="4">
        <v>0</v>
      </c>
      <c r="AB99" s="4">
        <v>0</v>
      </c>
      <c r="AC99" s="4">
        <v>0</v>
      </c>
      <c r="AD99" s="4">
        <v>0</v>
      </c>
      <c r="AE99" s="4">
        <v>0</v>
      </c>
      <c r="AF99" s="4">
        <v>0</v>
      </c>
      <c r="AG99" s="4">
        <v>0</v>
      </c>
      <c r="AH99" s="4">
        <v>0</v>
      </c>
      <c r="AI99" s="4">
        <v>0</v>
      </c>
      <c r="AJ99" s="4">
        <v>0</v>
      </c>
      <c r="AK99" s="4">
        <v>0</v>
      </c>
      <c r="AL99" s="4">
        <v>0</v>
      </c>
      <c r="AM99" s="4">
        <v>0</v>
      </c>
      <c r="AN99" s="4">
        <v>0</v>
      </c>
      <c r="AO99" s="4">
        <v>0</v>
      </c>
      <c r="AP99" s="33">
        <f t="shared" si="17"/>
        <v>194</v>
      </c>
      <c r="AQ99" s="113"/>
      <c r="AR99" s="100">
        <v>43586</v>
      </c>
      <c r="AS99" s="101">
        <v>0.5625</v>
      </c>
      <c r="AT99" s="4" t="s">
        <v>85</v>
      </c>
      <c r="AU99" s="4">
        <v>5</v>
      </c>
      <c r="AV99" s="95" t="s">
        <v>75</v>
      </c>
      <c r="AW99" s="4">
        <v>15.76</v>
      </c>
      <c r="AX99" s="4">
        <v>183</v>
      </c>
      <c r="AY99" s="94">
        <v>0.20399999999999999</v>
      </c>
      <c r="AZ99" s="4">
        <v>0.1</v>
      </c>
      <c r="BA99" s="97">
        <v>22.7</v>
      </c>
      <c r="BB99" s="4">
        <v>760.5</v>
      </c>
      <c r="BC99" s="97">
        <v>9.1999999999999993</v>
      </c>
      <c r="BD99" s="4">
        <v>0</v>
      </c>
      <c r="BE99" s="4">
        <v>0</v>
      </c>
      <c r="BF99" s="4">
        <v>10</v>
      </c>
      <c r="BG99" s="98">
        <v>0.05</v>
      </c>
      <c r="BH99" s="103" t="s">
        <v>138</v>
      </c>
    </row>
    <row r="100" spans="1:63" ht="15.95" customHeight="1" thickBot="1">
      <c r="A100" s="43">
        <v>43587</v>
      </c>
      <c r="B100" s="44" t="s">
        <v>115</v>
      </c>
      <c r="C100" s="44" t="s">
        <v>77</v>
      </c>
      <c r="D100" s="12"/>
      <c r="E100" s="45">
        <v>260</v>
      </c>
      <c r="F100" s="45">
        <v>2</v>
      </c>
      <c r="G100" s="45">
        <v>0</v>
      </c>
      <c r="H100" s="45">
        <v>1</v>
      </c>
      <c r="I100" s="45">
        <v>0</v>
      </c>
      <c r="J100" s="45">
        <f t="shared" si="14"/>
        <v>0</v>
      </c>
      <c r="K100" s="45">
        <v>0</v>
      </c>
      <c r="L100" s="45">
        <v>0</v>
      </c>
      <c r="M100" s="45">
        <v>0</v>
      </c>
      <c r="N100" s="45">
        <v>0</v>
      </c>
      <c r="O100" s="45">
        <v>0</v>
      </c>
      <c r="P100" s="45">
        <v>0</v>
      </c>
      <c r="Q100" s="45">
        <v>0</v>
      </c>
      <c r="R100" s="45">
        <f t="shared" si="13"/>
        <v>0</v>
      </c>
      <c r="S100" s="45">
        <v>0</v>
      </c>
      <c r="T100" s="45">
        <f t="shared" si="15"/>
        <v>0</v>
      </c>
      <c r="U100" s="45">
        <v>0</v>
      </c>
      <c r="V100" s="45">
        <v>0</v>
      </c>
      <c r="W100" s="45">
        <v>0</v>
      </c>
      <c r="X100" s="45">
        <v>0</v>
      </c>
      <c r="Y100" s="45">
        <v>0</v>
      </c>
      <c r="Z100" s="45">
        <f t="shared" si="16"/>
        <v>0</v>
      </c>
      <c r="AA100" s="44">
        <v>0</v>
      </c>
      <c r="AB100" s="44">
        <v>0</v>
      </c>
      <c r="AC100" s="44">
        <v>0</v>
      </c>
      <c r="AD100" s="44">
        <v>0</v>
      </c>
      <c r="AE100" s="44">
        <v>0</v>
      </c>
      <c r="AF100" s="44">
        <v>0</v>
      </c>
      <c r="AG100" s="44">
        <v>0</v>
      </c>
      <c r="AH100" s="44">
        <v>0</v>
      </c>
      <c r="AI100" s="44">
        <v>0</v>
      </c>
      <c r="AJ100" s="44">
        <v>0</v>
      </c>
      <c r="AK100" s="44">
        <v>0</v>
      </c>
      <c r="AL100" s="44">
        <v>0</v>
      </c>
      <c r="AM100" s="44">
        <v>0</v>
      </c>
      <c r="AN100" s="44">
        <v>0</v>
      </c>
      <c r="AO100" s="44">
        <v>0</v>
      </c>
      <c r="AP100" s="33">
        <f t="shared" si="17"/>
        <v>263</v>
      </c>
      <c r="AQ100" s="113"/>
      <c r="AR100" s="46">
        <v>43587</v>
      </c>
      <c r="AS100" s="53">
        <v>0.625</v>
      </c>
      <c r="AT100" s="44" t="s">
        <v>115</v>
      </c>
      <c r="AU100" s="44">
        <v>10</v>
      </c>
      <c r="AV100" s="44" t="s">
        <v>75</v>
      </c>
      <c r="AW100" s="44">
        <v>8.5</v>
      </c>
      <c r="AX100" s="48">
        <v>109</v>
      </c>
      <c r="AY100" s="49">
        <v>0.32900000000000001</v>
      </c>
      <c r="AZ100" s="44">
        <v>0.2</v>
      </c>
      <c r="BA100" s="50">
        <v>28.1</v>
      </c>
      <c r="BB100" s="44">
        <v>759.9</v>
      </c>
      <c r="BC100" s="50">
        <v>7.5</v>
      </c>
      <c r="BD100" s="44">
        <v>1</v>
      </c>
      <c r="BE100" s="44">
        <v>0</v>
      </c>
      <c r="BF100" s="48">
        <v>8</v>
      </c>
      <c r="BG100" s="55">
        <v>0.1</v>
      </c>
      <c r="BH100" s="52"/>
      <c r="BI100" s="1"/>
      <c r="BJ100" s="3"/>
      <c r="BK100" s="5"/>
    </row>
    <row r="101" spans="1:63" ht="15.95" customHeight="1" thickBot="1">
      <c r="A101" s="35">
        <v>43587</v>
      </c>
      <c r="B101" s="14" t="s">
        <v>115</v>
      </c>
      <c r="C101" s="14" t="s">
        <v>74</v>
      </c>
      <c r="D101" s="12"/>
      <c r="E101" s="34">
        <v>0</v>
      </c>
      <c r="F101" s="34">
        <v>0</v>
      </c>
      <c r="G101" s="34">
        <v>0</v>
      </c>
      <c r="H101" s="34">
        <v>3</v>
      </c>
      <c r="I101" s="34">
        <v>0</v>
      </c>
      <c r="J101" s="34">
        <f t="shared" si="14"/>
        <v>0</v>
      </c>
      <c r="K101" s="34">
        <v>0</v>
      </c>
      <c r="L101" s="34">
        <v>0</v>
      </c>
      <c r="M101" s="34">
        <v>0</v>
      </c>
      <c r="N101" s="34">
        <v>0</v>
      </c>
      <c r="O101" s="34">
        <v>0</v>
      </c>
      <c r="P101" s="34">
        <v>0</v>
      </c>
      <c r="Q101" s="34">
        <v>0</v>
      </c>
      <c r="R101" s="34">
        <f t="shared" si="13"/>
        <v>0</v>
      </c>
      <c r="S101" s="34">
        <v>0</v>
      </c>
      <c r="T101" s="34">
        <f t="shared" si="15"/>
        <v>0</v>
      </c>
      <c r="U101" s="34">
        <v>0</v>
      </c>
      <c r="V101" s="34">
        <v>0</v>
      </c>
      <c r="W101" s="34">
        <v>0</v>
      </c>
      <c r="X101" s="34">
        <v>0</v>
      </c>
      <c r="Y101" s="34">
        <v>0</v>
      </c>
      <c r="Z101" s="34">
        <f t="shared" si="16"/>
        <v>0</v>
      </c>
      <c r="AA101" s="14">
        <v>0</v>
      </c>
      <c r="AB101" s="14">
        <v>0</v>
      </c>
      <c r="AC101" s="14">
        <v>0</v>
      </c>
      <c r="AD101" s="14">
        <v>0</v>
      </c>
      <c r="AE101" s="14">
        <v>0</v>
      </c>
      <c r="AF101" s="14">
        <v>0</v>
      </c>
      <c r="AG101" s="14">
        <v>0</v>
      </c>
      <c r="AH101" s="14">
        <v>0</v>
      </c>
      <c r="AI101" s="14">
        <v>0</v>
      </c>
      <c r="AJ101" s="14">
        <v>0</v>
      </c>
      <c r="AK101" s="14">
        <v>0</v>
      </c>
      <c r="AL101" s="14">
        <v>0</v>
      </c>
      <c r="AM101" s="14">
        <v>0</v>
      </c>
      <c r="AN101" s="14">
        <v>0</v>
      </c>
      <c r="AO101" s="14">
        <v>0</v>
      </c>
      <c r="AP101" s="33">
        <f t="shared" si="17"/>
        <v>3</v>
      </c>
      <c r="AQ101" s="113"/>
      <c r="AR101" s="36">
        <v>43587</v>
      </c>
      <c r="AS101" s="88">
        <v>0.625</v>
      </c>
      <c r="AT101" s="14" t="s">
        <v>115</v>
      </c>
      <c r="AU101" s="14">
        <v>10</v>
      </c>
      <c r="AV101" s="14" t="s">
        <v>75</v>
      </c>
      <c r="AW101" s="14">
        <v>8.5</v>
      </c>
      <c r="AX101" s="38">
        <v>109</v>
      </c>
      <c r="AY101" s="39">
        <v>0.32900000000000001</v>
      </c>
      <c r="AZ101" s="14">
        <v>0.2</v>
      </c>
      <c r="BA101" s="40">
        <v>28.1</v>
      </c>
      <c r="BB101" s="14">
        <v>759.9</v>
      </c>
      <c r="BC101" s="40">
        <v>7.5</v>
      </c>
      <c r="BD101" s="14">
        <v>1</v>
      </c>
      <c r="BE101" s="14">
        <v>0</v>
      </c>
      <c r="BF101" s="38">
        <v>8</v>
      </c>
      <c r="BG101" s="86">
        <v>0.1</v>
      </c>
      <c r="BH101" s="42"/>
      <c r="BI101" s="1"/>
      <c r="BJ101" s="3"/>
      <c r="BK101" s="5"/>
    </row>
    <row r="102" spans="1:63" ht="15.95" customHeight="1" thickBot="1">
      <c r="A102" s="35">
        <v>43587</v>
      </c>
      <c r="B102" s="14" t="s">
        <v>111</v>
      </c>
      <c r="C102" s="14" t="s">
        <v>74</v>
      </c>
      <c r="D102" s="12"/>
      <c r="E102" s="34">
        <v>3760</v>
      </c>
      <c r="F102" s="34">
        <v>3760</v>
      </c>
      <c r="G102" s="34">
        <v>0</v>
      </c>
      <c r="H102" s="34">
        <v>7880</v>
      </c>
      <c r="I102" s="34">
        <v>4120</v>
      </c>
      <c r="J102" s="34">
        <f t="shared" si="14"/>
        <v>80</v>
      </c>
      <c r="K102" s="34">
        <v>0</v>
      </c>
      <c r="L102" s="34">
        <v>0</v>
      </c>
      <c r="M102" s="34">
        <v>0</v>
      </c>
      <c r="N102" s="34">
        <v>80</v>
      </c>
      <c r="O102" s="34">
        <v>0</v>
      </c>
      <c r="P102" s="34">
        <v>0</v>
      </c>
      <c r="Q102" s="34">
        <v>0</v>
      </c>
      <c r="R102" s="34">
        <f t="shared" si="13"/>
        <v>0</v>
      </c>
      <c r="S102" s="34">
        <v>0</v>
      </c>
      <c r="T102" s="34">
        <f t="shared" si="15"/>
        <v>16</v>
      </c>
      <c r="U102" s="34">
        <v>0</v>
      </c>
      <c r="V102" s="14">
        <v>16</v>
      </c>
      <c r="W102" s="34">
        <v>0</v>
      </c>
      <c r="X102" s="34">
        <v>0</v>
      </c>
      <c r="Y102" s="34">
        <v>0</v>
      </c>
      <c r="Z102" s="34">
        <f t="shared" si="16"/>
        <v>0</v>
      </c>
      <c r="AA102" s="14">
        <v>0</v>
      </c>
      <c r="AB102" s="14">
        <v>0</v>
      </c>
      <c r="AC102" s="14">
        <v>0</v>
      </c>
      <c r="AD102" s="14">
        <v>0</v>
      </c>
      <c r="AE102" s="14">
        <v>0</v>
      </c>
      <c r="AF102" s="14">
        <v>0</v>
      </c>
      <c r="AG102" s="14">
        <v>0</v>
      </c>
      <c r="AH102" s="14">
        <v>0</v>
      </c>
      <c r="AI102" s="14">
        <v>0</v>
      </c>
      <c r="AJ102" s="14">
        <v>0</v>
      </c>
      <c r="AK102" s="14">
        <v>0</v>
      </c>
      <c r="AL102" s="14">
        <v>0</v>
      </c>
      <c r="AM102" s="14">
        <v>184</v>
      </c>
      <c r="AN102" s="14">
        <v>0</v>
      </c>
      <c r="AO102" s="14">
        <v>0</v>
      </c>
      <c r="AP102" s="33">
        <f t="shared" si="17"/>
        <v>19800</v>
      </c>
      <c r="AQ102" s="113"/>
      <c r="AR102" s="36">
        <v>43587</v>
      </c>
      <c r="AS102" s="88">
        <v>0.64583333333333337</v>
      </c>
      <c r="AT102" s="14" t="s">
        <v>111</v>
      </c>
      <c r="AU102" s="14">
        <v>3</v>
      </c>
      <c r="AV102" s="14" t="s">
        <v>75</v>
      </c>
      <c r="AW102" s="14">
        <v>3.6</v>
      </c>
      <c r="AX102" s="38">
        <v>44</v>
      </c>
      <c r="AY102" s="39">
        <v>1.0589999999999999</v>
      </c>
      <c r="AZ102" s="14">
        <v>0.5</v>
      </c>
      <c r="BA102" s="40">
        <v>26.1</v>
      </c>
      <c r="BB102" s="14">
        <v>759.5</v>
      </c>
      <c r="BC102" s="40">
        <v>6.9</v>
      </c>
      <c r="BD102" s="14">
        <v>14</v>
      </c>
      <c r="BE102" s="14">
        <v>0</v>
      </c>
      <c r="BF102" s="38">
        <v>4</v>
      </c>
      <c r="BG102" s="86">
        <v>0.04</v>
      </c>
      <c r="BH102" s="42" t="s">
        <v>139</v>
      </c>
      <c r="BI102" s="1"/>
      <c r="BJ102" s="3"/>
      <c r="BK102" s="5"/>
    </row>
    <row r="103" spans="1:63" ht="15.95" customHeight="1" thickBot="1">
      <c r="A103" s="92">
        <v>43588</v>
      </c>
      <c r="B103" s="4" t="s">
        <v>80</v>
      </c>
      <c r="C103" s="4" t="s">
        <v>78</v>
      </c>
      <c r="D103" s="12"/>
      <c r="E103" s="15">
        <v>150</v>
      </c>
      <c r="F103" s="15">
        <v>2</v>
      </c>
      <c r="G103" s="15">
        <v>2</v>
      </c>
      <c r="H103" s="15">
        <v>139</v>
      </c>
      <c r="I103" s="15">
        <v>0</v>
      </c>
      <c r="J103" s="15">
        <f t="shared" si="14"/>
        <v>2</v>
      </c>
      <c r="K103" s="15">
        <v>0</v>
      </c>
      <c r="L103" s="15">
        <v>2</v>
      </c>
      <c r="M103" s="15">
        <v>0</v>
      </c>
      <c r="N103" s="15">
        <v>0</v>
      </c>
      <c r="O103" s="15">
        <v>0</v>
      </c>
      <c r="P103" s="15">
        <v>0</v>
      </c>
      <c r="Q103" s="15">
        <v>0</v>
      </c>
      <c r="R103" s="15">
        <f t="shared" si="13"/>
        <v>2</v>
      </c>
      <c r="S103" s="15">
        <v>0</v>
      </c>
      <c r="T103" s="15">
        <f t="shared" si="15"/>
        <v>0</v>
      </c>
      <c r="U103" s="15">
        <v>0</v>
      </c>
      <c r="V103" s="15">
        <v>0</v>
      </c>
      <c r="W103" s="15">
        <v>0</v>
      </c>
      <c r="X103" s="15">
        <v>0</v>
      </c>
      <c r="Y103" s="15">
        <v>13</v>
      </c>
      <c r="Z103" s="15">
        <f t="shared" si="16"/>
        <v>17</v>
      </c>
      <c r="AA103" s="4">
        <v>0</v>
      </c>
      <c r="AB103" s="4">
        <v>14</v>
      </c>
      <c r="AC103" s="4">
        <v>0</v>
      </c>
      <c r="AD103" s="4">
        <v>0</v>
      </c>
      <c r="AE103" s="4">
        <v>0</v>
      </c>
      <c r="AF103" s="4">
        <v>3</v>
      </c>
      <c r="AG103" s="4">
        <v>0</v>
      </c>
      <c r="AH103" s="4">
        <v>0</v>
      </c>
      <c r="AI103" s="4">
        <v>0</v>
      </c>
      <c r="AJ103" s="4">
        <v>0</v>
      </c>
      <c r="AK103" s="4">
        <v>1</v>
      </c>
      <c r="AL103" s="4">
        <v>0</v>
      </c>
      <c r="AM103" s="4">
        <v>11</v>
      </c>
      <c r="AN103" s="4">
        <v>0</v>
      </c>
      <c r="AO103" s="4">
        <v>0</v>
      </c>
      <c r="AP103" s="33">
        <f t="shared" si="17"/>
        <v>337</v>
      </c>
      <c r="AQ103" s="113"/>
      <c r="AR103" s="100">
        <v>43588</v>
      </c>
      <c r="AS103" s="101">
        <v>0.4826388888888889</v>
      </c>
      <c r="AT103" s="4" t="s">
        <v>80</v>
      </c>
      <c r="AU103" s="4">
        <v>10</v>
      </c>
      <c r="AV103" s="95" t="s">
        <v>75</v>
      </c>
      <c r="AW103" s="4">
        <v>7.1</v>
      </c>
      <c r="AX103" s="4">
        <v>79</v>
      </c>
      <c r="AY103" s="94">
        <v>0.19800000000000001</v>
      </c>
      <c r="AZ103" s="4">
        <v>0.1</v>
      </c>
      <c r="BA103" s="97">
        <v>20.399999999999999</v>
      </c>
      <c r="BB103" s="4">
        <v>759.6</v>
      </c>
      <c r="BC103" s="97">
        <v>6.8</v>
      </c>
      <c r="BD103" s="4">
        <v>7</v>
      </c>
      <c r="BE103" s="4">
        <v>0</v>
      </c>
      <c r="BF103" s="4">
        <v>54</v>
      </c>
      <c r="BG103" s="98">
        <v>0.35</v>
      </c>
      <c r="BH103" s="103"/>
    </row>
    <row r="104" spans="1:63" ht="15.95" customHeight="1" thickBot="1">
      <c r="A104" s="82">
        <v>43608</v>
      </c>
      <c r="B104" s="14" t="s">
        <v>82</v>
      </c>
      <c r="C104" s="14" t="s">
        <v>74</v>
      </c>
      <c r="D104" s="12"/>
      <c r="E104" s="34">
        <v>0</v>
      </c>
      <c r="F104" s="34">
        <v>14</v>
      </c>
      <c r="G104" s="34">
        <v>127</v>
      </c>
      <c r="H104" s="34">
        <v>0</v>
      </c>
      <c r="I104" s="34">
        <v>0</v>
      </c>
      <c r="J104" s="34">
        <f t="shared" si="14"/>
        <v>5</v>
      </c>
      <c r="K104" s="34">
        <v>0</v>
      </c>
      <c r="L104" s="34">
        <v>1</v>
      </c>
      <c r="M104" s="34">
        <v>4</v>
      </c>
      <c r="N104" s="34">
        <v>0</v>
      </c>
      <c r="O104" s="34">
        <v>0</v>
      </c>
      <c r="P104" s="34">
        <v>0</v>
      </c>
      <c r="Q104" s="34">
        <v>0</v>
      </c>
      <c r="R104" s="34">
        <f t="shared" si="13"/>
        <v>127</v>
      </c>
      <c r="S104" s="34">
        <v>0</v>
      </c>
      <c r="T104" s="34">
        <f t="shared" si="15"/>
        <v>0</v>
      </c>
      <c r="U104" s="34">
        <v>0</v>
      </c>
      <c r="V104" s="34">
        <v>0</v>
      </c>
      <c r="W104" s="34">
        <v>0</v>
      </c>
      <c r="X104" s="34">
        <v>0</v>
      </c>
      <c r="Y104" s="34">
        <v>0</v>
      </c>
      <c r="Z104" s="34">
        <f t="shared" si="16"/>
        <v>1</v>
      </c>
      <c r="AA104" s="14">
        <v>1</v>
      </c>
      <c r="AB104" s="14">
        <v>0</v>
      </c>
      <c r="AC104" s="14">
        <v>0</v>
      </c>
      <c r="AD104" s="14">
        <v>0</v>
      </c>
      <c r="AE104" s="14">
        <v>0</v>
      </c>
      <c r="AF104" s="14">
        <v>0</v>
      </c>
      <c r="AG104" s="14">
        <v>0</v>
      </c>
      <c r="AH104" s="14">
        <v>0</v>
      </c>
      <c r="AI104" s="14">
        <v>0</v>
      </c>
      <c r="AJ104" s="14">
        <v>0</v>
      </c>
      <c r="AK104" s="14">
        <v>0</v>
      </c>
      <c r="AL104" s="14">
        <v>0</v>
      </c>
      <c r="AM104" s="14">
        <v>2</v>
      </c>
      <c r="AN104" s="14">
        <v>0</v>
      </c>
      <c r="AO104" s="14">
        <v>0</v>
      </c>
      <c r="AP104" s="33">
        <f t="shared" si="17"/>
        <v>149</v>
      </c>
      <c r="AQ104" s="113"/>
      <c r="AR104" s="107">
        <v>43608</v>
      </c>
      <c r="AS104" s="1472">
        <v>0.45833333333333331</v>
      </c>
      <c r="AT104" s="1473" t="s">
        <v>82</v>
      </c>
      <c r="AU104" s="108">
        <v>10</v>
      </c>
      <c r="AV104" s="90" t="s">
        <v>75</v>
      </c>
      <c r="AW104" s="1473">
        <v>9.5</v>
      </c>
      <c r="AX104" s="1473">
        <v>98</v>
      </c>
      <c r="AY104" s="1474">
        <v>4.8300000000000003E-2</v>
      </c>
      <c r="AZ104" s="1473">
        <v>0</v>
      </c>
      <c r="BA104" s="1475">
        <v>17.2</v>
      </c>
      <c r="BB104" s="1473">
        <v>761</v>
      </c>
      <c r="BC104" s="1475">
        <v>6.82</v>
      </c>
      <c r="BD104" s="108" t="s">
        <v>91</v>
      </c>
      <c r="BE104" s="108" t="s">
        <v>91</v>
      </c>
      <c r="BF104" s="108" t="s">
        <v>91</v>
      </c>
      <c r="BG104" s="109" t="s">
        <v>91</v>
      </c>
      <c r="BH104" s="1476"/>
    </row>
    <row r="105" spans="1:63" ht="15.95" customHeight="1" thickBot="1">
      <c r="A105" s="82">
        <v>43608</v>
      </c>
      <c r="B105" s="14" t="s">
        <v>73</v>
      </c>
      <c r="C105" s="14" t="s">
        <v>74</v>
      </c>
      <c r="D105" s="12"/>
      <c r="E105" s="34">
        <v>0</v>
      </c>
      <c r="F105" s="34">
        <v>1</v>
      </c>
      <c r="G105" s="34">
        <v>8</v>
      </c>
      <c r="H105" s="34">
        <v>5</v>
      </c>
      <c r="I105" s="34">
        <v>0</v>
      </c>
      <c r="J105" s="34">
        <f t="shared" si="14"/>
        <v>0</v>
      </c>
      <c r="K105" s="34">
        <v>0</v>
      </c>
      <c r="L105" s="34">
        <v>0</v>
      </c>
      <c r="M105" s="34">
        <v>0</v>
      </c>
      <c r="N105" s="34">
        <v>0</v>
      </c>
      <c r="O105" s="34">
        <v>0</v>
      </c>
      <c r="P105" s="34">
        <v>0</v>
      </c>
      <c r="Q105" s="34">
        <v>0</v>
      </c>
      <c r="R105" s="34">
        <f t="shared" si="13"/>
        <v>8</v>
      </c>
      <c r="S105" s="34">
        <v>0</v>
      </c>
      <c r="T105" s="34">
        <f t="shared" si="15"/>
        <v>0</v>
      </c>
      <c r="U105" s="34">
        <v>0</v>
      </c>
      <c r="V105" s="34">
        <v>0</v>
      </c>
      <c r="W105" s="34">
        <v>0</v>
      </c>
      <c r="X105" s="34">
        <v>0</v>
      </c>
      <c r="Y105" s="34">
        <v>0</v>
      </c>
      <c r="Z105" s="34">
        <f t="shared" si="16"/>
        <v>0</v>
      </c>
      <c r="AA105" s="14">
        <v>0</v>
      </c>
      <c r="AB105" s="14">
        <v>0</v>
      </c>
      <c r="AC105" s="14">
        <v>0</v>
      </c>
      <c r="AD105" s="14">
        <v>0</v>
      </c>
      <c r="AE105" s="14">
        <v>0</v>
      </c>
      <c r="AF105" s="14">
        <v>0</v>
      </c>
      <c r="AG105" s="14">
        <v>0</v>
      </c>
      <c r="AH105" s="14">
        <v>0</v>
      </c>
      <c r="AI105" s="14">
        <v>0</v>
      </c>
      <c r="AJ105" s="14">
        <v>0</v>
      </c>
      <c r="AK105" s="14">
        <v>0</v>
      </c>
      <c r="AL105" s="14">
        <v>0</v>
      </c>
      <c r="AM105" s="14">
        <v>1</v>
      </c>
      <c r="AN105" s="14">
        <v>0</v>
      </c>
      <c r="AO105" s="14">
        <v>0</v>
      </c>
      <c r="AP105" s="33">
        <f t="shared" si="17"/>
        <v>15</v>
      </c>
      <c r="AQ105" s="113"/>
      <c r="AR105" s="36">
        <v>43608</v>
      </c>
      <c r="AS105" s="88">
        <v>0.42708333333333331</v>
      </c>
      <c r="AT105" s="14" t="s">
        <v>73</v>
      </c>
      <c r="AU105" s="38">
        <v>10</v>
      </c>
      <c r="AV105" s="90" t="s">
        <v>75</v>
      </c>
      <c r="AW105" s="14">
        <v>8.8000000000000007</v>
      </c>
      <c r="AX105" s="14">
        <v>89</v>
      </c>
      <c r="AY105" s="39">
        <v>0</v>
      </c>
      <c r="AZ105" s="14">
        <v>0</v>
      </c>
      <c r="BA105" s="40">
        <v>16.5</v>
      </c>
      <c r="BB105" s="14">
        <v>760.8</v>
      </c>
      <c r="BC105" s="40">
        <v>8.06</v>
      </c>
      <c r="BD105" s="37">
        <v>0</v>
      </c>
      <c r="BE105" s="37">
        <v>0</v>
      </c>
      <c r="BF105" s="37" t="s">
        <v>91</v>
      </c>
      <c r="BG105" s="41" t="s">
        <v>91</v>
      </c>
      <c r="BH105" s="42"/>
    </row>
    <row r="106" spans="1:63" ht="15.95" customHeight="1" thickBot="1">
      <c r="A106" s="35">
        <v>43608</v>
      </c>
      <c r="B106" s="14" t="s">
        <v>89</v>
      </c>
      <c r="C106" s="14" t="s">
        <v>74</v>
      </c>
      <c r="D106" s="12"/>
      <c r="E106" s="34">
        <v>0</v>
      </c>
      <c r="F106" s="34">
        <v>0</v>
      </c>
      <c r="G106" s="34">
        <v>16</v>
      </c>
      <c r="H106" s="34">
        <v>1</v>
      </c>
      <c r="I106" s="34">
        <v>0</v>
      </c>
      <c r="J106" s="34">
        <f t="shared" si="14"/>
        <v>0</v>
      </c>
      <c r="K106" s="34">
        <v>0</v>
      </c>
      <c r="L106" s="34">
        <v>0</v>
      </c>
      <c r="M106" s="34">
        <v>0</v>
      </c>
      <c r="N106" s="34">
        <v>0</v>
      </c>
      <c r="O106" s="34">
        <v>0</v>
      </c>
      <c r="P106" s="34">
        <v>0</v>
      </c>
      <c r="Q106" s="34">
        <v>0</v>
      </c>
      <c r="R106" s="34">
        <f t="shared" si="13"/>
        <v>16</v>
      </c>
      <c r="S106" s="34">
        <v>0</v>
      </c>
      <c r="T106" s="34">
        <f t="shared" si="15"/>
        <v>0</v>
      </c>
      <c r="U106" s="34">
        <v>0</v>
      </c>
      <c r="V106" s="34">
        <v>0</v>
      </c>
      <c r="W106" s="34">
        <v>0</v>
      </c>
      <c r="X106" s="34">
        <v>0</v>
      </c>
      <c r="Y106" s="34">
        <v>0</v>
      </c>
      <c r="Z106" s="34">
        <f t="shared" si="16"/>
        <v>0</v>
      </c>
      <c r="AA106" s="14">
        <v>0</v>
      </c>
      <c r="AB106" s="14">
        <v>0</v>
      </c>
      <c r="AC106" s="14">
        <v>0</v>
      </c>
      <c r="AD106" s="14">
        <v>0</v>
      </c>
      <c r="AE106" s="14">
        <v>0</v>
      </c>
      <c r="AF106" s="14">
        <v>0</v>
      </c>
      <c r="AG106" s="14">
        <v>0</v>
      </c>
      <c r="AH106" s="14">
        <v>0</v>
      </c>
      <c r="AI106" s="14">
        <v>0</v>
      </c>
      <c r="AJ106" s="14">
        <v>0</v>
      </c>
      <c r="AK106" s="14">
        <v>0</v>
      </c>
      <c r="AL106" s="14">
        <v>0</v>
      </c>
      <c r="AM106" s="14">
        <v>0</v>
      </c>
      <c r="AN106" s="14">
        <v>0</v>
      </c>
      <c r="AO106" s="14">
        <v>0</v>
      </c>
      <c r="AP106" s="33">
        <f t="shared" si="17"/>
        <v>17</v>
      </c>
      <c r="AQ106" s="113"/>
      <c r="AR106" s="107">
        <v>43608</v>
      </c>
      <c r="AS106" s="1472">
        <v>0.71180555555555547</v>
      </c>
      <c r="AT106" s="1473" t="s">
        <v>89</v>
      </c>
      <c r="AU106" s="108">
        <v>10</v>
      </c>
      <c r="AV106" s="90" t="s">
        <v>75</v>
      </c>
      <c r="AW106" s="1473">
        <v>13.8</v>
      </c>
      <c r="AX106" s="1473">
        <v>157</v>
      </c>
      <c r="AY106" s="1474">
        <v>3.9220000000000002</v>
      </c>
      <c r="AZ106" s="1473">
        <v>2.1</v>
      </c>
      <c r="BA106" s="1475">
        <v>21.6</v>
      </c>
      <c r="BB106" s="1473">
        <v>761.8</v>
      </c>
      <c r="BC106" s="1475">
        <v>8.84</v>
      </c>
      <c r="BD106" s="108" t="s">
        <v>91</v>
      </c>
      <c r="BE106" s="108" t="s">
        <v>91</v>
      </c>
      <c r="BF106" s="108" t="s">
        <v>91</v>
      </c>
      <c r="BG106" s="109" t="s">
        <v>91</v>
      </c>
      <c r="BH106" s="1476"/>
      <c r="BI106" s="1"/>
      <c r="BJ106" s="3"/>
      <c r="BK106" s="5"/>
    </row>
    <row r="107" spans="1:63" ht="15.95" customHeight="1" thickBot="1">
      <c r="A107" s="35">
        <v>43608</v>
      </c>
      <c r="B107" s="14" t="s">
        <v>92</v>
      </c>
      <c r="C107" s="14" t="s">
        <v>74</v>
      </c>
      <c r="D107" s="12"/>
      <c r="E107" s="34">
        <v>0</v>
      </c>
      <c r="F107" s="34">
        <v>1</v>
      </c>
      <c r="G107" s="34">
        <v>4</v>
      </c>
      <c r="H107" s="34">
        <v>0</v>
      </c>
      <c r="I107" s="34">
        <v>0</v>
      </c>
      <c r="J107" s="34">
        <f t="shared" si="14"/>
        <v>0</v>
      </c>
      <c r="K107" s="34">
        <v>0</v>
      </c>
      <c r="L107" s="34">
        <v>0</v>
      </c>
      <c r="M107" s="34">
        <v>0</v>
      </c>
      <c r="N107" s="34">
        <v>0</v>
      </c>
      <c r="O107" s="34">
        <v>0</v>
      </c>
      <c r="P107" s="34">
        <v>0</v>
      </c>
      <c r="Q107" s="34">
        <v>0</v>
      </c>
      <c r="R107" s="34">
        <f t="shared" si="13"/>
        <v>4</v>
      </c>
      <c r="S107" s="34">
        <v>0</v>
      </c>
      <c r="T107" s="34">
        <f t="shared" si="15"/>
        <v>0</v>
      </c>
      <c r="U107" s="34">
        <v>0</v>
      </c>
      <c r="V107" s="34">
        <v>0</v>
      </c>
      <c r="W107" s="34">
        <v>0</v>
      </c>
      <c r="X107" s="34">
        <v>0</v>
      </c>
      <c r="Y107" s="34">
        <v>0</v>
      </c>
      <c r="Z107" s="34">
        <f t="shared" si="16"/>
        <v>0</v>
      </c>
      <c r="AA107" s="14">
        <v>0</v>
      </c>
      <c r="AB107" s="14">
        <v>0</v>
      </c>
      <c r="AC107" s="14">
        <v>0</v>
      </c>
      <c r="AD107" s="14">
        <v>0</v>
      </c>
      <c r="AE107" s="14">
        <v>0</v>
      </c>
      <c r="AF107" s="14">
        <v>0</v>
      </c>
      <c r="AG107" s="14">
        <v>0</v>
      </c>
      <c r="AH107" s="14">
        <v>0</v>
      </c>
      <c r="AI107" s="14">
        <v>0</v>
      </c>
      <c r="AJ107" s="14">
        <v>0</v>
      </c>
      <c r="AK107" s="14">
        <v>0</v>
      </c>
      <c r="AL107" s="14">
        <v>0</v>
      </c>
      <c r="AM107" s="14">
        <v>0</v>
      </c>
      <c r="AN107" s="14">
        <v>0</v>
      </c>
      <c r="AO107" s="14">
        <v>0</v>
      </c>
      <c r="AP107" s="33">
        <f t="shared" si="17"/>
        <v>5</v>
      </c>
      <c r="AQ107" s="113"/>
      <c r="AR107" s="107">
        <v>43608</v>
      </c>
      <c r="AS107" s="1472">
        <v>0.72222222222222221</v>
      </c>
      <c r="AT107" s="1473" t="s">
        <v>92</v>
      </c>
      <c r="AU107" s="108">
        <v>10</v>
      </c>
      <c r="AV107" s="90" t="s">
        <v>75</v>
      </c>
      <c r="AW107" s="1473">
        <v>10.3</v>
      </c>
      <c r="AX107" s="1473">
        <v>120</v>
      </c>
      <c r="AY107" s="1474">
        <v>5.53</v>
      </c>
      <c r="AZ107" s="1473">
        <v>3</v>
      </c>
      <c r="BA107" s="1475">
        <v>21.1</v>
      </c>
      <c r="BB107" s="1473">
        <v>761.7</v>
      </c>
      <c r="BC107" s="1475">
        <v>8.6199999999999992</v>
      </c>
      <c r="BD107" s="108" t="s">
        <v>91</v>
      </c>
      <c r="BE107" s="108" t="s">
        <v>91</v>
      </c>
      <c r="BF107" s="108" t="s">
        <v>91</v>
      </c>
      <c r="BG107" s="109" t="s">
        <v>91</v>
      </c>
      <c r="BH107" s="1476"/>
      <c r="BI107" s="1"/>
      <c r="BJ107" s="3"/>
      <c r="BK107" s="5"/>
    </row>
    <row r="108" spans="1:63" ht="15.95" customHeight="1" thickBot="1">
      <c r="A108" s="82">
        <v>43608</v>
      </c>
      <c r="B108" s="14" t="s">
        <v>94</v>
      </c>
      <c r="C108" s="14" t="s">
        <v>74</v>
      </c>
      <c r="D108" s="12"/>
      <c r="E108" s="34">
        <v>0</v>
      </c>
      <c r="F108" s="34">
        <v>0</v>
      </c>
      <c r="G108" s="34">
        <v>0</v>
      </c>
      <c r="H108" s="34">
        <v>0</v>
      </c>
      <c r="I108" s="34">
        <v>1</v>
      </c>
      <c r="J108" s="34">
        <f t="shared" si="14"/>
        <v>0</v>
      </c>
      <c r="K108" s="34">
        <v>0</v>
      </c>
      <c r="L108" s="34">
        <v>0</v>
      </c>
      <c r="M108" s="34">
        <v>0</v>
      </c>
      <c r="N108" s="34">
        <v>0</v>
      </c>
      <c r="O108" s="34">
        <v>0</v>
      </c>
      <c r="P108" s="34">
        <v>0</v>
      </c>
      <c r="Q108" s="34">
        <v>0</v>
      </c>
      <c r="R108" s="34">
        <f t="shared" si="13"/>
        <v>0</v>
      </c>
      <c r="S108" s="34">
        <v>0</v>
      </c>
      <c r="T108" s="34">
        <f t="shared" si="15"/>
        <v>0</v>
      </c>
      <c r="U108" s="34">
        <v>0</v>
      </c>
      <c r="V108" s="34">
        <v>0</v>
      </c>
      <c r="W108" s="34">
        <v>0</v>
      </c>
      <c r="X108" s="34">
        <v>0</v>
      </c>
      <c r="Y108" s="34">
        <v>0</v>
      </c>
      <c r="Z108" s="34">
        <f t="shared" si="16"/>
        <v>0</v>
      </c>
      <c r="AA108" s="14">
        <v>0</v>
      </c>
      <c r="AB108" s="14">
        <v>0</v>
      </c>
      <c r="AC108" s="14">
        <v>0</v>
      </c>
      <c r="AD108" s="14">
        <v>0</v>
      </c>
      <c r="AE108" s="14">
        <v>0</v>
      </c>
      <c r="AF108" s="14">
        <v>0</v>
      </c>
      <c r="AG108" s="14">
        <v>0</v>
      </c>
      <c r="AH108" s="14">
        <v>0</v>
      </c>
      <c r="AI108" s="14">
        <v>0</v>
      </c>
      <c r="AJ108" s="14">
        <v>0</v>
      </c>
      <c r="AK108" s="14">
        <v>0</v>
      </c>
      <c r="AL108" s="14">
        <v>0</v>
      </c>
      <c r="AM108" s="14">
        <v>0</v>
      </c>
      <c r="AN108" s="14">
        <v>0</v>
      </c>
      <c r="AO108" s="14">
        <v>0</v>
      </c>
      <c r="AP108" s="33">
        <f t="shared" si="17"/>
        <v>1</v>
      </c>
      <c r="AQ108" s="113"/>
      <c r="AR108" s="107">
        <v>43608</v>
      </c>
      <c r="AS108" s="1472">
        <v>0.69791666666666663</v>
      </c>
      <c r="AT108" s="1473" t="s">
        <v>94</v>
      </c>
      <c r="AU108" s="108">
        <v>10</v>
      </c>
      <c r="AV108" s="90" t="s">
        <v>75</v>
      </c>
      <c r="AW108" s="1473">
        <v>9.1</v>
      </c>
      <c r="AX108" s="1473">
        <v>108</v>
      </c>
      <c r="AY108" s="1474">
        <v>10.32</v>
      </c>
      <c r="AZ108" s="1473">
        <v>6</v>
      </c>
      <c r="BA108" s="1475">
        <v>21.5</v>
      </c>
      <c r="BB108" s="1473">
        <v>761.4</v>
      </c>
      <c r="BC108" s="1475">
        <v>8.33</v>
      </c>
      <c r="BD108" s="108" t="s">
        <v>91</v>
      </c>
      <c r="BE108" s="108" t="s">
        <v>91</v>
      </c>
      <c r="BF108" s="108" t="s">
        <v>91</v>
      </c>
      <c r="BG108" s="109" t="s">
        <v>91</v>
      </c>
      <c r="BH108" s="1476"/>
    </row>
    <row r="109" spans="1:63" ht="15.95" customHeight="1" thickBot="1">
      <c r="A109" s="82">
        <v>43608</v>
      </c>
      <c r="B109" s="14" t="s">
        <v>96</v>
      </c>
      <c r="C109" s="14" t="s">
        <v>74</v>
      </c>
      <c r="D109" s="12"/>
      <c r="E109" s="34">
        <v>0</v>
      </c>
      <c r="F109" s="34">
        <v>0</v>
      </c>
      <c r="G109" s="34">
        <v>0</v>
      </c>
      <c r="H109" s="34">
        <v>0</v>
      </c>
      <c r="I109" s="34">
        <v>0</v>
      </c>
      <c r="J109" s="34">
        <f t="shared" si="14"/>
        <v>0</v>
      </c>
      <c r="K109" s="34">
        <v>0</v>
      </c>
      <c r="L109" s="34">
        <v>0</v>
      </c>
      <c r="M109" s="34">
        <v>0</v>
      </c>
      <c r="N109" s="34">
        <v>0</v>
      </c>
      <c r="O109" s="34">
        <v>0</v>
      </c>
      <c r="P109" s="34">
        <v>0</v>
      </c>
      <c r="Q109" s="34">
        <v>0</v>
      </c>
      <c r="R109" s="34">
        <f t="shared" si="13"/>
        <v>0</v>
      </c>
      <c r="S109" s="34">
        <v>0</v>
      </c>
      <c r="T109" s="34">
        <f t="shared" si="15"/>
        <v>0</v>
      </c>
      <c r="U109" s="34">
        <v>0</v>
      </c>
      <c r="V109" s="34">
        <v>0</v>
      </c>
      <c r="W109" s="34">
        <v>0</v>
      </c>
      <c r="X109" s="34">
        <v>0</v>
      </c>
      <c r="Y109" s="34">
        <v>0</v>
      </c>
      <c r="Z109" s="34">
        <f t="shared" si="16"/>
        <v>0</v>
      </c>
      <c r="AA109" s="14">
        <v>0</v>
      </c>
      <c r="AB109" s="14">
        <v>0</v>
      </c>
      <c r="AC109" s="14">
        <v>0</v>
      </c>
      <c r="AD109" s="14">
        <v>0</v>
      </c>
      <c r="AE109" s="14">
        <v>0</v>
      </c>
      <c r="AF109" s="14">
        <v>0</v>
      </c>
      <c r="AG109" s="14">
        <v>0</v>
      </c>
      <c r="AH109" s="14">
        <v>0</v>
      </c>
      <c r="AI109" s="14">
        <v>0</v>
      </c>
      <c r="AJ109" s="14">
        <v>0</v>
      </c>
      <c r="AK109" s="14">
        <v>0</v>
      </c>
      <c r="AL109" s="14">
        <v>0</v>
      </c>
      <c r="AM109" s="14">
        <v>0</v>
      </c>
      <c r="AN109" s="14">
        <v>0</v>
      </c>
      <c r="AO109" s="14">
        <v>0</v>
      </c>
      <c r="AP109" s="33">
        <f t="shared" si="17"/>
        <v>0</v>
      </c>
      <c r="AQ109" s="113"/>
      <c r="AR109" s="107">
        <v>43608</v>
      </c>
      <c r="AS109" s="1472">
        <v>0.6875</v>
      </c>
      <c r="AT109" s="1473" t="s">
        <v>96</v>
      </c>
      <c r="AU109" s="108">
        <v>10</v>
      </c>
      <c r="AV109" s="90" t="s">
        <v>75</v>
      </c>
      <c r="AW109" s="1473">
        <v>8.6</v>
      </c>
      <c r="AX109" s="1473">
        <v>101</v>
      </c>
      <c r="AY109" s="1474">
        <v>7</v>
      </c>
      <c r="AZ109" s="1473">
        <v>3.9</v>
      </c>
      <c r="BA109" s="1475">
        <v>21.7</v>
      </c>
      <c r="BB109" s="1473">
        <v>761.4</v>
      </c>
      <c r="BC109" s="1475">
        <v>8.24</v>
      </c>
      <c r="BD109" s="108" t="s">
        <v>91</v>
      </c>
      <c r="BE109" s="108" t="s">
        <v>91</v>
      </c>
      <c r="BF109" s="108" t="s">
        <v>91</v>
      </c>
      <c r="BG109" s="109" t="s">
        <v>91</v>
      </c>
      <c r="BH109" s="1476"/>
    </row>
    <row r="110" spans="1:63" ht="15.95" customHeight="1" thickBot="1">
      <c r="A110" s="82">
        <v>43609</v>
      </c>
      <c r="B110" s="14" t="s">
        <v>118</v>
      </c>
      <c r="C110" s="14" t="s">
        <v>74</v>
      </c>
      <c r="D110" s="12"/>
      <c r="E110" s="34">
        <v>13</v>
      </c>
      <c r="F110" s="34">
        <v>78</v>
      </c>
      <c r="G110" s="34">
        <v>0</v>
      </c>
      <c r="H110" s="34">
        <v>9</v>
      </c>
      <c r="I110" s="34">
        <v>0</v>
      </c>
      <c r="J110" s="34">
        <f t="shared" si="14"/>
        <v>3</v>
      </c>
      <c r="K110" s="34">
        <v>0</v>
      </c>
      <c r="L110" s="34">
        <v>3</v>
      </c>
      <c r="M110" s="34">
        <v>0</v>
      </c>
      <c r="N110" s="34">
        <v>0</v>
      </c>
      <c r="O110" s="34">
        <v>0</v>
      </c>
      <c r="P110" s="34">
        <v>0</v>
      </c>
      <c r="Q110" s="34">
        <v>0</v>
      </c>
      <c r="R110" s="34">
        <f t="shared" si="13"/>
        <v>0</v>
      </c>
      <c r="S110" s="34">
        <v>0</v>
      </c>
      <c r="T110" s="34">
        <f t="shared" si="15"/>
        <v>0</v>
      </c>
      <c r="U110" s="34">
        <v>0</v>
      </c>
      <c r="V110" s="34">
        <v>0</v>
      </c>
      <c r="W110" s="34">
        <v>0</v>
      </c>
      <c r="X110" s="34">
        <v>0</v>
      </c>
      <c r="Y110" s="34">
        <v>0</v>
      </c>
      <c r="Z110" s="34">
        <f t="shared" si="16"/>
        <v>0</v>
      </c>
      <c r="AA110" s="34">
        <v>0</v>
      </c>
      <c r="AB110" s="34">
        <v>0</v>
      </c>
      <c r="AC110" s="34">
        <v>0</v>
      </c>
      <c r="AD110" s="34">
        <v>0</v>
      </c>
      <c r="AE110" s="34">
        <v>0</v>
      </c>
      <c r="AF110" s="34">
        <v>0</v>
      </c>
      <c r="AG110" s="34">
        <v>0</v>
      </c>
      <c r="AH110" s="34">
        <v>0</v>
      </c>
      <c r="AI110" s="34">
        <v>0</v>
      </c>
      <c r="AJ110" s="34">
        <v>0</v>
      </c>
      <c r="AK110" s="34">
        <v>0</v>
      </c>
      <c r="AL110" s="34">
        <v>0</v>
      </c>
      <c r="AM110" s="34">
        <v>0</v>
      </c>
      <c r="AN110" s="34">
        <v>0</v>
      </c>
      <c r="AO110" s="34">
        <v>0</v>
      </c>
      <c r="AP110" s="33">
        <f t="shared" si="17"/>
        <v>103</v>
      </c>
      <c r="AQ110" s="113"/>
      <c r="AR110" s="107">
        <v>43609</v>
      </c>
      <c r="AS110" s="1472">
        <v>0.4375</v>
      </c>
      <c r="AT110" s="1473" t="s">
        <v>118</v>
      </c>
      <c r="AU110" s="108">
        <v>10</v>
      </c>
      <c r="AV110" s="90" t="s">
        <v>75</v>
      </c>
      <c r="AW110" s="1473">
        <v>11.8</v>
      </c>
      <c r="AX110" s="1473">
        <v>131</v>
      </c>
      <c r="AY110" s="1474">
        <v>1.7330000000000001</v>
      </c>
      <c r="AZ110" s="1473">
        <v>0.9</v>
      </c>
      <c r="BA110" s="1475">
        <v>20.399999999999999</v>
      </c>
      <c r="BB110" s="1473">
        <v>762.1</v>
      </c>
      <c r="BC110" s="1475">
        <v>8.76</v>
      </c>
      <c r="BD110" s="108" t="s">
        <v>91</v>
      </c>
      <c r="BE110" s="108" t="s">
        <v>91</v>
      </c>
      <c r="BF110" s="108" t="s">
        <v>91</v>
      </c>
      <c r="BG110" s="109" t="s">
        <v>91</v>
      </c>
      <c r="BH110" s="1476"/>
    </row>
    <row r="111" spans="1:63" ht="15.95" customHeight="1" thickBot="1">
      <c r="A111" s="35">
        <v>43609</v>
      </c>
      <c r="B111" s="14" t="s">
        <v>121</v>
      </c>
      <c r="C111" s="14" t="s">
        <v>74</v>
      </c>
      <c r="D111" s="12"/>
      <c r="E111" s="34">
        <v>17</v>
      </c>
      <c r="F111" s="34">
        <v>3</v>
      </c>
      <c r="G111" s="34">
        <v>44</v>
      </c>
      <c r="H111" s="34">
        <v>2</v>
      </c>
      <c r="I111" s="34">
        <v>0</v>
      </c>
      <c r="J111" s="34">
        <f t="shared" si="14"/>
        <v>4</v>
      </c>
      <c r="K111" s="34">
        <v>0</v>
      </c>
      <c r="L111" s="34">
        <v>4</v>
      </c>
      <c r="M111" s="34">
        <v>0</v>
      </c>
      <c r="N111" s="34">
        <v>0</v>
      </c>
      <c r="O111" s="34">
        <v>0</v>
      </c>
      <c r="P111" s="34">
        <v>0</v>
      </c>
      <c r="Q111" s="34">
        <v>0</v>
      </c>
      <c r="R111" s="34">
        <f t="shared" si="13"/>
        <v>44</v>
      </c>
      <c r="S111" s="34">
        <v>0</v>
      </c>
      <c r="T111" s="34">
        <f t="shared" si="15"/>
        <v>0</v>
      </c>
      <c r="U111" s="34">
        <v>0</v>
      </c>
      <c r="V111" s="34">
        <v>0</v>
      </c>
      <c r="W111" s="34">
        <v>0</v>
      </c>
      <c r="X111" s="34">
        <v>0</v>
      </c>
      <c r="Y111" s="34">
        <v>0</v>
      </c>
      <c r="Z111" s="34">
        <f t="shared" si="16"/>
        <v>0</v>
      </c>
      <c r="AA111" s="14">
        <v>0</v>
      </c>
      <c r="AB111" s="14">
        <v>0</v>
      </c>
      <c r="AC111" s="14">
        <v>0</v>
      </c>
      <c r="AD111" s="14">
        <v>0</v>
      </c>
      <c r="AE111" s="14">
        <v>0</v>
      </c>
      <c r="AF111" s="14">
        <v>0</v>
      </c>
      <c r="AG111" s="14">
        <v>0</v>
      </c>
      <c r="AH111" s="14">
        <v>0</v>
      </c>
      <c r="AI111" s="14">
        <v>0</v>
      </c>
      <c r="AJ111" s="14">
        <v>0</v>
      </c>
      <c r="AK111" s="14">
        <v>0</v>
      </c>
      <c r="AL111" s="14">
        <v>0</v>
      </c>
      <c r="AM111" s="14">
        <v>0</v>
      </c>
      <c r="AN111" s="14">
        <v>0</v>
      </c>
      <c r="AO111" s="14">
        <v>0</v>
      </c>
      <c r="AP111" s="33">
        <f t="shared" si="17"/>
        <v>70</v>
      </c>
      <c r="AQ111" s="113"/>
      <c r="AR111" s="107">
        <v>43609</v>
      </c>
      <c r="AS111" s="1472">
        <v>0.46527777777777773</v>
      </c>
      <c r="AT111" s="1473" t="s">
        <v>121</v>
      </c>
      <c r="AU111" s="108">
        <v>10</v>
      </c>
      <c r="AV111" s="90" t="s">
        <v>75</v>
      </c>
      <c r="AW111" s="1473">
        <v>8.1999999999999993</v>
      </c>
      <c r="AX111" s="1473">
        <v>91</v>
      </c>
      <c r="AY111" s="1474">
        <v>6.06</v>
      </c>
      <c r="AZ111" s="1473">
        <v>3.3</v>
      </c>
      <c r="BA111" s="1475">
        <v>19.3</v>
      </c>
      <c r="BB111" s="1473">
        <v>761.8</v>
      </c>
      <c r="BC111" s="1475">
        <v>7.33</v>
      </c>
      <c r="BD111" s="108" t="s">
        <v>91</v>
      </c>
      <c r="BE111" s="108" t="s">
        <v>91</v>
      </c>
      <c r="BF111" s="108" t="s">
        <v>91</v>
      </c>
      <c r="BG111" s="109" t="s">
        <v>91</v>
      </c>
      <c r="BH111" s="1476"/>
      <c r="BI111" s="1"/>
      <c r="BJ111" s="3"/>
      <c r="BK111" s="5"/>
    </row>
    <row r="112" spans="1:63" ht="15.95" customHeight="1" thickBot="1">
      <c r="A112" s="82">
        <v>43609</v>
      </c>
      <c r="B112" s="14" t="s">
        <v>128</v>
      </c>
      <c r="C112" s="14" t="s">
        <v>74</v>
      </c>
      <c r="D112" s="12"/>
      <c r="E112" s="34">
        <v>61</v>
      </c>
      <c r="F112" s="34">
        <v>142</v>
      </c>
      <c r="G112" s="34">
        <v>1</v>
      </c>
      <c r="H112" s="34">
        <v>298</v>
      </c>
      <c r="I112" s="34">
        <v>1</v>
      </c>
      <c r="J112" s="34">
        <f t="shared" si="14"/>
        <v>5</v>
      </c>
      <c r="K112" s="34">
        <v>0</v>
      </c>
      <c r="L112" s="34">
        <v>5</v>
      </c>
      <c r="M112" s="34">
        <v>0</v>
      </c>
      <c r="N112" s="34">
        <v>0</v>
      </c>
      <c r="O112" s="34">
        <v>0</v>
      </c>
      <c r="P112" s="34">
        <v>0</v>
      </c>
      <c r="Q112" s="34">
        <v>0</v>
      </c>
      <c r="R112" s="34">
        <f t="shared" si="13"/>
        <v>1</v>
      </c>
      <c r="S112" s="34">
        <v>0</v>
      </c>
      <c r="T112" s="34">
        <f t="shared" si="15"/>
        <v>0</v>
      </c>
      <c r="U112" s="34">
        <v>0</v>
      </c>
      <c r="V112" s="34">
        <v>0</v>
      </c>
      <c r="W112" s="34">
        <v>0</v>
      </c>
      <c r="X112" s="34">
        <v>0</v>
      </c>
      <c r="Y112" s="34">
        <v>0</v>
      </c>
      <c r="Z112" s="34">
        <f t="shared" si="16"/>
        <v>0</v>
      </c>
      <c r="AA112" s="14">
        <v>0</v>
      </c>
      <c r="AB112" s="14">
        <v>0</v>
      </c>
      <c r="AC112" s="14">
        <v>0</v>
      </c>
      <c r="AD112" s="14">
        <v>0</v>
      </c>
      <c r="AE112" s="14">
        <v>0</v>
      </c>
      <c r="AF112" s="14">
        <v>0</v>
      </c>
      <c r="AG112" s="14">
        <v>0</v>
      </c>
      <c r="AH112" s="14">
        <v>0</v>
      </c>
      <c r="AI112" s="14">
        <v>0</v>
      </c>
      <c r="AJ112" s="14">
        <v>0</v>
      </c>
      <c r="AK112" s="14">
        <v>0</v>
      </c>
      <c r="AL112" s="14">
        <v>0</v>
      </c>
      <c r="AM112" s="14">
        <v>2</v>
      </c>
      <c r="AN112" s="14">
        <v>4</v>
      </c>
      <c r="AO112" s="14">
        <v>0</v>
      </c>
      <c r="AP112" s="33">
        <f t="shared" si="17"/>
        <v>514</v>
      </c>
      <c r="AQ112" s="113"/>
      <c r="AR112" s="107">
        <v>43609</v>
      </c>
      <c r="AS112" s="1472">
        <v>0.4513888888888889</v>
      </c>
      <c r="AT112" s="1473" t="s">
        <v>128</v>
      </c>
      <c r="AU112" s="108">
        <v>10</v>
      </c>
      <c r="AV112" s="90" t="s">
        <v>75</v>
      </c>
      <c r="AW112" s="1473">
        <v>5.5</v>
      </c>
      <c r="AX112" s="1473">
        <v>56</v>
      </c>
      <c r="AY112" s="1474">
        <v>1.1479999999999999</v>
      </c>
      <c r="AZ112" s="1473">
        <v>0.6</v>
      </c>
      <c r="BA112" s="1475">
        <v>16.8</v>
      </c>
      <c r="BB112" s="1473">
        <v>762.3</v>
      </c>
      <c r="BC112" s="1475">
        <v>7.13</v>
      </c>
      <c r="BD112" s="108" t="s">
        <v>91</v>
      </c>
      <c r="BE112" s="108" t="s">
        <v>91</v>
      </c>
      <c r="BF112" s="108" t="s">
        <v>91</v>
      </c>
      <c r="BG112" s="109" t="s">
        <v>91</v>
      </c>
      <c r="BH112" s="1476"/>
    </row>
    <row r="113" spans="1:98" ht="15.95" customHeight="1" thickBot="1">
      <c r="A113" s="43">
        <v>43643</v>
      </c>
      <c r="B113" s="44" t="s">
        <v>73</v>
      </c>
      <c r="C113" s="44" t="s">
        <v>77</v>
      </c>
      <c r="D113" s="12"/>
      <c r="E113" s="45">
        <v>12</v>
      </c>
      <c r="F113" s="45">
        <v>61</v>
      </c>
      <c r="G113" s="45">
        <v>0</v>
      </c>
      <c r="H113" s="45">
        <v>0</v>
      </c>
      <c r="I113" s="45">
        <v>0</v>
      </c>
      <c r="J113" s="45">
        <f t="shared" si="14"/>
        <v>8</v>
      </c>
      <c r="K113" s="45">
        <v>0</v>
      </c>
      <c r="L113" s="45">
        <v>7</v>
      </c>
      <c r="M113" s="45">
        <v>0</v>
      </c>
      <c r="N113" s="45">
        <v>0</v>
      </c>
      <c r="O113" s="45">
        <v>1</v>
      </c>
      <c r="P113" s="45">
        <v>0</v>
      </c>
      <c r="Q113" s="45">
        <v>4</v>
      </c>
      <c r="R113" s="45">
        <f t="shared" si="13"/>
        <v>0</v>
      </c>
      <c r="S113" s="45">
        <v>0</v>
      </c>
      <c r="T113" s="45">
        <f t="shared" si="15"/>
        <v>1</v>
      </c>
      <c r="U113" s="45">
        <v>1</v>
      </c>
      <c r="V113" s="45">
        <v>0</v>
      </c>
      <c r="W113" s="45">
        <v>0</v>
      </c>
      <c r="X113" s="45">
        <v>0</v>
      </c>
      <c r="Y113" s="45">
        <v>0</v>
      </c>
      <c r="Z113" s="45">
        <f t="shared" si="16"/>
        <v>0</v>
      </c>
      <c r="AA113" s="44">
        <v>0</v>
      </c>
      <c r="AB113" s="44">
        <v>0</v>
      </c>
      <c r="AC113" s="44">
        <v>0</v>
      </c>
      <c r="AD113" s="44">
        <v>0</v>
      </c>
      <c r="AE113" s="44">
        <v>0</v>
      </c>
      <c r="AF113" s="44">
        <v>0</v>
      </c>
      <c r="AG113" s="44">
        <v>0</v>
      </c>
      <c r="AH113" s="44">
        <v>0</v>
      </c>
      <c r="AI113" s="44">
        <v>0</v>
      </c>
      <c r="AJ113" s="44">
        <v>0</v>
      </c>
      <c r="AK113" s="44">
        <v>0</v>
      </c>
      <c r="AL113" s="44">
        <v>0</v>
      </c>
      <c r="AM113" s="44">
        <v>0</v>
      </c>
      <c r="AN113" s="44">
        <v>0</v>
      </c>
      <c r="AO113" s="44">
        <v>0</v>
      </c>
      <c r="AP113" s="33">
        <f t="shared" si="17"/>
        <v>86</v>
      </c>
      <c r="AQ113" s="113"/>
      <c r="AR113" s="57">
        <v>43643</v>
      </c>
      <c r="AS113" s="1477">
        <v>0.60416666666666663</v>
      </c>
      <c r="AT113" s="1478" t="s">
        <v>73</v>
      </c>
      <c r="AU113" s="54">
        <v>10</v>
      </c>
      <c r="AV113" s="49" t="s">
        <v>75</v>
      </c>
      <c r="AW113" s="1478">
        <v>15.1</v>
      </c>
      <c r="AX113" s="1478">
        <v>214</v>
      </c>
      <c r="AY113" s="1479">
        <v>39.6</v>
      </c>
      <c r="AZ113" s="1478">
        <v>25.3</v>
      </c>
      <c r="BA113" s="1480">
        <v>25.8</v>
      </c>
      <c r="BB113" s="1478">
        <v>761</v>
      </c>
      <c r="BC113" s="1480">
        <v>8.6</v>
      </c>
      <c r="BD113" s="1478">
        <v>0</v>
      </c>
      <c r="BE113" s="1478">
        <v>0</v>
      </c>
      <c r="BF113" s="1478">
        <v>2</v>
      </c>
      <c r="BG113" s="1481">
        <v>0.15</v>
      </c>
      <c r="BH113" s="1482"/>
      <c r="BI113" s="1"/>
      <c r="BJ113" s="3"/>
      <c r="BK113" s="5"/>
    </row>
    <row r="114" spans="1:98" ht="15.95" customHeight="1" thickBot="1">
      <c r="A114" s="35">
        <v>43643</v>
      </c>
      <c r="B114" s="14" t="s">
        <v>73</v>
      </c>
      <c r="C114" s="14" t="s">
        <v>74</v>
      </c>
      <c r="D114" s="12"/>
      <c r="E114" s="34">
        <v>0</v>
      </c>
      <c r="F114" s="34">
        <v>1650</v>
      </c>
      <c r="G114" s="34">
        <v>45</v>
      </c>
      <c r="H114" s="34">
        <v>0</v>
      </c>
      <c r="I114" s="34">
        <v>0</v>
      </c>
      <c r="J114" s="34">
        <f t="shared" si="14"/>
        <v>7</v>
      </c>
      <c r="K114" s="34">
        <v>0</v>
      </c>
      <c r="L114" s="34">
        <v>5</v>
      </c>
      <c r="M114" s="34">
        <v>0</v>
      </c>
      <c r="N114" s="34">
        <v>0</v>
      </c>
      <c r="O114" s="34">
        <v>2</v>
      </c>
      <c r="P114" s="34">
        <v>0</v>
      </c>
      <c r="Q114" s="34">
        <v>2</v>
      </c>
      <c r="R114" s="34">
        <f t="shared" si="13"/>
        <v>45</v>
      </c>
      <c r="S114" s="34">
        <v>0</v>
      </c>
      <c r="T114" s="34">
        <f t="shared" si="15"/>
        <v>0</v>
      </c>
      <c r="U114" s="34">
        <v>0</v>
      </c>
      <c r="V114" s="34">
        <v>0</v>
      </c>
      <c r="W114" s="34">
        <v>0</v>
      </c>
      <c r="X114" s="34">
        <v>0</v>
      </c>
      <c r="Y114" s="34">
        <v>0</v>
      </c>
      <c r="Z114" s="34">
        <f t="shared" si="16"/>
        <v>0</v>
      </c>
      <c r="AA114" s="14">
        <v>0</v>
      </c>
      <c r="AB114" s="14">
        <v>0</v>
      </c>
      <c r="AC114" s="14">
        <v>0</v>
      </c>
      <c r="AD114" s="14">
        <v>0</v>
      </c>
      <c r="AE114" s="14">
        <v>0</v>
      </c>
      <c r="AF114" s="14">
        <v>0</v>
      </c>
      <c r="AG114" s="14">
        <v>0</v>
      </c>
      <c r="AH114" s="14">
        <v>0</v>
      </c>
      <c r="AI114" s="14">
        <v>0</v>
      </c>
      <c r="AJ114" s="14">
        <v>0</v>
      </c>
      <c r="AK114" s="14">
        <v>0</v>
      </c>
      <c r="AL114" s="14">
        <v>0</v>
      </c>
      <c r="AM114" s="14">
        <v>0</v>
      </c>
      <c r="AN114" s="14">
        <v>0</v>
      </c>
      <c r="AO114" s="14">
        <v>0</v>
      </c>
      <c r="AP114" s="33">
        <f t="shared" si="17"/>
        <v>1704</v>
      </c>
      <c r="AQ114" s="113"/>
      <c r="AR114" s="107">
        <v>43643</v>
      </c>
      <c r="AS114" s="1472">
        <v>0.60416666666666663</v>
      </c>
      <c r="AT114" s="1473" t="s">
        <v>73</v>
      </c>
      <c r="AU114" s="108">
        <v>10</v>
      </c>
      <c r="AV114" s="90" t="s">
        <v>75</v>
      </c>
      <c r="AW114" s="1473">
        <v>15.1</v>
      </c>
      <c r="AX114" s="1473">
        <v>214</v>
      </c>
      <c r="AY114" s="1474">
        <v>39.6</v>
      </c>
      <c r="AZ114" s="1473">
        <v>25.3</v>
      </c>
      <c r="BA114" s="1475">
        <v>25.8</v>
      </c>
      <c r="BB114" s="1473">
        <v>761</v>
      </c>
      <c r="BC114" s="1475">
        <v>8.6</v>
      </c>
      <c r="BD114" s="1473">
        <v>0</v>
      </c>
      <c r="BE114" s="1473">
        <v>0</v>
      </c>
      <c r="BF114" s="1473">
        <v>2</v>
      </c>
      <c r="BG114" s="1483">
        <v>0.15</v>
      </c>
      <c r="BH114" s="1476"/>
      <c r="BI114" s="1"/>
      <c r="BJ114" s="3"/>
      <c r="BK114" s="5"/>
    </row>
    <row r="115" spans="1:98" ht="15.95" customHeight="1" thickBot="1">
      <c r="A115" s="43">
        <v>43643</v>
      </c>
      <c r="B115" s="44" t="s">
        <v>118</v>
      </c>
      <c r="C115" s="44" t="s">
        <v>77</v>
      </c>
      <c r="D115" s="12"/>
      <c r="E115" s="45">
        <v>13</v>
      </c>
      <c r="F115" s="45">
        <v>5</v>
      </c>
      <c r="G115" s="45">
        <v>0</v>
      </c>
      <c r="H115" s="45">
        <v>1</v>
      </c>
      <c r="I115" s="45">
        <v>22</v>
      </c>
      <c r="J115" s="45">
        <f t="shared" si="14"/>
        <v>1</v>
      </c>
      <c r="K115" s="45">
        <v>0</v>
      </c>
      <c r="L115" s="45">
        <v>1</v>
      </c>
      <c r="M115" s="45">
        <v>0</v>
      </c>
      <c r="N115" s="45">
        <v>0</v>
      </c>
      <c r="O115" s="45">
        <v>0</v>
      </c>
      <c r="P115" s="45">
        <v>0</v>
      </c>
      <c r="Q115" s="45">
        <v>0</v>
      </c>
      <c r="R115" s="45">
        <f t="shared" si="13"/>
        <v>0</v>
      </c>
      <c r="S115" s="45">
        <v>0</v>
      </c>
      <c r="T115" s="45">
        <f t="shared" si="15"/>
        <v>0</v>
      </c>
      <c r="U115" s="45">
        <v>0</v>
      </c>
      <c r="V115" s="45">
        <v>0</v>
      </c>
      <c r="W115" s="45">
        <v>0</v>
      </c>
      <c r="X115" s="45">
        <v>0</v>
      </c>
      <c r="Y115" s="45">
        <v>0</v>
      </c>
      <c r="Z115" s="45">
        <f t="shared" si="16"/>
        <v>0</v>
      </c>
      <c r="AA115" s="44">
        <v>0</v>
      </c>
      <c r="AB115" s="44">
        <v>0</v>
      </c>
      <c r="AC115" s="44">
        <v>0</v>
      </c>
      <c r="AD115" s="44">
        <v>0</v>
      </c>
      <c r="AE115" s="44">
        <v>0</v>
      </c>
      <c r="AF115" s="44">
        <v>0</v>
      </c>
      <c r="AG115" s="44">
        <v>0</v>
      </c>
      <c r="AH115" s="44">
        <v>0</v>
      </c>
      <c r="AI115" s="44">
        <v>0</v>
      </c>
      <c r="AJ115" s="44">
        <v>0</v>
      </c>
      <c r="AK115" s="44">
        <v>0</v>
      </c>
      <c r="AL115" s="44">
        <v>0</v>
      </c>
      <c r="AM115" s="44">
        <v>0</v>
      </c>
      <c r="AN115" s="44">
        <v>4</v>
      </c>
      <c r="AO115" s="44">
        <v>0</v>
      </c>
      <c r="AP115" s="33">
        <f t="shared" si="17"/>
        <v>46</v>
      </c>
      <c r="AQ115" s="113"/>
      <c r="AR115" s="57">
        <v>43643</v>
      </c>
      <c r="AS115" s="1477">
        <v>0.46875</v>
      </c>
      <c r="AT115" s="1478" t="s">
        <v>118</v>
      </c>
      <c r="AU115" s="54">
        <v>5</v>
      </c>
      <c r="AV115" s="66" t="s">
        <v>75</v>
      </c>
      <c r="AW115" s="1478">
        <v>3.8</v>
      </c>
      <c r="AX115" s="1478">
        <v>42</v>
      </c>
      <c r="AY115" s="1479">
        <v>5.61</v>
      </c>
      <c r="AZ115" s="1478">
        <v>3.1</v>
      </c>
      <c r="BA115" s="1480">
        <v>20.6</v>
      </c>
      <c r="BB115" s="1478">
        <v>763.1</v>
      </c>
      <c r="BC115" s="1480">
        <v>6.5</v>
      </c>
      <c r="BD115" s="54">
        <v>0</v>
      </c>
      <c r="BE115" s="54">
        <v>0</v>
      </c>
      <c r="BF115" s="54">
        <v>1.5</v>
      </c>
      <c r="BG115" s="60">
        <v>7.0000000000000007E-2</v>
      </c>
      <c r="BH115" s="1482" t="s">
        <v>140</v>
      </c>
      <c r="BI115" s="1"/>
      <c r="BJ115" s="3"/>
      <c r="BK115" s="5"/>
    </row>
    <row r="116" spans="1:98" ht="15.95" customHeight="1" thickBot="1">
      <c r="A116" s="35">
        <v>43643</v>
      </c>
      <c r="B116" s="14" t="s">
        <v>118</v>
      </c>
      <c r="C116" s="14" t="s">
        <v>74</v>
      </c>
      <c r="D116" s="12"/>
      <c r="E116" s="34">
        <v>176</v>
      </c>
      <c r="F116" s="34">
        <v>1204</v>
      </c>
      <c r="G116" s="34">
        <v>4</v>
      </c>
      <c r="H116" s="34">
        <v>659</v>
      </c>
      <c r="I116" s="34">
        <v>9</v>
      </c>
      <c r="J116" s="34">
        <f t="shared" si="14"/>
        <v>0</v>
      </c>
      <c r="K116" s="34">
        <v>0</v>
      </c>
      <c r="L116" s="34">
        <v>0</v>
      </c>
      <c r="M116" s="34">
        <v>0</v>
      </c>
      <c r="N116" s="34">
        <v>0</v>
      </c>
      <c r="O116" s="34">
        <v>0</v>
      </c>
      <c r="P116" s="34">
        <v>0</v>
      </c>
      <c r="Q116" s="34">
        <v>0</v>
      </c>
      <c r="R116" s="34">
        <f t="shared" si="13"/>
        <v>5</v>
      </c>
      <c r="S116" s="34">
        <v>1</v>
      </c>
      <c r="T116" s="34">
        <f t="shared" si="15"/>
        <v>0</v>
      </c>
      <c r="U116" s="34">
        <v>0</v>
      </c>
      <c r="V116" s="34">
        <v>0</v>
      </c>
      <c r="W116" s="34">
        <v>0</v>
      </c>
      <c r="X116" s="34">
        <v>1</v>
      </c>
      <c r="Y116" s="34">
        <v>0</v>
      </c>
      <c r="Z116" s="34">
        <f t="shared" si="16"/>
        <v>18</v>
      </c>
      <c r="AA116" s="14">
        <v>1</v>
      </c>
      <c r="AB116" s="14">
        <v>12</v>
      </c>
      <c r="AC116" s="14">
        <v>0</v>
      </c>
      <c r="AD116" s="14">
        <v>0</v>
      </c>
      <c r="AE116" s="14">
        <v>0</v>
      </c>
      <c r="AF116" s="14">
        <v>0</v>
      </c>
      <c r="AG116" s="14">
        <v>5</v>
      </c>
      <c r="AH116" s="14">
        <v>0</v>
      </c>
      <c r="AI116" s="14">
        <v>0</v>
      </c>
      <c r="AJ116" s="14">
        <v>0</v>
      </c>
      <c r="AK116" s="14">
        <v>2</v>
      </c>
      <c r="AL116" s="14">
        <v>0</v>
      </c>
      <c r="AM116" s="14">
        <v>0</v>
      </c>
      <c r="AN116" s="14">
        <v>13</v>
      </c>
      <c r="AO116" s="14">
        <v>0</v>
      </c>
      <c r="AP116" s="33">
        <f t="shared" si="17"/>
        <v>2087</v>
      </c>
      <c r="AQ116" s="113"/>
      <c r="AR116" s="107">
        <v>43643</v>
      </c>
      <c r="AS116" s="1472">
        <v>0.46875</v>
      </c>
      <c r="AT116" s="1473" t="s">
        <v>118</v>
      </c>
      <c r="AU116" s="108">
        <v>5</v>
      </c>
      <c r="AV116" s="90" t="s">
        <v>75</v>
      </c>
      <c r="AW116" s="1473">
        <v>3.8</v>
      </c>
      <c r="AX116" s="1473">
        <v>42</v>
      </c>
      <c r="AY116" s="1474">
        <v>5.61</v>
      </c>
      <c r="AZ116" s="1473">
        <v>3.1</v>
      </c>
      <c r="BA116" s="1475">
        <v>20.6</v>
      </c>
      <c r="BB116" s="1473">
        <v>763.1</v>
      </c>
      <c r="BC116" s="1475">
        <v>6.5</v>
      </c>
      <c r="BD116" s="108">
        <v>0</v>
      </c>
      <c r="BE116" s="108">
        <v>0</v>
      </c>
      <c r="BF116" s="108">
        <v>1.5</v>
      </c>
      <c r="BG116" s="109">
        <v>7.0000000000000007E-2</v>
      </c>
      <c r="BH116" s="1476" t="s">
        <v>140</v>
      </c>
      <c r="BI116" s="1"/>
      <c r="BJ116" s="3"/>
      <c r="BK116" s="5"/>
    </row>
    <row r="117" spans="1:98" ht="15.95" customHeight="1" thickBot="1">
      <c r="A117" s="43">
        <v>43643</v>
      </c>
      <c r="B117" s="44" t="s">
        <v>128</v>
      </c>
      <c r="C117" s="44" t="s">
        <v>77</v>
      </c>
      <c r="D117" s="12"/>
      <c r="E117" s="45">
        <v>4</v>
      </c>
      <c r="F117" s="45">
        <v>0</v>
      </c>
      <c r="G117" s="45">
        <v>0</v>
      </c>
      <c r="H117" s="45">
        <v>15</v>
      </c>
      <c r="I117" s="45">
        <v>0</v>
      </c>
      <c r="J117" s="45">
        <f t="shared" si="14"/>
        <v>0</v>
      </c>
      <c r="K117" s="45">
        <v>0</v>
      </c>
      <c r="L117" s="45">
        <v>0</v>
      </c>
      <c r="M117" s="45">
        <v>0</v>
      </c>
      <c r="N117" s="45">
        <v>0</v>
      </c>
      <c r="O117" s="45">
        <v>0</v>
      </c>
      <c r="P117" s="45">
        <v>0</v>
      </c>
      <c r="Q117" s="45">
        <v>0</v>
      </c>
      <c r="R117" s="45">
        <f t="shared" si="13"/>
        <v>0</v>
      </c>
      <c r="S117" s="45">
        <v>0</v>
      </c>
      <c r="T117" s="45">
        <f t="shared" si="15"/>
        <v>0</v>
      </c>
      <c r="U117" s="45">
        <v>0</v>
      </c>
      <c r="V117" s="45">
        <v>0</v>
      </c>
      <c r="W117" s="45">
        <v>0</v>
      </c>
      <c r="X117" s="45">
        <v>0</v>
      </c>
      <c r="Y117" s="45">
        <v>0</v>
      </c>
      <c r="Z117" s="45">
        <f t="shared" si="16"/>
        <v>0</v>
      </c>
      <c r="AA117" s="44">
        <v>0</v>
      </c>
      <c r="AB117" s="44">
        <v>0</v>
      </c>
      <c r="AC117" s="44">
        <v>0</v>
      </c>
      <c r="AD117" s="44">
        <v>0</v>
      </c>
      <c r="AE117" s="44">
        <v>0</v>
      </c>
      <c r="AF117" s="44">
        <v>0</v>
      </c>
      <c r="AG117" s="44">
        <v>0</v>
      </c>
      <c r="AH117" s="44">
        <v>0</v>
      </c>
      <c r="AI117" s="44">
        <v>0</v>
      </c>
      <c r="AJ117" s="44">
        <v>0</v>
      </c>
      <c r="AK117" s="44">
        <v>0</v>
      </c>
      <c r="AL117" s="44">
        <v>0</v>
      </c>
      <c r="AM117" s="44">
        <v>0</v>
      </c>
      <c r="AN117" s="44">
        <v>0</v>
      </c>
      <c r="AO117" s="44">
        <v>0</v>
      </c>
      <c r="AP117" s="33">
        <f t="shared" si="17"/>
        <v>19</v>
      </c>
      <c r="AQ117" s="113"/>
      <c r="AR117" s="57">
        <v>43643</v>
      </c>
      <c r="AS117" s="1477">
        <v>0.49305555555555558</v>
      </c>
      <c r="AT117" s="1478" t="s">
        <v>128</v>
      </c>
      <c r="AU117" s="54">
        <v>10</v>
      </c>
      <c r="AV117" s="49" t="s">
        <v>75</v>
      </c>
      <c r="AW117" s="1478">
        <v>13.1</v>
      </c>
      <c r="AX117" s="1478">
        <v>161</v>
      </c>
      <c r="AY117" s="1479">
        <v>2.39</v>
      </c>
      <c r="AZ117" s="1478">
        <v>1.2</v>
      </c>
      <c r="BA117" s="1480">
        <v>24.5</v>
      </c>
      <c r="BB117" s="1478">
        <v>762.8</v>
      </c>
      <c r="BC117" s="1480">
        <v>8.8000000000000007</v>
      </c>
      <c r="BD117" s="1478">
        <v>0</v>
      </c>
      <c r="BE117" s="1478">
        <v>0</v>
      </c>
      <c r="BF117" s="1478">
        <v>2</v>
      </c>
      <c r="BG117" s="1481">
        <v>0.15</v>
      </c>
      <c r="BH117" s="1482"/>
      <c r="BI117" s="1"/>
      <c r="BJ117" s="3"/>
      <c r="BK117" s="5"/>
    </row>
    <row r="118" spans="1:98" ht="15.95" customHeight="1" thickBot="1">
      <c r="A118" s="35">
        <v>43643</v>
      </c>
      <c r="B118" s="14" t="s">
        <v>128</v>
      </c>
      <c r="C118" s="14" t="s">
        <v>74</v>
      </c>
      <c r="D118" s="12"/>
      <c r="E118" s="34">
        <v>638</v>
      </c>
      <c r="F118" s="34">
        <v>25</v>
      </c>
      <c r="G118" s="34">
        <v>0</v>
      </c>
      <c r="H118" s="34">
        <v>875</v>
      </c>
      <c r="I118" s="34">
        <v>0</v>
      </c>
      <c r="J118" s="34">
        <f t="shared" si="14"/>
        <v>21</v>
      </c>
      <c r="K118" s="34">
        <v>0</v>
      </c>
      <c r="L118" s="34">
        <v>17</v>
      </c>
      <c r="M118" s="34">
        <v>0</v>
      </c>
      <c r="N118" s="34">
        <v>2</v>
      </c>
      <c r="O118" s="34">
        <v>0</v>
      </c>
      <c r="P118" s="34">
        <v>2</v>
      </c>
      <c r="Q118" s="34">
        <v>10</v>
      </c>
      <c r="R118" s="34">
        <f t="shared" si="13"/>
        <v>0</v>
      </c>
      <c r="S118" s="34">
        <v>0</v>
      </c>
      <c r="T118" s="34">
        <f t="shared" si="15"/>
        <v>0</v>
      </c>
      <c r="U118" s="34">
        <v>0</v>
      </c>
      <c r="V118" s="34">
        <v>0</v>
      </c>
      <c r="W118" s="34">
        <v>0</v>
      </c>
      <c r="X118" s="34">
        <v>1</v>
      </c>
      <c r="Y118" s="34">
        <v>6</v>
      </c>
      <c r="Z118" s="34">
        <f t="shared" si="16"/>
        <v>0</v>
      </c>
      <c r="AA118" s="14">
        <v>0</v>
      </c>
      <c r="AB118" s="14">
        <v>0</v>
      </c>
      <c r="AC118" s="14">
        <v>0</v>
      </c>
      <c r="AD118" s="14">
        <v>0</v>
      </c>
      <c r="AE118" s="14">
        <v>0</v>
      </c>
      <c r="AF118" s="14">
        <v>0</v>
      </c>
      <c r="AG118" s="14">
        <v>0</v>
      </c>
      <c r="AH118" s="14">
        <v>0</v>
      </c>
      <c r="AI118" s="14">
        <v>0</v>
      </c>
      <c r="AJ118" s="14">
        <v>0</v>
      </c>
      <c r="AK118" s="14">
        <v>0</v>
      </c>
      <c r="AL118" s="14">
        <v>0</v>
      </c>
      <c r="AM118" s="14">
        <v>0</v>
      </c>
      <c r="AN118" s="14">
        <v>2</v>
      </c>
      <c r="AO118" s="14">
        <v>0</v>
      </c>
      <c r="AP118" s="33">
        <f t="shared" si="17"/>
        <v>1578</v>
      </c>
      <c r="AQ118" s="113"/>
      <c r="AR118" s="107">
        <v>43643</v>
      </c>
      <c r="AS118" s="1472">
        <v>0.49305555555555558</v>
      </c>
      <c r="AT118" s="1473" t="s">
        <v>128</v>
      </c>
      <c r="AU118" s="108">
        <v>10</v>
      </c>
      <c r="AV118" s="90" t="s">
        <v>75</v>
      </c>
      <c r="AW118" s="1473">
        <v>13.1</v>
      </c>
      <c r="AX118" s="1473">
        <v>161</v>
      </c>
      <c r="AY118" s="1474">
        <v>2.39</v>
      </c>
      <c r="AZ118" s="1473">
        <v>1.2</v>
      </c>
      <c r="BA118" s="1475">
        <v>24.5</v>
      </c>
      <c r="BB118" s="1473">
        <v>762.8</v>
      </c>
      <c r="BC118" s="1475">
        <v>8.8000000000000007</v>
      </c>
      <c r="BD118" s="1473">
        <v>0</v>
      </c>
      <c r="BE118" s="1473">
        <v>0</v>
      </c>
      <c r="BF118" s="1473">
        <v>2</v>
      </c>
      <c r="BG118" s="1483">
        <v>0.15</v>
      </c>
      <c r="BH118" s="1476"/>
      <c r="BI118" s="1"/>
      <c r="BJ118" s="3"/>
      <c r="BK118" s="5"/>
    </row>
    <row r="119" spans="1:98" ht="15.95" customHeight="1" thickBot="1">
      <c r="A119" s="56">
        <v>43647</v>
      </c>
      <c r="B119" s="44" t="s">
        <v>121</v>
      </c>
      <c r="C119" s="44" t="s">
        <v>77</v>
      </c>
      <c r="D119" s="12"/>
      <c r="E119" s="45">
        <v>0</v>
      </c>
      <c r="F119" s="45">
        <v>0</v>
      </c>
      <c r="G119" s="45">
        <v>2</v>
      </c>
      <c r="H119" s="45"/>
      <c r="I119" s="45">
        <v>1</v>
      </c>
      <c r="J119" s="45">
        <f t="shared" si="14"/>
        <v>0</v>
      </c>
      <c r="K119" s="45">
        <v>0</v>
      </c>
      <c r="L119" s="45">
        <v>0</v>
      </c>
      <c r="M119" s="45">
        <v>0</v>
      </c>
      <c r="N119" s="45">
        <v>0</v>
      </c>
      <c r="O119" s="45">
        <v>0</v>
      </c>
      <c r="P119" s="45">
        <v>0</v>
      </c>
      <c r="Q119" s="45">
        <v>0</v>
      </c>
      <c r="R119" s="45">
        <f t="shared" si="13"/>
        <v>2</v>
      </c>
      <c r="S119" s="45">
        <v>0</v>
      </c>
      <c r="T119" s="45">
        <f t="shared" si="15"/>
        <v>0</v>
      </c>
      <c r="U119" s="45">
        <v>0</v>
      </c>
      <c r="V119" s="45">
        <v>0</v>
      </c>
      <c r="W119" s="45">
        <v>0</v>
      </c>
      <c r="X119" s="45">
        <v>0</v>
      </c>
      <c r="Y119" s="45">
        <v>0</v>
      </c>
      <c r="Z119" s="45">
        <f t="shared" si="16"/>
        <v>0</v>
      </c>
      <c r="AA119" s="44">
        <v>0</v>
      </c>
      <c r="AB119" s="44">
        <v>0</v>
      </c>
      <c r="AC119" s="44">
        <v>0</v>
      </c>
      <c r="AD119" s="44">
        <v>0</v>
      </c>
      <c r="AE119" s="44">
        <v>0</v>
      </c>
      <c r="AF119" s="44">
        <v>0</v>
      </c>
      <c r="AG119" s="44">
        <v>0</v>
      </c>
      <c r="AH119" s="44">
        <v>0</v>
      </c>
      <c r="AI119" s="44">
        <v>0</v>
      </c>
      <c r="AJ119" s="44">
        <v>0</v>
      </c>
      <c r="AK119" s="44">
        <v>0</v>
      </c>
      <c r="AL119" s="44">
        <v>0</v>
      </c>
      <c r="AM119" s="44">
        <v>0</v>
      </c>
      <c r="AN119" s="44">
        <v>0</v>
      </c>
      <c r="AO119" s="44">
        <v>0</v>
      </c>
      <c r="AP119" s="33">
        <f t="shared" si="17"/>
        <v>3</v>
      </c>
      <c r="AQ119" s="113"/>
      <c r="AR119" s="57">
        <v>43647</v>
      </c>
      <c r="AS119" s="1477">
        <v>0.39583333333333331</v>
      </c>
      <c r="AT119" s="1478" t="s">
        <v>121</v>
      </c>
      <c r="AU119" s="54">
        <v>10</v>
      </c>
      <c r="AV119" s="49" t="s">
        <v>75</v>
      </c>
      <c r="AW119" s="1478">
        <v>7.8</v>
      </c>
      <c r="AX119" s="1478">
        <v>101</v>
      </c>
      <c r="AY119" s="1479">
        <v>13.69</v>
      </c>
      <c r="AZ119" s="1478">
        <v>7.9</v>
      </c>
      <c r="BA119" s="1480">
        <v>26.2</v>
      </c>
      <c r="BB119" s="1478">
        <v>759.2</v>
      </c>
      <c r="BC119" s="1480">
        <v>7.5</v>
      </c>
      <c r="BD119" s="1478">
        <v>0</v>
      </c>
      <c r="BE119" s="1478">
        <v>1</v>
      </c>
      <c r="BF119" s="1478">
        <v>2.5</v>
      </c>
      <c r="BG119" s="1481">
        <v>0.2</v>
      </c>
      <c r="BH119" s="1482"/>
    </row>
    <row r="120" spans="1:98" ht="15.95" customHeight="1" thickBot="1">
      <c r="A120" s="35">
        <v>43647</v>
      </c>
      <c r="B120" s="14" t="s">
        <v>121</v>
      </c>
      <c r="C120" s="14" t="s">
        <v>74</v>
      </c>
      <c r="D120" s="12"/>
      <c r="E120" s="34">
        <v>16</v>
      </c>
      <c r="F120" s="34">
        <v>108</v>
      </c>
      <c r="G120" s="34">
        <v>32</v>
      </c>
      <c r="H120" s="34">
        <v>2</v>
      </c>
      <c r="I120" s="34">
        <v>16</v>
      </c>
      <c r="J120" s="34">
        <f t="shared" si="14"/>
        <v>11</v>
      </c>
      <c r="K120" s="34">
        <v>0</v>
      </c>
      <c r="L120" s="34">
        <v>10</v>
      </c>
      <c r="M120" s="34">
        <v>0</v>
      </c>
      <c r="N120" s="34">
        <v>0</v>
      </c>
      <c r="O120" s="34">
        <v>1</v>
      </c>
      <c r="P120" s="34">
        <v>0</v>
      </c>
      <c r="Q120" s="34">
        <v>0</v>
      </c>
      <c r="R120" s="34">
        <f t="shared" si="13"/>
        <v>32</v>
      </c>
      <c r="S120" s="34">
        <v>0</v>
      </c>
      <c r="T120" s="34">
        <f t="shared" si="15"/>
        <v>18</v>
      </c>
      <c r="U120" s="34">
        <v>0</v>
      </c>
      <c r="V120" s="14">
        <v>18</v>
      </c>
      <c r="W120" s="34">
        <v>0</v>
      </c>
      <c r="X120" s="34">
        <v>0</v>
      </c>
      <c r="Y120" s="34">
        <v>0</v>
      </c>
      <c r="Z120" s="34">
        <f t="shared" si="16"/>
        <v>0</v>
      </c>
      <c r="AA120" s="14">
        <v>0</v>
      </c>
      <c r="AB120" s="14">
        <v>0</v>
      </c>
      <c r="AC120" s="14">
        <v>0</v>
      </c>
      <c r="AD120" s="14">
        <v>0</v>
      </c>
      <c r="AE120" s="14">
        <v>0</v>
      </c>
      <c r="AF120" s="14">
        <v>0</v>
      </c>
      <c r="AG120" s="14">
        <v>0</v>
      </c>
      <c r="AH120" s="14">
        <v>0</v>
      </c>
      <c r="AI120" s="14">
        <v>0</v>
      </c>
      <c r="AJ120" s="14">
        <v>0</v>
      </c>
      <c r="AK120" s="14">
        <v>0</v>
      </c>
      <c r="AL120" s="14">
        <v>0</v>
      </c>
      <c r="AM120" s="14">
        <v>0</v>
      </c>
      <c r="AN120" s="14">
        <v>0</v>
      </c>
      <c r="AO120" s="14">
        <v>0</v>
      </c>
      <c r="AP120" s="33">
        <f t="shared" si="17"/>
        <v>203</v>
      </c>
      <c r="AQ120" s="113"/>
      <c r="AR120" s="107">
        <v>43647</v>
      </c>
      <c r="AS120" s="1472">
        <v>0.39583333333333331</v>
      </c>
      <c r="AT120" s="1473" t="s">
        <v>121</v>
      </c>
      <c r="AU120" s="108">
        <v>10</v>
      </c>
      <c r="AV120" s="90" t="s">
        <v>75</v>
      </c>
      <c r="AW120" s="1473">
        <v>7.8</v>
      </c>
      <c r="AX120" s="1473">
        <v>101</v>
      </c>
      <c r="AY120" s="1474">
        <v>13.69</v>
      </c>
      <c r="AZ120" s="1473">
        <v>7.9</v>
      </c>
      <c r="BA120" s="1475">
        <v>26.2</v>
      </c>
      <c r="BB120" s="1473">
        <v>759.2</v>
      </c>
      <c r="BC120" s="1475">
        <v>7.5</v>
      </c>
      <c r="BD120" s="1473">
        <v>0</v>
      </c>
      <c r="BE120" s="1473">
        <v>1</v>
      </c>
      <c r="BF120" s="1473">
        <v>2.5</v>
      </c>
      <c r="BG120" s="1483">
        <v>0.2</v>
      </c>
      <c r="BH120" s="1476"/>
      <c r="BI120" s="1"/>
      <c r="BJ120" s="3"/>
      <c r="BK120" s="5"/>
    </row>
    <row r="121" spans="1:98" ht="15.95" customHeight="1" thickBot="1">
      <c r="A121" s="35">
        <v>43647</v>
      </c>
      <c r="B121" s="14" t="s">
        <v>89</v>
      </c>
      <c r="C121" s="14" t="s">
        <v>74</v>
      </c>
      <c r="D121" s="12"/>
      <c r="E121" s="34">
        <v>138</v>
      </c>
      <c r="F121" s="34">
        <v>2</v>
      </c>
      <c r="G121" s="34">
        <v>0</v>
      </c>
      <c r="H121" s="34">
        <v>0</v>
      </c>
      <c r="I121" s="34">
        <v>0</v>
      </c>
      <c r="J121" s="34">
        <f t="shared" si="14"/>
        <v>0</v>
      </c>
      <c r="K121" s="34">
        <v>0</v>
      </c>
      <c r="L121" s="34">
        <v>0</v>
      </c>
      <c r="M121" s="34">
        <v>0</v>
      </c>
      <c r="N121" s="34">
        <v>0</v>
      </c>
      <c r="O121" s="34">
        <v>0</v>
      </c>
      <c r="P121" s="34">
        <v>0</v>
      </c>
      <c r="Q121" s="34">
        <v>0</v>
      </c>
      <c r="R121" s="34">
        <f t="shared" si="13"/>
        <v>0</v>
      </c>
      <c r="S121" s="34">
        <v>0</v>
      </c>
      <c r="T121" s="34">
        <f t="shared" si="15"/>
        <v>0</v>
      </c>
      <c r="U121" s="34">
        <v>0</v>
      </c>
      <c r="V121" s="34">
        <v>0</v>
      </c>
      <c r="W121" s="34">
        <v>0</v>
      </c>
      <c r="X121" s="34">
        <v>0</v>
      </c>
      <c r="Y121" s="34">
        <v>0</v>
      </c>
      <c r="Z121" s="34">
        <f t="shared" si="16"/>
        <v>0</v>
      </c>
      <c r="AA121" s="14">
        <v>0</v>
      </c>
      <c r="AB121" s="14">
        <v>0</v>
      </c>
      <c r="AC121" s="14">
        <v>0</v>
      </c>
      <c r="AD121" s="14">
        <v>0</v>
      </c>
      <c r="AE121" s="14">
        <v>0</v>
      </c>
      <c r="AF121" s="14">
        <v>0</v>
      </c>
      <c r="AG121" s="14">
        <v>0</v>
      </c>
      <c r="AH121" s="14">
        <v>0</v>
      </c>
      <c r="AI121" s="14">
        <v>0</v>
      </c>
      <c r="AJ121" s="14">
        <v>0</v>
      </c>
      <c r="AK121" s="14">
        <v>0</v>
      </c>
      <c r="AL121" s="14">
        <v>0</v>
      </c>
      <c r="AM121" s="14">
        <v>0</v>
      </c>
      <c r="AN121" s="14">
        <v>0</v>
      </c>
      <c r="AO121" s="14">
        <v>0</v>
      </c>
      <c r="AP121" s="33">
        <f t="shared" si="17"/>
        <v>140</v>
      </c>
      <c r="AQ121" s="113"/>
      <c r="AR121" s="107">
        <v>43647</v>
      </c>
      <c r="AS121" s="1472">
        <v>0.4548611111111111</v>
      </c>
      <c r="AT121" s="1473" t="s">
        <v>89</v>
      </c>
      <c r="AU121" s="108">
        <v>10</v>
      </c>
      <c r="AV121" s="90" t="s">
        <v>75</v>
      </c>
      <c r="AW121" s="1473">
        <v>10.199999999999999</v>
      </c>
      <c r="AX121" s="1473">
        <v>140</v>
      </c>
      <c r="AY121" s="1474">
        <v>26.52</v>
      </c>
      <c r="AZ121" s="1473">
        <v>16.2</v>
      </c>
      <c r="BA121" s="1475">
        <v>26</v>
      </c>
      <c r="BB121" s="1473">
        <v>760.7</v>
      </c>
      <c r="BC121" s="1475">
        <v>8.8000000000000007</v>
      </c>
      <c r="BD121" s="1473">
        <v>0</v>
      </c>
      <c r="BE121" s="1473">
        <v>1</v>
      </c>
      <c r="BF121" s="1473">
        <v>2</v>
      </c>
      <c r="BG121" s="1483">
        <v>0.6</v>
      </c>
      <c r="BH121" s="1476"/>
      <c r="BI121" s="1"/>
      <c r="BJ121" s="3"/>
      <c r="BK121" s="5"/>
    </row>
    <row r="122" spans="1:98" ht="15.95" customHeight="1" thickBot="1">
      <c r="A122" s="35">
        <v>43647</v>
      </c>
      <c r="B122" s="14" t="s">
        <v>92</v>
      </c>
      <c r="C122" s="14" t="s">
        <v>74</v>
      </c>
      <c r="D122" s="12"/>
      <c r="E122" s="34">
        <v>9</v>
      </c>
      <c r="F122" s="34">
        <v>244</v>
      </c>
      <c r="G122" s="34">
        <v>11</v>
      </c>
      <c r="H122" s="34">
        <v>0</v>
      </c>
      <c r="I122" s="34">
        <v>3</v>
      </c>
      <c r="J122" s="34">
        <f t="shared" si="14"/>
        <v>17</v>
      </c>
      <c r="K122" s="34">
        <v>0</v>
      </c>
      <c r="L122" s="34">
        <v>17</v>
      </c>
      <c r="M122" s="34">
        <v>0</v>
      </c>
      <c r="N122" s="34">
        <v>0</v>
      </c>
      <c r="O122" s="34">
        <v>0</v>
      </c>
      <c r="P122" s="34">
        <v>0</v>
      </c>
      <c r="Q122" s="34">
        <v>1</v>
      </c>
      <c r="R122" s="34">
        <f t="shared" si="13"/>
        <v>11</v>
      </c>
      <c r="S122" s="34">
        <v>0</v>
      </c>
      <c r="T122" s="34">
        <f t="shared" si="15"/>
        <v>0</v>
      </c>
      <c r="U122" s="34">
        <v>0</v>
      </c>
      <c r="V122" s="34">
        <v>0</v>
      </c>
      <c r="W122" s="34">
        <v>0</v>
      </c>
      <c r="X122" s="34">
        <v>0</v>
      </c>
      <c r="Y122" s="34">
        <v>0</v>
      </c>
      <c r="Z122" s="34">
        <f t="shared" si="16"/>
        <v>0</v>
      </c>
      <c r="AA122" s="14">
        <v>0</v>
      </c>
      <c r="AB122" s="14">
        <v>0</v>
      </c>
      <c r="AC122" s="14">
        <v>0</v>
      </c>
      <c r="AD122" s="14">
        <v>0</v>
      </c>
      <c r="AE122" s="14">
        <v>0</v>
      </c>
      <c r="AF122" s="14">
        <v>0</v>
      </c>
      <c r="AG122" s="14">
        <v>0</v>
      </c>
      <c r="AH122" s="14">
        <v>0</v>
      </c>
      <c r="AI122" s="14">
        <v>0</v>
      </c>
      <c r="AJ122" s="14">
        <v>0</v>
      </c>
      <c r="AK122" s="14">
        <v>0</v>
      </c>
      <c r="AL122" s="14">
        <v>0</v>
      </c>
      <c r="AM122" s="14">
        <v>0</v>
      </c>
      <c r="AN122" s="14">
        <v>0</v>
      </c>
      <c r="AO122" s="14">
        <v>0</v>
      </c>
      <c r="AP122" s="33">
        <f t="shared" si="17"/>
        <v>285</v>
      </c>
      <c r="AQ122" s="113"/>
      <c r="AR122" s="107">
        <v>43647</v>
      </c>
      <c r="AS122" s="1472">
        <v>0.42708333333333331</v>
      </c>
      <c r="AT122" s="1473" t="s">
        <v>92</v>
      </c>
      <c r="AU122" s="108">
        <v>10</v>
      </c>
      <c r="AV122" s="90" t="s">
        <v>75</v>
      </c>
      <c r="AW122" s="1473">
        <v>8.8000000000000007</v>
      </c>
      <c r="AX122" s="1473">
        <v>117</v>
      </c>
      <c r="AY122" s="1474">
        <v>27.19</v>
      </c>
      <c r="AZ122" s="1473">
        <v>16.8</v>
      </c>
      <c r="BA122" s="1475">
        <v>24.7</v>
      </c>
      <c r="BB122" s="1473">
        <v>760.9</v>
      </c>
      <c r="BC122" s="1475">
        <v>8.6</v>
      </c>
      <c r="BD122" s="1473">
        <v>0</v>
      </c>
      <c r="BE122" s="1473">
        <v>0</v>
      </c>
      <c r="BF122" s="1473">
        <v>2.5</v>
      </c>
      <c r="BG122" s="1483">
        <v>0.6</v>
      </c>
      <c r="BH122" s="1476"/>
      <c r="BI122" s="1"/>
      <c r="BJ122" s="3"/>
      <c r="BK122" s="5"/>
    </row>
    <row r="123" spans="1:98" ht="15.95" customHeight="1" thickBot="1">
      <c r="A123" s="43">
        <v>43648</v>
      </c>
      <c r="B123" s="44" t="s">
        <v>94</v>
      </c>
      <c r="C123" s="44" t="s">
        <v>77</v>
      </c>
      <c r="D123" s="12"/>
      <c r="E123" s="45">
        <v>14</v>
      </c>
      <c r="F123" s="45">
        <v>0</v>
      </c>
      <c r="G123" s="45">
        <v>0</v>
      </c>
      <c r="H123" s="45">
        <v>0</v>
      </c>
      <c r="I123" s="45">
        <v>0</v>
      </c>
      <c r="J123" s="45">
        <f t="shared" si="14"/>
        <v>0</v>
      </c>
      <c r="K123" s="45">
        <v>0</v>
      </c>
      <c r="L123" s="45">
        <v>0</v>
      </c>
      <c r="M123" s="45">
        <v>0</v>
      </c>
      <c r="N123" s="45">
        <v>0</v>
      </c>
      <c r="O123" s="45">
        <v>0</v>
      </c>
      <c r="P123" s="45">
        <v>0</v>
      </c>
      <c r="Q123" s="45">
        <v>0</v>
      </c>
      <c r="R123" s="45">
        <f t="shared" si="13"/>
        <v>0</v>
      </c>
      <c r="S123" s="45">
        <v>0</v>
      </c>
      <c r="T123" s="45">
        <f t="shared" si="15"/>
        <v>0</v>
      </c>
      <c r="U123" s="45">
        <v>0</v>
      </c>
      <c r="V123" s="45">
        <v>0</v>
      </c>
      <c r="W123" s="45">
        <v>0</v>
      </c>
      <c r="X123" s="45">
        <v>0</v>
      </c>
      <c r="Y123" s="45">
        <v>0</v>
      </c>
      <c r="Z123" s="45">
        <f t="shared" si="16"/>
        <v>0</v>
      </c>
      <c r="AA123" s="44">
        <v>0</v>
      </c>
      <c r="AB123" s="44">
        <v>0</v>
      </c>
      <c r="AC123" s="44">
        <v>0</v>
      </c>
      <c r="AD123" s="44">
        <v>0</v>
      </c>
      <c r="AE123" s="44">
        <v>0</v>
      </c>
      <c r="AF123" s="44">
        <v>0</v>
      </c>
      <c r="AG123" s="44">
        <v>0</v>
      </c>
      <c r="AH123" s="44">
        <v>0</v>
      </c>
      <c r="AI123" s="44">
        <v>0</v>
      </c>
      <c r="AJ123" s="44">
        <v>0</v>
      </c>
      <c r="AK123" s="44">
        <v>0</v>
      </c>
      <c r="AL123" s="44">
        <v>0</v>
      </c>
      <c r="AM123" s="44">
        <v>0</v>
      </c>
      <c r="AN123" s="44">
        <v>0</v>
      </c>
      <c r="AO123" s="44">
        <v>0</v>
      </c>
      <c r="AP123" s="33">
        <f t="shared" si="17"/>
        <v>14</v>
      </c>
      <c r="AQ123" s="113"/>
      <c r="AR123" s="57">
        <v>43648</v>
      </c>
      <c r="AS123" s="1477">
        <v>0.66666666666666663</v>
      </c>
      <c r="AT123" s="1478" t="s">
        <v>94</v>
      </c>
      <c r="AU123" s="54">
        <v>10</v>
      </c>
      <c r="AV123" s="49" t="s">
        <v>75</v>
      </c>
      <c r="AW123" s="1478">
        <v>13.2</v>
      </c>
      <c r="AX123" s="1478">
        <v>195</v>
      </c>
      <c r="AY123" s="1479">
        <v>32.200000000000003</v>
      </c>
      <c r="AZ123" s="1478">
        <v>20</v>
      </c>
      <c r="BA123" s="1480">
        <v>29.7</v>
      </c>
      <c r="BB123" s="1478">
        <v>758</v>
      </c>
      <c r="BC123" s="1480">
        <v>8.9</v>
      </c>
      <c r="BD123" s="1478">
        <v>0</v>
      </c>
      <c r="BE123" s="1478">
        <v>0</v>
      </c>
      <c r="BF123" s="1478">
        <v>3</v>
      </c>
      <c r="BG123" s="1481">
        <v>0.4</v>
      </c>
      <c r="BH123" s="1482"/>
      <c r="BI123" s="17"/>
      <c r="BJ123" s="16"/>
      <c r="BK123" s="18"/>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row>
    <row r="124" spans="1:98" ht="15.95" customHeight="1" thickBot="1">
      <c r="A124" s="35">
        <v>43648</v>
      </c>
      <c r="B124" s="14" t="s">
        <v>94</v>
      </c>
      <c r="C124" s="14" t="s">
        <v>74</v>
      </c>
      <c r="D124" s="12"/>
      <c r="E124" s="34">
        <v>16</v>
      </c>
      <c r="F124" s="34">
        <v>20</v>
      </c>
      <c r="G124" s="34">
        <v>6</v>
      </c>
      <c r="H124" s="34">
        <v>1</v>
      </c>
      <c r="I124" s="34">
        <v>0</v>
      </c>
      <c r="J124" s="34">
        <f t="shared" si="14"/>
        <v>18</v>
      </c>
      <c r="K124" s="34">
        <v>0</v>
      </c>
      <c r="L124" s="34">
        <v>14</v>
      </c>
      <c r="M124" s="34">
        <v>0</v>
      </c>
      <c r="N124" s="34">
        <v>3</v>
      </c>
      <c r="O124" s="34">
        <v>1</v>
      </c>
      <c r="P124" s="34">
        <v>0</v>
      </c>
      <c r="Q124" s="34">
        <v>0</v>
      </c>
      <c r="R124" s="34">
        <f t="shared" si="13"/>
        <v>6</v>
      </c>
      <c r="S124" s="34">
        <v>0</v>
      </c>
      <c r="T124" s="34">
        <f t="shared" si="15"/>
        <v>0</v>
      </c>
      <c r="U124" s="34">
        <v>0</v>
      </c>
      <c r="V124" s="34">
        <v>0</v>
      </c>
      <c r="W124" s="34">
        <v>0</v>
      </c>
      <c r="X124" s="34">
        <v>0</v>
      </c>
      <c r="Y124" s="34">
        <v>0</v>
      </c>
      <c r="Z124" s="34">
        <f t="shared" si="16"/>
        <v>0</v>
      </c>
      <c r="AA124" s="14">
        <v>0</v>
      </c>
      <c r="AB124" s="14">
        <v>0</v>
      </c>
      <c r="AC124" s="14">
        <v>0</v>
      </c>
      <c r="AD124" s="14">
        <v>0</v>
      </c>
      <c r="AE124" s="14">
        <v>0</v>
      </c>
      <c r="AF124" s="14">
        <v>0</v>
      </c>
      <c r="AG124" s="14">
        <v>0</v>
      </c>
      <c r="AH124" s="14">
        <v>0</v>
      </c>
      <c r="AI124" s="14">
        <v>0</v>
      </c>
      <c r="AJ124" s="14">
        <v>0</v>
      </c>
      <c r="AK124" s="14">
        <v>0</v>
      </c>
      <c r="AL124" s="14">
        <v>0</v>
      </c>
      <c r="AM124" s="14">
        <v>0</v>
      </c>
      <c r="AN124" s="14">
        <v>0</v>
      </c>
      <c r="AO124" s="14">
        <v>0</v>
      </c>
      <c r="AP124" s="33">
        <f t="shared" si="17"/>
        <v>61</v>
      </c>
      <c r="AQ124" s="113"/>
      <c r="AR124" s="107">
        <v>43648</v>
      </c>
      <c r="AS124" s="1472">
        <v>0.66666666666666663</v>
      </c>
      <c r="AT124" s="1473" t="s">
        <v>94</v>
      </c>
      <c r="AU124" s="108">
        <v>10</v>
      </c>
      <c r="AV124" s="90" t="s">
        <v>75</v>
      </c>
      <c r="AW124" s="1473">
        <v>13.2</v>
      </c>
      <c r="AX124" s="1473">
        <v>195</v>
      </c>
      <c r="AY124" s="1474">
        <v>32.200000000000003</v>
      </c>
      <c r="AZ124" s="1473">
        <v>20</v>
      </c>
      <c r="BA124" s="1475">
        <v>29.7</v>
      </c>
      <c r="BB124" s="1473">
        <v>758</v>
      </c>
      <c r="BC124" s="1475">
        <v>8.9</v>
      </c>
      <c r="BD124" s="1473">
        <v>0</v>
      </c>
      <c r="BE124" s="1473">
        <v>0</v>
      </c>
      <c r="BF124" s="1473">
        <v>3</v>
      </c>
      <c r="BG124" s="1483">
        <v>0.4</v>
      </c>
      <c r="BH124" s="1476"/>
      <c r="BI124" s="1"/>
      <c r="BJ124" s="3"/>
      <c r="BK124" s="5"/>
    </row>
    <row r="125" spans="1:98" ht="15.95" customHeight="1" thickBot="1">
      <c r="A125" s="43">
        <v>43648</v>
      </c>
      <c r="B125" s="44" t="s">
        <v>96</v>
      </c>
      <c r="C125" s="44" t="s">
        <v>77</v>
      </c>
      <c r="D125" s="12"/>
      <c r="E125" s="45">
        <v>105</v>
      </c>
      <c r="F125" s="45">
        <v>0</v>
      </c>
      <c r="G125" s="45">
        <v>0</v>
      </c>
      <c r="H125" s="45">
        <v>0</v>
      </c>
      <c r="I125" s="45">
        <v>0</v>
      </c>
      <c r="J125" s="45">
        <f t="shared" si="14"/>
        <v>0</v>
      </c>
      <c r="K125" s="45">
        <v>0</v>
      </c>
      <c r="L125" s="45">
        <v>0</v>
      </c>
      <c r="M125" s="45">
        <v>0</v>
      </c>
      <c r="N125" s="45">
        <v>0</v>
      </c>
      <c r="O125" s="45">
        <v>0</v>
      </c>
      <c r="P125" s="45">
        <v>0</v>
      </c>
      <c r="Q125" s="45">
        <v>0</v>
      </c>
      <c r="R125" s="45">
        <f t="shared" si="13"/>
        <v>0</v>
      </c>
      <c r="S125" s="45">
        <v>0</v>
      </c>
      <c r="T125" s="45">
        <f t="shared" si="15"/>
        <v>1</v>
      </c>
      <c r="U125" s="45">
        <v>1</v>
      </c>
      <c r="V125" s="45">
        <v>0</v>
      </c>
      <c r="W125" s="45">
        <v>0</v>
      </c>
      <c r="X125" s="45">
        <v>0</v>
      </c>
      <c r="Y125" s="45">
        <v>0</v>
      </c>
      <c r="Z125" s="45">
        <f t="shared" si="16"/>
        <v>0</v>
      </c>
      <c r="AA125" s="44">
        <v>0</v>
      </c>
      <c r="AB125" s="44">
        <v>0</v>
      </c>
      <c r="AC125" s="44">
        <v>0</v>
      </c>
      <c r="AD125" s="44">
        <v>0</v>
      </c>
      <c r="AE125" s="44">
        <v>0</v>
      </c>
      <c r="AF125" s="44">
        <v>0</v>
      </c>
      <c r="AG125" s="44">
        <v>0</v>
      </c>
      <c r="AH125" s="44">
        <v>0</v>
      </c>
      <c r="AI125" s="44">
        <v>0</v>
      </c>
      <c r="AJ125" s="44">
        <v>0</v>
      </c>
      <c r="AK125" s="44">
        <v>0</v>
      </c>
      <c r="AL125" s="44">
        <v>0</v>
      </c>
      <c r="AM125" s="44">
        <v>0</v>
      </c>
      <c r="AN125" s="44">
        <v>0</v>
      </c>
      <c r="AO125" s="44">
        <v>0</v>
      </c>
      <c r="AP125" s="33">
        <f t="shared" si="17"/>
        <v>106</v>
      </c>
      <c r="AQ125" s="113"/>
      <c r="AR125" s="57">
        <v>43648</v>
      </c>
      <c r="AS125" s="1477">
        <v>0.70833333333333337</v>
      </c>
      <c r="AT125" s="1478" t="s">
        <v>96</v>
      </c>
      <c r="AU125" s="54">
        <v>10</v>
      </c>
      <c r="AV125" s="49" t="s">
        <v>75</v>
      </c>
      <c r="AW125" s="1478">
        <v>12.8</v>
      </c>
      <c r="AX125" s="1478">
        <v>193</v>
      </c>
      <c r="AY125" s="1479">
        <v>33.6</v>
      </c>
      <c r="AZ125" s="1478">
        <v>21</v>
      </c>
      <c r="BA125" s="1480">
        <v>29.3</v>
      </c>
      <c r="BB125" s="1478">
        <v>757.2</v>
      </c>
      <c r="BC125" s="1480">
        <v>8.9</v>
      </c>
      <c r="BD125" s="1478">
        <v>0</v>
      </c>
      <c r="BE125" s="1478">
        <v>0</v>
      </c>
      <c r="BF125" s="1478">
        <v>2</v>
      </c>
      <c r="BG125" s="1481">
        <v>0.4</v>
      </c>
      <c r="BH125" s="1482"/>
      <c r="BI125" s="1"/>
      <c r="BJ125" s="3"/>
      <c r="BK125" s="5"/>
    </row>
    <row r="126" spans="1:98" ht="15.95" customHeight="1" thickBot="1">
      <c r="A126" s="35">
        <v>43648</v>
      </c>
      <c r="B126" s="14" t="s">
        <v>96</v>
      </c>
      <c r="C126" s="14" t="s">
        <v>74</v>
      </c>
      <c r="D126" s="12"/>
      <c r="E126" s="34">
        <v>0</v>
      </c>
      <c r="F126" s="34">
        <v>223</v>
      </c>
      <c r="G126" s="34">
        <v>93</v>
      </c>
      <c r="H126" s="34">
        <v>0</v>
      </c>
      <c r="I126" s="34">
        <v>0</v>
      </c>
      <c r="J126" s="34">
        <f t="shared" si="14"/>
        <v>58</v>
      </c>
      <c r="K126" s="34">
        <v>0</v>
      </c>
      <c r="L126" s="34">
        <v>58</v>
      </c>
      <c r="M126" s="34">
        <v>0</v>
      </c>
      <c r="N126" s="34">
        <v>0</v>
      </c>
      <c r="O126" s="34">
        <v>0</v>
      </c>
      <c r="P126" s="34">
        <v>0</v>
      </c>
      <c r="Q126" s="34">
        <v>0</v>
      </c>
      <c r="R126" s="34">
        <f t="shared" si="13"/>
        <v>93</v>
      </c>
      <c r="S126" s="34">
        <v>0</v>
      </c>
      <c r="T126" s="34">
        <f t="shared" si="15"/>
        <v>0</v>
      </c>
      <c r="U126" s="34">
        <v>0</v>
      </c>
      <c r="V126" s="34">
        <v>0</v>
      </c>
      <c r="W126" s="34">
        <v>0</v>
      </c>
      <c r="X126" s="34">
        <v>0</v>
      </c>
      <c r="Y126" s="34">
        <v>0</v>
      </c>
      <c r="Z126" s="34">
        <f t="shared" si="16"/>
        <v>0</v>
      </c>
      <c r="AA126" s="14">
        <v>0</v>
      </c>
      <c r="AB126" s="14">
        <v>0</v>
      </c>
      <c r="AC126" s="14">
        <v>0</v>
      </c>
      <c r="AD126" s="14">
        <v>0</v>
      </c>
      <c r="AE126" s="14">
        <v>0</v>
      </c>
      <c r="AF126" s="14">
        <v>0</v>
      </c>
      <c r="AG126" s="14">
        <v>0</v>
      </c>
      <c r="AH126" s="14">
        <v>0</v>
      </c>
      <c r="AI126" s="14">
        <v>0</v>
      </c>
      <c r="AJ126" s="14">
        <v>0</v>
      </c>
      <c r="AK126" s="14">
        <v>0</v>
      </c>
      <c r="AL126" s="14">
        <v>0</v>
      </c>
      <c r="AM126" s="14">
        <v>0</v>
      </c>
      <c r="AN126" s="14">
        <v>0</v>
      </c>
      <c r="AO126" s="14">
        <v>0</v>
      </c>
      <c r="AP126" s="33">
        <f t="shared" si="17"/>
        <v>374</v>
      </c>
      <c r="AQ126" s="113"/>
      <c r="AR126" s="107">
        <v>43648</v>
      </c>
      <c r="AS126" s="1472">
        <v>0.70833333333333337</v>
      </c>
      <c r="AT126" s="1473" t="s">
        <v>96</v>
      </c>
      <c r="AU126" s="108">
        <v>10</v>
      </c>
      <c r="AV126" s="90" t="s">
        <v>75</v>
      </c>
      <c r="AW126" s="1473">
        <v>12.8</v>
      </c>
      <c r="AX126" s="1473">
        <v>193</v>
      </c>
      <c r="AY126" s="1474">
        <v>33.6</v>
      </c>
      <c r="AZ126" s="1473">
        <v>21</v>
      </c>
      <c r="BA126" s="1475">
        <v>29.3</v>
      </c>
      <c r="BB126" s="1473">
        <v>757.2</v>
      </c>
      <c r="BC126" s="1475">
        <v>8.9</v>
      </c>
      <c r="BD126" s="1473">
        <v>0</v>
      </c>
      <c r="BE126" s="1473">
        <v>0</v>
      </c>
      <c r="BF126" s="1473">
        <v>2</v>
      </c>
      <c r="BG126" s="1483">
        <v>0.4</v>
      </c>
      <c r="BH126" s="1476"/>
      <c r="BI126" s="1"/>
      <c r="BJ126" s="3"/>
      <c r="BK126" s="5"/>
    </row>
    <row r="127" spans="1:98" ht="15.95" customHeight="1" thickBot="1">
      <c r="A127" s="56">
        <v>43657</v>
      </c>
      <c r="B127" s="44" t="s">
        <v>86</v>
      </c>
      <c r="C127" s="44" t="s">
        <v>77</v>
      </c>
      <c r="D127" s="12"/>
      <c r="E127" s="45">
        <v>1</v>
      </c>
      <c r="F127" s="45">
        <v>0</v>
      </c>
      <c r="G127" s="45">
        <v>1</v>
      </c>
      <c r="H127" s="45">
        <v>2</v>
      </c>
      <c r="I127" s="45">
        <v>0</v>
      </c>
      <c r="J127" s="45">
        <f t="shared" si="14"/>
        <v>0</v>
      </c>
      <c r="K127" s="45">
        <v>0</v>
      </c>
      <c r="L127" s="45">
        <v>0</v>
      </c>
      <c r="M127" s="45">
        <v>0</v>
      </c>
      <c r="N127" s="45">
        <v>0</v>
      </c>
      <c r="O127" s="45">
        <v>0</v>
      </c>
      <c r="P127" s="45">
        <v>0</v>
      </c>
      <c r="Q127" s="45">
        <v>0</v>
      </c>
      <c r="R127" s="45">
        <f t="shared" si="13"/>
        <v>1</v>
      </c>
      <c r="S127" s="45">
        <v>0</v>
      </c>
      <c r="T127" s="45">
        <f t="shared" si="15"/>
        <v>0</v>
      </c>
      <c r="U127" s="45">
        <v>0</v>
      </c>
      <c r="V127" s="45">
        <v>0</v>
      </c>
      <c r="W127" s="45">
        <v>0</v>
      </c>
      <c r="X127" s="45">
        <v>0</v>
      </c>
      <c r="Y127" s="45">
        <v>0</v>
      </c>
      <c r="Z127" s="45">
        <f t="shared" si="16"/>
        <v>0</v>
      </c>
      <c r="AA127" s="44">
        <v>0</v>
      </c>
      <c r="AB127" s="44">
        <v>0</v>
      </c>
      <c r="AC127" s="44">
        <v>0</v>
      </c>
      <c r="AD127" s="44">
        <v>0</v>
      </c>
      <c r="AE127" s="44">
        <v>0</v>
      </c>
      <c r="AF127" s="44">
        <v>0</v>
      </c>
      <c r="AG127" s="44">
        <v>0</v>
      </c>
      <c r="AH127" s="44">
        <v>0</v>
      </c>
      <c r="AI127" s="44">
        <v>0</v>
      </c>
      <c r="AJ127" s="44">
        <v>0</v>
      </c>
      <c r="AK127" s="44">
        <v>0</v>
      </c>
      <c r="AL127" s="44">
        <v>0</v>
      </c>
      <c r="AM127" s="44">
        <v>0</v>
      </c>
      <c r="AN127" s="44">
        <v>0</v>
      </c>
      <c r="AO127" s="44">
        <v>0</v>
      </c>
      <c r="AP127" s="33">
        <f t="shared" si="17"/>
        <v>4</v>
      </c>
      <c r="AQ127" s="113"/>
      <c r="AR127" s="57">
        <v>43657</v>
      </c>
      <c r="AS127" s="1477">
        <v>0.69444444444444453</v>
      </c>
      <c r="AT127" s="1478" t="s">
        <v>86</v>
      </c>
      <c r="AU127" s="54">
        <v>10</v>
      </c>
      <c r="AV127" s="49" t="s">
        <v>75</v>
      </c>
      <c r="AW127" s="54">
        <v>7.6</v>
      </c>
      <c r="AX127" s="54">
        <v>98</v>
      </c>
      <c r="AY127" s="58">
        <v>5.13</v>
      </c>
      <c r="AZ127" s="54">
        <v>2.7</v>
      </c>
      <c r="BA127" s="59">
        <v>27.6</v>
      </c>
      <c r="BB127" s="54">
        <v>760.2</v>
      </c>
      <c r="BC127" s="59">
        <v>7.3</v>
      </c>
      <c r="BD127" s="54">
        <v>0</v>
      </c>
      <c r="BE127" s="54">
        <v>0</v>
      </c>
      <c r="BF127" s="54">
        <v>1</v>
      </c>
      <c r="BG127" s="60">
        <v>0.6</v>
      </c>
      <c r="BH127" s="1482"/>
      <c r="BI127" s="1"/>
      <c r="BJ127" s="3"/>
      <c r="BK127" s="5"/>
    </row>
    <row r="128" spans="1:98" s="13" customFormat="1" ht="15.95" customHeight="1" thickBot="1">
      <c r="A128" s="82">
        <v>43657</v>
      </c>
      <c r="B128" s="14" t="s">
        <v>86</v>
      </c>
      <c r="C128" s="14" t="s">
        <v>74</v>
      </c>
      <c r="D128" s="12"/>
      <c r="E128" s="34">
        <v>1</v>
      </c>
      <c r="F128" s="34">
        <v>23</v>
      </c>
      <c r="G128" s="34">
        <v>0</v>
      </c>
      <c r="H128" s="34">
        <v>137</v>
      </c>
      <c r="I128" s="34">
        <v>0</v>
      </c>
      <c r="J128" s="34">
        <f t="shared" si="14"/>
        <v>1</v>
      </c>
      <c r="K128" s="34">
        <v>0</v>
      </c>
      <c r="L128" s="34">
        <v>1</v>
      </c>
      <c r="M128" s="34">
        <v>0</v>
      </c>
      <c r="N128" s="34">
        <v>0</v>
      </c>
      <c r="O128" s="34">
        <v>0</v>
      </c>
      <c r="P128" s="34">
        <v>0</v>
      </c>
      <c r="Q128" s="34">
        <v>0</v>
      </c>
      <c r="R128" s="34">
        <f t="shared" si="13"/>
        <v>0</v>
      </c>
      <c r="S128" s="34">
        <v>0</v>
      </c>
      <c r="T128" s="34">
        <f t="shared" si="15"/>
        <v>0</v>
      </c>
      <c r="U128" s="34">
        <v>0</v>
      </c>
      <c r="V128" s="34">
        <v>0</v>
      </c>
      <c r="W128" s="34">
        <v>0</v>
      </c>
      <c r="X128" s="34">
        <v>0</v>
      </c>
      <c r="Y128" s="34">
        <v>0</v>
      </c>
      <c r="Z128" s="34">
        <f t="shared" si="16"/>
        <v>0</v>
      </c>
      <c r="AA128" s="14">
        <v>0</v>
      </c>
      <c r="AB128" s="14">
        <v>0</v>
      </c>
      <c r="AC128" s="14">
        <v>0</v>
      </c>
      <c r="AD128" s="14">
        <v>0</v>
      </c>
      <c r="AE128" s="14">
        <v>0</v>
      </c>
      <c r="AF128" s="14">
        <v>0</v>
      </c>
      <c r="AG128" s="14">
        <v>0</v>
      </c>
      <c r="AH128" s="14">
        <v>0</v>
      </c>
      <c r="AI128" s="14">
        <v>0</v>
      </c>
      <c r="AJ128" s="14">
        <v>0</v>
      </c>
      <c r="AK128" s="14">
        <v>1</v>
      </c>
      <c r="AL128" s="14">
        <v>0</v>
      </c>
      <c r="AM128" s="14">
        <v>4</v>
      </c>
      <c r="AN128" s="14">
        <v>0</v>
      </c>
      <c r="AO128" s="14">
        <v>0</v>
      </c>
      <c r="AP128" s="33">
        <f t="shared" si="17"/>
        <v>167</v>
      </c>
      <c r="AQ128" s="113"/>
      <c r="AR128" s="107">
        <v>43657</v>
      </c>
      <c r="AS128" s="1472">
        <v>0.69444444444444453</v>
      </c>
      <c r="AT128" s="1473" t="s">
        <v>86</v>
      </c>
      <c r="AU128" s="108">
        <v>10</v>
      </c>
      <c r="AV128" s="90" t="s">
        <v>75</v>
      </c>
      <c r="AW128" s="108">
        <v>7.6</v>
      </c>
      <c r="AX128" s="108">
        <v>98</v>
      </c>
      <c r="AY128" s="110">
        <v>5.13</v>
      </c>
      <c r="AZ128" s="108">
        <v>2.7</v>
      </c>
      <c r="BA128" s="111">
        <v>27.6</v>
      </c>
      <c r="BB128" s="108">
        <v>760.2</v>
      </c>
      <c r="BC128" s="111">
        <v>7.3</v>
      </c>
      <c r="BD128" s="108">
        <v>0</v>
      </c>
      <c r="BE128" s="108">
        <v>0</v>
      </c>
      <c r="BF128" s="108">
        <v>1</v>
      </c>
      <c r="BG128" s="109">
        <v>0.6</v>
      </c>
      <c r="BH128" s="1476"/>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row>
    <row r="129" spans="1:98" ht="15.95" customHeight="1" thickBot="1">
      <c r="A129" s="79">
        <v>43657</v>
      </c>
      <c r="B129" s="68" t="s">
        <v>80</v>
      </c>
      <c r="C129" s="68" t="s">
        <v>141</v>
      </c>
      <c r="D129" s="12"/>
      <c r="E129" s="70"/>
      <c r="F129" s="70"/>
      <c r="G129" s="70"/>
      <c r="H129" s="70"/>
      <c r="I129" s="70"/>
      <c r="J129" s="70"/>
      <c r="K129" s="70"/>
      <c r="L129" s="70"/>
      <c r="M129" s="70"/>
      <c r="N129" s="70"/>
      <c r="O129" s="70"/>
      <c r="P129" s="70"/>
      <c r="Q129" s="70"/>
      <c r="R129" s="70">
        <f t="shared" si="13"/>
        <v>0</v>
      </c>
      <c r="S129" s="70"/>
      <c r="T129" s="70"/>
      <c r="U129" s="70"/>
      <c r="V129" s="70"/>
      <c r="W129" s="70"/>
      <c r="X129" s="70"/>
      <c r="Y129" s="70"/>
      <c r="Z129" s="70"/>
      <c r="AA129" s="68"/>
      <c r="AB129" s="68"/>
      <c r="AC129" s="68"/>
      <c r="AD129" s="68"/>
      <c r="AE129" s="68"/>
      <c r="AF129" s="68"/>
      <c r="AG129" s="68"/>
      <c r="AH129" s="68"/>
      <c r="AI129" s="68"/>
      <c r="AJ129" s="68"/>
      <c r="AK129" s="68"/>
      <c r="AL129" s="68"/>
      <c r="AM129" s="68"/>
      <c r="AN129" s="68"/>
      <c r="AO129" s="68"/>
      <c r="AP129" s="72"/>
      <c r="AQ129" s="113"/>
      <c r="AR129" s="80">
        <v>43657</v>
      </c>
      <c r="AS129" s="1484">
        <v>0.6875</v>
      </c>
      <c r="AT129" s="1485" t="s">
        <v>81</v>
      </c>
      <c r="AU129" s="74">
        <v>10</v>
      </c>
      <c r="AV129" s="74" t="s">
        <v>75</v>
      </c>
      <c r="AW129" s="1485" t="s">
        <v>91</v>
      </c>
      <c r="AX129" s="1485" t="s">
        <v>91</v>
      </c>
      <c r="AY129" s="1486" t="s">
        <v>91</v>
      </c>
      <c r="AZ129" s="1485" t="s">
        <v>91</v>
      </c>
      <c r="BA129" s="1487" t="s">
        <v>91</v>
      </c>
      <c r="BB129" s="1485" t="s">
        <v>91</v>
      </c>
      <c r="BC129" s="1487" t="s">
        <v>91</v>
      </c>
      <c r="BD129" s="1485" t="s">
        <v>91</v>
      </c>
      <c r="BE129" s="1485" t="s">
        <v>91</v>
      </c>
      <c r="BF129" s="1485" t="s">
        <v>91</v>
      </c>
      <c r="BG129" s="1488" t="s">
        <v>91</v>
      </c>
      <c r="BH129" s="1489" t="s">
        <v>142</v>
      </c>
      <c r="BI129" s="1"/>
      <c r="BJ129" s="3"/>
      <c r="BK129" s="5"/>
    </row>
    <row r="130" spans="1:98" ht="15.95" customHeight="1" thickBot="1">
      <c r="A130" s="43">
        <v>43658</v>
      </c>
      <c r="B130" s="44" t="s">
        <v>82</v>
      </c>
      <c r="C130" s="44" t="s">
        <v>77</v>
      </c>
      <c r="D130" s="12"/>
      <c r="E130" s="45">
        <v>0</v>
      </c>
      <c r="F130" s="45">
        <v>0</v>
      </c>
      <c r="G130" s="45">
        <v>4</v>
      </c>
      <c r="H130" s="45">
        <v>0</v>
      </c>
      <c r="I130" s="45">
        <v>0</v>
      </c>
      <c r="J130" s="45">
        <f t="shared" ref="J130:J139" si="18">P130+O130+N130+M130+L130+K130</f>
        <v>0</v>
      </c>
      <c r="K130" s="45">
        <v>0</v>
      </c>
      <c r="L130" s="45">
        <v>0</v>
      </c>
      <c r="M130" s="45">
        <v>0</v>
      </c>
      <c r="N130" s="45">
        <v>0</v>
      </c>
      <c r="O130" s="45">
        <v>0</v>
      </c>
      <c r="P130" s="45">
        <v>0</v>
      </c>
      <c r="Q130" s="45">
        <v>0</v>
      </c>
      <c r="R130" s="45">
        <f t="shared" si="13"/>
        <v>4</v>
      </c>
      <c r="S130" s="45">
        <v>0</v>
      </c>
      <c r="T130" s="45">
        <f t="shared" ref="T130:T139" si="19">U130+V130+W130</f>
        <v>0</v>
      </c>
      <c r="U130" s="45">
        <v>0</v>
      </c>
      <c r="V130" s="45">
        <v>0</v>
      </c>
      <c r="W130" s="45">
        <v>0</v>
      </c>
      <c r="X130" s="45">
        <v>0</v>
      </c>
      <c r="Y130" s="45">
        <v>0</v>
      </c>
      <c r="Z130" s="45">
        <f t="shared" ref="Z130:Z139" si="20">SUM(AA130:AI130)</f>
        <v>0</v>
      </c>
      <c r="AA130" s="44">
        <v>0</v>
      </c>
      <c r="AB130" s="44">
        <v>0</v>
      </c>
      <c r="AC130" s="44">
        <v>0</v>
      </c>
      <c r="AD130" s="44">
        <v>0</v>
      </c>
      <c r="AE130" s="44">
        <v>0</v>
      </c>
      <c r="AF130" s="44">
        <v>0</v>
      </c>
      <c r="AG130" s="44">
        <v>0</v>
      </c>
      <c r="AH130" s="44">
        <v>0</v>
      </c>
      <c r="AI130" s="44">
        <v>0</v>
      </c>
      <c r="AJ130" s="44">
        <v>0</v>
      </c>
      <c r="AK130" s="44">
        <v>0</v>
      </c>
      <c r="AL130" s="44">
        <v>0</v>
      </c>
      <c r="AM130" s="44">
        <v>0</v>
      </c>
      <c r="AN130" s="44">
        <v>0</v>
      </c>
      <c r="AO130" s="44">
        <v>0</v>
      </c>
      <c r="AP130" s="33">
        <f t="shared" ref="AP130:AP139" si="21">SUM(E130:AO130)-Z130-J130-T130-R130</f>
        <v>4</v>
      </c>
      <c r="AQ130" s="113"/>
      <c r="AR130" s="57">
        <v>43658</v>
      </c>
      <c r="AS130" s="1477">
        <v>0.32291666666666669</v>
      </c>
      <c r="AT130" s="1478" t="s">
        <v>82</v>
      </c>
      <c r="AU130" s="54">
        <v>5</v>
      </c>
      <c r="AV130" s="49" t="s">
        <v>75</v>
      </c>
      <c r="AW130" s="1478">
        <v>0.6</v>
      </c>
      <c r="AX130" s="1478">
        <v>5</v>
      </c>
      <c r="AY130" s="1479">
        <v>30.41</v>
      </c>
      <c r="AZ130" s="1478">
        <v>15.9</v>
      </c>
      <c r="BA130" s="1480">
        <v>20.9</v>
      </c>
      <c r="BB130" s="1478">
        <v>759.8</v>
      </c>
      <c r="BC130" s="1480">
        <v>8</v>
      </c>
      <c r="BD130" s="1478">
        <v>0</v>
      </c>
      <c r="BE130" s="1478">
        <v>0</v>
      </c>
      <c r="BF130" s="1478">
        <v>0.5</v>
      </c>
      <c r="BG130" s="1481">
        <v>0.1</v>
      </c>
      <c r="BH130" s="1482"/>
      <c r="BI130" s="1"/>
      <c r="BJ130" s="3"/>
      <c r="BK130" s="5"/>
    </row>
    <row r="131" spans="1:98" ht="15.95" customHeight="1" thickBot="1">
      <c r="A131" s="35">
        <v>43658</v>
      </c>
      <c r="B131" s="14" t="s">
        <v>82</v>
      </c>
      <c r="C131" s="14" t="s">
        <v>74</v>
      </c>
      <c r="D131" s="12"/>
      <c r="E131" s="34">
        <v>0</v>
      </c>
      <c r="F131" s="34">
        <v>244</v>
      </c>
      <c r="G131" s="34">
        <v>697</v>
      </c>
      <c r="H131" s="34">
        <v>0</v>
      </c>
      <c r="I131" s="34">
        <v>0</v>
      </c>
      <c r="J131" s="34">
        <f t="shared" si="18"/>
        <v>0</v>
      </c>
      <c r="K131" s="34">
        <v>0</v>
      </c>
      <c r="L131" s="34">
        <v>0</v>
      </c>
      <c r="M131" s="34">
        <v>0</v>
      </c>
      <c r="N131" s="34">
        <v>0</v>
      </c>
      <c r="O131" s="34">
        <v>0</v>
      </c>
      <c r="P131" s="34">
        <v>0</v>
      </c>
      <c r="Q131" s="34">
        <v>0</v>
      </c>
      <c r="R131" s="34">
        <f t="shared" ref="R131:R194" si="22">G131+S131</f>
        <v>697</v>
      </c>
      <c r="S131" s="34">
        <v>0</v>
      </c>
      <c r="T131" s="34">
        <f t="shared" si="19"/>
        <v>0</v>
      </c>
      <c r="U131" s="34">
        <v>0</v>
      </c>
      <c r="V131" s="34">
        <v>0</v>
      </c>
      <c r="W131" s="34">
        <v>0</v>
      </c>
      <c r="X131" s="34">
        <v>0</v>
      </c>
      <c r="Y131" s="34">
        <v>0</v>
      </c>
      <c r="Z131" s="34">
        <f t="shared" si="20"/>
        <v>0</v>
      </c>
      <c r="AA131" s="14">
        <v>0</v>
      </c>
      <c r="AB131" s="14">
        <v>0</v>
      </c>
      <c r="AC131" s="14">
        <v>0</v>
      </c>
      <c r="AD131" s="14">
        <v>0</v>
      </c>
      <c r="AE131" s="14">
        <v>0</v>
      </c>
      <c r="AF131" s="14">
        <v>0</v>
      </c>
      <c r="AG131" s="14">
        <v>0</v>
      </c>
      <c r="AH131" s="14">
        <v>0</v>
      </c>
      <c r="AI131" s="14">
        <v>0</v>
      </c>
      <c r="AJ131" s="14">
        <v>0</v>
      </c>
      <c r="AK131" s="14">
        <v>1</v>
      </c>
      <c r="AL131" s="14">
        <v>0</v>
      </c>
      <c r="AM131" s="14">
        <v>0</v>
      </c>
      <c r="AN131" s="14">
        <v>0</v>
      </c>
      <c r="AO131" s="14">
        <v>0</v>
      </c>
      <c r="AP131" s="33">
        <f t="shared" si="21"/>
        <v>942</v>
      </c>
      <c r="AQ131" s="113"/>
      <c r="AR131" s="107">
        <v>43658</v>
      </c>
      <c r="AS131" s="1472">
        <v>0.32291666666666669</v>
      </c>
      <c r="AT131" s="1473" t="s">
        <v>82</v>
      </c>
      <c r="AU131" s="108">
        <v>10</v>
      </c>
      <c r="AV131" s="90" t="s">
        <v>75</v>
      </c>
      <c r="AW131" s="1473">
        <v>0.6</v>
      </c>
      <c r="AX131" s="1473">
        <v>5</v>
      </c>
      <c r="AY131" s="1474">
        <v>30.41</v>
      </c>
      <c r="AZ131" s="1473">
        <v>15.9</v>
      </c>
      <c r="BA131" s="1475">
        <v>20.9</v>
      </c>
      <c r="BB131" s="1473">
        <v>759.8</v>
      </c>
      <c r="BC131" s="1475">
        <v>8</v>
      </c>
      <c r="BD131" s="1473">
        <v>0</v>
      </c>
      <c r="BE131" s="1473">
        <v>0</v>
      </c>
      <c r="BF131" s="1473">
        <v>0.5</v>
      </c>
      <c r="BG131" s="1483">
        <v>0.1</v>
      </c>
      <c r="BH131" s="1476"/>
      <c r="BI131" s="1"/>
      <c r="BJ131" s="3"/>
      <c r="BK131" s="5"/>
    </row>
    <row r="132" spans="1:98" ht="15.95" customHeight="1" thickBot="1">
      <c r="A132" s="43">
        <v>43678</v>
      </c>
      <c r="B132" s="44" t="s">
        <v>89</v>
      </c>
      <c r="C132" s="44" t="s">
        <v>77</v>
      </c>
      <c r="D132" s="12"/>
      <c r="E132" s="45">
        <v>2</v>
      </c>
      <c r="F132" s="45">
        <v>3</v>
      </c>
      <c r="G132" s="45">
        <v>0</v>
      </c>
      <c r="H132" s="45">
        <v>0</v>
      </c>
      <c r="I132" s="45">
        <v>0</v>
      </c>
      <c r="J132" s="45">
        <f t="shared" si="18"/>
        <v>4</v>
      </c>
      <c r="K132" s="45">
        <v>0</v>
      </c>
      <c r="L132" s="45">
        <v>2</v>
      </c>
      <c r="M132" s="45">
        <v>0</v>
      </c>
      <c r="N132" s="45">
        <v>0</v>
      </c>
      <c r="O132" s="45">
        <v>2</v>
      </c>
      <c r="P132" s="45">
        <v>0</v>
      </c>
      <c r="Q132" s="45">
        <v>0</v>
      </c>
      <c r="R132" s="45">
        <f t="shared" si="22"/>
        <v>0</v>
      </c>
      <c r="S132" s="45">
        <v>0</v>
      </c>
      <c r="T132" s="45">
        <f t="shared" si="19"/>
        <v>3</v>
      </c>
      <c r="U132" s="45">
        <v>3</v>
      </c>
      <c r="V132" s="45">
        <v>0</v>
      </c>
      <c r="W132" s="45">
        <v>0</v>
      </c>
      <c r="X132" s="45">
        <v>0</v>
      </c>
      <c r="Y132" s="45">
        <v>0</v>
      </c>
      <c r="Z132" s="45">
        <f t="shared" si="20"/>
        <v>0</v>
      </c>
      <c r="AA132" s="44">
        <v>0</v>
      </c>
      <c r="AB132" s="44">
        <v>0</v>
      </c>
      <c r="AC132" s="44">
        <v>0</v>
      </c>
      <c r="AD132" s="44">
        <v>0</v>
      </c>
      <c r="AE132" s="44">
        <v>0</v>
      </c>
      <c r="AF132" s="44">
        <v>0</v>
      </c>
      <c r="AG132" s="44">
        <v>0</v>
      </c>
      <c r="AH132" s="44">
        <v>0</v>
      </c>
      <c r="AI132" s="44">
        <v>0</v>
      </c>
      <c r="AJ132" s="44">
        <v>0</v>
      </c>
      <c r="AK132" s="44">
        <v>0</v>
      </c>
      <c r="AL132" s="44">
        <v>0</v>
      </c>
      <c r="AM132" s="44">
        <v>0</v>
      </c>
      <c r="AN132" s="44">
        <v>0</v>
      </c>
      <c r="AO132" s="44">
        <v>0</v>
      </c>
      <c r="AP132" s="33">
        <f t="shared" si="21"/>
        <v>12</v>
      </c>
      <c r="AQ132" s="113"/>
      <c r="AR132" s="46">
        <v>43678</v>
      </c>
      <c r="AS132" s="53">
        <v>0.69097222222222221</v>
      </c>
      <c r="AT132" s="44" t="s">
        <v>89</v>
      </c>
      <c r="AU132" s="54">
        <v>10</v>
      </c>
      <c r="AV132" s="49" t="s">
        <v>75</v>
      </c>
      <c r="AW132" s="44">
        <v>12.7</v>
      </c>
      <c r="AX132" s="44">
        <v>208</v>
      </c>
      <c r="AY132" s="49">
        <v>48.54</v>
      </c>
      <c r="AZ132" s="44">
        <v>31.6</v>
      </c>
      <c r="BA132" s="50">
        <v>31.6</v>
      </c>
      <c r="BB132" s="44">
        <v>759.5</v>
      </c>
      <c r="BC132" s="50">
        <v>8.8000000000000007</v>
      </c>
      <c r="BD132" s="44">
        <v>0</v>
      </c>
      <c r="BE132" s="44">
        <v>0</v>
      </c>
      <c r="BF132" s="44">
        <v>1</v>
      </c>
      <c r="BG132" s="55">
        <v>0.5</v>
      </c>
      <c r="BH132" s="52"/>
      <c r="BI132" s="1"/>
      <c r="BJ132" s="3"/>
      <c r="BK132" s="5"/>
    </row>
    <row r="133" spans="1:98" ht="15.95" customHeight="1" thickBot="1">
      <c r="A133" s="35">
        <v>43678</v>
      </c>
      <c r="B133" s="14" t="s">
        <v>89</v>
      </c>
      <c r="C133" s="14" t="s">
        <v>74</v>
      </c>
      <c r="D133" s="12"/>
      <c r="E133" s="34">
        <v>0</v>
      </c>
      <c r="F133" s="34">
        <v>0</v>
      </c>
      <c r="G133" s="34">
        <v>0</v>
      </c>
      <c r="H133" s="34">
        <v>0</v>
      </c>
      <c r="I133" s="34">
        <v>0</v>
      </c>
      <c r="J133" s="34">
        <f t="shared" si="18"/>
        <v>0</v>
      </c>
      <c r="K133" s="34">
        <v>0</v>
      </c>
      <c r="L133" s="34">
        <v>0</v>
      </c>
      <c r="M133" s="34">
        <v>0</v>
      </c>
      <c r="N133" s="34">
        <v>0</v>
      </c>
      <c r="O133" s="34">
        <v>0</v>
      </c>
      <c r="P133" s="34">
        <v>0</v>
      </c>
      <c r="Q133" s="34">
        <v>0</v>
      </c>
      <c r="R133" s="34">
        <f t="shared" si="22"/>
        <v>0</v>
      </c>
      <c r="S133" s="34">
        <v>0</v>
      </c>
      <c r="T133" s="34">
        <f t="shared" si="19"/>
        <v>0</v>
      </c>
      <c r="U133" s="34">
        <v>0</v>
      </c>
      <c r="V133" s="34">
        <v>0</v>
      </c>
      <c r="W133" s="34">
        <v>0</v>
      </c>
      <c r="X133" s="34">
        <v>0</v>
      </c>
      <c r="Y133" s="34">
        <v>0</v>
      </c>
      <c r="Z133" s="34">
        <f t="shared" si="20"/>
        <v>0</v>
      </c>
      <c r="AA133" s="14">
        <v>0</v>
      </c>
      <c r="AB133" s="14">
        <v>0</v>
      </c>
      <c r="AC133" s="14">
        <v>0</v>
      </c>
      <c r="AD133" s="14">
        <v>0</v>
      </c>
      <c r="AE133" s="14">
        <v>0</v>
      </c>
      <c r="AF133" s="14">
        <v>0</v>
      </c>
      <c r="AG133" s="14">
        <v>0</v>
      </c>
      <c r="AH133" s="14">
        <v>0</v>
      </c>
      <c r="AI133" s="14">
        <v>0</v>
      </c>
      <c r="AJ133" s="14">
        <v>0</v>
      </c>
      <c r="AK133" s="14">
        <v>0</v>
      </c>
      <c r="AL133" s="14">
        <v>0</v>
      </c>
      <c r="AM133" s="14">
        <v>0</v>
      </c>
      <c r="AN133" s="14">
        <v>0</v>
      </c>
      <c r="AO133" s="14">
        <v>0</v>
      </c>
      <c r="AP133" s="33">
        <f t="shared" si="21"/>
        <v>0</v>
      </c>
      <c r="AQ133" s="113"/>
      <c r="AR133" s="36">
        <v>43678</v>
      </c>
      <c r="AS133" s="88">
        <v>0.69097222222222221</v>
      </c>
      <c r="AT133" s="14" t="s">
        <v>89</v>
      </c>
      <c r="AU133" s="108">
        <v>10</v>
      </c>
      <c r="AV133" s="90" t="s">
        <v>75</v>
      </c>
      <c r="AW133" s="14">
        <v>12.7</v>
      </c>
      <c r="AX133" s="14">
        <v>208</v>
      </c>
      <c r="AY133" s="39">
        <v>48.54</v>
      </c>
      <c r="AZ133" s="14">
        <v>31.6</v>
      </c>
      <c r="BA133" s="40">
        <v>31.6</v>
      </c>
      <c r="BB133" s="14">
        <v>759.5</v>
      </c>
      <c r="BC133" s="40">
        <v>8.8000000000000007</v>
      </c>
      <c r="BD133" s="14">
        <v>0</v>
      </c>
      <c r="BE133" s="14">
        <v>0</v>
      </c>
      <c r="BF133" s="14">
        <v>1</v>
      </c>
      <c r="BG133" s="86">
        <v>0.5</v>
      </c>
      <c r="BH133" s="42"/>
      <c r="BI133" s="1"/>
      <c r="BJ133" s="3"/>
      <c r="BK133" s="5"/>
    </row>
    <row r="134" spans="1:98" ht="15.95" customHeight="1" thickBot="1">
      <c r="A134" s="43">
        <v>43678</v>
      </c>
      <c r="B134" s="44" t="s">
        <v>92</v>
      </c>
      <c r="C134" s="44" t="s">
        <v>77</v>
      </c>
      <c r="D134" s="12"/>
      <c r="E134" s="45">
        <v>34</v>
      </c>
      <c r="F134" s="45">
        <v>0</v>
      </c>
      <c r="G134" s="45">
        <v>0</v>
      </c>
      <c r="H134" s="45">
        <v>0</v>
      </c>
      <c r="I134" s="45">
        <v>0</v>
      </c>
      <c r="J134" s="45">
        <f t="shared" si="18"/>
        <v>1</v>
      </c>
      <c r="K134" s="45">
        <v>0</v>
      </c>
      <c r="L134" s="45">
        <v>1</v>
      </c>
      <c r="M134" s="45">
        <v>0</v>
      </c>
      <c r="N134" s="45">
        <v>0</v>
      </c>
      <c r="O134" s="45">
        <v>0</v>
      </c>
      <c r="P134" s="45">
        <v>0</v>
      </c>
      <c r="Q134" s="45">
        <v>0</v>
      </c>
      <c r="R134" s="45">
        <f t="shared" si="22"/>
        <v>0</v>
      </c>
      <c r="S134" s="45">
        <v>0</v>
      </c>
      <c r="T134" s="45">
        <f t="shared" si="19"/>
        <v>0</v>
      </c>
      <c r="U134" s="45">
        <v>0</v>
      </c>
      <c r="V134" s="45">
        <v>0</v>
      </c>
      <c r="W134" s="45">
        <v>0</v>
      </c>
      <c r="X134" s="45">
        <v>0</v>
      </c>
      <c r="Y134" s="45">
        <v>0</v>
      </c>
      <c r="Z134" s="45">
        <f t="shared" si="20"/>
        <v>0</v>
      </c>
      <c r="AA134" s="44">
        <v>0</v>
      </c>
      <c r="AB134" s="44">
        <v>0</v>
      </c>
      <c r="AC134" s="44">
        <v>0</v>
      </c>
      <c r="AD134" s="44">
        <v>0</v>
      </c>
      <c r="AE134" s="44">
        <v>0</v>
      </c>
      <c r="AF134" s="44">
        <v>0</v>
      </c>
      <c r="AG134" s="44">
        <v>0</v>
      </c>
      <c r="AH134" s="44">
        <v>0</v>
      </c>
      <c r="AI134" s="44">
        <v>0</v>
      </c>
      <c r="AJ134" s="44">
        <v>0</v>
      </c>
      <c r="AK134" s="44">
        <v>0</v>
      </c>
      <c r="AL134" s="44">
        <v>0</v>
      </c>
      <c r="AM134" s="44">
        <v>0</v>
      </c>
      <c r="AN134" s="44">
        <v>0</v>
      </c>
      <c r="AO134" s="44">
        <v>0</v>
      </c>
      <c r="AP134" s="33">
        <f t="shared" si="21"/>
        <v>35</v>
      </c>
      <c r="AQ134" s="113"/>
      <c r="AR134" s="46">
        <v>43678</v>
      </c>
      <c r="AS134" s="53">
        <v>0.66666666666666663</v>
      </c>
      <c r="AT134" s="44" t="s">
        <v>92</v>
      </c>
      <c r="AU134" s="54">
        <v>10</v>
      </c>
      <c r="AV134" s="49" t="s">
        <v>75</v>
      </c>
      <c r="AW134" s="44">
        <v>6.4</v>
      </c>
      <c r="AX134" s="44">
        <v>107</v>
      </c>
      <c r="AY134" s="49">
        <v>42.32</v>
      </c>
      <c r="AZ134" s="44">
        <v>26.6</v>
      </c>
      <c r="BA134" s="50">
        <v>34.1</v>
      </c>
      <c r="BB134" s="44">
        <v>759.3</v>
      </c>
      <c r="BC134" s="50">
        <v>8.5</v>
      </c>
      <c r="BD134" s="44">
        <v>0</v>
      </c>
      <c r="BE134" s="44">
        <v>0</v>
      </c>
      <c r="BF134" s="44">
        <v>0.5</v>
      </c>
      <c r="BG134" s="55">
        <v>1</v>
      </c>
      <c r="BH134" s="52"/>
      <c r="BI134" s="1"/>
      <c r="BJ134" s="3"/>
      <c r="BK134" s="5"/>
    </row>
    <row r="135" spans="1:98" ht="15.95" customHeight="1" thickBot="1">
      <c r="A135" s="82">
        <v>43678</v>
      </c>
      <c r="B135" s="14" t="s">
        <v>92</v>
      </c>
      <c r="C135" s="14" t="s">
        <v>74</v>
      </c>
      <c r="D135" s="12"/>
      <c r="E135" s="34">
        <v>2</v>
      </c>
      <c r="F135" s="34">
        <v>127</v>
      </c>
      <c r="G135" s="34">
        <v>15</v>
      </c>
      <c r="H135" s="34">
        <v>0</v>
      </c>
      <c r="I135" s="34">
        <v>0</v>
      </c>
      <c r="J135" s="34">
        <f t="shared" si="18"/>
        <v>13</v>
      </c>
      <c r="K135" s="34">
        <v>0</v>
      </c>
      <c r="L135" s="34">
        <v>13</v>
      </c>
      <c r="M135" s="34">
        <v>0</v>
      </c>
      <c r="N135" s="34">
        <v>0</v>
      </c>
      <c r="O135" s="34">
        <v>0</v>
      </c>
      <c r="P135" s="34">
        <v>0</v>
      </c>
      <c r="Q135" s="34">
        <v>0</v>
      </c>
      <c r="R135" s="34">
        <f t="shared" si="22"/>
        <v>15</v>
      </c>
      <c r="S135" s="34">
        <v>0</v>
      </c>
      <c r="T135" s="34">
        <f t="shared" si="19"/>
        <v>0</v>
      </c>
      <c r="U135" s="34">
        <v>0</v>
      </c>
      <c r="V135" s="34">
        <v>0</v>
      </c>
      <c r="W135" s="34">
        <v>0</v>
      </c>
      <c r="X135" s="34">
        <v>0</v>
      </c>
      <c r="Y135" s="34">
        <v>0</v>
      </c>
      <c r="Z135" s="34">
        <f t="shared" si="20"/>
        <v>0</v>
      </c>
      <c r="AA135" s="14">
        <v>0</v>
      </c>
      <c r="AB135" s="14">
        <v>0</v>
      </c>
      <c r="AC135" s="14">
        <v>0</v>
      </c>
      <c r="AD135" s="14">
        <v>0</v>
      </c>
      <c r="AE135" s="14">
        <v>0</v>
      </c>
      <c r="AF135" s="14">
        <v>0</v>
      </c>
      <c r="AG135" s="14">
        <v>0</v>
      </c>
      <c r="AH135" s="14">
        <v>0</v>
      </c>
      <c r="AI135" s="14">
        <v>0</v>
      </c>
      <c r="AJ135" s="14">
        <v>0</v>
      </c>
      <c r="AK135" s="14">
        <v>0</v>
      </c>
      <c r="AL135" s="14">
        <v>0</v>
      </c>
      <c r="AM135" s="14">
        <v>0</v>
      </c>
      <c r="AN135" s="14">
        <v>0</v>
      </c>
      <c r="AO135" s="14">
        <v>0</v>
      </c>
      <c r="AP135" s="33">
        <f t="shared" si="21"/>
        <v>157</v>
      </c>
      <c r="AQ135" s="113"/>
      <c r="AR135" s="36">
        <v>43678</v>
      </c>
      <c r="AS135" s="88">
        <v>0.66666666666666663</v>
      </c>
      <c r="AT135" s="14" t="s">
        <v>92</v>
      </c>
      <c r="AU135" s="108">
        <v>10</v>
      </c>
      <c r="AV135" s="90" t="s">
        <v>75</v>
      </c>
      <c r="AW135" s="14">
        <v>6.4</v>
      </c>
      <c r="AX135" s="14">
        <v>107</v>
      </c>
      <c r="AY135" s="39">
        <v>42.32</v>
      </c>
      <c r="AZ135" s="14">
        <v>26.6</v>
      </c>
      <c r="BA135" s="40">
        <v>34.1</v>
      </c>
      <c r="BB135" s="14">
        <v>759.3</v>
      </c>
      <c r="BC135" s="40">
        <v>8.5</v>
      </c>
      <c r="BD135" s="14">
        <v>0</v>
      </c>
      <c r="BE135" s="14">
        <v>0</v>
      </c>
      <c r="BF135" s="14">
        <v>0.5</v>
      </c>
      <c r="BG135" s="86">
        <v>1</v>
      </c>
      <c r="BH135" s="42"/>
    </row>
    <row r="136" spans="1:98" ht="15.95" customHeight="1" thickBot="1">
      <c r="A136" s="43">
        <v>43678</v>
      </c>
      <c r="B136" s="44" t="s">
        <v>121</v>
      </c>
      <c r="C136" s="44" t="s">
        <v>77</v>
      </c>
      <c r="D136" s="12"/>
      <c r="E136" s="45">
        <v>7</v>
      </c>
      <c r="F136" s="45">
        <v>0</v>
      </c>
      <c r="G136" s="45">
        <v>0</v>
      </c>
      <c r="H136" s="45">
        <v>0</v>
      </c>
      <c r="I136" s="45">
        <v>0</v>
      </c>
      <c r="J136" s="45">
        <f t="shared" si="18"/>
        <v>24</v>
      </c>
      <c r="K136" s="45">
        <v>0</v>
      </c>
      <c r="L136" s="45">
        <v>0</v>
      </c>
      <c r="M136" s="45">
        <v>0</v>
      </c>
      <c r="N136" s="45">
        <v>0</v>
      </c>
      <c r="O136" s="45">
        <v>24</v>
      </c>
      <c r="P136" s="45">
        <v>0</v>
      </c>
      <c r="Q136" s="45">
        <v>0</v>
      </c>
      <c r="R136" s="45">
        <f t="shared" si="22"/>
        <v>0</v>
      </c>
      <c r="S136" s="45">
        <v>0</v>
      </c>
      <c r="T136" s="45">
        <f t="shared" si="19"/>
        <v>7</v>
      </c>
      <c r="U136" s="45">
        <v>0</v>
      </c>
      <c r="V136" s="45">
        <v>7</v>
      </c>
      <c r="W136" s="45">
        <v>0</v>
      </c>
      <c r="X136" s="45">
        <v>0</v>
      </c>
      <c r="Y136" s="45">
        <v>0</v>
      </c>
      <c r="Z136" s="45">
        <f t="shared" si="20"/>
        <v>1</v>
      </c>
      <c r="AA136" s="44">
        <v>0</v>
      </c>
      <c r="AB136" s="44">
        <v>1</v>
      </c>
      <c r="AC136" s="44">
        <v>0</v>
      </c>
      <c r="AD136" s="44">
        <v>0</v>
      </c>
      <c r="AE136" s="44">
        <v>0</v>
      </c>
      <c r="AF136" s="44">
        <v>0</v>
      </c>
      <c r="AG136" s="44">
        <v>0</v>
      </c>
      <c r="AH136" s="44">
        <v>0</v>
      </c>
      <c r="AI136" s="44">
        <v>0</v>
      </c>
      <c r="AJ136" s="44">
        <v>3</v>
      </c>
      <c r="AK136" s="44">
        <v>0</v>
      </c>
      <c r="AL136" s="44">
        <v>0</v>
      </c>
      <c r="AM136" s="44">
        <v>0</v>
      </c>
      <c r="AN136" s="44">
        <v>0</v>
      </c>
      <c r="AO136" s="44">
        <v>0</v>
      </c>
      <c r="AP136" s="33">
        <f t="shared" si="21"/>
        <v>42</v>
      </c>
      <c r="AQ136" s="113"/>
      <c r="AR136" s="46">
        <v>43678</v>
      </c>
      <c r="AS136" s="53">
        <v>0.63888888888888895</v>
      </c>
      <c r="AT136" s="44" t="s">
        <v>121</v>
      </c>
      <c r="AU136" s="54">
        <v>10</v>
      </c>
      <c r="AV136" s="49" t="s">
        <v>75</v>
      </c>
      <c r="AW136" s="44">
        <v>13.2</v>
      </c>
      <c r="AX136" s="44">
        <v>196</v>
      </c>
      <c r="AY136" s="49">
        <v>22.33</v>
      </c>
      <c r="AZ136" s="44">
        <v>13.3</v>
      </c>
      <c r="BA136" s="50">
        <v>32.6</v>
      </c>
      <c r="BB136" s="44">
        <v>759.5</v>
      </c>
      <c r="BC136" s="50">
        <v>7.6</v>
      </c>
      <c r="BD136" s="44">
        <v>0</v>
      </c>
      <c r="BE136" s="44">
        <v>0</v>
      </c>
      <c r="BF136" s="44">
        <v>1</v>
      </c>
      <c r="BG136" s="55">
        <v>0.4</v>
      </c>
      <c r="BH136" s="52"/>
      <c r="BI136" s="1"/>
      <c r="BJ136" s="3"/>
      <c r="BK136" s="5"/>
      <c r="CQ136" s="11"/>
    </row>
    <row r="137" spans="1:98" ht="15.95" customHeight="1" thickBot="1">
      <c r="A137" s="35">
        <v>43678</v>
      </c>
      <c r="B137" s="14" t="s">
        <v>121</v>
      </c>
      <c r="C137" s="14" t="s">
        <v>74</v>
      </c>
      <c r="D137" s="12"/>
      <c r="E137" s="34">
        <v>12</v>
      </c>
      <c r="F137" s="34">
        <v>55</v>
      </c>
      <c r="G137" s="34">
        <v>101</v>
      </c>
      <c r="H137" s="34">
        <v>0</v>
      </c>
      <c r="I137" s="34">
        <v>0</v>
      </c>
      <c r="J137" s="34">
        <f t="shared" si="18"/>
        <v>7</v>
      </c>
      <c r="K137" s="34">
        <v>0</v>
      </c>
      <c r="L137" s="34">
        <v>7</v>
      </c>
      <c r="M137" s="34">
        <v>0</v>
      </c>
      <c r="N137" s="34">
        <v>0</v>
      </c>
      <c r="O137" s="34">
        <v>0</v>
      </c>
      <c r="P137" s="34">
        <v>0</v>
      </c>
      <c r="Q137" s="34">
        <v>0</v>
      </c>
      <c r="R137" s="34">
        <f t="shared" si="22"/>
        <v>101</v>
      </c>
      <c r="S137" s="34">
        <v>0</v>
      </c>
      <c r="T137" s="34">
        <f t="shared" si="19"/>
        <v>1</v>
      </c>
      <c r="U137" s="34">
        <v>1</v>
      </c>
      <c r="V137" s="34">
        <v>0</v>
      </c>
      <c r="W137" s="34">
        <v>0</v>
      </c>
      <c r="X137" s="34">
        <v>0</v>
      </c>
      <c r="Y137" s="34">
        <v>0</v>
      </c>
      <c r="Z137" s="34">
        <f t="shared" si="20"/>
        <v>1</v>
      </c>
      <c r="AA137" s="14">
        <v>0</v>
      </c>
      <c r="AB137" s="14">
        <v>0</v>
      </c>
      <c r="AC137" s="14">
        <v>0</v>
      </c>
      <c r="AD137" s="14">
        <v>0</v>
      </c>
      <c r="AE137" s="14">
        <v>0</v>
      </c>
      <c r="AF137" s="14">
        <v>0</v>
      </c>
      <c r="AG137" s="14">
        <v>1</v>
      </c>
      <c r="AH137" s="14">
        <v>0</v>
      </c>
      <c r="AI137" s="14">
        <v>0</v>
      </c>
      <c r="AJ137" s="14">
        <v>0</v>
      </c>
      <c r="AK137" s="14">
        <v>0</v>
      </c>
      <c r="AL137" s="14">
        <v>0</v>
      </c>
      <c r="AM137" s="14">
        <v>0</v>
      </c>
      <c r="AN137" s="14">
        <v>0</v>
      </c>
      <c r="AO137" s="14">
        <v>0</v>
      </c>
      <c r="AP137" s="33">
        <f t="shared" si="21"/>
        <v>177</v>
      </c>
      <c r="AQ137" s="113"/>
      <c r="AR137" s="36">
        <v>43678</v>
      </c>
      <c r="AS137" s="88">
        <v>0.63888888888888895</v>
      </c>
      <c r="AT137" s="14" t="s">
        <v>121</v>
      </c>
      <c r="AU137" s="108">
        <v>10</v>
      </c>
      <c r="AV137" s="90" t="s">
        <v>75</v>
      </c>
      <c r="AW137" s="14">
        <v>13.2</v>
      </c>
      <c r="AX137" s="14">
        <v>196</v>
      </c>
      <c r="AY137" s="39">
        <v>22.33</v>
      </c>
      <c r="AZ137" s="14">
        <v>13.3</v>
      </c>
      <c r="BA137" s="40">
        <v>32.6</v>
      </c>
      <c r="BB137" s="14">
        <v>759.5</v>
      </c>
      <c r="BC137" s="40">
        <v>7.6</v>
      </c>
      <c r="BD137" s="14">
        <v>0</v>
      </c>
      <c r="BE137" s="14">
        <v>0</v>
      </c>
      <c r="BF137" s="14">
        <v>1</v>
      </c>
      <c r="BG137" s="86">
        <v>0.4</v>
      </c>
      <c r="BH137" s="42"/>
      <c r="BI137" s="1"/>
      <c r="BJ137" s="3"/>
      <c r="BK137" s="5"/>
      <c r="CR137" s="13"/>
      <c r="CS137" s="13"/>
      <c r="CT137" s="13"/>
    </row>
    <row r="138" spans="1:98" ht="15.95" customHeight="1" thickBot="1">
      <c r="A138" s="56">
        <v>43678</v>
      </c>
      <c r="B138" s="44" t="s">
        <v>128</v>
      </c>
      <c r="C138" s="44" t="s">
        <v>77</v>
      </c>
      <c r="D138" s="12"/>
      <c r="E138" s="45">
        <v>0</v>
      </c>
      <c r="F138" s="45">
        <v>0</v>
      </c>
      <c r="G138" s="45">
        <v>0</v>
      </c>
      <c r="H138" s="45">
        <v>0</v>
      </c>
      <c r="I138" s="45">
        <v>0</v>
      </c>
      <c r="J138" s="45">
        <f t="shared" si="18"/>
        <v>1</v>
      </c>
      <c r="K138" s="45">
        <v>0</v>
      </c>
      <c r="L138" s="45">
        <v>1</v>
      </c>
      <c r="M138" s="45">
        <v>0</v>
      </c>
      <c r="N138" s="45">
        <v>0</v>
      </c>
      <c r="O138" s="45">
        <v>0</v>
      </c>
      <c r="P138" s="45">
        <v>0</v>
      </c>
      <c r="Q138" s="45">
        <v>0</v>
      </c>
      <c r="R138" s="45">
        <f t="shared" si="22"/>
        <v>0</v>
      </c>
      <c r="S138" s="45">
        <v>0</v>
      </c>
      <c r="T138" s="45">
        <f t="shared" si="19"/>
        <v>0</v>
      </c>
      <c r="U138" s="45">
        <v>0</v>
      </c>
      <c r="V138" s="45">
        <v>0</v>
      </c>
      <c r="W138" s="45">
        <v>0</v>
      </c>
      <c r="X138" s="45">
        <v>0</v>
      </c>
      <c r="Y138" s="45">
        <v>10</v>
      </c>
      <c r="Z138" s="45">
        <f t="shared" si="20"/>
        <v>0</v>
      </c>
      <c r="AA138" s="44">
        <v>0</v>
      </c>
      <c r="AB138" s="44">
        <v>0</v>
      </c>
      <c r="AC138" s="44">
        <v>0</v>
      </c>
      <c r="AD138" s="44">
        <v>0</v>
      </c>
      <c r="AE138" s="44">
        <v>0</v>
      </c>
      <c r="AF138" s="44">
        <v>0</v>
      </c>
      <c r="AG138" s="44">
        <v>0</v>
      </c>
      <c r="AH138" s="44">
        <v>0</v>
      </c>
      <c r="AI138" s="44">
        <v>0</v>
      </c>
      <c r="AJ138" s="44">
        <v>0</v>
      </c>
      <c r="AK138" s="44">
        <v>0</v>
      </c>
      <c r="AL138" s="44">
        <v>0</v>
      </c>
      <c r="AM138" s="44">
        <v>0</v>
      </c>
      <c r="AN138" s="44">
        <v>1</v>
      </c>
      <c r="AO138" s="44">
        <v>0</v>
      </c>
      <c r="AP138" s="33">
        <f t="shared" si="21"/>
        <v>12</v>
      </c>
      <c r="AQ138" s="113"/>
      <c r="AR138" s="46">
        <v>43678</v>
      </c>
      <c r="AS138" s="53">
        <v>0.59722222222222221</v>
      </c>
      <c r="AT138" s="44" t="s">
        <v>128</v>
      </c>
      <c r="AU138" s="54">
        <v>10</v>
      </c>
      <c r="AV138" s="49" t="s">
        <v>75</v>
      </c>
      <c r="AW138" s="44">
        <v>12.9</v>
      </c>
      <c r="AX138" s="44">
        <v>179</v>
      </c>
      <c r="AY138" s="49">
        <v>10.17</v>
      </c>
      <c r="AZ138" s="44">
        <v>5.7</v>
      </c>
      <c r="BA138" s="50">
        <v>31</v>
      </c>
      <c r="BB138" s="44">
        <v>760.2</v>
      </c>
      <c r="BC138" s="50">
        <v>8.6</v>
      </c>
      <c r="BD138" s="44">
        <v>0</v>
      </c>
      <c r="BE138" s="44">
        <v>0</v>
      </c>
      <c r="BF138" s="44">
        <v>1</v>
      </c>
      <c r="BG138" s="55">
        <v>0.6</v>
      </c>
      <c r="BH138" s="52"/>
    </row>
    <row r="139" spans="1:98" ht="15.95" customHeight="1" thickBot="1">
      <c r="A139" s="35">
        <v>43678</v>
      </c>
      <c r="B139" s="14" t="s">
        <v>128</v>
      </c>
      <c r="C139" s="14" t="s">
        <v>74</v>
      </c>
      <c r="D139" s="12"/>
      <c r="E139" s="34">
        <v>69</v>
      </c>
      <c r="F139" s="34">
        <v>26</v>
      </c>
      <c r="G139" s="34">
        <v>0</v>
      </c>
      <c r="H139" s="34">
        <v>5</v>
      </c>
      <c r="I139" s="34">
        <v>0</v>
      </c>
      <c r="J139" s="34">
        <f t="shared" si="18"/>
        <v>21</v>
      </c>
      <c r="K139" s="34">
        <v>0</v>
      </c>
      <c r="L139" s="34">
        <v>18</v>
      </c>
      <c r="M139" s="34">
        <v>0</v>
      </c>
      <c r="N139" s="34">
        <v>3</v>
      </c>
      <c r="O139" s="34">
        <v>0</v>
      </c>
      <c r="P139" s="34">
        <v>0</v>
      </c>
      <c r="Q139" s="34">
        <v>0</v>
      </c>
      <c r="R139" s="34">
        <f t="shared" si="22"/>
        <v>0</v>
      </c>
      <c r="S139" s="34">
        <v>0</v>
      </c>
      <c r="T139" s="34">
        <f t="shared" si="19"/>
        <v>0</v>
      </c>
      <c r="U139" s="34">
        <v>0</v>
      </c>
      <c r="V139" s="34">
        <v>0</v>
      </c>
      <c r="W139" s="34">
        <v>0</v>
      </c>
      <c r="X139" s="34">
        <v>0</v>
      </c>
      <c r="Y139" s="34">
        <v>0</v>
      </c>
      <c r="Z139" s="34">
        <f t="shared" si="20"/>
        <v>0</v>
      </c>
      <c r="AA139" s="14">
        <v>0</v>
      </c>
      <c r="AB139" s="14">
        <v>0</v>
      </c>
      <c r="AC139" s="14">
        <v>0</v>
      </c>
      <c r="AD139" s="14">
        <v>0</v>
      </c>
      <c r="AE139" s="14">
        <v>0</v>
      </c>
      <c r="AF139" s="14">
        <v>0</v>
      </c>
      <c r="AG139" s="14">
        <v>0</v>
      </c>
      <c r="AH139" s="14">
        <v>0</v>
      </c>
      <c r="AI139" s="14">
        <v>0</v>
      </c>
      <c r="AJ139" s="14">
        <v>0</v>
      </c>
      <c r="AK139" s="14">
        <v>0</v>
      </c>
      <c r="AL139" s="14">
        <v>0</v>
      </c>
      <c r="AM139" s="14">
        <v>0</v>
      </c>
      <c r="AN139" s="14">
        <v>0</v>
      </c>
      <c r="AO139" s="14">
        <v>0</v>
      </c>
      <c r="AP139" s="33">
        <f t="shared" si="21"/>
        <v>121</v>
      </c>
      <c r="AQ139" s="113"/>
      <c r="AR139" s="36">
        <v>43678</v>
      </c>
      <c r="AS139" s="88">
        <v>0.59722222222222221</v>
      </c>
      <c r="AT139" s="14" t="s">
        <v>128</v>
      </c>
      <c r="AU139" s="108">
        <v>10</v>
      </c>
      <c r="AV139" s="90" t="s">
        <v>75</v>
      </c>
      <c r="AW139" s="14">
        <v>12.9</v>
      </c>
      <c r="AX139" s="14">
        <v>179</v>
      </c>
      <c r="AY139" s="39">
        <v>10.17</v>
      </c>
      <c r="AZ139" s="14">
        <v>5.7</v>
      </c>
      <c r="BA139" s="40">
        <v>31</v>
      </c>
      <c r="BB139" s="14">
        <v>760.2</v>
      </c>
      <c r="BC139" s="40">
        <v>8.6</v>
      </c>
      <c r="BD139" s="14">
        <v>0</v>
      </c>
      <c r="BE139" s="14">
        <v>0</v>
      </c>
      <c r="BF139" s="14">
        <v>1</v>
      </c>
      <c r="BG139" s="86">
        <v>0.6</v>
      </c>
      <c r="BH139" s="42"/>
      <c r="BI139" s="1"/>
      <c r="BJ139" s="3"/>
      <c r="BK139" s="5"/>
    </row>
    <row r="140" spans="1:98" ht="15.95" customHeight="1" thickBot="1">
      <c r="A140" s="81">
        <v>43678</v>
      </c>
      <c r="B140" s="68" t="s">
        <v>118</v>
      </c>
      <c r="C140" s="68" t="s">
        <v>141</v>
      </c>
      <c r="D140" s="12"/>
      <c r="E140" s="70"/>
      <c r="F140" s="70"/>
      <c r="G140" s="70"/>
      <c r="H140" s="70"/>
      <c r="I140" s="70"/>
      <c r="J140" s="70"/>
      <c r="K140" s="70"/>
      <c r="L140" s="70"/>
      <c r="M140" s="70"/>
      <c r="N140" s="70"/>
      <c r="O140" s="70"/>
      <c r="P140" s="70"/>
      <c r="Q140" s="70"/>
      <c r="R140" s="70">
        <f t="shared" si="22"/>
        <v>0</v>
      </c>
      <c r="S140" s="70"/>
      <c r="T140" s="70"/>
      <c r="U140" s="70"/>
      <c r="V140" s="70"/>
      <c r="W140" s="70"/>
      <c r="X140" s="70"/>
      <c r="Y140" s="70"/>
      <c r="Z140" s="70"/>
      <c r="AA140" s="71"/>
      <c r="AB140" s="71"/>
      <c r="AC140" s="71"/>
      <c r="AD140" s="71"/>
      <c r="AE140" s="71"/>
      <c r="AF140" s="71"/>
      <c r="AG140" s="71"/>
      <c r="AH140" s="71"/>
      <c r="AI140" s="68"/>
      <c r="AJ140" s="71"/>
      <c r="AK140" s="68"/>
      <c r="AL140" s="68"/>
      <c r="AM140" s="71"/>
      <c r="AN140" s="72"/>
      <c r="AO140" s="68"/>
      <c r="AP140" s="72"/>
      <c r="AQ140" s="113"/>
      <c r="AR140" s="81">
        <v>43678</v>
      </c>
      <c r="AS140" s="73">
        <v>0.625</v>
      </c>
      <c r="AT140" s="68" t="s">
        <v>118</v>
      </c>
      <c r="AU140" s="74">
        <v>10</v>
      </c>
      <c r="AV140" s="74" t="s">
        <v>75</v>
      </c>
      <c r="AW140" s="74" t="s">
        <v>91</v>
      </c>
      <c r="AX140" s="74" t="s">
        <v>91</v>
      </c>
      <c r="AY140" s="75" t="s">
        <v>91</v>
      </c>
      <c r="AZ140" s="74" t="s">
        <v>91</v>
      </c>
      <c r="BA140" s="76" t="s">
        <v>91</v>
      </c>
      <c r="BB140" s="74" t="s">
        <v>91</v>
      </c>
      <c r="BC140" s="76" t="s">
        <v>91</v>
      </c>
      <c r="BD140" s="74" t="s">
        <v>91</v>
      </c>
      <c r="BE140" s="74" t="s">
        <v>91</v>
      </c>
      <c r="BF140" s="74" t="s">
        <v>91</v>
      </c>
      <c r="BG140" s="77" t="s">
        <v>91</v>
      </c>
      <c r="BH140" s="78" t="s">
        <v>143</v>
      </c>
      <c r="BI140" s="1"/>
      <c r="BJ140" s="3"/>
      <c r="BK140" s="5"/>
    </row>
    <row r="141" spans="1:98" ht="15.95" customHeight="1" thickBot="1">
      <c r="A141" s="43">
        <v>43679</v>
      </c>
      <c r="B141" s="44" t="s">
        <v>82</v>
      </c>
      <c r="C141" s="44" t="s">
        <v>77</v>
      </c>
      <c r="D141" s="12"/>
      <c r="E141" s="45">
        <v>0</v>
      </c>
      <c r="F141" s="45">
        <v>0</v>
      </c>
      <c r="G141" s="45">
        <v>1</v>
      </c>
      <c r="H141" s="45">
        <v>0</v>
      </c>
      <c r="I141" s="45">
        <v>0</v>
      </c>
      <c r="J141" s="45">
        <f t="shared" ref="J141:J150" si="23">P141+O141+N141+M141+L141+K141</f>
        <v>0</v>
      </c>
      <c r="K141" s="45">
        <v>0</v>
      </c>
      <c r="L141" s="45">
        <v>0</v>
      </c>
      <c r="M141" s="45">
        <v>0</v>
      </c>
      <c r="N141" s="45">
        <v>0</v>
      </c>
      <c r="O141" s="45">
        <v>0</v>
      </c>
      <c r="P141" s="45">
        <v>0</v>
      </c>
      <c r="Q141" s="45">
        <v>0</v>
      </c>
      <c r="R141" s="45">
        <f t="shared" si="22"/>
        <v>1</v>
      </c>
      <c r="S141" s="45">
        <v>0</v>
      </c>
      <c r="T141" s="45">
        <f t="shared" ref="T141:T150" si="24">U141+V141+W141</f>
        <v>0</v>
      </c>
      <c r="U141" s="45">
        <v>0</v>
      </c>
      <c r="V141" s="45">
        <v>0</v>
      </c>
      <c r="W141" s="45">
        <v>0</v>
      </c>
      <c r="X141" s="45">
        <v>0</v>
      </c>
      <c r="Y141" s="45">
        <v>0</v>
      </c>
      <c r="Z141" s="45">
        <f t="shared" ref="Z141:Z150" si="25">SUM(AA141:AI141)</f>
        <v>0</v>
      </c>
      <c r="AA141" s="44">
        <v>0</v>
      </c>
      <c r="AB141" s="44">
        <v>0</v>
      </c>
      <c r="AC141" s="44">
        <v>0</v>
      </c>
      <c r="AD141" s="44">
        <v>0</v>
      </c>
      <c r="AE141" s="44">
        <v>0</v>
      </c>
      <c r="AF141" s="44">
        <v>0</v>
      </c>
      <c r="AG141" s="44">
        <v>0</v>
      </c>
      <c r="AH141" s="44">
        <v>0</v>
      </c>
      <c r="AI141" s="44">
        <v>0</v>
      </c>
      <c r="AJ141" s="44">
        <v>0</v>
      </c>
      <c r="AK141" s="44">
        <v>0</v>
      </c>
      <c r="AL141" s="44">
        <v>0</v>
      </c>
      <c r="AM141" s="44">
        <v>0</v>
      </c>
      <c r="AN141" s="44">
        <v>0</v>
      </c>
      <c r="AO141" s="44">
        <v>0</v>
      </c>
      <c r="AP141" s="33">
        <f t="shared" ref="AP141:AP150" si="26">SUM(E141:AO141)-Z141-J141-T141-R141</f>
        <v>1</v>
      </c>
      <c r="AQ141" s="113"/>
      <c r="AR141" s="46">
        <v>43679</v>
      </c>
      <c r="AS141" s="53">
        <v>0.50694444444444442</v>
      </c>
      <c r="AT141" s="44" t="s">
        <v>82</v>
      </c>
      <c r="AU141" s="54">
        <v>10</v>
      </c>
      <c r="AV141" s="49" t="s">
        <v>75</v>
      </c>
      <c r="AW141" s="44">
        <v>6.4</v>
      </c>
      <c r="AX141" s="44">
        <v>107</v>
      </c>
      <c r="AY141" s="49">
        <v>80.2</v>
      </c>
      <c r="AZ141" s="44">
        <v>56.8</v>
      </c>
      <c r="BA141" s="50">
        <v>27.2</v>
      </c>
      <c r="BB141" s="44">
        <v>759.3</v>
      </c>
      <c r="BC141" s="50">
        <v>8</v>
      </c>
      <c r="BD141" s="44">
        <v>0</v>
      </c>
      <c r="BE141" s="44">
        <v>0</v>
      </c>
      <c r="BF141" s="44">
        <v>1</v>
      </c>
      <c r="BG141" s="55">
        <v>0.5</v>
      </c>
      <c r="BH141" s="52"/>
      <c r="BI141" s="1"/>
      <c r="BJ141" s="3"/>
      <c r="BK141" s="5"/>
    </row>
    <row r="142" spans="1:98" ht="15.95" customHeight="1" thickBot="1">
      <c r="A142" s="35">
        <v>43679</v>
      </c>
      <c r="B142" s="14" t="s">
        <v>82</v>
      </c>
      <c r="C142" s="14" t="s">
        <v>74</v>
      </c>
      <c r="D142" s="12"/>
      <c r="E142" s="34">
        <v>0</v>
      </c>
      <c r="F142" s="34">
        <v>1</v>
      </c>
      <c r="G142" s="34">
        <v>307</v>
      </c>
      <c r="H142" s="34">
        <v>0</v>
      </c>
      <c r="I142" s="34">
        <v>19</v>
      </c>
      <c r="J142" s="34">
        <f t="shared" si="23"/>
        <v>0</v>
      </c>
      <c r="K142" s="34">
        <v>0</v>
      </c>
      <c r="L142" s="34">
        <v>0</v>
      </c>
      <c r="M142" s="34">
        <v>0</v>
      </c>
      <c r="N142" s="34">
        <v>0</v>
      </c>
      <c r="O142" s="34">
        <v>0</v>
      </c>
      <c r="P142" s="34">
        <v>0</v>
      </c>
      <c r="Q142" s="34">
        <v>0</v>
      </c>
      <c r="R142" s="34">
        <f t="shared" si="22"/>
        <v>307</v>
      </c>
      <c r="S142" s="34">
        <v>0</v>
      </c>
      <c r="T142" s="34">
        <f t="shared" si="24"/>
        <v>0</v>
      </c>
      <c r="U142" s="34">
        <v>0</v>
      </c>
      <c r="V142" s="34">
        <v>0</v>
      </c>
      <c r="W142" s="34">
        <v>0</v>
      </c>
      <c r="X142" s="34">
        <v>0</v>
      </c>
      <c r="Y142" s="34">
        <v>0</v>
      </c>
      <c r="Z142" s="34">
        <f t="shared" si="25"/>
        <v>0</v>
      </c>
      <c r="AA142" s="14">
        <v>0</v>
      </c>
      <c r="AB142" s="14">
        <v>0</v>
      </c>
      <c r="AC142" s="14">
        <v>0</v>
      </c>
      <c r="AD142" s="14">
        <v>0</v>
      </c>
      <c r="AE142" s="14">
        <v>0</v>
      </c>
      <c r="AF142" s="14">
        <v>0</v>
      </c>
      <c r="AG142" s="14">
        <v>0</v>
      </c>
      <c r="AH142" s="14">
        <v>0</v>
      </c>
      <c r="AI142" s="14">
        <v>0</v>
      </c>
      <c r="AJ142" s="14">
        <v>0</v>
      </c>
      <c r="AK142" s="14">
        <v>0</v>
      </c>
      <c r="AL142" s="14">
        <v>0</v>
      </c>
      <c r="AM142" s="14">
        <v>0</v>
      </c>
      <c r="AN142" s="14">
        <v>0</v>
      </c>
      <c r="AO142" s="14">
        <v>0</v>
      </c>
      <c r="AP142" s="33">
        <f t="shared" si="26"/>
        <v>327</v>
      </c>
      <c r="AQ142" s="113"/>
      <c r="AR142" s="36">
        <v>43679</v>
      </c>
      <c r="AS142" s="88">
        <v>0.50694444444444442</v>
      </c>
      <c r="AT142" s="14" t="s">
        <v>82</v>
      </c>
      <c r="AU142" s="108">
        <v>10</v>
      </c>
      <c r="AV142" s="90" t="s">
        <v>75</v>
      </c>
      <c r="AW142" s="14">
        <v>6.4</v>
      </c>
      <c r="AX142" s="14">
        <v>107</v>
      </c>
      <c r="AY142" s="39">
        <v>80.2</v>
      </c>
      <c r="AZ142" s="14">
        <v>56.8</v>
      </c>
      <c r="BA142" s="40">
        <v>27.2</v>
      </c>
      <c r="BB142" s="14">
        <v>759.3</v>
      </c>
      <c r="BC142" s="40">
        <v>8</v>
      </c>
      <c r="BD142" s="14">
        <v>0</v>
      </c>
      <c r="BE142" s="14">
        <v>0</v>
      </c>
      <c r="BF142" s="14">
        <v>1</v>
      </c>
      <c r="BG142" s="86">
        <v>0.5</v>
      </c>
      <c r="BH142" s="42"/>
      <c r="BI142" s="1"/>
      <c r="BJ142" s="3"/>
      <c r="BK142" s="5"/>
    </row>
    <row r="143" spans="1:98" ht="15.95" customHeight="1" thickBot="1">
      <c r="A143" s="43">
        <v>43679</v>
      </c>
      <c r="B143" s="44" t="s">
        <v>73</v>
      </c>
      <c r="C143" s="44" t="s">
        <v>77</v>
      </c>
      <c r="D143" s="12"/>
      <c r="E143" s="45">
        <v>0</v>
      </c>
      <c r="F143" s="45">
        <v>11</v>
      </c>
      <c r="G143" s="45">
        <v>0</v>
      </c>
      <c r="H143" s="45">
        <v>0</v>
      </c>
      <c r="I143" s="45">
        <v>0</v>
      </c>
      <c r="J143" s="45">
        <f t="shared" si="23"/>
        <v>0</v>
      </c>
      <c r="K143" s="45">
        <v>0</v>
      </c>
      <c r="L143" s="45">
        <v>0</v>
      </c>
      <c r="M143" s="45">
        <v>0</v>
      </c>
      <c r="N143" s="45">
        <v>0</v>
      </c>
      <c r="O143" s="45">
        <v>0</v>
      </c>
      <c r="P143" s="45">
        <v>0</v>
      </c>
      <c r="Q143" s="45">
        <v>0</v>
      </c>
      <c r="R143" s="45">
        <f t="shared" si="22"/>
        <v>0</v>
      </c>
      <c r="S143" s="45">
        <v>0</v>
      </c>
      <c r="T143" s="45">
        <f t="shared" si="24"/>
        <v>12</v>
      </c>
      <c r="U143" s="45">
        <v>0</v>
      </c>
      <c r="V143" s="45">
        <v>0</v>
      </c>
      <c r="W143" s="45">
        <v>12</v>
      </c>
      <c r="X143" s="45">
        <v>0</v>
      </c>
      <c r="Y143" s="45">
        <v>0</v>
      </c>
      <c r="Z143" s="45">
        <f t="shared" si="25"/>
        <v>0</v>
      </c>
      <c r="AA143" s="44">
        <v>0</v>
      </c>
      <c r="AB143" s="44">
        <v>0</v>
      </c>
      <c r="AC143" s="44">
        <v>0</v>
      </c>
      <c r="AD143" s="44">
        <v>0</v>
      </c>
      <c r="AE143" s="44">
        <v>0</v>
      </c>
      <c r="AF143" s="44">
        <v>0</v>
      </c>
      <c r="AG143" s="44">
        <v>0</v>
      </c>
      <c r="AH143" s="44">
        <v>0</v>
      </c>
      <c r="AI143" s="44">
        <v>0</v>
      </c>
      <c r="AJ143" s="44">
        <v>0</v>
      </c>
      <c r="AK143" s="44">
        <v>0</v>
      </c>
      <c r="AL143" s="44">
        <v>0</v>
      </c>
      <c r="AM143" s="44">
        <v>0</v>
      </c>
      <c r="AN143" s="44">
        <v>0</v>
      </c>
      <c r="AO143" s="44">
        <v>0</v>
      </c>
      <c r="AP143" s="33">
        <f t="shared" si="26"/>
        <v>23</v>
      </c>
      <c r="AQ143" s="113"/>
      <c r="AR143" s="46">
        <v>43679</v>
      </c>
      <c r="AS143" s="53">
        <v>0.47916666666666669</v>
      </c>
      <c r="AT143" s="44" t="s">
        <v>73</v>
      </c>
      <c r="AU143" s="54">
        <v>10</v>
      </c>
      <c r="AV143" s="49" t="s">
        <v>75</v>
      </c>
      <c r="AW143" s="44">
        <v>8</v>
      </c>
      <c r="AX143" s="44">
        <v>118</v>
      </c>
      <c r="AY143" s="49">
        <v>58.2</v>
      </c>
      <c r="AZ143" s="44">
        <v>39</v>
      </c>
      <c r="BA143" s="50">
        <v>25</v>
      </c>
      <c r="BB143" s="44">
        <v>760.1</v>
      </c>
      <c r="BC143" s="50">
        <v>8.1999999999999993</v>
      </c>
      <c r="BD143" s="44">
        <v>0</v>
      </c>
      <c r="BE143" s="44">
        <v>0</v>
      </c>
      <c r="BF143" s="44">
        <v>1</v>
      </c>
      <c r="BG143" s="55">
        <v>0.4</v>
      </c>
      <c r="BH143" s="52"/>
      <c r="BI143" s="1"/>
      <c r="BJ143" s="3"/>
      <c r="BK143" s="5"/>
    </row>
    <row r="144" spans="1:98" ht="15.95" customHeight="1" thickBot="1">
      <c r="A144" s="35">
        <v>43679</v>
      </c>
      <c r="B144" s="14" t="s">
        <v>73</v>
      </c>
      <c r="C144" s="14" t="s">
        <v>74</v>
      </c>
      <c r="D144" s="12"/>
      <c r="E144" s="34">
        <v>2</v>
      </c>
      <c r="F144" s="34">
        <v>91</v>
      </c>
      <c r="G144" s="34">
        <v>273</v>
      </c>
      <c r="H144" s="34">
        <v>0</v>
      </c>
      <c r="I144" s="34">
        <v>0</v>
      </c>
      <c r="J144" s="34">
        <f t="shared" si="23"/>
        <v>0</v>
      </c>
      <c r="K144" s="34">
        <v>0</v>
      </c>
      <c r="L144" s="34">
        <v>0</v>
      </c>
      <c r="M144" s="34">
        <v>0</v>
      </c>
      <c r="N144" s="34">
        <v>0</v>
      </c>
      <c r="O144" s="34">
        <v>0</v>
      </c>
      <c r="P144" s="34">
        <v>0</v>
      </c>
      <c r="Q144" s="34">
        <v>1</v>
      </c>
      <c r="R144" s="34">
        <f t="shared" si="22"/>
        <v>273</v>
      </c>
      <c r="S144" s="34">
        <v>0</v>
      </c>
      <c r="T144" s="34">
        <f t="shared" si="24"/>
        <v>0</v>
      </c>
      <c r="U144" s="34">
        <v>0</v>
      </c>
      <c r="V144" s="34">
        <v>0</v>
      </c>
      <c r="W144" s="34">
        <v>0</v>
      </c>
      <c r="X144" s="34">
        <v>0</v>
      </c>
      <c r="Y144" s="34">
        <v>0</v>
      </c>
      <c r="Z144" s="34">
        <f t="shared" si="25"/>
        <v>0</v>
      </c>
      <c r="AA144" s="14">
        <v>0</v>
      </c>
      <c r="AB144" s="14">
        <v>0</v>
      </c>
      <c r="AC144" s="14">
        <v>0</v>
      </c>
      <c r="AD144" s="14">
        <v>0</v>
      </c>
      <c r="AE144" s="14">
        <v>0</v>
      </c>
      <c r="AF144" s="14">
        <v>0</v>
      </c>
      <c r="AG144" s="14">
        <v>0</v>
      </c>
      <c r="AH144" s="14">
        <v>0</v>
      </c>
      <c r="AI144" s="14">
        <v>0</v>
      </c>
      <c r="AJ144" s="14">
        <v>0</v>
      </c>
      <c r="AK144" s="14">
        <v>0</v>
      </c>
      <c r="AL144" s="14">
        <v>0</v>
      </c>
      <c r="AM144" s="14">
        <v>0</v>
      </c>
      <c r="AN144" s="14">
        <v>0</v>
      </c>
      <c r="AO144" s="14">
        <v>0</v>
      </c>
      <c r="AP144" s="33">
        <f t="shared" si="26"/>
        <v>367</v>
      </c>
      <c r="AQ144" s="113"/>
      <c r="AR144" s="36">
        <v>43679</v>
      </c>
      <c r="AS144" s="88">
        <v>0.47916666666666669</v>
      </c>
      <c r="AT144" s="14" t="s">
        <v>73</v>
      </c>
      <c r="AU144" s="108">
        <v>10</v>
      </c>
      <c r="AV144" s="90" t="s">
        <v>75</v>
      </c>
      <c r="AW144" s="14">
        <v>8</v>
      </c>
      <c r="AX144" s="14">
        <v>118</v>
      </c>
      <c r="AY144" s="39">
        <v>58.2</v>
      </c>
      <c r="AZ144" s="14">
        <v>39</v>
      </c>
      <c r="BA144" s="40">
        <v>25</v>
      </c>
      <c r="BB144" s="14">
        <v>760.1</v>
      </c>
      <c r="BC144" s="40">
        <v>8.1999999999999993</v>
      </c>
      <c r="BD144" s="14">
        <v>0</v>
      </c>
      <c r="BE144" s="14">
        <v>0</v>
      </c>
      <c r="BF144" s="14">
        <v>1</v>
      </c>
      <c r="BG144" s="86">
        <v>0.4</v>
      </c>
      <c r="BH144" s="42"/>
      <c r="BI144" s="1"/>
      <c r="BJ144" s="3"/>
      <c r="BK144" s="5"/>
    </row>
    <row r="145" spans="1:63" ht="15.95" customHeight="1" thickBot="1">
      <c r="A145" s="56">
        <v>43679</v>
      </c>
      <c r="B145" s="44" t="s">
        <v>94</v>
      </c>
      <c r="C145" s="44" t="s">
        <v>77</v>
      </c>
      <c r="D145" s="12"/>
      <c r="E145" s="45">
        <v>0</v>
      </c>
      <c r="F145" s="45">
        <v>0</v>
      </c>
      <c r="G145" s="45">
        <v>2</v>
      </c>
      <c r="H145" s="45">
        <v>0</v>
      </c>
      <c r="I145" s="45">
        <v>0</v>
      </c>
      <c r="J145" s="45">
        <f t="shared" si="23"/>
        <v>0</v>
      </c>
      <c r="K145" s="45">
        <v>0</v>
      </c>
      <c r="L145" s="45">
        <v>0</v>
      </c>
      <c r="M145" s="45">
        <v>0</v>
      </c>
      <c r="N145" s="45">
        <v>0</v>
      </c>
      <c r="O145" s="45">
        <v>0</v>
      </c>
      <c r="P145" s="45">
        <v>0</v>
      </c>
      <c r="Q145" s="45">
        <v>0</v>
      </c>
      <c r="R145" s="45">
        <f t="shared" si="22"/>
        <v>2</v>
      </c>
      <c r="S145" s="45">
        <v>0</v>
      </c>
      <c r="T145" s="45">
        <f t="shared" si="24"/>
        <v>0</v>
      </c>
      <c r="U145" s="45">
        <v>0</v>
      </c>
      <c r="V145" s="45">
        <v>0</v>
      </c>
      <c r="W145" s="45">
        <v>0</v>
      </c>
      <c r="X145" s="45">
        <v>0</v>
      </c>
      <c r="Y145" s="45">
        <v>0</v>
      </c>
      <c r="Z145" s="45">
        <f t="shared" si="25"/>
        <v>0</v>
      </c>
      <c r="AA145" s="44">
        <v>0</v>
      </c>
      <c r="AB145" s="44">
        <v>0</v>
      </c>
      <c r="AC145" s="44">
        <v>0</v>
      </c>
      <c r="AD145" s="44">
        <v>0</v>
      </c>
      <c r="AE145" s="44">
        <v>0</v>
      </c>
      <c r="AF145" s="44">
        <v>0</v>
      </c>
      <c r="AG145" s="44">
        <v>0</v>
      </c>
      <c r="AH145" s="44">
        <v>0</v>
      </c>
      <c r="AI145" s="44">
        <v>0</v>
      </c>
      <c r="AJ145" s="44">
        <v>0</v>
      </c>
      <c r="AK145" s="44">
        <v>0</v>
      </c>
      <c r="AL145" s="44">
        <v>0</v>
      </c>
      <c r="AM145" s="44">
        <v>0</v>
      </c>
      <c r="AN145" s="44">
        <v>0</v>
      </c>
      <c r="AO145" s="44">
        <v>0</v>
      </c>
      <c r="AP145" s="33">
        <f t="shared" si="26"/>
        <v>2</v>
      </c>
      <c r="AQ145" s="113"/>
      <c r="AR145" s="46">
        <v>43679</v>
      </c>
      <c r="AS145" s="53">
        <v>0.34375</v>
      </c>
      <c r="AT145" s="44" t="s">
        <v>94</v>
      </c>
      <c r="AU145" s="54">
        <v>10</v>
      </c>
      <c r="AV145" s="49" t="s">
        <v>75</v>
      </c>
      <c r="AW145" s="44">
        <v>5.9</v>
      </c>
      <c r="AX145" s="44">
        <v>84</v>
      </c>
      <c r="AY145" s="49">
        <v>50.3</v>
      </c>
      <c r="AZ145" s="44">
        <v>33</v>
      </c>
      <c r="BA145" s="50">
        <v>24.9</v>
      </c>
      <c r="BB145" s="44">
        <v>761.5</v>
      </c>
      <c r="BC145" s="50">
        <v>8.3000000000000007</v>
      </c>
      <c r="BD145" s="44">
        <v>0</v>
      </c>
      <c r="BE145" s="44">
        <v>0</v>
      </c>
      <c r="BF145" s="44">
        <v>1</v>
      </c>
      <c r="BG145" s="55">
        <v>0.5</v>
      </c>
      <c r="BH145" s="52"/>
    </row>
    <row r="146" spans="1:63" ht="15.95" customHeight="1" thickBot="1">
      <c r="A146" s="82">
        <v>43679</v>
      </c>
      <c r="B146" s="14" t="s">
        <v>94</v>
      </c>
      <c r="C146" s="14" t="s">
        <v>74</v>
      </c>
      <c r="D146" s="12"/>
      <c r="E146" s="34">
        <v>0</v>
      </c>
      <c r="F146" s="34">
        <v>105</v>
      </c>
      <c r="G146" s="34">
        <v>61</v>
      </c>
      <c r="H146" s="34">
        <v>0</v>
      </c>
      <c r="I146" s="34">
        <v>0</v>
      </c>
      <c r="J146" s="34">
        <f t="shared" si="23"/>
        <v>0</v>
      </c>
      <c r="K146" s="34">
        <v>0</v>
      </c>
      <c r="L146" s="34">
        <v>0</v>
      </c>
      <c r="M146" s="34">
        <v>0</v>
      </c>
      <c r="N146" s="34">
        <v>0</v>
      </c>
      <c r="O146" s="34">
        <v>0</v>
      </c>
      <c r="P146" s="34">
        <v>0</v>
      </c>
      <c r="Q146" s="34">
        <v>0</v>
      </c>
      <c r="R146" s="34">
        <f t="shared" si="22"/>
        <v>61</v>
      </c>
      <c r="S146" s="34">
        <v>0</v>
      </c>
      <c r="T146" s="34">
        <f t="shared" si="24"/>
        <v>0</v>
      </c>
      <c r="U146" s="34">
        <v>0</v>
      </c>
      <c r="V146" s="34">
        <v>0</v>
      </c>
      <c r="W146" s="34">
        <v>0</v>
      </c>
      <c r="X146" s="34">
        <v>0</v>
      </c>
      <c r="Y146" s="34">
        <v>0</v>
      </c>
      <c r="Z146" s="34">
        <f t="shared" si="25"/>
        <v>0</v>
      </c>
      <c r="AA146" s="14">
        <v>0</v>
      </c>
      <c r="AB146" s="14">
        <v>0</v>
      </c>
      <c r="AC146" s="14">
        <v>0</v>
      </c>
      <c r="AD146" s="14">
        <v>0</v>
      </c>
      <c r="AE146" s="14">
        <v>0</v>
      </c>
      <c r="AF146" s="14">
        <v>0</v>
      </c>
      <c r="AG146" s="14">
        <v>0</v>
      </c>
      <c r="AH146" s="14">
        <v>0</v>
      </c>
      <c r="AI146" s="14">
        <v>0</v>
      </c>
      <c r="AJ146" s="14">
        <v>0</v>
      </c>
      <c r="AK146" s="14">
        <v>0</v>
      </c>
      <c r="AL146" s="14">
        <v>0</v>
      </c>
      <c r="AM146" s="14">
        <v>0</v>
      </c>
      <c r="AN146" s="14">
        <v>0</v>
      </c>
      <c r="AO146" s="14">
        <v>0</v>
      </c>
      <c r="AP146" s="33">
        <f t="shared" si="26"/>
        <v>166</v>
      </c>
      <c r="AQ146" s="113"/>
      <c r="AR146" s="36">
        <v>43679</v>
      </c>
      <c r="AS146" s="88">
        <v>0.34375</v>
      </c>
      <c r="AT146" s="14" t="s">
        <v>94</v>
      </c>
      <c r="AU146" s="108">
        <v>10</v>
      </c>
      <c r="AV146" s="90" t="s">
        <v>75</v>
      </c>
      <c r="AW146" s="14">
        <v>5.9</v>
      </c>
      <c r="AX146" s="14">
        <v>84</v>
      </c>
      <c r="AY146" s="39">
        <v>50.3</v>
      </c>
      <c r="AZ146" s="14">
        <v>33</v>
      </c>
      <c r="BA146" s="40">
        <v>24.9</v>
      </c>
      <c r="BB146" s="14">
        <v>761.5</v>
      </c>
      <c r="BC146" s="40">
        <v>8.3000000000000007</v>
      </c>
      <c r="BD146" s="14">
        <v>0</v>
      </c>
      <c r="BE146" s="14">
        <v>0</v>
      </c>
      <c r="BF146" s="14">
        <v>1</v>
      </c>
      <c r="BG146" s="86">
        <v>0.5</v>
      </c>
      <c r="BH146" s="42"/>
    </row>
    <row r="147" spans="1:63" ht="15.95" customHeight="1" thickBot="1">
      <c r="A147" s="56">
        <v>43679</v>
      </c>
      <c r="B147" s="44" t="s">
        <v>96</v>
      </c>
      <c r="C147" s="44" t="s">
        <v>77</v>
      </c>
      <c r="D147" s="12"/>
      <c r="E147" s="45">
        <v>309</v>
      </c>
      <c r="F147" s="45">
        <v>6</v>
      </c>
      <c r="G147" s="45">
        <v>1</v>
      </c>
      <c r="H147" s="45">
        <v>0</v>
      </c>
      <c r="I147" s="45">
        <v>0</v>
      </c>
      <c r="J147" s="45">
        <f t="shared" si="23"/>
        <v>0</v>
      </c>
      <c r="K147" s="45">
        <v>0</v>
      </c>
      <c r="L147" s="45">
        <v>0</v>
      </c>
      <c r="M147" s="45">
        <v>0</v>
      </c>
      <c r="N147" s="45">
        <v>0</v>
      </c>
      <c r="O147" s="45">
        <v>0</v>
      </c>
      <c r="P147" s="45">
        <v>0</v>
      </c>
      <c r="Q147" s="45">
        <v>0</v>
      </c>
      <c r="R147" s="45">
        <f t="shared" si="22"/>
        <v>1</v>
      </c>
      <c r="S147" s="45">
        <v>0</v>
      </c>
      <c r="T147" s="45">
        <f t="shared" si="24"/>
        <v>0</v>
      </c>
      <c r="U147" s="45">
        <v>0</v>
      </c>
      <c r="V147" s="45">
        <v>0</v>
      </c>
      <c r="W147" s="45">
        <v>0</v>
      </c>
      <c r="X147" s="45">
        <v>0</v>
      </c>
      <c r="Y147" s="45">
        <v>0</v>
      </c>
      <c r="Z147" s="45">
        <f t="shared" si="25"/>
        <v>0</v>
      </c>
      <c r="AA147" s="45">
        <v>0</v>
      </c>
      <c r="AB147" s="45">
        <v>0</v>
      </c>
      <c r="AC147" s="45">
        <v>0</v>
      </c>
      <c r="AD147" s="45">
        <v>0</v>
      </c>
      <c r="AE147" s="45">
        <v>0</v>
      </c>
      <c r="AF147" s="45">
        <v>0</v>
      </c>
      <c r="AG147" s="45">
        <v>0</v>
      </c>
      <c r="AH147" s="45">
        <v>0</v>
      </c>
      <c r="AI147" s="45">
        <v>0</v>
      </c>
      <c r="AJ147" s="45">
        <v>0</v>
      </c>
      <c r="AK147" s="45">
        <v>0</v>
      </c>
      <c r="AL147" s="45">
        <v>0</v>
      </c>
      <c r="AM147" s="45">
        <v>0</v>
      </c>
      <c r="AN147" s="45">
        <v>0</v>
      </c>
      <c r="AO147" s="45">
        <v>0</v>
      </c>
      <c r="AP147" s="33">
        <f t="shared" si="26"/>
        <v>316</v>
      </c>
      <c r="AQ147" s="113"/>
      <c r="AR147" s="46">
        <v>43679</v>
      </c>
      <c r="AS147" s="53">
        <v>0.37847222222222227</v>
      </c>
      <c r="AT147" s="44" t="s">
        <v>96</v>
      </c>
      <c r="AU147" s="54">
        <v>10</v>
      </c>
      <c r="AV147" s="66" t="s">
        <v>75</v>
      </c>
      <c r="AW147" s="44">
        <v>5.3</v>
      </c>
      <c r="AX147" s="44">
        <v>77</v>
      </c>
      <c r="AY147" s="49">
        <v>50.7</v>
      </c>
      <c r="AZ147" s="44">
        <v>33.200000000000003</v>
      </c>
      <c r="BA147" s="50">
        <v>24.6</v>
      </c>
      <c r="BB147" s="44">
        <v>761.2</v>
      </c>
      <c r="BC147" s="50">
        <v>8.5</v>
      </c>
      <c r="BD147" s="44">
        <v>0</v>
      </c>
      <c r="BE147" s="44">
        <v>0</v>
      </c>
      <c r="BF147" s="44">
        <v>0.8</v>
      </c>
      <c r="BG147" s="55">
        <v>0.5</v>
      </c>
      <c r="BH147" s="52"/>
    </row>
    <row r="148" spans="1:63" ht="15.95" customHeight="1" thickBot="1">
      <c r="A148" s="82">
        <v>43679</v>
      </c>
      <c r="B148" s="14" t="s">
        <v>96</v>
      </c>
      <c r="C148" s="14" t="s">
        <v>74</v>
      </c>
      <c r="D148" s="12"/>
      <c r="E148" s="34">
        <v>0</v>
      </c>
      <c r="F148" s="34">
        <v>0</v>
      </c>
      <c r="G148" s="34">
        <v>49</v>
      </c>
      <c r="H148" s="34">
        <v>0</v>
      </c>
      <c r="I148" s="34">
        <v>0</v>
      </c>
      <c r="J148" s="34">
        <f t="shared" si="23"/>
        <v>0</v>
      </c>
      <c r="K148" s="34">
        <v>0</v>
      </c>
      <c r="L148" s="34">
        <v>0</v>
      </c>
      <c r="M148" s="34">
        <v>0</v>
      </c>
      <c r="N148" s="34">
        <v>0</v>
      </c>
      <c r="O148" s="34">
        <v>0</v>
      </c>
      <c r="P148" s="34">
        <v>0</v>
      </c>
      <c r="Q148" s="34">
        <v>0</v>
      </c>
      <c r="R148" s="34">
        <f t="shared" si="22"/>
        <v>49</v>
      </c>
      <c r="S148" s="34">
        <v>0</v>
      </c>
      <c r="T148" s="34">
        <f t="shared" si="24"/>
        <v>0</v>
      </c>
      <c r="U148" s="34">
        <v>0</v>
      </c>
      <c r="V148" s="34">
        <v>0</v>
      </c>
      <c r="W148" s="34">
        <v>0</v>
      </c>
      <c r="X148" s="34">
        <v>0</v>
      </c>
      <c r="Y148" s="34">
        <v>0</v>
      </c>
      <c r="Z148" s="34">
        <f t="shared" si="25"/>
        <v>0</v>
      </c>
      <c r="AA148" s="14">
        <v>0</v>
      </c>
      <c r="AB148" s="14">
        <v>0</v>
      </c>
      <c r="AC148" s="14">
        <v>0</v>
      </c>
      <c r="AD148" s="14">
        <v>0</v>
      </c>
      <c r="AE148" s="14">
        <v>0</v>
      </c>
      <c r="AF148" s="14">
        <v>0</v>
      </c>
      <c r="AG148" s="14">
        <v>0</v>
      </c>
      <c r="AH148" s="14">
        <v>0</v>
      </c>
      <c r="AI148" s="14">
        <v>0</v>
      </c>
      <c r="AJ148" s="14">
        <v>0</v>
      </c>
      <c r="AK148" s="14">
        <v>0</v>
      </c>
      <c r="AL148" s="14">
        <v>0</v>
      </c>
      <c r="AM148" s="14">
        <v>0</v>
      </c>
      <c r="AN148" s="14">
        <v>0</v>
      </c>
      <c r="AO148" s="14">
        <v>0</v>
      </c>
      <c r="AP148" s="33">
        <f t="shared" si="26"/>
        <v>49</v>
      </c>
      <c r="AQ148" s="113"/>
      <c r="AR148" s="36">
        <v>43679</v>
      </c>
      <c r="AS148" s="88">
        <v>0.37847222222222227</v>
      </c>
      <c r="AT148" s="14" t="s">
        <v>96</v>
      </c>
      <c r="AU148" s="108">
        <v>10</v>
      </c>
      <c r="AV148" s="90" t="s">
        <v>75</v>
      </c>
      <c r="AW148" s="14">
        <v>5.3</v>
      </c>
      <c r="AX148" s="14">
        <v>77</v>
      </c>
      <c r="AY148" s="39">
        <v>50.7</v>
      </c>
      <c r="AZ148" s="14">
        <v>33.200000000000003</v>
      </c>
      <c r="BA148" s="40">
        <v>24.6</v>
      </c>
      <c r="BB148" s="14">
        <v>761.2</v>
      </c>
      <c r="BC148" s="40">
        <v>8.5</v>
      </c>
      <c r="BD148" s="14">
        <v>0</v>
      </c>
      <c r="BE148" s="14">
        <v>0</v>
      </c>
      <c r="BF148" s="14">
        <v>0.8</v>
      </c>
      <c r="BG148" s="86">
        <v>0.5</v>
      </c>
      <c r="BH148" s="42"/>
    </row>
    <row r="149" spans="1:63" ht="15.95" customHeight="1" thickBot="1">
      <c r="A149" s="56">
        <v>43680</v>
      </c>
      <c r="B149" s="44" t="s">
        <v>86</v>
      </c>
      <c r="C149" s="44" t="s">
        <v>77</v>
      </c>
      <c r="D149" s="12"/>
      <c r="E149" s="45">
        <v>0</v>
      </c>
      <c r="F149" s="45">
        <v>2</v>
      </c>
      <c r="G149" s="45">
        <v>0</v>
      </c>
      <c r="H149" s="45">
        <v>1</v>
      </c>
      <c r="I149" s="45">
        <v>0</v>
      </c>
      <c r="J149" s="45">
        <f t="shared" si="23"/>
        <v>5</v>
      </c>
      <c r="K149" s="45">
        <v>0</v>
      </c>
      <c r="L149" s="45">
        <v>5</v>
      </c>
      <c r="M149" s="45">
        <v>0</v>
      </c>
      <c r="N149" s="45">
        <v>0</v>
      </c>
      <c r="O149" s="45">
        <v>0</v>
      </c>
      <c r="P149" s="45">
        <v>0</v>
      </c>
      <c r="Q149" s="45">
        <v>0</v>
      </c>
      <c r="R149" s="45">
        <f t="shared" si="22"/>
        <v>0</v>
      </c>
      <c r="S149" s="45">
        <v>0</v>
      </c>
      <c r="T149" s="45">
        <f t="shared" si="24"/>
        <v>0</v>
      </c>
      <c r="U149" s="45">
        <v>0</v>
      </c>
      <c r="V149" s="45">
        <v>0</v>
      </c>
      <c r="W149" s="45">
        <v>0</v>
      </c>
      <c r="X149" s="45">
        <v>0</v>
      </c>
      <c r="Y149" s="45">
        <v>0</v>
      </c>
      <c r="Z149" s="45">
        <f t="shared" si="25"/>
        <v>0</v>
      </c>
      <c r="AA149" s="44">
        <v>0</v>
      </c>
      <c r="AB149" s="44">
        <v>0</v>
      </c>
      <c r="AC149" s="44">
        <v>0</v>
      </c>
      <c r="AD149" s="44">
        <v>0</v>
      </c>
      <c r="AE149" s="44">
        <v>0</v>
      </c>
      <c r="AF149" s="44">
        <v>0</v>
      </c>
      <c r="AG149" s="44">
        <v>0</v>
      </c>
      <c r="AH149" s="44">
        <v>0</v>
      </c>
      <c r="AI149" s="44">
        <v>0</v>
      </c>
      <c r="AJ149" s="44">
        <v>0</v>
      </c>
      <c r="AK149" s="44">
        <v>0</v>
      </c>
      <c r="AL149" s="44">
        <v>0</v>
      </c>
      <c r="AM149" s="44">
        <v>0</v>
      </c>
      <c r="AN149" s="44">
        <v>0</v>
      </c>
      <c r="AO149" s="44">
        <v>0</v>
      </c>
      <c r="AP149" s="33">
        <f t="shared" si="26"/>
        <v>8</v>
      </c>
      <c r="AQ149" s="113"/>
      <c r="AR149" s="46">
        <v>43680</v>
      </c>
      <c r="AS149" s="53">
        <v>0.42708333333333331</v>
      </c>
      <c r="AT149" s="44" t="s">
        <v>86</v>
      </c>
      <c r="AU149" s="54">
        <v>10</v>
      </c>
      <c r="AV149" s="49" t="s">
        <v>75</v>
      </c>
      <c r="AW149" s="44">
        <v>3.7</v>
      </c>
      <c r="AX149" s="44">
        <v>45</v>
      </c>
      <c r="AY149" s="49">
        <v>6.96</v>
      </c>
      <c r="AZ149" s="44">
        <v>3.8</v>
      </c>
      <c r="BA149" s="50">
        <v>24.5</v>
      </c>
      <c r="BB149" s="44">
        <v>759.5</v>
      </c>
      <c r="BC149" s="50">
        <v>7</v>
      </c>
      <c r="BD149" s="44" t="s">
        <v>91</v>
      </c>
      <c r="BE149" s="44" t="s">
        <v>91</v>
      </c>
      <c r="BF149" s="44">
        <v>0.5</v>
      </c>
      <c r="BG149" s="55">
        <v>0.5</v>
      </c>
      <c r="BH149" s="52"/>
    </row>
    <row r="150" spans="1:63" ht="15.95" customHeight="1" thickBot="1">
      <c r="A150" s="35">
        <v>43680</v>
      </c>
      <c r="B150" s="14" t="s">
        <v>86</v>
      </c>
      <c r="C150" s="14" t="s">
        <v>74</v>
      </c>
      <c r="D150" s="12"/>
      <c r="E150" s="34">
        <v>11</v>
      </c>
      <c r="F150" s="34">
        <v>13</v>
      </c>
      <c r="G150" s="34">
        <v>0</v>
      </c>
      <c r="H150" s="34">
        <v>26</v>
      </c>
      <c r="I150" s="34">
        <v>0</v>
      </c>
      <c r="J150" s="34">
        <f t="shared" si="23"/>
        <v>0</v>
      </c>
      <c r="K150" s="34">
        <v>0</v>
      </c>
      <c r="L150" s="34">
        <v>0</v>
      </c>
      <c r="M150" s="34">
        <v>0</v>
      </c>
      <c r="N150" s="34">
        <v>0</v>
      </c>
      <c r="O150" s="34">
        <v>0</v>
      </c>
      <c r="P150" s="34">
        <v>0</v>
      </c>
      <c r="Q150" s="34">
        <v>0</v>
      </c>
      <c r="R150" s="34">
        <f t="shared" si="22"/>
        <v>1</v>
      </c>
      <c r="S150" s="34">
        <v>1</v>
      </c>
      <c r="T150" s="34">
        <f t="shared" si="24"/>
        <v>0</v>
      </c>
      <c r="U150" s="34">
        <v>0</v>
      </c>
      <c r="V150" s="34">
        <v>0</v>
      </c>
      <c r="W150" s="34">
        <v>0</v>
      </c>
      <c r="X150" s="34">
        <v>0</v>
      </c>
      <c r="Y150" s="34">
        <v>0</v>
      </c>
      <c r="Z150" s="34">
        <f t="shared" si="25"/>
        <v>0</v>
      </c>
      <c r="AA150" s="14">
        <v>0</v>
      </c>
      <c r="AB150" s="14">
        <v>0</v>
      </c>
      <c r="AC150" s="14">
        <v>0</v>
      </c>
      <c r="AD150" s="14">
        <v>0</v>
      </c>
      <c r="AE150" s="14">
        <v>0</v>
      </c>
      <c r="AF150" s="14">
        <v>0</v>
      </c>
      <c r="AG150" s="14">
        <v>0</v>
      </c>
      <c r="AH150" s="14">
        <v>0</v>
      </c>
      <c r="AI150" s="14">
        <v>0</v>
      </c>
      <c r="AJ150" s="14">
        <v>0</v>
      </c>
      <c r="AK150" s="14">
        <v>4</v>
      </c>
      <c r="AL150" s="14">
        <v>0</v>
      </c>
      <c r="AM150" s="14">
        <v>0</v>
      </c>
      <c r="AN150" s="14">
        <v>0</v>
      </c>
      <c r="AO150" s="14">
        <v>0</v>
      </c>
      <c r="AP150" s="33">
        <f t="shared" si="26"/>
        <v>55</v>
      </c>
      <c r="AQ150" s="113"/>
      <c r="AR150" s="36">
        <v>43680</v>
      </c>
      <c r="AS150" s="88">
        <v>0.42708333333333331</v>
      </c>
      <c r="AT150" s="14" t="s">
        <v>86</v>
      </c>
      <c r="AU150" s="108">
        <v>10</v>
      </c>
      <c r="AV150" s="90" t="s">
        <v>75</v>
      </c>
      <c r="AW150" s="14">
        <v>3.7</v>
      </c>
      <c r="AX150" s="14">
        <v>45</v>
      </c>
      <c r="AY150" s="39">
        <v>6.96</v>
      </c>
      <c r="AZ150" s="14">
        <v>3.8</v>
      </c>
      <c r="BA150" s="40">
        <v>24.5</v>
      </c>
      <c r="BB150" s="14">
        <v>759.5</v>
      </c>
      <c r="BC150" s="40">
        <v>7</v>
      </c>
      <c r="BD150" s="14" t="s">
        <v>91</v>
      </c>
      <c r="BE150" s="14" t="s">
        <v>91</v>
      </c>
      <c r="BF150" s="14">
        <v>0.5</v>
      </c>
      <c r="BG150" s="86">
        <v>0.5</v>
      </c>
      <c r="BH150" s="42"/>
      <c r="BI150" s="1"/>
      <c r="BJ150" s="3"/>
      <c r="BK150" s="5"/>
    </row>
    <row r="151" spans="1:63" ht="15.95" customHeight="1" thickBot="1">
      <c r="A151" s="69">
        <v>43680</v>
      </c>
      <c r="B151" s="68" t="s">
        <v>80</v>
      </c>
      <c r="C151" s="68" t="s">
        <v>141</v>
      </c>
      <c r="D151" s="12"/>
      <c r="E151" s="70"/>
      <c r="F151" s="70"/>
      <c r="G151" s="70"/>
      <c r="H151" s="70"/>
      <c r="I151" s="70"/>
      <c r="J151" s="70"/>
      <c r="K151" s="70"/>
      <c r="L151" s="70"/>
      <c r="M151" s="70"/>
      <c r="N151" s="70"/>
      <c r="O151" s="70"/>
      <c r="P151" s="70"/>
      <c r="Q151" s="70"/>
      <c r="R151" s="70">
        <f t="shared" si="22"/>
        <v>0</v>
      </c>
      <c r="S151" s="70"/>
      <c r="T151" s="70"/>
      <c r="U151" s="70"/>
      <c r="V151" s="70"/>
      <c r="W151" s="70"/>
      <c r="X151" s="70"/>
      <c r="Y151" s="70"/>
      <c r="Z151" s="70"/>
      <c r="AA151" s="71"/>
      <c r="AB151" s="71"/>
      <c r="AC151" s="71"/>
      <c r="AD151" s="71"/>
      <c r="AE151" s="71"/>
      <c r="AF151" s="71"/>
      <c r="AG151" s="71"/>
      <c r="AH151" s="71"/>
      <c r="AI151" s="68"/>
      <c r="AJ151" s="71"/>
      <c r="AK151" s="68"/>
      <c r="AL151" s="68"/>
      <c r="AM151" s="71"/>
      <c r="AN151" s="72"/>
      <c r="AO151" s="68"/>
      <c r="AP151" s="72"/>
      <c r="AQ151" s="113"/>
      <c r="AR151" s="69">
        <v>43680</v>
      </c>
      <c r="AS151" s="73">
        <v>0.4513888888888889</v>
      </c>
      <c r="AT151" s="68" t="s">
        <v>81</v>
      </c>
      <c r="AU151" s="74">
        <v>10</v>
      </c>
      <c r="AV151" s="74" t="s">
        <v>75</v>
      </c>
      <c r="AW151" s="74" t="s">
        <v>91</v>
      </c>
      <c r="AX151" s="74" t="s">
        <v>91</v>
      </c>
      <c r="AY151" s="75" t="s">
        <v>91</v>
      </c>
      <c r="AZ151" s="74" t="s">
        <v>91</v>
      </c>
      <c r="BA151" s="76" t="s">
        <v>91</v>
      </c>
      <c r="BB151" s="74" t="s">
        <v>91</v>
      </c>
      <c r="BC151" s="76" t="s">
        <v>91</v>
      </c>
      <c r="BD151" s="74" t="s">
        <v>91</v>
      </c>
      <c r="BE151" s="74" t="s">
        <v>91</v>
      </c>
      <c r="BF151" s="74" t="s">
        <v>91</v>
      </c>
      <c r="BG151" s="77" t="s">
        <v>91</v>
      </c>
      <c r="BH151" s="78" t="s">
        <v>144</v>
      </c>
      <c r="BI151" s="1"/>
      <c r="BJ151" s="3"/>
      <c r="BK151" s="5"/>
    </row>
    <row r="152" spans="1:63" ht="15.95" customHeight="1" thickBot="1">
      <c r="A152" s="35">
        <v>43726</v>
      </c>
      <c r="B152" s="14" t="s">
        <v>121</v>
      </c>
      <c r="C152" s="14" t="s">
        <v>74</v>
      </c>
      <c r="D152" s="12"/>
      <c r="E152" s="34">
        <v>20</v>
      </c>
      <c r="F152" s="34">
        <v>0</v>
      </c>
      <c r="G152" s="34">
        <v>0</v>
      </c>
      <c r="H152" s="34">
        <v>0</v>
      </c>
      <c r="I152" s="34">
        <v>0</v>
      </c>
      <c r="J152" s="34">
        <f>P152+O152+N152+M152+L152+K152</f>
        <v>0</v>
      </c>
      <c r="K152" s="34">
        <v>0</v>
      </c>
      <c r="L152" s="34">
        <v>0</v>
      </c>
      <c r="M152" s="34">
        <v>0</v>
      </c>
      <c r="N152" s="34">
        <v>0</v>
      </c>
      <c r="O152" s="34">
        <v>0</v>
      </c>
      <c r="P152" s="34">
        <v>0</v>
      </c>
      <c r="Q152" s="34">
        <v>0</v>
      </c>
      <c r="R152" s="34">
        <f t="shared" si="22"/>
        <v>0</v>
      </c>
      <c r="S152" s="34">
        <v>0</v>
      </c>
      <c r="T152" s="34">
        <f>U152+V152+W152</f>
        <v>0</v>
      </c>
      <c r="U152" s="34">
        <v>0</v>
      </c>
      <c r="V152" s="34">
        <v>0</v>
      </c>
      <c r="W152" s="34">
        <v>0</v>
      </c>
      <c r="X152" s="34">
        <v>0</v>
      </c>
      <c r="Y152" s="34">
        <v>0</v>
      </c>
      <c r="Z152" s="34">
        <f>SUM(AA152:AI152)</f>
        <v>0</v>
      </c>
      <c r="AA152" s="14">
        <v>0</v>
      </c>
      <c r="AB152" s="14">
        <v>0</v>
      </c>
      <c r="AC152" s="14">
        <v>0</v>
      </c>
      <c r="AD152" s="14">
        <v>0</v>
      </c>
      <c r="AE152" s="14">
        <v>0</v>
      </c>
      <c r="AF152" s="14">
        <v>0</v>
      </c>
      <c r="AG152" s="14">
        <v>0</v>
      </c>
      <c r="AH152" s="14">
        <v>0</v>
      </c>
      <c r="AI152" s="14">
        <v>0</v>
      </c>
      <c r="AJ152" s="14">
        <v>0</v>
      </c>
      <c r="AK152" s="14">
        <v>0</v>
      </c>
      <c r="AL152" s="14">
        <v>0</v>
      </c>
      <c r="AM152" s="14">
        <v>0</v>
      </c>
      <c r="AN152" s="14">
        <v>0</v>
      </c>
      <c r="AO152" s="14">
        <v>0</v>
      </c>
      <c r="AP152" s="33">
        <f>SUM(E152:AO152)-Z152-J152-T152-R152</f>
        <v>20</v>
      </c>
      <c r="AQ152" s="113"/>
      <c r="AR152" s="36">
        <v>43726</v>
      </c>
      <c r="AS152" s="88">
        <v>0.43402777777777773</v>
      </c>
      <c r="AT152" s="14" t="s">
        <v>121</v>
      </c>
      <c r="AU152" s="108">
        <v>10</v>
      </c>
      <c r="AV152" s="90" t="s">
        <v>75</v>
      </c>
      <c r="AW152" s="14">
        <v>2.5</v>
      </c>
      <c r="AX152" s="14">
        <v>29</v>
      </c>
      <c r="AY152" s="39">
        <v>5.44</v>
      </c>
      <c r="AZ152" s="14">
        <v>2.9</v>
      </c>
      <c r="BA152" s="40">
        <v>20.5</v>
      </c>
      <c r="BB152" s="14">
        <v>759.7</v>
      </c>
      <c r="BC152" s="40">
        <v>6.9</v>
      </c>
      <c r="BD152" s="14">
        <v>0</v>
      </c>
      <c r="BE152" s="14">
        <v>0</v>
      </c>
      <c r="BF152" s="14">
        <v>1</v>
      </c>
      <c r="BG152" s="86">
        <v>0.4</v>
      </c>
      <c r="BH152" s="42"/>
      <c r="BI152" s="1"/>
      <c r="BJ152" s="3"/>
      <c r="BK152" s="5"/>
    </row>
    <row r="153" spans="1:63" ht="15.95" customHeight="1" thickBot="1">
      <c r="A153" s="69">
        <v>43726</v>
      </c>
      <c r="B153" s="68" t="s">
        <v>118</v>
      </c>
      <c r="C153" s="68" t="s">
        <v>141</v>
      </c>
      <c r="D153" s="12"/>
      <c r="E153" s="70"/>
      <c r="F153" s="70"/>
      <c r="G153" s="70"/>
      <c r="H153" s="70"/>
      <c r="I153" s="70"/>
      <c r="J153" s="70"/>
      <c r="K153" s="70"/>
      <c r="L153" s="70"/>
      <c r="M153" s="70"/>
      <c r="N153" s="70"/>
      <c r="O153" s="70"/>
      <c r="P153" s="70"/>
      <c r="Q153" s="70"/>
      <c r="R153" s="70">
        <f t="shared" si="22"/>
        <v>0</v>
      </c>
      <c r="S153" s="70"/>
      <c r="T153" s="70"/>
      <c r="U153" s="70"/>
      <c r="V153" s="70"/>
      <c r="W153" s="70"/>
      <c r="X153" s="70"/>
      <c r="Y153" s="70"/>
      <c r="Z153" s="70"/>
      <c r="AA153" s="71"/>
      <c r="AB153" s="71"/>
      <c r="AC153" s="71"/>
      <c r="AD153" s="71"/>
      <c r="AE153" s="71"/>
      <c r="AF153" s="71"/>
      <c r="AG153" s="71"/>
      <c r="AH153" s="71"/>
      <c r="AI153" s="68"/>
      <c r="AJ153" s="71"/>
      <c r="AK153" s="68"/>
      <c r="AL153" s="68"/>
      <c r="AM153" s="71"/>
      <c r="AN153" s="72"/>
      <c r="AO153" s="68"/>
      <c r="AP153" s="72"/>
      <c r="AQ153" s="113"/>
      <c r="AR153" s="69">
        <v>43726</v>
      </c>
      <c r="AS153" s="73">
        <v>0.4236111111111111</v>
      </c>
      <c r="AT153" s="68" t="s">
        <v>118</v>
      </c>
      <c r="AU153" s="74">
        <v>10</v>
      </c>
      <c r="AV153" s="74" t="s">
        <v>75</v>
      </c>
      <c r="AW153" s="74" t="s">
        <v>91</v>
      </c>
      <c r="AX153" s="74" t="s">
        <v>91</v>
      </c>
      <c r="AY153" s="75" t="s">
        <v>91</v>
      </c>
      <c r="AZ153" s="74" t="s">
        <v>91</v>
      </c>
      <c r="BA153" s="76" t="s">
        <v>91</v>
      </c>
      <c r="BB153" s="74" t="s">
        <v>91</v>
      </c>
      <c r="BC153" s="76" t="s">
        <v>91</v>
      </c>
      <c r="BD153" s="74" t="s">
        <v>91</v>
      </c>
      <c r="BE153" s="74" t="s">
        <v>91</v>
      </c>
      <c r="BF153" s="74" t="s">
        <v>91</v>
      </c>
      <c r="BG153" s="77" t="s">
        <v>91</v>
      </c>
      <c r="BH153" s="78" t="s">
        <v>145</v>
      </c>
      <c r="BI153" s="1"/>
      <c r="BJ153" s="3"/>
      <c r="BK153" s="5"/>
    </row>
    <row r="154" spans="1:63" ht="15.95" customHeight="1" thickBot="1">
      <c r="A154" s="69">
        <v>43726</v>
      </c>
      <c r="B154" s="68" t="s">
        <v>128</v>
      </c>
      <c r="C154" s="68" t="s">
        <v>141</v>
      </c>
      <c r="D154" s="12"/>
      <c r="E154" s="70"/>
      <c r="F154" s="70"/>
      <c r="G154" s="70"/>
      <c r="H154" s="70"/>
      <c r="I154" s="70"/>
      <c r="J154" s="70"/>
      <c r="K154" s="70"/>
      <c r="L154" s="70"/>
      <c r="M154" s="70"/>
      <c r="N154" s="70"/>
      <c r="O154" s="70"/>
      <c r="P154" s="70"/>
      <c r="Q154" s="70"/>
      <c r="R154" s="70">
        <f t="shared" si="22"/>
        <v>0</v>
      </c>
      <c r="S154" s="70"/>
      <c r="T154" s="70"/>
      <c r="U154" s="70"/>
      <c r="V154" s="70"/>
      <c r="W154" s="70"/>
      <c r="X154" s="70"/>
      <c r="Y154" s="70"/>
      <c r="Z154" s="70"/>
      <c r="AA154" s="71"/>
      <c r="AB154" s="71"/>
      <c r="AC154" s="71"/>
      <c r="AD154" s="71"/>
      <c r="AE154" s="71"/>
      <c r="AF154" s="71"/>
      <c r="AG154" s="71"/>
      <c r="AH154" s="71"/>
      <c r="AI154" s="68"/>
      <c r="AJ154" s="71"/>
      <c r="AK154" s="68"/>
      <c r="AL154" s="68"/>
      <c r="AM154" s="71"/>
      <c r="AN154" s="72"/>
      <c r="AO154" s="68"/>
      <c r="AP154" s="72"/>
      <c r="AQ154" s="113"/>
      <c r="AR154" s="69">
        <v>43726</v>
      </c>
      <c r="AS154" s="73">
        <v>0.41666666666666669</v>
      </c>
      <c r="AT154" s="68" t="s">
        <v>128</v>
      </c>
      <c r="AU154" s="74">
        <v>10</v>
      </c>
      <c r="AV154" s="74" t="s">
        <v>75</v>
      </c>
      <c r="AW154" s="74" t="s">
        <v>91</v>
      </c>
      <c r="AX154" s="74" t="s">
        <v>91</v>
      </c>
      <c r="AY154" s="75" t="s">
        <v>91</v>
      </c>
      <c r="AZ154" s="74" t="s">
        <v>91</v>
      </c>
      <c r="BA154" s="76" t="s">
        <v>91</v>
      </c>
      <c r="BB154" s="74" t="s">
        <v>91</v>
      </c>
      <c r="BC154" s="76" t="s">
        <v>91</v>
      </c>
      <c r="BD154" s="74" t="s">
        <v>91</v>
      </c>
      <c r="BE154" s="74" t="s">
        <v>91</v>
      </c>
      <c r="BF154" s="74" t="s">
        <v>91</v>
      </c>
      <c r="BG154" s="77" t="s">
        <v>91</v>
      </c>
      <c r="BH154" s="78" t="s">
        <v>146</v>
      </c>
      <c r="BI154" s="1"/>
      <c r="BJ154" s="3"/>
      <c r="BK154" s="5"/>
    </row>
    <row r="155" spans="1:63" ht="15.95" customHeight="1" thickBot="1">
      <c r="A155" s="82">
        <v>43728</v>
      </c>
      <c r="B155" s="14" t="s">
        <v>89</v>
      </c>
      <c r="C155" s="14" t="s">
        <v>74</v>
      </c>
      <c r="D155" s="12"/>
      <c r="E155" s="34">
        <v>2</v>
      </c>
      <c r="F155" s="34">
        <v>0</v>
      </c>
      <c r="G155" s="34">
        <v>21</v>
      </c>
      <c r="H155" s="34">
        <v>0</v>
      </c>
      <c r="I155" s="34">
        <v>1</v>
      </c>
      <c r="J155" s="34">
        <f t="shared" ref="J155:J160" si="27">P155+O155+N155+M155+L155+K155</f>
        <v>0</v>
      </c>
      <c r="K155" s="34">
        <v>0</v>
      </c>
      <c r="L155" s="34">
        <v>0</v>
      </c>
      <c r="M155" s="34">
        <v>0</v>
      </c>
      <c r="N155" s="34">
        <v>0</v>
      </c>
      <c r="O155" s="34">
        <v>0</v>
      </c>
      <c r="P155" s="34">
        <v>0</v>
      </c>
      <c r="Q155" s="34">
        <v>0</v>
      </c>
      <c r="R155" s="34">
        <f t="shared" si="22"/>
        <v>21</v>
      </c>
      <c r="S155" s="34">
        <v>0</v>
      </c>
      <c r="T155" s="34">
        <f t="shared" ref="T155:T160" si="28">U155+V155+W155</f>
        <v>0</v>
      </c>
      <c r="U155" s="34">
        <v>0</v>
      </c>
      <c r="V155" s="34">
        <v>0</v>
      </c>
      <c r="W155" s="34">
        <v>0</v>
      </c>
      <c r="X155" s="34">
        <v>0</v>
      </c>
      <c r="Y155" s="34">
        <v>0</v>
      </c>
      <c r="Z155" s="34">
        <f t="shared" ref="Z155:Z160" si="29">SUM(AA155:AI155)</f>
        <v>0</v>
      </c>
      <c r="AA155" s="14">
        <v>0</v>
      </c>
      <c r="AB155" s="14">
        <v>0</v>
      </c>
      <c r="AC155" s="14">
        <v>0</v>
      </c>
      <c r="AD155" s="14">
        <v>0</v>
      </c>
      <c r="AE155" s="14">
        <v>0</v>
      </c>
      <c r="AF155" s="14">
        <v>0</v>
      </c>
      <c r="AG155" s="14">
        <v>0</v>
      </c>
      <c r="AH155" s="14">
        <v>0</v>
      </c>
      <c r="AI155" s="14">
        <v>0</v>
      </c>
      <c r="AJ155" s="14">
        <v>0</v>
      </c>
      <c r="AK155" s="14">
        <v>0</v>
      </c>
      <c r="AL155" s="14">
        <v>0</v>
      </c>
      <c r="AM155" s="14">
        <v>0</v>
      </c>
      <c r="AN155" s="14">
        <v>0</v>
      </c>
      <c r="AO155" s="14">
        <v>0</v>
      </c>
      <c r="AP155" s="33">
        <f t="shared" ref="AP155:AP160" si="30">SUM(E155:AO155)-Z155-J155-T155-R155</f>
        <v>24</v>
      </c>
      <c r="AQ155" s="113"/>
      <c r="AR155" s="36">
        <v>43728</v>
      </c>
      <c r="AS155" s="88">
        <v>0.38194444444444442</v>
      </c>
      <c r="AT155" s="14" t="s">
        <v>89</v>
      </c>
      <c r="AU155" s="108">
        <v>10</v>
      </c>
      <c r="AV155" s="90" t="s">
        <v>75</v>
      </c>
      <c r="AW155" s="14">
        <v>2.2000000000000002</v>
      </c>
      <c r="AX155" s="14">
        <v>33</v>
      </c>
      <c r="AY155" s="39">
        <v>70.900000000000006</v>
      </c>
      <c r="AZ155" s="14">
        <v>48.7</v>
      </c>
      <c r="BA155" s="40">
        <v>21.3</v>
      </c>
      <c r="BB155" s="14">
        <v>759.7</v>
      </c>
      <c r="BC155" s="40">
        <v>7.7</v>
      </c>
      <c r="BD155" s="14">
        <v>0</v>
      </c>
      <c r="BE155" s="14">
        <v>0</v>
      </c>
      <c r="BF155" s="14">
        <v>1</v>
      </c>
      <c r="BG155" s="86">
        <v>0.4</v>
      </c>
      <c r="BH155" s="42"/>
    </row>
    <row r="156" spans="1:63" ht="15.95" customHeight="1" thickBot="1">
      <c r="A156" s="35">
        <v>43728</v>
      </c>
      <c r="B156" s="14" t="s">
        <v>92</v>
      </c>
      <c r="C156" s="14" t="s">
        <v>74</v>
      </c>
      <c r="D156" s="12"/>
      <c r="E156" s="34">
        <v>26</v>
      </c>
      <c r="F156" s="34">
        <v>3</v>
      </c>
      <c r="G156" s="34">
        <v>2</v>
      </c>
      <c r="H156" s="34">
        <v>0</v>
      </c>
      <c r="I156" s="34">
        <v>1</v>
      </c>
      <c r="J156" s="34">
        <f t="shared" si="27"/>
        <v>2</v>
      </c>
      <c r="K156" s="34">
        <v>0</v>
      </c>
      <c r="L156" s="34">
        <v>2</v>
      </c>
      <c r="M156" s="34">
        <v>0</v>
      </c>
      <c r="N156" s="34">
        <v>0</v>
      </c>
      <c r="O156" s="34">
        <v>0</v>
      </c>
      <c r="P156" s="34">
        <v>0</v>
      </c>
      <c r="Q156" s="34">
        <v>0</v>
      </c>
      <c r="R156" s="34">
        <f t="shared" si="22"/>
        <v>2</v>
      </c>
      <c r="S156" s="34">
        <v>0</v>
      </c>
      <c r="T156" s="34">
        <f t="shared" si="28"/>
        <v>0</v>
      </c>
      <c r="U156" s="34">
        <v>0</v>
      </c>
      <c r="V156" s="34">
        <v>0</v>
      </c>
      <c r="W156" s="34">
        <v>0</v>
      </c>
      <c r="X156" s="34">
        <v>0</v>
      </c>
      <c r="Y156" s="34">
        <v>0</v>
      </c>
      <c r="Z156" s="34">
        <f t="shared" si="29"/>
        <v>0</v>
      </c>
      <c r="AA156" s="14">
        <v>0</v>
      </c>
      <c r="AB156" s="14">
        <v>0</v>
      </c>
      <c r="AC156" s="14">
        <v>0</v>
      </c>
      <c r="AD156" s="14">
        <v>0</v>
      </c>
      <c r="AE156" s="14">
        <v>0</v>
      </c>
      <c r="AF156" s="14">
        <v>0</v>
      </c>
      <c r="AG156" s="14">
        <v>0</v>
      </c>
      <c r="AH156" s="14">
        <v>0</v>
      </c>
      <c r="AI156" s="14">
        <v>0</v>
      </c>
      <c r="AJ156" s="14">
        <v>0</v>
      </c>
      <c r="AK156" s="14">
        <v>0</v>
      </c>
      <c r="AL156" s="14">
        <v>0</v>
      </c>
      <c r="AM156" s="14">
        <v>0</v>
      </c>
      <c r="AN156" s="14">
        <v>0</v>
      </c>
      <c r="AO156" s="14">
        <v>0</v>
      </c>
      <c r="AP156" s="33">
        <f t="shared" si="30"/>
        <v>34</v>
      </c>
      <c r="AQ156" s="113"/>
      <c r="AR156" s="36">
        <v>43728</v>
      </c>
      <c r="AS156" s="88">
        <v>0.3611111111111111</v>
      </c>
      <c r="AT156" s="14" t="s">
        <v>92</v>
      </c>
      <c r="AU156" s="108">
        <v>10</v>
      </c>
      <c r="AV156" s="90" t="s">
        <v>75</v>
      </c>
      <c r="AW156" s="14">
        <v>0.4</v>
      </c>
      <c r="AX156" s="14">
        <v>5</v>
      </c>
      <c r="AY156" s="39">
        <v>70.599999999999994</v>
      </c>
      <c r="AZ156" s="14">
        <v>48.4</v>
      </c>
      <c r="BA156" s="40">
        <v>21.1</v>
      </c>
      <c r="BB156" s="14">
        <v>759.5</v>
      </c>
      <c r="BC156" s="40">
        <v>7.8</v>
      </c>
      <c r="BD156" s="14">
        <v>0</v>
      </c>
      <c r="BE156" s="14">
        <v>0</v>
      </c>
      <c r="BF156" s="14">
        <v>1</v>
      </c>
      <c r="BG156" s="86">
        <v>0.5</v>
      </c>
      <c r="BH156" s="42"/>
      <c r="BI156" s="1"/>
      <c r="BJ156" s="3"/>
      <c r="BK156" s="5"/>
    </row>
    <row r="157" spans="1:63" ht="15.95" customHeight="1" thickBot="1">
      <c r="A157" s="35">
        <v>43731</v>
      </c>
      <c r="B157" s="14" t="s">
        <v>94</v>
      </c>
      <c r="C157" s="14" t="s">
        <v>74</v>
      </c>
      <c r="D157" s="12"/>
      <c r="E157" s="34">
        <v>0</v>
      </c>
      <c r="F157" s="34">
        <v>0</v>
      </c>
      <c r="G157" s="34">
        <v>1</v>
      </c>
      <c r="H157" s="34">
        <v>0</v>
      </c>
      <c r="I157" s="34">
        <v>0</v>
      </c>
      <c r="J157" s="34">
        <f t="shared" si="27"/>
        <v>0</v>
      </c>
      <c r="K157" s="34">
        <v>0</v>
      </c>
      <c r="L157" s="34">
        <v>0</v>
      </c>
      <c r="M157" s="34">
        <v>0</v>
      </c>
      <c r="N157" s="34">
        <v>0</v>
      </c>
      <c r="O157" s="34">
        <v>0</v>
      </c>
      <c r="P157" s="34">
        <v>0</v>
      </c>
      <c r="Q157" s="34">
        <v>0</v>
      </c>
      <c r="R157" s="34">
        <f t="shared" si="22"/>
        <v>1</v>
      </c>
      <c r="S157" s="34">
        <v>0</v>
      </c>
      <c r="T157" s="34">
        <f t="shared" si="28"/>
        <v>0</v>
      </c>
      <c r="U157" s="34">
        <v>0</v>
      </c>
      <c r="V157" s="34">
        <v>0</v>
      </c>
      <c r="W157" s="34">
        <v>0</v>
      </c>
      <c r="X157" s="34">
        <v>0</v>
      </c>
      <c r="Y157" s="34">
        <v>0</v>
      </c>
      <c r="Z157" s="34">
        <f t="shared" si="29"/>
        <v>0</v>
      </c>
      <c r="AA157" s="14">
        <v>0</v>
      </c>
      <c r="AB157" s="14">
        <v>0</v>
      </c>
      <c r="AC157" s="14">
        <v>0</v>
      </c>
      <c r="AD157" s="14">
        <v>0</v>
      </c>
      <c r="AE157" s="14">
        <v>0</v>
      </c>
      <c r="AF157" s="14">
        <v>0</v>
      </c>
      <c r="AG157" s="14">
        <v>0</v>
      </c>
      <c r="AH157" s="14">
        <v>0</v>
      </c>
      <c r="AI157" s="14">
        <v>0</v>
      </c>
      <c r="AJ157" s="14">
        <v>0</v>
      </c>
      <c r="AK157" s="14">
        <v>0</v>
      </c>
      <c r="AL157" s="14">
        <v>0</v>
      </c>
      <c r="AM157" s="14">
        <v>0</v>
      </c>
      <c r="AN157" s="14">
        <v>0</v>
      </c>
      <c r="AO157" s="14">
        <v>0</v>
      </c>
      <c r="AP157" s="33">
        <f t="shared" si="30"/>
        <v>1</v>
      </c>
      <c r="AQ157" s="113"/>
      <c r="AR157" s="36">
        <v>43731</v>
      </c>
      <c r="AS157" s="88">
        <v>0.69444444444444453</v>
      </c>
      <c r="AT157" s="14" t="s">
        <v>94</v>
      </c>
      <c r="AU157" s="108">
        <v>10</v>
      </c>
      <c r="AV157" s="90" t="s">
        <v>75</v>
      </c>
      <c r="AW157" s="14">
        <v>15.9</v>
      </c>
      <c r="AX157" s="14">
        <v>99</v>
      </c>
      <c r="AY157" s="39">
        <v>77.5</v>
      </c>
      <c r="AZ157" s="14">
        <v>53.8</v>
      </c>
      <c r="BA157" s="40">
        <v>26.6</v>
      </c>
      <c r="BB157" s="14">
        <v>759.5</v>
      </c>
      <c r="BC157" s="40">
        <v>8.4</v>
      </c>
      <c r="BD157" s="14">
        <v>0</v>
      </c>
      <c r="BE157" s="14">
        <v>1</v>
      </c>
      <c r="BF157" s="14">
        <v>1</v>
      </c>
      <c r="BG157" s="86">
        <v>0.6</v>
      </c>
      <c r="BH157" s="42"/>
      <c r="BI157" s="1"/>
      <c r="BJ157" s="3"/>
      <c r="BK157" s="5"/>
    </row>
    <row r="158" spans="1:63" ht="15.95" customHeight="1" thickBot="1">
      <c r="A158" s="35">
        <v>43731</v>
      </c>
      <c r="B158" s="14" t="s">
        <v>96</v>
      </c>
      <c r="C158" s="14" t="s">
        <v>74</v>
      </c>
      <c r="D158" s="12"/>
      <c r="E158" s="34">
        <v>2</v>
      </c>
      <c r="F158" s="34">
        <v>1</v>
      </c>
      <c r="G158" s="34">
        <v>1</v>
      </c>
      <c r="H158" s="34">
        <v>0</v>
      </c>
      <c r="I158" s="34">
        <v>0</v>
      </c>
      <c r="J158" s="34">
        <f t="shared" si="27"/>
        <v>0</v>
      </c>
      <c r="K158" s="34">
        <v>0</v>
      </c>
      <c r="L158" s="34">
        <v>0</v>
      </c>
      <c r="M158" s="34">
        <v>0</v>
      </c>
      <c r="N158" s="34">
        <v>0</v>
      </c>
      <c r="O158" s="34">
        <v>0</v>
      </c>
      <c r="P158" s="34">
        <v>0</v>
      </c>
      <c r="Q158" s="34">
        <v>0</v>
      </c>
      <c r="R158" s="34">
        <f t="shared" si="22"/>
        <v>1</v>
      </c>
      <c r="S158" s="34">
        <v>0</v>
      </c>
      <c r="T158" s="34">
        <f t="shared" si="28"/>
        <v>0</v>
      </c>
      <c r="U158" s="34">
        <v>0</v>
      </c>
      <c r="V158" s="34">
        <v>0</v>
      </c>
      <c r="W158" s="34">
        <v>0</v>
      </c>
      <c r="X158" s="34">
        <v>0</v>
      </c>
      <c r="Y158" s="34">
        <v>0</v>
      </c>
      <c r="Z158" s="34">
        <f t="shared" si="29"/>
        <v>0</v>
      </c>
      <c r="AA158" s="14">
        <v>0</v>
      </c>
      <c r="AB158" s="14">
        <v>0</v>
      </c>
      <c r="AC158" s="14">
        <v>0</v>
      </c>
      <c r="AD158" s="14">
        <v>0</v>
      </c>
      <c r="AE158" s="14">
        <v>0</v>
      </c>
      <c r="AF158" s="14">
        <v>0</v>
      </c>
      <c r="AG158" s="14">
        <v>0</v>
      </c>
      <c r="AH158" s="14">
        <v>0</v>
      </c>
      <c r="AI158" s="14">
        <v>0</v>
      </c>
      <c r="AJ158" s="14">
        <v>0</v>
      </c>
      <c r="AK158" s="14">
        <v>0</v>
      </c>
      <c r="AL158" s="14">
        <v>0</v>
      </c>
      <c r="AM158" s="14">
        <v>0</v>
      </c>
      <c r="AN158" s="14">
        <v>0</v>
      </c>
      <c r="AO158" s="14">
        <v>0</v>
      </c>
      <c r="AP158" s="33">
        <f t="shared" si="30"/>
        <v>4</v>
      </c>
      <c r="AQ158" s="113"/>
      <c r="AR158" s="36">
        <v>43731</v>
      </c>
      <c r="AS158" s="88">
        <v>0.71527777777777779</v>
      </c>
      <c r="AT158" s="14" t="s">
        <v>96</v>
      </c>
      <c r="AU158" s="108">
        <v>10</v>
      </c>
      <c r="AV158" s="90" t="s">
        <v>75</v>
      </c>
      <c r="AW158" s="14">
        <v>12</v>
      </c>
      <c r="AX158" s="14">
        <v>205</v>
      </c>
      <c r="AY158" s="39">
        <v>74.8</v>
      </c>
      <c r="AZ158" s="14">
        <v>51.7</v>
      </c>
      <c r="BA158" s="40">
        <v>28.1</v>
      </c>
      <c r="BB158" s="14">
        <v>758.9</v>
      </c>
      <c r="BC158" s="40">
        <v>8.4</v>
      </c>
      <c r="BD158" s="14">
        <v>0</v>
      </c>
      <c r="BE158" s="14">
        <v>0</v>
      </c>
      <c r="BF158" s="14">
        <v>1</v>
      </c>
      <c r="BG158" s="86">
        <v>0.6</v>
      </c>
      <c r="BH158" s="42"/>
      <c r="BI158" s="1"/>
      <c r="BJ158" s="3"/>
      <c r="BK158" s="5"/>
    </row>
    <row r="159" spans="1:63" ht="15.95" customHeight="1" thickBot="1">
      <c r="A159" s="35">
        <v>43732</v>
      </c>
      <c r="B159" s="14" t="s">
        <v>86</v>
      </c>
      <c r="C159" s="14" t="s">
        <v>74</v>
      </c>
      <c r="D159" s="12"/>
      <c r="E159" s="34">
        <v>146</v>
      </c>
      <c r="F159" s="34">
        <v>30</v>
      </c>
      <c r="G159" s="34">
        <v>3</v>
      </c>
      <c r="H159" s="34">
        <v>887</v>
      </c>
      <c r="I159" s="34">
        <v>0</v>
      </c>
      <c r="J159" s="34">
        <f t="shared" si="27"/>
        <v>8</v>
      </c>
      <c r="K159" s="34">
        <v>3</v>
      </c>
      <c r="L159" s="34">
        <v>2</v>
      </c>
      <c r="M159" s="34">
        <v>0</v>
      </c>
      <c r="N159" s="34">
        <v>3</v>
      </c>
      <c r="O159" s="34">
        <v>0</v>
      </c>
      <c r="P159" s="34">
        <v>0</v>
      </c>
      <c r="Q159" s="34">
        <v>0</v>
      </c>
      <c r="R159" s="34">
        <f t="shared" si="22"/>
        <v>7</v>
      </c>
      <c r="S159" s="34">
        <v>4</v>
      </c>
      <c r="T159" s="34">
        <f t="shared" si="28"/>
        <v>0</v>
      </c>
      <c r="U159" s="34">
        <v>0</v>
      </c>
      <c r="V159" s="34">
        <v>0</v>
      </c>
      <c r="W159" s="34">
        <v>0</v>
      </c>
      <c r="X159" s="14">
        <v>8</v>
      </c>
      <c r="Y159" s="34">
        <v>2</v>
      </c>
      <c r="Z159" s="34">
        <f t="shared" si="29"/>
        <v>0</v>
      </c>
      <c r="AA159" s="14">
        <v>0</v>
      </c>
      <c r="AB159" s="14">
        <v>0</v>
      </c>
      <c r="AC159" s="14">
        <v>0</v>
      </c>
      <c r="AD159" s="14">
        <v>0</v>
      </c>
      <c r="AE159" s="14">
        <v>0</v>
      </c>
      <c r="AF159" s="14">
        <v>0</v>
      </c>
      <c r="AG159" s="14">
        <v>0</v>
      </c>
      <c r="AH159" s="14">
        <v>0</v>
      </c>
      <c r="AI159" s="14">
        <v>0</v>
      </c>
      <c r="AJ159" s="14">
        <v>0</v>
      </c>
      <c r="AK159" s="14">
        <v>0</v>
      </c>
      <c r="AL159" s="14">
        <v>0</v>
      </c>
      <c r="AM159" s="14">
        <v>0</v>
      </c>
      <c r="AN159" s="14">
        <v>0</v>
      </c>
      <c r="AO159" s="14">
        <v>0</v>
      </c>
      <c r="AP159" s="33">
        <f t="shared" si="30"/>
        <v>1088</v>
      </c>
      <c r="AQ159" s="113"/>
      <c r="AR159" s="36">
        <v>43732</v>
      </c>
      <c r="AS159" s="88">
        <v>0.40972222222222227</v>
      </c>
      <c r="AT159" s="14" t="s">
        <v>86</v>
      </c>
      <c r="AU159" s="108">
        <v>10</v>
      </c>
      <c r="AV159" s="90" t="s">
        <v>75</v>
      </c>
      <c r="AW159" s="14">
        <v>5.8</v>
      </c>
      <c r="AX159" s="14">
        <v>70</v>
      </c>
      <c r="AY159" s="39">
        <v>11.93</v>
      </c>
      <c r="AZ159" s="14">
        <v>6.8</v>
      </c>
      <c r="BA159" s="40">
        <v>22.4</v>
      </c>
      <c r="BB159" s="14">
        <v>760.4</v>
      </c>
      <c r="BC159" s="40">
        <v>7.6</v>
      </c>
      <c r="BD159" s="14">
        <v>0</v>
      </c>
      <c r="BE159" s="14">
        <v>0</v>
      </c>
      <c r="BF159" s="14">
        <v>1</v>
      </c>
      <c r="BG159" s="86">
        <v>0.5</v>
      </c>
      <c r="BH159" s="42"/>
      <c r="BI159" s="1"/>
      <c r="BJ159" s="3"/>
      <c r="BK159" s="5"/>
    </row>
    <row r="160" spans="1:63" ht="15.95" customHeight="1" thickBot="1">
      <c r="A160" s="82">
        <v>43732</v>
      </c>
      <c r="B160" s="14" t="s">
        <v>73</v>
      </c>
      <c r="C160" s="14" t="s">
        <v>74</v>
      </c>
      <c r="D160" s="12"/>
      <c r="E160" s="34">
        <v>25</v>
      </c>
      <c r="F160" s="34">
        <v>6</v>
      </c>
      <c r="G160" s="34">
        <v>3</v>
      </c>
      <c r="H160" s="34">
        <v>0</v>
      </c>
      <c r="I160" s="34">
        <v>4</v>
      </c>
      <c r="J160" s="34">
        <f t="shared" si="27"/>
        <v>0</v>
      </c>
      <c r="K160" s="34">
        <v>0</v>
      </c>
      <c r="L160" s="34">
        <v>0</v>
      </c>
      <c r="M160" s="34">
        <v>0</v>
      </c>
      <c r="N160" s="34">
        <v>0</v>
      </c>
      <c r="O160" s="34">
        <v>0</v>
      </c>
      <c r="P160" s="34">
        <v>0</v>
      </c>
      <c r="Q160" s="34">
        <v>0</v>
      </c>
      <c r="R160" s="34">
        <f t="shared" si="22"/>
        <v>3</v>
      </c>
      <c r="S160" s="34">
        <v>0</v>
      </c>
      <c r="T160" s="34">
        <f t="shared" si="28"/>
        <v>1</v>
      </c>
      <c r="U160" s="34">
        <v>0</v>
      </c>
      <c r="V160" s="34">
        <v>1</v>
      </c>
      <c r="W160" s="34">
        <v>0</v>
      </c>
      <c r="X160" s="34">
        <v>0</v>
      </c>
      <c r="Y160" s="34">
        <v>0</v>
      </c>
      <c r="Z160" s="34">
        <f t="shared" si="29"/>
        <v>0</v>
      </c>
      <c r="AA160" s="14">
        <v>0</v>
      </c>
      <c r="AB160" s="14">
        <v>0</v>
      </c>
      <c r="AC160" s="14">
        <v>0</v>
      </c>
      <c r="AD160" s="14">
        <v>0</v>
      </c>
      <c r="AE160" s="14">
        <v>0</v>
      </c>
      <c r="AF160" s="14">
        <v>0</v>
      </c>
      <c r="AG160" s="14">
        <v>0</v>
      </c>
      <c r="AH160" s="14">
        <v>0</v>
      </c>
      <c r="AI160" s="14">
        <v>0</v>
      </c>
      <c r="AJ160" s="14">
        <v>0</v>
      </c>
      <c r="AK160" s="14">
        <v>0</v>
      </c>
      <c r="AL160" s="14">
        <v>0</v>
      </c>
      <c r="AM160" s="14">
        <v>0</v>
      </c>
      <c r="AN160" s="14">
        <v>0</v>
      </c>
      <c r="AO160" s="14">
        <v>0</v>
      </c>
      <c r="AP160" s="33">
        <f t="shared" si="30"/>
        <v>39</v>
      </c>
      <c r="AQ160" s="113"/>
      <c r="AR160" s="36">
        <v>43732</v>
      </c>
      <c r="AS160" s="88">
        <v>0.38541666666666669</v>
      </c>
      <c r="AT160" s="14" t="s">
        <v>73</v>
      </c>
      <c r="AU160" s="108">
        <v>10</v>
      </c>
      <c r="AV160" s="90" t="s">
        <v>75</v>
      </c>
      <c r="AW160" s="14">
        <v>8.1</v>
      </c>
      <c r="AX160" s="14">
        <v>123</v>
      </c>
      <c r="AY160" s="39">
        <v>75.599999999999994</v>
      </c>
      <c r="AZ160" s="14">
        <v>54.6</v>
      </c>
      <c r="BA160" s="40">
        <v>20.6</v>
      </c>
      <c r="BB160" s="14">
        <v>760.6</v>
      </c>
      <c r="BC160" s="40">
        <v>8</v>
      </c>
      <c r="BD160" s="14">
        <v>0</v>
      </c>
      <c r="BE160" s="14">
        <v>0</v>
      </c>
      <c r="BF160" s="14">
        <v>1</v>
      </c>
      <c r="BG160" s="86">
        <v>0.4</v>
      </c>
      <c r="BH160" s="42"/>
    </row>
    <row r="161" spans="1:95" ht="15.95" customHeight="1" thickBot="1">
      <c r="A161" s="69">
        <v>43732</v>
      </c>
      <c r="B161" s="68" t="s">
        <v>80</v>
      </c>
      <c r="C161" s="68" t="s">
        <v>141</v>
      </c>
      <c r="D161" s="12"/>
      <c r="E161" s="70"/>
      <c r="F161" s="70"/>
      <c r="G161" s="70"/>
      <c r="H161" s="70"/>
      <c r="I161" s="70"/>
      <c r="J161" s="70"/>
      <c r="K161" s="70"/>
      <c r="L161" s="70"/>
      <c r="M161" s="70"/>
      <c r="N161" s="70"/>
      <c r="O161" s="70"/>
      <c r="P161" s="70"/>
      <c r="Q161" s="70"/>
      <c r="R161" s="70">
        <f t="shared" si="22"/>
        <v>0</v>
      </c>
      <c r="S161" s="70"/>
      <c r="T161" s="70"/>
      <c r="U161" s="70"/>
      <c r="V161" s="70"/>
      <c r="W161" s="70"/>
      <c r="X161" s="70"/>
      <c r="Y161" s="70"/>
      <c r="Z161" s="70"/>
      <c r="AA161" s="71"/>
      <c r="AB161" s="71"/>
      <c r="AC161" s="71"/>
      <c r="AD161" s="71"/>
      <c r="AE161" s="71"/>
      <c r="AF161" s="71"/>
      <c r="AG161" s="71"/>
      <c r="AH161" s="71"/>
      <c r="AI161" s="68"/>
      <c r="AJ161" s="71"/>
      <c r="AK161" s="68"/>
      <c r="AL161" s="68"/>
      <c r="AM161" s="71"/>
      <c r="AN161" s="72"/>
      <c r="AO161" s="68"/>
      <c r="AP161" s="72"/>
      <c r="AQ161" s="113"/>
      <c r="AR161" s="69">
        <v>43732</v>
      </c>
      <c r="AS161" s="73">
        <v>0.4375</v>
      </c>
      <c r="AT161" s="68" t="s">
        <v>81</v>
      </c>
      <c r="AU161" s="74">
        <v>10</v>
      </c>
      <c r="AV161" s="74" t="s">
        <v>75</v>
      </c>
      <c r="AW161" s="74" t="s">
        <v>91</v>
      </c>
      <c r="AX161" s="74" t="s">
        <v>91</v>
      </c>
      <c r="AY161" s="75" t="s">
        <v>91</v>
      </c>
      <c r="AZ161" s="74" t="s">
        <v>91</v>
      </c>
      <c r="BA161" s="76" t="s">
        <v>91</v>
      </c>
      <c r="BB161" s="74" t="s">
        <v>91</v>
      </c>
      <c r="BC161" s="76" t="s">
        <v>91</v>
      </c>
      <c r="BD161" s="74" t="s">
        <v>91</v>
      </c>
      <c r="BE161" s="74" t="s">
        <v>91</v>
      </c>
      <c r="BF161" s="74" t="s">
        <v>91</v>
      </c>
      <c r="BG161" s="77" t="s">
        <v>91</v>
      </c>
      <c r="BH161" s="78" t="s">
        <v>144</v>
      </c>
      <c r="BI161" s="1"/>
      <c r="BJ161" s="3"/>
      <c r="BK161" s="5"/>
    </row>
    <row r="162" spans="1:95" ht="15.95" customHeight="1" thickBot="1">
      <c r="A162" s="69">
        <v>43735</v>
      </c>
      <c r="B162" s="68" t="s">
        <v>82</v>
      </c>
      <c r="C162" s="68" t="s">
        <v>141</v>
      </c>
      <c r="D162" s="12"/>
      <c r="E162" s="70"/>
      <c r="F162" s="70"/>
      <c r="G162" s="70"/>
      <c r="H162" s="70"/>
      <c r="I162" s="70"/>
      <c r="J162" s="70"/>
      <c r="K162" s="70"/>
      <c r="L162" s="70"/>
      <c r="M162" s="70"/>
      <c r="N162" s="70"/>
      <c r="O162" s="70"/>
      <c r="P162" s="70"/>
      <c r="Q162" s="70"/>
      <c r="R162" s="70">
        <f t="shared" si="22"/>
        <v>0</v>
      </c>
      <c r="S162" s="70"/>
      <c r="T162" s="70"/>
      <c r="U162" s="70"/>
      <c r="V162" s="70"/>
      <c r="W162" s="70"/>
      <c r="X162" s="70"/>
      <c r="Y162" s="70"/>
      <c r="Z162" s="70"/>
      <c r="AA162" s="71"/>
      <c r="AB162" s="71"/>
      <c r="AC162" s="71"/>
      <c r="AD162" s="71"/>
      <c r="AE162" s="71"/>
      <c r="AF162" s="71"/>
      <c r="AG162" s="71"/>
      <c r="AH162" s="71"/>
      <c r="AI162" s="68"/>
      <c r="AJ162" s="71"/>
      <c r="AK162" s="68"/>
      <c r="AL162" s="68"/>
      <c r="AM162" s="71"/>
      <c r="AN162" s="72"/>
      <c r="AO162" s="68"/>
      <c r="AP162" s="72"/>
      <c r="AQ162" s="113"/>
      <c r="AR162" s="69">
        <v>43735</v>
      </c>
      <c r="AS162" s="73">
        <v>0.45833333333333331</v>
      </c>
      <c r="AT162" s="68" t="s">
        <v>82</v>
      </c>
      <c r="AU162" s="74">
        <v>10</v>
      </c>
      <c r="AV162" s="74" t="s">
        <v>75</v>
      </c>
      <c r="AW162" s="74" t="s">
        <v>91</v>
      </c>
      <c r="AX162" s="74" t="s">
        <v>91</v>
      </c>
      <c r="AY162" s="75" t="s">
        <v>91</v>
      </c>
      <c r="AZ162" s="74" t="s">
        <v>91</v>
      </c>
      <c r="BA162" s="76" t="s">
        <v>91</v>
      </c>
      <c r="BB162" s="74" t="s">
        <v>91</v>
      </c>
      <c r="BC162" s="76" t="s">
        <v>91</v>
      </c>
      <c r="BD162" s="74" t="s">
        <v>91</v>
      </c>
      <c r="BE162" s="74" t="s">
        <v>91</v>
      </c>
      <c r="BF162" s="74" t="s">
        <v>91</v>
      </c>
      <c r="BG162" s="77" t="s">
        <v>91</v>
      </c>
      <c r="BH162" s="78" t="s">
        <v>147</v>
      </c>
      <c r="BI162" s="1"/>
      <c r="BJ162" s="3"/>
      <c r="BK162" s="5"/>
    </row>
    <row r="163" spans="1:95" ht="15.95" customHeight="1" thickBot="1">
      <c r="A163" s="82">
        <v>43756</v>
      </c>
      <c r="B163" s="14" t="s">
        <v>148</v>
      </c>
      <c r="C163" s="14" t="s">
        <v>74</v>
      </c>
      <c r="D163" s="12"/>
      <c r="E163" s="34">
        <v>17</v>
      </c>
      <c r="F163" s="34">
        <v>0</v>
      </c>
      <c r="G163" s="34">
        <v>4</v>
      </c>
      <c r="H163" s="34">
        <v>0</v>
      </c>
      <c r="I163" s="34">
        <v>2</v>
      </c>
      <c r="J163" s="34">
        <f>P163+O163+N163+M163+L163+K163</f>
        <v>0</v>
      </c>
      <c r="K163" s="34">
        <v>0</v>
      </c>
      <c r="L163" s="34">
        <v>0</v>
      </c>
      <c r="M163" s="34">
        <v>0</v>
      </c>
      <c r="N163" s="34">
        <v>0</v>
      </c>
      <c r="O163" s="34">
        <v>0</v>
      </c>
      <c r="P163" s="34">
        <v>0</v>
      </c>
      <c r="Q163" s="34">
        <v>0</v>
      </c>
      <c r="R163" s="34">
        <f t="shared" si="22"/>
        <v>4</v>
      </c>
      <c r="S163" s="34">
        <v>0</v>
      </c>
      <c r="T163" s="34">
        <f>U163+V163+W163</f>
        <v>0</v>
      </c>
      <c r="U163" s="34">
        <v>0</v>
      </c>
      <c r="V163" s="34">
        <v>0</v>
      </c>
      <c r="W163" s="34">
        <v>0</v>
      </c>
      <c r="X163" s="34">
        <v>0</v>
      </c>
      <c r="Y163" s="34">
        <v>0</v>
      </c>
      <c r="Z163" s="34">
        <f>SUM(AA163:AI163)</f>
        <v>7</v>
      </c>
      <c r="AA163" s="14">
        <v>0</v>
      </c>
      <c r="AB163" s="14">
        <v>7</v>
      </c>
      <c r="AC163" s="14">
        <v>0</v>
      </c>
      <c r="AD163" s="14">
        <v>0</v>
      </c>
      <c r="AE163" s="14">
        <v>0</v>
      </c>
      <c r="AF163" s="14">
        <v>0</v>
      </c>
      <c r="AG163" s="14">
        <v>0</v>
      </c>
      <c r="AH163" s="14">
        <v>0</v>
      </c>
      <c r="AI163" s="14">
        <v>0</v>
      </c>
      <c r="AJ163" s="14">
        <v>0</v>
      </c>
      <c r="AK163" s="14">
        <v>0</v>
      </c>
      <c r="AL163" s="14">
        <v>0</v>
      </c>
      <c r="AM163" s="14">
        <v>0</v>
      </c>
      <c r="AN163" s="14">
        <v>0</v>
      </c>
      <c r="AO163" s="14">
        <v>0</v>
      </c>
      <c r="AP163" s="33">
        <f>SUM(E163:AO163)-Z163-J163-T163-R163</f>
        <v>30</v>
      </c>
      <c r="AQ163" s="113"/>
      <c r="AR163" s="36">
        <v>43756</v>
      </c>
      <c r="AS163" s="88">
        <v>0.41666666666666669</v>
      </c>
      <c r="AT163" s="14" t="s">
        <v>148</v>
      </c>
      <c r="AU163" s="108">
        <v>10</v>
      </c>
      <c r="AV163" s="90" t="s">
        <v>75</v>
      </c>
      <c r="AW163" s="14">
        <v>6.9</v>
      </c>
      <c r="AX163" s="14">
        <v>102</v>
      </c>
      <c r="AY163" s="39">
        <v>81.8</v>
      </c>
      <c r="AZ163" s="14">
        <v>57.4</v>
      </c>
      <c r="BA163" s="40">
        <v>22.9</v>
      </c>
      <c r="BB163" s="14">
        <v>760.9</v>
      </c>
      <c r="BC163" s="40">
        <v>8</v>
      </c>
      <c r="BD163" s="14">
        <v>0</v>
      </c>
      <c r="BE163" s="14">
        <v>0</v>
      </c>
      <c r="BF163" s="14">
        <v>1</v>
      </c>
      <c r="BG163" s="86">
        <v>0.3</v>
      </c>
      <c r="BH163" s="42"/>
    </row>
    <row r="164" spans="1:95" ht="15.95" customHeight="1" thickBot="1">
      <c r="A164" s="69">
        <v>43756</v>
      </c>
      <c r="B164" s="68" t="s">
        <v>118</v>
      </c>
      <c r="C164" s="68" t="s">
        <v>141</v>
      </c>
      <c r="D164" s="12"/>
      <c r="E164" s="70"/>
      <c r="F164" s="70"/>
      <c r="G164" s="70"/>
      <c r="H164" s="70"/>
      <c r="I164" s="70"/>
      <c r="J164" s="70"/>
      <c r="K164" s="70"/>
      <c r="L164" s="70"/>
      <c r="M164" s="70"/>
      <c r="N164" s="70"/>
      <c r="O164" s="70"/>
      <c r="P164" s="70"/>
      <c r="Q164" s="70"/>
      <c r="R164" s="70">
        <f t="shared" si="22"/>
        <v>0</v>
      </c>
      <c r="S164" s="70"/>
      <c r="T164" s="70"/>
      <c r="U164" s="70"/>
      <c r="V164" s="70"/>
      <c r="W164" s="70"/>
      <c r="X164" s="70"/>
      <c r="Y164" s="70"/>
      <c r="Z164" s="70"/>
      <c r="AA164" s="71"/>
      <c r="AB164" s="71"/>
      <c r="AC164" s="71"/>
      <c r="AD164" s="71"/>
      <c r="AE164" s="71"/>
      <c r="AF164" s="71"/>
      <c r="AG164" s="71"/>
      <c r="AH164" s="71"/>
      <c r="AI164" s="68"/>
      <c r="AJ164" s="71"/>
      <c r="AK164" s="68"/>
      <c r="AL164" s="68"/>
      <c r="AM164" s="71"/>
      <c r="AN164" s="72"/>
      <c r="AO164" s="68"/>
      <c r="AP164" s="72"/>
      <c r="AQ164" s="113"/>
      <c r="AR164" s="69">
        <v>43756</v>
      </c>
      <c r="AS164" s="73">
        <v>0.60069444444444442</v>
      </c>
      <c r="AT164" s="68" t="s">
        <v>118</v>
      </c>
      <c r="AU164" s="74">
        <v>10</v>
      </c>
      <c r="AV164" s="74" t="s">
        <v>75</v>
      </c>
      <c r="AW164" s="74" t="s">
        <v>91</v>
      </c>
      <c r="AX164" s="74" t="s">
        <v>91</v>
      </c>
      <c r="AY164" s="75" t="s">
        <v>91</v>
      </c>
      <c r="AZ164" s="74" t="s">
        <v>91</v>
      </c>
      <c r="BA164" s="76" t="s">
        <v>91</v>
      </c>
      <c r="BB164" s="74" t="s">
        <v>91</v>
      </c>
      <c r="BC164" s="76" t="s">
        <v>91</v>
      </c>
      <c r="BD164" s="74" t="s">
        <v>91</v>
      </c>
      <c r="BE164" s="74" t="s">
        <v>91</v>
      </c>
      <c r="BF164" s="74" t="s">
        <v>91</v>
      </c>
      <c r="BG164" s="77" t="s">
        <v>91</v>
      </c>
      <c r="BH164" s="78" t="s">
        <v>149</v>
      </c>
      <c r="BI164" s="1"/>
      <c r="BJ164" s="3"/>
      <c r="BK164" s="5"/>
    </row>
    <row r="165" spans="1:95" ht="15.95" customHeight="1" thickBot="1">
      <c r="A165" s="69">
        <v>43756</v>
      </c>
      <c r="B165" s="68" t="s">
        <v>128</v>
      </c>
      <c r="C165" s="68" t="s">
        <v>141</v>
      </c>
      <c r="D165" s="12"/>
      <c r="E165" s="70"/>
      <c r="F165" s="70"/>
      <c r="G165" s="70"/>
      <c r="H165" s="70"/>
      <c r="I165" s="70"/>
      <c r="J165" s="70"/>
      <c r="K165" s="70"/>
      <c r="L165" s="70"/>
      <c r="M165" s="70"/>
      <c r="N165" s="70"/>
      <c r="O165" s="70"/>
      <c r="P165" s="70"/>
      <c r="Q165" s="70"/>
      <c r="R165" s="70">
        <f t="shared" si="22"/>
        <v>0</v>
      </c>
      <c r="S165" s="70"/>
      <c r="T165" s="70"/>
      <c r="U165" s="70"/>
      <c r="V165" s="70"/>
      <c r="W165" s="70"/>
      <c r="X165" s="70"/>
      <c r="Y165" s="70"/>
      <c r="Z165" s="70"/>
      <c r="AA165" s="71"/>
      <c r="AB165" s="71"/>
      <c r="AC165" s="71"/>
      <c r="AD165" s="71"/>
      <c r="AE165" s="71"/>
      <c r="AF165" s="71"/>
      <c r="AG165" s="71"/>
      <c r="AH165" s="71"/>
      <c r="AI165" s="68"/>
      <c r="AJ165" s="71"/>
      <c r="AK165" s="68"/>
      <c r="AL165" s="68"/>
      <c r="AM165" s="71"/>
      <c r="AN165" s="72"/>
      <c r="AO165" s="68"/>
      <c r="AP165" s="72"/>
      <c r="AQ165" s="113"/>
      <c r="AR165" s="69">
        <v>43756</v>
      </c>
      <c r="AS165" s="73">
        <v>0.59375</v>
      </c>
      <c r="AT165" s="68" t="s">
        <v>128</v>
      </c>
      <c r="AU165" s="74">
        <v>10</v>
      </c>
      <c r="AV165" s="74" t="s">
        <v>75</v>
      </c>
      <c r="AW165" s="74" t="s">
        <v>91</v>
      </c>
      <c r="AX165" s="74" t="s">
        <v>91</v>
      </c>
      <c r="AY165" s="75" t="s">
        <v>91</v>
      </c>
      <c r="AZ165" s="74" t="s">
        <v>91</v>
      </c>
      <c r="BA165" s="76" t="s">
        <v>91</v>
      </c>
      <c r="BB165" s="74" t="s">
        <v>91</v>
      </c>
      <c r="BC165" s="76" t="s">
        <v>91</v>
      </c>
      <c r="BD165" s="74" t="s">
        <v>91</v>
      </c>
      <c r="BE165" s="74" t="s">
        <v>91</v>
      </c>
      <c r="BF165" s="74" t="s">
        <v>91</v>
      </c>
      <c r="BG165" s="77" t="s">
        <v>91</v>
      </c>
      <c r="BH165" s="78" t="s">
        <v>150</v>
      </c>
      <c r="BI165" s="1"/>
      <c r="BJ165" s="3"/>
      <c r="BK165" s="5"/>
    </row>
    <row r="166" spans="1:95" ht="15.95" customHeight="1" thickBot="1">
      <c r="A166" s="43">
        <v>43759</v>
      </c>
      <c r="B166" s="44" t="s">
        <v>121</v>
      </c>
      <c r="C166" s="44" t="s">
        <v>77</v>
      </c>
      <c r="D166" s="12"/>
      <c r="E166" s="45">
        <v>3</v>
      </c>
      <c r="F166" s="45">
        <v>0</v>
      </c>
      <c r="G166" s="45">
        <v>0</v>
      </c>
      <c r="H166" s="45">
        <v>0</v>
      </c>
      <c r="I166" s="45">
        <v>0</v>
      </c>
      <c r="J166" s="45">
        <f t="shared" ref="J166:J192" si="31">P166+O166+N166+M166+L166+K166</f>
        <v>3</v>
      </c>
      <c r="K166" s="45">
        <v>0</v>
      </c>
      <c r="L166" s="45">
        <v>3</v>
      </c>
      <c r="M166" s="45">
        <v>0</v>
      </c>
      <c r="N166" s="45">
        <v>0</v>
      </c>
      <c r="O166" s="45">
        <v>0</v>
      </c>
      <c r="P166" s="45">
        <v>0</v>
      </c>
      <c r="Q166" s="45">
        <v>0</v>
      </c>
      <c r="R166" s="45">
        <f t="shared" si="22"/>
        <v>0</v>
      </c>
      <c r="S166" s="45">
        <v>0</v>
      </c>
      <c r="T166" s="45">
        <f t="shared" ref="T166:T192" si="32">U166+V166+W166</f>
        <v>0</v>
      </c>
      <c r="U166" s="45">
        <v>0</v>
      </c>
      <c r="V166" s="45">
        <v>0</v>
      </c>
      <c r="W166" s="45">
        <v>0</v>
      </c>
      <c r="X166" s="45">
        <v>0</v>
      </c>
      <c r="Y166" s="45">
        <v>0</v>
      </c>
      <c r="Z166" s="45">
        <f t="shared" ref="Z166:Z192" si="33">SUM(AA166:AI166)</f>
        <v>0</v>
      </c>
      <c r="AA166" s="44">
        <v>0</v>
      </c>
      <c r="AB166" s="44">
        <v>0</v>
      </c>
      <c r="AC166" s="44">
        <v>0</v>
      </c>
      <c r="AD166" s="44">
        <v>0</v>
      </c>
      <c r="AE166" s="44">
        <v>0</v>
      </c>
      <c r="AF166" s="44">
        <v>0</v>
      </c>
      <c r="AG166" s="44">
        <v>0</v>
      </c>
      <c r="AH166" s="44">
        <v>0</v>
      </c>
      <c r="AI166" s="44">
        <v>0</v>
      </c>
      <c r="AJ166" s="44">
        <v>0</v>
      </c>
      <c r="AK166" s="44">
        <v>0</v>
      </c>
      <c r="AL166" s="44">
        <v>0</v>
      </c>
      <c r="AM166" s="44">
        <v>0</v>
      </c>
      <c r="AN166" s="44">
        <v>0</v>
      </c>
      <c r="AO166" s="44">
        <v>0</v>
      </c>
      <c r="AP166" s="33">
        <f t="shared" ref="AP166:AP192" si="34">SUM(E166:AO166)-Z166-J166-T166-R166</f>
        <v>6</v>
      </c>
      <c r="AQ166" s="113"/>
      <c r="AR166" s="46">
        <v>43759</v>
      </c>
      <c r="AS166" s="53">
        <v>0.61458333333333337</v>
      </c>
      <c r="AT166" s="44" t="s">
        <v>121</v>
      </c>
      <c r="AU166" s="54">
        <v>10</v>
      </c>
      <c r="AV166" s="49" t="s">
        <v>75</v>
      </c>
      <c r="AW166" s="44">
        <v>21.6</v>
      </c>
      <c r="AX166" s="44">
        <v>252</v>
      </c>
      <c r="AY166" s="49">
        <v>5.67</v>
      </c>
      <c r="AZ166" s="44">
        <v>3.1</v>
      </c>
      <c r="BA166" s="50">
        <v>22</v>
      </c>
      <c r="BB166" s="44">
        <v>759.6</v>
      </c>
      <c r="BC166" s="50">
        <v>7.6</v>
      </c>
      <c r="BD166" s="44">
        <v>0</v>
      </c>
      <c r="BE166" s="44">
        <v>0</v>
      </c>
      <c r="BF166" s="44">
        <v>1</v>
      </c>
      <c r="BG166" s="55">
        <v>0.4</v>
      </c>
      <c r="BH166" s="52"/>
      <c r="BI166" s="1"/>
      <c r="BJ166" s="3"/>
      <c r="BK166" s="5"/>
      <c r="CQ166" s="11"/>
    </row>
    <row r="167" spans="1:95" ht="15.95" customHeight="1" thickBot="1">
      <c r="A167" s="35">
        <v>43759</v>
      </c>
      <c r="B167" s="14" t="s">
        <v>121</v>
      </c>
      <c r="C167" s="14" t="s">
        <v>74</v>
      </c>
      <c r="D167" s="12"/>
      <c r="E167" s="34">
        <v>363</v>
      </c>
      <c r="F167" s="34">
        <v>5</v>
      </c>
      <c r="G167" s="34">
        <v>0</v>
      </c>
      <c r="H167" s="34">
        <v>4</v>
      </c>
      <c r="I167" s="34">
        <v>4</v>
      </c>
      <c r="J167" s="34">
        <f t="shared" si="31"/>
        <v>0</v>
      </c>
      <c r="K167" s="34">
        <v>0</v>
      </c>
      <c r="L167" s="34">
        <v>0</v>
      </c>
      <c r="M167" s="34">
        <v>0</v>
      </c>
      <c r="N167" s="34">
        <v>0</v>
      </c>
      <c r="O167" s="34">
        <v>0</v>
      </c>
      <c r="P167" s="34">
        <v>0</v>
      </c>
      <c r="Q167" s="34">
        <v>0</v>
      </c>
      <c r="R167" s="34">
        <f t="shared" si="22"/>
        <v>0</v>
      </c>
      <c r="S167" s="34">
        <v>0</v>
      </c>
      <c r="T167" s="34">
        <f t="shared" si="32"/>
        <v>0</v>
      </c>
      <c r="U167" s="34">
        <v>0</v>
      </c>
      <c r="V167" s="34">
        <v>0</v>
      </c>
      <c r="W167" s="34">
        <v>0</v>
      </c>
      <c r="X167" s="34">
        <v>0</v>
      </c>
      <c r="Y167" s="34">
        <v>0</v>
      </c>
      <c r="Z167" s="34">
        <f t="shared" si="33"/>
        <v>0</v>
      </c>
      <c r="AA167" s="14">
        <v>0</v>
      </c>
      <c r="AB167" s="14">
        <v>0</v>
      </c>
      <c r="AC167" s="14">
        <v>0</v>
      </c>
      <c r="AD167" s="14">
        <v>0</v>
      </c>
      <c r="AE167" s="14">
        <v>0</v>
      </c>
      <c r="AF167" s="14">
        <v>0</v>
      </c>
      <c r="AG167" s="14">
        <v>0</v>
      </c>
      <c r="AH167" s="14">
        <v>0</v>
      </c>
      <c r="AI167" s="14">
        <v>0</v>
      </c>
      <c r="AJ167" s="14">
        <v>0</v>
      </c>
      <c r="AK167" s="14">
        <v>0</v>
      </c>
      <c r="AL167" s="14">
        <v>0</v>
      </c>
      <c r="AM167" s="14">
        <v>0</v>
      </c>
      <c r="AN167" s="14">
        <v>0</v>
      </c>
      <c r="AO167" s="14">
        <v>0</v>
      </c>
      <c r="AP167" s="33">
        <f t="shared" si="34"/>
        <v>376</v>
      </c>
      <c r="AQ167" s="113"/>
      <c r="AR167" s="36">
        <v>43759</v>
      </c>
      <c r="AS167" s="88">
        <v>0.61458333333333337</v>
      </c>
      <c r="AT167" s="14" t="s">
        <v>121</v>
      </c>
      <c r="AU167" s="108">
        <v>10</v>
      </c>
      <c r="AV167" s="90" t="s">
        <v>75</v>
      </c>
      <c r="AW167" s="14">
        <v>21.6</v>
      </c>
      <c r="AX167" s="14">
        <v>252</v>
      </c>
      <c r="AY167" s="39">
        <v>5.67</v>
      </c>
      <c r="AZ167" s="14">
        <v>3.1</v>
      </c>
      <c r="BA167" s="40">
        <v>22</v>
      </c>
      <c r="BB167" s="14">
        <v>759.6</v>
      </c>
      <c r="BC167" s="40">
        <v>7.6</v>
      </c>
      <c r="BD167" s="14">
        <v>0</v>
      </c>
      <c r="BE167" s="14">
        <v>0</v>
      </c>
      <c r="BF167" s="14">
        <v>1</v>
      </c>
      <c r="BG167" s="86">
        <v>0.4</v>
      </c>
      <c r="BH167" s="42"/>
      <c r="BI167" s="1"/>
      <c r="BJ167" s="3"/>
      <c r="BK167" s="5"/>
    </row>
    <row r="168" spans="1:95" ht="15.95" customHeight="1" thickBot="1">
      <c r="A168" s="43">
        <v>43759</v>
      </c>
      <c r="B168" s="44" t="s">
        <v>94</v>
      </c>
      <c r="C168" s="44" t="s">
        <v>77</v>
      </c>
      <c r="D168" s="12"/>
      <c r="E168" s="45">
        <v>4</v>
      </c>
      <c r="F168" s="45">
        <v>0</v>
      </c>
      <c r="G168" s="45">
        <v>0</v>
      </c>
      <c r="H168" s="45">
        <v>0</v>
      </c>
      <c r="I168" s="45">
        <v>0</v>
      </c>
      <c r="J168" s="45">
        <f t="shared" si="31"/>
        <v>0</v>
      </c>
      <c r="K168" s="45">
        <v>0</v>
      </c>
      <c r="L168" s="45">
        <v>0</v>
      </c>
      <c r="M168" s="45">
        <v>0</v>
      </c>
      <c r="N168" s="45">
        <v>0</v>
      </c>
      <c r="O168" s="45">
        <v>0</v>
      </c>
      <c r="P168" s="45">
        <v>0</v>
      </c>
      <c r="Q168" s="45">
        <v>0</v>
      </c>
      <c r="R168" s="45">
        <f t="shared" si="22"/>
        <v>0</v>
      </c>
      <c r="S168" s="45">
        <v>0</v>
      </c>
      <c r="T168" s="45">
        <f t="shared" si="32"/>
        <v>0</v>
      </c>
      <c r="U168" s="45">
        <v>0</v>
      </c>
      <c r="V168" s="45">
        <v>0</v>
      </c>
      <c r="W168" s="45">
        <v>0</v>
      </c>
      <c r="X168" s="45">
        <v>0</v>
      </c>
      <c r="Y168" s="45">
        <v>0</v>
      </c>
      <c r="Z168" s="45">
        <f t="shared" si="33"/>
        <v>0</v>
      </c>
      <c r="AA168" s="44">
        <v>0</v>
      </c>
      <c r="AB168" s="44">
        <v>0</v>
      </c>
      <c r="AC168" s="44">
        <v>0</v>
      </c>
      <c r="AD168" s="44">
        <v>0</v>
      </c>
      <c r="AE168" s="44">
        <v>0</v>
      </c>
      <c r="AF168" s="44">
        <v>0</v>
      </c>
      <c r="AG168" s="44">
        <v>0</v>
      </c>
      <c r="AH168" s="44">
        <v>0</v>
      </c>
      <c r="AI168" s="44">
        <v>0</v>
      </c>
      <c r="AJ168" s="44">
        <v>0</v>
      </c>
      <c r="AK168" s="44">
        <v>0</v>
      </c>
      <c r="AL168" s="44">
        <v>0</v>
      </c>
      <c r="AM168" s="44">
        <v>0</v>
      </c>
      <c r="AN168" s="44">
        <v>0</v>
      </c>
      <c r="AO168" s="44">
        <v>0</v>
      </c>
      <c r="AP168" s="33">
        <f t="shared" si="34"/>
        <v>4</v>
      </c>
      <c r="AQ168" s="113"/>
      <c r="AR168" s="46">
        <v>43759</v>
      </c>
      <c r="AS168" s="53">
        <v>0.65972222222222221</v>
      </c>
      <c r="AT168" s="44" t="s">
        <v>94</v>
      </c>
      <c r="AU168" s="54">
        <v>10</v>
      </c>
      <c r="AV168" s="49" t="s">
        <v>75</v>
      </c>
      <c r="AW168" s="44">
        <v>11.5</v>
      </c>
      <c r="AX168" s="44">
        <v>196</v>
      </c>
      <c r="AY168" s="49">
        <v>79.400000000000006</v>
      </c>
      <c r="AZ168" s="44">
        <v>55.4</v>
      </c>
      <c r="BA168" s="50">
        <v>26.7</v>
      </c>
      <c r="BB168" s="44">
        <v>759.6</v>
      </c>
      <c r="BC168" s="50">
        <v>7.9</v>
      </c>
      <c r="BD168" s="44">
        <v>0</v>
      </c>
      <c r="BE168" s="44">
        <v>0</v>
      </c>
      <c r="BF168" s="44">
        <v>1</v>
      </c>
      <c r="BG168" s="55">
        <v>0.5</v>
      </c>
      <c r="BH168" s="52"/>
      <c r="BI168" s="1"/>
      <c r="BJ168" s="3"/>
      <c r="BK168" s="5"/>
    </row>
    <row r="169" spans="1:95" ht="15.95" customHeight="1" thickBot="1">
      <c r="A169" s="35">
        <v>43759</v>
      </c>
      <c r="B169" s="14" t="s">
        <v>94</v>
      </c>
      <c r="C169" s="14" t="s">
        <v>74</v>
      </c>
      <c r="D169" s="12"/>
      <c r="E169" s="34">
        <v>1</v>
      </c>
      <c r="F169" s="34">
        <v>7</v>
      </c>
      <c r="G169" s="34">
        <v>7</v>
      </c>
      <c r="H169" s="34">
        <v>0</v>
      </c>
      <c r="I169" s="34">
        <v>3</v>
      </c>
      <c r="J169" s="34">
        <f t="shared" si="31"/>
        <v>0</v>
      </c>
      <c r="K169" s="34">
        <v>0</v>
      </c>
      <c r="L169" s="34">
        <v>0</v>
      </c>
      <c r="M169" s="34">
        <v>0</v>
      </c>
      <c r="N169" s="34">
        <v>0</v>
      </c>
      <c r="O169" s="34">
        <v>0</v>
      </c>
      <c r="P169" s="34">
        <v>0</v>
      </c>
      <c r="Q169" s="34">
        <v>0</v>
      </c>
      <c r="R169" s="34">
        <f t="shared" si="22"/>
        <v>7</v>
      </c>
      <c r="S169" s="34">
        <v>0</v>
      </c>
      <c r="T169" s="34">
        <f t="shared" si="32"/>
        <v>0</v>
      </c>
      <c r="U169" s="34">
        <v>0</v>
      </c>
      <c r="V169" s="34">
        <v>0</v>
      </c>
      <c r="W169" s="34">
        <v>0</v>
      </c>
      <c r="X169" s="34">
        <v>0</v>
      </c>
      <c r="Y169" s="34">
        <v>0</v>
      </c>
      <c r="Z169" s="34">
        <f t="shared" si="33"/>
        <v>0</v>
      </c>
      <c r="AA169" s="14">
        <v>0</v>
      </c>
      <c r="AB169" s="14">
        <v>0</v>
      </c>
      <c r="AC169" s="14">
        <v>0</v>
      </c>
      <c r="AD169" s="14">
        <v>0</v>
      </c>
      <c r="AE169" s="14">
        <v>0</v>
      </c>
      <c r="AF169" s="14">
        <v>0</v>
      </c>
      <c r="AG169" s="14">
        <v>0</v>
      </c>
      <c r="AH169" s="14">
        <v>0</v>
      </c>
      <c r="AI169" s="14">
        <v>0</v>
      </c>
      <c r="AJ169" s="14">
        <v>0</v>
      </c>
      <c r="AK169" s="14">
        <v>0</v>
      </c>
      <c r="AL169" s="14">
        <v>0</v>
      </c>
      <c r="AM169" s="14">
        <v>0</v>
      </c>
      <c r="AN169" s="14">
        <v>0</v>
      </c>
      <c r="AO169" s="14">
        <v>0</v>
      </c>
      <c r="AP169" s="33">
        <f t="shared" si="34"/>
        <v>18</v>
      </c>
      <c r="AQ169" s="113"/>
      <c r="AR169" s="36">
        <v>43759</v>
      </c>
      <c r="AS169" s="88">
        <v>0.65972222222222221</v>
      </c>
      <c r="AT169" s="14" t="s">
        <v>94</v>
      </c>
      <c r="AU169" s="108">
        <v>10</v>
      </c>
      <c r="AV169" s="90" t="s">
        <v>75</v>
      </c>
      <c r="AW169" s="14">
        <v>11.5</v>
      </c>
      <c r="AX169" s="14">
        <v>196</v>
      </c>
      <c r="AY169" s="39">
        <v>79.400000000000006</v>
      </c>
      <c r="AZ169" s="14">
        <v>55.4</v>
      </c>
      <c r="BA169" s="40">
        <v>26.7</v>
      </c>
      <c r="BB169" s="14">
        <v>759.6</v>
      </c>
      <c r="BC169" s="40">
        <v>7.9</v>
      </c>
      <c r="BD169" s="14">
        <v>0</v>
      </c>
      <c r="BE169" s="14">
        <v>0</v>
      </c>
      <c r="BF169" s="14">
        <v>1</v>
      </c>
      <c r="BG169" s="86">
        <v>0.5</v>
      </c>
      <c r="BH169" s="42"/>
      <c r="BI169" s="1"/>
      <c r="BJ169" s="3"/>
      <c r="BK169" s="5"/>
    </row>
    <row r="170" spans="1:95" ht="15.95" customHeight="1" thickBot="1">
      <c r="A170" s="43">
        <v>43759</v>
      </c>
      <c r="B170" s="44" t="s">
        <v>96</v>
      </c>
      <c r="C170" s="44" t="s">
        <v>77</v>
      </c>
      <c r="D170" s="12"/>
      <c r="E170" s="45">
        <v>5</v>
      </c>
      <c r="F170" s="45">
        <v>0</v>
      </c>
      <c r="G170" s="45">
        <v>0</v>
      </c>
      <c r="H170" s="45">
        <v>0</v>
      </c>
      <c r="I170" s="45">
        <v>0</v>
      </c>
      <c r="J170" s="45">
        <f t="shared" si="31"/>
        <v>0</v>
      </c>
      <c r="K170" s="45">
        <v>0</v>
      </c>
      <c r="L170" s="45">
        <v>0</v>
      </c>
      <c r="M170" s="45">
        <v>0</v>
      </c>
      <c r="N170" s="45">
        <v>0</v>
      </c>
      <c r="O170" s="45">
        <v>0</v>
      </c>
      <c r="P170" s="45">
        <v>0</v>
      </c>
      <c r="Q170" s="45">
        <v>0</v>
      </c>
      <c r="R170" s="45">
        <f t="shared" si="22"/>
        <v>0</v>
      </c>
      <c r="S170" s="45">
        <v>0</v>
      </c>
      <c r="T170" s="45">
        <f t="shared" si="32"/>
        <v>0</v>
      </c>
      <c r="U170" s="45">
        <v>0</v>
      </c>
      <c r="V170" s="45">
        <v>0</v>
      </c>
      <c r="W170" s="45">
        <v>0</v>
      </c>
      <c r="X170" s="45">
        <v>0</v>
      </c>
      <c r="Y170" s="45">
        <v>0</v>
      </c>
      <c r="Z170" s="45">
        <f t="shared" si="33"/>
        <v>0</v>
      </c>
      <c r="AA170" s="44">
        <v>0</v>
      </c>
      <c r="AB170" s="44">
        <v>0</v>
      </c>
      <c r="AC170" s="44">
        <v>0</v>
      </c>
      <c r="AD170" s="44">
        <v>0</v>
      </c>
      <c r="AE170" s="44">
        <v>0</v>
      </c>
      <c r="AF170" s="44">
        <v>0</v>
      </c>
      <c r="AG170" s="44">
        <v>0</v>
      </c>
      <c r="AH170" s="44">
        <v>0</v>
      </c>
      <c r="AI170" s="44">
        <v>0</v>
      </c>
      <c r="AJ170" s="44">
        <v>0</v>
      </c>
      <c r="AK170" s="44">
        <v>0</v>
      </c>
      <c r="AL170" s="44">
        <v>0</v>
      </c>
      <c r="AM170" s="44">
        <v>0</v>
      </c>
      <c r="AN170" s="44">
        <v>0</v>
      </c>
      <c r="AO170" s="44">
        <v>0</v>
      </c>
      <c r="AP170" s="33">
        <f t="shared" si="34"/>
        <v>5</v>
      </c>
      <c r="AQ170" s="113"/>
      <c r="AR170" s="46">
        <v>43759</v>
      </c>
      <c r="AS170" s="53">
        <v>0.69097222222222221</v>
      </c>
      <c r="AT170" s="44" t="s">
        <v>96</v>
      </c>
      <c r="AU170" s="54">
        <v>10</v>
      </c>
      <c r="AV170" s="49" t="s">
        <v>75</v>
      </c>
      <c r="AW170" s="44">
        <v>11.5</v>
      </c>
      <c r="AX170" s="44">
        <v>193</v>
      </c>
      <c r="AY170" s="49">
        <v>79.8</v>
      </c>
      <c r="AZ170" s="44">
        <v>55.8</v>
      </c>
      <c r="BA170" s="50">
        <v>25.7</v>
      </c>
      <c r="BB170" s="44">
        <v>759.7</v>
      </c>
      <c r="BC170" s="50">
        <v>7.9</v>
      </c>
      <c r="BD170" s="44">
        <v>0</v>
      </c>
      <c r="BE170" s="44">
        <v>0</v>
      </c>
      <c r="BF170" s="44">
        <v>1</v>
      </c>
      <c r="BG170" s="55">
        <v>0.5</v>
      </c>
      <c r="BH170" s="52"/>
      <c r="BI170" s="1"/>
      <c r="BJ170" s="3"/>
      <c r="BK170" s="5"/>
    </row>
    <row r="171" spans="1:95" ht="15.95" customHeight="1" thickBot="1">
      <c r="A171" s="35">
        <v>43759</v>
      </c>
      <c r="B171" s="14" t="s">
        <v>96</v>
      </c>
      <c r="C171" s="14" t="s">
        <v>74</v>
      </c>
      <c r="D171" s="12"/>
      <c r="E171" s="34">
        <v>0</v>
      </c>
      <c r="F171" s="34">
        <v>2</v>
      </c>
      <c r="G171" s="34">
        <v>6</v>
      </c>
      <c r="H171" s="34">
        <v>0</v>
      </c>
      <c r="I171" s="34">
        <v>0</v>
      </c>
      <c r="J171" s="34">
        <f t="shared" si="31"/>
        <v>1</v>
      </c>
      <c r="K171" s="34">
        <v>0</v>
      </c>
      <c r="L171" s="34">
        <v>0</v>
      </c>
      <c r="M171" s="34">
        <v>1</v>
      </c>
      <c r="N171" s="34">
        <v>0</v>
      </c>
      <c r="O171" s="34">
        <v>0</v>
      </c>
      <c r="P171" s="34">
        <v>0</v>
      </c>
      <c r="Q171" s="34">
        <v>0</v>
      </c>
      <c r="R171" s="34">
        <f t="shared" si="22"/>
        <v>6</v>
      </c>
      <c r="S171" s="34">
        <v>0</v>
      </c>
      <c r="T171" s="34">
        <f t="shared" si="32"/>
        <v>0</v>
      </c>
      <c r="U171" s="34">
        <v>0</v>
      </c>
      <c r="V171" s="34">
        <v>0</v>
      </c>
      <c r="W171" s="34">
        <v>0</v>
      </c>
      <c r="X171" s="34">
        <v>0</v>
      </c>
      <c r="Y171" s="34">
        <v>0</v>
      </c>
      <c r="Z171" s="34">
        <f t="shared" si="33"/>
        <v>0</v>
      </c>
      <c r="AA171" s="14">
        <v>0</v>
      </c>
      <c r="AB171" s="14">
        <v>0</v>
      </c>
      <c r="AC171" s="14">
        <v>0</v>
      </c>
      <c r="AD171" s="14">
        <v>0</v>
      </c>
      <c r="AE171" s="14">
        <v>0</v>
      </c>
      <c r="AF171" s="14">
        <v>0</v>
      </c>
      <c r="AG171" s="14">
        <v>0</v>
      </c>
      <c r="AH171" s="14">
        <v>0</v>
      </c>
      <c r="AI171" s="14">
        <v>0</v>
      </c>
      <c r="AJ171" s="14">
        <v>0</v>
      </c>
      <c r="AK171" s="14">
        <v>0</v>
      </c>
      <c r="AL171" s="14">
        <v>0</v>
      </c>
      <c r="AM171" s="14">
        <v>0</v>
      </c>
      <c r="AN171" s="14">
        <v>0</v>
      </c>
      <c r="AO171" s="14">
        <v>0</v>
      </c>
      <c r="AP171" s="33">
        <f t="shared" si="34"/>
        <v>9</v>
      </c>
      <c r="AQ171" s="113"/>
      <c r="AR171" s="36">
        <v>43759</v>
      </c>
      <c r="AS171" s="88">
        <v>0.69097222222222221</v>
      </c>
      <c r="AT171" s="14" t="s">
        <v>96</v>
      </c>
      <c r="AU171" s="108">
        <v>10</v>
      </c>
      <c r="AV171" s="90" t="s">
        <v>75</v>
      </c>
      <c r="AW171" s="14">
        <v>11.5</v>
      </c>
      <c r="AX171" s="14">
        <v>193</v>
      </c>
      <c r="AY171" s="39">
        <v>79.8</v>
      </c>
      <c r="AZ171" s="14">
        <v>55.8</v>
      </c>
      <c r="BA171" s="40">
        <v>25.7</v>
      </c>
      <c r="BB171" s="14">
        <v>759.7</v>
      </c>
      <c r="BC171" s="40">
        <v>7.9</v>
      </c>
      <c r="BD171" s="14">
        <v>0</v>
      </c>
      <c r="BE171" s="14">
        <v>0</v>
      </c>
      <c r="BF171" s="14">
        <v>1</v>
      </c>
      <c r="BG171" s="86">
        <v>0.5</v>
      </c>
      <c r="BH171" s="42"/>
      <c r="BI171" s="1"/>
      <c r="BJ171" s="3"/>
      <c r="BK171" s="5"/>
    </row>
    <row r="172" spans="1:95" ht="15.95" customHeight="1" thickBot="1">
      <c r="A172" s="43">
        <v>43763</v>
      </c>
      <c r="B172" s="44" t="s">
        <v>82</v>
      </c>
      <c r="C172" s="44" t="s">
        <v>77</v>
      </c>
      <c r="D172" s="12"/>
      <c r="E172" s="45">
        <v>1</v>
      </c>
      <c r="F172" s="45">
        <v>0</v>
      </c>
      <c r="G172" s="45">
        <v>0</v>
      </c>
      <c r="H172" s="45">
        <v>0</v>
      </c>
      <c r="I172" s="45">
        <v>0</v>
      </c>
      <c r="J172" s="45">
        <f t="shared" si="31"/>
        <v>1</v>
      </c>
      <c r="K172" s="45">
        <v>0</v>
      </c>
      <c r="L172" s="45">
        <v>0</v>
      </c>
      <c r="M172" s="45">
        <v>1</v>
      </c>
      <c r="N172" s="45">
        <v>0</v>
      </c>
      <c r="O172" s="45">
        <v>0</v>
      </c>
      <c r="P172" s="45">
        <v>0</v>
      </c>
      <c r="Q172" s="45">
        <v>0</v>
      </c>
      <c r="R172" s="45">
        <f t="shared" si="22"/>
        <v>0</v>
      </c>
      <c r="S172" s="45">
        <v>0</v>
      </c>
      <c r="T172" s="45">
        <f t="shared" si="32"/>
        <v>0</v>
      </c>
      <c r="U172" s="45">
        <v>0</v>
      </c>
      <c r="V172" s="45">
        <v>0</v>
      </c>
      <c r="W172" s="45">
        <v>0</v>
      </c>
      <c r="X172" s="45">
        <v>0</v>
      </c>
      <c r="Y172" s="45">
        <v>0</v>
      </c>
      <c r="Z172" s="45">
        <f t="shared" si="33"/>
        <v>2</v>
      </c>
      <c r="AA172" s="44">
        <v>2</v>
      </c>
      <c r="AB172" s="44">
        <v>0</v>
      </c>
      <c r="AC172" s="44">
        <v>0</v>
      </c>
      <c r="AD172" s="44">
        <v>0</v>
      </c>
      <c r="AE172" s="44">
        <v>0</v>
      </c>
      <c r="AF172" s="44">
        <v>0</v>
      </c>
      <c r="AG172" s="44">
        <v>0</v>
      </c>
      <c r="AH172" s="44">
        <v>0</v>
      </c>
      <c r="AI172" s="44">
        <v>0</v>
      </c>
      <c r="AJ172" s="44">
        <v>0</v>
      </c>
      <c r="AK172" s="44">
        <v>0</v>
      </c>
      <c r="AL172" s="44">
        <v>0</v>
      </c>
      <c r="AM172" s="44">
        <v>0</v>
      </c>
      <c r="AN172" s="44">
        <v>0</v>
      </c>
      <c r="AO172" s="44">
        <v>0</v>
      </c>
      <c r="AP172" s="33">
        <f t="shared" si="34"/>
        <v>4</v>
      </c>
      <c r="AQ172" s="113"/>
      <c r="AR172" s="46">
        <v>43763</v>
      </c>
      <c r="AS172" s="53">
        <v>0.69097222222222221</v>
      </c>
      <c r="AT172" s="44" t="s">
        <v>82</v>
      </c>
      <c r="AU172" s="54">
        <v>10</v>
      </c>
      <c r="AV172" s="49" t="s">
        <v>75</v>
      </c>
      <c r="AW172" s="44">
        <v>9.3000000000000007</v>
      </c>
      <c r="AX172" s="44">
        <v>98</v>
      </c>
      <c r="AY172" s="49">
        <v>138</v>
      </c>
      <c r="AZ172" s="44" t="s">
        <v>151</v>
      </c>
      <c r="BA172" s="50">
        <v>21.8</v>
      </c>
      <c r="BB172" s="44">
        <v>759.9</v>
      </c>
      <c r="BC172" s="50">
        <v>7.3</v>
      </c>
      <c r="BD172" s="44">
        <v>0</v>
      </c>
      <c r="BE172" s="44">
        <v>0</v>
      </c>
      <c r="BF172" s="44">
        <v>0.5</v>
      </c>
      <c r="BG172" s="55">
        <v>0.2</v>
      </c>
      <c r="BH172" s="52"/>
      <c r="BI172" s="1"/>
      <c r="BJ172" s="3"/>
      <c r="BK172" s="5"/>
    </row>
    <row r="173" spans="1:95" ht="15.95" customHeight="1" thickBot="1">
      <c r="A173" s="43">
        <v>43763</v>
      </c>
      <c r="B173" s="44" t="s">
        <v>148</v>
      </c>
      <c r="C173" s="44" t="s">
        <v>77</v>
      </c>
      <c r="D173" s="12"/>
      <c r="E173" s="45">
        <v>5</v>
      </c>
      <c r="F173" s="45">
        <v>0</v>
      </c>
      <c r="G173" s="45">
        <v>0</v>
      </c>
      <c r="H173" s="45">
        <v>0</v>
      </c>
      <c r="I173" s="45">
        <v>2</v>
      </c>
      <c r="J173" s="45">
        <f t="shared" si="31"/>
        <v>0</v>
      </c>
      <c r="K173" s="45">
        <v>0</v>
      </c>
      <c r="L173" s="45">
        <v>0</v>
      </c>
      <c r="M173" s="45">
        <v>0</v>
      </c>
      <c r="N173" s="45">
        <v>0</v>
      </c>
      <c r="O173" s="45">
        <v>0</v>
      </c>
      <c r="P173" s="45">
        <v>0</v>
      </c>
      <c r="Q173" s="45">
        <v>0</v>
      </c>
      <c r="R173" s="45">
        <f t="shared" si="22"/>
        <v>0</v>
      </c>
      <c r="S173" s="45">
        <v>0</v>
      </c>
      <c r="T173" s="45">
        <f t="shared" si="32"/>
        <v>0</v>
      </c>
      <c r="U173" s="45">
        <v>0</v>
      </c>
      <c r="V173" s="45">
        <v>0</v>
      </c>
      <c r="W173" s="45">
        <v>0</v>
      </c>
      <c r="X173" s="45">
        <v>0</v>
      </c>
      <c r="Y173" s="45">
        <v>0</v>
      </c>
      <c r="Z173" s="45">
        <f t="shared" si="33"/>
        <v>0</v>
      </c>
      <c r="AA173" s="44">
        <v>0</v>
      </c>
      <c r="AB173" s="44">
        <v>0</v>
      </c>
      <c r="AC173" s="44">
        <v>0</v>
      </c>
      <c r="AD173" s="44">
        <v>0</v>
      </c>
      <c r="AE173" s="44">
        <v>0</v>
      </c>
      <c r="AF173" s="44">
        <v>0</v>
      </c>
      <c r="AG173" s="44">
        <v>0</v>
      </c>
      <c r="AH173" s="44">
        <v>0</v>
      </c>
      <c r="AI173" s="44">
        <v>0</v>
      </c>
      <c r="AJ173" s="44">
        <v>0</v>
      </c>
      <c r="AK173" s="44">
        <v>0</v>
      </c>
      <c r="AL173" s="44">
        <v>0</v>
      </c>
      <c r="AM173" s="44">
        <v>0</v>
      </c>
      <c r="AN173" s="44">
        <v>0</v>
      </c>
      <c r="AO173" s="44">
        <v>0</v>
      </c>
      <c r="AP173" s="33">
        <f t="shared" si="34"/>
        <v>7</v>
      </c>
      <c r="AQ173" s="113"/>
      <c r="AR173" s="46">
        <v>43763</v>
      </c>
      <c r="AS173" s="53">
        <v>0.65625</v>
      </c>
      <c r="AT173" s="44" t="s">
        <v>148</v>
      </c>
      <c r="AU173" s="54">
        <v>10</v>
      </c>
      <c r="AV173" s="49" t="s">
        <v>75</v>
      </c>
      <c r="AW173" s="44">
        <v>14.2</v>
      </c>
      <c r="AX173" s="44">
        <v>236</v>
      </c>
      <c r="AY173" s="49">
        <v>88.5</v>
      </c>
      <c r="AZ173" s="44">
        <v>62.9</v>
      </c>
      <c r="BA173" s="50">
        <v>22.8</v>
      </c>
      <c r="BB173" s="44">
        <v>760.5</v>
      </c>
      <c r="BC173" s="50">
        <v>8.1999999999999993</v>
      </c>
      <c r="BD173" s="44">
        <v>0</v>
      </c>
      <c r="BE173" s="44">
        <v>0</v>
      </c>
      <c r="BF173" s="44">
        <v>1</v>
      </c>
      <c r="BG173" s="55">
        <v>0.3</v>
      </c>
      <c r="BH173" s="52"/>
      <c r="BI173" s="1"/>
      <c r="BJ173" s="3"/>
      <c r="BK173" s="5"/>
    </row>
    <row r="174" spans="1:95" ht="15.95" customHeight="1" thickBot="1">
      <c r="A174" s="35">
        <v>43763</v>
      </c>
      <c r="B174" s="14" t="s">
        <v>82</v>
      </c>
      <c r="C174" s="14" t="s">
        <v>74</v>
      </c>
      <c r="D174" s="12"/>
      <c r="E174" s="34">
        <v>0</v>
      </c>
      <c r="F174" s="34">
        <v>0</v>
      </c>
      <c r="G174" s="34">
        <v>16</v>
      </c>
      <c r="H174" s="34">
        <v>0</v>
      </c>
      <c r="I174" s="34">
        <v>0</v>
      </c>
      <c r="J174" s="34">
        <f t="shared" si="31"/>
        <v>1</v>
      </c>
      <c r="K174" s="34">
        <v>0</v>
      </c>
      <c r="L174" s="34">
        <v>0</v>
      </c>
      <c r="M174" s="34">
        <v>1</v>
      </c>
      <c r="N174" s="34">
        <v>0</v>
      </c>
      <c r="O174" s="34">
        <v>0</v>
      </c>
      <c r="P174" s="34">
        <v>0</v>
      </c>
      <c r="Q174" s="34">
        <v>0</v>
      </c>
      <c r="R174" s="34">
        <f t="shared" si="22"/>
        <v>16</v>
      </c>
      <c r="S174" s="34">
        <v>0</v>
      </c>
      <c r="T174" s="34">
        <f t="shared" si="32"/>
        <v>0</v>
      </c>
      <c r="U174" s="34">
        <v>0</v>
      </c>
      <c r="V174" s="34">
        <v>0</v>
      </c>
      <c r="W174" s="34">
        <v>0</v>
      </c>
      <c r="X174" s="34">
        <v>0</v>
      </c>
      <c r="Y174" s="34">
        <v>0</v>
      </c>
      <c r="Z174" s="34">
        <f t="shared" si="33"/>
        <v>55</v>
      </c>
      <c r="AA174" s="14">
        <v>55</v>
      </c>
      <c r="AB174" s="14">
        <v>0</v>
      </c>
      <c r="AC174" s="14">
        <v>0</v>
      </c>
      <c r="AD174" s="14">
        <v>0</v>
      </c>
      <c r="AE174" s="14">
        <v>0</v>
      </c>
      <c r="AF174" s="14">
        <v>0</v>
      </c>
      <c r="AG174" s="14">
        <v>0</v>
      </c>
      <c r="AH174" s="14">
        <v>0</v>
      </c>
      <c r="AI174" s="14">
        <v>0</v>
      </c>
      <c r="AJ174" s="14">
        <v>0</v>
      </c>
      <c r="AK174" s="14">
        <v>0</v>
      </c>
      <c r="AL174" s="14">
        <v>0</v>
      </c>
      <c r="AM174" s="14">
        <v>0</v>
      </c>
      <c r="AN174" s="14">
        <v>0</v>
      </c>
      <c r="AO174" s="14">
        <v>0</v>
      </c>
      <c r="AP174" s="33">
        <f t="shared" si="34"/>
        <v>72</v>
      </c>
      <c r="AQ174" s="113"/>
      <c r="AR174" s="36">
        <v>43763</v>
      </c>
      <c r="AS174" s="88">
        <v>0.69097222222222221</v>
      </c>
      <c r="AT174" s="14" t="s">
        <v>82</v>
      </c>
      <c r="AU174" s="108">
        <v>10</v>
      </c>
      <c r="AV174" s="90" t="s">
        <v>75</v>
      </c>
      <c r="AW174" s="14">
        <v>9.3000000000000007</v>
      </c>
      <c r="AX174" s="14">
        <v>98</v>
      </c>
      <c r="AY174" s="39">
        <v>138</v>
      </c>
      <c r="AZ174" s="14" t="s">
        <v>151</v>
      </c>
      <c r="BA174" s="40">
        <v>21.8</v>
      </c>
      <c r="BB174" s="14">
        <v>759.9</v>
      </c>
      <c r="BC174" s="40">
        <v>7.3</v>
      </c>
      <c r="BD174" s="14">
        <v>0</v>
      </c>
      <c r="BE174" s="14">
        <v>0</v>
      </c>
      <c r="BF174" s="14">
        <v>0.5</v>
      </c>
      <c r="BG174" s="86">
        <v>0.2</v>
      </c>
      <c r="BH174" s="42"/>
      <c r="BI174" s="1"/>
      <c r="BJ174" s="3"/>
      <c r="BK174" s="5"/>
    </row>
    <row r="175" spans="1:95" ht="15.95" customHeight="1" thickBot="1">
      <c r="A175" s="35">
        <v>43763</v>
      </c>
      <c r="B175" s="14" t="s">
        <v>148</v>
      </c>
      <c r="C175" s="14" t="s">
        <v>74</v>
      </c>
      <c r="D175" s="12"/>
      <c r="E175" s="34">
        <v>63</v>
      </c>
      <c r="F175" s="34">
        <v>5</v>
      </c>
      <c r="G175" s="34">
        <v>8</v>
      </c>
      <c r="H175" s="34">
        <v>0</v>
      </c>
      <c r="I175" s="34">
        <v>0</v>
      </c>
      <c r="J175" s="34">
        <f t="shared" si="31"/>
        <v>0</v>
      </c>
      <c r="K175" s="34">
        <v>0</v>
      </c>
      <c r="L175" s="34">
        <v>0</v>
      </c>
      <c r="M175" s="34">
        <v>0</v>
      </c>
      <c r="N175" s="34">
        <v>0</v>
      </c>
      <c r="O175" s="34">
        <v>0</v>
      </c>
      <c r="P175" s="34">
        <v>0</v>
      </c>
      <c r="Q175" s="34">
        <v>0</v>
      </c>
      <c r="R175" s="34">
        <f t="shared" si="22"/>
        <v>8</v>
      </c>
      <c r="S175" s="34">
        <v>0</v>
      </c>
      <c r="T175" s="34">
        <f t="shared" si="32"/>
        <v>0</v>
      </c>
      <c r="U175" s="34">
        <v>0</v>
      </c>
      <c r="V175" s="34">
        <v>0</v>
      </c>
      <c r="W175" s="34">
        <v>0</v>
      </c>
      <c r="X175" s="34">
        <v>0</v>
      </c>
      <c r="Y175" s="34">
        <v>0</v>
      </c>
      <c r="Z175" s="34">
        <f t="shared" si="33"/>
        <v>0</v>
      </c>
      <c r="AA175" s="14">
        <v>0</v>
      </c>
      <c r="AB175" s="14">
        <v>0</v>
      </c>
      <c r="AC175" s="14">
        <v>0</v>
      </c>
      <c r="AD175" s="14">
        <v>0</v>
      </c>
      <c r="AE175" s="14">
        <v>0</v>
      </c>
      <c r="AF175" s="14">
        <v>0</v>
      </c>
      <c r="AG175" s="14">
        <v>0</v>
      </c>
      <c r="AH175" s="14">
        <v>0</v>
      </c>
      <c r="AI175" s="14">
        <v>0</v>
      </c>
      <c r="AJ175" s="14">
        <v>0</v>
      </c>
      <c r="AK175" s="14">
        <v>0</v>
      </c>
      <c r="AL175" s="14">
        <v>0</v>
      </c>
      <c r="AM175" s="14">
        <v>0</v>
      </c>
      <c r="AN175" s="14">
        <v>0</v>
      </c>
      <c r="AO175" s="14">
        <v>0</v>
      </c>
      <c r="AP175" s="33">
        <f t="shared" si="34"/>
        <v>76</v>
      </c>
      <c r="AQ175" s="113"/>
      <c r="AR175" s="36">
        <v>43763</v>
      </c>
      <c r="AS175" s="88">
        <v>0.65625</v>
      </c>
      <c r="AT175" s="14" t="s">
        <v>148</v>
      </c>
      <c r="AU175" s="108">
        <v>10</v>
      </c>
      <c r="AV175" s="90" t="s">
        <v>75</v>
      </c>
      <c r="AW175" s="14">
        <v>14.2</v>
      </c>
      <c r="AX175" s="14">
        <v>236</v>
      </c>
      <c r="AY175" s="39">
        <v>88.5</v>
      </c>
      <c r="AZ175" s="14">
        <v>62.9</v>
      </c>
      <c r="BA175" s="40">
        <v>22.8</v>
      </c>
      <c r="BB175" s="14">
        <v>760.5</v>
      </c>
      <c r="BC175" s="40">
        <v>8.1999999999999993</v>
      </c>
      <c r="BD175" s="14">
        <v>0</v>
      </c>
      <c r="BE175" s="14">
        <v>0</v>
      </c>
      <c r="BF175" s="14">
        <v>1</v>
      </c>
      <c r="BG175" s="86">
        <v>0.3</v>
      </c>
      <c r="BH175" s="42"/>
      <c r="BI175" s="1"/>
      <c r="BJ175" s="3"/>
      <c r="BK175" s="5"/>
    </row>
    <row r="176" spans="1:95" ht="15.95" customHeight="1" thickBot="1">
      <c r="A176" s="43">
        <v>43767</v>
      </c>
      <c r="B176" s="44" t="s">
        <v>86</v>
      </c>
      <c r="C176" s="44" t="s">
        <v>77</v>
      </c>
      <c r="D176" s="12"/>
      <c r="E176" s="45">
        <v>5</v>
      </c>
      <c r="F176" s="45">
        <v>0</v>
      </c>
      <c r="G176" s="45">
        <v>0</v>
      </c>
      <c r="H176" s="45">
        <v>0</v>
      </c>
      <c r="I176" s="45">
        <v>0</v>
      </c>
      <c r="J176" s="45">
        <f t="shared" si="31"/>
        <v>4</v>
      </c>
      <c r="K176" s="45">
        <v>0</v>
      </c>
      <c r="L176" s="45">
        <v>4</v>
      </c>
      <c r="M176" s="45">
        <v>0</v>
      </c>
      <c r="N176" s="45">
        <v>0</v>
      </c>
      <c r="O176" s="45">
        <v>0</v>
      </c>
      <c r="P176" s="45">
        <v>0</v>
      </c>
      <c r="Q176" s="45">
        <v>0</v>
      </c>
      <c r="R176" s="45">
        <f t="shared" si="22"/>
        <v>0</v>
      </c>
      <c r="S176" s="45">
        <v>0</v>
      </c>
      <c r="T176" s="45">
        <f t="shared" si="32"/>
        <v>0</v>
      </c>
      <c r="U176" s="45">
        <v>0</v>
      </c>
      <c r="V176" s="45">
        <v>0</v>
      </c>
      <c r="W176" s="45">
        <v>0</v>
      </c>
      <c r="X176" s="45">
        <v>0</v>
      </c>
      <c r="Y176" s="45">
        <v>0</v>
      </c>
      <c r="Z176" s="45">
        <f t="shared" si="33"/>
        <v>0</v>
      </c>
      <c r="AA176" s="44">
        <v>0</v>
      </c>
      <c r="AB176" s="44">
        <v>0</v>
      </c>
      <c r="AC176" s="44">
        <v>0</v>
      </c>
      <c r="AD176" s="44">
        <v>0</v>
      </c>
      <c r="AE176" s="44">
        <v>0</v>
      </c>
      <c r="AF176" s="44">
        <v>0</v>
      </c>
      <c r="AG176" s="44">
        <v>0</v>
      </c>
      <c r="AH176" s="44">
        <v>0</v>
      </c>
      <c r="AI176" s="44">
        <v>0</v>
      </c>
      <c r="AJ176" s="44">
        <v>0</v>
      </c>
      <c r="AK176" s="44">
        <v>0</v>
      </c>
      <c r="AL176" s="44">
        <v>0</v>
      </c>
      <c r="AM176" s="44">
        <v>0</v>
      </c>
      <c r="AN176" s="44">
        <v>0</v>
      </c>
      <c r="AO176" s="44">
        <v>0</v>
      </c>
      <c r="AP176" s="33">
        <f t="shared" si="34"/>
        <v>9</v>
      </c>
      <c r="AQ176" s="113"/>
      <c r="AR176" s="46">
        <v>43767</v>
      </c>
      <c r="AS176" s="53">
        <v>0.5625</v>
      </c>
      <c r="AT176" s="44" t="s">
        <v>86</v>
      </c>
      <c r="AU176" s="54">
        <v>10</v>
      </c>
      <c r="AV176" s="49" t="s">
        <v>75</v>
      </c>
      <c r="AW176" s="44">
        <v>4.5</v>
      </c>
      <c r="AX176" s="44">
        <v>52</v>
      </c>
      <c r="AY176" s="49">
        <v>16.52</v>
      </c>
      <c r="AZ176" s="44">
        <v>9.6999999999999993</v>
      </c>
      <c r="BA176" s="50">
        <v>20.8</v>
      </c>
      <c r="BB176" s="44">
        <v>757.7</v>
      </c>
      <c r="BC176" s="50">
        <v>7.31</v>
      </c>
      <c r="BD176" s="44">
        <v>0</v>
      </c>
      <c r="BE176" s="44">
        <v>0</v>
      </c>
      <c r="BF176" s="44">
        <v>1</v>
      </c>
      <c r="BG176" s="55">
        <v>0.4</v>
      </c>
      <c r="BH176" s="52"/>
      <c r="BI176" s="1"/>
      <c r="BJ176" s="3"/>
      <c r="BK176" s="5"/>
    </row>
    <row r="177" spans="1:63" ht="15.95" customHeight="1" thickBot="1">
      <c r="A177" s="35">
        <v>43767</v>
      </c>
      <c r="B177" s="14" t="s">
        <v>86</v>
      </c>
      <c r="C177" s="14" t="s">
        <v>74</v>
      </c>
      <c r="D177" s="12"/>
      <c r="E177" s="120">
        <v>232</v>
      </c>
      <c r="F177" s="120">
        <v>16</v>
      </c>
      <c r="G177" s="120">
        <v>10</v>
      </c>
      <c r="H177" s="120">
        <v>1</v>
      </c>
      <c r="I177" s="120">
        <v>3</v>
      </c>
      <c r="J177" s="120">
        <f t="shared" si="31"/>
        <v>4</v>
      </c>
      <c r="K177" s="120">
        <v>0</v>
      </c>
      <c r="L177" s="120">
        <v>4</v>
      </c>
      <c r="M177" s="120">
        <v>0</v>
      </c>
      <c r="N177" s="120">
        <v>0</v>
      </c>
      <c r="O177" s="120">
        <v>0</v>
      </c>
      <c r="P177" s="120">
        <v>0</v>
      </c>
      <c r="Q177" s="120">
        <v>1</v>
      </c>
      <c r="R177" s="120">
        <f t="shared" si="22"/>
        <v>10</v>
      </c>
      <c r="S177" s="120">
        <v>0</v>
      </c>
      <c r="T177" s="120">
        <f t="shared" si="32"/>
        <v>0</v>
      </c>
      <c r="U177" s="120">
        <v>0</v>
      </c>
      <c r="V177" s="120">
        <v>0</v>
      </c>
      <c r="W177" s="120">
        <v>0</v>
      </c>
      <c r="X177" s="120">
        <v>8</v>
      </c>
      <c r="Y177" s="120">
        <v>1</v>
      </c>
      <c r="Z177" s="120">
        <f t="shared" si="33"/>
        <v>0</v>
      </c>
      <c r="AA177" s="119">
        <v>0</v>
      </c>
      <c r="AB177" s="119">
        <v>0</v>
      </c>
      <c r="AC177" s="119">
        <v>0</v>
      </c>
      <c r="AD177" s="119">
        <v>0</v>
      </c>
      <c r="AE177" s="119">
        <v>0</v>
      </c>
      <c r="AF177" s="119">
        <v>0</v>
      </c>
      <c r="AG177" s="119">
        <v>0</v>
      </c>
      <c r="AH177" s="119">
        <v>0</v>
      </c>
      <c r="AI177" s="119">
        <v>0</v>
      </c>
      <c r="AJ177" s="119">
        <v>0</v>
      </c>
      <c r="AK177" s="119">
        <v>0</v>
      </c>
      <c r="AL177" s="119">
        <v>0</v>
      </c>
      <c r="AM177" s="119">
        <v>0</v>
      </c>
      <c r="AN177" s="119">
        <v>0</v>
      </c>
      <c r="AO177" s="119">
        <v>0</v>
      </c>
      <c r="AP177" s="33">
        <f t="shared" si="34"/>
        <v>276</v>
      </c>
      <c r="AQ177" s="113"/>
      <c r="AR177" s="36">
        <v>43767</v>
      </c>
      <c r="AS177" s="88">
        <v>0.5625</v>
      </c>
      <c r="AT177" s="14" t="s">
        <v>86</v>
      </c>
      <c r="AU177" s="108">
        <v>10</v>
      </c>
      <c r="AV177" s="90" t="s">
        <v>75</v>
      </c>
      <c r="AW177" s="14">
        <v>4.5</v>
      </c>
      <c r="AX177" s="14">
        <v>52</v>
      </c>
      <c r="AY177" s="39">
        <v>16.52</v>
      </c>
      <c r="AZ177" s="14">
        <v>9.6999999999999993</v>
      </c>
      <c r="BA177" s="40">
        <v>20.8</v>
      </c>
      <c r="BB177" s="14">
        <v>757.7</v>
      </c>
      <c r="BC177" s="40">
        <v>7.31</v>
      </c>
      <c r="BD177" s="14">
        <v>0</v>
      </c>
      <c r="BE177" s="14">
        <v>0</v>
      </c>
      <c r="BF177" s="14">
        <v>1</v>
      </c>
      <c r="BG177" s="86">
        <v>0.4</v>
      </c>
      <c r="BH177" s="42"/>
      <c r="BI177" s="1"/>
      <c r="BJ177" s="3"/>
      <c r="BK177" s="5"/>
    </row>
    <row r="178" spans="1:63" ht="15.95" customHeight="1" thickBot="1">
      <c r="A178" s="43">
        <v>43767</v>
      </c>
      <c r="B178" s="44" t="s">
        <v>73</v>
      </c>
      <c r="C178" s="44" t="s">
        <v>77</v>
      </c>
      <c r="D178" s="12"/>
      <c r="E178" s="45">
        <v>10</v>
      </c>
      <c r="F178" s="45">
        <v>0</v>
      </c>
      <c r="G178" s="45">
        <v>0</v>
      </c>
      <c r="H178" s="45">
        <v>0</v>
      </c>
      <c r="I178" s="45">
        <v>1</v>
      </c>
      <c r="J178" s="45">
        <f t="shared" si="31"/>
        <v>0</v>
      </c>
      <c r="K178" s="45">
        <v>0</v>
      </c>
      <c r="L178" s="45">
        <v>0</v>
      </c>
      <c r="M178" s="45">
        <v>0</v>
      </c>
      <c r="N178" s="45">
        <v>0</v>
      </c>
      <c r="O178" s="45">
        <v>0</v>
      </c>
      <c r="P178" s="45">
        <v>0</v>
      </c>
      <c r="Q178" s="45">
        <v>0</v>
      </c>
      <c r="R178" s="45">
        <f t="shared" si="22"/>
        <v>0</v>
      </c>
      <c r="S178" s="45">
        <v>0</v>
      </c>
      <c r="T178" s="45">
        <f t="shared" si="32"/>
        <v>1</v>
      </c>
      <c r="U178" s="45">
        <v>1</v>
      </c>
      <c r="V178" s="45">
        <v>0</v>
      </c>
      <c r="W178" s="45">
        <v>0</v>
      </c>
      <c r="X178" s="45">
        <v>0</v>
      </c>
      <c r="Y178" s="45">
        <v>0</v>
      </c>
      <c r="Z178" s="45">
        <f t="shared" si="33"/>
        <v>0</v>
      </c>
      <c r="AA178" s="44">
        <v>0</v>
      </c>
      <c r="AB178" s="44">
        <v>0</v>
      </c>
      <c r="AC178" s="44">
        <v>0</v>
      </c>
      <c r="AD178" s="44">
        <v>0</v>
      </c>
      <c r="AE178" s="44">
        <v>0</v>
      </c>
      <c r="AF178" s="44">
        <v>0</v>
      </c>
      <c r="AG178" s="44">
        <v>0</v>
      </c>
      <c r="AH178" s="44">
        <v>0</v>
      </c>
      <c r="AI178" s="44">
        <v>0</v>
      </c>
      <c r="AJ178" s="44">
        <v>0</v>
      </c>
      <c r="AK178" s="44">
        <v>0</v>
      </c>
      <c r="AL178" s="44">
        <v>0</v>
      </c>
      <c r="AM178" s="44">
        <v>0</v>
      </c>
      <c r="AN178" s="44">
        <v>0</v>
      </c>
      <c r="AO178" s="44">
        <v>0</v>
      </c>
      <c r="AP178" s="33">
        <f t="shared" si="34"/>
        <v>12</v>
      </c>
      <c r="AQ178" s="113"/>
      <c r="AR178" s="46">
        <v>43767</v>
      </c>
      <c r="AS178" s="53">
        <v>0.53125</v>
      </c>
      <c r="AT178" s="44" t="s">
        <v>73</v>
      </c>
      <c r="AU178" s="54">
        <v>10</v>
      </c>
      <c r="AV178" s="49" t="s">
        <v>75</v>
      </c>
      <c r="AW178" s="44">
        <v>11.3</v>
      </c>
      <c r="AX178" s="44">
        <v>176</v>
      </c>
      <c r="AY178" s="49">
        <v>89.6</v>
      </c>
      <c r="AZ178" s="44">
        <v>63.4</v>
      </c>
      <c r="BA178" s="50">
        <v>18.5</v>
      </c>
      <c r="BB178" s="44">
        <v>759.4</v>
      </c>
      <c r="BC178" s="50">
        <v>8.1999999999999993</v>
      </c>
      <c r="BD178" s="44">
        <v>0</v>
      </c>
      <c r="BE178" s="44">
        <v>0</v>
      </c>
      <c r="BF178" s="44">
        <v>1</v>
      </c>
      <c r="BG178" s="55">
        <v>0.5</v>
      </c>
      <c r="BH178" s="52"/>
      <c r="BI178" s="1"/>
      <c r="BJ178" s="3"/>
      <c r="BK178" s="5"/>
    </row>
    <row r="179" spans="1:63" ht="15.95" customHeight="1" thickBot="1">
      <c r="A179" s="35">
        <v>43767</v>
      </c>
      <c r="B179" s="14" t="s">
        <v>73</v>
      </c>
      <c r="C179" s="14" t="s">
        <v>74</v>
      </c>
      <c r="D179" s="12"/>
      <c r="E179" s="34">
        <v>25</v>
      </c>
      <c r="F179" s="34">
        <v>0</v>
      </c>
      <c r="G179" s="34">
        <v>0</v>
      </c>
      <c r="H179" s="34">
        <v>0</v>
      </c>
      <c r="I179" s="34">
        <v>1</v>
      </c>
      <c r="J179" s="34">
        <f t="shared" si="31"/>
        <v>0</v>
      </c>
      <c r="K179" s="34">
        <v>0</v>
      </c>
      <c r="L179" s="34">
        <v>0</v>
      </c>
      <c r="M179" s="34">
        <v>0</v>
      </c>
      <c r="N179" s="34">
        <v>0</v>
      </c>
      <c r="O179" s="34">
        <v>0</v>
      </c>
      <c r="P179" s="34">
        <v>0</v>
      </c>
      <c r="Q179" s="34">
        <v>0</v>
      </c>
      <c r="R179" s="34">
        <f t="shared" si="22"/>
        <v>0</v>
      </c>
      <c r="S179" s="34">
        <v>0</v>
      </c>
      <c r="T179" s="34">
        <f t="shared" si="32"/>
        <v>0</v>
      </c>
      <c r="U179" s="34">
        <v>0</v>
      </c>
      <c r="V179" s="34">
        <v>0</v>
      </c>
      <c r="W179" s="34">
        <v>0</v>
      </c>
      <c r="X179" s="34">
        <v>0</v>
      </c>
      <c r="Y179" s="34">
        <v>0</v>
      </c>
      <c r="Z179" s="34">
        <f t="shared" si="33"/>
        <v>0</v>
      </c>
      <c r="AA179" s="14">
        <v>0</v>
      </c>
      <c r="AB179" s="14">
        <v>0</v>
      </c>
      <c r="AC179" s="14">
        <v>0</v>
      </c>
      <c r="AD179" s="14">
        <v>0</v>
      </c>
      <c r="AE179" s="14">
        <v>0</v>
      </c>
      <c r="AF179" s="14">
        <v>0</v>
      </c>
      <c r="AG179" s="14">
        <v>0</v>
      </c>
      <c r="AH179" s="14">
        <v>0</v>
      </c>
      <c r="AI179" s="14">
        <v>0</v>
      </c>
      <c r="AJ179" s="14">
        <v>0</v>
      </c>
      <c r="AK179" s="14">
        <v>0</v>
      </c>
      <c r="AL179" s="14">
        <v>0</v>
      </c>
      <c r="AM179" s="14">
        <v>0</v>
      </c>
      <c r="AN179" s="14">
        <v>0</v>
      </c>
      <c r="AO179" s="14">
        <v>0</v>
      </c>
      <c r="AP179" s="33">
        <f t="shared" si="34"/>
        <v>26</v>
      </c>
      <c r="AQ179" s="113"/>
      <c r="AR179" s="36">
        <v>43767</v>
      </c>
      <c r="AS179" s="88">
        <v>0.53125</v>
      </c>
      <c r="AT179" s="14" t="s">
        <v>73</v>
      </c>
      <c r="AU179" s="108">
        <v>10</v>
      </c>
      <c r="AV179" s="90" t="s">
        <v>75</v>
      </c>
      <c r="AW179" s="14">
        <v>11.3</v>
      </c>
      <c r="AX179" s="14">
        <v>176</v>
      </c>
      <c r="AY179" s="39">
        <v>89.6</v>
      </c>
      <c r="AZ179" s="14">
        <v>63.4</v>
      </c>
      <c r="BA179" s="40">
        <v>18.5</v>
      </c>
      <c r="BB179" s="14">
        <v>759.4</v>
      </c>
      <c r="BC179" s="40">
        <v>8.1999999999999993</v>
      </c>
      <c r="BD179" s="14">
        <v>0</v>
      </c>
      <c r="BE179" s="14">
        <v>0</v>
      </c>
      <c r="BF179" s="14">
        <v>1</v>
      </c>
      <c r="BG179" s="86">
        <v>0.5</v>
      </c>
      <c r="BH179" s="42"/>
      <c r="BI179" s="1"/>
      <c r="BJ179" s="3"/>
      <c r="BK179" s="5"/>
    </row>
    <row r="180" spans="1:63" ht="15.95" customHeight="1" thickBot="1">
      <c r="A180" s="43">
        <v>43769</v>
      </c>
      <c r="B180" s="44" t="s">
        <v>89</v>
      </c>
      <c r="C180" s="44" t="s">
        <v>77</v>
      </c>
      <c r="D180" s="12"/>
      <c r="E180" s="45">
        <v>1</v>
      </c>
      <c r="F180" s="45">
        <v>0</v>
      </c>
      <c r="G180" s="45">
        <v>1</v>
      </c>
      <c r="H180" s="45">
        <v>0</v>
      </c>
      <c r="I180" s="45">
        <v>0</v>
      </c>
      <c r="J180" s="45">
        <f t="shared" si="31"/>
        <v>0</v>
      </c>
      <c r="K180" s="45">
        <v>0</v>
      </c>
      <c r="L180" s="45">
        <v>0</v>
      </c>
      <c r="M180" s="45">
        <v>0</v>
      </c>
      <c r="N180" s="45">
        <v>0</v>
      </c>
      <c r="O180" s="45">
        <v>0</v>
      </c>
      <c r="P180" s="45">
        <v>0</v>
      </c>
      <c r="Q180" s="45">
        <v>0</v>
      </c>
      <c r="R180" s="45">
        <f t="shared" si="22"/>
        <v>1</v>
      </c>
      <c r="S180" s="45">
        <v>0</v>
      </c>
      <c r="T180" s="45">
        <f t="shared" si="32"/>
        <v>0</v>
      </c>
      <c r="U180" s="45">
        <v>0</v>
      </c>
      <c r="V180" s="45">
        <v>0</v>
      </c>
      <c r="W180" s="45">
        <v>0</v>
      </c>
      <c r="X180" s="45">
        <v>0</v>
      </c>
      <c r="Y180" s="45">
        <v>0</v>
      </c>
      <c r="Z180" s="45">
        <f t="shared" si="33"/>
        <v>0</v>
      </c>
      <c r="AA180" s="44">
        <v>0</v>
      </c>
      <c r="AB180" s="44">
        <v>0</v>
      </c>
      <c r="AC180" s="44">
        <v>0</v>
      </c>
      <c r="AD180" s="44">
        <v>0</v>
      </c>
      <c r="AE180" s="44">
        <v>0</v>
      </c>
      <c r="AF180" s="44">
        <v>0</v>
      </c>
      <c r="AG180" s="44">
        <v>0</v>
      </c>
      <c r="AH180" s="44">
        <v>0</v>
      </c>
      <c r="AI180" s="44">
        <v>0</v>
      </c>
      <c r="AJ180" s="44">
        <v>0</v>
      </c>
      <c r="AK180" s="44">
        <v>0</v>
      </c>
      <c r="AL180" s="44">
        <v>0</v>
      </c>
      <c r="AM180" s="44">
        <v>0</v>
      </c>
      <c r="AN180" s="44">
        <v>0</v>
      </c>
      <c r="AO180" s="44">
        <v>0</v>
      </c>
      <c r="AP180" s="33">
        <f t="shared" si="34"/>
        <v>2</v>
      </c>
      <c r="AQ180" s="113"/>
      <c r="AR180" s="46">
        <v>43769</v>
      </c>
      <c r="AS180" s="53">
        <v>0.61111111111111105</v>
      </c>
      <c r="AT180" s="44" t="s">
        <v>89</v>
      </c>
      <c r="AU180" s="54">
        <v>10</v>
      </c>
      <c r="AV180" s="49" t="s">
        <v>75</v>
      </c>
      <c r="AW180" s="44">
        <v>14.5</v>
      </c>
      <c r="AX180" s="44">
        <v>178</v>
      </c>
      <c r="AY180" s="49">
        <v>37.93</v>
      </c>
      <c r="AZ180" s="44">
        <v>24.1</v>
      </c>
      <c r="BA180" s="50">
        <v>20.100000000000001</v>
      </c>
      <c r="BB180" s="44">
        <v>764</v>
      </c>
      <c r="BC180" s="50">
        <v>7.6</v>
      </c>
      <c r="BD180" s="44">
        <v>0</v>
      </c>
      <c r="BE180" s="44">
        <v>0</v>
      </c>
      <c r="BF180" s="44">
        <v>1</v>
      </c>
      <c r="BG180" s="55">
        <v>0.5</v>
      </c>
      <c r="BH180" s="52"/>
      <c r="BI180" s="1"/>
      <c r="BJ180" s="3"/>
      <c r="BK180" s="5"/>
    </row>
    <row r="181" spans="1:63" ht="15.95" customHeight="1" thickBot="1">
      <c r="A181" s="35">
        <v>43769</v>
      </c>
      <c r="B181" s="14" t="s">
        <v>89</v>
      </c>
      <c r="C181" s="14" t="s">
        <v>74</v>
      </c>
      <c r="D181" s="12"/>
      <c r="E181" s="34">
        <v>1</v>
      </c>
      <c r="F181" s="34">
        <v>2</v>
      </c>
      <c r="G181" s="34">
        <v>16</v>
      </c>
      <c r="H181" s="34">
        <v>0</v>
      </c>
      <c r="I181" s="34">
        <v>0</v>
      </c>
      <c r="J181" s="34">
        <f t="shared" si="31"/>
        <v>0</v>
      </c>
      <c r="K181" s="34">
        <v>0</v>
      </c>
      <c r="L181" s="34">
        <v>0</v>
      </c>
      <c r="M181" s="34">
        <v>0</v>
      </c>
      <c r="N181" s="34">
        <v>0</v>
      </c>
      <c r="O181" s="34">
        <v>0</v>
      </c>
      <c r="P181" s="34">
        <v>0</v>
      </c>
      <c r="Q181" s="34">
        <v>0</v>
      </c>
      <c r="R181" s="34">
        <f t="shared" si="22"/>
        <v>16</v>
      </c>
      <c r="S181" s="34">
        <v>0</v>
      </c>
      <c r="T181" s="34">
        <f t="shared" si="32"/>
        <v>0</v>
      </c>
      <c r="U181" s="34">
        <v>0</v>
      </c>
      <c r="V181" s="34">
        <v>0</v>
      </c>
      <c r="W181" s="34">
        <v>0</v>
      </c>
      <c r="X181" s="34">
        <v>0</v>
      </c>
      <c r="Y181" s="34">
        <v>0</v>
      </c>
      <c r="Z181" s="34">
        <f t="shared" si="33"/>
        <v>0</v>
      </c>
      <c r="AA181" s="14">
        <v>0</v>
      </c>
      <c r="AB181" s="14">
        <v>0</v>
      </c>
      <c r="AC181" s="14">
        <v>0</v>
      </c>
      <c r="AD181" s="14">
        <v>0</v>
      </c>
      <c r="AE181" s="14">
        <v>0</v>
      </c>
      <c r="AF181" s="14">
        <v>0</v>
      </c>
      <c r="AG181" s="14">
        <v>0</v>
      </c>
      <c r="AH181" s="14">
        <v>0</v>
      </c>
      <c r="AI181" s="14">
        <v>0</v>
      </c>
      <c r="AJ181" s="14">
        <v>0</v>
      </c>
      <c r="AK181" s="14">
        <v>0</v>
      </c>
      <c r="AL181" s="14">
        <v>0</v>
      </c>
      <c r="AM181" s="14">
        <v>0</v>
      </c>
      <c r="AN181" s="14">
        <v>0</v>
      </c>
      <c r="AO181" s="14">
        <v>0</v>
      </c>
      <c r="AP181" s="33">
        <f t="shared" si="34"/>
        <v>19</v>
      </c>
      <c r="AQ181" s="113"/>
      <c r="AR181" s="36">
        <v>43769</v>
      </c>
      <c r="AS181" s="88">
        <v>0.61111111111111105</v>
      </c>
      <c r="AT181" s="14" t="s">
        <v>89</v>
      </c>
      <c r="AU181" s="108">
        <v>10</v>
      </c>
      <c r="AV181" s="90" t="s">
        <v>75</v>
      </c>
      <c r="AW181" s="14">
        <v>14.5</v>
      </c>
      <c r="AX181" s="14">
        <v>178</v>
      </c>
      <c r="AY181" s="39">
        <v>37.93</v>
      </c>
      <c r="AZ181" s="14">
        <v>24.1</v>
      </c>
      <c r="BA181" s="40">
        <v>20.100000000000001</v>
      </c>
      <c r="BB181" s="14">
        <v>764</v>
      </c>
      <c r="BC181" s="40">
        <v>7.6</v>
      </c>
      <c r="BD181" s="14">
        <v>0</v>
      </c>
      <c r="BE181" s="14">
        <v>0</v>
      </c>
      <c r="BF181" s="14">
        <v>1</v>
      </c>
      <c r="BG181" s="86">
        <v>0.5</v>
      </c>
      <c r="BH181" s="42"/>
      <c r="BI181" s="1"/>
      <c r="BJ181" s="3"/>
      <c r="BK181" s="5"/>
    </row>
    <row r="182" spans="1:63" ht="15.95" customHeight="1" thickBot="1">
      <c r="A182" s="43">
        <v>43769</v>
      </c>
      <c r="B182" s="44" t="s">
        <v>92</v>
      </c>
      <c r="C182" s="44" t="s">
        <v>77</v>
      </c>
      <c r="D182" s="12"/>
      <c r="E182" s="45">
        <v>109</v>
      </c>
      <c r="F182" s="45">
        <v>0</v>
      </c>
      <c r="G182" s="45">
        <v>0</v>
      </c>
      <c r="H182" s="45">
        <v>0</v>
      </c>
      <c r="I182" s="45">
        <v>0</v>
      </c>
      <c r="J182" s="45">
        <f t="shared" si="31"/>
        <v>0</v>
      </c>
      <c r="K182" s="45">
        <v>0</v>
      </c>
      <c r="L182" s="45">
        <v>0</v>
      </c>
      <c r="M182" s="45">
        <v>0</v>
      </c>
      <c r="N182" s="45">
        <v>0</v>
      </c>
      <c r="O182" s="45">
        <v>0</v>
      </c>
      <c r="P182" s="45">
        <v>0</v>
      </c>
      <c r="Q182" s="45">
        <v>0</v>
      </c>
      <c r="R182" s="45">
        <f t="shared" si="22"/>
        <v>0</v>
      </c>
      <c r="S182" s="45">
        <v>0</v>
      </c>
      <c r="T182" s="45">
        <f t="shared" si="32"/>
        <v>0</v>
      </c>
      <c r="U182" s="45">
        <v>0</v>
      </c>
      <c r="V182" s="45">
        <v>0</v>
      </c>
      <c r="W182" s="45">
        <v>0</v>
      </c>
      <c r="X182" s="45">
        <v>0</v>
      </c>
      <c r="Y182" s="45">
        <v>0</v>
      </c>
      <c r="Z182" s="45">
        <f t="shared" si="33"/>
        <v>0</v>
      </c>
      <c r="AA182" s="45">
        <v>0</v>
      </c>
      <c r="AB182" s="45">
        <v>0</v>
      </c>
      <c r="AC182" s="45">
        <v>0</v>
      </c>
      <c r="AD182" s="45">
        <v>0</v>
      </c>
      <c r="AE182" s="45">
        <v>0</v>
      </c>
      <c r="AF182" s="45">
        <v>0</v>
      </c>
      <c r="AG182" s="45">
        <v>0</v>
      </c>
      <c r="AH182" s="45">
        <v>0</v>
      </c>
      <c r="AI182" s="45">
        <v>0</v>
      </c>
      <c r="AJ182" s="45">
        <v>0</v>
      </c>
      <c r="AK182" s="45">
        <v>0</v>
      </c>
      <c r="AL182" s="45">
        <v>0</v>
      </c>
      <c r="AM182" s="45">
        <v>0</v>
      </c>
      <c r="AN182" s="45">
        <v>0</v>
      </c>
      <c r="AO182" s="45">
        <v>0</v>
      </c>
      <c r="AP182" s="33">
        <f t="shared" si="34"/>
        <v>109</v>
      </c>
      <c r="AQ182" s="113"/>
      <c r="AR182" s="46">
        <v>43769</v>
      </c>
      <c r="AS182" s="53">
        <v>0.63888888888888895</v>
      </c>
      <c r="AT182" s="44" t="s">
        <v>92</v>
      </c>
      <c r="AU182" s="54">
        <v>10</v>
      </c>
      <c r="AV182" s="66" t="s">
        <v>75</v>
      </c>
      <c r="AW182" s="44">
        <v>9.6</v>
      </c>
      <c r="AX182" s="48">
        <v>163</v>
      </c>
      <c r="AY182" s="49">
        <v>78</v>
      </c>
      <c r="AZ182" s="44">
        <v>56.6</v>
      </c>
      <c r="BA182" s="50">
        <v>19.5</v>
      </c>
      <c r="BB182" s="44">
        <v>763.8</v>
      </c>
      <c r="BC182" s="50">
        <v>7.8</v>
      </c>
      <c r="BD182" s="44">
        <v>0</v>
      </c>
      <c r="BE182" s="44">
        <v>0</v>
      </c>
      <c r="BF182" s="48">
        <v>1</v>
      </c>
      <c r="BG182" s="55">
        <v>0.8</v>
      </c>
      <c r="BH182" s="52"/>
      <c r="BI182" s="1"/>
      <c r="BJ182" s="3"/>
      <c r="BK182" s="5"/>
    </row>
    <row r="183" spans="1:63" ht="15.95" customHeight="1" thickBot="1">
      <c r="A183" s="35">
        <v>43769</v>
      </c>
      <c r="B183" s="14" t="s">
        <v>92</v>
      </c>
      <c r="C183" s="14" t="s">
        <v>74</v>
      </c>
      <c r="D183" s="12"/>
      <c r="E183" s="34">
        <v>31</v>
      </c>
      <c r="F183" s="34">
        <v>0</v>
      </c>
      <c r="G183" s="34">
        <v>12</v>
      </c>
      <c r="H183" s="34">
        <v>0</v>
      </c>
      <c r="I183" s="34">
        <v>0</v>
      </c>
      <c r="J183" s="34">
        <f t="shared" si="31"/>
        <v>0</v>
      </c>
      <c r="K183" s="34">
        <v>0</v>
      </c>
      <c r="L183" s="34">
        <v>0</v>
      </c>
      <c r="M183" s="34">
        <v>0</v>
      </c>
      <c r="N183" s="34">
        <v>0</v>
      </c>
      <c r="O183" s="34">
        <v>0</v>
      </c>
      <c r="P183" s="34">
        <v>0</v>
      </c>
      <c r="Q183" s="34">
        <v>0</v>
      </c>
      <c r="R183" s="34">
        <f t="shared" si="22"/>
        <v>12</v>
      </c>
      <c r="S183" s="34">
        <v>0</v>
      </c>
      <c r="T183" s="34">
        <f t="shared" si="32"/>
        <v>0</v>
      </c>
      <c r="U183" s="34">
        <v>0</v>
      </c>
      <c r="V183" s="34">
        <v>0</v>
      </c>
      <c r="W183" s="34">
        <v>0</v>
      </c>
      <c r="X183" s="34">
        <v>0</v>
      </c>
      <c r="Y183" s="34">
        <v>0</v>
      </c>
      <c r="Z183" s="34">
        <f t="shared" si="33"/>
        <v>0</v>
      </c>
      <c r="AA183" s="14">
        <v>0</v>
      </c>
      <c r="AB183" s="14">
        <v>0</v>
      </c>
      <c r="AC183" s="14">
        <v>0</v>
      </c>
      <c r="AD183" s="14">
        <v>0</v>
      </c>
      <c r="AE183" s="14">
        <v>0</v>
      </c>
      <c r="AF183" s="14">
        <v>0</v>
      </c>
      <c r="AG183" s="14">
        <v>0</v>
      </c>
      <c r="AH183" s="14">
        <v>0</v>
      </c>
      <c r="AI183" s="14">
        <v>0</v>
      </c>
      <c r="AJ183" s="14">
        <v>0</v>
      </c>
      <c r="AK183" s="14">
        <v>0</v>
      </c>
      <c r="AL183" s="14">
        <v>0</v>
      </c>
      <c r="AM183" s="14">
        <v>0</v>
      </c>
      <c r="AN183" s="14">
        <v>0</v>
      </c>
      <c r="AO183" s="14">
        <v>0</v>
      </c>
      <c r="AP183" s="33">
        <f t="shared" si="34"/>
        <v>43</v>
      </c>
      <c r="AQ183" s="113"/>
      <c r="AR183" s="36">
        <v>43769</v>
      </c>
      <c r="AS183" s="88">
        <v>0.63888888888888895</v>
      </c>
      <c r="AT183" s="14" t="s">
        <v>92</v>
      </c>
      <c r="AU183" s="108">
        <v>10</v>
      </c>
      <c r="AV183" s="90" t="s">
        <v>75</v>
      </c>
      <c r="AW183" s="14">
        <v>9.6</v>
      </c>
      <c r="AX183" s="38">
        <v>163</v>
      </c>
      <c r="AY183" s="39">
        <v>78</v>
      </c>
      <c r="AZ183" s="14">
        <v>56.6</v>
      </c>
      <c r="BA183" s="40">
        <v>19.5</v>
      </c>
      <c r="BB183" s="14">
        <v>763.8</v>
      </c>
      <c r="BC183" s="40">
        <v>7.8</v>
      </c>
      <c r="BD183" s="14">
        <v>0</v>
      </c>
      <c r="BE183" s="14">
        <v>0</v>
      </c>
      <c r="BF183" s="38">
        <v>1</v>
      </c>
      <c r="BG183" s="86">
        <v>0.8</v>
      </c>
      <c r="BH183" s="42"/>
      <c r="BI183" s="1"/>
      <c r="BJ183" s="3"/>
      <c r="BK183" s="5"/>
    </row>
    <row r="184" spans="1:63" ht="15.95" customHeight="1" thickBot="1">
      <c r="A184" s="35">
        <v>43787</v>
      </c>
      <c r="B184" s="14" t="s">
        <v>94</v>
      </c>
      <c r="C184" s="14" t="s">
        <v>74</v>
      </c>
      <c r="D184" s="12"/>
      <c r="E184" s="34">
        <v>1</v>
      </c>
      <c r="F184" s="34">
        <v>0</v>
      </c>
      <c r="G184" s="34">
        <v>2</v>
      </c>
      <c r="H184" s="34">
        <v>0</v>
      </c>
      <c r="I184" s="34">
        <v>0</v>
      </c>
      <c r="J184" s="34">
        <f t="shared" si="31"/>
        <v>0</v>
      </c>
      <c r="K184" s="34">
        <v>0</v>
      </c>
      <c r="L184" s="34">
        <v>0</v>
      </c>
      <c r="M184" s="34">
        <v>0</v>
      </c>
      <c r="N184" s="34">
        <v>0</v>
      </c>
      <c r="O184" s="34">
        <v>0</v>
      </c>
      <c r="P184" s="34">
        <v>0</v>
      </c>
      <c r="Q184" s="34">
        <v>0</v>
      </c>
      <c r="R184" s="34">
        <f t="shared" si="22"/>
        <v>2</v>
      </c>
      <c r="S184" s="34">
        <v>0</v>
      </c>
      <c r="T184" s="34">
        <f t="shared" si="32"/>
        <v>1</v>
      </c>
      <c r="U184" s="34">
        <v>1</v>
      </c>
      <c r="V184" s="34">
        <v>0</v>
      </c>
      <c r="W184" s="34">
        <v>0</v>
      </c>
      <c r="X184" s="34">
        <v>0</v>
      </c>
      <c r="Y184" s="34">
        <v>0</v>
      </c>
      <c r="Z184" s="34">
        <f t="shared" si="33"/>
        <v>0</v>
      </c>
      <c r="AA184" s="14">
        <v>0</v>
      </c>
      <c r="AB184" s="14">
        <v>0</v>
      </c>
      <c r="AC184" s="14">
        <v>0</v>
      </c>
      <c r="AD184" s="14">
        <v>0</v>
      </c>
      <c r="AE184" s="14">
        <v>0</v>
      </c>
      <c r="AF184" s="14">
        <v>0</v>
      </c>
      <c r="AG184" s="14">
        <v>0</v>
      </c>
      <c r="AH184" s="14">
        <v>0</v>
      </c>
      <c r="AI184" s="14">
        <v>0</v>
      </c>
      <c r="AJ184" s="14">
        <v>0</v>
      </c>
      <c r="AK184" s="14">
        <v>0</v>
      </c>
      <c r="AL184" s="14">
        <v>0</v>
      </c>
      <c r="AM184" s="14">
        <v>0</v>
      </c>
      <c r="AN184" s="14">
        <v>0</v>
      </c>
      <c r="AO184" s="14">
        <v>0</v>
      </c>
      <c r="AP184" s="33">
        <f t="shared" si="34"/>
        <v>4</v>
      </c>
      <c r="AQ184" s="113"/>
      <c r="AR184" s="36">
        <v>43787</v>
      </c>
      <c r="AS184" s="88">
        <v>0.66666666666666663</v>
      </c>
      <c r="AT184" s="14" t="s">
        <v>94</v>
      </c>
      <c r="AU184" s="108">
        <v>10</v>
      </c>
      <c r="AV184" s="90" t="s">
        <v>75</v>
      </c>
      <c r="AW184" s="14">
        <v>11.6</v>
      </c>
      <c r="AX184" s="14">
        <v>184</v>
      </c>
      <c r="AY184" s="39">
        <v>81.3</v>
      </c>
      <c r="AZ184" s="14">
        <v>57</v>
      </c>
      <c r="BA184" s="40">
        <v>21.6</v>
      </c>
      <c r="BB184" s="14">
        <v>757</v>
      </c>
      <c r="BC184" s="40">
        <v>7.9</v>
      </c>
      <c r="BD184" s="14">
        <v>0</v>
      </c>
      <c r="BE184" s="14">
        <v>0</v>
      </c>
      <c r="BF184" s="14">
        <v>1</v>
      </c>
      <c r="BG184" s="86">
        <v>0.5</v>
      </c>
      <c r="BH184" s="42"/>
      <c r="BI184" s="1"/>
      <c r="BJ184" s="3"/>
      <c r="BK184" s="5"/>
    </row>
    <row r="185" spans="1:63" ht="15.95" customHeight="1" thickBot="1">
      <c r="A185" s="35">
        <v>43787</v>
      </c>
      <c r="B185" s="14" t="s">
        <v>96</v>
      </c>
      <c r="C185" s="14" t="s">
        <v>74</v>
      </c>
      <c r="D185" s="12"/>
      <c r="E185" s="34">
        <v>0</v>
      </c>
      <c r="F185" s="34">
        <v>0</v>
      </c>
      <c r="G185" s="34">
        <v>1</v>
      </c>
      <c r="H185" s="34">
        <v>0</v>
      </c>
      <c r="I185" s="34">
        <v>0</v>
      </c>
      <c r="J185" s="34">
        <f t="shared" si="31"/>
        <v>0</v>
      </c>
      <c r="K185" s="34">
        <v>0</v>
      </c>
      <c r="L185" s="34">
        <v>0</v>
      </c>
      <c r="M185" s="34">
        <v>0</v>
      </c>
      <c r="N185" s="34">
        <v>0</v>
      </c>
      <c r="O185" s="34">
        <v>0</v>
      </c>
      <c r="P185" s="34">
        <v>0</v>
      </c>
      <c r="Q185" s="34">
        <v>0</v>
      </c>
      <c r="R185" s="34">
        <f t="shared" si="22"/>
        <v>1</v>
      </c>
      <c r="S185" s="34">
        <v>0</v>
      </c>
      <c r="T185" s="34">
        <f t="shared" si="32"/>
        <v>0</v>
      </c>
      <c r="U185" s="34">
        <v>0</v>
      </c>
      <c r="V185" s="34">
        <v>0</v>
      </c>
      <c r="W185" s="34">
        <v>0</v>
      </c>
      <c r="X185" s="34">
        <v>0</v>
      </c>
      <c r="Y185" s="34">
        <v>0</v>
      </c>
      <c r="Z185" s="34">
        <f t="shared" si="33"/>
        <v>0</v>
      </c>
      <c r="AA185" s="14">
        <v>0</v>
      </c>
      <c r="AB185" s="14">
        <v>0</v>
      </c>
      <c r="AC185" s="14">
        <v>0</v>
      </c>
      <c r="AD185" s="14">
        <v>0</v>
      </c>
      <c r="AE185" s="14">
        <v>0</v>
      </c>
      <c r="AF185" s="14">
        <v>0</v>
      </c>
      <c r="AG185" s="14">
        <v>0</v>
      </c>
      <c r="AH185" s="14">
        <v>0</v>
      </c>
      <c r="AI185" s="14">
        <v>0</v>
      </c>
      <c r="AJ185" s="14">
        <v>0</v>
      </c>
      <c r="AK185" s="14">
        <v>0</v>
      </c>
      <c r="AL185" s="14">
        <v>0</v>
      </c>
      <c r="AM185" s="14">
        <v>0</v>
      </c>
      <c r="AN185" s="14">
        <v>0</v>
      </c>
      <c r="AO185" s="14">
        <v>0</v>
      </c>
      <c r="AP185" s="33">
        <f t="shared" si="34"/>
        <v>1</v>
      </c>
      <c r="AQ185" s="113"/>
      <c r="AR185" s="36">
        <v>43787</v>
      </c>
      <c r="AS185" s="88">
        <v>0.69097222222222221</v>
      </c>
      <c r="AT185" s="14" t="s">
        <v>96</v>
      </c>
      <c r="AU185" s="108">
        <v>10</v>
      </c>
      <c r="AV185" s="90" t="s">
        <v>75</v>
      </c>
      <c r="AW185" s="14">
        <v>9.5</v>
      </c>
      <c r="AX185" s="14">
        <v>152</v>
      </c>
      <c r="AY185" s="39">
        <v>81.3</v>
      </c>
      <c r="AZ185" s="14">
        <v>57</v>
      </c>
      <c r="BA185" s="40">
        <v>22.1</v>
      </c>
      <c r="BB185" s="14">
        <v>757.2</v>
      </c>
      <c r="BC185" s="40">
        <v>7.9</v>
      </c>
      <c r="BD185" s="14">
        <v>0</v>
      </c>
      <c r="BE185" s="14">
        <v>0</v>
      </c>
      <c r="BF185" s="14">
        <v>1</v>
      </c>
      <c r="BG185" s="86">
        <v>0.5</v>
      </c>
      <c r="BH185" s="42"/>
      <c r="BI185" s="1"/>
      <c r="BJ185" s="3"/>
      <c r="BK185" s="5"/>
    </row>
    <row r="186" spans="1:63" ht="15.95" customHeight="1" thickBot="1">
      <c r="A186" s="35">
        <v>43790</v>
      </c>
      <c r="B186" s="14" t="s">
        <v>73</v>
      </c>
      <c r="C186" s="14" t="s">
        <v>74</v>
      </c>
      <c r="D186" s="12"/>
      <c r="E186" s="34">
        <v>5</v>
      </c>
      <c r="F186" s="34">
        <v>0</v>
      </c>
      <c r="G186" s="34">
        <v>0</v>
      </c>
      <c r="H186" s="34">
        <v>0</v>
      </c>
      <c r="I186" s="34">
        <v>0</v>
      </c>
      <c r="J186" s="34">
        <f t="shared" si="31"/>
        <v>0</v>
      </c>
      <c r="K186" s="34">
        <v>0</v>
      </c>
      <c r="L186" s="34">
        <v>0</v>
      </c>
      <c r="M186" s="34">
        <v>0</v>
      </c>
      <c r="N186" s="34">
        <v>0</v>
      </c>
      <c r="O186" s="34">
        <v>0</v>
      </c>
      <c r="P186" s="34">
        <v>0</v>
      </c>
      <c r="Q186" s="34">
        <v>0</v>
      </c>
      <c r="R186" s="34">
        <f t="shared" si="22"/>
        <v>0</v>
      </c>
      <c r="S186" s="34">
        <v>0</v>
      </c>
      <c r="T186" s="34">
        <f t="shared" si="32"/>
        <v>0</v>
      </c>
      <c r="U186" s="34">
        <v>0</v>
      </c>
      <c r="V186" s="34">
        <v>0</v>
      </c>
      <c r="W186" s="34">
        <v>0</v>
      </c>
      <c r="X186" s="34">
        <v>0</v>
      </c>
      <c r="Y186" s="34">
        <v>0</v>
      </c>
      <c r="Z186" s="34">
        <f t="shared" si="33"/>
        <v>0</v>
      </c>
      <c r="AA186" s="14">
        <v>0</v>
      </c>
      <c r="AB186" s="14">
        <v>0</v>
      </c>
      <c r="AC186" s="14">
        <v>0</v>
      </c>
      <c r="AD186" s="14">
        <v>0</v>
      </c>
      <c r="AE186" s="14">
        <v>0</v>
      </c>
      <c r="AF186" s="14">
        <v>0</v>
      </c>
      <c r="AG186" s="14">
        <v>0</v>
      </c>
      <c r="AH186" s="14">
        <v>0</v>
      </c>
      <c r="AI186" s="14">
        <v>0</v>
      </c>
      <c r="AJ186" s="14">
        <v>0</v>
      </c>
      <c r="AK186" s="14">
        <v>0</v>
      </c>
      <c r="AL186" s="14">
        <v>0</v>
      </c>
      <c r="AM186" s="14">
        <v>0</v>
      </c>
      <c r="AN186" s="14">
        <v>0</v>
      </c>
      <c r="AO186" s="14">
        <v>0</v>
      </c>
      <c r="AP186" s="33">
        <f t="shared" si="34"/>
        <v>5</v>
      </c>
      <c r="AQ186" s="113"/>
      <c r="AR186" s="36">
        <v>43790</v>
      </c>
      <c r="AS186" s="88">
        <v>0.60763888888888895</v>
      </c>
      <c r="AT186" s="14" t="s">
        <v>73</v>
      </c>
      <c r="AU186" s="108">
        <v>10</v>
      </c>
      <c r="AV186" s="90" t="s">
        <v>75</v>
      </c>
      <c r="AW186" s="14">
        <v>6.1</v>
      </c>
      <c r="AX186" s="38">
        <v>87</v>
      </c>
      <c r="AY186" s="39">
        <v>90.8</v>
      </c>
      <c r="AZ186" s="14">
        <v>64.8</v>
      </c>
      <c r="BA186" s="40">
        <v>15.6</v>
      </c>
      <c r="BB186" s="14">
        <v>760.2</v>
      </c>
      <c r="BC186" s="40">
        <v>8</v>
      </c>
      <c r="BD186" s="14">
        <v>0</v>
      </c>
      <c r="BE186" s="14">
        <v>0</v>
      </c>
      <c r="BF186" s="38">
        <v>1</v>
      </c>
      <c r="BG186" s="86">
        <v>0.4</v>
      </c>
      <c r="BH186" s="42"/>
      <c r="BI186" s="1"/>
      <c r="BJ186" s="3"/>
      <c r="BK186" s="5"/>
    </row>
    <row r="187" spans="1:63" ht="15.95" customHeight="1" thickBot="1">
      <c r="A187" s="35">
        <v>43790</v>
      </c>
      <c r="B187" s="14" t="s">
        <v>148</v>
      </c>
      <c r="C187" s="14" t="s">
        <v>74</v>
      </c>
      <c r="D187" s="12"/>
      <c r="E187" s="34">
        <v>1</v>
      </c>
      <c r="F187" s="34">
        <v>0</v>
      </c>
      <c r="G187" s="34">
        <v>12</v>
      </c>
      <c r="H187" s="34">
        <v>0</v>
      </c>
      <c r="I187" s="34">
        <v>0</v>
      </c>
      <c r="J187" s="34">
        <f t="shared" si="31"/>
        <v>0</v>
      </c>
      <c r="K187" s="34">
        <v>0</v>
      </c>
      <c r="L187" s="34">
        <v>0</v>
      </c>
      <c r="M187" s="34">
        <v>0</v>
      </c>
      <c r="N187" s="34">
        <v>0</v>
      </c>
      <c r="O187" s="34">
        <v>0</v>
      </c>
      <c r="P187" s="34">
        <v>0</v>
      </c>
      <c r="Q187" s="34">
        <v>0</v>
      </c>
      <c r="R187" s="34">
        <f t="shared" si="22"/>
        <v>12</v>
      </c>
      <c r="S187" s="34">
        <v>0</v>
      </c>
      <c r="T187" s="34">
        <f t="shared" si="32"/>
        <v>0</v>
      </c>
      <c r="U187" s="34">
        <v>0</v>
      </c>
      <c r="V187" s="34">
        <v>0</v>
      </c>
      <c r="W187" s="34">
        <v>0</v>
      </c>
      <c r="X187" s="34">
        <v>0</v>
      </c>
      <c r="Y187" s="34">
        <v>0</v>
      </c>
      <c r="Z187" s="34">
        <f t="shared" si="33"/>
        <v>0</v>
      </c>
      <c r="AA187" s="14">
        <v>0</v>
      </c>
      <c r="AB187" s="14">
        <v>0</v>
      </c>
      <c r="AC187" s="14">
        <v>0</v>
      </c>
      <c r="AD187" s="14">
        <v>0</v>
      </c>
      <c r="AE187" s="14">
        <v>0</v>
      </c>
      <c r="AF187" s="14">
        <v>0</v>
      </c>
      <c r="AG187" s="14">
        <v>0</v>
      </c>
      <c r="AH187" s="14">
        <v>0</v>
      </c>
      <c r="AI187" s="14">
        <v>0</v>
      </c>
      <c r="AJ187" s="14">
        <v>0</v>
      </c>
      <c r="AK187" s="14">
        <v>0</v>
      </c>
      <c r="AL187" s="14">
        <v>0</v>
      </c>
      <c r="AM187" s="14">
        <v>0</v>
      </c>
      <c r="AN187" s="14">
        <v>0</v>
      </c>
      <c r="AO187" s="14">
        <v>0</v>
      </c>
      <c r="AP187" s="33">
        <f t="shared" si="34"/>
        <v>13</v>
      </c>
      <c r="AQ187" s="113"/>
      <c r="AR187" s="36">
        <v>43790</v>
      </c>
      <c r="AS187" s="88">
        <v>0.625</v>
      </c>
      <c r="AT187" s="14" t="s">
        <v>148</v>
      </c>
      <c r="AU187" s="108">
        <v>10</v>
      </c>
      <c r="AV187" s="90" t="s">
        <v>75</v>
      </c>
      <c r="AW187" s="14">
        <v>10.1</v>
      </c>
      <c r="AX187" s="14">
        <v>156</v>
      </c>
      <c r="AY187" s="39">
        <v>91.5</v>
      </c>
      <c r="AZ187" s="14">
        <v>65.400000000000006</v>
      </c>
      <c r="BA187" s="40">
        <v>17.600000000000001</v>
      </c>
      <c r="BB187" s="14">
        <v>760.2</v>
      </c>
      <c r="BC187" s="40">
        <v>8</v>
      </c>
      <c r="BD187" s="14">
        <v>0</v>
      </c>
      <c r="BE187" s="14">
        <v>0</v>
      </c>
      <c r="BF187" s="14">
        <v>1</v>
      </c>
      <c r="BG187" s="86">
        <v>0.3</v>
      </c>
      <c r="BH187" s="42"/>
      <c r="BI187" s="1"/>
      <c r="BJ187" s="3"/>
      <c r="BK187" s="5"/>
    </row>
    <row r="188" spans="1:63" ht="15.95" customHeight="1" thickBot="1">
      <c r="A188" s="35">
        <v>43790</v>
      </c>
      <c r="B188" s="14" t="s">
        <v>82</v>
      </c>
      <c r="C188" s="14" t="s">
        <v>133</v>
      </c>
      <c r="D188" s="12"/>
      <c r="E188" s="34">
        <v>0</v>
      </c>
      <c r="F188" s="34">
        <v>0</v>
      </c>
      <c r="G188" s="34">
        <v>7</v>
      </c>
      <c r="H188" s="34">
        <v>0</v>
      </c>
      <c r="I188" s="34">
        <v>0</v>
      </c>
      <c r="J188" s="34">
        <f t="shared" si="31"/>
        <v>1</v>
      </c>
      <c r="K188" s="34">
        <v>0</v>
      </c>
      <c r="L188" s="34">
        <v>0</v>
      </c>
      <c r="M188" s="34">
        <v>1</v>
      </c>
      <c r="N188" s="34">
        <v>0</v>
      </c>
      <c r="O188" s="34">
        <v>0</v>
      </c>
      <c r="P188" s="34">
        <v>0</v>
      </c>
      <c r="Q188" s="34">
        <v>0</v>
      </c>
      <c r="R188" s="34">
        <f t="shared" si="22"/>
        <v>7</v>
      </c>
      <c r="S188" s="34">
        <v>0</v>
      </c>
      <c r="T188" s="34">
        <f t="shared" si="32"/>
        <v>0</v>
      </c>
      <c r="U188" s="34">
        <v>0</v>
      </c>
      <c r="V188" s="34">
        <v>0</v>
      </c>
      <c r="W188" s="34">
        <v>0</v>
      </c>
      <c r="X188" s="34">
        <v>0</v>
      </c>
      <c r="Y188" s="34">
        <v>0</v>
      </c>
      <c r="Z188" s="34">
        <f t="shared" si="33"/>
        <v>287</v>
      </c>
      <c r="AA188" s="14">
        <v>286</v>
      </c>
      <c r="AB188" s="14">
        <v>0</v>
      </c>
      <c r="AC188" s="14">
        <v>0</v>
      </c>
      <c r="AD188" s="14">
        <v>0</v>
      </c>
      <c r="AE188" s="14">
        <v>0</v>
      </c>
      <c r="AF188" s="14">
        <v>0</v>
      </c>
      <c r="AG188" s="14">
        <v>0</v>
      </c>
      <c r="AH188" s="14">
        <v>1</v>
      </c>
      <c r="AI188" s="14">
        <v>0</v>
      </c>
      <c r="AJ188" s="14">
        <v>0</v>
      </c>
      <c r="AK188" s="14">
        <v>0</v>
      </c>
      <c r="AL188" s="14">
        <v>0</v>
      </c>
      <c r="AM188" s="14">
        <v>0</v>
      </c>
      <c r="AN188" s="14">
        <v>0</v>
      </c>
      <c r="AO188" s="14">
        <v>0</v>
      </c>
      <c r="AP188" s="33">
        <f t="shared" si="34"/>
        <v>295</v>
      </c>
      <c r="AQ188" s="113"/>
      <c r="AR188" s="36">
        <v>43790</v>
      </c>
      <c r="AS188" s="88">
        <v>0.64930555555555558</v>
      </c>
      <c r="AT188" s="14" t="s">
        <v>82</v>
      </c>
      <c r="AU188" s="108">
        <v>10</v>
      </c>
      <c r="AV188" s="90" t="s">
        <v>75</v>
      </c>
      <c r="AW188" s="14" t="s">
        <v>151</v>
      </c>
      <c r="AX188" s="14">
        <v>192</v>
      </c>
      <c r="AY188" s="39">
        <v>137.80000000000001</v>
      </c>
      <c r="AZ188" s="14" t="s">
        <v>151</v>
      </c>
      <c r="BA188" s="40">
        <v>15.9</v>
      </c>
      <c r="BB188" s="14">
        <v>760.2</v>
      </c>
      <c r="BC188" s="40">
        <v>7.5</v>
      </c>
      <c r="BD188" s="14">
        <v>0</v>
      </c>
      <c r="BE188" s="14">
        <v>0</v>
      </c>
      <c r="BF188" s="14">
        <v>1</v>
      </c>
      <c r="BG188" s="86">
        <v>0.2</v>
      </c>
      <c r="BH188" s="42"/>
      <c r="BI188" s="1"/>
      <c r="BJ188" s="3"/>
      <c r="BK188" s="5"/>
    </row>
    <row r="189" spans="1:63" ht="15.95" customHeight="1" thickBot="1">
      <c r="A189" s="35">
        <v>43791</v>
      </c>
      <c r="B189" s="14" t="s">
        <v>86</v>
      </c>
      <c r="C189" s="14" t="s">
        <v>74</v>
      </c>
      <c r="D189" s="12"/>
      <c r="E189" s="34">
        <v>355</v>
      </c>
      <c r="F189" s="34">
        <v>1728</v>
      </c>
      <c r="G189" s="34">
        <v>9</v>
      </c>
      <c r="H189" s="34">
        <v>0</v>
      </c>
      <c r="I189" s="34">
        <v>0</v>
      </c>
      <c r="J189" s="34">
        <f t="shared" si="31"/>
        <v>136</v>
      </c>
      <c r="K189" s="34">
        <v>0</v>
      </c>
      <c r="L189" s="34">
        <v>1</v>
      </c>
      <c r="M189" s="34">
        <v>0</v>
      </c>
      <c r="N189" s="34">
        <v>0</v>
      </c>
      <c r="O189" s="34">
        <v>135</v>
      </c>
      <c r="P189" s="34">
        <v>0</v>
      </c>
      <c r="Q189" s="34">
        <v>0</v>
      </c>
      <c r="R189" s="34">
        <f t="shared" si="22"/>
        <v>9</v>
      </c>
      <c r="S189" s="34">
        <v>0</v>
      </c>
      <c r="T189" s="34">
        <f t="shared" si="32"/>
        <v>0</v>
      </c>
      <c r="U189" s="34">
        <v>0</v>
      </c>
      <c r="V189" s="34">
        <v>0</v>
      </c>
      <c r="W189" s="34">
        <v>0</v>
      </c>
      <c r="X189" s="34">
        <v>0</v>
      </c>
      <c r="Y189" s="34">
        <v>0</v>
      </c>
      <c r="Z189" s="34">
        <f t="shared" si="33"/>
        <v>0</v>
      </c>
      <c r="AA189" s="14">
        <v>0</v>
      </c>
      <c r="AB189" s="14">
        <v>0</v>
      </c>
      <c r="AC189" s="14">
        <v>0</v>
      </c>
      <c r="AD189" s="14">
        <v>0</v>
      </c>
      <c r="AE189" s="14">
        <v>0</v>
      </c>
      <c r="AF189" s="14">
        <v>0</v>
      </c>
      <c r="AG189" s="14">
        <v>0</v>
      </c>
      <c r="AH189" s="14">
        <v>0</v>
      </c>
      <c r="AI189" s="14">
        <v>0</v>
      </c>
      <c r="AJ189" s="14">
        <v>0</v>
      </c>
      <c r="AK189" s="14">
        <v>0</v>
      </c>
      <c r="AL189" s="14">
        <v>0</v>
      </c>
      <c r="AM189" s="14">
        <v>0</v>
      </c>
      <c r="AN189" s="14">
        <v>0</v>
      </c>
      <c r="AO189" s="14">
        <v>0</v>
      </c>
      <c r="AP189" s="33">
        <f t="shared" si="34"/>
        <v>2228</v>
      </c>
      <c r="AQ189" s="113"/>
      <c r="AR189" s="36">
        <v>43791</v>
      </c>
      <c r="AS189" s="88">
        <v>0.69444444444444453</v>
      </c>
      <c r="AT189" s="14" t="s">
        <v>86</v>
      </c>
      <c r="AU189" s="108">
        <v>10</v>
      </c>
      <c r="AV189" s="90" t="s">
        <v>75</v>
      </c>
      <c r="AW189" s="14">
        <v>13.2</v>
      </c>
      <c r="AX189" s="14">
        <v>128</v>
      </c>
      <c r="AY189" s="39">
        <v>4.38</v>
      </c>
      <c r="AZ189" s="14">
        <v>2.6</v>
      </c>
      <c r="BA189" s="40">
        <v>18.100000000000001</v>
      </c>
      <c r="BB189" s="14">
        <v>765.1</v>
      </c>
      <c r="BC189" s="40">
        <v>7.5</v>
      </c>
      <c r="BD189" s="14">
        <v>0</v>
      </c>
      <c r="BE189" s="14">
        <v>0</v>
      </c>
      <c r="BF189" s="14">
        <v>1</v>
      </c>
      <c r="BG189" s="86">
        <v>0.4</v>
      </c>
      <c r="BH189" s="42"/>
      <c r="BI189" s="1"/>
      <c r="BJ189" s="3"/>
      <c r="BK189" s="5"/>
    </row>
    <row r="190" spans="1:63" ht="15.95" customHeight="1" thickBot="1">
      <c r="A190" s="35">
        <v>43793</v>
      </c>
      <c r="B190" s="14" t="s">
        <v>89</v>
      </c>
      <c r="C190" s="14" t="s">
        <v>74</v>
      </c>
      <c r="D190" s="12"/>
      <c r="E190" s="34">
        <v>7</v>
      </c>
      <c r="F190" s="34">
        <v>0</v>
      </c>
      <c r="G190" s="34">
        <v>38</v>
      </c>
      <c r="H190" s="34">
        <v>0</v>
      </c>
      <c r="I190" s="34">
        <v>0</v>
      </c>
      <c r="J190" s="34">
        <f t="shared" si="31"/>
        <v>0</v>
      </c>
      <c r="K190" s="34">
        <v>0</v>
      </c>
      <c r="L190" s="34">
        <v>0</v>
      </c>
      <c r="M190" s="34">
        <v>0</v>
      </c>
      <c r="N190" s="34">
        <v>0</v>
      </c>
      <c r="O190" s="34">
        <v>0</v>
      </c>
      <c r="P190" s="34">
        <v>0</v>
      </c>
      <c r="Q190" s="34">
        <v>0</v>
      </c>
      <c r="R190" s="34">
        <f t="shared" si="22"/>
        <v>38</v>
      </c>
      <c r="S190" s="34">
        <v>0</v>
      </c>
      <c r="T190" s="34">
        <f t="shared" si="32"/>
        <v>0</v>
      </c>
      <c r="U190" s="34">
        <v>0</v>
      </c>
      <c r="V190" s="34">
        <v>0</v>
      </c>
      <c r="W190" s="34">
        <v>0</v>
      </c>
      <c r="X190" s="34">
        <v>0</v>
      </c>
      <c r="Y190" s="34">
        <v>0</v>
      </c>
      <c r="Z190" s="34">
        <f t="shared" si="33"/>
        <v>0</v>
      </c>
      <c r="AA190" s="14">
        <v>0</v>
      </c>
      <c r="AB190" s="14">
        <v>0</v>
      </c>
      <c r="AC190" s="14">
        <v>0</v>
      </c>
      <c r="AD190" s="14">
        <v>0</v>
      </c>
      <c r="AE190" s="14">
        <v>0</v>
      </c>
      <c r="AF190" s="14">
        <v>0</v>
      </c>
      <c r="AG190" s="14">
        <v>0</v>
      </c>
      <c r="AH190" s="14">
        <v>0</v>
      </c>
      <c r="AI190" s="14">
        <v>0</v>
      </c>
      <c r="AJ190" s="14">
        <v>0</v>
      </c>
      <c r="AK190" s="14">
        <v>0</v>
      </c>
      <c r="AL190" s="14">
        <v>0</v>
      </c>
      <c r="AM190" s="14">
        <v>0</v>
      </c>
      <c r="AN190" s="14">
        <v>0</v>
      </c>
      <c r="AO190" s="14">
        <v>0</v>
      </c>
      <c r="AP190" s="33">
        <f t="shared" si="34"/>
        <v>45</v>
      </c>
      <c r="AQ190" s="113"/>
      <c r="AR190" s="36">
        <v>43793</v>
      </c>
      <c r="AS190" s="88">
        <v>0.39583333333333331</v>
      </c>
      <c r="AT190" s="14" t="s">
        <v>89</v>
      </c>
      <c r="AU190" s="108">
        <v>10</v>
      </c>
      <c r="AV190" s="90" t="s">
        <v>75</v>
      </c>
      <c r="AW190" s="14">
        <v>6.3</v>
      </c>
      <c r="AX190" s="14">
        <v>77</v>
      </c>
      <c r="AY190" s="39">
        <v>81.599999999999994</v>
      </c>
      <c r="AZ190" s="14">
        <v>56.8</v>
      </c>
      <c r="BA190" s="40">
        <v>12.3</v>
      </c>
      <c r="BB190" s="14">
        <v>764.9</v>
      </c>
      <c r="BC190" s="40">
        <v>7.6</v>
      </c>
      <c r="BD190" s="14">
        <v>0</v>
      </c>
      <c r="BE190" s="14">
        <v>0</v>
      </c>
      <c r="BF190" s="14">
        <v>1</v>
      </c>
      <c r="BG190" s="86">
        <v>0.4</v>
      </c>
      <c r="BH190" s="42"/>
      <c r="BI190" s="1"/>
      <c r="BJ190" s="3"/>
      <c r="BK190" s="5"/>
    </row>
    <row r="191" spans="1:63" ht="15.95" customHeight="1" thickBot="1">
      <c r="A191" s="35">
        <v>43793</v>
      </c>
      <c r="B191" s="14" t="s">
        <v>92</v>
      </c>
      <c r="C191" s="14" t="s">
        <v>74</v>
      </c>
      <c r="D191" s="12"/>
      <c r="E191" s="34">
        <v>24</v>
      </c>
      <c r="F191" s="34">
        <v>0</v>
      </c>
      <c r="G191" s="34">
        <v>25</v>
      </c>
      <c r="H191" s="34">
        <v>0</v>
      </c>
      <c r="I191" s="34">
        <v>1</v>
      </c>
      <c r="J191" s="34">
        <f t="shared" si="31"/>
        <v>0</v>
      </c>
      <c r="K191" s="34">
        <v>0</v>
      </c>
      <c r="L191" s="34">
        <v>0</v>
      </c>
      <c r="M191" s="34">
        <v>0</v>
      </c>
      <c r="N191" s="34">
        <v>0</v>
      </c>
      <c r="O191" s="34">
        <v>0</v>
      </c>
      <c r="P191" s="34">
        <v>0</v>
      </c>
      <c r="Q191" s="34">
        <v>0</v>
      </c>
      <c r="R191" s="34">
        <f t="shared" si="22"/>
        <v>25</v>
      </c>
      <c r="S191" s="34">
        <v>0</v>
      </c>
      <c r="T191" s="34">
        <f t="shared" si="32"/>
        <v>0</v>
      </c>
      <c r="U191" s="34">
        <v>0</v>
      </c>
      <c r="V191" s="34">
        <v>0</v>
      </c>
      <c r="W191" s="34">
        <v>0</v>
      </c>
      <c r="X191" s="34">
        <v>0</v>
      </c>
      <c r="Y191" s="34">
        <v>0</v>
      </c>
      <c r="Z191" s="34">
        <f t="shared" si="33"/>
        <v>0</v>
      </c>
      <c r="AA191" s="14">
        <v>0</v>
      </c>
      <c r="AB191" s="14">
        <v>0</v>
      </c>
      <c r="AC191" s="14">
        <v>0</v>
      </c>
      <c r="AD191" s="14">
        <v>0</v>
      </c>
      <c r="AE191" s="14">
        <v>0</v>
      </c>
      <c r="AF191" s="14">
        <v>0</v>
      </c>
      <c r="AG191" s="14">
        <v>0</v>
      </c>
      <c r="AH191" s="14">
        <v>0</v>
      </c>
      <c r="AI191" s="14">
        <v>0</v>
      </c>
      <c r="AJ191" s="14">
        <v>0</v>
      </c>
      <c r="AK191" s="14">
        <v>0</v>
      </c>
      <c r="AL191" s="14">
        <v>0</v>
      </c>
      <c r="AM191" s="14">
        <v>0</v>
      </c>
      <c r="AN191" s="14">
        <v>0</v>
      </c>
      <c r="AO191" s="14">
        <v>0</v>
      </c>
      <c r="AP191" s="33">
        <f t="shared" si="34"/>
        <v>50</v>
      </c>
      <c r="AQ191" s="113"/>
      <c r="AR191" s="36">
        <v>43793</v>
      </c>
      <c r="AS191" s="88">
        <v>0.40972222222222227</v>
      </c>
      <c r="AT191" s="14" t="s">
        <v>92</v>
      </c>
      <c r="AU191" s="108">
        <v>10</v>
      </c>
      <c r="AV191" s="90" t="s">
        <v>75</v>
      </c>
      <c r="AW191" s="14">
        <v>6.3</v>
      </c>
      <c r="AX191" s="14">
        <v>84</v>
      </c>
      <c r="AY191" s="39">
        <v>80.900000000000006</v>
      </c>
      <c r="AZ191" s="14">
        <v>49</v>
      </c>
      <c r="BA191" s="40">
        <v>13.1</v>
      </c>
      <c r="BB191" s="14">
        <v>764.4</v>
      </c>
      <c r="BC191" s="40">
        <v>7.7</v>
      </c>
      <c r="BD191" s="14">
        <v>0</v>
      </c>
      <c r="BE191" s="14">
        <v>0</v>
      </c>
      <c r="BF191" s="14">
        <v>1</v>
      </c>
      <c r="BG191" s="86">
        <v>0.5</v>
      </c>
      <c r="BH191" s="42"/>
      <c r="BI191" s="1"/>
      <c r="BJ191" s="3"/>
      <c r="BK191" s="5"/>
    </row>
    <row r="192" spans="1:63" ht="15.95" customHeight="1" thickBot="1">
      <c r="A192" s="35">
        <v>43793</v>
      </c>
      <c r="B192" s="14" t="s">
        <v>121</v>
      </c>
      <c r="C192" s="14" t="s">
        <v>74</v>
      </c>
      <c r="D192" s="12"/>
      <c r="E192" s="34">
        <v>29</v>
      </c>
      <c r="F192" s="34">
        <v>18</v>
      </c>
      <c r="G192" s="34">
        <v>0</v>
      </c>
      <c r="H192" s="34">
        <v>0</v>
      </c>
      <c r="I192" s="34">
        <v>0</v>
      </c>
      <c r="J192" s="34">
        <f t="shared" si="31"/>
        <v>0</v>
      </c>
      <c r="K192" s="34">
        <v>0</v>
      </c>
      <c r="L192" s="34">
        <v>0</v>
      </c>
      <c r="M192" s="34">
        <v>0</v>
      </c>
      <c r="N192" s="34">
        <v>0</v>
      </c>
      <c r="O192" s="34">
        <v>0</v>
      </c>
      <c r="P192" s="34">
        <v>0</v>
      </c>
      <c r="Q192" s="34">
        <v>0</v>
      </c>
      <c r="R192" s="34">
        <f t="shared" si="22"/>
        <v>0</v>
      </c>
      <c r="S192" s="34">
        <v>0</v>
      </c>
      <c r="T192" s="34">
        <f t="shared" si="32"/>
        <v>0</v>
      </c>
      <c r="U192" s="34">
        <v>0</v>
      </c>
      <c r="V192" s="34">
        <v>0</v>
      </c>
      <c r="W192" s="34">
        <v>0</v>
      </c>
      <c r="X192" s="34">
        <v>0</v>
      </c>
      <c r="Y192" s="34">
        <v>0</v>
      </c>
      <c r="Z192" s="34">
        <f t="shared" si="33"/>
        <v>0</v>
      </c>
      <c r="AA192" s="14">
        <v>0</v>
      </c>
      <c r="AB192" s="14">
        <v>0</v>
      </c>
      <c r="AC192" s="14">
        <v>0</v>
      </c>
      <c r="AD192" s="14">
        <v>0</v>
      </c>
      <c r="AE192" s="14">
        <v>0</v>
      </c>
      <c r="AF192" s="14">
        <v>0</v>
      </c>
      <c r="AG192" s="14">
        <v>0</v>
      </c>
      <c r="AH192" s="14">
        <v>0</v>
      </c>
      <c r="AI192" s="14">
        <v>0</v>
      </c>
      <c r="AJ192" s="14">
        <v>0</v>
      </c>
      <c r="AK192" s="14">
        <v>0</v>
      </c>
      <c r="AL192" s="14">
        <v>0</v>
      </c>
      <c r="AM192" s="14">
        <v>0</v>
      </c>
      <c r="AN192" s="14">
        <v>0</v>
      </c>
      <c r="AO192" s="14">
        <v>0</v>
      </c>
      <c r="AP192" s="33">
        <f t="shared" si="34"/>
        <v>47</v>
      </c>
      <c r="AQ192" s="113"/>
      <c r="AR192" s="36">
        <v>43793</v>
      </c>
      <c r="AS192" s="88">
        <v>0.375</v>
      </c>
      <c r="AT192" s="14" t="s">
        <v>121</v>
      </c>
      <c r="AU192" s="108">
        <v>10</v>
      </c>
      <c r="AV192" s="90" t="s">
        <v>75</v>
      </c>
      <c r="AW192" s="14">
        <v>11.9</v>
      </c>
      <c r="AX192" s="14">
        <v>66</v>
      </c>
      <c r="AY192" s="39">
        <v>5</v>
      </c>
      <c r="AZ192" s="14">
        <v>2.7</v>
      </c>
      <c r="BA192" s="40">
        <v>11.1</v>
      </c>
      <c r="BB192" s="14">
        <v>765.5</v>
      </c>
      <c r="BC192" s="40">
        <v>7.4</v>
      </c>
      <c r="BD192" s="14">
        <v>0</v>
      </c>
      <c r="BE192" s="14">
        <v>0</v>
      </c>
      <c r="BF192" s="14">
        <v>1</v>
      </c>
      <c r="BG192" s="86">
        <v>0.4</v>
      </c>
      <c r="BH192" s="42"/>
      <c r="BI192" s="1"/>
      <c r="BJ192" s="3"/>
      <c r="BK192" s="5"/>
    </row>
    <row r="193" spans="1:63" ht="15.95" customHeight="1" thickBot="1">
      <c r="A193" s="69">
        <v>43793</v>
      </c>
      <c r="B193" s="68" t="s">
        <v>118</v>
      </c>
      <c r="C193" s="68" t="s">
        <v>141</v>
      </c>
      <c r="D193" s="12"/>
      <c r="E193" s="70"/>
      <c r="F193" s="70"/>
      <c r="G193" s="70"/>
      <c r="H193" s="70"/>
      <c r="I193" s="70"/>
      <c r="J193" s="70"/>
      <c r="K193" s="70"/>
      <c r="L193" s="70"/>
      <c r="M193" s="70"/>
      <c r="N193" s="70"/>
      <c r="O193" s="70"/>
      <c r="P193" s="70"/>
      <c r="Q193" s="70"/>
      <c r="R193" s="70">
        <f t="shared" si="22"/>
        <v>0</v>
      </c>
      <c r="S193" s="70"/>
      <c r="T193" s="70"/>
      <c r="U193" s="70"/>
      <c r="V193" s="70"/>
      <c r="W193" s="70"/>
      <c r="X193" s="70"/>
      <c r="Y193" s="70"/>
      <c r="Z193" s="70"/>
      <c r="AA193" s="71"/>
      <c r="AB193" s="71"/>
      <c r="AC193" s="71"/>
      <c r="AD193" s="71"/>
      <c r="AE193" s="71"/>
      <c r="AF193" s="71"/>
      <c r="AG193" s="71"/>
      <c r="AH193" s="71"/>
      <c r="AI193" s="68"/>
      <c r="AJ193" s="71"/>
      <c r="AK193" s="68"/>
      <c r="AL193" s="68"/>
      <c r="AM193" s="71"/>
      <c r="AN193" s="72"/>
      <c r="AO193" s="68"/>
      <c r="AP193" s="72"/>
      <c r="AQ193" s="113"/>
      <c r="AR193" s="69">
        <v>43793</v>
      </c>
      <c r="AS193" s="73">
        <v>0.35416666666666669</v>
      </c>
      <c r="AT193" s="68" t="s">
        <v>118</v>
      </c>
      <c r="AU193" s="74">
        <v>10</v>
      </c>
      <c r="AV193" s="74" t="s">
        <v>75</v>
      </c>
      <c r="AW193" s="74" t="s">
        <v>91</v>
      </c>
      <c r="AX193" s="74" t="s">
        <v>91</v>
      </c>
      <c r="AY193" s="75" t="s">
        <v>91</v>
      </c>
      <c r="AZ193" s="74" t="s">
        <v>91</v>
      </c>
      <c r="BA193" s="76" t="s">
        <v>91</v>
      </c>
      <c r="BB193" s="74" t="s">
        <v>91</v>
      </c>
      <c r="BC193" s="76" t="s">
        <v>91</v>
      </c>
      <c r="BD193" s="74" t="s">
        <v>91</v>
      </c>
      <c r="BE193" s="74" t="s">
        <v>91</v>
      </c>
      <c r="BF193" s="74" t="s">
        <v>91</v>
      </c>
      <c r="BG193" s="77" t="s">
        <v>91</v>
      </c>
      <c r="BH193" s="78" t="s">
        <v>152</v>
      </c>
      <c r="BI193" s="1"/>
      <c r="BJ193" s="3"/>
      <c r="BK193" s="5"/>
    </row>
    <row r="194" spans="1:63" ht="15.95" customHeight="1" thickBot="1">
      <c r="A194" s="69">
        <v>43793</v>
      </c>
      <c r="B194" s="68" t="s">
        <v>128</v>
      </c>
      <c r="C194" s="68" t="s">
        <v>141</v>
      </c>
      <c r="D194" s="12"/>
      <c r="E194" s="70"/>
      <c r="F194" s="70"/>
      <c r="G194" s="70"/>
      <c r="H194" s="70"/>
      <c r="I194" s="70"/>
      <c r="J194" s="70"/>
      <c r="K194" s="70"/>
      <c r="L194" s="70"/>
      <c r="M194" s="70"/>
      <c r="N194" s="70"/>
      <c r="O194" s="70"/>
      <c r="P194" s="70"/>
      <c r="Q194" s="70"/>
      <c r="R194" s="70">
        <f t="shared" si="22"/>
        <v>0</v>
      </c>
      <c r="S194" s="70"/>
      <c r="T194" s="70"/>
      <c r="U194" s="70"/>
      <c r="V194" s="70"/>
      <c r="W194" s="70"/>
      <c r="X194" s="70"/>
      <c r="Y194" s="70"/>
      <c r="Z194" s="70"/>
      <c r="AA194" s="71"/>
      <c r="AB194" s="71"/>
      <c r="AC194" s="71"/>
      <c r="AD194" s="71"/>
      <c r="AE194" s="71"/>
      <c r="AF194" s="71"/>
      <c r="AG194" s="71"/>
      <c r="AH194" s="71"/>
      <c r="AI194" s="68"/>
      <c r="AJ194" s="71"/>
      <c r="AK194" s="68"/>
      <c r="AL194" s="68"/>
      <c r="AM194" s="71"/>
      <c r="AN194" s="72"/>
      <c r="AO194" s="68"/>
      <c r="AP194" s="72"/>
      <c r="AQ194" s="113"/>
      <c r="AR194" s="69">
        <v>43793</v>
      </c>
      <c r="AS194" s="73">
        <v>0.36458333333333331</v>
      </c>
      <c r="AT194" s="68" t="s">
        <v>128</v>
      </c>
      <c r="AU194" s="74">
        <v>10</v>
      </c>
      <c r="AV194" s="74" t="s">
        <v>75</v>
      </c>
      <c r="AW194" s="74" t="s">
        <v>91</v>
      </c>
      <c r="AX194" s="74" t="s">
        <v>91</v>
      </c>
      <c r="AY194" s="75" t="s">
        <v>91</v>
      </c>
      <c r="AZ194" s="74" t="s">
        <v>91</v>
      </c>
      <c r="BA194" s="76" t="s">
        <v>91</v>
      </c>
      <c r="BB194" s="74" t="s">
        <v>91</v>
      </c>
      <c r="BC194" s="76" t="s">
        <v>91</v>
      </c>
      <c r="BD194" s="74" t="s">
        <v>91</v>
      </c>
      <c r="BE194" s="74" t="s">
        <v>91</v>
      </c>
      <c r="BF194" s="74" t="s">
        <v>91</v>
      </c>
      <c r="BG194" s="77" t="s">
        <v>91</v>
      </c>
      <c r="BH194" s="78" t="s">
        <v>153</v>
      </c>
      <c r="BI194" s="1"/>
      <c r="BJ194" s="3"/>
      <c r="BK194" s="5"/>
    </row>
    <row r="195" spans="1:63" ht="15.95" customHeight="1" thickBot="1">
      <c r="A195" s="43">
        <v>43794</v>
      </c>
      <c r="B195" s="44" t="s">
        <v>154</v>
      </c>
      <c r="C195" s="44" t="s">
        <v>77</v>
      </c>
      <c r="D195" s="12"/>
      <c r="E195" s="45">
        <v>0</v>
      </c>
      <c r="F195" s="45">
        <v>0</v>
      </c>
      <c r="G195" s="45">
        <v>0</v>
      </c>
      <c r="H195" s="45">
        <v>0</v>
      </c>
      <c r="I195" s="45">
        <v>1</v>
      </c>
      <c r="J195" s="45">
        <f>P195+O195+N195+M195+L195+K195</f>
        <v>0</v>
      </c>
      <c r="K195" s="45">
        <v>0</v>
      </c>
      <c r="L195" s="45">
        <v>0</v>
      </c>
      <c r="M195" s="45">
        <v>0</v>
      </c>
      <c r="N195" s="45">
        <v>0</v>
      </c>
      <c r="O195" s="45">
        <v>0</v>
      </c>
      <c r="P195" s="45">
        <v>0</v>
      </c>
      <c r="Q195" s="45">
        <v>3</v>
      </c>
      <c r="R195" s="45">
        <f t="shared" ref="R195:R209" si="35">G195+S195</f>
        <v>0</v>
      </c>
      <c r="S195" s="45">
        <v>0</v>
      </c>
      <c r="T195" s="45">
        <f>U195+V195+W195</f>
        <v>0</v>
      </c>
      <c r="U195" s="45">
        <v>0</v>
      </c>
      <c r="V195" s="45">
        <v>0</v>
      </c>
      <c r="W195" s="45">
        <v>0</v>
      </c>
      <c r="X195" s="45">
        <v>0</v>
      </c>
      <c r="Y195" s="45">
        <v>0</v>
      </c>
      <c r="Z195" s="45">
        <f>SUM(AA195:AI195)</f>
        <v>0</v>
      </c>
      <c r="AA195" s="44">
        <v>0</v>
      </c>
      <c r="AB195" s="44">
        <v>0</v>
      </c>
      <c r="AC195" s="44">
        <v>0</v>
      </c>
      <c r="AD195" s="44">
        <v>0</v>
      </c>
      <c r="AE195" s="44">
        <v>0</v>
      </c>
      <c r="AF195" s="44">
        <v>0</v>
      </c>
      <c r="AG195" s="44">
        <v>0</v>
      </c>
      <c r="AH195" s="44">
        <v>0</v>
      </c>
      <c r="AI195" s="44">
        <v>0</v>
      </c>
      <c r="AJ195" s="44">
        <v>0</v>
      </c>
      <c r="AK195" s="44">
        <v>0</v>
      </c>
      <c r="AL195" s="44">
        <v>0</v>
      </c>
      <c r="AM195" s="44">
        <v>0</v>
      </c>
      <c r="AN195" s="44">
        <v>0</v>
      </c>
      <c r="AO195" s="44">
        <v>0</v>
      </c>
      <c r="AP195" s="33">
        <f>SUM(E195:AO195)-Z195-J195-T195-R195</f>
        <v>4</v>
      </c>
      <c r="AQ195" s="113"/>
      <c r="AR195" s="46">
        <v>43794</v>
      </c>
      <c r="AS195" s="53">
        <v>0.43055555555555558</v>
      </c>
      <c r="AT195" s="44" t="s">
        <v>155</v>
      </c>
      <c r="AU195" s="54">
        <v>10</v>
      </c>
      <c r="AV195" s="49" t="s">
        <v>75</v>
      </c>
      <c r="AW195" s="44">
        <v>6.7</v>
      </c>
      <c r="AX195" s="44">
        <v>55</v>
      </c>
      <c r="AY195" s="49">
        <v>4.75</v>
      </c>
      <c r="AZ195" s="44">
        <v>2.6</v>
      </c>
      <c r="BA195" s="50">
        <v>9.9</v>
      </c>
      <c r="BB195" s="44">
        <v>759.8</v>
      </c>
      <c r="BC195" s="50">
        <v>7.23</v>
      </c>
      <c r="BD195" s="44">
        <v>0</v>
      </c>
      <c r="BE195" s="44">
        <v>0</v>
      </c>
      <c r="BF195" s="44">
        <v>3</v>
      </c>
      <c r="BG195" s="55">
        <v>0.45</v>
      </c>
      <c r="BH195" s="52" t="s">
        <v>156</v>
      </c>
      <c r="BI195" s="1"/>
      <c r="BJ195" s="3"/>
      <c r="BK195" s="5"/>
    </row>
    <row r="196" spans="1:63" ht="15.95" customHeight="1" thickBot="1">
      <c r="A196" s="35">
        <v>43794</v>
      </c>
      <c r="B196" s="14" t="s">
        <v>154</v>
      </c>
      <c r="C196" s="14" t="s">
        <v>74</v>
      </c>
      <c r="D196" s="12"/>
      <c r="E196" s="34">
        <v>0</v>
      </c>
      <c r="F196" s="34">
        <v>137</v>
      </c>
      <c r="G196" s="34">
        <v>0</v>
      </c>
      <c r="H196" s="34">
        <v>120</v>
      </c>
      <c r="I196" s="34">
        <v>0</v>
      </c>
      <c r="J196" s="34">
        <f>P196+O196+N196+M196+L196+K196</f>
        <v>3</v>
      </c>
      <c r="K196" s="34">
        <v>0</v>
      </c>
      <c r="L196" s="34">
        <v>2</v>
      </c>
      <c r="M196" s="34">
        <v>0</v>
      </c>
      <c r="N196" s="34">
        <v>1</v>
      </c>
      <c r="O196" s="34">
        <v>0</v>
      </c>
      <c r="P196" s="34">
        <v>0</v>
      </c>
      <c r="Q196" s="34">
        <v>202</v>
      </c>
      <c r="R196" s="34">
        <f t="shared" si="35"/>
        <v>0</v>
      </c>
      <c r="S196" s="34">
        <v>0</v>
      </c>
      <c r="T196" s="34">
        <f>U196+V196+W196</f>
        <v>1</v>
      </c>
      <c r="U196" s="34">
        <v>0</v>
      </c>
      <c r="V196" s="34">
        <v>1</v>
      </c>
      <c r="W196" s="34">
        <v>0</v>
      </c>
      <c r="X196" s="34">
        <v>0</v>
      </c>
      <c r="Y196" s="34">
        <v>0</v>
      </c>
      <c r="Z196" s="34">
        <f>SUM(AA196:AI196)</f>
        <v>0</v>
      </c>
      <c r="AA196" s="14">
        <v>0</v>
      </c>
      <c r="AB196" s="14">
        <v>0</v>
      </c>
      <c r="AC196" s="14">
        <v>0</v>
      </c>
      <c r="AD196" s="14">
        <v>0</v>
      </c>
      <c r="AE196" s="14">
        <v>0</v>
      </c>
      <c r="AF196" s="14">
        <v>0</v>
      </c>
      <c r="AG196" s="14">
        <v>0</v>
      </c>
      <c r="AH196" s="14">
        <v>0</v>
      </c>
      <c r="AI196" s="14">
        <v>0</v>
      </c>
      <c r="AJ196" s="14">
        <v>0</v>
      </c>
      <c r="AK196" s="14">
        <v>0</v>
      </c>
      <c r="AL196" s="14">
        <v>0</v>
      </c>
      <c r="AM196" s="14">
        <v>0</v>
      </c>
      <c r="AN196" s="14">
        <v>0</v>
      </c>
      <c r="AO196" s="14">
        <v>0</v>
      </c>
      <c r="AP196" s="33">
        <f>SUM(E196:AO196)-Z196-J196-T196-R196</f>
        <v>463</v>
      </c>
      <c r="AQ196" s="113"/>
      <c r="AR196" s="36">
        <v>43794</v>
      </c>
      <c r="AS196" s="88">
        <v>0.43055555555555558</v>
      </c>
      <c r="AT196" s="14" t="s">
        <v>155</v>
      </c>
      <c r="AU196" s="108">
        <v>10</v>
      </c>
      <c r="AV196" s="90" t="s">
        <v>75</v>
      </c>
      <c r="AW196" s="14">
        <v>6.7</v>
      </c>
      <c r="AX196" s="14">
        <v>55</v>
      </c>
      <c r="AY196" s="39">
        <v>4.75</v>
      </c>
      <c r="AZ196" s="14">
        <v>2.6</v>
      </c>
      <c r="BA196" s="40">
        <v>9.9</v>
      </c>
      <c r="BB196" s="14">
        <v>759.8</v>
      </c>
      <c r="BC196" s="40">
        <v>7.23</v>
      </c>
      <c r="BD196" s="14">
        <v>0</v>
      </c>
      <c r="BE196" s="14">
        <v>0</v>
      </c>
      <c r="BF196" s="14">
        <v>3</v>
      </c>
      <c r="BG196" s="86">
        <v>0.45</v>
      </c>
      <c r="BH196" s="42"/>
      <c r="BI196" s="1"/>
      <c r="BJ196" s="3"/>
      <c r="BK196" s="5"/>
    </row>
    <row r="197" spans="1:63" ht="15.95" customHeight="1" thickBot="1">
      <c r="A197" s="43">
        <v>43794</v>
      </c>
      <c r="B197" s="44" t="s">
        <v>157</v>
      </c>
      <c r="C197" s="44" t="s">
        <v>77</v>
      </c>
      <c r="D197" s="12"/>
      <c r="E197" s="45">
        <v>830</v>
      </c>
      <c r="F197" s="45">
        <v>18</v>
      </c>
      <c r="G197" s="45">
        <v>0</v>
      </c>
      <c r="H197" s="45">
        <v>0</v>
      </c>
      <c r="I197" s="45">
        <v>0</v>
      </c>
      <c r="J197" s="45">
        <f>P197+O197+N197+M197+L197+K197</f>
        <v>4</v>
      </c>
      <c r="K197" s="45">
        <v>0</v>
      </c>
      <c r="L197" s="45">
        <v>4</v>
      </c>
      <c r="M197" s="45">
        <v>0</v>
      </c>
      <c r="N197" s="45">
        <v>0</v>
      </c>
      <c r="O197" s="45">
        <v>0</v>
      </c>
      <c r="P197" s="45">
        <v>0</v>
      </c>
      <c r="Q197" s="45">
        <v>1</v>
      </c>
      <c r="R197" s="45">
        <f t="shared" si="35"/>
        <v>0</v>
      </c>
      <c r="S197" s="45">
        <v>0</v>
      </c>
      <c r="T197" s="45">
        <f>U197+V197+W197</f>
        <v>0</v>
      </c>
      <c r="U197" s="45">
        <v>0</v>
      </c>
      <c r="V197" s="45">
        <v>0</v>
      </c>
      <c r="W197" s="45">
        <v>0</v>
      </c>
      <c r="X197" s="45">
        <v>0</v>
      </c>
      <c r="Y197" s="45">
        <v>0</v>
      </c>
      <c r="Z197" s="45">
        <f>SUM(AA197:AI197)</f>
        <v>0</v>
      </c>
      <c r="AA197" s="45">
        <v>0</v>
      </c>
      <c r="AB197" s="45">
        <v>0</v>
      </c>
      <c r="AC197" s="45">
        <v>0</v>
      </c>
      <c r="AD197" s="45">
        <v>0</v>
      </c>
      <c r="AE197" s="45">
        <v>0</v>
      </c>
      <c r="AF197" s="45">
        <v>0</v>
      </c>
      <c r="AG197" s="45">
        <v>0</v>
      </c>
      <c r="AH197" s="45">
        <v>0</v>
      </c>
      <c r="AI197" s="45">
        <v>0</v>
      </c>
      <c r="AJ197" s="45">
        <v>0</v>
      </c>
      <c r="AK197" s="45">
        <v>0</v>
      </c>
      <c r="AL197" s="45">
        <v>0</v>
      </c>
      <c r="AM197" s="45">
        <v>0</v>
      </c>
      <c r="AN197" s="45">
        <v>0</v>
      </c>
      <c r="AO197" s="45">
        <v>0</v>
      </c>
      <c r="AP197" s="33">
        <f>SUM(E197:AO197)-Z197-J197-T197-R197</f>
        <v>853</v>
      </c>
      <c r="AQ197" s="113"/>
      <c r="AR197" s="46">
        <v>43794</v>
      </c>
      <c r="AS197" s="53">
        <v>0.375</v>
      </c>
      <c r="AT197" s="44" t="s">
        <v>157</v>
      </c>
      <c r="AU197" s="54">
        <v>10</v>
      </c>
      <c r="AV197" s="49" t="s">
        <v>75</v>
      </c>
      <c r="AW197" s="44">
        <v>14</v>
      </c>
      <c r="AX197" s="44">
        <v>131</v>
      </c>
      <c r="AY197" s="49">
        <v>3.18</v>
      </c>
      <c r="AZ197" s="44">
        <v>1.7</v>
      </c>
      <c r="BA197" s="50">
        <v>12.1</v>
      </c>
      <c r="BB197" s="44">
        <v>760.5</v>
      </c>
      <c r="BC197" s="50">
        <v>7.53</v>
      </c>
      <c r="BD197" s="44">
        <v>0</v>
      </c>
      <c r="BE197" s="44">
        <v>0</v>
      </c>
      <c r="BF197" s="44">
        <v>1.4</v>
      </c>
      <c r="BG197" s="55">
        <v>0.15</v>
      </c>
      <c r="BH197" s="52"/>
      <c r="BI197" s="1"/>
      <c r="BJ197" s="3"/>
      <c r="BK197" s="5"/>
    </row>
    <row r="198" spans="1:63" ht="15.95" customHeight="1" thickBot="1">
      <c r="A198" s="35">
        <v>43794</v>
      </c>
      <c r="B198" s="14" t="s">
        <v>157</v>
      </c>
      <c r="C198" s="14" t="s">
        <v>74</v>
      </c>
      <c r="D198" s="12"/>
      <c r="E198" s="34">
        <v>24</v>
      </c>
      <c r="F198" s="34">
        <v>0</v>
      </c>
      <c r="G198" s="34">
        <v>0</v>
      </c>
      <c r="H198" s="34">
        <v>0</v>
      </c>
      <c r="I198" s="34">
        <v>0</v>
      </c>
      <c r="J198" s="34">
        <f>P198+O198+N198+M198+L198+K198</f>
        <v>0</v>
      </c>
      <c r="K198" s="34">
        <v>0</v>
      </c>
      <c r="L198" s="34">
        <v>0</v>
      </c>
      <c r="M198" s="34">
        <v>0</v>
      </c>
      <c r="N198" s="34">
        <v>0</v>
      </c>
      <c r="O198" s="34">
        <v>0</v>
      </c>
      <c r="P198" s="34">
        <v>0</v>
      </c>
      <c r="Q198" s="34">
        <v>3</v>
      </c>
      <c r="R198" s="34">
        <f t="shared" si="35"/>
        <v>0</v>
      </c>
      <c r="S198" s="34">
        <v>0</v>
      </c>
      <c r="T198" s="34">
        <f>U198+V198+W198</f>
        <v>0</v>
      </c>
      <c r="U198" s="34">
        <v>0</v>
      </c>
      <c r="V198" s="34">
        <v>0</v>
      </c>
      <c r="W198" s="34">
        <v>0</v>
      </c>
      <c r="X198" s="34">
        <v>0</v>
      </c>
      <c r="Y198" s="34">
        <v>0</v>
      </c>
      <c r="Z198" s="34">
        <f>SUM(AA198:AI198)</f>
        <v>0</v>
      </c>
      <c r="AA198" s="14">
        <v>0</v>
      </c>
      <c r="AB198" s="14">
        <v>0</v>
      </c>
      <c r="AC198" s="14">
        <v>0</v>
      </c>
      <c r="AD198" s="14">
        <v>0</v>
      </c>
      <c r="AE198" s="14">
        <v>0</v>
      </c>
      <c r="AF198" s="14">
        <v>0</v>
      </c>
      <c r="AG198" s="14">
        <v>0</v>
      </c>
      <c r="AH198" s="14">
        <v>0</v>
      </c>
      <c r="AI198" s="14">
        <v>0</v>
      </c>
      <c r="AJ198" s="14">
        <v>0</v>
      </c>
      <c r="AK198" s="14">
        <v>3</v>
      </c>
      <c r="AL198" s="14">
        <v>0</v>
      </c>
      <c r="AM198" s="14">
        <v>0</v>
      </c>
      <c r="AN198" s="14">
        <v>0</v>
      </c>
      <c r="AO198" s="14">
        <v>0</v>
      </c>
      <c r="AP198" s="33">
        <f>SUM(E198:AO198)-Z198-J198-T198-R198</f>
        <v>30</v>
      </c>
      <c r="AQ198" s="113"/>
      <c r="AR198" s="36">
        <v>43794</v>
      </c>
      <c r="AS198" s="88">
        <v>0.39930555555555558</v>
      </c>
      <c r="AT198" s="14" t="s">
        <v>157</v>
      </c>
      <c r="AU198" s="108">
        <v>10</v>
      </c>
      <c r="AV198" s="90" t="s">
        <v>75</v>
      </c>
      <c r="AW198" s="14">
        <v>14</v>
      </c>
      <c r="AX198" s="14">
        <v>131</v>
      </c>
      <c r="AY198" s="39">
        <v>3.18</v>
      </c>
      <c r="AZ198" s="14">
        <v>1.7</v>
      </c>
      <c r="BA198" s="40">
        <v>12.1</v>
      </c>
      <c r="BB198" s="14">
        <v>760.5</v>
      </c>
      <c r="BC198" s="40">
        <v>7.53</v>
      </c>
      <c r="BD198" s="14">
        <v>0</v>
      </c>
      <c r="BE198" s="14">
        <v>0</v>
      </c>
      <c r="BF198" s="14">
        <v>1.4</v>
      </c>
      <c r="BG198" s="86">
        <v>0.15</v>
      </c>
      <c r="BH198" s="42"/>
      <c r="BI198" s="1"/>
      <c r="BJ198" s="3"/>
      <c r="BK198" s="5"/>
    </row>
    <row r="199" spans="1:63" ht="15.95" customHeight="1" thickBot="1">
      <c r="A199" s="69">
        <v>43794</v>
      </c>
      <c r="B199" s="68" t="s">
        <v>80</v>
      </c>
      <c r="C199" s="68" t="s">
        <v>141</v>
      </c>
      <c r="D199" s="12"/>
      <c r="E199" s="70"/>
      <c r="F199" s="70"/>
      <c r="G199" s="70"/>
      <c r="H199" s="70"/>
      <c r="I199" s="70"/>
      <c r="J199" s="70"/>
      <c r="K199" s="70"/>
      <c r="L199" s="70"/>
      <c r="M199" s="70"/>
      <c r="N199" s="70"/>
      <c r="O199" s="70"/>
      <c r="P199" s="70"/>
      <c r="Q199" s="70"/>
      <c r="R199" s="70">
        <f t="shared" si="35"/>
        <v>0</v>
      </c>
      <c r="S199" s="70"/>
      <c r="T199" s="70"/>
      <c r="U199" s="70"/>
      <c r="V199" s="70"/>
      <c r="W199" s="70"/>
      <c r="X199" s="70"/>
      <c r="Y199" s="70"/>
      <c r="Z199" s="70"/>
      <c r="AA199" s="71"/>
      <c r="AB199" s="71"/>
      <c r="AC199" s="71"/>
      <c r="AD199" s="71"/>
      <c r="AE199" s="71"/>
      <c r="AF199" s="71"/>
      <c r="AG199" s="71"/>
      <c r="AH199" s="71"/>
      <c r="AI199" s="68"/>
      <c r="AJ199" s="71"/>
      <c r="AK199" s="68"/>
      <c r="AL199" s="68"/>
      <c r="AM199" s="71"/>
      <c r="AN199" s="72"/>
      <c r="AO199" s="68"/>
      <c r="AP199" s="72"/>
      <c r="AQ199" s="113"/>
      <c r="AR199" s="69">
        <v>43794</v>
      </c>
      <c r="AS199" s="73">
        <v>0.4375</v>
      </c>
      <c r="AT199" s="68" t="s">
        <v>81</v>
      </c>
      <c r="AU199" s="74">
        <v>10</v>
      </c>
      <c r="AV199" s="74" t="s">
        <v>75</v>
      </c>
      <c r="AW199" s="74" t="s">
        <v>91</v>
      </c>
      <c r="AX199" s="74" t="s">
        <v>91</v>
      </c>
      <c r="AY199" s="75" t="s">
        <v>91</v>
      </c>
      <c r="AZ199" s="74" t="s">
        <v>91</v>
      </c>
      <c r="BA199" s="76" t="s">
        <v>91</v>
      </c>
      <c r="BB199" s="74" t="s">
        <v>91</v>
      </c>
      <c r="BC199" s="76" t="s">
        <v>91</v>
      </c>
      <c r="BD199" s="74" t="s">
        <v>91</v>
      </c>
      <c r="BE199" s="74" t="s">
        <v>91</v>
      </c>
      <c r="BF199" s="74" t="s">
        <v>91</v>
      </c>
      <c r="BG199" s="77" t="s">
        <v>91</v>
      </c>
      <c r="BH199" s="78" t="s">
        <v>153</v>
      </c>
      <c r="BI199" s="1"/>
      <c r="BJ199" s="3"/>
      <c r="BK199" s="5"/>
    </row>
    <row r="200" spans="1:63" ht="15.95" customHeight="1" thickBot="1">
      <c r="A200" s="35">
        <v>43810</v>
      </c>
      <c r="B200" s="14" t="s">
        <v>82</v>
      </c>
      <c r="C200" s="14" t="s">
        <v>74</v>
      </c>
      <c r="D200" s="12"/>
      <c r="E200" s="34">
        <v>0</v>
      </c>
      <c r="F200" s="34">
        <v>0</v>
      </c>
      <c r="G200" s="34">
        <v>6</v>
      </c>
      <c r="H200" s="34">
        <v>0</v>
      </c>
      <c r="I200" s="34">
        <v>0</v>
      </c>
      <c r="J200" s="34">
        <f t="shared" ref="J200:J209" si="36">P200+O200+N200+M200+L200+K200</f>
        <v>3</v>
      </c>
      <c r="K200" s="34">
        <v>2</v>
      </c>
      <c r="L200" s="34">
        <v>0</v>
      </c>
      <c r="M200" s="34">
        <v>1</v>
      </c>
      <c r="N200" s="34">
        <v>0</v>
      </c>
      <c r="O200" s="34">
        <v>0</v>
      </c>
      <c r="P200" s="34">
        <v>0</v>
      </c>
      <c r="Q200" s="34">
        <v>0</v>
      </c>
      <c r="R200" s="34">
        <f t="shared" si="35"/>
        <v>6</v>
      </c>
      <c r="S200" s="34">
        <v>0</v>
      </c>
      <c r="T200" s="34">
        <f t="shared" ref="T200:T209" si="37">U200+V200+W200</f>
        <v>1</v>
      </c>
      <c r="U200" s="34">
        <v>1</v>
      </c>
      <c r="V200" s="34">
        <v>0</v>
      </c>
      <c r="W200" s="34">
        <v>0</v>
      </c>
      <c r="X200" s="34">
        <v>0</v>
      </c>
      <c r="Y200" s="34">
        <v>0</v>
      </c>
      <c r="Z200" s="34">
        <f t="shared" ref="Z200:Z209" si="38">SUM(AA200:AI200)</f>
        <v>2</v>
      </c>
      <c r="AA200" s="14">
        <v>1</v>
      </c>
      <c r="AB200" s="14">
        <v>0</v>
      </c>
      <c r="AC200" s="14">
        <v>0</v>
      </c>
      <c r="AD200" s="14">
        <v>0</v>
      </c>
      <c r="AE200" s="14">
        <v>0</v>
      </c>
      <c r="AF200" s="14">
        <v>0</v>
      </c>
      <c r="AG200" s="14">
        <v>0</v>
      </c>
      <c r="AH200" s="14">
        <v>1</v>
      </c>
      <c r="AI200" s="14">
        <v>0</v>
      </c>
      <c r="AJ200" s="14">
        <v>0</v>
      </c>
      <c r="AK200" s="14">
        <v>4</v>
      </c>
      <c r="AL200" s="14">
        <v>0</v>
      </c>
      <c r="AM200" s="14">
        <v>0</v>
      </c>
      <c r="AN200" s="14">
        <v>0</v>
      </c>
      <c r="AO200" s="14">
        <v>0</v>
      </c>
      <c r="AP200" s="33">
        <f t="shared" ref="AP200:AP210" si="39">SUM(E200:AO200)-Z200-J200-T200-R200</f>
        <v>16</v>
      </c>
      <c r="AQ200" s="113"/>
      <c r="AR200" s="36">
        <v>43810</v>
      </c>
      <c r="AS200" s="88">
        <v>0.625</v>
      </c>
      <c r="AT200" s="14" t="s">
        <v>82</v>
      </c>
      <c r="AU200" s="108">
        <v>10</v>
      </c>
      <c r="AV200" s="90" t="s">
        <v>75</v>
      </c>
      <c r="AW200" s="14">
        <v>15.4</v>
      </c>
      <c r="AX200" s="38">
        <v>166</v>
      </c>
      <c r="AY200" s="39">
        <v>7.62</v>
      </c>
      <c r="AZ200" s="14">
        <v>4.2</v>
      </c>
      <c r="BA200" s="40">
        <v>16.5</v>
      </c>
      <c r="BB200" s="14">
        <v>765.7</v>
      </c>
      <c r="BC200" s="40">
        <v>8.6999999999999993</v>
      </c>
      <c r="BD200" s="14">
        <v>0</v>
      </c>
      <c r="BE200" s="14">
        <v>0</v>
      </c>
      <c r="BF200" s="38">
        <v>1</v>
      </c>
      <c r="BG200" s="86">
        <v>0.6</v>
      </c>
      <c r="BH200" s="42"/>
      <c r="BI200" s="1"/>
      <c r="BJ200" s="3"/>
      <c r="BK200" s="5"/>
    </row>
    <row r="201" spans="1:63" ht="15.95" customHeight="1" thickBot="1">
      <c r="A201" s="35">
        <v>43810</v>
      </c>
      <c r="B201" s="14" t="s">
        <v>73</v>
      </c>
      <c r="C201" s="14" t="s">
        <v>74</v>
      </c>
      <c r="D201" s="12"/>
      <c r="E201" s="34">
        <v>0</v>
      </c>
      <c r="F201" s="34">
        <v>0</v>
      </c>
      <c r="G201" s="34">
        <v>3</v>
      </c>
      <c r="H201" s="34">
        <v>0</v>
      </c>
      <c r="I201" s="34">
        <v>0</v>
      </c>
      <c r="J201" s="34">
        <f t="shared" si="36"/>
        <v>0</v>
      </c>
      <c r="K201" s="34">
        <v>0</v>
      </c>
      <c r="L201" s="34">
        <v>0</v>
      </c>
      <c r="M201" s="34">
        <v>0</v>
      </c>
      <c r="N201" s="34">
        <v>0</v>
      </c>
      <c r="O201" s="34">
        <v>0</v>
      </c>
      <c r="P201" s="34">
        <v>0</v>
      </c>
      <c r="Q201" s="34">
        <v>0</v>
      </c>
      <c r="R201" s="34">
        <f t="shared" si="35"/>
        <v>3</v>
      </c>
      <c r="S201" s="34">
        <v>0</v>
      </c>
      <c r="T201" s="34">
        <f t="shared" si="37"/>
        <v>0</v>
      </c>
      <c r="U201" s="34">
        <v>0</v>
      </c>
      <c r="V201" s="34">
        <v>0</v>
      </c>
      <c r="W201" s="34">
        <v>0</v>
      </c>
      <c r="X201" s="34">
        <v>0</v>
      </c>
      <c r="Y201" s="34">
        <v>0</v>
      </c>
      <c r="Z201" s="34">
        <f t="shared" si="38"/>
        <v>1</v>
      </c>
      <c r="AA201" s="14">
        <v>0</v>
      </c>
      <c r="AB201" s="14">
        <v>0</v>
      </c>
      <c r="AC201" s="14">
        <v>0</v>
      </c>
      <c r="AD201" s="14">
        <v>0</v>
      </c>
      <c r="AE201" s="14">
        <v>0</v>
      </c>
      <c r="AF201" s="14">
        <v>0</v>
      </c>
      <c r="AG201" s="14">
        <v>1</v>
      </c>
      <c r="AH201" s="14">
        <v>0</v>
      </c>
      <c r="AI201" s="14">
        <v>0</v>
      </c>
      <c r="AJ201" s="14">
        <v>0</v>
      </c>
      <c r="AK201" s="14">
        <v>0</v>
      </c>
      <c r="AL201" s="14">
        <v>0</v>
      </c>
      <c r="AM201" s="14">
        <v>0</v>
      </c>
      <c r="AN201" s="14">
        <v>0</v>
      </c>
      <c r="AO201" s="14">
        <v>0</v>
      </c>
      <c r="AP201" s="33">
        <f t="shared" si="39"/>
        <v>4</v>
      </c>
      <c r="AQ201" s="113"/>
      <c r="AR201" s="36">
        <v>43810</v>
      </c>
      <c r="AS201" s="88">
        <v>0.65625</v>
      </c>
      <c r="AT201" s="14" t="s">
        <v>73</v>
      </c>
      <c r="AU201" s="108">
        <v>10</v>
      </c>
      <c r="AV201" s="90" t="s">
        <v>75</v>
      </c>
      <c r="AW201" s="14">
        <v>17.3</v>
      </c>
      <c r="AX201" s="38">
        <v>175</v>
      </c>
      <c r="AY201" s="39">
        <v>8.15</v>
      </c>
      <c r="AZ201" s="14">
        <v>4.5999999999999996</v>
      </c>
      <c r="BA201" s="40">
        <v>15.2</v>
      </c>
      <c r="BB201" s="14">
        <v>765.5</v>
      </c>
      <c r="BC201" s="40">
        <v>8.8000000000000007</v>
      </c>
      <c r="BD201" s="14">
        <v>0</v>
      </c>
      <c r="BE201" s="14">
        <v>0</v>
      </c>
      <c r="BF201" s="38">
        <v>2</v>
      </c>
      <c r="BG201" s="86">
        <v>0.7</v>
      </c>
      <c r="BH201" s="42"/>
      <c r="BI201" s="1"/>
      <c r="BJ201" s="3"/>
      <c r="BK201" s="5"/>
    </row>
    <row r="202" spans="1:63" ht="15.95" customHeight="1" thickBot="1">
      <c r="A202" s="35">
        <v>43810</v>
      </c>
      <c r="B202" s="14" t="s">
        <v>94</v>
      </c>
      <c r="C202" s="14" t="s">
        <v>74</v>
      </c>
      <c r="D202" s="12"/>
      <c r="E202" s="34">
        <v>0</v>
      </c>
      <c r="F202" s="34">
        <v>0</v>
      </c>
      <c r="G202" s="34">
        <v>0</v>
      </c>
      <c r="H202" s="34">
        <v>2</v>
      </c>
      <c r="I202" s="34">
        <v>1</v>
      </c>
      <c r="J202" s="34">
        <f t="shared" si="36"/>
        <v>1</v>
      </c>
      <c r="K202" s="34">
        <v>0</v>
      </c>
      <c r="L202" s="34">
        <v>1</v>
      </c>
      <c r="M202" s="34">
        <v>0</v>
      </c>
      <c r="N202" s="34">
        <v>0</v>
      </c>
      <c r="O202" s="34">
        <v>0</v>
      </c>
      <c r="P202" s="34">
        <v>0</v>
      </c>
      <c r="Q202" s="34">
        <v>0</v>
      </c>
      <c r="R202" s="34">
        <f t="shared" si="35"/>
        <v>0</v>
      </c>
      <c r="S202" s="34">
        <v>0</v>
      </c>
      <c r="T202" s="34">
        <f t="shared" si="37"/>
        <v>0</v>
      </c>
      <c r="U202" s="34">
        <v>0</v>
      </c>
      <c r="V202" s="34">
        <v>0</v>
      </c>
      <c r="W202" s="34">
        <v>0</v>
      </c>
      <c r="X202" s="34">
        <v>0</v>
      </c>
      <c r="Y202" s="34">
        <v>0</v>
      </c>
      <c r="Z202" s="34">
        <f t="shared" si="38"/>
        <v>0</v>
      </c>
      <c r="AA202" s="14">
        <v>0</v>
      </c>
      <c r="AB202" s="14">
        <v>0</v>
      </c>
      <c r="AC202" s="14">
        <v>0</v>
      </c>
      <c r="AD202" s="14">
        <v>0</v>
      </c>
      <c r="AE202" s="14">
        <v>0</v>
      </c>
      <c r="AF202" s="14">
        <v>0</v>
      </c>
      <c r="AG202" s="14">
        <v>0</v>
      </c>
      <c r="AH202" s="14">
        <v>0</v>
      </c>
      <c r="AI202" s="14">
        <v>0</v>
      </c>
      <c r="AJ202" s="14">
        <v>0</v>
      </c>
      <c r="AK202" s="14">
        <v>0</v>
      </c>
      <c r="AL202" s="14">
        <v>0</v>
      </c>
      <c r="AM202" s="14">
        <v>0</v>
      </c>
      <c r="AN202" s="14">
        <v>0</v>
      </c>
      <c r="AO202" s="14">
        <v>0</v>
      </c>
      <c r="AP202" s="33">
        <f t="shared" si="39"/>
        <v>4</v>
      </c>
      <c r="AQ202" s="113"/>
      <c r="AR202" s="36">
        <v>43810</v>
      </c>
      <c r="AS202" s="88">
        <v>0.60416666666666663</v>
      </c>
      <c r="AT202" s="14" t="s">
        <v>94</v>
      </c>
      <c r="AU202" s="108">
        <v>10</v>
      </c>
      <c r="AV202" s="90" t="s">
        <v>75</v>
      </c>
      <c r="AW202" s="14">
        <v>18.600000000000001</v>
      </c>
      <c r="AX202" s="38">
        <v>199</v>
      </c>
      <c r="AY202" s="39">
        <v>6.12</v>
      </c>
      <c r="AZ202" s="14">
        <v>3.3</v>
      </c>
      <c r="BA202" s="40">
        <v>17.7</v>
      </c>
      <c r="BB202" s="14">
        <v>765.6</v>
      </c>
      <c r="BC202" s="40">
        <v>8.4</v>
      </c>
      <c r="BD202" s="14">
        <v>0</v>
      </c>
      <c r="BE202" s="14">
        <v>0</v>
      </c>
      <c r="BF202" s="38">
        <v>2</v>
      </c>
      <c r="BG202" s="86">
        <v>0.4</v>
      </c>
      <c r="BH202" s="42"/>
      <c r="BI202" s="1"/>
      <c r="BJ202" s="3"/>
      <c r="BK202" s="5"/>
    </row>
    <row r="203" spans="1:63" ht="15.95" customHeight="1" thickBot="1">
      <c r="A203" s="35">
        <v>43810</v>
      </c>
      <c r="B203" s="14" t="s">
        <v>148</v>
      </c>
      <c r="C203" s="14" t="s">
        <v>74</v>
      </c>
      <c r="D203" s="12"/>
      <c r="E203" s="34">
        <v>1</v>
      </c>
      <c r="F203" s="34">
        <v>2</v>
      </c>
      <c r="G203" s="34">
        <v>15</v>
      </c>
      <c r="H203" s="34">
        <v>0</v>
      </c>
      <c r="I203" s="34">
        <v>0</v>
      </c>
      <c r="J203" s="34">
        <f t="shared" si="36"/>
        <v>0</v>
      </c>
      <c r="K203" s="34">
        <v>0</v>
      </c>
      <c r="L203" s="34">
        <v>0</v>
      </c>
      <c r="M203" s="34">
        <v>0</v>
      </c>
      <c r="N203" s="34">
        <v>0</v>
      </c>
      <c r="O203" s="34">
        <v>0</v>
      </c>
      <c r="P203" s="34">
        <v>0</v>
      </c>
      <c r="Q203" s="34">
        <v>0</v>
      </c>
      <c r="R203" s="34">
        <f t="shared" si="35"/>
        <v>15</v>
      </c>
      <c r="S203" s="34">
        <v>0</v>
      </c>
      <c r="T203" s="34">
        <f t="shared" si="37"/>
        <v>0</v>
      </c>
      <c r="U203" s="34">
        <v>0</v>
      </c>
      <c r="V203" s="34">
        <v>0</v>
      </c>
      <c r="W203" s="34">
        <v>0</v>
      </c>
      <c r="X203" s="34">
        <v>0</v>
      </c>
      <c r="Y203" s="34">
        <v>0</v>
      </c>
      <c r="Z203" s="34">
        <f t="shared" si="38"/>
        <v>0</v>
      </c>
      <c r="AA203" s="14">
        <v>0</v>
      </c>
      <c r="AB203" s="14">
        <v>0</v>
      </c>
      <c r="AC203" s="14">
        <v>0</v>
      </c>
      <c r="AD203" s="14">
        <v>0</v>
      </c>
      <c r="AE203" s="14">
        <v>0</v>
      </c>
      <c r="AF203" s="14">
        <v>0</v>
      </c>
      <c r="AG203" s="14">
        <v>0</v>
      </c>
      <c r="AH203" s="14">
        <v>0</v>
      </c>
      <c r="AI203" s="14">
        <v>0</v>
      </c>
      <c r="AJ203" s="14">
        <v>0</v>
      </c>
      <c r="AK203" s="14">
        <v>0</v>
      </c>
      <c r="AL203" s="14">
        <v>0</v>
      </c>
      <c r="AM203" s="14">
        <v>1</v>
      </c>
      <c r="AN203" s="14">
        <v>0</v>
      </c>
      <c r="AO203" s="14">
        <v>0</v>
      </c>
      <c r="AP203" s="33">
        <f t="shared" si="39"/>
        <v>19</v>
      </c>
      <c r="AQ203" s="113"/>
      <c r="AR203" s="36">
        <v>43810</v>
      </c>
      <c r="AS203" s="88">
        <v>0.63888888888888895</v>
      </c>
      <c r="AT203" s="14" t="s">
        <v>148</v>
      </c>
      <c r="AU203" s="108">
        <v>10</v>
      </c>
      <c r="AV203" s="90" t="s">
        <v>75</v>
      </c>
      <c r="AW203" s="14">
        <v>18.5</v>
      </c>
      <c r="AX203" s="38">
        <v>184</v>
      </c>
      <c r="AY203" s="39">
        <v>7.97</v>
      </c>
      <c r="AZ203" s="14">
        <v>4.4000000000000004</v>
      </c>
      <c r="BA203" s="40">
        <v>15</v>
      </c>
      <c r="BB203" s="14">
        <v>765.9</v>
      </c>
      <c r="BC203" s="40">
        <v>8.6999999999999993</v>
      </c>
      <c r="BD203" s="14">
        <v>0</v>
      </c>
      <c r="BE203" s="14">
        <v>0</v>
      </c>
      <c r="BF203" s="38">
        <v>1</v>
      </c>
      <c r="BG203" s="86">
        <v>0.2</v>
      </c>
      <c r="BH203" s="42"/>
      <c r="BI203" s="1"/>
      <c r="BJ203" s="3"/>
      <c r="BK203" s="5"/>
    </row>
    <row r="204" spans="1:63" ht="15.95" customHeight="1" thickBot="1">
      <c r="A204" s="35">
        <v>43810</v>
      </c>
      <c r="B204" s="14" t="s">
        <v>96</v>
      </c>
      <c r="C204" s="14" t="s">
        <v>74</v>
      </c>
      <c r="D204" s="12"/>
      <c r="E204" s="34">
        <v>0</v>
      </c>
      <c r="F204" s="34">
        <v>2</v>
      </c>
      <c r="G204" s="34">
        <v>0</v>
      </c>
      <c r="H204" s="34">
        <v>0</v>
      </c>
      <c r="I204" s="34">
        <v>0</v>
      </c>
      <c r="J204" s="34">
        <f t="shared" si="36"/>
        <v>0</v>
      </c>
      <c r="K204" s="34">
        <v>0</v>
      </c>
      <c r="L204" s="34">
        <v>0</v>
      </c>
      <c r="M204" s="34">
        <v>0</v>
      </c>
      <c r="N204" s="34">
        <v>0</v>
      </c>
      <c r="O204" s="34">
        <v>0</v>
      </c>
      <c r="P204" s="34">
        <v>0</v>
      </c>
      <c r="Q204" s="34">
        <v>0</v>
      </c>
      <c r="R204" s="34">
        <f t="shared" si="35"/>
        <v>0</v>
      </c>
      <c r="S204" s="34">
        <v>0</v>
      </c>
      <c r="T204" s="34">
        <f t="shared" si="37"/>
        <v>0</v>
      </c>
      <c r="U204" s="34">
        <v>0</v>
      </c>
      <c r="V204" s="34">
        <v>0</v>
      </c>
      <c r="W204" s="34">
        <v>0</v>
      </c>
      <c r="X204" s="34">
        <v>0</v>
      </c>
      <c r="Y204" s="34">
        <v>0</v>
      </c>
      <c r="Z204" s="34">
        <f t="shared" si="38"/>
        <v>0</v>
      </c>
      <c r="AA204" s="14">
        <v>0</v>
      </c>
      <c r="AB204" s="14">
        <v>0</v>
      </c>
      <c r="AC204" s="14">
        <v>0</v>
      </c>
      <c r="AD204" s="14">
        <v>0</v>
      </c>
      <c r="AE204" s="14">
        <v>0</v>
      </c>
      <c r="AF204" s="14">
        <v>0</v>
      </c>
      <c r="AG204" s="14">
        <v>0</v>
      </c>
      <c r="AH204" s="14">
        <v>0</v>
      </c>
      <c r="AI204" s="14">
        <v>0</v>
      </c>
      <c r="AJ204" s="14">
        <v>0</v>
      </c>
      <c r="AK204" s="14">
        <v>1</v>
      </c>
      <c r="AL204" s="14">
        <v>0</v>
      </c>
      <c r="AM204" s="14">
        <v>0</v>
      </c>
      <c r="AN204" s="14">
        <v>0</v>
      </c>
      <c r="AO204" s="14">
        <v>0</v>
      </c>
      <c r="AP204" s="33">
        <f t="shared" si="39"/>
        <v>3</v>
      </c>
      <c r="AQ204" s="113"/>
      <c r="AR204" s="36">
        <v>43810</v>
      </c>
      <c r="AS204" s="88">
        <v>0.60416666666666663</v>
      </c>
      <c r="AT204" s="14" t="s">
        <v>96</v>
      </c>
      <c r="AU204" s="108">
        <v>10</v>
      </c>
      <c r="AV204" s="90" t="s">
        <v>75</v>
      </c>
      <c r="AW204" s="14">
        <v>15.9</v>
      </c>
      <c r="AX204" s="38">
        <v>173</v>
      </c>
      <c r="AY204" s="39">
        <v>7.04</v>
      </c>
      <c r="AZ204" s="14">
        <v>3.9</v>
      </c>
      <c r="BA204" s="40">
        <v>17.600000000000001</v>
      </c>
      <c r="BB204" s="14">
        <v>765.4</v>
      </c>
      <c r="BC204" s="40">
        <v>8.1999999999999993</v>
      </c>
      <c r="BD204" s="14">
        <v>0</v>
      </c>
      <c r="BE204" s="14">
        <v>0</v>
      </c>
      <c r="BF204" s="38">
        <v>2</v>
      </c>
      <c r="BG204" s="86">
        <v>0.5</v>
      </c>
      <c r="BH204" s="42"/>
      <c r="BI204" s="1"/>
      <c r="BJ204" s="3"/>
      <c r="BK204" s="5"/>
    </row>
    <row r="205" spans="1:63" ht="15.95" customHeight="1" thickBot="1">
      <c r="A205" s="35">
        <v>43811</v>
      </c>
      <c r="B205" s="14" t="s">
        <v>118</v>
      </c>
      <c r="C205" s="14" t="s">
        <v>74</v>
      </c>
      <c r="D205" s="12"/>
      <c r="E205" s="34">
        <v>5</v>
      </c>
      <c r="F205" s="34">
        <v>9</v>
      </c>
      <c r="G205" s="34">
        <v>0</v>
      </c>
      <c r="H205" s="34">
        <v>0</v>
      </c>
      <c r="I205" s="34">
        <v>0</v>
      </c>
      <c r="J205" s="34">
        <f t="shared" si="36"/>
        <v>0</v>
      </c>
      <c r="K205" s="34">
        <v>0</v>
      </c>
      <c r="L205" s="34">
        <v>0</v>
      </c>
      <c r="M205" s="34">
        <v>0</v>
      </c>
      <c r="N205" s="34">
        <v>0</v>
      </c>
      <c r="O205" s="34">
        <v>0</v>
      </c>
      <c r="P205" s="34">
        <v>0</v>
      </c>
      <c r="Q205" s="34">
        <v>1</v>
      </c>
      <c r="R205" s="34">
        <f t="shared" si="35"/>
        <v>0</v>
      </c>
      <c r="S205" s="34">
        <v>0</v>
      </c>
      <c r="T205" s="34">
        <f t="shared" si="37"/>
        <v>0</v>
      </c>
      <c r="U205" s="34">
        <v>0</v>
      </c>
      <c r="V205" s="34">
        <v>0</v>
      </c>
      <c r="W205" s="34">
        <v>0</v>
      </c>
      <c r="X205" s="34">
        <v>0</v>
      </c>
      <c r="Y205" s="34">
        <v>0</v>
      </c>
      <c r="Z205" s="34">
        <f t="shared" si="38"/>
        <v>0</v>
      </c>
      <c r="AA205" s="14">
        <v>0</v>
      </c>
      <c r="AB205" s="14">
        <v>0</v>
      </c>
      <c r="AC205" s="14">
        <v>0</v>
      </c>
      <c r="AD205" s="14">
        <v>0</v>
      </c>
      <c r="AE205" s="14">
        <v>0</v>
      </c>
      <c r="AF205" s="14">
        <v>0</v>
      </c>
      <c r="AG205" s="14">
        <v>0</v>
      </c>
      <c r="AH205" s="14">
        <v>0</v>
      </c>
      <c r="AI205" s="14">
        <v>0</v>
      </c>
      <c r="AJ205" s="14">
        <v>0</v>
      </c>
      <c r="AK205" s="14">
        <v>0</v>
      </c>
      <c r="AL205" s="14">
        <v>0</v>
      </c>
      <c r="AM205" s="14">
        <v>0</v>
      </c>
      <c r="AN205" s="14">
        <v>0</v>
      </c>
      <c r="AO205" s="14">
        <v>0</v>
      </c>
      <c r="AP205" s="33">
        <f t="shared" si="39"/>
        <v>15</v>
      </c>
      <c r="AQ205" s="113"/>
      <c r="AR205" s="36">
        <v>43811</v>
      </c>
      <c r="AS205" s="88">
        <v>0.44791666666666669</v>
      </c>
      <c r="AT205" s="14" t="s">
        <v>118</v>
      </c>
      <c r="AU205" s="108">
        <v>10</v>
      </c>
      <c r="AV205" s="90" t="s">
        <v>75</v>
      </c>
      <c r="AW205" s="14">
        <v>4.4000000000000004</v>
      </c>
      <c r="AX205" s="38">
        <v>41</v>
      </c>
      <c r="AY205" s="39">
        <v>0.39</v>
      </c>
      <c r="AZ205" s="14">
        <v>0.2</v>
      </c>
      <c r="BA205" s="40">
        <v>13.9</v>
      </c>
      <c r="BB205" s="14">
        <v>767.2</v>
      </c>
      <c r="BC205" s="40">
        <v>6.5</v>
      </c>
      <c r="BD205" s="14">
        <v>0</v>
      </c>
      <c r="BE205" s="14">
        <v>0</v>
      </c>
      <c r="BF205" s="38">
        <v>2</v>
      </c>
      <c r="BG205" s="86">
        <v>0.4</v>
      </c>
      <c r="BH205" s="42"/>
      <c r="BI205" s="1"/>
      <c r="BJ205" s="3"/>
      <c r="BK205" s="5"/>
    </row>
    <row r="206" spans="1:63" ht="15.95" customHeight="1" thickBot="1">
      <c r="A206" s="35">
        <v>43811</v>
      </c>
      <c r="B206" s="14" t="s">
        <v>89</v>
      </c>
      <c r="C206" s="14" t="s">
        <v>74</v>
      </c>
      <c r="D206" s="12"/>
      <c r="E206" s="34">
        <v>1</v>
      </c>
      <c r="F206" s="34">
        <v>3</v>
      </c>
      <c r="G206" s="34">
        <v>1</v>
      </c>
      <c r="H206" s="34">
        <v>0</v>
      </c>
      <c r="I206" s="34">
        <v>0</v>
      </c>
      <c r="J206" s="34">
        <f t="shared" si="36"/>
        <v>0</v>
      </c>
      <c r="K206" s="34">
        <v>0</v>
      </c>
      <c r="L206" s="34">
        <v>0</v>
      </c>
      <c r="M206" s="34">
        <v>0</v>
      </c>
      <c r="N206" s="34">
        <v>0</v>
      </c>
      <c r="O206" s="34">
        <v>0</v>
      </c>
      <c r="P206" s="34">
        <v>0</v>
      </c>
      <c r="Q206" s="34">
        <v>0</v>
      </c>
      <c r="R206" s="34">
        <f t="shared" si="35"/>
        <v>1</v>
      </c>
      <c r="S206" s="34">
        <v>0</v>
      </c>
      <c r="T206" s="34">
        <f t="shared" si="37"/>
        <v>0</v>
      </c>
      <c r="U206" s="34">
        <v>0</v>
      </c>
      <c r="V206" s="34">
        <v>0</v>
      </c>
      <c r="W206" s="34">
        <v>0</v>
      </c>
      <c r="X206" s="34">
        <v>0</v>
      </c>
      <c r="Y206" s="34">
        <v>0</v>
      </c>
      <c r="Z206" s="34">
        <f t="shared" si="38"/>
        <v>0</v>
      </c>
      <c r="AA206" s="14">
        <v>0</v>
      </c>
      <c r="AB206" s="14">
        <v>0</v>
      </c>
      <c r="AC206" s="14">
        <v>0</v>
      </c>
      <c r="AD206" s="14">
        <v>0</v>
      </c>
      <c r="AE206" s="14">
        <v>0</v>
      </c>
      <c r="AF206" s="14">
        <v>0</v>
      </c>
      <c r="AG206" s="14">
        <v>0</v>
      </c>
      <c r="AH206" s="14">
        <v>0</v>
      </c>
      <c r="AI206" s="14">
        <v>0</v>
      </c>
      <c r="AJ206" s="14">
        <v>0</v>
      </c>
      <c r="AK206" s="14">
        <v>0</v>
      </c>
      <c r="AL206" s="14">
        <v>0</v>
      </c>
      <c r="AM206" s="14">
        <v>0</v>
      </c>
      <c r="AN206" s="14">
        <v>0</v>
      </c>
      <c r="AO206" s="14">
        <v>0</v>
      </c>
      <c r="AP206" s="33">
        <f t="shared" si="39"/>
        <v>5</v>
      </c>
      <c r="AQ206" s="113"/>
      <c r="AR206" s="36">
        <v>43811</v>
      </c>
      <c r="AS206" s="88">
        <v>0.47569444444444442</v>
      </c>
      <c r="AT206" s="14" t="s">
        <v>89</v>
      </c>
      <c r="AU206" s="108">
        <v>10</v>
      </c>
      <c r="AV206" s="90" t="s">
        <v>75</v>
      </c>
      <c r="AW206" s="14">
        <v>18.399999999999999</v>
      </c>
      <c r="AX206" s="38">
        <v>198</v>
      </c>
      <c r="AY206" s="39">
        <v>3.18</v>
      </c>
      <c r="AZ206" s="14">
        <v>1.7</v>
      </c>
      <c r="BA206" s="40">
        <v>18.899999999999999</v>
      </c>
      <c r="BB206" s="14">
        <v>766.5</v>
      </c>
      <c r="BC206" s="40">
        <v>8.1999999999999993</v>
      </c>
      <c r="BD206" s="14">
        <v>0</v>
      </c>
      <c r="BE206" s="14">
        <v>0</v>
      </c>
      <c r="BF206" s="38">
        <v>2</v>
      </c>
      <c r="BG206" s="86">
        <v>0.25</v>
      </c>
      <c r="BH206" s="42"/>
      <c r="BI206" s="1"/>
      <c r="BJ206" s="3"/>
      <c r="BK206" s="5"/>
    </row>
    <row r="207" spans="1:63" ht="15.95" customHeight="1" thickBot="1">
      <c r="A207" s="35">
        <v>43811</v>
      </c>
      <c r="B207" s="14" t="s">
        <v>92</v>
      </c>
      <c r="C207" s="14" t="s">
        <v>74</v>
      </c>
      <c r="D207" s="12"/>
      <c r="E207" s="34">
        <v>3</v>
      </c>
      <c r="F207" s="34">
        <v>7</v>
      </c>
      <c r="G207" s="34">
        <v>8</v>
      </c>
      <c r="H207" s="34">
        <v>1</v>
      </c>
      <c r="I207" s="34">
        <v>0</v>
      </c>
      <c r="J207" s="34">
        <f t="shared" si="36"/>
        <v>0</v>
      </c>
      <c r="K207" s="34">
        <v>0</v>
      </c>
      <c r="L207" s="34">
        <v>0</v>
      </c>
      <c r="M207" s="34">
        <v>0</v>
      </c>
      <c r="N207" s="34">
        <v>0</v>
      </c>
      <c r="O207" s="34">
        <v>0</v>
      </c>
      <c r="P207" s="34">
        <v>0</v>
      </c>
      <c r="Q207" s="34">
        <v>0</v>
      </c>
      <c r="R207" s="34">
        <f t="shared" si="35"/>
        <v>8</v>
      </c>
      <c r="S207" s="34">
        <v>0</v>
      </c>
      <c r="T207" s="34">
        <f t="shared" si="37"/>
        <v>0</v>
      </c>
      <c r="U207" s="34">
        <v>0</v>
      </c>
      <c r="V207" s="34">
        <v>0</v>
      </c>
      <c r="W207" s="34">
        <v>0</v>
      </c>
      <c r="X207" s="34">
        <v>0</v>
      </c>
      <c r="Y207" s="34">
        <v>0</v>
      </c>
      <c r="Z207" s="34">
        <f t="shared" si="38"/>
        <v>0</v>
      </c>
      <c r="AA207" s="14">
        <v>0</v>
      </c>
      <c r="AB207" s="14">
        <v>0</v>
      </c>
      <c r="AC207" s="14">
        <v>0</v>
      </c>
      <c r="AD207" s="14">
        <v>0</v>
      </c>
      <c r="AE207" s="14">
        <v>0</v>
      </c>
      <c r="AF207" s="14">
        <v>0</v>
      </c>
      <c r="AG207" s="14">
        <v>0</v>
      </c>
      <c r="AH207" s="14">
        <v>0</v>
      </c>
      <c r="AI207" s="14">
        <v>0</v>
      </c>
      <c r="AJ207" s="14">
        <v>0</v>
      </c>
      <c r="AK207" s="14">
        <v>0</v>
      </c>
      <c r="AL207" s="14">
        <v>0</v>
      </c>
      <c r="AM207" s="14">
        <v>0</v>
      </c>
      <c r="AN207" s="14">
        <v>0</v>
      </c>
      <c r="AO207" s="14">
        <v>0</v>
      </c>
      <c r="AP207" s="33">
        <f t="shared" si="39"/>
        <v>19</v>
      </c>
      <c r="AQ207" s="113"/>
      <c r="AR207" s="36">
        <v>43811</v>
      </c>
      <c r="AS207" s="88">
        <v>0.48958333333333331</v>
      </c>
      <c r="AT207" s="14" t="s">
        <v>92</v>
      </c>
      <c r="AU207" s="108">
        <v>10</v>
      </c>
      <c r="AV207" s="90" t="s">
        <v>75</v>
      </c>
      <c r="AW207" s="14">
        <v>17.899999999999999</v>
      </c>
      <c r="AX207" s="38">
        <v>194</v>
      </c>
      <c r="AY207" s="39">
        <v>6.63</v>
      </c>
      <c r="AZ207" s="14">
        <v>3.6</v>
      </c>
      <c r="BA207" s="40">
        <v>18.100000000000001</v>
      </c>
      <c r="BB207" s="14">
        <v>766.2</v>
      </c>
      <c r="BC207" s="40">
        <v>7.8</v>
      </c>
      <c r="BD207" s="14">
        <v>0</v>
      </c>
      <c r="BE207" s="14">
        <v>0</v>
      </c>
      <c r="BF207" s="38">
        <v>2</v>
      </c>
      <c r="BG207" s="86">
        <v>0.2</v>
      </c>
      <c r="BH207" s="42"/>
      <c r="BI207" s="1"/>
      <c r="BJ207" s="3"/>
      <c r="BK207" s="5"/>
    </row>
    <row r="208" spans="1:63" ht="15.95" customHeight="1" thickBot="1">
      <c r="A208" s="35">
        <v>43811</v>
      </c>
      <c r="B208" s="14" t="s">
        <v>121</v>
      </c>
      <c r="C208" s="14" t="s">
        <v>74</v>
      </c>
      <c r="D208" s="12"/>
      <c r="E208" s="34">
        <v>30</v>
      </c>
      <c r="F208" s="34">
        <v>4</v>
      </c>
      <c r="G208" s="34">
        <v>0</v>
      </c>
      <c r="H208" s="34">
        <v>0</v>
      </c>
      <c r="I208" s="34">
        <v>0</v>
      </c>
      <c r="J208" s="34">
        <f t="shared" si="36"/>
        <v>0</v>
      </c>
      <c r="K208" s="34">
        <v>0</v>
      </c>
      <c r="L208" s="34">
        <v>0</v>
      </c>
      <c r="M208" s="34">
        <v>0</v>
      </c>
      <c r="N208" s="34">
        <v>0</v>
      </c>
      <c r="O208" s="34">
        <v>0</v>
      </c>
      <c r="P208" s="34">
        <v>0</v>
      </c>
      <c r="Q208" s="34">
        <v>0</v>
      </c>
      <c r="R208" s="34">
        <f t="shared" si="35"/>
        <v>0</v>
      </c>
      <c r="S208" s="34">
        <v>0</v>
      </c>
      <c r="T208" s="34">
        <f t="shared" si="37"/>
        <v>0</v>
      </c>
      <c r="U208" s="34">
        <v>0</v>
      </c>
      <c r="V208" s="34">
        <v>0</v>
      </c>
      <c r="W208" s="34">
        <v>0</v>
      </c>
      <c r="X208" s="34">
        <v>0</v>
      </c>
      <c r="Y208" s="34">
        <v>0</v>
      </c>
      <c r="Z208" s="34">
        <f t="shared" si="38"/>
        <v>0</v>
      </c>
      <c r="AA208" s="14">
        <v>0</v>
      </c>
      <c r="AB208" s="14">
        <v>0</v>
      </c>
      <c r="AC208" s="14">
        <v>0</v>
      </c>
      <c r="AD208" s="14">
        <v>0</v>
      </c>
      <c r="AE208" s="14">
        <v>0</v>
      </c>
      <c r="AF208" s="14">
        <v>0</v>
      </c>
      <c r="AG208" s="14">
        <v>0</v>
      </c>
      <c r="AH208" s="14">
        <v>0</v>
      </c>
      <c r="AI208" s="14">
        <v>0</v>
      </c>
      <c r="AJ208" s="14">
        <v>0</v>
      </c>
      <c r="AK208" s="14">
        <v>0</v>
      </c>
      <c r="AL208" s="14">
        <v>0</v>
      </c>
      <c r="AM208" s="14">
        <v>0</v>
      </c>
      <c r="AN208" s="14">
        <v>0</v>
      </c>
      <c r="AO208" s="14">
        <v>0</v>
      </c>
      <c r="AP208" s="33">
        <f t="shared" si="39"/>
        <v>34</v>
      </c>
      <c r="AQ208" s="113"/>
      <c r="AR208" s="36">
        <v>43811</v>
      </c>
      <c r="AS208" s="88">
        <v>0.46180555555555558</v>
      </c>
      <c r="AT208" s="14" t="s">
        <v>121</v>
      </c>
      <c r="AU208" s="108">
        <v>10</v>
      </c>
      <c r="AV208" s="90" t="s">
        <v>75</v>
      </c>
      <c r="AW208" s="14">
        <v>18.2</v>
      </c>
      <c r="AX208" s="38">
        <v>187</v>
      </c>
      <c r="AY208" s="39">
        <v>4.0999999999999996</v>
      </c>
      <c r="AZ208" s="14">
        <v>2.2000000000000002</v>
      </c>
      <c r="BA208" s="40">
        <v>16.5</v>
      </c>
      <c r="BB208" s="14">
        <v>766.7</v>
      </c>
      <c r="BC208" s="40">
        <v>7.2</v>
      </c>
      <c r="BD208" s="14">
        <v>0</v>
      </c>
      <c r="BE208" s="14">
        <v>0</v>
      </c>
      <c r="BF208" s="38">
        <v>2</v>
      </c>
      <c r="BG208" s="86">
        <v>0.7</v>
      </c>
      <c r="BH208" s="42"/>
      <c r="BI208" s="1"/>
      <c r="BJ208" s="3"/>
      <c r="BK208" s="5"/>
    </row>
    <row r="209" spans="1:63" ht="15.95" customHeight="1" thickBot="1">
      <c r="A209" s="35">
        <v>43811</v>
      </c>
      <c r="B209" s="14" t="s">
        <v>128</v>
      </c>
      <c r="C209" s="119" t="s">
        <v>74</v>
      </c>
      <c r="D209" s="12"/>
      <c r="E209" s="120">
        <v>2</v>
      </c>
      <c r="F209" s="120">
        <v>17</v>
      </c>
      <c r="G209" s="120">
        <v>0</v>
      </c>
      <c r="H209" s="120">
        <v>1</v>
      </c>
      <c r="I209" s="120">
        <v>0</v>
      </c>
      <c r="J209" s="120">
        <f t="shared" si="36"/>
        <v>0</v>
      </c>
      <c r="K209" s="120">
        <v>0</v>
      </c>
      <c r="L209" s="120">
        <v>0</v>
      </c>
      <c r="M209" s="120">
        <v>0</v>
      </c>
      <c r="N209" s="120">
        <v>0</v>
      </c>
      <c r="O209" s="120">
        <v>0</v>
      </c>
      <c r="P209" s="120">
        <v>0</v>
      </c>
      <c r="Q209" s="120">
        <v>0</v>
      </c>
      <c r="R209" s="120">
        <f t="shared" si="35"/>
        <v>0</v>
      </c>
      <c r="S209" s="120">
        <v>0</v>
      </c>
      <c r="T209" s="120">
        <f t="shared" si="37"/>
        <v>0</v>
      </c>
      <c r="U209" s="120">
        <v>0</v>
      </c>
      <c r="V209" s="120">
        <v>0</v>
      </c>
      <c r="W209" s="120">
        <v>0</v>
      </c>
      <c r="X209" s="120">
        <v>0</v>
      </c>
      <c r="Y209" s="120">
        <v>0</v>
      </c>
      <c r="Z209" s="120">
        <f t="shared" si="38"/>
        <v>0</v>
      </c>
      <c r="AA209" s="119">
        <v>0</v>
      </c>
      <c r="AB209" s="119">
        <v>0</v>
      </c>
      <c r="AC209" s="119">
        <v>0</v>
      </c>
      <c r="AD209" s="119">
        <v>0</v>
      </c>
      <c r="AE209" s="119">
        <v>0</v>
      </c>
      <c r="AF209" s="119">
        <v>0</v>
      </c>
      <c r="AG209" s="119">
        <v>0</v>
      </c>
      <c r="AH209" s="119">
        <v>0</v>
      </c>
      <c r="AI209" s="119">
        <v>0</v>
      </c>
      <c r="AJ209" s="119">
        <v>0</v>
      </c>
      <c r="AK209" s="119">
        <v>0</v>
      </c>
      <c r="AL209" s="119">
        <v>0</v>
      </c>
      <c r="AM209" s="119">
        <v>0</v>
      </c>
      <c r="AN209" s="119">
        <v>0</v>
      </c>
      <c r="AO209" s="119">
        <v>0</v>
      </c>
      <c r="AP209" s="33">
        <f t="shared" si="39"/>
        <v>20</v>
      </c>
      <c r="AQ209" s="113"/>
      <c r="AR209" s="36">
        <v>43811</v>
      </c>
      <c r="AS209" s="88">
        <v>0.43402777777777773</v>
      </c>
      <c r="AT209" s="14" t="s">
        <v>128</v>
      </c>
      <c r="AU209" s="108">
        <v>10</v>
      </c>
      <c r="AV209" s="90" t="s">
        <v>75</v>
      </c>
      <c r="AW209" s="14">
        <v>4.2</v>
      </c>
      <c r="AX209" s="38">
        <v>41</v>
      </c>
      <c r="AY209" s="39">
        <v>0</v>
      </c>
      <c r="AZ209" s="14">
        <v>0</v>
      </c>
      <c r="BA209" s="40">
        <v>15.3</v>
      </c>
      <c r="BB209" s="14">
        <v>767.3</v>
      </c>
      <c r="BC209" s="40">
        <v>6.8</v>
      </c>
      <c r="BD209" s="14">
        <v>0</v>
      </c>
      <c r="BE209" s="14">
        <v>0</v>
      </c>
      <c r="BF209" s="38">
        <v>2</v>
      </c>
      <c r="BG209" s="86">
        <v>0.25</v>
      </c>
      <c r="BH209" s="42"/>
      <c r="BI209" s="1"/>
      <c r="BJ209" s="3"/>
      <c r="BK209" s="5"/>
    </row>
    <row r="210" spans="1:63" ht="19.5" thickBot="1">
      <c r="C210" s="207" t="s">
        <v>158</v>
      </c>
      <c r="D210" s="12"/>
      <c r="E210" s="209">
        <f t="shared" ref="E210:T210" si="40">SUM(E2:E209)</f>
        <v>35724</v>
      </c>
      <c r="F210" s="209">
        <f t="shared" si="40"/>
        <v>24288</v>
      </c>
      <c r="G210" s="209">
        <f t="shared" si="40"/>
        <v>2841</v>
      </c>
      <c r="H210" s="209">
        <f t="shared" si="40"/>
        <v>95308</v>
      </c>
      <c r="I210" s="209">
        <f t="shared" si="40"/>
        <v>4673</v>
      </c>
      <c r="J210" s="210">
        <f t="shared" si="40"/>
        <v>818</v>
      </c>
      <c r="K210" s="210">
        <f t="shared" si="40"/>
        <v>13</v>
      </c>
      <c r="L210" s="210">
        <f t="shared" si="40"/>
        <v>420</v>
      </c>
      <c r="M210" s="210">
        <f t="shared" si="40"/>
        <v>36</v>
      </c>
      <c r="N210" s="210">
        <f t="shared" si="40"/>
        <v>176</v>
      </c>
      <c r="O210" s="210">
        <f t="shared" si="40"/>
        <v>170</v>
      </c>
      <c r="P210" s="210">
        <f t="shared" si="40"/>
        <v>3</v>
      </c>
      <c r="Q210" s="210">
        <f t="shared" si="40"/>
        <v>235</v>
      </c>
      <c r="R210" s="209">
        <f t="shared" si="40"/>
        <v>2884</v>
      </c>
      <c r="S210" s="210">
        <f t="shared" si="40"/>
        <v>43</v>
      </c>
      <c r="T210" s="209">
        <f t="shared" si="40"/>
        <v>508</v>
      </c>
      <c r="U210" s="210">
        <f t="shared" ref="U210:AO210" si="41">SUM(U2:U209)</f>
        <v>13</v>
      </c>
      <c r="V210" s="210">
        <f t="shared" si="41"/>
        <v>471</v>
      </c>
      <c r="W210" s="210">
        <f t="shared" si="41"/>
        <v>24</v>
      </c>
      <c r="X210" s="210">
        <f t="shared" si="41"/>
        <v>18</v>
      </c>
      <c r="Y210" s="210">
        <f t="shared" si="41"/>
        <v>65</v>
      </c>
      <c r="Z210" s="210">
        <f t="shared" si="41"/>
        <v>530</v>
      </c>
      <c r="AA210" s="210">
        <f t="shared" si="41"/>
        <v>373</v>
      </c>
      <c r="AB210" s="210">
        <f t="shared" si="41"/>
        <v>78</v>
      </c>
      <c r="AC210" s="210">
        <f t="shared" si="41"/>
        <v>2</v>
      </c>
      <c r="AD210" s="210">
        <f t="shared" si="41"/>
        <v>4</v>
      </c>
      <c r="AE210" s="210">
        <f t="shared" si="41"/>
        <v>1</v>
      </c>
      <c r="AF210" s="210">
        <f t="shared" si="41"/>
        <v>58</v>
      </c>
      <c r="AG210" s="210">
        <f t="shared" si="41"/>
        <v>9</v>
      </c>
      <c r="AH210" s="210">
        <f t="shared" si="41"/>
        <v>4</v>
      </c>
      <c r="AI210" s="210">
        <f t="shared" si="41"/>
        <v>1</v>
      </c>
      <c r="AJ210" s="210">
        <f t="shared" si="41"/>
        <v>3</v>
      </c>
      <c r="AK210" s="210">
        <f t="shared" si="41"/>
        <v>93</v>
      </c>
      <c r="AL210" s="210">
        <f t="shared" si="41"/>
        <v>1</v>
      </c>
      <c r="AM210" s="210">
        <f t="shared" si="41"/>
        <v>282</v>
      </c>
      <c r="AN210" s="210">
        <f t="shared" si="41"/>
        <v>64</v>
      </c>
      <c r="AO210" s="210">
        <f t="shared" si="41"/>
        <v>12</v>
      </c>
      <c r="AP210" s="208">
        <f t="shared" si="39"/>
        <v>165506</v>
      </c>
    </row>
  </sheetData>
  <sortState xmlns:xlrd2="http://schemas.microsoft.com/office/spreadsheetml/2017/richdata2" ref="A2:CT209">
    <sortCondition ref="A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CQ269"/>
  <sheetViews>
    <sheetView zoomScale="70" zoomScaleNormal="70" workbookViewId="0">
      <pane xSplit="4" ySplit="2" topLeftCell="E15" activePane="bottomRight" state="frozen"/>
      <selection pane="bottomRight" activeCell="A159" sqref="A159:XFD159"/>
      <selection pane="bottomLeft" activeCell="A2" sqref="A2"/>
      <selection pane="topRight" activeCell="E1" sqref="E1"/>
    </sheetView>
  </sheetViews>
  <sheetFormatPr defaultRowHeight="15"/>
  <cols>
    <col min="1" max="1" width="9.85546875" customWidth="1"/>
    <col min="4" max="4" width="1.140625" customWidth="1"/>
    <col min="5" max="9" width="6.5703125" customWidth="1"/>
    <col min="10" max="41" width="5.5703125" customWidth="1"/>
    <col min="42" max="42" width="9.5703125" customWidth="1"/>
    <col min="43" max="43" width="1" customWidth="1"/>
    <col min="44" max="44" width="11.42578125" customWidth="1"/>
    <col min="60" max="60" width="66.7109375" customWidth="1"/>
  </cols>
  <sheetData>
    <row r="1" spans="1:94" s="139" customFormat="1" ht="18.75" thickBot="1">
      <c r="A1" s="139" t="s">
        <v>159</v>
      </c>
      <c r="E1" s="139" t="s">
        <v>160</v>
      </c>
    </row>
    <row r="2" spans="1:94" ht="174" customHeight="1" thickBot="1">
      <c r="A2" s="19" t="s">
        <v>18</v>
      </c>
      <c r="B2" s="2" t="s">
        <v>19</v>
      </c>
      <c r="C2" s="2" t="s">
        <v>20</v>
      </c>
      <c r="D2" s="12"/>
      <c r="E2" s="122" t="s">
        <v>21</v>
      </c>
      <c r="F2" s="122" t="s">
        <v>22</v>
      </c>
      <c r="G2" s="134" t="s">
        <v>23</v>
      </c>
      <c r="H2" s="121" t="s">
        <v>24</v>
      </c>
      <c r="I2" s="122" t="s">
        <v>25</v>
      </c>
      <c r="J2" s="29" t="s">
        <v>26</v>
      </c>
      <c r="K2" s="27" t="s">
        <v>27</v>
      </c>
      <c r="L2" s="27" t="s">
        <v>28</v>
      </c>
      <c r="M2" s="28" t="s">
        <v>29</v>
      </c>
      <c r="N2" s="27" t="s">
        <v>30</v>
      </c>
      <c r="O2" s="27" t="s">
        <v>31</v>
      </c>
      <c r="P2" s="27" t="s">
        <v>32</v>
      </c>
      <c r="Q2" s="24" t="s">
        <v>33</v>
      </c>
      <c r="R2" s="133" t="s">
        <v>34</v>
      </c>
      <c r="S2" s="133" t="s">
        <v>35</v>
      </c>
      <c r="T2" s="30" t="s">
        <v>36</v>
      </c>
      <c r="U2" s="135" t="s">
        <v>37</v>
      </c>
      <c r="V2" s="135" t="s">
        <v>38</v>
      </c>
      <c r="W2" s="135" t="s">
        <v>39</v>
      </c>
      <c r="X2" s="395" t="s">
        <v>40</v>
      </c>
      <c r="Y2" s="24" t="s">
        <v>41</v>
      </c>
      <c r="Z2" s="31" t="s">
        <v>42</v>
      </c>
      <c r="AA2" s="26" t="s">
        <v>43</v>
      </c>
      <c r="AB2" s="26" t="s">
        <v>44</v>
      </c>
      <c r="AC2" s="26" t="s">
        <v>45</v>
      </c>
      <c r="AD2" s="26" t="s">
        <v>46</v>
      </c>
      <c r="AE2" s="26" t="s">
        <v>47</v>
      </c>
      <c r="AF2" s="26" t="s">
        <v>48</v>
      </c>
      <c r="AG2" s="26" t="s">
        <v>49</v>
      </c>
      <c r="AH2" s="26" t="s">
        <v>50</v>
      </c>
      <c r="AI2" s="26" t="s">
        <v>51</v>
      </c>
      <c r="AJ2" s="25" t="s">
        <v>52</v>
      </c>
      <c r="AK2" s="25" t="s">
        <v>53</v>
      </c>
      <c r="AL2" s="25" t="s">
        <v>54</v>
      </c>
      <c r="AM2" s="25" t="s">
        <v>55</v>
      </c>
      <c r="AN2" s="25" t="s">
        <v>56</v>
      </c>
      <c r="AO2" s="25" t="s">
        <v>57</v>
      </c>
      <c r="AP2" s="32" t="s">
        <v>58</v>
      </c>
      <c r="AQ2" s="113"/>
      <c r="AR2" s="6" t="s">
        <v>18</v>
      </c>
      <c r="AS2" s="6" t="s">
        <v>59</v>
      </c>
      <c r="AT2" s="7" t="s">
        <v>19</v>
      </c>
      <c r="AU2" s="8" t="s">
        <v>60</v>
      </c>
      <c r="AV2" s="7" t="s">
        <v>20</v>
      </c>
      <c r="AW2" s="7" t="s">
        <v>61</v>
      </c>
      <c r="AX2" s="8" t="s">
        <v>62</v>
      </c>
      <c r="AY2" s="20" t="s">
        <v>63</v>
      </c>
      <c r="AZ2" s="7" t="s">
        <v>64</v>
      </c>
      <c r="BA2" s="23" t="s">
        <v>65</v>
      </c>
      <c r="BB2" s="8" t="s">
        <v>66</v>
      </c>
      <c r="BC2" s="9" t="s">
        <v>67</v>
      </c>
      <c r="BD2" s="9" t="s">
        <v>68</v>
      </c>
      <c r="BE2" s="9" t="s">
        <v>69</v>
      </c>
      <c r="BF2" s="9" t="s">
        <v>70</v>
      </c>
      <c r="BG2" s="22" t="s">
        <v>71</v>
      </c>
      <c r="BH2" s="21" t="s">
        <v>72</v>
      </c>
    </row>
    <row r="3" spans="1:94" ht="15.95" customHeight="1" thickBot="1">
      <c r="A3" s="56">
        <v>43492</v>
      </c>
      <c r="B3" s="44" t="s">
        <v>76</v>
      </c>
      <c r="C3" s="44" t="s">
        <v>77</v>
      </c>
      <c r="D3" s="12"/>
      <c r="E3" s="45">
        <v>2</v>
      </c>
      <c r="F3" s="45">
        <v>0</v>
      </c>
      <c r="G3" s="45">
        <v>0</v>
      </c>
      <c r="H3" s="45">
        <v>0</v>
      </c>
      <c r="I3" s="45">
        <v>94</v>
      </c>
      <c r="J3" s="45">
        <f t="shared" ref="J3:J57" si="0">P3+O3+N3+M3+L3+K3</f>
        <v>0</v>
      </c>
      <c r="K3" s="45">
        <v>0</v>
      </c>
      <c r="L3" s="45">
        <v>0</v>
      </c>
      <c r="M3" s="45">
        <v>0</v>
      </c>
      <c r="N3" s="45">
        <v>0</v>
      </c>
      <c r="O3" s="45">
        <v>0</v>
      </c>
      <c r="P3" s="45">
        <v>0</v>
      </c>
      <c r="Q3" s="45">
        <v>0</v>
      </c>
      <c r="R3" s="45">
        <f>G3+S3</f>
        <v>0</v>
      </c>
      <c r="S3" s="45">
        <v>0</v>
      </c>
      <c r="T3" s="45">
        <f>U3+V3+W3</f>
        <v>0</v>
      </c>
      <c r="U3" s="45">
        <v>0</v>
      </c>
      <c r="V3" s="45">
        <v>0</v>
      </c>
      <c r="W3" s="45">
        <v>0</v>
      </c>
      <c r="X3" s="45">
        <v>0</v>
      </c>
      <c r="Y3" s="45">
        <v>0</v>
      </c>
      <c r="Z3" s="45">
        <f t="shared" ref="Z3:Z34" si="1">SUM(AA3:AI3)</f>
        <v>0</v>
      </c>
      <c r="AA3" s="44">
        <v>0</v>
      </c>
      <c r="AB3" s="44">
        <v>0</v>
      </c>
      <c r="AC3" s="44">
        <v>0</v>
      </c>
      <c r="AD3" s="44">
        <v>0</v>
      </c>
      <c r="AE3" s="44">
        <v>0</v>
      </c>
      <c r="AF3" s="44">
        <v>0</v>
      </c>
      <c r="AG3" s="44">
        <v>0</v>
      </c>
      <c r="AH3" s="44">
        <v>0</v>
      </c>
      <c r="AI3" s="44">
        <v>0</v>
      </c>
      <c r="AJ3" s="44">
        <v>0</v>
      </c>
      <c r="AK3" s="44">
        <v>0</v>
      </c>
      <c r="AL3" s="44">
        <v>0</v>
      </c>
      <c r="AM3" s="44">
        <v>0</v>
      </c>
      <c r="AN3" s="44">
        <v>0</v>
      </c>
      <c r="AO3" s="44">
        <v>0</v>
      </c>
      <c r="AP3" s="33">
        <f t="shared" ref="AP3:AP34" si="2">SUM(E3:AO3)-Z3-J3-T3-R3</f>
        <v>96</v>
      </c>
      <c r="AQ3" s="113"/>
      <c r="AR3" s="65">
        <v>43492</v>
      </c>
      <c r="AS3" s="53">
        <v>0.60416666666666663</v>
      </c>
      <c r="AT3" s="44" t="s">
        <v>76</v>
      </c>
      <c r="AU3" s="48">
        <v>10</v>
      </c>
      <c r="AV3" s="49" t="s">
        <v>75</v>
      </c>
      <c r="AW3" s="63">
        <v>9.74</v>
      </c>
      <c r="AX3" s="63">
        <v>109.4</v>
      </c>
      <c r="AY3" s="49">
        <v>0.16800000000000001</v>
      </c>
      <c r="AZ3" s="63">
        <v>0.1</v>
      </c>
      <c r="BA3" s="50">
        <v>21.2</v>
      </c>
      <c r="BB3" s="63">
        <v>762</v>
      </c>
      <c r="BC3" s="50">
        <v>8.32</v>
      </c>
      <c r="BD3" s="63">
        <v>13</v>
      </c>
      <c r="BE3" s="63">
        <v>0</v>
      </c>
      <c r="BF3" s="63">
        <v>14</v>
      </c>
      <c r="BG3" s="55">
        <v>0.33</v>
      </c>
      <c r="BH3" s="64"/>
    </row>
    <row r="4" spans="1:94" ht="15.95" customHeight="1" thickBot="1">
      <c r="A4" s="56">
        <v>43492</v>
      </c>
      <c r="B4" s="44" t="s">
        <v>79</v>
      </c>
      <c r="C4" s="44" t="s">
        <v>77</v>
      </c>
      <c r="D4" s="12"/>
      <c r="E4" s="45">
        <v>0</v>
      </c>
      <c r="F4" s="45">
        <v>0</v>
      </c>
      <c r="G4" s="45">
        <v>0</v>
      </c>
      <c r="H4" s="45">
        <v>1</v>
      </c>
      <c r="I4" s="45">
        <v>0</v>
      </c>
      <c r="J4" s="45">
        <f t="shared" si="0"/>
        <v>0</v>
      </c>
      <c r="K4" s="45">
        <v>0</v>
      </c>
      <c r="L4" s="45">
        <v>0</v>
      </c>
      <c r="M4" s="45">
        <v>0</v>
      </c>
      <c r="N4" s="45">
        <v>0</v>
      </c>
      <c r="O4" s="45">
        <v>0</v>
      </c>
      <c r="P4" s="45">
        <v>0</v>
      </c>
      <c r="Q4" s="45">
        <v>0</v>
      </c>
      <c r="R4" s="45">
        <f t="shared" ref="R4:R57" si="3">G4+S4</f>
        <v>0</v>
      </c>
      <c r="S4" s="45">
        <v>0</v>
      </c>
      <c r="T4" s="45">
        <f t="shared" ref="T4:T70" si="4">U4+V4+W4</f>
        <v>0</v>
      </c>
      <c r="U4" s="45">
        <v>0</v>
      </c>
      <c r="V4" s="45">
        <v>0</v>
      </c>
      <c r="W4" s="45">
        <v>0</v>
      </c>
      <c r="X4" s="45">
        <v>0</v>
      </c>
      <c r="Y4" s="45">
        <v>0</v>
      </c>
      <c r="Z4" s="45">
        <f t="shared" si="1"/>
        <v>0</v>
      </c>
      <c r="AA4" s="44">
        <v>0</v>
      </c>
      <c r="AB4" s="44">
        <v>0</v>
      </c>
      <c r="AC4" s="44">
        <v>0</v>
      </c>
      <c r="AD4" s="44">
        <v>0</v>
      </c>
      <c r="AE4" s="44">
        <v>0</v>
      </c>
      <c r="AF4" s="44">
        <v>0</v>
      </c>
      <c r="AG4" s="44">
        <v>0</v>
      </c>
      <c r="AH4" s="44">
        <v>0</v>
      </c>
      <c r="AI4" s="44">
        <v>0</v>
      </c>
      <c r="AJ4" s="44">
        <v>0</v>
      </c>
      <c r="AK4" s="44">
        <v>0</v>
      </c>
      <c r="AL4" s="44">
        <v>0</v>
      </c>
      <c r="AM4" s="44">
        <v>0</v>
      </c>
      <c r="AN4" s="44">
        <v>0</v>
      </c>
      <c r="AO4" s="44">
        <v>0</v>
      </c>
      <c r="AP4" s="33">
        <f t="shared" si="2"/>
        <v>1</v>
      </c>
      <c r="AQ4" s="113"/>
      <c r="AR4" s="65">
        <v>43492</v>
      </c>
      <c r="AS4" s="53">
        <v>0.65972222222222221</v>
      </c>
      <c r="AT4" s="44" t="s">
        <v>79</v>
      </c>
      <c r="AU4" s="48">
        <v>10</v>
      </c>
      <c r="AV4" s="66" t="s">
        <v>75</v>
      </c>
      <c r="AW4" s="63">
        <v>15.76</v>
      </c>
      <c r="AX4" s="63">
        <v>182.8</v>
      </c>
      <c r="AY4" s="49">
        <v>0.20430000000000001</v>
      </c>
      <c r="AZ4" s="63">
        <v>0.1</v>
      </c>
      <c r="BA4" s="50">
        <v>22.7</v>
      </c>
      <c r="BB4" s="63">
        <v>762.8</v>
      </c>
      <c r="BC4" s="50">
        <v>7.91</v>
      </c>
      <c r="BD4" s="63">
        <v>20</v>
      </c>
      <c r="BE4" s="63">
        <v>0</v>
      </c>
      <c r="BF4" s="63">
        <v>12.1</v>
      </c>
      <c r="BG4" s="55">
        <v>0.15</v>
      </c>
      <c r="BH4" s="64"/>
    </row>
    <row r="5" spans="1:94" ht="15.95" customHeight="1" thickBot="1">
      <c r="A5" s="56">
        <v>43493</v>
      </c>
      <c r="B5" s="44" t="s">
        <v>80</v>
      </c>
      <c r="C5" s="44" t="s">
        <v>77</v>
      </c>
      <c r="D5" s="12"/>
      <c r="E5" s="45">
        <v>0</v>
      </c>
      <c r="F5" s="45">
        <v>0</v>
      </c>
      <c r="G5" s="45">
        <v>0</v>
      </c>
      <c r="H5" s="45">
        <v>0</v>
      </c>
      <c r="I5" s="45">
        <v>0</v>
      </c>
      <c r="J5" s="45">
        <f t="shared" si="0"/>
        <v>0</v>
      </c>
      <c r="K5" s="45">
        <v>0</v>
      </c>
      <c r="L5" s="45">
        <v>0</v>
      </c>
      <c r="M5" s="45">
        <v>0</v>
      </c>
      <c r="N5" s="45">
        <v>0</v>
      </c>
      <c r="O5" s="45">
        <v>0</v>
      </c>
      <c r="P5" s="45">
        <v>0</v>
      </c>
      <c r="Q5" s="45">
        <v>0</v>
      </c>
      <c r="R5" s="45">
        <f t="shared" si="3"/>
        <v>0</v>
      </c>
      <c r="S5" s="45">
        <v>0</v>
      </c>
      <c r="T5" s="45">
        <f t="shared" si="4"/>
        <v>0</v>
      </c>
      <c r="U5" s="45">
        <v>0</v>
      </c>
      <c r="V5" s="45">
        <v>0</v>
      </c>
      <c r="W5" s="45">
        <v>0</v>
      </c>
      <c r="X5" s="45">
        <v>0</v>
      </c>
      <c r="Y5" s="45">
        <v>0</v>
      </c>
      <c r="Z5" s="45">
        <f t="shared" si="1"/>
        <v>0</v>
      </c>
      <c r="AA5" s="44">
        <v>0</v>
      </c>
      <c r="AB5" s="44">
        <v>0</v>
      </c>
      <c r="AC5" s="44">
        <v>0</v>
      </c>
      <c r="AD5" s="48">
        <v>0</v>
      </c>
      <c r="AE5" s="44">
        <v>0</v>
      </c>
      <c r="AF5" s="44">
        <v>0</v>
      </c>
      <c r="AG5" s="44">
        <v>0</v>
      </c>
      <c r="AH5" s="44">
        <v>0</v>
      </c>
      <c r="AI5" s="44">
        <v>0</v>
      </c>
      <c r="AJ5" s="44">
        <v>0</v>
      </c>
      <c r="AK5" s="44">
        <v>0</v>
      </c>
      <c r="AL5" s="44">
        <v>0</v>
      </c>
      <c r="AM5" s="44">
        <v>1</v>
      </c>
      <c r="AN5" s="44">
        <v>0</v>
      </c>
      <c r="AO5" s="48">
        <v>0</v>
      </c>
      <c r="AP5" s="33">
        <f t="shared" si="2"/>
        <v>1</v>
      </c>
      <c r="AQ5" s="113"/>
      <c r="AR5" s="65">
        <v>43493</v>
      </c>
      <c r="AS5" s="53">
        <v>0.63541666666666663</v>
      </c>
      <c r="AT5" s="44" t="s">
        <v>81</v>
      </c>
      <c r="AU5" s="48">
        <v>10</v>
      </c>
      <c r="AV5" s="49" t="s">
        <v>75</v>
      </c>
      <c r="AW5" s="63">
        <v>13.9</v>
      </c>
      <c r="AX5" s="63">
        <v>150</v>
      </c>
      <c r="AY5" s="49">
        <v>9.5000000000000001E-2</v>
      </c>
      <c r="AZ5" s="63">
        <v>0</v>
      </c>
      <c r="BA5" s="50">
        <v>18.8</v>
      </c>
      <c r="BB5" s="63">
        <v>760.8</v>
      </c>
      <c r="BC5" s="50">
        <v>9</v>
      </c>
      <c r="BD5" s="63">
        <v>74</v>
      </c>
      <c r="BE5" s="63">
        <v>0</v>
      </c>
      <c r="BF5" s="63">
        <v>13</v>
      </c>
      <c r="BG5" s="55">
        <v>0.33</v>
      </c>
      <c r="BH5" s="64"/>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row>
    <row r="6" spans="1:94" ht="15.95" customHeight="1" thickBot="1">
      <c r="A6" s="56">
        <v>43495</v>
      </c>
      <c r="B6" s="44" t="s">
        <v>84</v>
      </c>
      <c r="C6" s="44" t="s">
        <v>77</v>
      </c>
      <c r="D6" s="12"/>
      <c r="E6" s="45">
        <v>1</v>
      </c>
      <c r="F6" s="45">
        <v>0</v>
      </c>
      <c r="G6" s="45">
        <v>0</v>
      </c>
      <c r="H6" s="45">
        <v>9</v>
      </c>
      <c r="I6" s="45">
        <v>0</v>
      </c>
      <c r="J6" s="45">
        <f t="shared" si="0"/>
        <v>7</v>
      </c>
      <c r="K6" s="45">
        <v>0</v>
      </c>
      <c r="L6" s="45">
        <v>7</v>
      </c>
      <c r="M6" s="45">
        <v>0</v>
      </c>
      <c r="N6" s="45">
        <v>0</v>
      </c>
      <c r="O6" s="45">
        <v>0</v>
      </c>
      <c r="P6" s="45">
        <v>0</v>
      </c>
      <c r="Q6" s="45">
        <v>0</v>
      </c>
      <c r="R6" s="45">
        <f t="shared" si="3"/>
        <v>0</v>
      </c>
      <c r="S6" s="45">
        <v>0</v>
      </c>
      <c r="T6" s="45">
        <f t="shared" si="4"/>
        <v>0</v>
      </c>
      <c r="U6" s="45">
        <v>0</v>
      </c>
      <c r="V6" s="45">
        <v>0</v>
      </c>
      <c r="W6" s="45">
        <v>0</v>
      </c>
      <c r="X6" s="45">
        <v>0</v>
      </c>
      <c r="Y6" s="45">
        <v>0</v>
      </c>
      <c r="Z6" s="45">
        <f t="shared" si="1"/>
        <v>0</v>
      </c>
      <c r="AA6" s="44">
        <v>0</v>
      </c>
      <c r="AB6" s="44">
        <v>0</v>
      </c>
      <c r="AC6" s="44">
        <v>0</v>
      </c>
      <c r="AD6" s="44">
        <v>0</v>
      </c>
      <c r="AE6" s="44">
        <v>0</v>
      </c>
      <c r="AF6" s="44">
        <v>0</v>
      </c>
      <c r="AG6" s="44">
        <v>0</v>
      </c>
      <c r="AH6" s="44">
        <v>0</v>
      </c>
      <c r="AI6" s="44">
        <v>0</v>
      </c>
      <c r="AJ6" s="44">
        <v>0</v>
      </c>
      <c r="AK6" s="44">
        <v>0</v>
      </c>
      <c r="AL6" s="44">
        <v>0</v>
      </c>
      <c r="AM6" s="44">
        <v>0</v>
      </c>
      <c r="AN6" s="44">
        <v>0</v>
      </c>
      <c r="AO6" s="44">
        <v>0</v>
      </c>
      <c r="AP6" s="33">
        <f t="shared" si="2"/>
        <v>17</v>
      </c>
      <c r="AQ6" s="113"/>
      <c r="AR6" s="65">
        <v>43495</v>
      </c>
      <c r="AS6" s="53">
        <v>0.47916666666666669</v>
      </c>
      <c r="AT6" s="44" t="s">
        <v>85</v>
      </c>
      <c r="AU6" s="48">
        <v>10</v>
      </c>
      <c r="AV6" s="49" t="s">
        <v>75</v>
      </c>
      <c r="AW6" s="63">
        <v>8.1809999999999992</v>
      </c>
      <c r="AX6" s="63">
        <v>86.5</v>
      </c>
      <c r="AY6" s="49">
        <v>0.32</v>
      </c>
      <c r="AZ6" s="63">
        <v>0.2</v>
      </c>
      <c r="BA6" s="50">
        <v>18</v>
      </c>
      <c r="BB6" s="63">
        <v>760</v>
      </c>
      <c r="BC6" s="50">
        <v>8.51</v>
      </c>
      <c r="BD6" s="63">
        <v>3</v>
      </c>
      <c r="BE6" s="63">
        <v>0</v>
      </c>
      <c r="BF6" s="63">
        <v>17</v>
      </c>
      <c r="BG6" s="55">
        <v>0.3</v>
      </c>
      <c r="BH6" s="64"/>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row>
    <row r="7" spans="1:94" ht="15.95" customHeight="1" thickBot="1">
      <c r="A7" s="56">
        <v>43503</v>
      </c>
      <c r="B7" s="44" t="s">
        <v>98</v>
      </c>
      <c r="C7" s="44" t="s">
        <v>77</v>
      </c>
      <c r="D7" s="12"/>
      <c r="E7" s="45">
        <v>7</v>
      </c>
      <c r="F7" s="45">
        <v>0</v>
      </c>
      <c r="G7" s="45">
        <v>0</v>
      </c>
      <c r="H7" s="45">
        <v>40</v>
      </c>
      <c r="I7" s="45">
        <v>0</v>
      </c>
      <c r="J7" s="45">
        <f t="shared" si="0"/>
        <v>6</v>
      </c>
      <c r="K7" s="45">
        <v>0</v>
      </c>
      <c r="L7" s="45">
        <v>6</v>
      </c>
      <c r="M7" s="45">
        <v>0</v>
      </c>
      <c r="N7" s="45">
        <v>0</v>
      </c>
      <c r="O7" s="45">
        <v>0</v>
      </c>
      <c r="P7" s="45">
        <v>0</v>
      </c>
      <c r="Q7" s="45">
        <v>0</v>
      </c>
      <c r="R7" s="45">
        <f t="shared" si="3"/>
        <v>0</v>
      </c>
      <c r="S7" s="45">
        <v>0</v>
      </c>
      <c r="T7" s="45">
        <f t="shared" si="4"/>
        <v>0</v>
      </c>
      <c r="U7" s="45">
        <v>0</v>
      </c>
      <c r="V7" s="45">
        <v>0</v>
      </c>
      <c r="W7" s="45">
        <v>0</v>
      </c>
      <c r="X7" s="45">
        <v>0</v>
      </c>
      <c r="Y7" s="45">
        <v>0</v>
      </c>
      <c r="Z7" s="45">
        <f t="shared" si="1"/>
        <v>1</v>
      </c>
      <c r="AA7" s="44">
        <v>0</v>
      </c>
      <c r="AB7" s="44">
        <v>1</v>
      </c>
      <c r="AC7" s="44">
        <v>0</v>
      </c>
      <c r="AD7" s="44">
        <v>0</v>
      </c>
      <c r="AE7" s="44">
        <v>0</v>
      </c>
      <c r="AF7" s="44">
        <v>0</v>
      </c>
      <c r="AG7" s="44">
        <v>0</v>
      </c>
      <c r="AH7" s="44">
        <v>0</v>
      </c>
      <c r="AI7" s="44">
        <v>0</v>
      </c>
      <c r="AJ7" s="44">
        <v>0</v>
      </c>
      <c r="AK7" s="44">
        <v>0</v>
      </c>
      <c r="AL7" s="44">
        <v>0</v>
      </c>
      <c r="AM7" s="44">
        <v>0</v>
      </c>
      <c r="AN7" s="44">
        <v>0</v>
      </c>
      <c r="AO7" s="44">
        <v>0</v>
      </c>
      <c r="AP7" s="33">
        <f t="shared" si="2"/>
        <v>54</v>
      </c>
      <c r="AQ7" s="113"/>
      <c r="AR7" s="61" t="s">
        <v>99</v>
      </c>
      <c r="AS7" s="61" t="s">
        <v>100</v>
      </c>
      <c r="AT7" s="49" t="s">
        <v>101</v>
      </c>
      <c r="AU7" s="48">
        <v>10</v>
      </c>
      <c r="AV7" s="49" t="s">
        <v>75</v>
      </c>
      <c r="AW7" s="63">
        <v>10.3</v>
      </c>
      <c r="AX7" s="63">
        <v>101</v>
      </c>
      <c r="AY7" s="49">
        <v>0.39</v>
      </c>
      <c r="AZ7" s="63">
        <v>0.2</v>
      </c>
      <c r="BA7" s="50">
        <v>15.3</v>
      </c>
      <c r="BB7" s="63">
        <v>768.7</v>
      </c>
      <c r="BC7" s="50">
        <v>7.6</v>
      </c>
      <c r="BD7" s="63">
        <v>1</v>
      </c>
      <c r="BE7" s="63" t="s">
        <v>91</v>
      </c>
      <c r="BF7" s="63">
        <v>32</v>
      </c>
      <c r="BG7" s="55">
        <v>0.5</v>
      </c>
      <c r="BH7" s="64"/>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row>
    <row r="8" spans="1:94" ht="15.95" customHeight="1" thickBot="1">
      <c r="A8" s="56">
        <v>43504</v>
      </c>
      <c r="B8" s="44" t="s">
        <v>102</v>
      </c>
      <c r="C8" s="44" t="s">
        <v>77</v>
      </c>
      <c r="D8" s="12"/>
      <c r="E8" s="45">
        <v>1</v>
      </c>
      <c r="F8" s="45">
        <v>1</v>
      </c>
      <c r="G8" s="45">
        <v>0</v>
      </c>
      <c r="H8" s="45">
        <v>3</v>
      </c>
      <c r="I8" s="45">
        <v>1</v>
      </c>
      <c r="J8" s="45">
        <f t="shared" si="0"/>
        <v>5</v>
      </c>
      <c r="K8" s="45">
        <v>0</v>
      </c>
      <c r="L8" s="45">
        <v>5</v>
      </c>
      <c r="M8" s="45">
        <v>0</v>
      </c>
      <c r="N8" s="45">
        <v>0</v>
      </c>
      <c r="O8" s="45">
        <v>0</v>
      </c>
      <c r="P8" s="45">
        <v>0</v>
      </c>
      <c r="Q8" s="45">
        <v>0</v>
      </c>
      <c r="R8" s="45">
        <f t="shared" si="3"/>
        <v>0</v>
      </c>
      <c r="S8" s="45">
        <v>0</v>
      </c>
      <c r="T8" s="45">
        <f t="shared" si="4"/>
        <v>0</v>
      </c>
      <c r="U8" s="45">
        <v>0</v>
      </c>
      <c r="V8" s="45">
        <v>0</v>
      </c>
      <c r="W8" s="45">
        <v>0</v>
      </c>
      <c r="X8" s="45">
        <v>0</v>
      </c>
      <c r="Y8" s="45">
        <v>0</v>
      </c>
      <c r="Z8" s="45">
        <f t="shared" si="1"/>
        <v>0</v>
      </c>
      <c r="AA8" s="44">
        <v>0</v>
      </c>
      <c r="AB8" s="44">
        <v>0</v>
      </c>
      <c r="AC8" s="44">
        <v>0</v>
      </c>
      <c r="AD8" s="44">
        <v>0</v>
      </c>
      <c r="AE8" s="44">
        <v>0</v>
      </c>
      <c r="AF8" s="44">
        <v>0</v>
      </c>
      <c r="AG8" s="44">
        <v>0</v>
      </c>
      <c r="AH8" s="44">
        <v>0</v>
      </c>
      <c r="AI8" s="44">
        <v>0</v>
      </c>
      <c r="AJ8" s="44">
        <v>0</v>
      </c>
      <c r="AK8" s="44">
        <v>0</v>
      </c>
      <c r="AL8" s="44">
        <v>0</v>
      </c>
      <c r="AM8" s="44">
        <v>0</v>
      </c>
      <c r="AN8" s="44">
        <v>0</v>
      </c>
      <c r="AO8" s="44">
        <v>0</v>
      </c>
      <c r="AP8" s="33">
        <f t="shared" si="2"/>
        <v>11</v>
      </c>
      <c r="AQ8" s="113"/>
      <c r="AR8" s="61" t="s">
        <v>103</v>
      </c>
      <c r="AS8" s="61" t="s">
        <v>104</v>
      </c>
      <c r="AT8" s="49" t="s">
        <v>105</v>
      </c>
      <c r="AU8" s="48">
        <v>10</v>
      </c>
      <c r="AV8" s="49" t="s">
        <v>75</v>
      </c>
      <c r="AW8" s="63">
        <v>8.7899999999999991</v>
      </c>
      <c r="AX8" s="63">
        <v>95.8</v>
      </c>
      <c r="AY8" s="49">
        <v>7.5499999999999998E-2</v>
      </c>
      <c r="AZ8" s="63">
        <v>0</v>
      </c>
      <c r="BA8" s="50">
        <v>19.5</v>
      </c>
      <c r="BB8" s="63">
        <v>762.6</v>
      </c>
      <c r="BC8" s="50">
        <v>7.5</v>
      </c>
      <c r="BD8" s="63">
        <v>18</v>
      </c>
      <c r="BE8" s="63">
        <v>0</v>
      </c>
      <c r="BF8" s="63">
        <v>13</v>
      </c>
      <c r="BG8" s="55">
        <v>0.28000000000000003</v>
      </c>
      <c r="BH8" s="64"/>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row>
    <row r="9" spans="1:94" ht="15.95" customHeight="1" thickBot="1">
      <c r="A9" s="56">
        <v>43507</v>
      </c>
      <c r="B9" s="44" t="s">
        <v>106</v>
      </c>
      <c r="C9" s="44" t="s">
        <v>77</v>
      </c>
      <c r="D9" s="12"/>
      <c r="E9" s="45">
        <v>0</v>
      </c>
      <c r="F9" s="45">
        <v>0</v>
      </c>
      <c r="G9" s="45">
        <v>0</v>
      </c>
      <c r="H9" s="45">
        <v>4</v>
      </c>
      <c r="I9" s="45">
        <v>2</v>
      </c>
      <c r="J9" s="45">
        <f t="shared" si="0"/>
        <v>0</v>
      </c>
      <c r="K9" s="45">
        <v>0</v>
      </c>
      <c r="L9" s="45">
        <v>0</v>
      </c>
      <c r="M9" s="45">
        <v>0</v>
      </c>
      <c r="N9" s="45">
        <v>0</v>
      </c>
      <c r="O9" s="45">
        <v>0</v>
      </c>
      <c r="P9" s="45">
        <v>0</v>
      </c>
      <c r="Q9" s="45">
        <v>0</v>
      </c>
      <c r="R9" s="45">
        <f t="shared" si="3"/>
        <v>0</v>
      </c>
      <c r="S9" s="45">
        <v>0</v>
      </c>
      <c r="T9" s="45">
        <f t="shared" si="4"/>
        <v>2</v>
      </c>
      <c r="U9" s="45">
        <v>0</v>
      </c>
      <c r="V9" s="45">
        <v>2</v>
      </c>
      <c r="W9" s="45">
        <v>0</v>
      </c>
      <c r="X9" s="45">
        <v>0</v>
      </c>
      <c r="Y9" s="45">
        <v>0</v>
      </c>
      <c r="Z9" s="45">
        <f t="shared" si="1"/>
        <v>0</v>
      </c>
      <c r="AA9" s="44">
        <v>0</v>
      </c>
      <c r="AB9" s="44">
        <v>0</v>
      </c>
      <c r="AC9" s="44">
        <v>0</v>
      </c>
      <c r="AD9" s="44">
        <v>0</v>
      </c>
      <c r="AE9" s="44">
        <v>0</v>
      </c>
      <c r="AF9" s="44">
        <v>0</v>
      </c>
      <c r="AG9" s="44">
        <v>0</v>
      </c>
      <c r="AH9" s="44">
        <v>0</v>
      </c>
      <c r="AI9" s="44">
        <v>0</v>
      </c>
      <c r="AJ9" s="44">
        <v>0</v>
      </c>
      <c r="AK9" s="44">
        <v>0</v>
      </c>
      <c r="AL9" s="44">
        <v>0</v>
      </c>
      <c r="AM9" s="44">
        <v>0</v>
      </c>
      <c r="AN9" s="44">
        <v>0</v>
      </c>
      <c r="AO9" s="44">
        <v>0</v>
      </c>
      <c r="AP9" s="33">
        <f t="shared" si="2"/>
        <v>8</v>
      </c>
      <c r="AQ9" s="113"/>
      <c r="AR9" s="61" t="s">
        <v>107</v>
      </c>
      <c r="AS9" s="61" t="s">
        <v>108</v>
      </c>
      <c r="AT9" s="49" t="s">
        <v>109</v>
      </c>
      <c r="AU9" s="48">
        <v>10</v>
      </c>
      <c r="AV9" s="49" t="s">
        <v>110</v>
      </c>
      <c r="AW9" s="63">
        <v>15.87</v>
      </c>
      <c r="AX9" s="63">
        <v>168.3</v>
      </c>
      <c r="AY9" s="49">
        <v>0.158</v>
      </c>
      <c r="AZ9" s="63">
        <v>0.1</v>
      </c>
      <c r="BA9" s="50">
        <v>18.2</v>
      </c>
      <c r="BB9" s="63">
        <v>764.7</v>
      </c>
      <c r="BC9" s="50">
        <v>8.8000000000000007</v>
      </c>
      <c r="BD9" s="63">
        <v>7</v>
      </c>
      <c r="BE9" s="63" t="s">
        <v>91</v>
      </c>
      <c r="BF9" s="63">
        <v>8</v>
      </c>
      <c r="BG9" s="55">
        <v>0.27</v>
      </c>
      <c r="BH9" s="64"/>
    </row>
    <row r="10" spans="1:94" ht="15.95" customHeight="1" thickBot="1">
      <c r="A10" s="56">
        <v>43507</v>
      </c>
      <c r="B10" s="44" t="s">
        <v>111</v>
      </c>
      <c r="C10" s="44" t="s">
        <v>77</v>
      </c>
      <c r="D10" s="12"/>
      <c r="E10" s="45">
        <v>4</v>
      </c>
      <c r="F10" s="45">
        <v>0</v>
      </c>
      <c r="G10" s="45">
        <v>0</v>
      </c>
      <c r="H10" s="45">
        <v>16</v>
      </c>
      <c r="I10" s="45">
        <v>0</v>
      </c>
      <c r="J10" s="45">
        <f t="shared" si="0"/>
        <v>0</v>
      </c>
      <c r="K10" s="45">
        <v>0</v>
      </c>
      <c r="L10" s="45">
        <v>0</v>
      </c>
      <c r="M10" s="45">
        <v>0</v>
      </c>
      <c r="N10" s="45">
        <v>0</v>
      </c>
      <c r="O10" s="45">
        <v>0</v>
      </c>
      <c r="P10" s="45">
        <v>0</v>
      </c>
      <c r="Q10" s="45">
        <v>0</v>
      </c>
      <c r="R10" s="45">
        <f t="shared" si="3"/>
        <v>0</v>
      </c>
      <c r="S10" s="45">
        <v>0</v>
      </c>
      <c r="T10" s="45">
        <f t="shared" si="4"/>
        <v>0</v>
      </c>
      <c r="U10" s="45">
        <v>0</v>
      </c>
      <c r="V10" s="45">
        <v>0</v>
      </c>
      <c r="W10" s="45">
        <v>0</v>
      </c>
      <c r="X10" s="45">
        <v>0</v>
      </c>
      <c r="Y10" s="45">
        <v>0</v>
      </c>
      <c r="Z10" s="45">
        <f t="shared" si="1"/>
        <v>0</v>
      </c>
      <c r="AA10" s="44">
        <v>0</v>
      </c>
      <c r="AB10" s="44">
        <v>0</v>
      </c>
      <c r="AC10" s="44">
        <v>0</v>
      </c>
      <c r="AD10" s="44">
        <v>0</v>
      </c>
      <c r="AE10" s="44">
        <v>0</v>
      </c>
      <c r="AF10" s="44">
        <v>0</v>
      </c>
      <c r="AG10" s="44">
        <v>0</v>
      </c>
      <c r="AH10" s="44">
        <v>0</v>
      </c>
      <c r="AI10" s="44">
        <v>0</v>
      </c>
      <c r="AJ10" s="44">
        <v>0</v>
      </c>
      <c r="AK10" s="44">
        <v>0</v>
      </c>
      <c r="AL10" s="44">
        <v>0</v>
      </c>
      <c r="AM10" s="44">
        <v>3</v>
      </c>
      <c r="AN10" s="44">
        <v>0</v>
      </c>
      <c r="AO10" s="44">
        <v>0</v>
      </c>
      <c r="AP10" s="33">
        <f t="shared" si="2"/>
        <v>23</v>
      </c>
      <c r="AQ10" s="113"/>
      <c r="AR10" s="61" t="s">
        <v>107</v>
      </c>
      <c r="AS10" s="61" t="s">
        <v>108</v>
      </c>
      <c r="AT10" s="49" t="s">
        <v>109</v>
      </c>
      <c r="AU10" s="48">
        <v>10</v>
      </c>
      <c r="AV10" s="49" t="s">
        <v>110</v>
      </c>
      <c r="AW10" s="63">
        <v>15.87</v>
      </c>
      <c r="AX10" s="63">
        <v>168.3</v>
      </c>
      <c r="AY10" s="49">
        <v>0.158</v>
      </c>
      <c r="AZ10" s="63">
        <v>0.1</v>
      </c>
      <c r="BA10" s="50">
        <v>18.2</v>
      </c>
      <c r="BB10" s="63">
        <v>764.7</v>
      </c>
      <c r="BC10" s="50">
        <v>8.8000000000000007</v>
      </c>
      <c r="BD10" s="63">
        <v>7</v>
      </c>
      <c r="BE10" s="63" t="s">
        <v>91</v>
      </c>
      <c r="BF10" s="63">
        <v>8</v>
      </c>
      <c r="BG10" s="55">
        <v>0.27</v>
      </c>
      <c r="BH10" s="64"/>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1"/>
      <c r="CP10" s="11"/>
    </row>
    <row r="11" spans="1:94" ht="15.95" customHeight="1" thickBot="1">
      <c r="A11" s="56">
        <v>43507</v>
      </c>
      <c r="B11" s="44" t="s">
        <v>112</v>
      </c>
      <c r="C11" s="44" t="s">
        <v>77</v>
      </c>
      <c r="D11" s="12"/>
      <c r="E11" s="45">
        <v>0</v>
      </c>
      <c r="F11" s="45">
        <v>0</v>
      </c>
      <c r="G11" s="45">
        <v>0</v>
      </c>
      <c r="H11" s="45">
        <v>1</v>
      </c>
      <c r="I11" s="45">
        <v>0</v>
      </c>
      <c r="J11" s="45">
        <f t="shared" si="0"/>
        <v>0</v>
      </c>
      <c r="K11" s="45">
        <v>0</v>
      </c>
      <c r="L11" s="45">
        <v>0</v>
      </c>
      <c r="M11" s="45">
        <v>0</v>
      </c>
      <c r="N11" s="45">
        <v>0</v>
      </c>
      <c r="O11" s="45">
        <v>0</v>
      </c>
      <c r="P11" s="45">
        <v>0</v>
      </c>
      <c r="Q11" s="45">
        <v>0</v>
      </c>
      <c r="R11" s="45">
        <f t="shared" si="3"/>
        <v>0</v>
      </c>
      <c r="S11" s="45">
        <v>0</v>
      </c>
      <c r="T11" s="45">
        <f t="shared" si="4"/>
        <v>0</v>
      </c>
      <c r="U11" s="45">
        <v>0</v>
      </c>
      <c r="V11" s="45">
        <v>0</v>
      </c>
      <c r="W11" s="45">
        <v>0</v>
      </c>
      <c r="X11" s="45">
        <v>0</v>
      </c>
      <c r="Y11" s="45">
        <v>0</v>
      </c>
      <c r="Z11" s="45">
        <f t="shared" si="1"/>
        <v>0</v>
      </c>
      <c r="AA11" s="44">
        <v>0</v>
      </c>
      <c r="AB11" s="44">
        <v>0</v>
      </c>
      <c r="AC11" s="44">
        <v>0</v>
      </c>
      <c r="AD11" s="44">
        <v>0</v>
      </c>
      <c r="AE11" s="44">
        <v>0</v>
      </c>
      <c r="AF11" s="44">
        <v>0</v>
      </c>
      <c r="AG11" s="44">
        <v>0</v>
      </c>
      <c r="AH11" s="44">
        <v>0</v>
      </c>
      <c r="AI11" s="44">
        <v>0</v>
      </c>
      <c r="AJ11" s="44">
        <v>0</v>
      </c>
      <c r="AK11" s="44">
        <v>0</v>
      </c>
      <c r="AL11" s="44">
        <v>0</v>
      </c>
      <c r="AM11" s="44">
        <v>0</v>
      </c>
      <c r="AN11" s="44">
        <v>0</v>
      </c>
      <c r="AO11" s="44">
        <v>0</v>
      </c>
      <c r="AP11" s="33">
        <f t="shared" si="2"/>
        <v>1</v>
      </c>
      <c r="AQ11" s="113"/>
      <c r="AR11" s="61" t="s">
        <v>113</v>
      </c>
      <c r="AS11" s="61" t="s">
        <v>114</v>
      </c>
      <c r="AT11" s="49" t="s">
        <v>112</v>
      </c>
      <c r="AU11" s="48">
        <v>10</v>
      </c>
      <c r="AV11" s="62" t="s">
        <v>75</v>
      </c>
      <c r="AW11" s="63">
        <v>5.74</v>
      </c>
      <c r="AX11" s="63">
        <v>50.1</v>
      </c>
      <c r="AY11" s="49">
        <v>0.03</v>
      </c>
      <c r="AZ11" s="63">
        <v>0</v>
      </c>
      <c r="BA11" s="50">
        <v>9.3000000000000007</v>
      </c>
      <c r="BB11" s="63">
        <v>766</v>
      </c>
      <c r="BC11" s="50">
        <v>6.9</v>
      </c>
      <c r="BD11" s="63">
        <v>7</v>
      </c>
      <c r="BE11" s="63">
        <v>0</v>
      </c>
      <c r="BF11" s="63">
        <v>30</v>
      </c>
      <c r="BG11" s="55">
        <v>0.42</v>
      </c>
      <c r="BH11" s="64"/>
    </row>
    <row r="12" spans="1:94" ht="15.95" customHeight="1" thickBot="1">
      <c r="A12" s="56">
        <v>43531</v>
      </c>
      <c r="B12" s="44" t="s">
        <v>123</v>
      </c>
      <c r="C12" s="44" t="s">
        <v>77</v>
      </c>
      <c r="D12" s="12"/>
      <c r="E12" s="45">
        <v>0</v>
      </c>
      <c r="F12" s="45">
        <v>0</v>
      </c>
      <c r="G12" s="45">
        <v>0</v>
      </c>
      <c r="H12" s="45">
        <v>0</v>
      </c>
      <c r="I12" s="45">
        <v>4</v>
      </c>
      <c r="J12" s="45">
        <f t="shared" si="0"/>
        <v>0</v>
      </c>
      <c r="K12" s="45">
        <v>0</v>
      </c>
      <c r="L12" s="45">
        <v>0</v>
      </c>
      <c r="M12" s="45">
        <v>0</v>
      </c>
      <c r="N12" s="45">
        <v>0</v>
      </c>
      <c r="O12" s="45">
        <v>0</v>
      </c>
      <c r="P12" s="45">
        <v>0</v>
      </c>
      <c r="Q12" s="45">
        <v>0</v>
      </c>
      <c r="R12" s="45">
        <f t="shared" si="3"/>
        <v>0</v>
      </c>
      <c r="S12" s="45">
        <v>0</v>
      </c>
      <c r="T12" s="45">
        <f t="shared" si="4"/>
        <v>0</v>
      </c>
      <c r="U12" s="45">
        <v>0</v>
      </c>
      <c r="V12" s="45">
        <v>0</v>
      </c>
      <c r="W12" s="45">
        <v>0</v>
      </c>
      <c r="X12" s="45">
        <v>0</v>
      </c>
      <c r="Y12" s="45">
        <v>0</v>
      </c>
      <c r="Z12" s="45">
        <f t="shared" si="1"/>
        <v>0</v>
      </c>
      <c r="AA12" s="44">
        <v>0</v>
      </c>
      <c r="AB12" s="44">
        <v>0</v>
      </c>
      <c r="AC12" s="44">
        <v>0</v>
      </c>
      <c r="AD12" s="44">
        <v>0</v>
      </c>
      <c r="AE12" s="44">
        <v>0</v>
      </c>
      <c r="AF12" s="44">
        <v>0</v>
      </c>
      <c r="AG12" s="44">
        <v>0</v>
      </c>
      <c r="AH12" s="44">
        <v>0</v>
      </c>
      <c r="AI12" s="44">
        <v>0</v>
      </c>
      <c r="AJ12" s="44">
        <v>0</v>
      </c>
      <c r="AK12" s="44">
        <v>0</v>
      </c>
      <c r="AL12" s="44">
        <v>0</v>
      </c>
      <c r="AM12" s="44">
        <v>0</v>
      </c>
      <c r="AN12" s="44">
        <v>0</v>
      </c>
      <c r="AO12" s="44">
        <v>0</v>
      </c>
      <c r="AP12" s="33">
        <f t="shared" si="2"/>
        <v>4</v>
      </c>
      <c r="AQ12" s="113"/>
      <c r="AR12" s="46">
        <v>43531</v>
      </c>
      <c r="AS12" s="53">
        <v>0.35625000000000001</v>
      </c>
      <c r="AT12" s="44" t="s">
        <v>124</v>
      </c>
      <c r="AU12" s="44">
        <v>10</v>
      </c>
      <c r="AV12" s="44" t="s">
        <v>75</v>
      </c>
      <c r="AW12" s="44">
        <v>2.54</v>
      </c>
      <c r="AX12" s="44">
        <v>22.8</v>
      </c>
      <c r="AY12" s="49">
        <v>0.154</v>
      </c>
      <c r="AZ12" s="44">
        <v>0.1</v>
      </c>
      <c r="BA12" s="50">
        <v>12.1</v>
      </c>
      <c r="BB12" s="44"/>
      <c r="BC12" s="50"/>
      <c r="BD12" s="44">
        <v>4</v>
      </c>
      <c r="BE12" s="44">
        <v>0</v>
      </c>
      <c r="BF12" s="44" t="s">
        <v>125</v>
      </c>
      <c r="BG12" s="55">
        <v>0.3</v>
      </c>
      <c r="BH12" s="52" t="s">
        <v>126</v>
      </c>
    </row>
    <row r="13" spans="1:94" ht="15.95" customHeight="1" thickBot="1">
      <c r="A13" s="43">
        <v>43563</v>
      </c>
      <c r="B13" s="44" t="s">
        <v>80</v>
      </c>
      <c r="C13" s="44" t="s">
        <v>77</v>
      </c>
      <c r="D13" s="12"/>
      <c r="E13" s="45">
        <v>87</v>
      </c>
      <c r="F13" s="45">
        <v>0</v>
      </c>
      <c r="G13" s="45">
        <v>0</v>
      </c>
      <c r="H13" s="45">
        <v>10</v>
      </c>
      <c r="I13" s="45">
        <v>0</v>
      </c>
      <c r="J13" s="45">
        <f t="shared" si="0"/>
        <v>0</v>
      </c>
      <c r="K13" s="45">
        <v>0</v>
      </c>
      <c r="L13" s="45">
        <v>0</v>
      </c>
      <c r="M13" s="45">
        <v>0</v>
      </c>
      <c r="N13" s="45">
        <v>0</v>
      </c>
      <c r="O13" s="45">
        <v>0</v>
      </c>
      <c r="P13" s="45">
        <v>0</v>
      </c>
      <c r="Q13" s="45">
        <v>0</v>
      </c>
      <c r="R13" s="45">
        <f t="shared" si="3"/>
        <v>0</v>
      </c>
      <c r="S13" s="45">
        <v>0</v>
      </c>
      <c r="T13" s="45">
        <f t="shared" si="4"/>
        <v>0</v>
      </c>
      <c r="U13" s="45">
        <v>0</v>
      </c>
      <c r="V13" s="45">
        <v>0</v>
      </c>
      <c r="W13" s="45">
        <v>0</v>
      </c>
      <c r="X13" s="45">
        <v>0</v>
      </c>
      <c r="Y13" s="45">
        <v>0</v>
      </c>
      <c r="Z13" s="45">
        <f t="shared" si="1"/>
        <v>0</v>
      </c>
      <c r="AA13" s="44">
        <v>0</v>
      </c>
      <c r="AB13" s="44">
        <v>0</v>
      </c>
      <c r="AC13" s="44">
        <v>0</v>
      </c>
      <c r="AD13" s="44">
        <v>0</v>
      </c>
      <c r="AE13" s="44">
        <v>0</v>
      </c>
      <c r="AF13" s="44">
        <v>0</v>
      </c>
      <c r="AG13" s="44">
        <v>0</v>
      </c>
      <c r="AH13" s="44">
        <v>0</v>
      </c>
      <c r="AI13" s="44">
        <v>0</v>
      </c>
      <c r="AJ13" s="44">
        <v>0</v>
      </c>
      <c r="AK13" s="44">
        <v>0</v>
      </c>
      <c r="AL13" s="44">
        <v>0</v>
      </c>
      <c r="AM13" s="44">
        <v>0</v>
      </c>
      <c r="AN13" s="44">
        <v>0</v>
      </c>
      <c r="AO13" s="44">
        <v>0</v>
      </c>
      <c r="AP13" s="33">
        <f t="shared" si="2"/>
        <v>97</v>
      </c>
      <c r="AQ13" s="113"/>
      <c r="AR13" s="65">
        <v>43563</v>
      </c>
      <c r="AS13" s="67">
        <v>0.45833333333333331</v>
      </c>
      <c r="AT13" s="44" t="s">
        <v>80</v>
      </c>
      <c r="AU13" s="44">
        <v>10</v>
      </c>
      <c r="AV13" s="49" t="s">
        <v>75</v>
      </c>
      <c r="AW13" s="44">
        <v>8.9700000000000006</v>
      </c>
      <c r="AX13" s="48">
        <v>107.5</v>
      </c>
      <c r="AY13" s="49">
        <v>0.16200000000000001</v>
      </c>
      <c r="AZ13" s="44">
        <v>0.1</v>
      </c>
      <c r="BA13" s="50">
        <v>24.5</v>
      </c>
      <c r="BB13" s="44">
        <v>762.7</v>
      </c>
      <c r="BC13" s="50">
        <v>6.3</v>
      </c>
      <c r="BD13" s="44">
        <v>1</v>
      </c>
      <c r="BE13" s="44">
        <v>0</v>
      </c>
      <c r="BF13" s="48">
        <v>2</v>
      </c>
      <c r="BG13" s="55">
        <v>0.43</v>
      </c>
      <c r="BH13" s="52"/>
      <c r="BI13" s="1"/>
      <c r="BJ13" s="3"/>
      <c r="BK13" s="5"/>
    </row>
    <row r="14" spans="1:94" ht="15.95" customHeight="1" thickBot="1">
      <c r="A14" s="56">
        <v>43564</v>
      </c>
      <c r="B14" s="44" t="s">
        <v>121</v>
      </c>
      <c r="C14" s="44" t="s">
        <v>77</v>
      </c>
      <c r="D14" s="12"/>
      <c r="E14" s="45">
        <v>15</v>
      </c>
      <c r="F14" s="45">
        <v>113</v>
      </c>
      <c r="G14" s="45">
        <v>0</v>
      </c>
      <c r="H14" s="45">
        <v>31</v>
      </c>
      <c r="I14" s="45">
        <v>4</v>
      </c>
      <c r="J14" s="45">
        <f t="shared" si="0"/>
        <v>0</v>
      </c>
      <c r="K14" s="45">
        <v>0</v>
      </c>
      <c r="L14" s="45">
        <v>0</v>
      </c>
      <c r="M14" s="45">
        <v>0</v>
      </c>
      <c r="N14" s="45">
        <v>0</v>
      </c>
      <c r="O14" s="45">
        <v>0</v>
      </c>
      <c r="P14" s="45">
        <v>0</v>
      </c>
      <c r="Q14" s="45">
        <v>0</v>
      </c>
      <c r="R14" s="45">
        <f t="shared" si="3"/>
        <v>0</v>
      </c>
      <c r="S14" s="45">
        <v>0</v>
      </c>
      <c r="T14" s="45">
        <f t="shared" si="4"/>
        <v>0</v>
      </c>
      <c r="U14" s="45">
        <v>0</v>
      </c>
      <c r="V14" s="45">
        <v>0</v>
      </c>
      <c r="W14" s="45">
        <v>0</v>
      </c>
      <c r="X14" s="45">
        <v>0</v>
      </c>
      <c r="Y14" s="45">
        <v>0</v>
      </c>
      <c r="Z14" s="45">
        <f t="shared" si="1"/>
        <v>0</v>
      </c>
      <c r="AA14" s="44">
        <v>0</v>
      </c>
      <c r="AB14" s="44">
        <v>0</v>
      </c>
      <c r="AC14" s="44">
        <v>0</v>
      </c>
      <c r="AD14" s="44">
        <v>0</v>
      </c>
      <c r="AE14" s="44">
        <v>0</v>
      </c>
      <c r="AF14" s="44">
        <v>0</v>
      </c>
      <c r="AG14" s="44">
        <v>0</v>
      </c>
      <c r="AH14" s="44">
        <v>0</v>
      </c>
      <c r="AI14" s="44">
        <v>0</v>
      </c>
      <c r="AJ14" s="44">
        <v>0</v>
      </c>
      <c r="AK14" s="44">
        <v>0</v>
      </c>
      <c r="AL14" s="44">
        <v>0</v>
      </c>
      <c r="AM14" s="44">
        <v>0</v>
      </c>
      <c r="AN14" s="44">
        <v>0</v>
      </c>
      <c r="AO14" s="44">
        <v>0</v>
      </c>
      <c r="AP14" s="33">
        <f t="shared" si="2"/>
        <v>163</v>
      </c>
      <c r="AQ14" s="113"/>
      <c r="AR14" s="46">
        <v>43564</v>
      </c>
      <c r="AS14" s="53">
        <v>0.4375</v>
      </c>
      <c r="AT14" s="44" t="s">
        <v>121</v>
      </c>
      <c r="AU14" s="48">
        <v>10</v>
      </c>
      <c r="AV14" s="49" t="s">
        <v>75</v>
      </c>
      <c r="AW14" s="44">
        <v>10.65</v>
      </c>
      <c r="AX14" s="44">
        <v>130.69999999999999</v>
      </c>
      <c r="AY14" s="49">
        <v>23.13</v>
      </c>
      <c r="AZ14" s="44">
        <v>14</v>
      </c>
      <c r="BA14" s="50">
        <v>21.4</v>
      </c>
      <c r="BB14" s="44">
        <v>762.6</v>
      </c>
      <c r="BC14" s="50">
        <v>7.65</v>
      </c>
      <c r="BD14" s="44">
        <v>0</v>
      </c>
      <c r="BE14" s="44">
        <v>0</v>
      </c>
      <c r="BF14" s="44" t="s">
        <v>91</v>
      </c>
      <c r="BG14" s="55" t="s">
        <v>91</v>
      </c>
      <c r="BH14" s="52"/>
    </row>
    <row r="15" spans="1:94" ht="15.95" customHeight="1" thickBot="1">
      <c r="A15" s="43">
        <v>43564</v>
      </c>
      <c r="B15" s="44" t="s">
        <v>128</v>
      </c>
      <c r="C15" s="44" t="s">
        <v>77</v>
      </c>
      <c r="D15" s="12"/>
      <c r="E15" s="45">
        <v>158</v>
      </c>
      <c r="F15" s="45">
        <v>7</v>
      </c>
      <c r="G15" s="45">
        <v>0</v>
      </c>
      <c r="H15" s="45">
        <v>11</v>
      </c>
      <c r="I15" s="45">
        <v>0</v>
      </c>
      <c r="J15" s="45">
        <f t="shared" si="0"/>
        <v>0</v>
      </c>
      <c r="K15" s="45">
        <v>0</v>
      </c>
      <c r="L15" s="45">
        <v>0</v>
      </c>
      <c r="M15" s="45">
        <v>0</v>
      </c>
      <c r="N15" s="45">
        <v>0</v>
      </c>
      <c r="O15" s="45">
        <v>0</v>
      </c>
      <c r="P15" s="45">
        <v>0</v>
      </c>
      <c r="Q15" s="45">
        <v>0</v>
      </c>
      <c r="R15" s="45">
        <f t="shared" si="3"/>
        <v>0</v>
      </c>
      <c r="S15" s="45">
        <v>0</v>
      </c>
      <c r="T15" s="45">
        <f t="shared" si="4"/>
        <v>16</v>
      </c>
      <c r="U15" s="45">
        <v>0</v>
      </c>
      <c r="V15" s="44">
        <v>16</v>
      </c>
      <c r="W15" s="45">
        <v>0</v>
      </c>
      <c r="X15" s="45">
        <v>0</v>
      </c>
      <c r="Y15" s="45">
        <v>0</v>
      </c>
      <c r="Z15" s="45">
        <f t="shared" si="1"/>
        <v>0</v>
      </c>
      <c r="AA15" s="44">
        <v>0</v>
      </c>
      <c r="AB15" s="44">
        <v>0</v>
      </c>
      <c r="AC15" s="44">
        <v>0</v>
      </c>
      <c r="AD15" s="44">
        <v>0</v>
      </c>
      <c r="AE15" s="44">
        <v>0</v>
      </c>
      <c r="AF15" s="44">
        <v>0</v>
      </c>
      <c r="AG15" s="44">
        <v>0</v>
      </c>
      <c r="AH15" s="44">
        <v>0</v>
      </c>
      <c r="AI15" s="44">
        <v>0</v>
      </c>
      <c r="AJ15" s="44">
        <v>0</v>
      </c>
      <c r="AK15" s="44">
        <v>0</v>
      </c>
      <c r="AL15" s="44">
        <v>0</v>
      </c>
      <c r="AM15" s="44">
        <v>0</v>
      </c>
      <c r="AN15" s="44">
        <v>7</v>
      </c>
      <c r="AO15" s="44">
        <v>0</v>
      </c>
      <c r="AP15" s="33">
        <f t="shared" si="2"/>
        <v>199</v>
      </c>
      <c r="AQ15" s="113"/>
      <c r="AR15" s="46">
        <v>43564</v>
      </c>
      <c r="AS15" s="53">
        <v>0.44791666666666669</v>
      </c>
      <c r="AT15" s="44" t="s">
        <v>128</v>
      </c>
      <c r="AU15" s="48">
        <v>10</v>
      </c>
      <c r="AV15" s="49" t="s">
        <v>75</v>
      </c>
      <c r="AW15" s="44">
        <v>9.1999999999999993</v>
      </c>
      <c r="AX15" s="44">
        <v>102</v>
      </c>
      <c r="AY15" s="49">
        <v>1.81</v>
      </c>
      <c r="AZ15" s="44">
        <v>0.9</v>
      </c>
      <c r="BA15" s="50">
        <v>20.399999999999999</v>
      </c>
      <c r="BB15" s="44">
        <v>762.5</v>
      </c>
      <c r="BC15" s="50">
        <v>6.5</v>
      </c>
      <c r="BD15" s="44">
        <v>0</v>
      </c>
      <c r="BE15" s="44">
        <v>0</v>
      </c>
      <c r="BF15" s="44">
        <v>3</v>
      </c>
      <c r="BG15" s="55">
        <v>0.61</v>
      </c>
      <c r="BH15" s="52"/>
      <c r="BI15" s="1"/>
      <c r="BJ15" s="3"/>
      <c r="BK15" s="5"/>
    </row>
    <row r="16" spans="1:94" ht="15.95" customHeight="1" thickBot="1">
      <c r="A16" s="56">
        <v>43565</v>
      </c>
      <c r="B16" s="44" t="s">
        <v>89</v>
      </c>
      <c r="C16" s="44" t="s">
        <v>77</v>
      </c>
      <c r="D16" s="12"/>
      <c r="E16" s="45">
        <v>10</v>
      </c>
      <c r="F16" s="45">
        <v>23</v>
      </c>
      <c r="G16" s="45">
        <v>0</v>
      </c>
      <c r="H16" s="45">
        <v>0</v>
      </c>
      <c r="I16" s="45">
        <v>0</v>
      </c>
      <c r="J16" s="45">
        <f t="shared" si="0"/>
        <v>0</v>
      </c>
      <c r="K16" s="45">
        <v>0</v>
      </c>
      <c r="L16" s="45">
        <v>0</v>
      </c>
      <c r="M16" s="45">
        <v>0</v>
      </c>
      <c r="N16" s="45">
        <v>0</v>
      </c>
      <c r="O16" s="45">
        <v>0</v>
      </c>
      <c r="P16" s="45">
        <v>0</v>
      </c>
      <c r="Q16" s="45">
        <v>0</v>
      </c>
      <c r="R16" s="45">
        <f t="shared" si="3"/>
        <v>0</v>
      </c>
      <c r="S16" s="45">
        <v>0</v>
      </c>
      <c r="T16" s="45">
        <f t="shared" si="4"/>
        <v>9</v>
      </c>
      <c r="U16" s="45">
        <v>0</v>
      </c>
      <c r="V16" s="45">
        <v>9</v>
      </c>
      <c r="W16" s="45">
        <v>0</v>
      </c>
      <c r="X16" s="45">
        <v>0</v>
      </c>
      <c r="Y16" s="45">
        <v>0</v>
      </c>
      <c r="Z16" s="45">
        <f t="shared" si="1"/>
        <v>0</v>
      </c>
      <c r="AA16" s="44">
        <v>0</v>
      </c>
      <c r="AB16" s="44">
        <v>0</v>
      </c>
      <c r="AC16" s="44">
        <v>0</v>
      </c>
      <c r="AD16" s="44">
        <v>0</v>
      </c>
      <c r="AE16" s="44">
        <v>0</v>
      </c>
      <c r="AF16" s="44">
        <v>0</v>
      </c>
      <c r="AG16" s="44">
        <v>0</v>
      </c>
      <c r="AH16" s="44">
        <v>0</v>
      </c>
      <c r="AI16" s="44">
        <v>0</v>
      </c>
      <c r="AJ16" s="44">
        <v>0</v>
      </c>
      <c r="AK16" s="44">
        <v>0</v>
      </c>
      <c r="AL16" s="44">
        <v>0</v>
      </c>
      <c r="AM16" s="44">
        <v>0</v>
      </c>
      <c r="AN16" s="44">
        <v>0</v>
      </c>
      <c r="AO16" s="44">
        <v>0</v>
      </c>
      <c r="AP16" s="33">
        <f t="shared" si="2"/>
        <v>42</v>
      </c>
      <c r="AQ16" s="113"/>
      <c r="AR16" s="46">
        <v>43565</v>
      </c>
      <c r="AS16" s="53">
        <v>0.75347222222222221</v>
      </c>
      <c r="AT16" s="44" t="s">
        <v>89</v>
      </c>
      <c r="AU16" s="48">
        <v>10</v>
      </c>
      <c r="AV16" s="49" t="s">
        <v>75</v>
      </c>
      <c r="AW16" s="44">
        <v>10.4</v>
      </c>
      <c r="AX16" s="44">
        <v>134</v>
      </c>
      <c r="AY16" s="49">
        <v>43.03</v>
      </c>
      <c r="AZ16" s="44">
        <v>27.8</v>
      </c>
      <c r="BA16" s="50">
        <v>22.3</v>
      </c>
      <c r="BB16" s="44">
        <v>763.3</v>
      </c>
      <c r="BC16" s="50">
        <v>7.82</v>
      </c>
      <c r="BD16" s="47" t="s">
        <v>91</v>
      </c>
      <c r="BE16" s="47" t="s">
        <v>91</v>
      </c>
      <c r="BF16" s="47" t="s">
        <v>91</v>
      </c>
      <c r="BG16" s="51" t="s">
        <v>91</v>
      </c>
      <c r="BH16" s="52"/>
    </row>
    <row r="17" spans="1:95" ht="15.95" customHeight="1" thickBot="1">
      <c r="A17" s="56">
        <v>43565</v>
      </c>
      <c r="B17" s="44" t="s">
        <v>92</v>
      </c>
      <c r="C17" s="44" t="s">
        <v>77</v>
      </c>
      <c r="D17" s="12"/>
      <c r="E17" s="45">
        <v>3</v>
      </c>
      <c r="F17" s="45">
        <v>10</v>
      </c>
      <c r="G17" s="45">
        <v>1</v>
      </c>
      <c r="H17" s="45">
        <v>0</v>
      </c>
      <c r="I17" s="45">
        <v>0</v>
      </c>
      <c r="J17" s="45">
        <f t="shared" si="0"/>
        <v>0</v>
      </c>
      <c r="K17" s="45">
        <v>0</v>
      </c>
      <c r="L17" s="45">
        <v>0</v>
      </c>
      <c r="M17" s="45">
        <v>0</v>
      </c>
      <c r="N17" s="45">
        <v>0</v>
      </c>
      <c r="O17" s="45">
        <v>0</v>
      </c>
      <c r="P17" s="45">
        <v>0</v>
      </c>
      <c r="Q17" s="45">
        <v>0</v>
      </c>
      <c r="R17" s="45">
        <f t="shared" si="3"/>
        <v>1</v>
      </c>
      <c r="S17" s="45">
        <v>0</v>
      </c>
      <c r="T17" s="45">
        <f t="shared" si="4"/>
        <v>65</v>
      </c>
      <c r="U17" s="45">
        <v>0</v>
      </c>
      <c r="V17" s="45">
        <v>64</v>
      </c>
      <c r="W17" s="45">
        <v>1</v>
      </c>
      <c r="X17" s="45">
        <v>0</v>
      </c>
      <c r="Y17" s="45">
        <v>0</v>
      </c>
      <c r="Z17" s="45">
        <f t="shared" si="1"/>
        <v>0</v>
      </c>
      <c r="AA17" s="44">
        <v>0</v>
      </c>
      <c r="AB17" s="44">
        <v>0</v>
      </c>
      <c r="AC17" s="44">
        <v>0</v>
      </c>
      <c r="AD17" s="44">
        <v>0</v>
      </c>
      <c r="AE17" s="44">
        <v>0</v>
      </c>
      <c r="AF17" s="44">
        <v>0</v>
      </c>
      <c r="AG17" s="44">
        <v>0</v>
      </c>
      <c r="AH17" s="44">
        <v>0</v>
      </c>
      <c r="AI17" s="44">
        <v>0</v>
      </c>
      <c r="AJ17" s="44">
        <v>0</v>
      </c>
      <c r="AK17" s="44">
        <v>0</v>
      </c>
      <c r="AL17" s="44">
        <v>0</v>
      </c>
      <c r="AM17" s="44">
        <v>0</v>
      </c>
      <c r="AN17" s="44">
        <v>0</v>
      </c>
      <c r="AO17" s="44">
        <v>0</v>
      </c>
      <c r="AP17" s="33">
        <f t="shared" si="2"/>
        <v>79</v>
      </c>
      <c r="AQ17" s="113"/>
      <c r="AR17" s="46">
        <v>43565</v>
      </c>
      <c r="AS17" s="47" t="s">
        <v>91</v>
      </c>
      <c r="AT17" s="44" t="s">
        <v>92</v>
      </c>
      <c r="AU17" s="48">
        <v>10</v>
      </c>
      <c r="AV17" s="49" t="s">
        <v>75</v>
      </c>
      <c r="AW17" s="44">
        <v>11.6</v>
      </c>
      <c r="AX17" s="44">
        <v>154</v>
      </c>
      <c r="AY17" s="49">
        <v>42.35</v>
      </c>
      <c r="AZ17" s="44">
        <v>26.7</v>
      </c>
      <c r="BA17" s="50">
        <v>21.3</v>
      </c>
      <c r="BB17" s="44">
        <v>763.3</v>
      </c>
      <c r="BC17" s="50">
        <v>7.77</v>
      </c>
      <c r="BD17" s="47" t="s">
        <v>91</v>
      </c>
      <c r="BE17" s="47" t="s">
        <v>91</v>
      </c>
      <c r="BF17" s="47" t="s">
        <v>91</v>
      </c>
      <c r="BG17" s="51" t="s">
        <v>91</v>
      </c>
      <c r="BH17" s="52"/>
    </row>
    <row r="18" spans="1:95" ht="15.95" customHeight="1" thickBot="1">
      <c r="A18" s="56">
        <v>43565</v>
      </c>
      <c r="B18" s="44" t="s">
        <v>106</v>
      </c>
      <c r="C18" s="44" t="s">
        <v>134</v>
      </c>
      <c r="D18" s="12"/>
      <c r="E18" s="45">
        <v>0</v>
      </c>
      <c r="F18" s="45">
        <v>0</v>
      </c>
      <c r="G18" s="45">
        <v>0</v>
      </c>
      <c r="H18" s="45">
        <v>15</v>
      </c>
      <c r="I18" s="45">
        <v>0</v>
      </c>
      <c r="J18" s="45">
        <f>P18+O18+N18+M18+L18+K18</f>
        <v>1</v>
      </c>
      <c r="K18" s="45">
        <v>0</v>
      </c>
      <c r="L18" s="45">
        <v>1</v>
      </c>
      <c r="M18" s="45">
        <v>0</v>
      </c>
      <c r="N18" s="45">
        <v>0</v>
      </c>
      <c r="O18" s="45">
        <v>0</v>
      </c>
      <c r="P18" s="45">
        <v>0</v>
      </c>
      <c r="Q18" s="45">
        <v>0</v>
      </c>
      <c r="R18" s="45">
        <f t="shared" si="3"/>
        <v>0</v>
      </c>
      <c r="S18" s="45">
        <v>0</v>
      </c>
      <c r="T18" s="45">
        <f>U18+V18+W18</f>
        <v>0</v>
      </c>
      <c r="U18" s="45">
        <v>0</v>
      </c>
      <c r="V18" s="45">
        <v>0</v>
      </c>
      <c r="W18" s="45">
        <v>0</v>
      </c>
      <c r="X18" s="45">
        <v>0</v>
      </c>
      <c r="Y18" s="45">
        <v>0</v>
      </c>
      <c r="Z18" s="45">
        <f t="shared" si="1"/>
        <v>0</v>
      </c>
      <c r="AA18" s="44">
        <v>0</v>
      </c>
      <c r="AB18" s="44">
        <v>0</v>
      </c>
      <c r="AC18" s="44">
        <v>0</v>
      </c>
      <c r="AD18" s="44">
        <v>0</v>
      </c>
      <c r="AE18" s="44">
        <v>0</v>
      </c>
      <c r="AF18" s="44">
        <v>0</v>
      </c>
      <c r="AG18" s="44">
        <v>0</v>
      </c>
      <c r="AH18" s="44">
        <v>0</v>
      </c>
      <c r="AI18" s="44">
        <v>0</v>
      </c>
      <c r="AJ18" s="44">
        <v>0</v>
      </c>
      <c r="AK18" s="44">
        <v>0</v>
      </c>
      <c r="AL18" s="44">
        <v>0</v>
      </c>
      <c r="AM18" s="44">
        <v>0</v>
      </c>
      <c r="AN18" s="44">
        <v>0</v>
      </c>
      <c r="AO18" s="44">
        <v>0</v>
      </c>
      <c r="AP18" s="33">
        <f t="shared" si="2"/>
        <v>16</v>
      </c>
      <c r="AQ18" s="113"/>
      <c r="AR18" s="65">
        <v>43565</v>
      </c>
      <c r="AS18" s="67">
        <v>0.45833333333333331</v>
      </c>
      <c r="AT18" s="44" t="s">
        <v>106</v>
      </c>
      <c r="AU18" s="44">
        <v>5</v>
      </c>
      <c r="AV18" s="44" t="s">
        <v>75</v>
      </c>
      <c r="AW18" s="44">
        <v>8.4</v>
      </c>
      <c r="AX18" s="44">
        <v>113</v>
      </c>
      <c r="AY18" s="49">
        <v>2.9999999999999997E-4</v>
      </c>
      <c r="AZ18" s="44">
        <v>0</v>
      </c>
      <c r="BA18" s="50">
        <v>32.799999999999997</v>
      </c>
      <c r="BB18" s="44">
        <v>761.6</v>
      </c>
      <c r="BC18" s="50">
        <v>6.8</v>
      </c>
      <c r="BD18" s="44">
        <v>0</v>
      </c>
      <c r="BE18" s="44">
        <v>0</v>
      </c>
      <c r="BF18" s="44">
        <v>0.05</v>
      </c>
      <c r="BG18" s="55">
        <v>0.05</v>
      </c>
      <c r="BH18" s="52"/>
    </row>
    <row r="19" spans="1:95" ht="15.95" customHeight="1" thickBot="1">
      <c r="A19" s="56">
        <v>43565</v>
      </c>
      <c r="B19" s="44" t="s">
        <v>79</v>
      </c>
      <c r="C19" s="44" t="s">
        <v>134</v>
      </c>
      <c r="D19" s="12"/>
      <c r="E19" s="45">
        <v>153</v>
      </c>
      <c r="F19" s="45">
        <v>9</v>
      </c>
      <c r="G19" s="45">
        <v>0</v>
      </c>
      <c r="H19" s="45">
        <v>196</v>
      </c>
      <c r="I19" s="45">
        <v>33</v>
      </c>
      <c r="J19" s="45">
        <f>P19+O19+N19+M19+L19+K19</f>
        <v>26</v>
      </c>
      <c r="K19" s="45">
        <v>1</v>
      </c>
      <c r="L19" s="45">
        <v>25</v>
      </c>
      <c r="M19" s="45">
        <v>0</v>
      </c>
      <c r="N19" s="45">
        <v>0</v>
      </c>
      <c r="O19" s="45">
        <v>0</v>
      </c>
      <c r="P19" s="45">
        <v>0</v>
      </c>
      <c r="Q19" s="45">
        <v>0</v>
      </c>
      <c r="R19" s="45">
        <f t="shared" si="3"/>
        <v>0</v>
      </c>
      <c r="S19" s="45">
        <v>0</v>
      </c>
      <c r="T19" s="45">
        <f>U19+V19+W19</f>
        <v>0</v>
      </c>
      <c r="U19" s="45">
        <v>0</v>
      </c>
      <c r="V19" s="45">
        <v>0</v>
      </c>
      <c r="W19" s="45">
        <v>0</v>
      </c>
      <c r="X19" s="45">
        <v>0</v>
      </c>
      <c r="Y19" s="45">
        <v>0</v>
      </c>
      <c r="Z19" s="45">
        <f t="shared" si="1"/>
        <v>0</v>
      </c>
      <c r="AA19" s="44">
        <v>0</v>
      </c>
      <c r="AB19" s="44">
        <v>0</v>
      </c>
      <c r="AC19" s="44">
        <v>0</v>
      </c>
      <c r="AD19" s="44">
        <v>0</v>
      </c>
      <c r="AE19" s="44">
        <v>0</v>
      </c>
      <c r="AF19" s="44">
        <v>0</v>
      </c>
      <c r="AG19" s="44">
        <v>0</v>
      </c>
      <c r="AH19" s="44">
        <v>0</v>
      </c>
      <c r="AI19" s="44">
        <v>0</v>
      </c>
      <c r="AJ19" s="44">
        <v>0</v>
      </c>
      <c r="AK19" s="44">
        <v>0</v>
      </c>
      <c r="AL19" s="44">
        <v>0</v>
      </c>
      <c r="AM19" s="44">
        <v>0</v>
      </c>
      <c r="AN19" s="44">
        <v>0</v>
      </c>
      <c r="AO19" s="44">
        <v>0</v>
      </c>
      <c r="AP19" s="33">
        <f t="shared" si="2"/>
        <v>417</v>
      </c>
      <c r="AQ19" s="113"/>
      <c r="AR19" s="65">
        <v>43565</v>
      </c>
      <c r="AS19" s="67">
        <v>0.55902777777777779</v>
      </c>
      <c r="AT19" s="44" t="s">
        <v>79</v>
      </c>
      <c r="AU19" s="44">
        <v>10</v>
      </c>
      <c r="AV19" s="49" t="s">
        <v>110</v>
      </c>
      <c r="AW19" s="44">
        <v>3.9</v>
      </c>
      <c r="AX19" s="44">
        <v>45</v>
      </c>
      <c r="AY19" s="49">
        <v>7.5999999999999998E-2</v>
      </c>
      <c r="AZ19" s="44">
        <v>0</v>
      </c>
      <c r="BA19" s="50">
        <v>23.5</v>
      </c>
      <c r="BB19" s="44">
        <v>761.5</v>
      </c>
      <c r="BC19" s="50">
        <v>6.1</v>
      </c>
      <c r="BD19" s="44">
        <v>0</v>
      </c>
      <c r="BE19" s="44">
        <v>0</v>
      </c>
      <c r="BF19" s="44">
        <v>2</v>
      </c>
      <c r="BG19" s="55">
        <v>0.19</v>
      </c>
      <c r="BH19" s="52"/>
    </row>
    <row r="20" spans="1:95" ht="15.95" customHeight="1" thickBot="1">
      <c r="A20" s="43">
        <v>43566</v>
      </c>
      <c r="B20" s="44" t="s">
        <v>82</v>
      </c>
      <c r="C20" s="44" t="s">
        <v>77</v>
      </c>
      <c r="D20" s="12"/>
      <c r="E20" s="45">
        <v>10</v>
      </c>
      <c r="F20" s="45">
        <v>52</v>
      </c>
      <c r="G20" s="45">
        <v>1</v>
      </c>
      <c r="H20" s="45">
        <v>0</v>
      </c>
      <c r="I20" s="45">
        <v>0</v>
      </c>
      <c r="J20" s="45">
        <f t="shared" si="0"/>
        <v>0</v>
      </c>
      <c r="K20" s="45">
        <v>0</v>
      </c>
      <c r="L20" s="45">
        <v>0</v>
      </c>
      <c r="M20" s="45">
        <v>0</v>
      </c>
      <c r="N20" s="45">
        <v>0</v>
      </c>
      <c r="O20" s="45">
        <v>0</v>
      </c>
      <c r="P20" s="45">
        <v>0</v>
      </c>
      <c r="Q20" s="45">
        <v>0</v>
      </c>
      <c r="R20" s="45">
        <f t="shared" si="3"/>
        <v>1</v>
      </c>
      <c r="S20" s="45">
        <v>0</v>
      </c>
      <c r="T20" s="45">
        <f t="shared" si="4"/>
        <v>86</v>
      </c>
      <c r="U20" s="45">
        <v>0</v>
      </c>
      <c r="V20" s="44">
        <v>86</v>
      </c>
      <c r="W20" s="45">
        <v>0</v>
      </c>
      <c r="X20" s="45">
        <v>0</v>
      </c>
      <c r="Y20" s="45">
        <v>0</v>
      </c>
      <c r="Z20" s="45">
        <f t="shared" si="1"/>
        <v>1</v>
      </c>
      <c r="AA20" s="44">
        <v>1</v>
      </c>
      <c r="AB20" s="44">
        <v>0</v>
      </c>
      <c r="AC20" s="44">
        <v>0</v>
      </c>
      <c r="AD20" s="44">
        <v>0</v>
      </c>
      <c r="AE20" s="44">
        <v>0</v>
      </c>
      <c r="AF20" s="44">
        <v>0</v>
      </c>
      <c r="AG20" s="44">
        <v>0</v>
      </c>
      <c r="AH20" s="44">
        <v>0</v>
      </c>
      <c r="AI20" s="44">
        <v>0</v>
      </c>
      <c r="AJ20" s="44">
        <v>0</v>
      </c>
      <c r="AK20" s="44">
        <v>0</v>
      </c>
      <c r="AL20" s="44">
        <v>0</v>
      </c>
      <c r="AM20" s="44">
        <v>0</v>
      </c>
      <c r="AN20" s="44">
        <v>0</v>
      </c>
      <c r="AO20" s="44">
        <v>0</v>
      </c>
      <c r="AP20" s="33">
        <f t="shared" si="2"/>
        <v>150</v>
      </c>
      <c r="AQ20" s="113"/>
      <c r="AR20" s="46">
        <v>43566</v>
      </c>
      <c r="AS20" s="47" t="s">
        <v>91</v>
      </c>
      <c r="AT20" s="44" t="s">
        <v>82</v>
      </c>
      <c r="AU20" s="48">
        <v>10</v>
      </c>
      <c r="AV20" s="49" t="s">
        <v>75</v>
      </c>
      <c r="AW20" s="44">
        <v>11.2</v>
      </c>
      <c r="AX20" s="44">
        <v>150</v>
      </c>
      <c r="AY20" s="49">
        <v>57.8</v>
      </c>
      <c r="AZ20" s="44">
        <v>38.6</v>
      </c>
      <c r="BA20" s="50">
        <v>18.600000000000001</v>
      </c>
      <c r="BB20" s="44">
        <v>763.2</v>
      </c>
      <c r="BC20" s="50">
        <v>7.92</v>
      </c>
      <c r="BD20" s="47" t="s">
        <v>91</v>
      </c>
      <c r="BE20" s="47" t="s">
        <v>91</v>
      </c>
      <c r="BF20" s="47" t="s">
        <v>91</v>
      </c>
      <c r="BG20" s="51" t="s">
        <v>91</v>
      </c>
      <c r="BH20" s="52"/>
      <c r="BI20" s="1"/>
      <c r="BJ20" s="3"/>
      <c r="BK20" s="5"/>
    </row>
    <row r="21" spans="1:95" ht="15.95" customHeight="1" thickBot="1">
      <c r="A21" s="56">
        <v>43566</v>
      </c>
      <c r="B21" s="44" t="s">
        <v>73</v>
      </c>
      <c r="C21" s="44" t="s">
        <v>77</v>
      </c>
      <c r="D21" s="12"/>
      <c r="E21" s="45">
        <v>7</v>
      </c>
      <c r="F21" s="45">
        <v>44</v>
      </c>
      <c r="G21" s="45">
        <v>0</v>
      </c>
      <c r="H21" s="45">
        <v>0</v>
      </c>
      <c r="I21" s="45">
        <v>42</v>
      </c>
      <c r="J21" s="45">
        <f t="shared" si="0"/>
        <v>0</v>
      </c>
      <c r="K21" s="45">
        <v>0</v>
      </c>
      <c r="L21" s="45">
        <v>0</v>
      </c>
      <c r="M21" s="45">
        <v>0</v>
      </c>
      <c r="N21" s="45">
        <v>0</v>
      </c>
      <c r="O21" s="45">
        <v>0</v>
      </c>
      <c r="P21" s="45">
        <v>0</v>
      </c>
      <c r="Q21" s="45">
        <v>0</v>
      </c>
      <c r="R21" s="45">
        <f t="shared" si="3"/>
        <v>0</v>
      </c>
      <c r="S21" s="45">
        <v>0</v>
      </c>
      <c r="T21" s="45">
        <f t="shared" si="4"/>
        <v>5</v>
      </c>
      <c r="U21" s="45">
        <v>0</v>
      </c>
      <c r="V21" s="45">
        <v>0</v>
      </c>
      <c r="W21" s="45">
        <v>5</v>
      </c>
      <c r="X21" s="45">
        <v>0</v>
      </c>
      <c r="Y21" s="45">
        <v>0</v>
      </c>
      <c r="Z21" s="45">
        <f t="shared" si="1"/>
        <v>0</v>
      </c>
      <c r="AA21" s="44">
        <v>0</v>
      </c>
      <c r="AB21" s="44">
        <v>0</v>
      </c>
      <c r="AC21" s="44">
        <v>0</v>
      </c>
      <c r="AD21" s="44">
        <v>0</v>
      </c>
      <c r="AE21" s="44">
        <v>0</v>
      </c>
      <c r="AF21" s="44">
        <v>0</v>
      </c>
      <c r="AG21" s="44">
        <v>0</v>
      </c>
      <c r="AH21" s="44">
        <v>0</v>
      </c>
      <c r="AI21" s="44">
        <v>0</v>
      </c>
      <c r="AJ21" s="44">
        <v>0</v>
      </c>
      <c r="AK21" s="44">
        <v>0</v>
      </c>
      <c r="AL21" s="44">
        <v>0</v>
      </c>
      <c r="AM21" s="44">
        <v>0</v>
      </c>
      <c r="AN21" s="44">
        <v>0</v>
      </c>
      <c r="AO21" s="44">
        <v>0</v>
      </c>
      <c r="AP21" s="33">
        <f t="shared" si="2"/>
        <v>98</v>
      </c>
      <c r="AQ21" s="113"/>
      <c r="AR21" s="46">
        <v>43566</v>
      </c>
      <c r="AS21" s="47" t="s">
        <v>91</v>
      </c>
      <c r="AT21" s="44" t="s">
        <v>73</v>
      </c>
      <c r="AU21" s="48">
        <v>10</v>
      </c>
      <c r="AV21" s="49" t="s">
        <v>75</v>
      </c>
      <c r="AW21" s="44">
        <v>9.5</v>
      </c>
      <c r="AX21" s="44">
        <v>115</v>
      </c>
      <c r="AY21" s="49">
        <v>44.01</v>
      </c>
      <c r="AZ21" s="44">
        <v>28.5</v>
      </c>
      <c r="BA21" s="50">
        <v>16.2</v>
      </c>
      <c r="BB21" s="44">
        <v>763.6</v>
      </c>
      <c r="BC21" s="50">
        <v>7.83</v>
      </c>
      <c r="BD21" s="47" t="s">
        <v>91</v>
      </c>
      <c r="BE21" s="47" t="s">
        <v>91</v>
      </c>
      <c r="BF21" s="47" t="s">
        <v>91</v>
      </c>
      <c r="BG21" s="51" t="s">
        <v>91</v>
      </c>
      <c r="BH21" s="52"/>
    </row>
    <row r="22" spans="1:95" ht="15.95" customHeight="1" thickBot="1">
      <c r="A22" s="56">
        <v>43569</v>
      </c>
      <c r="B22" s="44" t="s">
        <v>94</v>
      </c>
      <c r="C22" s="44" t="s">
        <v>77</v>
      </c>
      <c r="D22" s="12"/>
      <c r="E22" s="45">
        <v>66</v>
      </c>
      <c r="F22" s="45">
        <v>3</v>
      </c>
      <c r="G22" s="45">
        <v>1</v>
      </c>
      <c r="H22" s="45">
        <v>0</v>
      </c>
      <c r="I22" s="45">
        <v>0</v>
      </c>
      <c r="J22" s="45">
        <f t="shared" si="0"/>
        <v>3</v>
      </c>
      <c r="K22" s="45">
        <v>0</v>
      </c>
      <c r="L22" s="45">
        <v>1</v>
      </c>
      <c r="M22" s="45">
        <v>2</v>
      </c>
      <c r="N22" s="45">
        <v>0</v>
      </c>
      <c r="O22" s="45">
        <v>0</v>
      </c>
      <c r="P22" s="45">
        <v>0</v>
      </c>
      <c r="Q22" s="45">
        <v>0</v>
      </c>
      <c r="R22" s="45">
        <f t="shared" si="3"/>
        <v>1</v>
      </c>
      <c r="S22" s="45">
        <v>0</v>
      </c>
      <c r="T22" s="45">
        <f t="shared" si="4"/>
        <v>110</v>
      </c>
      <c r="U22" s="45">
        <v>0</v>
      </c>
      <c r="V22" s="45">
        <v>110</v>
      </c>
      <c r="W22" s="45">
        <v>0</v>
      </c>
      <c r="X22" s="45">
        <v>0</v>
      </c>
      <c r="Y22" s="45">
        <v>0</v>
      </c>
      <c r="Z22" s="45">
        <f t="shared" si="1"/>
        <v>1</v>
      </c>
      <c r="AA22" s="44">
        <v>1</v>
      </c>
      <c r="AB22" s="44">
        <v>0</v>
      </c>
      <c r="AC22" s="44">
        <v>0</v>
      </c>
      <c r="AD22" s="44">
        <v>0</v>
      </c>
      <c r="AE22" s="44">
        <v>0</v>
      </c>
      <c r="AF22" s="44">
        <v>0</v>
      </c>
      <c r="AG22" s="44">
        <v>0</v>
      </c>
      <c r="AH22" s="44">
        <v>0</v>
      </c>
      <c r="AI22" s="44">
        <v>0</v>
      </c>
      <c r="AJ22" s="44">
        <v>0</v>
      </c>
      <c r="AK22" s="44">
        <v>0</v>
      </c>
      <c r="AL22" s="44">
        <v>0</v>
      </c>
      <c r="AM22" s="44">
        <v>0</v>
      </c>
      <c r="AN22" s="44">
        <v>0</v>
      </c>
      <c r="AO22" s="44">
        <v>0</v>
      </c>
      <c r="AP22" s="33">
        <f t="shared" si="2"/>
        <v>184</v>
      </c>
      <c r="AQ22" s="113"/>
      <c r="AR22" s="46">
        <v>43569</v>
      </c>
      <c r="AS22" s="53">
        <v>0.53472222222222221</v>
      </c>
      <c r="AT22" s="44" t="s">
        <v>94</v>
      </c>
      <c r="AU22" s="48">
        <v>10</v>
      </c>
      <c r="AV22" s="49" t="s">
        <v>75</v>
      </c>
      <c r="AW22" s="44">
        <v>11.2</v>
      </c>
      <c r="AX22" s="44">
        <v>154</v>
      </c>
      <c r="AY22" s="49">
        <v>48.64</v>
      </c>
      <c r="AZ22" s="44">
        <v>31.8</v>
      </c>
      <c r="BA22" s="50">
        <v>22.1</v>
      </c>
      <c r="BB22" s="44">
        <v>761</v>
      </c>
      <c r="BC22" s="50">
        <v>7.96</v>
      </c>
      <c r="BD22" s="47" t="s">
        <v>91</v>
      </c>
      <c r="BE22" s="47" t="s">
        <v>91</v>
      </c>
      <c r="BF22" s="47" t="s">
        <v>91</v>
      </c>
      <c r="BG22" s="51" t="s">
        <v>91</v>
      </c>
      <c r="BH22" s="52"/>
    </row>
    <row r="23" spans="1:95" ht="15.95" customHeight="1" thickBot="1">
      <c r="A23" s="43">
        <v>43569</v>
      </c>
      <c r="B23" s="44" t="s">
        <v>96</v>
      </c>
      <c r="C23" s="44" t="s">
        <v>77</v>
      </c>
      <c r="D23" s="12"/>
      <c r="E23" s="45">
        <v>0</v>
      </c>
      <c r="F23" s="45">
        <v>9</v>
      </c>
      <c r="G23" s="45">
        <v>0</v>
      </c>
      <c r="H23" s="45">
        <v>0</v>
      </c>
      <c r="I23" s="45">
        <v>0</v>
      </c>
      <c r="J23" s="45">
        <f t="shared" si="0"/>
        <v>1</v>
      </c>
      <c r="K23" s="45">
        <v>0</v>
      </c>
      <c r="L23" s="45">
        <v>0</v>
      </c>
      <c r="M23" s="45">
        <v>1</v>
      </c>
      <c r="N23" s="45">
        <v>0</v>
      </c>
      <c r="O23" s="45">
        <v>0</v>
      </c>
      <c r="P23" s="45">
        <v>0</v>
      </c>
      <c r="Q23" s="45">
        <v>0</v>
      </c>
      <c r="R23" s="45">
        <f t="shared" si="3"/>
        <v>0</v>
      </c>
      <c r="S23" s="45">
        <v>0</v>
      </c>
      <c r="T23" s="45">
        <f t="shared" si="4"/>
        <v>73</v>
      </c>
      <c r="U23" s="45">
        <v>0</v>
      </c>
      <c r="V23" s="44">
        <v>73</v>
      </c>
      <c r="W23" s="45">
        <v>0</v>
      </c>
      <c r="X23" s="45">
        <v>0</v>
      </c>
      <c r="Y23" s="45">
        <v>0</v>
      </c>
      <c r="Z23" s="45">
        <f t="shared" si="1"/>
        <v>0</v>
      </c>
      <c r="AA23" s="44">
        <v>0</v>
      </c>
      <c r="AB23" s="44">
        <v>0</v>
      </c>
      <c r="AC23" s="44">
        <v>0</v>
      </c>
      <c r="AD23" s="44">
        <v>0</v>
      </c>
      <c r="AE23" s="44">
        <v>0</v>
      </c>
      <c r="AF23" s="44">
        <v>0</v>
      </c>
      <c r="AG23" s="44">
        <v>0</v>
      </c>
      <c r="AH23" s="44">
        <v>0</v>
      </c>
      <c r="AI23" s="44">
        <v>0</v>
      </c>
      <c r="AJ23" s="44">
        <v>0</v>
      </c>
      <c r="AK23" s="44">
        <v>0</v>
      </c>
      <c r="AL23" s="44">
        <v>0</v>
      </c>
      <c r="AM23" s="44">
        <v>0</v>
      </c>
      <c r="AN23" s="44">
        <v>0</v>
      </c>
      <c r="AO23" s="44">
        <v>0</v>
      </c>
      <c r="AP23" s="33">
        <f t="shared" si="2"/>
        <v>83</v>
      </c>
      <c r="AQ23" s="113"/>
      <c r="AR23" s="46">
        <v>43569</v>
      </c>
      <c r="AS23" s="53">
        <v>0.625</v>
      </c>
      <c r="AT23" s="44" t="s">
        <v>96</v>
      </c>
      <c r="AU23" s="48">
        <v>10</v>
      </c>
      <c r="AV23" s="49" t="s">
        <v>75</v>
      </c>
      <c r="AW23" s="44">
        <v>13.6</v>
      </c>
      <c r="AX23" s="44">
        <v>189</v>
      </c>
      <c r="AY23" s="49">
        <v>48.5</v>
      </c>
      <c r="AZ23" s="44">
        <v>31.9</v>
      </c>
      <c r="BA23" s="50">
        <v>22.1</v>
      </c>
      <c r="BB23" s="44">
        <v>761.9</v>
      </c>
      <c r="BC23" s="50">
        <v>7.94</v>
      </c>
      <c r="BD23" s="47" t="s">
        <v>91</v>
      </c>
      <c r="BE23" s="47" t="s">
        <v>91</v>
      </c>
      <c r="BF23" s="47" t="s">
        <v>91</v>
      </c>
      <c r="BG23" s="51" t="s">
        <v>91</v>
      </c>
      <c r="BH23" s="52"/>
      <c r="BI23" s="1"/>
      <c r="BJ23" s="3"/>
      <c r="BK23" s="5"/>
    </row>
    <row r="24" spans="1:95" ht="15.95" customHeight="1" thickBot="1">
      <c r="A24" s="43">
        <v>43573</v>
      </c>
      <c r="B24" s="44" t="s">
        <v>86</v>
      </c>
      <c r="C24" s="44" t="s">
        <v>77</v>
      </c>
      <c r="D24" s="12"/>
      <c r="E24" s="45">
        <v>91</v>
      </c>
      <c r="F24" s="45">
        <v>0</v>
      </c>
      <c r="G24" s="45">
        <v>0</v>
      </c>
      <c r="H24" s="45">
        <v>387</v>
      </c>
      <c r="I24" s="45">
        <v>2</v>
      </c>
      <c r="J24" s="45">
        <f t="shared" si="0"/>
        <v>2</v>
      </c>
      <c r="K24" s="45">
        <v>0</v>
      </c>
      <c r="L24" s="45">
        <v>2</v>
      </c>
      <c r="M24" s="45">
        <v>0</v>
      </c>
      <c r="N24" s="45">
        <v>0</v>
      </c>
      <c r="O24" s="45">
        <v>0</v>
      </c>
      <c r="P24" s="45">
        <v>0</v>
      </c>
      <c r="Q24" s="45">
        <v>0</v>
      </c>
      <c r="R24" s="45">
        <f t="shared" si="3"/>
        <v>0</v>
      </c>
      <c r="S24" s="45">
        <v>0</v>
      </c>
      <c r="T24" s="45">
        <f t="shared" si="4"/>
        <v>5</v>
      </c>
      <c r="U24" s="45">
        <v>0</v>
      </c>
      <c r="V24" s="44">
        <v>5</v>
      </c>
      <c r="W24" s="45">
        <v>0</v>
      </c>
      <c r="X24" s="45">
        <v>0</v>
      </c>
      <c r="Y24" s="45">
        <v>0</v>
      </c>
      <c r="Z24" s="45">
        <f t="shared" si="1"/>
        <v>0</v>
      </c>
      <c r="AA24" s="44">
        <v>0</v>
      </c>
      <c r="AB24" s="44">
        <v>0</v>
      </c>
      <c r="AC24" s="44">
        <v>0</v>
      </c>
      <c r="AD24" s="44">
        <v>0</v>
      </c>
      <c r="AE24" s="44">
        <v>0</v>
      </c>
      <c r="AF24" s="44">
        <v>0</v>
      </c>
      <c r="AG24" s="44">
        <v>0</v>
      </c>
      <c r="AH24" s="44">
        <v>0</v>
      </c>
      <c r="AI24" s="44">
        <v>0</v>
      </c>
      <c r="AJ24" s="44">
        <v>0</v>
      </c>
      <c r="AK24" s="44">
        <v>0</v>
      </c>
      <c r="AL24" s="44">
        <v>0</v>
      </c>
      <c r="AM24" s="44">
        <v>5</v>
      </c>
      <c r="AN24" s="44">
        <v>0</v>
      </c>
      <c r="AO24" s="44">
        <v>0</v>
      </c>
      <c r="AP24" s="33">
        <f t="shared" si="2"/>
        <v>492</v>
      </c>
      <c r="AQ24" s="113"/>
      <c r="AR24" s="46">
        <v>43573</v>
      </c>
      <c r="AS24" s="53">
        <v>0.4375</v>
      </c>
      <c r="AT24" s="44" t="s">
        <v>86</v>
      </c>
      <c r="AU24" s="48">
        <v>10</v>
      </c>
      <c r="AV24" s="49" t="s">
        <v>75</v>
      </c>
      <c r="AW24" s="44">
        <v>2.6</v>
      </c>
      <c r="AX24" s="44">
        <v>29</v>
      </c>
      <c r="AY24" s="49">
        <v>1.42</v>
      </c>
      <c r="AZ24" s="44">
        <v>0.7</v>
      </c>
      <c r="BA24" s="50">
        <v>20.7</v>
      </c>
      <c r="BB24" s="44">
        <v>765.2</v>
      </c>
      <c r="BC24" s="50">
        <v>6.78</v>
      </c>
      <c r="BD24" s="47" t="s">
        <v>91</v>
      </c>
      <c r="BE24" s="47" t="s">
        <v>91</v>
      </c>
      <c r="BF24" s="47" t="s">
        <v>91</v>
      </c>
      <c r="BG24" s="51" t="s">
        <v>91</v>
      </c>
      <c r="BH24" s="52"/>
      <c r="BI24" s="1"/>
      <c r="BJ24" s="3"/>
      <c r="BK24" s="5"/>
    </row>
    <row r="25" spans="1:95" s="11" customFormat="1" ht="15.95" customHeight="1" thickBot="1">
      <c r="A25" s="43">
        <v>43573</v>
      </c>
      <c r="B25" s="44" t="s">
        <v>118</v>
      </c>
      <c r="C25" s="44" t="s">
        <v>77</v>
      </c>
      <c r="D25" s="12"/>
      <c r="E25" s="45">
        <v>38</v>
      </c>
      <c r="F25" s="45">
        <v>7</v>
      </c>
      <c r="G25" s="45">
        <v>0</v>
      </c>
      <c r="H25" s="45">
        <v>56</v>
      </c>
      <c r="I25" s="45">
        <v>1</v>
      </c>
      <c r="J25" s="45">
        <f t="shared" si="0"/>
        <v>0</v>
      </c>
      <c r="K25" s="45">
        <v>0</v>
      </c>
      <c r="L25" s="45">
        <v>0</v>
      </c>
      <c r="M25" s="45">
        <v>0</v>
      </c>
      <c r="N25" s="45">
        <v>0</v>
      </c>
      <c r="O25" s="45">
        <v>0</v>
      </c>
      <c r="P25" s="45">
        <v>0</v>
      </c>
      <c r="Q25" s="45">
        <v>0</v>
      </c>
      <c r="R25" s="45">
        <f t="shared" si="3"/>
        <v>0</v>
      </c>
      <c r="S25" s="45">
        <v>0</v>
      </c>
      <c r="T25" s="45">
        <f t="shared" si="4"/>
        <v>0</v>
      </c>
      <c r="U25" s="45">
        <v>0</v>
      </c>
      <c r="V25" s="45">
        <v>0</v>
      </c>
      <c r="W25" s="45">
        <v>0</v>
      </c>
      <c r="X25" s="45">
        <v>0</v>
      </c>
      <c r="Y25" s="45">
        <v>0</v>
      </c>
      <c r="Z25" s="45">
        <f t="shared" si="1"/>
        <v>0</v>
      </c>
      <c r="AA25" s="44">
        <v>0</v>
      </c>
      <c r="AB25" s="44">
        <v>0</v>
      </c>
      <c r="AC25" s="44">
        <v>0</v>
      </c>
      <c r="AD25" s="44">
        <v>0</v>
      </c>
      <c r="AE25" s="44">
        <v>0</v>
      </c>
      <c r="AF25" s="44">
        <v>0</v>
      </c>
      <c r="AG25" s="44">
        <v>0</v>
      </c>
      <c r="AH25" s="44">
        <v>0</v>
      </c>
      <c r="AI25" s="44">
        <v>0</v>
      </c>
      <c r="AJ25" s="44">
        <v>0</v>
      </c>
      <c r="AK25" s="44">
        <v>0</v>
      </c>
      <c r="AL25" s="44">
        <v>0</v>
      </c>
      <c r="AM25" s="44">
        <v>0</v>
      </c>
      <c r="AN25" s="44">
        <v>0</v>
      </c>
      <c r="AO25" s="44">
        <v>0</v>
      </c>
      <c r="AP25" s="33">
        <f t="shared" si="2"/>
        <v>102</v>
      </c>
      <c r="AQ25" s="113"/>
      <c r="AR25" s="46">
        <v>43573</v>
      </c>
      <c r="AS25" s="53">
        <v>0.47222222222222227</v>
      </c>
      <c r="AT25" s="44" t="s">
        <v>118</v>
      </c>
      <c r="AU25" s="48">
        <v>2</v>
      </c>
      <c r="AV25" s="49" t="s">
        <v>75</v>
      </c>
      <c r="AW25" s="44">
        <v>11.4</v>
      </c>
      <c r="AX25" s="44">
        <v>132</v>
      </c>
      <c r="AY25" s="49">
        <v>3.0640000000000001</v>
      </c>
      <c r="AZ25" s="44">
        <v>1.6</v>
      </c>
      <c r="BA25" s="50">
        <v>22.1</v>
      </c>
      <c r="BB25" s="44">
        <v>764.6</v>
      </c>
      <c r="BC25" s="50">
        <v>8.25</v>
      </c>
      <c r="BD25" s="44">
        <v>0</v>
      </c>
      <c r="BE25" s="44">
        <v>0</v>
      </c>
      <c r="BF25" s="44">
        <v>2</v>
      </c>
      <c r="BG25" s="55">
        <v>5</v>
      </c>
      <c r="BH25" s="52" t="s">
        <v>136</v>
      </c>
      <c r="BI25" s="1"/>
      <c r="BJ25" s="3"/>
      <c r="BK25" s="5"/>
      <c r="BL25"/>
      <c r="BM25"/>
      <c r="BN25"/>
      <c r="BO25"/>
      <c r="BP25"/>
      <c r="BQ25"/>
      <c r="BR25"/>
      <c r="BS25"/>
      <c r="BT25"/>
      <c r="BU25"/>
      <c r="BV25"/>
      <c r="BW25"/>
      <c r="BX25"/>
      <c r="BY25"/>
      <c r="BZ25"/>
      <c r="CA25"/>
      <c r="CB25"/>
      <c r="CC25"/>
      <c r="CD25"/>
      <c r="CE25"/>
      <c r="CF25"/>
      <c r="CG25"/>
      <c r="CH25"/>
      <c r="CI25"/>
      <c r="CJ25"/>
      <c r="CK25"/>
      <c r="CL25"/>
      <c r="CM25"/>
      <c r="CN25"/>
      <c r="CO25"/>
      <c r="CP25"/>
      <c r="CQ25"/>
    </row>
    <row r="26" spans="1:95" s="11" customFormat="1" ht="15.95" customHeight="1" thickBot="1">
      <c r="A26" s="56">
        <v>43586</v>
      </c>
      <c r="B26" s="44" t="s">
        <v>102</v>
      </c>
      <c r="C26" s="44" t="s">
        <v>77</v>
      </c>
      <c r="D26" s="12"/>
      <c r="E26" s="45">
        <v>110</v>
      </c>
      <c r="F26" s="45">
        <v>0</v>
      </c>
      <c r="G26" s="45">
        <v>0</v>
      </c>
      <c r="H26" s="45">
        <v>0</v>
      </c>
      <c r="I26" s="45">
        <v>0</v>
      </c>
      <c r="J26" s="45">
        <f t="shared" si="0"/>
        <v>9</v>
      </c>
      <c r="K26" s="45">
        <v>0</v>
      </c>
      <c r="L26" s="45">
        <v>9</v>
      </c>
      <c r="M26" s="45">
        <v>0</v>
      </c>
      <c r="N26" s="45">
        <v>0</v>
      </c>
      <c r="O26" s="45">
        <v>0</v>
      </c>
      <c r="P26" s="45">
        <v>0</v>
      </c>
      <c r="Q26" s="45">
        <v>0</v>
      </c>
      <c r="R26" s="45">
        <f t="shared" si="3"/>
        <v>0</v>
      </c>
      <c r="S26" s="45">
        <v>0</v>
      </c>
      <c r="T26" s="45">
        <f t="shared" si="4"/>
        <v>1</v>
      </c>
      <c r="U26" s="45">
        <v>0</v>
      </c>
      <c r="V26" s="45">
        <v>0</v>
      </c>
      <c r="W26" s="44">
        <v>1</v>
      </c>
      <c r="X26" s="45">
        <v>0</v>
      </c>
      <c r="Y26" s="45">
        <v>0</v>
      </c>
      <c r="Z26" s="45">
        <f t="shared" si="1"/>
        <v>0</v>
      </c>
      <c r="AA26" s="44">
        <v>0</v>
      </c>
      <c r="AB26" s="44">
        <v>0</v>
      </c>
      <c r="AC26" s="44">
        <v>0</v>
      </c>
      <c r="AD26" s="44">
        <v>0</v>
      </c>
      <c r="AE26" s="44">
        <v>0</v>
      </c>
      <c r="AF26" s="44">
        <v>0</v>
      </c>
      <c r="AG26" s="44">
        <v>0</v>
      </c>
      <c r="AH26" s="44">
        <v>0</v>
      </c>
      <c r="AI26" s="44">
        <v>0</v>
      </c>
      <c r="AJ26" s="44">
        <v>0</v>
      </c>
      <c r="AK26" s="44">
        <v>0</v>
      </c>
      <c r="AL26" s="44">
        <v>0</v>
      </c>
      <c r="AM26" s="44">
        <v>1</v>
      </c>
      <c r="AN26" s="44">
        <v>0</v>
      </c>
      <c r="AO26" s="44">
        <v>0</v>
      </c>
      <c r="AP26" s="33">
        <f t="shared" si="2"/>
        <v>121</v>
      </c>
      <c r="AQ26" s="113"/>
      <c r="AR26" s="46">
        <v>43586</v>
      </c>
      <c r="AS26" s="53">
        <v>0.66666666666666663</v>
      </c>
      <c r="AT26" s="44" t="s">
        <v>105</v>
      </c>
      <c r="AU26" s="44">
        <v>10</v>
      </c>
      <c r="AV26" s="49" t="s">
        <v>75</v>
      </c>
      <c r="AW26" s="44">
        <v>9.5</v>
      </c>
      <c r="AX26" s="44">
        <v>127</v>
      </c>
      <c r="AY26" s="49">
        <v>0.72</v>
      </c>
      <c r="AZ26" s="44">
        <v>0.3</v>
      </c>
      <c r="BA26" s="50">
        <v>30.5</v>
      </c>
      <c r="BB26" s="44">
        <v>757.4</v>
      </c>
      <c r="BC26" s="50">
        <v>7.8</v>
      </c>
      <c r="BD26" s="44">
        <v>1</v>
      </c>
      <c r="BE26" s="44">
        <v>0</v>
      </c>
      <c r="BF26" s="44">
        <v>6.5</v>
      </c>
      <c r="BG26" s="55" t="s">
        <v>137</v>
      </c>
      <c r="BH26" s="52"/>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row>
    <row r="27" spans="1:95" ht="15.95" customHeight="1" thickBot="1">
      <c r="A27" s="56">
        <v>43586</v>
      </c>
      <c r="B27" s="44" t="s">
        <v>98</v>
      </c>
      <c r="C27" s="44" t="s">
        <v>77</v>
      </c>
      <c r="D27" s="12"/>
      <c r="E27" s="45">
        <v>152</v>
      </c>
      <c r="F27" s="45">
        <v>0</v>
      </c>
      <c r="G27" s="45">
        <v>0</v>
      </c>
      <c r="H27" s="45">
        <v>0</v>
      </c>
      <c r="I27" s="45">
        <v>2</v>
      </c>
      <c r="J27" s="45">
        <f t="shared" si="0"/>
        <v>0</v>
      </c>
      <c r="K27" s="45">
        <v>0</v>
      </c>
      <c r="L27" s="45">
        <v>0</v>
      </c>
      <c r="M27" s="45">
        <v>0</v>
      </c>
      <c r="N27" s="45">
        <v>0</v>
      </c>
      <c r="O27" s="45">
        <v>0</v>
      </c>
      <c r="P27" s="45">
        <v>0</v>
      </c>
      <c r="Q27" s="45">
        <v>0</v>
      </c>
      <c r="R27" s="45">
        <f t="shared" si="3"/>
        <v>0</v>
      </c>
      <c r="S27" s="45">
        <v>0</v>
      </c>
      <c r="T27" s="45">
        <f t="shared" si="4"/>
        <v>0</v>
      </c>
      <c r="U27" s="45">
        <v>0</v>
      </c>
      <c r="V27" s="45">
        <v>0</v>
      </c>
      <c r="W27" s="45">
        <v>0</v>
      </c>
      <c r="X27" s="45">
        <v>0</v>
      </c>
      <c r="Y27" s="45">
        <v>0</v>
      </c>
      <c r="Z27" s="45">
        <f t="shared" si="1"/>
        <v>0</v>
      </c>
      <c r="AA27" s="44">
        <v>0</v>
      </c>
      <c r="AB27" s="44">
        <v>0</v>
      </c>
      <c r="AC27" s="44">
        <v>0</v>
      </c>
      <c r="AD27" s="44">
        <v>0</v>
      </c>
      <c r="AE27" s="44">
        <v>0</v>
      </c>
      <c r="AF27" s="44">
        <v>0</v>
      </c>
      <c r="AG27" s="44">
        <v>0</v>
      </c>
      <c r="AH27" s="44">
        <v>0</v>
      </c>
      <c r="AI27" s="44">
        <v>0</v>
      </c>
      <c r="AJ27" s="44">
        <v>0</v>
      </c>
      <c r="AK27" s="44">
        <v>0</v>
      </c>
      <c r="AL27" s="44">
        <v>0</v>
      </c>
      <c r="AM27" s="44">
        <v>0</v>
      </c>
      <c r="AN27" s="44">
        <v>0</v>
      </c>
      <c r="AO27" s="44">
        <v>0</v>
      </c>
      <c r="AP27" s="33">
        <f t="shared" si="2"/>
        <v>154</v>
      </c>
      <c r="AQ27" s="113"/>
      <c r="AR27" s="46">
        <v>43586</v>
      </c>
      <c r="AS27" s="53">
        <v>0.61458333333333337</v>
      </c>
      <c r="AT27" s="44" t="s">
        <v>101</v>
      </c>
      <c r="AU27" s="44">
        <v>10</v>
      </c>
      <c r="AV27" s="49" t="s">
        <v>75</v>
      </c>
      <c r="AW27" s="44">
        <v>8</v>
      </c>
      <c r="AX27" s="44">
        <v>103</v>
      </c>
      <c r="AY27" s="49">
        <v>6.9999999999999999E-4</v>
      </c>
      <c r="AZ27" s="44">
        <v>0</v>
      </c>
      <c r="BA27" s="50">
        <v>28.3</v>
      </c>
      <c r="BB27" s="44">
        <v>759.5</v>
      </c>
      <c r="BC27" s="50">
        <v>7.8</v>
      </c>
      <c r="BD27" s="44">
        <v>0</v>
      </c>
      <c r="BE27" s="44">
        <v>0</v>
      </c>
      <c r="BF27" s="44">
        <v>18</v>
      </c>
      <c r="BG27" s="55">
        <v>0.2</v>
      </c>
      <c r="BH27" s="52"/>
    </row>
    <row r="28" spans="1:95" ht="15.95" customHeight="1" thickBot="1">
      <c r="A28" s="56">
        <v>43586</v>
      </c>
      <c r="B28" s="44" t="s">
        <v>84</v>
      </c>
      <c r="C28" s="44" t="s">
        <v>77</v>
      </c>
      <c r="D28" s="12"/>
      <c r="E28" s="45">
        <v>36</v>
      </c>
      <c r="F28" s="45">
        <v>2</v>
      </c>
      <c r="G28" s="45">
        <v>0</v>
      </c>
      <c r="H28" s="45">
        <v>3</v>
      </c>
      <c r="I28" s="45">
        <v>1</v>
      </c>
      <c r="J28" s="45">
        <f t="shared" si="0"/>
        <v>2</v>
      </c>
      <c r="K28" s="45">
        <v>0</v>
      </c>
      <c r="L28" s="45">
        <v>2</v>
      </c>
      <c r="M28" s="45">
        <v>0</v>
      </c>
      <c r="N28" s="45">
        <v>0</v>
      </c>
      <c r="O28" s="45">
        <v>0</v>
      </c>
      <c r="P28" s="45">
        <v>0</v>
      </c>
      <c r="Q28" s="45">
        <v>0</v>
      </c>
      <c r="R28" s="45">
        <f t="shared" si="3"/>
        <v>0</v>
      </c>
      <c r="S28" s="45">
        <v>0</v>
      </c>
      <c r="T28" s="45">
        <f t="shared" si="4"/>
        <v>0</v>
      </c>
      <c r="U28" s="45">
        <v>0</v>
      </c>
      <c r="V28" s="45">
        <v>0</v>
      </c>
      <c r="W28" s="45">
        <v>0</v>
      </c>
      <c r="X28" s="45">
        <v>0</v>
      </c>
      <c r="Y28" s="45">
        <v>0</v>
      </c>
      <c r="Z28" s="45">
        <f t="shared" si="1"/>
        <v>0</v>
      </c>
      <c r="AA28" s="44">
        <v>0</v>
      </c>
      <c r="AB28" s="44">
        <v>0</v>
      </c>
      <c r="AC28" s="44">
        <v>0</v>
      </c>
      <c r="AD28" s="44">
        <v>0</v>
      </c>
      <c r="AE28" s="44">
        <v>0</v>
      </c>
      <c r="AF28" s="44">
        <v>0</v>
      </c>
      <c r="AG28" s="44">
        <v>0</v>
      </c>
      <c r="AH28" s="44">
        <v>0</v>
      </c>
      <c r="AI28" s="44">
        <v>0</v>
      </c>
      <c r="AJ28" s="44">
        <v>0</v>
      </c>
      <c r="AK28" s="44">
        <v>0</v>
      </c>
      <c r="AL28" s="44">
        <v>0</v>
      </c>
      <c r="AM28" s="44">
        <v>0</v>
      </c>
      <c r="AN28" s="44">
        <v>0</v>
      </c>
      <c r="AO28" s="44">
        <v>0</v>
      </c>
      <c r="AP28" s="33">
        <f t="shared" si="2"/>
        <v>44</v>
      </c>
      <c r="AQ28" s="113"/>
      <c r="AR28" s="46">
        <v>43586</v>
      </c>
      <c r="AS28" s="53">
        <v>0.5625</v>
      </c>
      <c r="AT28" s="44" t="s">
        <v>85</v>
      </c>
      <c r="AU28" s="44">
        <v>5</v>
      </c>
      <c r="AV28" s="49" t="s">
        <v>75</v>
      </c>
      <c r="AW28" s="44">
        <v>15.76</v>
      </c>
      <c r="AX28" s="44">
        <v>183</v>
      </c>
      <c r="AY28" s="49">
        <v>0.20399999999999999</v>
      </c>
      <c r="AZ28" s="44">
        <v>0.1</v>
      </c>
      <c r="BA28" s="50">
        <v>22.7</v>
      </c>
      <c r="BB28" s="44">
        <v>760.5</v>
      </c>
      <c r="BC28" s="50">
        <v>9.1999999999999993</v>
      </c>
      <c r="BD28" s="44">
        <v>0</v>
      </c>
      <c r="BE28" s="44">
        <v>0</v>
      </c>
      <c r="BF28" s="44">
        <v>10</v>
      </c>
      <c r="BG28" s="55">
        <v>0.05</v>
      </c>
      <c r="BH28" s="52" t="s">
        <v>138</v>
      </c>
    </row>
    <row r="29" spans="1:95" ht="15.95" customHeight="1" thickBot="1">
      <c r="A29" s="43">
        <v>43587</v>
      </c>
      <c r="B29" s="44" t="s">
        <v>115</v>
      </c>
      <c r="C29" s="44" t="s">
        <v>77</v>
      </c>
      <c r="D29" s="12"/>
      <c r="E29" s="45">
        <v>260</v>
      </c>
      <c r="F29" s="45">
        <v>2</v>
      </c>
      <c r="G29" s="45">
        <v>0</v>
      </c>
      <c r="H29" s="45">
        <v>1</v>
      </c>
      <c r="I29" s="45">
        <v>0</v>
      </c>
      <c r="J29" s="45">
        <f t="shared" si="0"/>
        <v>0</v>
      </c>
      <c r="K29" s="45">
        <v>0</v>
      </c>
      <c r="L29" s="45">
        <v>0</v>
      </c>
      <c r="M29" s="45">
        <v>0</v>
      </c>
      <c r="N29" s="45">
        <v>0</v>
      </c>
      <c r="O29" s="45">
        <v>0</v>
      </c>
      <c r="P29" s="45">
        <v>0</v>
      </c>
      <c r="Q29" s="45">
        <v>0</v>
      </c>
      <c r="R29" s="45">
        <f t="shared" si="3"/>
        <v>0</v>
      </c>
      <c r="S29" s="45">
        <v>0</v>
      </c>
      <c r="T29" s="45">
        <f t="shared" si="4"/>
        <v>0</v>
      </c>
      <c r="U29" s="45">
        <v>0</v>
      </c>
      <c r="V29" s="45">
        <v>0</v>
      </c>
      <c r="W29" s="45">
        <v>0</v>
      </c>
      <c r="X29" s="45">
        <v>0</v>
      </c>
      <c r="Y29" s="45">
        <v>0</v>
      </c>
      <c r="Z29" s="45">
        <f t="shared" si="1"/>
        <v>0</v>
      </c>
      <c r="AA29" s="44">
        <v>0</v>
      </c>
      <c r="AB29" s="44">
        <v>0</v>
      </c>
      <c r="AC29" s="44">
        <v>0</v>
      </c>
      <c r="AD29" s="44">
        <v>0</v>
      </c>
      <c r="AE29" s="44">
        <v>0</v>
      </c>
      <c r="AF29" s="44">
        <v>0</v>
      </c>
      <c r="AG29" s="44">
        <v>0</v>
      </c>
      <c r="AH29" s="44">
        <v>0</v>
      </c>
      <c r="AI29" s="44">
        <v>0</v>
      </c>
      <c r="AJ29" s="44">
        <v>0</v>
      </c>
      <c r="AK29" s="44">
        <v>0</v>
      </c>
      <c r="AL29" s="44">
        <v>0</v>
      </c>
      <c r="AM29" s="44">
        <v>0</v>
      </c>
      <c r="AN29" s="44">
        <v>0</v>
      </c>
      <c r="AO29" s="44">
        <v>0</v>
      </c>
      <c r="AP29" s="33">
        <f t="shared" si="2"/>
        <v>263</v>
      </c>
      <c r="AQ29" s="113"/>
      <c r="AR29" s="46">
        <v>43587</v>
      </c>
      <c r="AS29" s="53">
        <v>0.625</v>
      </c>
      <c r="AT29" s="44" t="s">
        <v>115</v>
      </c>
      <c r="AU29" s="44">
        <v>10</v>
      </c>
      <c r="AV29" s="44" t="s">
        <v>75</v>
      </c>
      <c r="AW29" s="44">
        <v>8.5</v>
      </c>
      <c r="AX29" s="48">
        <v>109</v>
      </c>
      <c r="AY29" s="49">
        <v>0.32900000000000001</v>
      </c>
      <c r="AZ29" s="44">
        <v>0.2</v>
      </c>
      <c r="BA29" s="50">
        <v>28.1</v>
      </c>
      <c r="BB29" s="44">
        <v>759.9</v>
      </c>
      <c r="BC29" s="50">
        <v>7.5</v>
      </c>
      <c r="BD29" s="44">
        <v>1</v>
      </c>
      <c r="BE29" s="44">
        <v>0</v>
      </c>
      <c r="BF29" s="48">
        <v>8</v>
      </c>
      <c r="BG29" s="55">
        <v>0.1</v>
      </c>
      <c r="BH29" s="52"/>
      <c r="BI29" s="1"/>
      <c r="BJ29" s="3"/>
      <c r="BK29" s="5"/>
    </row>
    <row r="30" spans="1:95" ht="15.95" customHeight="1" thickBot="1">
      <c r="A30" s="43">
        <v>43643</v>
      </c>
      <c r="B30" s="44" t="s">
        <v>73</v>
      </c>
      <c r="C30" s="44" t="s">
        <v>77</v>
      </c>
      <c r="D30" s="12"/>
      <c r="E30" s="45">
        <v>12</v>
      </c>
      <c r="F30" s="45">
        <v>61</v>
      </c>
      <c r="G30" s="45">
        <v>0</v>
      </c>
      <c r="H30" s="45">
        <v>0</v>
      </c>
      <c r="I30" s="45">
        <v>0</v>
      </c>
      <c r="J30" s="45">
        <f t="shared" si="0"/>
        <v>8</v>
      </c>
      <c r="K30" s="45">
        <v>0</v>
      </c>
      <c r="L30" s="45">
        <v>7</v>
      </c>
      <c r="M30" s="45">
        <v>0</v>
      </c>
      <c r="N30" s="45">
        <v>0</v>
      </c>
      <c r="O30" s="45">
        <v>1</v>
      </c>
      <c r="P30" s="45">
        <v>0</v>
      </c>
      <c r="Q30" s="45">
        <v>4</v>
      </c>
      <c r="R30" s="45">
        <f t="shared" si="3"/>
        <v>0</v>
      </c>
      <c r="S30" s="45">
        <v>0</v>
      </c>
      <c r="T30" s="45">
        <f t="shared" si="4"/>
        <v>1</v>
      </c>
      <c r="U30" s="45">
        <v>1</v>
      </c>
      <c r="V30" s="45">
        <v>0</v>
      </c>
      <c r="W30" s="45">
        <v>0</v>
      </c>
      <c r="X30" s="45">
        <v>0</v>
      </c>
      <c r="Y30" s="45">
        <v>0</v>
      </c>
      <c r="Z30" s="45">
        <f t="shared" si="1"/>
        <v>0</v>
      </c>
      <c r="AA30" s="44">
        <v>0</v>
      </c>
      <c r="AB30" s="44">
        <v>0</v>
      </c>
      <c r="AC30" s="44">
        <v>0</v>
      </c>
      <c r="AD30" s="44">
        <v>0</v>
      </c>
      <c r="AE30" s="44">
        <v>0</v>
      </c>
      <c r="AF30" s="44">
        <v>0</v>
      </c>
      <c r="AG30" s="44">
        <v>0</v>
      </c>
      <c r="AH30" s="44">
        <v>0</v>
      </c>
      <c r="AI30" s="44">
        <v>0</v>
      </c>
      <c r="AJ30" s="44">
        <v>0</v>
      </c>
      <c r="AK30" s="44">
        <v>0</v>
      </c>
      <c r="AL30" s="44">
        <v>0</v>
      </c>
      <c r="AM30" s="44">
        <v>0</v>
      </c>
      <c r="AN30" s="44">
        <v>0</v>
      </c>
      <c r="AO30" s="44">
        <v>0</v>
      </c>
      <c r="AP30" s="33">
        <f t="shared" si="2"/>
        <v>86</v>
      </c>
      <c r="AQ30" s="113"/>
      <c r="AR30" s="57">
        <v>43643</v>
      </c>
      <c r="AS30" s="1477">
        <v>0.60416666666666663</v>
      </c>
      <c r="AT30" s="1478" t="s">
        <v>73</v>
      </c>
      <c r="AU30" s="54">
        <v>10</v>
      </c>
      <c r="AV30" s="49" t="s">
        <v>75</v>
      </c>
      <c r="AW30" s="1478">
        <v>15.1</v>
      </c>
      <c r="AX30" s="1478">
        <v>214</v>
      </c>
      <c r="AY30" s="1479">
        <v>39.6</v>
      </c>
      <c r="AZ30" s="1478">
        <v>25.3</v>
      </c>
      <c r="BA30" s="1480">
        <v>25.8</v>
      </c>
      <c r="BB30" s="1478">
        <v>761</v>
      </c>
      <c r="BC30" s="1480">
        <v>8.6</v>
      </c>
      <c r="BD30" s="1478">
        <v>0</v>
      </c>
      <c r="BE30" s="1478">
        <v>0</v>
      </c>
      <c r="BF30" s="1478">
        <v>2</v>
      </c>
      <c r="BG30" s="1481">
        <v>0.15</v>
      </c>
      <c r="BH30" s="1482"/>
      <c r="BI30" s="1"/>
      <c r="BJ30" s="3"/>
      <c r="BK30" s="5"/>
    </row>
    <row r="31" spans="1:95" ht="15.95" customHeight="1" thickBot="1">
      <c r="A31" s="43">
        <v>43643</v>
      </c>
      <c r="B31" s="44" t="s">
        <v>118</v>
      </c>
      <c r="C31" s="44" t="s">
        <v>77</v>
      </c>
      <c r="D31" s="12"/>
      <c r="E31" s="45">
        <v>13</v>
      </c>
      <c r="F31" s="45">
        <v>5</v>
      </c>
      <c r="G31" s="45">
        <v>0</v>
      </c>
      <c r="H31" s="45">
        <v>1</v>
      </c>
      <c r="I31" s="45">
        <v>22</v>
      </c>
      <c r="J31" s="45">
        <f t="shared" si="0"/>
        <v>1</v>
      </c>
      <c r="K31" s="45">
        <v>0</v>
      </c>
      <c r="L31" s="45">
        <v>1</v>
      </c>
      <c r="M31" s="45">
        <v>0</v>
      </c>
      <c r="N31" s="45">
        <v>0</v>
      </c>
      <c r="O31" s="45">
        <v>0</v>
      </c>
      <c r="P31" s="45">
        <v>0</v>
      </c>
      <c r="Q31" s="45">
        <v>0</v>
      </c>
      <c r="R31" s="45">
        <f t="shared" si="3"/>
        <v>0</v>
      </c>
      <c r="S31" s="45">
        <v>0</v>
      </c>
      <c r="T31" s="45">
        <f t="shared" si="4"/>
        <v>0</v>
      </c>
      <c r="U31" s="45">
        <v>0</v>
      </c>
      <c r="V31" s="45">
        <v>0</v>
      </c>
      <c r="W31" s="45">
        <v>0</v>
      </c>
      <c r="X31" s="45">
        <v>0</v>
      </c>
      <c r="Y31" s="45">
        <v>0</v>
      </c>
      <c r="Z31" s="45">
        <f t="shared" si="1"/>
        <v>0</v>
      </c>
      <c r="AA31" s="44">
        <v>0</v>
      </c>
      <c r="AB31" s="44">
        <v>0</v>
      </c>
      <c r="AC31" s="44">
        <v>0</v>
      </c>
      <c r="AD31" s="44">
        <v>0</v>
      </c>
      <c r="AE31" s="44">
        <v>0</v>
      </c>
      <c r="AF31" s="44">
        <v>0</v>
      </c>
      <c r="AG31" s="44">
        <v>0</v>
      </c>
      <c r="AH31" s="44">
        <v>0</v>
      </c>
      <c r="AI31" s="44">
        <v>0</v>
      </c>
      <c r="AJ31" s="44">
        <v>0</v>
      </c>
      <c r="AK31" s="44">
        <v>0</v>
      </c>
      <c r="AL31" s="44">
        <v>0</v>
      </c>
      <c r="AM31" s="44">
        <v>0</v>
      </c>
      <c r="AN31" s="44">
        <v>4</v>
      </c>
      <c r="AO31" s="44">
        <v>0</v>
      </c>
      <c r="AP31" s="33">
        <f t="shared" si="2"/>
        <v>46</v>
      </c>
      <c r="AQ31" s="113"/>
      <c r="AR31" s="57">
        <v>43643</v>
      </c>
      <c r="AS31" s="1477">
        <v>0.46875</v>
      </c>
      <c r="AT31" s="1478" t="s">
        <v>118</v>
      </c>
      <c r="AU31" s="54">
        <v>5</v>
      </c>
      <c r="AV31" s="66" t="s">
        <v>75</v>
      </c>
      <c r="AW31" s="1478">
        <v>3.8</v>
      </c>
      <c r="AX31" s="1478">
        <v>42</v>
      </c>
      <c r="AY31" s="1479">
        <v>5.61</v>
      </c>
      <c r="AZ31" s="1478">
        <v>3.1</v>
      </c>
      <c r="BA31" s="1480">
        <v>20.6</v>
      </c>
      <c r="BB31" s="1478">
        <v>763.1</v>
      </c>
      <c r="BC31" s="1480">
        <v>6.5</v>
      </c>
      <c r="BD31" s="54">
        <v>0</v>
      </c>
      <c r="BE31" s="54">
        <v>0</v>
      </c>
      <c r="BF31" s="54">
        <v>1.5</v>
      </c>
      <c r="BG31" s="60">
        <v>7.0000000000000007E-2</v>
      </c>
      <c r="BH31" s="1482" t="s">
        <v>140</v>
      </c>
      <c r="BI31" s="1"/>
      <c r="BJ31" s="3"/>
      <c r="BK31" s="5"/>
    </row>
    <row r="32" spans="1:95" ht="15.95" customHeight="1" thickBot="1">
      <c r="A32" s="43">
        <v>43643</v>
      </c>
      <c r="B32" s="44" t="s">
        <v>128</v>
      </c>
      <c r="C32" s="44" t="s">
        <v>77</v>
      </c>
      <c r="D32" s="12"/>
      <c r="E32" s="45">
        <v>4</v>
      </c>
      <c r="F32" s="45">
        <v>0</v>
      </c>
      <c r="G32" s="45">
        <v>0</v>
      </c>
      <c r="H32" s="45">
        <v>15</v>
      </c>
      <c r="I32" s="45">
        <v>0</v>
      </c>
      <c r="J32" s="45">
        <f t="shared" si="0"/>
        <v>0</v>
      </c>
      <c r="K32" s="45">
        <v>0</v>
      </c>
      <c r="L32" s="45">
        <v>0</v>
      </c>
      <c r="M32" s="45">
        <v>0</v>
      </c>
      <c r="N32" s="45">
        <v>0</v>
      </c>
      <c r="O32" s="45">
        <v>0</v>
      </c>
      <c r="P32" s="45">
        <v>0</v>
      </c>
      <c r="Q32" s="45">
        <v>0</v>
      </c>
      <c r="R32" s="45">
        <f t="shared" si="3"/>
        <v>0</v>
      </c>
      <c r="S32" s="45">
        <v>0</v>
      </c>
      <c r="T32" s="45">
        <f t="shared" si="4"/>
        <v>0</v>
      </c>
      <c r="U32" s="45">
        <v>0</v>
      </c>
      <c r="V32" s="45">
        <v>0</v>
      </c>
      <c r="W32" s="45">
        <v>0</v>
      </c>
      <c r="X32" s="45">
        <v>0</v>
      </c>
      <c r="Y32" s="45">
        <v>0</v>
      </c>
      <c r="Z32" s="45">
        <f t="shared" si="1"/>
        <v>0</v>
      </c>
      <c r="AA32" s="44">
        <v>0</v>
      </c>
      <c r="AB32" s="44">
        <v>0</v>
      </c>
      <c r="AC32" s="44">
        <v>0</v>
      </c>
      <c r="AD32" s="44">
        <v>0</v>
      </c>
      <c r="AE32" s="44">
        <v>0</v>
      </c>
      <c r="AF32" s="44">
        <v>0</v>
      </c>
      <c r="AG32" s="44">
        <v>0</v>
      </c>
      <c r="AH32" s="44">
        <v>0</v>
      </c>
      <c r="AI32" s="44">
        <v>0</v>
      </c>
      <c r="AJ32" s="44">
        <v>0</v>
      </c>
      <c r="AK32" s="44">
        <v>0</v>
      </c>
      <c r="AL32" s="44">
        <v>0</v>
      </c>
      <c r="AM32" s="44">
        <v>0</v>
      </c>
      <c r="AN32" s="44">
        <v>0</v>
      </c>
      <c r="AO32" s="44">
        <v>0</v>
      </c>
      <c r="AP32" s="33">
        <f t="shared" si="2"/>
        <v>19</v>
      </c>
      <c r="AQ32" s="113"/>
      <c r="AR32" s="57">
        <v>43643</v>
      </c>
      <c r="AS32" s="1477">
        <v>0.49305555555555558</v>
      </c>
      <c r="AT32" s="1478" t="s">
        <v>128</v>
      </c>
      <c r="AU32" s="54">
        <v>10</v>
      </c>
      <c r="AV32" s="49" t="s">
        <v>75</v>
      </c>
      <c r="AW32" s="1478">
        <v>13.1</v>
      </c>
      <c r="AX32" s="1478">
        <v>161</v>
      </c>
      <c r="AY32" s="1479">
        <v>2.39</v>
      </c>
      <c r="AZ32" s="1478">
        <v>1.2</v>
      </c>
      <c r="BA32" s="1480">
        <v>24.5</v>
      </c>
      <c r="BB32" s="1478">
        <v>762.8</v>
      </c>
      <c r="BC32" s="1480">
        <v>8.8000000000000007</v>
      </c>
      <c r="BD32" s="1478">
        <v>0</v>
      </c>
      <c r="BE32" s="1478">
        <v>0</v>
      </c>
      <c r="BF32" s="1478">
        <v>2</v>
      </c>
      <c r="BG32" s="1481">
        <v>0.15</v>
      </c>
      <c r="BH32" s="1482"/>
      <c r="BI32" s="1"/>
      <c r="BJ32" s="3"/>
      <c r="BK32" s="5"/>
    </row>
    <row r="33" spans="1:95" ht="15.95" customHeight="1" thickBot="1">
      <c r="A33" s="56">
        <v>43647</v>
      </c>
      <c r="B33" s="44" t="s">
        <v>121</v>
      </c>
      <c r="C33" s="44" t="s">
        <v>77</v>
      </c>
      <c r="D33" s="12"/>
      <c r="E33" s="45">
        <v>0</v>
      </c>
      <c r="F33" s="45">
        <v>0</v>
      </c>
      <c r="G33" s="45">
        <v>2</v>
      </c>
      <c r="H33" s="45"/>
      <c r="I33" s="45">
        <v>1</v>
      </c>
      <c r="J33" s="45">
        <f t="shared" si="0"/>
        <v>0</v>
      </c>
      <c r="K33" s="45">
        <v>0</v>
      </c>
      <c r="L33" s="45">
        <v>0</v>
      </c>
      <c r="M33" s="45">
        <v>0</v>
      </c>
      <c r="N33" s="45">
        <v>0</v>
      </c>
      <c r="O33" s="45">
        <v>0</v>
      </c>
      <c r="P33" s="45">
        <v>0</v>
      </c>
      <c r="Q33" s="45">
        <v>0</v>
      </c>
      <c r="R33" s="45">
        <f t="shared" si="3"/>
        <v>2</v>
      </c>
      <c r="S33" s="45">
        <v>0</v>
      </c>
      <c r="T33" s="45">
        <f t="shared" si="4"/>
        <v>0</v>
      </c>
      <c r="U33" s="45">
        <v>0</v>
      </c>
      <c r="V33" s="45">
        <v>0</v>
      </c>
      <c r="W33" s="45">
        <v>0</v>
      </c>
      <c r="X33" s="45">
        <v>0</v>
      </c>
      <c r="Y33" s="45">
        <v>0</v>
      </c>
      <c r="Z33" s="45">
        <f t="shared" si="1"/>
        <v>0</v>
      </c>
      <c r="AA33" s="44">
        <v>0</v>
      </c>
      <c r="AB33" s="44">
        <v>0</v>
      </c>
      <c r="AC33" s="44">
        <v>0</v>
      </c>
      <c r="AD33" s="44">
        <v>0</v>
      </c>
      <c r="AE33" s="44">
        <v>0</v>
      </c>
      <c r="AF33" s="44">
        <v>0</v>
      </c>
      <c r="AG33" s="44">
        <v>0</v>
      </c>
      <c r="AH33" s="44">
        <v>0</v>
      </c>
      <c r="AI33" s="44">
        <v>0</v>
      </c>
      <c r="AJ33" s="44">
        <v>0</v>
      </c>
      <c r="AK33" s="44">
        <v>0</v>
      </c>
      <c r="AL33" s="44">
        <v>0</v>
      </c>
      <c r="AM33" s="44">
        <v>0</v>
      </c>
      <c r="AN33" s="44">
        <v>0</v>
      </c>
      <c r="AO33" s="44">
        <v>0</v>
      </c>
      <c r="AP33" s="33">
        <f t="shared" si="2"/>
        <v>3</v>
      </c>
      <c r="AQ33" s="113"/>
      <c r="AR33" s="57">
        <v>43647</v>
      </c>
      <c r="AS33" s="1477">
        <v>0.39583333333333331</v>
      </c>
      <c r="AT33" s="1478" t="s">
        <v>121</v>
      </c>
      <c r="AU33" s="54">
        <v>10</v>
      </c>
      <c r="AV33" s="49" t="s">
        <v>75</v>
      </c>
      <c r="AW33" s="1478">
        <v>7.8</v>
      </c>
      <c r="AX33" s="1478">
        <v>101</v>
      </c>
      <c r="AY33" s="1479">
        <v>13.69</v>
      </c>
      <c r="AZ33" s="1478">
        <v>7.9</v>
      </c>
      <c r="BA33" s="1480">
        <v>26.2</v>
      </c>
      <c r="BB33" s="1478">
        <v>759.2</v>
      </c>
      <c r="BC33" s="1480">
        <v>7.5</v>
      </c>
      <c r="BD33" s="1478">
        <v>0</v>
      </c>
      <c r="BE33" s="1478">
        <v>1</v>
      </c>
      <c r="BF33" s="1478">
        <v>2.5</v>
      </c>
      <c r="BG33" s="1481">
        <v>0.2</v>
      </c>
      <c r="BH33" s="1482"/>
    </row>
    <row r="34" spans="1:95" ht="15.95" customHeight="1" thickBot="1">
      <c r="A34" s="43">
        <v>43648</v>
      </c>
      <c r="B34" s="44" t="s">
        <v>94</v>
      </c>
      <c r="C34" s="44" t="s">
        <v>77</v>
      </c>
      <c r="D34" s="12"/>
      <c r="E34" s="45">
        <v>14</v>
      </c>
      <c r="F34" s="45">
        <v>0</v>
      </c>
      <c r="G34" s="45">
        <v>0</v>
      </c>
      <c r="H34" s="45">
        <v>0</v>
      </c>
      <c r="I34" s="45">
        <v>0</v>
      </c>
      <c r="J34" s="45">
        <f t="shared" si="0"/>
        <v>0</v>
      </c>
      <c r="K34" s="45">
        <v>0</v>
      </c>
      <c r="L34" s="45">
        <v>0</v>
      </c>
      <c r="M34" s="45">
        <v>0</v>
      </c>
      <c r="N34" s="45">
        <v>0</v>
      </c>
      <c r="O34" s="45">
        <v>0</v>
      </c>
      <c r="P34" s="45">
        <v>0</v>
      </c>
      <c r="Q34" s="45">
        <v>0</v>
      </c>
      <c r="R34" s="45">
        <f t="shared" si="3"/>
        <v>0</v>
      </c>
      <c r="S34" s="45">
        <v>0</v>
      </c>
      <c r="T34" s="45">
        <f t="shared" si="4"/>
        <v>0</v>
      </c>
      <c r="U34" s="45">
        <v>0</v>
      </c>
      <c r="V34" s="45">
        <v>0</v>
      </c>
      <c r="W34" s="45">
        <v>0</v>
      </c>
      <c r="X34" s="45">
        <v>0</v>
      </c>
      <c r="Y34" s="45">
        <v>0</v>
      </c>
      <c r="Z34" s="45">
        <f t="shared" si="1"/>
        <v>0</v>
      </c>
      <c r="AA34" s="44">
        <v>0</v>
      </c>
      <c r="AB34" s="44">
        <v>0</v>
      </c>
      <c r="AC34" s="44">
        <v>0</v>
      </c>
      <c r="AD34" s="44">
        <v>0</v>
      </c>
      <c r="AE34" s="44">
        <v>0</v>
      </c>
      <c r="AF34" s="44">
        <v>0</v>
      </c>
      <c r="AG34" s="44">
        <v>0</v>
      </c>
      <c r="AH34" s="44">
        <v>0</v>
      </c>
      <c r="AI34" s="44">
        <v>0</v>
      </c>
      <c r="AJ34" s="44">
        <v>0</v>
      </c>
      <c r="AK34" s="44">
        <v>0</v>
      </c>
      <c r="AL34" s="44">
        <v>0</v>
      </c>
      <c r="AM34" s="44">
        <v>0</v>
      </c>
      <c r="AN34" s="44">
        <v>0</v>
      </c>
      <c r="AO34" s="44">
        <v>0</v>
      </c>
      <c r="AP34" s="33">
        <f t="shared" si="2"/>
        <v>14</v>
      </c>
      <c r="AQ34" s="113"/>
      <c r="AR34" s="57">
        <v>43648</v>
      </c>
      <c r="AS34" s="1477">
        <v>0.66666666666666663</v>
      </c>
      <c r="AT34" s="1478" t="s">
        <v>94</v>
      </c>
      <c r="AU34" s="54">
        <v>10</v>
      </c>
      <c r="AV34" s="49" t="s">
        <v>75</v>
      </c>
      <c r="AW34" s="1478">
        <v>13.2</v>
      </c>
      <c r="AX34" s="1478">
        <v>195</v>
      </c>
      <c r="AY34" s="1479">
        <v>32.200000000000003</v>
      </c>
      <c r="AZ34" s="1478">
        <v>20</v>
      </c>
      <c r="BA34" s="1480">
        <v>29.7</v>
      </c>
      <c r="BB34" s="1478">
        <v>758</v>
      </c>
      <c r="BC34" s="1480">
        <v>8.9</v>
      </c>
      <c r="BD34" s="1478">
        <v>0</v>
      </c>
      <c r="BE34" s="1478">
        <v>0</v>
      </c>
      <c r="BF34" s="1478">
        <v>3</v>
      </c>
      <c r="BG34" s="1481">
        <v>0.4</v>
      </c>
      <c r="BH34" s="1482"/>
      <c r="BI34" s="17"/>
      <c r="BJ34" s="16"/>
      <c r="BK34" s="18"/>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row>
    <row r="35" spans="1:95" ht="15.95" customHeight="1" thickBot="1">
      <c r="A35" s="43">
        <v>43648</v>
      </c>
      <c r="B35" s="44" t="s">
        <v>96</v>
      </c>
      <c r="C35" s="44" t="s">
        <v>77</v>
      </c>
      <c r="D35" s="12"/>
      <c r="E35" s="45">
        <v>105</v>
      </c>
      <c r="F35" s="45">
        <v>0</v>
      </c>
      <c r="G35" s="45">
        <v>0</v>
      </c>
      <c r="H35" s="45">
        <v>0</v>
      </c>
      <c r="I35" s="45">
        <v>0</v>
      </c>
      <c r="J35" s="45">
        <f t="shared" si="0"/>
        <v>0</v>
      </c>
      <c r="K35" s="45">
        <v>0</v>
      </c>
      <c r="L35" s="45">
        <v>0</v>
      </c>
      <c r="M35" s="45">
        <v>0</v>
      </c>
      <c r="N35" s="45">
        <v>0</v>
      </c>
      <c r="O35" s="45">
        <v>0</v>
      </c>
      <c r="P35" s="45">
        <v>0</v>
      </c>
      <c r="Q35" s="45">
        <v>0</v>
      </c>
      <c r="R35" s="45">
        <f t="shared" si="3"/>
        <v>0</v>
      </c>
      <c r="S35" s="45">
        <v>0</v>
      </c>
      <c r="T35" s="45">
        <f t="shared" si="4"/>
        <v>1</v>
      </c>
      <c r="U35" s="45">
        <v>1</v>
      </c>
      <c r="V35" s="45">
        <v>0</v>
      </c>
      <c r="W35" s="45">
        <v>0</v>
      </c>
      <c r="X35" s="45">
        <v>0</v>
      </c>
      <c r="Y35" s="45">
        <v>0</v>
      </c>
      <c r="Z35" s="45">
        <f t="shared" ref="Z35:Z57" si="5">SUM(AA35:AI35)</f>
        <v>0</v>
      </c>
      <c r="AA35" s="44">
        <v>0</v>
      </c>
      <c r="AB35" s="44">
        <v>0</v>
      </c>
      <c r="AC35" s="44">
        <v>0</v>
      </c>
      <c r="AD35" s="44">
        <v>0</v>
      </c>
      <c r="AE35" s="44">
        <v>0</v>
      </c>
      <c r="AF35" s="44">
        <v>0</v>
      </c>
      <c r="AG35" s="44">
        <v>0</v>
      </c>
      <c r="AH35" s="44">
        <v>0</v>
      </c>
      <c r="AI35" s="44">
        <v>0</v>
      </c>
      <c r="AJ35" s="44">
        <v>0</v>
      </c>
      <c r="AK35" s="44">
        <v>0</v>
      </c>
      <c r="AL35" s="44">
        <v>0</v>
      </c>
      <c r="AM35" s="44">
        <v>0</v>
      </c>
      <c r="AN35" s="44">
        <v>0</v>
      </c>
      <c r="AO35" s="44">
        <v>0</v>
      </c>
      <c r="AP35" s="33">
        <f t="shared" ref="AP35:AP58" si="6">SUM(E35:AO35)-Z35-J35-T35-R35</f>
        <v>106</v>
      </c>
      <c r="AQ35" s="113"/>
      <c r="AR35" s="57">
        <v>43648</v>
      </c>
      <c r="AS35" s="1477">
        <v>0.70833333333333337</v>
      </c>
      <c r="AT35" s="1478" t="s">
        <v>96</v>
      </c>
      <c r="AU35" s="54">
        <v>10</v>
      </c>
      <c r="AV35" s="49" t="s">
        <v>75</v>
      </c>
      <c r="AW35" s="1478">
        <v>12.8</v>
      </c>
      <c r="AX35" s="1478">
        <v>193</v>
      </c>
      <c r="AY35" s="1479">
        <v>33.6</v>
      </c>
      <c r="AZ35" s="1478">
        <v>21</v>
      </c>
      <c r="BA35" s="1480">
        <v>29.3</v>
      </c>
      <c r="BB35" s="1478">
        <v>757.2</v>
      </c>
      <c r="BC35" s="1480">
        <v>8.9</v>
      </c>
      <c r="BD35" s="1478">
        <v>0</v>
      </c>
      <c r="BE35" s="1478">
        <v>0</v>
      </c>
      <c r="BF35" s="1478">
        <v>2</v>
      </c>
      <c r="BG35" s="1481">
        <v>0.4</v>
      </c>
      <c r="BH35" s="1482"/>
      <c r="BI35" s="1"/>
      <c r="BJ35" s="3"/>
      <c r="BK35" s="5"/>
    </row>
    <row r="36" spans="1:95" ht="15.95" customHeight="1" thickBot="1">
      <c r="A36" s="56">
        <v>43657</v>
      </c>
      <c r="B36" s="44" t="s">
        <v>86</v>
      </c>
      <c r="C36" s="44" t="s">
        <v>77</v>
      </c>
      <c r="D36" s="12"/>
      <c r="E36" s="45">
        <v>1</v>
      </c>
      <c r="F36" s="45">
        <v>0</v>
      </c>
      <c r="G36" s="45">
        <v>1</v>
      </c>
      <c r="H36" s="45">
        <v>2</v>
      </c>
      <c r="I36" s="45">
        <v>0</v>
      </c>
      <c r="J36" s="45">
        <f t="shared" si="0"/>
        <v>0</v>
      </c>
      <c r="K36" s="45">
        <v>0</v>
      </c>
      <c r="L36" s="45">
        <v>0</v>
      </c>
      <c r="M36" s="45">
        <v>0</v>
      </c>
      <c r="N36" s="45">
        <v>0</v>
      </c>
      <c r="O36" s="45">
        <v>0</v>
      </c>
      <c r="P36" s="45">
        <v>0</v>
      </c>
      <c r="Q36" s="45">
        <v>0</v>
      </c>
      <c r="R36" s="45">
        <f t="shared" si="3"/>
        <v>1</v>
      </c>
      <c r="S36" s="45">
        <v>0</v>
      </c>
      <c r="T36" s="45">
        <f t="shared" si="4"/>
        <v>0</v>
      </c>
      <c r="U36" s="45">
        <v>0</v>
      </c>
      <c r="V36" s="45">
        <v>0</v>
      </c>
      <c r="W36" s="45">
        <v>0</v>
      </c>
      <c r="X36" s="45">
        <v>0</v>
      </c>
      <c r="Y36" s="45">
        <v>0</v>
      </c>
      <c r="Z36" s="45">
        <f t="shared" si="5"/>
        <v>0</v>
      </c>
      <c r="AA36" s="44">
        <v>0</v>
      </c>
      <c r="AB36" s="44">
        <v>0</v>
      </c>
      <c r="AC36" s="44">
        <v>0</v>
      </c>
      <c r="AD36" s="44">
        <v>0</v>
      </c>
      <c r="AE36" s="44">
        <v>0</v>
      </c>
      <c r="AF36" s="44">
        <v>0</v>
      </c>
      <c r="AG36" s="44">
        <v>0</v>
      </c>
      <c r="AH36" s="44">
        <v>0</v>
      </c>
      <c r="AI36" s="44">
        <v>0</v>
      </c>
      <c r="AJ36" s="44">
        <v>0</v>
      </c>
      <c r="AK36" s="44">
        <v>0</v>
      </c>
      <c r="AL36" s="44">
        <v>0</v>
      </c>
      <c r="AM36" s="44">
        <v>0</v>
      </c>
      <c r="AN36" s="44">
        <v>0</v>
      </c>
      <c r="AO36" s="44">
        <v>0</v>
      </c>
      <c r="AP36" s="33">
        <f t="shared" si="6"/>
        <v>4</v>
      </c>
      <c r="AQ36" s="113"/>
      <c r="AR36" s="57">
        <v>43657</v>
      </c>
      <c r="AS36" s="1477">
        <v>0.69444444444444453</v>
      </c>
      <c r="AT36" s="1478" t="s">
        <v>86</v>
      </c>
      <c r="AU36" s="54">
        <v>10</v>
      </c>
      <c r="AV36" s="49" t="s">
        <v>75</v>
      </c>
      <c r="AW36" s="54">
        <v>7.6</v>
      </c>
      <c r="AX36" s="54">
        <v>98</v>
      </c>
      <c r="AY36" s="58">
        <v>5.13</v>
      </c>
      <c r="AZ36" s="54">
        <v>2.7</v>
      </c>
      <c r="BA36" s="59">
        <v>27.6</v>
      </c>
      <c r="BB36" s="54">
        <v>760.2</v>
      </c>
      <c r="BC36" s="59">
        <v>7.3</v>
      </c>
      <c r="BD36" s="54">
        <v>0</v>
      </c>
      <c r="BE36" s="54">
        <v>0</v>
      </c>
      <c r="BF36" s="54">
        <v>1</v>
      </c>
      <c r="BG36" s="60">
        <v>0.6</v>
      </c>
      <c r="BH36" s="1482"/>
      <c r="BI36" s="1"/>
      <c r="BJ36" s="3"/>
      <c r="BK36" s="5"/>
    </row>
    <row r="37" spans="1:95" ht="15.95" customHeight="1" thickBot="1">
      <c r="A37" s="43">
        <v>43658</v>
      </c>
      <c r="B37" s="44" t="s">
        <v>82</v>
      </c>
      <c r="C37" s="44" t="s">
        <v>77</v>
      </c>
      <c r="D37" s="12"/>
      <c r="E37" s="45">
        <v>0</v>
      </c>
      <c r="F37" s="45">
        <v>0</v>
      </c>
      <c r="G37" s="45">
        <v>4</v>
      </c>
      <c r="H37" s="45">
        <v>0</v>
      </c>
      <c r="I37" s="45">
        <v>0</v>
      </c>
      <c r="J37" s="45">
        <f t="shared" si="0"/>
        <v>0</v>
      </c>
      <c r="K37" s="45">
        <v>0</v>
      </c>
      <c r="L37" s="45">
        <v>0</v>
      </c>
      <c r="M37" s="45">
        <v>0</v>
      </c>
      <c r="N37" s="45">
        <v>0</v>
      </c>
      <c r="O37" s="45">
        <v>0</v>
      </c>
      <c r="P37" s="45">
        <v>0</v>
      </c>
      <c r="Q37" s="45">
        <v>0</v>
      </c>
      <c r="R37" s="45">
        <f t="shared" si="3"/>
        <v>4</v>
      </c>
      <c r="S37" s="45">
        <v>0</v>
      </c>
      <c r="T37" s="45">
        <f t="shared" si="4"/>
        <v>0</v>
      </c>
      <c r="U37" s="45">
        <v>0</v>
      </c>
      <c r="V37" s="45">
        <v>0</v>
      </c>
      <c r="W37" s="45">
        <v>0</v>
      </c>
      <c r="X37" s="45">
        <v>0</v>
      </c>
      <c r="Y37" s="45">
        <v>0</v>
      </c>
      <c r="Z37" s="45">
        <f t="shared" si="5"/>
        <v>0</v>
      </c>
      <c r="AA37" s="44">
        <v>0</v>
      </c>
      <c r="AB37" s="44">
        <v>0</v>
      </c>
      <c r="AC37" s="44">
        <v>0</v>
      </c>
      <c r="AD37" s="44">
        <v>0</v>
      </c>
      <c r="AE37" s="44">
        <v>0</v>
      </c>
      <c r="AF37" s="44">
        <v>0</v>
      </c>
      <c r="AG37" s="44">
        <v>0</v>
      </c>
      <c r="AH37" s="44">
        <v>0</v>
      </c>
      <c r="AI37" s="44">
        <v>0</v>
      </c>
      <c r="AJ37" s="44">
        <v>0</v>
      </c>
      <c r="AK37" s="44">
        <v>0</v>
      </c>
      <c r="AL37" s="44">
        <v>0</v>
      </c>
      <c r="AM37" s="44">
        <v>0</v>
      </c>
      <c r="AN37" s="44">
        <v>0</v>
      </c>
      <c r="AO37" s="44">
        <v>0</v>
      </c>
      <c r="AP37" s="33">
        <f t="shared" si="6"/>
        <v>4</v>
      </c>
      <c r="AQ37" s="113"/>
      <c r="AR37" s="57">
        <v>43658</v>
      </c>
      <c r="AS37" s="1477">
        <v>0.32291666666666669</v>
      </c>
      <c r="AT37" s="1478" t="s">
        <v>82</v>
      </c>
      <c r="AU37" s="54">
        <v>5</v>
      </c>
      <c r="AV37" s="49" t="s">
        <v>75</v>
      </c>
      <c r="AW37" s="1478">
        <v>0.6</v>
      </c>
      <c r="AX37" s="1478">
        <v>5</v>
      </c>
      <c r="AY37" s="1479">
        <v>30.41</v>
      </c>
      <c r="AZ37" s="1478">
        <v>15.9</v>
      </c>
      <c r="BA37" s="1480">
        <v>20.9</v>
      </c>
      <c r="BB37" s="1478">
        <v>759.8</v>
      </c>
      <c r="BC37" s="1480">
        <v>8</v>
      </c>
      <c r="BD37" s="1478">
        <v>0</v>
      </c>
      <c r="BE37" s="1478">
        <v>0</v>
      </c>
      <c r="BF37" s="1478">
        <v>0.5</v>
      </c>
      <c r="BG37" s="1481">
        <v>0.1</v>
      </c>
      <c r="BH37" s="1482"/>
      <c r="BI37" s="1"/>
      <c r="BJ37" s="3"/>
      <c r="BK37" s="5"/>
    </row>
    <row r="38" spans="1:95" ht="15.95" customHeight="1" thickBot="1">
      <c r="A38" s="43">
        <v>43678</v>
      </c>
      <c r="B38" s="44" t="s">
        <v>89</v>
      </c>
      <c r="C38" s="44" t="s">
        <v>77</v>
      </c>
      <c r="D38" s="12"/>
      <c r="E38" s="45">
        <v>2</v>
      </c>
      <c r="F38" s="45">
        <v>3</v>
      </c>
      <c r="G38" s="45">
        <v>0</v>
      </c>
      <c r="H38" s="45">
        <v>0</v>
      </c>
      <c r="I38" s="45">
        <v>0</v>
      </c>
      <c r="J38" s="45">
        <f t="shared" si="0"/>
        <v>4</v>
      </c>
      <c r="K38" s="45">
        <v>0</v>
      </c>
      <c r="L38" s="45">
        <v>2</v>
      </c>
      <c r="M38" s="45">
        <v>0</v>
      </c>
      <c r="N38" s="45">
        <v>0</v>
      </c>
      <c r="O38" s="45">
        <v>2</v>
      </c>
      <c r="P38" s="45">
        <v>0</v>
      </c>
      <c r="Q38" s="45">
        <v>0</v>
      </c>
      <c r="R38" s="45">
        <f t="shared" si="3"/>
        <v>0</v>
      </c>
      <c r="S38" s="45">
        <v>0</v>
      </c>
      <c r="T38" s="45">
        <f t="shared" si="4"/>
        <v>3</v>
      </c>
      <c r="U38" s="45">
        <v>3</v>
      </c>
      <c r="V38" s="45">
        <v>0</v>
      </c>
      <c r="W38" s="45">
        <v>0</v>
      </c>
      <c r="X38" s="45">
        <v>0</v>
      </c>
      <c r="Y38" s="45">
        <v>0</v>
      </c>
      <c r="Z38" s="45">
        <f t="shared" si="5"/>
        <v>0</v>
      </c>
      <c r="AA38" s="44">
        <v>0</v>
      </c>
      <c r="AB38" s="44">
        <v>0</v>
      </c>
      <c r="AC38" s="44">
        <v>0</v>
      </c>
      <c r="AD38" s="44">
        <v>0</v>
      </c>
      <c r="AE38" s="44">
        <v>0</v>
      </c>
      <c r="AF38" s="44">
        <v>0</v>
      </c>
      <c r="AG38" s="44">
        <v>0</v>
      </c>
      <c r="AH38" s="44">
        <v>0</v>
      </c>
      <c r="AI38" s="44">
        <v>0</v>
      </c>
      <c r="AJ38" s="44">
        <v>0</v>
      </c>
      <c r="AK38" s="44">
        <v>0</v>
      </c>
      <c r="AL38" s="44">
        <v>0</v>
      </c>
      <c r="AM38" s="44">
        <v>0</v>
      </c>
      <c r="AN38" s="44">
        <v>0</v>
      </c>
      <c r="AO38" s="44">
        <v>0</v>
      </c>
      <c r="AP38" s="33">
        <f t="shared" si="6"/>
        <v>12</v>
      </c>
      <c r="AQ38" s="113"/>
      <c r="AR38" s="46">
        <v>43678</v>
      </c>
      <c r="AS38" s="53">
        <v>0.69097222222222221</v>
      </c>
      <c r="AT38" s="44" t="s">
        <v>89</v>
      </c>
      <c r="AU38" s="54">
        <v>10</v>
      </c>
      <c r="AV38" s="49" t="s">
        <v>75</v>
      </c>
      <c r="AW38" s="44">
        <v>12.7</v>
      </c>
      <c r="AX38" s="44">
        <v>208</v>
      </c>
      <c r="AY38" s="49">
        <v>48.54</v>
      </c>
      <c r="AZ38" s="44">
        <v>31.6</v>
      </c>
      <c r="BA38" s="50">
        <v>31.6</v>
      </c>
      <c r="BB38" s="44">
        <v>759.5</v>
      </c>
      <c r="BC38" s="50">
        <v>8.8000000000000007</v>
      </c>
      <c r="BD38" s="44">
        <v>0</v>
      </c>
      <c r="BE38" s="44">
        <v>0</v>
      </c>
      <c r="BF38" s="44">
        <v>1</v>
      </c>
      <c r="BG38" s="55">
        <v>0.5</v>
      </c>
      <c r="BH38" s="52"/>
      <c r="BI38" s="1"/>
      <c r="BJ38" s="3"/>
      <c r="BK38" s="5"/>
    </row>
    <row r="39" spans="1:95" ht="15.95" customHeight="1" thickBot="1">
      <c r="A39" s="43">
        <v>43678</v>
      </c>
      <c r="B39" s="44" t="s">
        <v>92</v>
      </c>
      <c r="C39" s="44" t="s">
        <v>77</v>
      </c>
      <c r="D39" s="12"/>
      <c r="E39" s="45">
        <v>34</v>
      </c>
      <c r="F39" s="45">
        <v>0</v>
      </c>
      <c r="G39" s="45">
        <v>0</v>
      </c>
      <c r="H39" s="45">
        <v>0</v>
      </c>
      <c r="I39" s="45">
        <v>0</v>
      </c>
      <c r="J39" s="45">
        <f t="shared" si="0"/>
        <v>1</v>
      </c>
      <c r="K39" s="45">
        <v>0</v>
      </c>
      <c r="L39" s="45">
        <v>1</v>
      </c>
      <c r="M39" s="45">
        <v>0</v>
      </c>
      <c r="N39" s="45">
        <v>0</v>
      </c>
      <c r="O39" s="45">
        <v>0</v>
      </c>
      <c r="P39" s="45">
        <v>0</v>
      </c>
      <c r="Q39" s="45">
        <v>0</v>
      </c>
      <c r="R39" s="45">
        <f t="shared" si="3"/>
        <v>0</v>
      </c>
      <c r="S39" s="45">
        <v>0</v>
      </c>
      <c r="T39" s="45">
        <f t="shared" si="4"/>
        <v>0</v>
      </c>
      <c r="U39" s="45">
        <v>0</v>
      </c>
      <c r="V39" s="45">
        <v>0</v>
      </c>
      <c r="W39" s="45">
        <v>0</v>
      </c>
      <c r="X39" s="45">
        <v>0</v>
      </c>
      <c r="Y39" s="45">
        <v>0</v>
      </c>
      <c r="Z39" s="45">
        <f t="shared" si="5"/>
        <v>0</v>
      </c>
      <c r="AA39" s="44">
        <v>0</v>
      </c>
      <c r="AB39" s="44">
        <v>0</v>
      </c>
      <c r="AC39" s="44">
        <v>0</v>
      </c>
      <c r="AD39" s="44">
        <v>0</v>
      </c>
      <c r="AE39" s="44">
        <v>0</v>
      </c>
      <c r="AF39" s="44">
        <v>0</v>
      </c>
      <c r="AG39" s="44">
        <v>0</v>
      </c>
      <c r="AH39" s="44">
        <v>0</v>
      </c>
      <c r="AI39" s="44">
        <v>0</v>
      </c>
      <c r="AJ39" s="44">
        <v>0</v>
      </c>
      <c r="AK39" s="44">
        <v>0</v>
      </c>
      <c r="AL39" s="44">
        <v>0</v>
      </c>
      <c r="AM39" s="44">
        <v>0</v>
      </c>
      <c r="AN39" s="44">
        <v>0</v>
      </c>
      <c r="AO39" s="44">
        <v>0</v>
      </c>
      <c r="AP39" s="33">
        <f t="shared" si="6"/>
        <v>35</v>
      </c>
      <c r="AQ39" s="113"/>
      <c r="AR39" s="46">
        <v>43678</v>
      </c>
      <c r="AS39" s="53">
        <v>0.66666666666666663</v>
      </c>
      <c r="AT39" s="44" t="s">
        <v>92</v>
      </c>
      <c r="AU39" s="54">
        <v>10</v>
      </c>
      <c r="AV39" s="49" t="s">
        <v>75</v>
      </c>
      <c r="AW39" s="44">
        <v>6.4</v>
      </c>
      <c r="AX39" s="44">
        <v>107</v>
      </c>
      <c r="AY39" s="49">
        <v>42.32</v>
      </c>
      <c r="AZ39" s="44">
        <v>26.6</v>
      </c>
      <c r="BA39" s="50">
        <v>34.1</v>
      </c>
      <c r="BB39" s="44">
        <v>759.3</v>
      </c>
      <c r="BC39" s="50">
        <v>8.5</v>
      </c>
      <c r="BD39" s="44">
        <v>0</v>
      </c>
      <c r="BE39" s="44">
        <v>0</v>
      </c>
      <c r="BF39" s="44">
        <v>0.5</v>
      </c>
      <c r="BG39" s="55">
        <v>1</v>
      </c>
      <c r="BH39" s="52"/>
      <c r="BI39" s="1"/>
      <c r="BJ39" s="3"/>
      <c r="BK39" s="5"/>
    </row>
    <row r="40" spans="1:95" ht="15.95" customHeight="1" thickBot="1">
      <c r="A40" s="43">
        <v>43678</v>
      </c>
      <c r="B40" s="44" t="s">
        <v>121</v>
      </c>
      <c r="C40" s="44" t="s">
        <v>77</v>
      </c>
      <c r="D40" s="12"/>
      <c r="E40" s="45">
        <v>7</v>
      </c>
      <c r="F40" s="45">
        <v>0</v>
      </c>
      <c r="G40" s="45">
        <v>0</v>
      </c>
      <c r="H40" s="45">
        <v>0</v>
      </c>
      <c r="I40" s="45">
        <v>0</v>
      </c>
      <c r="J40" s="45">
        <f t="shared" si="0"/>
        <v>24</v>
      </c>
      <c r="K40" s="45">
        <v>0</v>
      </c>
      <c r="L40" s="45">
        <v>0</v>
      </c>
      <c r="M40" s="45">
        <v>0</v>
      </c>
      <c r="N40" s="45">
        <v>0</v>
      </c>
      <c r="O40" s="45">
        <v>24</v>
      </c>
      <c r="P40" s="45">
        <v>0</v>
      </c>
      <c r="Q40" s="45">
        <v>0</v>
      </c>
      <c r="R40" s="45">
        <f t="shared" si="3"/>
        <v>0</v>
      </c>
      <c r="S40" s="45">
        <v>0</v>
      </c>
      <c r="T40" s="45">
        <f t="shared" si="4"/>
        <v>7</v>
      </c>
      <c r="U40" s="45">
        <v>0</v>
      </c>
      <c r="V40" s="45">
        <v>7</v>
      </c>
      <c r="W40" s="45">
        <v>0</v>
      </c>
      <c r="X40" s="45">
        <v>0</v>
      </c>
      <c r="Y40" s="45">
        <v>0</v>
      </c>
      <c r="Z40" s="45">
        <f t="shared" si="5"/>
        <v>1</v>
      </c>
      <c r="AA40" s="44">
        <v>0</v>
      </c>
      <c r="AB40" s="44">
        <v>1</v>
      </c>
      <c r="AC40" s="44">
        <v>0</v>
      </c>
      <c r="AD40" s="44">
        <v>0</v>
      </c>
      <c r="AE40" s="44">
        <v>0</v>
      </c>
      <c r="AF40" s="44">
        <v>0</v>
      </c>
      <c r="AG40" s="44">
        <v>0</v>
      </c>
      <c r="AH40" s="44">
        <v>0</v>
      </c>
      <c r="AI40" s="44">
        <v>0</v>
      </c>
      <c r="AJ40" s="44">
        <v>3</v>
      </c>
      <c r="AK40" s="44">
        <v>0</v>
      </c>
      <c r="AL40" s="44">
        <v>0</v>
      </c>
      <c r="AM40" s="44">
        <v>0</v>
      </c>
      <c r="AN40" s="44">
        <v>0</v>
      </c>
      <c r="AO40" s="44">
        <v>0</v>
      </c>
      <c r="AP40" s="33">
        <f t="shared" si="6"/>
        <v>42</v>
      </c>
      <c r="AQ40" s="113"/>
      <c r="AR40" s="46">
        <v>43678</v>
      </c>
      <c r="AS40" s="53">
        <v>0.63888888888888895</v>
      </c>
      <c r="AT40" s="44" t="s">
        <v>121</v>
      </c>
      <c r="AU40" s="54">
        <v>10</v>
      </c>
      <c r="AV40" s="49" t="s">
        <v>75</v>
      </c>
      <c r="AW40" s="44">
        <v>13.2</v>
      </c>
      <c r="AX40" s="44">
        <v>196</v>
      </c>
      <c r="AY40" s="49">
        <v>22.33</v>
      </c>
      <c r="AZ40" s="44">
        <v>13.3</v>
      </c>
      <c r="BA40" s="50">
        <v>32.6</v>
      </c>
      <c r="BB40" s="44">
        <v>759.5</v>
      </c>
      <c r="BC40" s="50">
        <v>7.6</v>
      </c>
      <c r="BD40" s="44">
        <v>0</v>
      </c>
      <c r="BE40" s="44">
        <v>0</v>
      </c>
      <c r="BF40" s="44">
        <v>1</v>
      </c>
      <c r="BG40" s="55">
        <v>0.4</v>
      </c>
      <c r="BH40" s="52"/>
      <c r="BI40" s="1"/>
      <c r="BJ40" s="3"/>
      <c r="BK40" s="5"/>
      <c r="CQ40" s="11"/>
    </row>
    <row r="41" spans="1:95" ht="15.95" customHeight="1" thickBot="1">
      <c r="A41" s="56">
        <v>43678</v>
      </c>
      <c r="B41" s="44" t="s">
        <v>128</v>
      </c>
      <c r="C41" s="44" t="s">
        <v>77</v>
      </c>
      <c r="D41" s="12"/>
      <c r="E41" s="45">
        <v>0</v>
      </c>
      <c r="F41" s="45">
        <v>0</v>
      </c>
      <c r="G41" s="45">
        <v>0</v>
      </c>
      <c r="H41" s="45">
        <v>0</v>
      </c>
      <c r="I41" s="45">
        <v>0</v>
      </c>
      <c r="J41" s="45">
        <f t="shared" si="0"/>
        <v>1</v>
      </c>
      <c r="K41" s="45">
        <v>0</v>
      </c>
      <c r="L41" s="45">
        <v>1</v>
      </c>
      <c r="M41" s="45">
        <v>0</v>
      </c>
      <c r="N41" s="45">
        <v>0</v>
      </c>
      <c r="O41" s="45">
        <v>0</v>
      </c>
      <c r="P41" s="45">
        <v>0</v>
      </c>
      <c r="Q41" s="45">
        <v>0</v>
      </c>
      <c r="R41" s="45">
        <f t="shared" si="3"/>
        <v>0</v>
      </c>
      <c r="S41" s="45">
        <v>0</v>
      </c>
      <c r="T41" s="45">
        <f t="shared" si="4"/>
        <v>0</v>
      </c>
      <c r="U41" s="45">
        <v>0</v>
      </c>
      <c r="V41" s="45">
        <v>0</v>
      </c>
      <c r="W41" s="45">
        <v>0</v>
      </c>
      <c r="X41" s="45">
        <v>0</v>
      </c>
      <c r="Y41" s="45">
        <v>10</v>
      </c>
      <c r="Z41" s="45">
        <f t="shared" si="5"/>
        <v>0</v>
      </c>
      <c r="AA41" s="44">
        <v>0</v>
      </c>
      <c r="AB41" s="44">
        <v>0</v>
      </c>
      <c r="AC41" s="44">
        <v>0</v>
      </c>
      <c r="AD41" s="44">
        <v>0</v>
      </c>
      <c r="AE41" s="44">
        <v>0</v>
      </c>
      <c r="AF41" s="44">
        <v>0</v>
      </c>
      <c r="AG41" s="44">
        <v>0</v>
      </c>
      <c r="AH41" s="44">
        <v>0</v>
      </c>
      <c r="AI41" s="44">
        <v>0</v>
      </c>
      <c r="AJ41" s="44">
        <v>0</v>
      </c>
      <c r="AK41" s="44">
        <v>0</v>
      </c>
      <c r="AL41" s="44">
        <v>0</v>
      </c>
      <c r="AM41" s="44">
        <v>0</v>
      </c>
      <c r="AN41" s="44">
        <v>1</v>
      </c>
      <c r="AO41" s="44">
        <v>0</v>
      </c>
      <c r="AP41" s="33">
        <f t="shared" si="6"/>
        <v>12</v>
      </c>
      <c r="AQ41" s="113"/>
      <c r="AR41" s="46">
        <v>43678</v>
      </c>
      <c r="AS41" s="53">
        <v>0.59722222222222221</v>
      </c>
      <c r="AT41" s="44" t="s">
        <v>128</v>
      </c>
      <c r="AU41" s="54">
        <v>10</v>
      </c>
      <c r="AV41" s="49" t="s">
        <v>75</v>
      </c>
      <c r="AW41" s="44">
        <v>12.9</v>
      </c>
      <c r="AX41" s="44">
        <v>179</v>
      </c>
      <c r="AY41" s="49">
        <v>10.17</v>
      </c>
      <c r="AZ41" s="44">
        <v>5.7</v>
      </c>
      <c r="BA41" s="50">
        <v>31</v>
      </c>
      <c r="BB41" s="44">
        <v>760.2</v>
      </c>
      <c r="BC41" s="50">
        <v>8.6</v>
      </c>
      <c r="BD41" s="44">
        <v>0</v>
      </c>
      <c r="BE41" s="44">
        <v>0</v>
      </c>
      <c r="BF41" s="44">
        <v>1</v>
      </c>
      <c r="BG41" s="55">
        <v>0.6</v>
      </c>
      <c r="BH41" s="52"/>
    </row>
    <row r="42" spans="1:95" ht="15.95" customHeight="1" thickBot="1">
      <c r="A42" s="43">
        <v>43679</v>
      </c>
      <c r="B42" s="44" t="s">
        <v>82</v>
      </c>
      <c r="C42" s="44" t="s">
        <v>77</v>
      </c>
      <c r="D42" s="12"/>
      <c r="E42" s="45">
        <v>0</v>
      </c>
      <c r="F42" s="45">
        <v>0</v>
      </c>
      <c r="G42" s="45">
        <v>1</v>
      </c>
      <c r="H42" s="45">
        <v>0</v>
      </c>
      <c r="I42" s="45">
        <v>0</v>
      </c>
      <c r="J42" s="45">
        <f t="shared" si="0"/>
        <v>0</v>
      </c>
      <c r="K42" s="45">
        <v>0</v>
      </c>
      <c r="L42" s="45">
        <v>0</v>
      </c>
      <c r="M42" s="45">
        <v>0</v>
      </c>
      <c r="N42" s="45">
        <v>0</v>
      </c>
      <c r="O42" s="45">
        <v>0</v>
      </c>
      <c r="P42" s="45">
        <v>0</v>
      </c>
      <c r="Q42" s="45">
        <v>0</v>
      </c>
      <c r="R42" s="45">
        <f t="shared" si="3"/>
        <v>1</v>
      </c>
      <c r="S42" s="45">
        <v>0</v>
      </c>
      <c r="T42" s="45">
        <f t="shared" si="4"/>
        <v>0</v>
      </c>
      <c r="U42" s="45">
        <v>0</v>
      </c>
      <c r="V42" s="45">
        <v>0</v>
      </c>
      <c r="W42" s="45">
        <v>0</v>
      </c>
      <c r="X42" s="45">
        <v>0</v>
      </c>
      <c r="Y42" s="45">
        <v>0</v>
      </c>
      <c r="Z42" s="45">
        <f t="shared" si="5"/>
        <v>0</v>
      </c>
      <c r="AA42" s="44">
        <v>0</v>
      </c>
      <c r="AB42" s="44">
        <v>0</v>
      </c>
      <c r="AC42" s="44">
        <v>0</v>
      </c>
      <c r="AD42" s="44">
        <v>0</v>
      </c>
      <c r="AE42" s="44">
        <v>0</v>
      </c>
      <c r="AF42" s="44">
        <v>0</v>
      </c>
      <c r="AG42" s="44">
        <v>0</v>
      </c>
      <c r="AH42" s="44">
        <v>0</v>
      </c>
      <c r="AI42" s="44">
        <v>0</v>
      </c>
      <c r="AJ42" s="44">
        <v>0</v>
      </c>
      <c r="AK42" s="44">
        <v>0</v>
      </c>
      <c r="AL42" s="44">
        <v>0</v>
      </c>
      <c r="AM42" s="44">
        <v>0</v>
      </c>
      <c r="AN42" s="44">
        <v>0</v>
      </c>
      <c r="AO42" s="44">
        <v>0</v>
      </c>
      <c r="AP42" s="33">
        <f t="shared" si="6"/>
        <v>1</v>
      </c>
      <c r="AQ42" s="113"/>
      <c r="AR42" s="46">
        <v>43679</v>
      </c>
      <c r="AS42" s="53">
        <v>0.50694444444444442</v>
      </c>
      <c r="AT42" s="44" t="s">
        <v>82</v>
      </c>
      <c r="AU42" s="54">
        <v>10</v>
      </c>
      <c r="AV42" s="49" t="s">
        <v>75</v>
      </c>
      <c r="AW42" s="44">
        <v>6.4</v>
      </c>
      <c r="AX42" s="44">
        <v>107</v>
      </c>
      <c r="AY42" s="49">
        <v>80.2</v>
      </c>
      <c r="AZ42" s="44">
        <v>56.8</v>
      </c>
      <c r="BA42" s="50">
        <v>27.2</v>
      </c>
      <c r="BB42" s="44">
        <v>759.3</v>
      </c>
      <c r="BC42" s="50">
        <v>8</v>
      </c>
      <c r="BD42" s="44">
        <v>0</v>
      </c>
      <c r="BE42" s="44">
        <v>0</v>
      </c>
      <c r="BF42" s="44">
        <v>1</v>
      </c>
      <c r="BG42" s="55">
        <v>0.5</v>
      </c>
      <c r="BH42" s="52"/>
      <c r="BI42" s="1"/>
      <c r="BJ42" s="3"/>
      <c r="BK42" s="5"/>
    </row>
    <row r="43" spans="1:95" ht="15.95" customHeight="1" thickBot="1">
      <c r="A43" s="43">
        <v>43679</v>
      </c>
      <c r="B43" s="44" t="s">
        <v>73</v>
      </c>
      <c r="C43" s="44" t="s">
        <v>77</v>
      </c>
      <c r="D43" s="12"/>
      <c r="E43" s="45">
        <v>0</v>
      </c>
      <c r="F43" s="45">
        <v>11</v>
      </c>
      <c r="G43" s="45">
        <v>0</v>
      </c>
      <c r="H43" s="45">
        <v>0</v>
      </c>
      <c r="I43" s="45">
        <v>0</v>
      </c>
      <c r="J43" s="45">
        <f t="shared" si="0"/>
        <v>0</v>
      </c>
      <c r="K43" s="45">
        <v>0</v>
      </c>
      <c r="L43" s="45">
        <v>0</v>
      </c>
      <c r="M43" s="45">
        <v>0</v>
      </c>
      <c r="N43" s="45">
        <v>0</v>
      </c>
      <c r="O43" s="45">
        <v>0</v>
      </c>
      <c r="P43" s="45">
        <v>0</v>
      </c>
      <c r="Q43" s="45">
        <v>0</v>
      </c>
      <c r="R43" s="45">
        <f t="shared" si="3"/>
        <v>0</v>
      </c>
      <c r="S43" s="45">
        <v>0</v>
      </c>
      <c r="T43" s="45">
        <f t="shared" si="4"/>
        <v>12</v>
      </c>
      <c r="U43" s="45">
        <v>0</v>
      </c>
      <c r="V43" s="45">
        <v>0</v>
      </c>
      <c r="W43" s="45">
        <v>12</v>
      </c>
      <c r="X43" s="45">
        <v>0</v>
      </c>
      <c r="Y43" s="45">
        <v>0</v>
      </c>
      <c r="Z43" s="45">
        <f t="shared" si="5"/>
        <v>0</v>
      </c>
      <c r="AA43" s="44">
        <v>0</v>
      </c>
      <c r="AB43" s="44">
        <v>0</v>
      </c>
      <c r="AC43" s="44">
        <v>0</v>
      </c>
      <c r="AD43" s="44">
        <v>0</v>
      </c>
      <c r="AE43" s="44">
        <v>0</v>
      </c>
      <c r="AF43" s="44">
        <v>0</v>
      </c>
      <c r="AG43" s="44">
        <v>0</v>
      </c>
      <c r="AH43" s="44">
        <v>0</v>
      </c>
      <c r="AI43" s="44">
        <v>0</v>
      </c>
      <c r="AJ43" s="44">
        <v>0</v>
      </c>
      <c r="AK43" s="44">
        <v>0</v>
      </c>
      <c r="AL43" s="44">
        <v>0</v>
      </c>
      <c r="AM43" s="44">
        <v>0</v>
      </c>
      <c r="AN43" s="44">
        <v>0</v>
      </c>
      <c r="AO43" s="44">
        <v>0</v>
      </c>
      <c r="AP43" s="33">
        <f t="shared" si="6"/>
        <v>23</v>
      </c>
      <c r="AQ43" s="113"/>
      <c r="AR43" s="46">
        <v>43679</v>
      </c>
      <c r="AS43" s="53">
        <v>0.47916666666666669</v>
      </c>
      <c r="AT43" s="44" t="s">
        <v>73</v>
      </c>
      <c r="AU43" s="54">
        <v>10</v>
      </c>
      <c r="AV43" s="49" t="s">
        <v>75</v>
      </c>
      <c r="AW43" s="44">
        <v>8</v>
      </c>
      <c r="AX43" s="44">
        <v>118</v>
      </c>
      <c r="AY43" s="49">
        <v>58.2</v>
      </c>
      <c r="AZ43" s="44">
        <v>39</v>
      </c>
      <c r="BA43" s="50">
        <v>25</v>
      </c>
      <c r="BB43" s="44">
        <v>760.1</v>
      </c>
      <c r="BC43" s="50">
        <v>8.1999999999999993</v>
      </c>
      <c r="BD43" s="44">
        <v>0</v>
      </c>
      <c r="BE43" s="44">
        <v>0</v>
      </c>
      <c r="BF43" s="44">
        <v>1</v>
      </c>
      <c r="BG43" s="55">
        <v>0.4</v>
      </c>
      <c r="BH43" s="52"/>
      <c r="BI43" s="1"/>
      <c r="BJ43" s="3"/>
      <c r="BK43" s="5"/>
    </row>
    <row r="44" spans="1:95" ht="15.95" customHeight="1" thickBot="1">
      <c r="A44" s="56">
        <v>43679</v>
      </c>
      <c r="B44" s="44" t="s">
        <v>94</v>
      </c>
      <c r="C44" s="44" t="s">
        <v>77</v>
      </c>
      <c r="D44" s="12"/>
      <c r="E44" s="45">
        <v>0</v>
      </c>
      <c r="F44" s="45">
        <v>0</v>
      </c>
      <c r="G44" s="45">
        <v>2</v>
      </c>
      <c r="H44" s="45">
        <v>0</v>
      </c>
      <c r="I44" s="45">
        <v>0</v>
      </c>
      <c r="J44" s="45">
        <f t="shared" si="0"/>
        <v>0</v>
      </c>
      <c r="K44" s="45">
        <v>0</v>
      </c>
      <c r="L44" s="45">
        <v>0</v>
      </c>
      <c r="M44" s="45">
        <v>0</v>
      </c>
      <c r="N44" s="45">
        <v>0</v>
      </c>
      <c r="O44" s="45">
        <v>0</v>
      </c>
      <c r="P44" s="45">
        <v>0</v>
      </c>
      <c r="Q44" s="45">
        <v>0</v>
      </c>
      <c r="R44" s="45">
        <f t="shared" si="3"/>
        <v>2</v>
      </c>
      <c r="S44" s="45">
        <v>0</v>
      </c>
      <c r="T44" s="45">
        <f t="shared" si="4"/>
        <v>0</v>
      </c>
      <c r="U44" s="45">
        <v>0</v>
      </c>
      <c r="V44" s="45">
        <v>0</v>
      </c>
      <c r="W44" s="45">
        <v>0</v>
      </c>
      <c r="X44" s="45">
        <v>0</v>
      </c>
      <c r="Y44" s="45">
        <v>0</v>
      </c>
      <c r="Z44" s="45">
        <f t="shared" si="5"/>
        <v>0</v>
      </c>
      <c r="AA44" s="44">
        <v>0</v>
      </c>
      <c r="AB44" s="44">
        <v>0</v>
      </c>
      <c r="AC44" s="44">
        <v>0</v>
      </c>
      <c r="AD44" s="44">
        <v>0</v>
      </c>
      <c r="AE44" s="44">
        <v>0</v>
      </c>
      <c r="AF44" s="44">
        <v>0</v>
      </c>
      <c r="AG44" s="44">
        <v>0</v>
      </c>
      <c r="AH44" s="44">
        <v>0</v>
      </c>
      <c r="AI44" s="44">
        <v>0</v>
      </c>
      <c r="AJ44" s="44">
        <v>0</v>
      </c>
      <c r="AK44" s="44">
        <v>0</v>
      </c>
      <c r="AL44" s="44">
        <v>0</v>
      </c>
      <c r="AM44" s="44">
        <v>0</v>
      </c>
      <c r="AN44" s="44">
        <v>0</v>
      </c>
      <c r="AO44" s="44">
        <v>0</v>
      </c>
      <c r="AP44" s="33">
        <f t="shared" si="6"/>
        <v>2</v>
      </c>
      <c r="AQ44" s="113"/>
      <c r="AR44" s="46">
        <v>43679</v>
      </c>
      <c r="AS44" s="53">
        <v>0.34375</v>
      </c>
      <c r="AT44" s="44" t="s">
        <v>94</v>
      </c>
      <c r="AU44" s="54">
        <v>10</v>
      </c>
      <c r="AV44" s="49" t="s">
        <v>75</v>
      </c>
      <c r="AW44" s="44">
        <v>5.9</v>
      </c>
      <c r="AX44" s="44">
        <v>84</v>
      </c>
      <c r="AY44" s="49">
        <v>50.3</v>
      </c>
      <c r="AZ44" s="44">
        <v>33</v>
      </c>
      <c r="BA44" s="50">
        <v>24.9</v>
      </c>
      <c r="BB44" s="44">
        <v>761.5</v>
      </c>
      <c r="BC44" s="50">
        <v>8.3000000000000007</v>
      </c>
      <c r="BD44" s="44">
        <v>0</v>
      </c>
      <c r="BE44" s="44">
        <v>0</v>
      </c>
      <c r="BF44" s="44">
        <v>1</v>
      </c>
      <c r="BG44" s="55">
        <v>0.5</v>
      </c>
      <c r="BH44" s="52"/>
    </row>
    <row r="45" spans="1:95" ht="15.95" customHeight="1" thickBot="1">
      <c r="A45" s="56">
        <v>43679</v>
      </c>
      <c r="B45" s="44" t="s">
        <v>96</v>
      </c>
      <c r="C45" s="44" t="s">
        <v>77</v>
      </c>
      <c r="D45" s="12"/>
      <c r="E45" s="45">
        <v>309</v>
      </c>
      <c r="F45" s="45">
        <v>6</v>
      </c>
      <c r="G45" s="45">
        <v>1</v>
      </c>
      <c r="H45" s="45">
        <v>0</v>
      </c>
      <c r="I45" s="45">
        <v>0</v>
      </c>
      <c r="J45" s="45">
        <f t="shared" si="0"/>
        <v>0</v>
      </c>
      <c r="K45" s="45">
        <v>0</v>
      </c>
      <c r="L45" s="45">
        <v>0</v>
      </c>
      <c r="M45" s="45">
        <v>0</v>
      </c>
      <c r="N45" s="45">
        <v>0</v>
      </c>
      <c r="O45" s="45">
        <v>0</v>
      </c>
      <c r="P45" s="45">
        <v>0</v>
      </c>
      <c r="Q45" s="45">
        <v>0</v>
      </c>
      <c r="R45" s="45">
        <f t="shared" si="3"/>
        <v>1</v>
      </c>
      <c r="S45" s="45">
        <v>0</v>
      </c>
      <c r="T45" s="45">
        <f t="shared" si="4"/>
        <v>0</v>
      </c>
      <c r="U45" s="45">
        <v>0</v>
      </c>
      <c r="V45" s="45">
        <v>0</v>
      </c>
      <c r="W45" s="45">
        <v>0</v>
      </c>
      <c r="X45" s="45">
        <v>0</v>
      </c>
      <c r="Y45" s="45">
        <v>0</v>
      </c>
      <c r="Z45" s="45">
        <f t="shared" si="5"/>
        <v>0</v>
      </c>
      <c r="AA45" s="45">
        <v>0</v>
      </c>
      <c r="AB45" s="45">
        <v>0</v>
      </c>
      <c r="AC45" s="45">
        <v>0</v>
      </c>
      <c r="AD45" s="45">
        <v>0</v>
      </c>
      <c r="AE45" s="45">
        <v>0</v>
      </c>
      <c r="AF45" s="45">
        <v>0</v>
      </c>
      <c r="AG45" s="45">
        <v>0</v>
      </c>
      <c r="AH45" s="45">
        <v>0</v>
      </c>
      <c r="AI45" s="45">
        <v>0</v>
      </c>
      <c r="AJ45" s="45">
        <v>0</v>
      </c>
      <c r="AK45" s="45">
        <v>0</v>
      </c>
      <c r="AL45" s="45">
        <v>0</v>
      </c>
      <c r="AM45" s="45">
        <v>0</v>
      </c>
      <c r="AN45" s="45">
        <v>0</v>
      </c>
      <c r="AO45" s="45">
        <v>0</v>
      </c>
      <c r="AP45" s="33">
        <f t="shared" si="6"/>
        <v>316</v>
      </c>
      <c r="AQ45" s="113"/>
      <c r="AR45" s="46">
        <v>43679</v>
      </c>
      <c r="AS45" s="53">
        <v>0.37847222222222227</v>
      </c>
      <c r="AT45" s="44" t="s">
        <v>96</v>
      </c>
      <c r="AU45" s="54">
        <v>10</v>
      </c>
      <c r="AV45" s="66" t="s">
        <v>75</v>
      </c>
      <c r="AW45" s="44">
        <v>5.3</v>
      </c>
      <c r="AX45" s="44">
        <v>77</v>
      </c>
      <c r="AY45" s="49">
        <v>50.7</v>
      </c>
      <c r="AZ45" s="44">
        <v>33.200000000000003</v>
      </c>
      <c r="BA45" s="50">
        <v>24.6</v>
      </c>
      <c r="BB45" s="44">
        <v>761.2</v>
      </c>
      <c r="BC45" s="50">
        <v>8.5</v>
      </c>
      <c r="BD45" s="44">
        <v>0</v>
      </c>
      <c r="BE45" s="44">
        <v>0</v>
      </c>
      <c r="BF45" s="44">
        <v>0.8</v>
      </c>
      <c r="BG45" s="55">
        <v>0.5</v>
      </c>
      <c r="BH45" s="52"/>
    </row>
    <row r="46" spans="1:95" ht="15.95" customHeight="1" thickBot="1">
      <c r="A46" s="56">
        <v>43680</v>
      </c>
      <c r="B46" s="44" t="s">
        <v>86</v>
      </c>
      <c r="C46" s="44" t="s">
        <v>77</v>
      </c>
      <c r="D46" s="12"/>
      <c r="E46" s="45">
        <v>0</v>
      </c>
      <c r="F46" s="45">
        <v>2</v>
      </c>
      <c r="G46" s="45">
        <v>0</v>
      </c>
      <c r="H46" s="45">
        <v>1</v>
      </c>
      <c r="I46" s="45">
        <v>0</v>
      </c>
      <c r="J46" s="45">
        <f t="shared" si="0"/>
        <v>5</v>
      </c>
      <c r="K46" s="45">
        <v>0</v>
      </c>
      <c r="L46" s="45">
        <v>5</v>
      </c>
      <c r="M46" s="45">
        <v>0</v>
      </c>
      <c r="N46" s="45">
        <v>0</v>
      </c>
      <c r="O46" s="45">
        <v>0</v>
      </c>
      <c r="P46" s="45">
        <v>0</v>
      </c>
      <c r="Q46" s="45">
        <v>0</v>
      </c>
      <c r="R46" s="45">
        <f t="shared" si="3"/>
        <v>0</v>
      </c>
      <c r="S46" s="45">
        <v>0</v>
      </c>
      <c r="T46" s="45">
        <f t="shared" si="4"/>
        <v>0</v>
      </c>
      <c r="U46" s="45">
        <v>0</v>
      </c>
      <c r="V46" s="45">
        <v>0</v>
      </c>
      <c r="W46" s="45">
        <v>0</v>
      </c>
      <c r="X46" s="45">
        <v>0</v>
      </c>
      <c r="Y46" s="45">
        <v>0</v>
      </c>
      <c r="Z46" s="45">
        <f t="shared" si="5"/>
        <v>0</v>
      </c>
      <c r="AA46" s="44">
        <v>0</v>
      </c>
      <c r="AB46" s="44">
        <v>0</v>
      </c>
      <c r="AC46" s="44">
        <v>0</v>
      </c>
      <c r="AD46" s="44">
        <v>0</v>
      </c>
      <c r="AE46" s="44">
        <v>0</v>
      </c>
      <c r="AF46" s="44">
        <v>0</v>
      </c>
      <c r="AG46" s="44">
        <v>0</v>
      </c>
      <c r="AH46" s="44">
        <v>0</v>
      </c>
      <c r="AI46" s="44">
        <v>0</v>
      </c>
      <c r="AJ46" s="44">
        <v>0</v>
      </c>
      <c r="AK46" s="44">
        <v>0</v>
      </c>
      <c r="AL46" s="44">
        <v>0</v>
      </c>
      <c r="AM46" s="44">
        <v>0</v>
      </c>
      <c r="AN46" s="44">
        <v>0</v>
      </c>
      <c r="AO46" s="44">
        <v>0</v>
      </c>
      <c r="AP46" s="33">
        <f t="shared" si="6"/>
        <v>8</v>
      </c>
      <c r="AQ46" s="113"/>
      <c r="AR46" s="46">
        <v>43680</v>
      </c>
      <c r="AS46" s="53">
        <v>0.42708333333333331</v>
      </c>
      <c r="AT46" s="44" t="s">
        <v>86</v>
      </c>
      <c r="AU46" s="54">
        <v>10</v>
      </c>
      <c r="AV46" s="49" t="s">
        <v>75</v>
      </c>
      <c r="AW46" s="44">
        <v>3.7</v>
      </c>
      <c r="AX46" s="44">
        <v>45</v>
      </c>
      <c r="AY46" s="49">
        <v>6.96</v>
      </c>
      <c r="AZ46" s="44">
        <v>3.8</v>
      </c>
      <c r="BA46" s="50">
        <v>24.5</v>
      </c>
      <c r="BB46" s="44">
        <v>759.5</v>
      </c>
      <c r="BC46" s="50">
        <v>7</v>
      </c>
      <c r="BD46" s="44" t="s">
        <v>91</v>
      </c>
      <c r="BE46" s="44" t="s">
        <v>91</v>
      </c>
      <c r="BF46" s="44">
        <v>0.5</v>
      </c>
      <c r="BG46" s="55">
        <v>0.5</v>
      </c>
      <c r="BH46" s="52"/>
    </row>
    <row r="47" spans="1:95" ht="15.95" customHeight="1" thickBot="1">
      <c r="A47" s="43">
        <v>43759</v>
      </c>
      <c r="B47" s="44" t="s">
        <v>121</v>
      </c>
      <c r="C47" s="44" t="s">
        <v>77</v>
      </c>
      <c r="D47" s="12"/>
      <c r="E47" s="45">
        <v>3</v>
      </c>
      <c r="F47" s="45">
        <v>0</v>
      </c>
      <c r="G47" s="45">
        <v>0</v>
      </c>
      <c r="H47" s="45">
        <v>0</v>
      </c>
      <c r="I47" s="45">
        <v>0</v>
      </c>
      <c r="J47" s="45">
        <f t="shared" si="0"/>
        <v>3</v>
      </c>
      <c r="K47" s="45">
        <v>0</v>
      </c>
      <c r="L47" s="45">
        <v>3</v>
      </c>
      <c r="M47" s="45">
        <v>0</v>
      </c>
      <c r="N47" s="45">
        <v>0</v>
      </c>
      <c r="O47" s="45">
        <v>0</v>
      </c>
      <c r="P47" s="45">
        <v>0</v>
      </c>
      <c r="Q47" s="45">
        <v>0</v>
      </c>
      <c r="R47" s="45">
        <f t="shared" si="3"/>
        <v>0</v>
      </c>
      <c r="S47" s="45">
        <v>0</v>
      </c>
      <c r="T47" s="45">
        <f t="shared" si="4"/>
        <v>0</v>
      </c>
      <c r="U47" s="45">
        <v>0</v>
      </c>
      <c r="V47" s="45">
        <v>0</v>
      </c>
      <c r="W47" s="45">
        <v>0</v>
      </c>
      <c r="X47" s="45">
        <v>0</v>
      </c>
      <c r="Y47" s="45">
        <v>0</v>
      </c>
      <c r="Z47" s="45">
        <f t="shared" si="5"/>
        <v>0</v>
      </c>
      <c r="AA47" s="44">
        <v>0</v>
      </c>
      <c r="AB47" s="44">
        <v>0</v>
      </c>
      <c r="AC47" s="44">
        <v>0</v>
      </c>
      <c r="AD47" s="44">
        <v>0</v>
      </c>
      <c r="AE47" s="44">
        <v>0</v>
      </c>
      <c r="AF47" s="44">
        <v>0</v>
      </c>
      <c r="AG47" s="44">
        <v>0</v>
      </c>
      <c r="AH47" s="44">
        <v>0</v>
      </c>
      <c r="AI47" s="44">
        <v>0</v>
      </c>
      <c r="AJ47" s="44">
        <v>0</v>
      </c>
      <c r="AK47" s="44">
        <v>0</v>
      </c>
      <c r="AL47" s="44">
        <v>0</v>
      </c>
      <c r="AM47" s="44">
        <v>0</v>
      </c>
      <c r="AN47" s="44">
        <v>0</v>
      </c>
      <c r="AO47" s="44">
        <v>0</v>
      </c>
      <c r="AP47" s="33">
        <f t="shared" si="6"/>
        <v>6</v>
      </c>
      <c r="AQ47" s="113"/>
      <c r="AR47" s="46">
        <v>43759</v>
      </c>
      <c r="AS47" s="53">
        <v>0.61458333333333337</v>
      </c>
      <c r="AT47" s="44" t="s">
        <v>121</v>
      </c>
      <c r="AU47" s="54">
        <v>10</v>
      </c>
      <c r="AV47" s="49" t="s">
        <v>75</v>
      </c>
      <c r="AW47" s="44">
        <v>21.6</v>
      </c>
      <c r="AX47" s="44">
        <v>252</v>
      </c>
      <c r="AY47" s="49">
        <v>5.67</v>
      </c>
      <c r="AZ47" s="44">
        <v>3.1</v>
      </c>
      <c r="BA47" s="50">
        <v>22</v>
      </c>
      <c r="BB47" s="44">
        <v>759.6</v>
      </c>
      <c r="BC47" s="50">
        <v>7.6</v>
      </c>
      <c r="BD47" s="44">
        <v>0</v>
      </c>
      <c r="BE47" s="44">
        <v>0</v>
      </c>
      <c r="BF47" s="44">
        <v>1</v>
      </c>
      <c r="BG47" s="55">
        <v>0.4</v>
      </c>
      <c r="BH47" s="52"/>
      <c r="BI47" s="1"/>
      <c r="BJ47" s="3"/>
      <c r="BK47" s="5"/>
      <c r="CQ47" s="11"/>
    </row>
    <row r="48" spans="1:95" ht="15.95" customHeight="1" thickBot="1">
      <c r="A48" s="43">
        <v>43759</v>
      </c>
      <c r="B48" s="44" t="s">
        <v>94</v>
      </c>
      <c r="C48" s="44" t="s">
        <v>77</v>
      </c>
      <c r="D48" s="12"/>
      <c r="E48" s="45">
        <v>4</v>
      </c>
      <c r="F48" s="45">
        <v>0</v>
      </c>
      <c r="G48" s="45">
        <v>0</v>
      </c>
      <c r="H48" s="45">
        <v>0</v>
      </c>
      <c r="I48" s="45">
        <v>0</v>
      </c>
      <c r="J48" s="45">
        <f t="shared" si="0"/>
        <v>0</v>
      </c>
      <c r="K48" s="45">
        <v>0</v>
      </c>
      <c r="L48" s="45">
        <v>0</v>
      </c>
      <c r="M48" s="45">
        <v>0</v>
      </c>
      <c r="N48" s="45">
        <v>0</v>
      </c>
      <c r="O48" s="45">
        <v>0</v>
      </c>
      <c r="P48" s="45">
        <v>0</v>
      </c>
      <c r="Q48" s="45">
        <v>0</v>
      </c>
      <c r="R48" s="45">
        <f t="shared" si="3"/>
        <v>0</v>
      </c>
      <c r="S48" s="45">
        <v>0</v>
      </c>
      <c r="T48" s="45">
        <f t="shared" si="4"/>
        <v>0</v>
      </c>
      <c r="U48" s="45">
        <v>0</v>
      </c>
      <c r="V48" s="45">
        <v>0</v>
      </c>
      <c r="W48" s="45">
        <v>0</v>
      </c>
      <c r="X48" s="45">
        <v>0</v>
      </c>
      <c r="Y48" s="45">
        <v>0</v>
      </c>
      <c r="Z48" s="45">
        <f t="shared" si="5"/>
        <v>0</v>
      </c>
      <c r="AA48" s="44">
        <v>0</v>
      </c>
      <c r="AB48" s="44">
        <v>0</v>
      </c>
      <c r="AC48" s="44">
        <v>0</v>
      </c>
      <c r="AD48" s="44">
        <v>0</v>
      </c>
      <c r="AE48" s="44">
        <v>0</v>
      </c>
      <c r="AF48" s="44">
        <v>0</v>
      </c>
      <c r="AG48" s="44">
        <v>0</v>
      </c>
      <c r="AH48" s="44">
        <v>0</v>
      </c>
      <c r="AI48" s="44">
        <v>0</v>
      </c>
      <c r="AJ48" s="44">
        <v>0</v>
      </c>
      <c r="AK48" s="44">
        <v>0</v>
      </c>
      <c r="AL48" s="44">
        <v>0</v>
      </c>
      <c r="AM48" s="44">
        <v>0</v>
      </c>
      <c r="AN48" s="44">
        <v>0</v>
      </c>
      <c r="AO48" s="44">
        <v>0</v>
      </c>
      <c r="AP48" s="33">
        <f t="shared" si="6"/>
        <v>4</v>
      </c>
      <c r="AQ48" s="113"/>
      <c r="AR48" s="46">
        <v>43759</v>
      </c>
      <c r="AS48" s="53">
        <v>0.65972222222222221</v>
      </c>
      <c r="AT48" s="44" t="s">
        <v>94</v>
      </c>
      <c r="AU48" s="54">
        <v>10</v>
      </c>
      <c r="AV48" s="49" t="s">
        <v>75</v>
      </c>
      <c r="AW48" s="44">
        <v>11.5</v>
      </c>
      <c r="AX48" s="44">
        <v>196</v>
      </c>
      <c r="AY48" s="49">
        <v>79.400000000000006</v>
      </c>
      <c r="AZ48" s="44">
        <v>55.4</v>
      </c>
      <c r="BA48" s="50">
        <v>26.7</v>
      </c>
      <c r="BB48" s="44">
        <v>759.6</v>
      </c>
      <c r="BC48" s="50">
        <v>7.9</v>
      </c>
      <c r="BD48" s="44">
        <v>0</v>
      </c>
      <c r="BE48" s="44">
        <v>0</v>
      </c>
      <c r="BF48" s="44">
        <v>1</v>
      </c>
      <c r="BG48" s="55">
        <v>0.5</v>
      </c>
      <c r="BH48" s="52"/>
      <c r="BI48" s="1"/>
      <c r="BJ48" s="3"/>
      <c r="BK48" s="5"/>
    </row>
    <row r="49" spans="1:63" ht="15.95" customHeight="1" thickBot="1">
      <c r="A49" s="43">
        <v>43759</v>
      </c>
      <c r="B49" s="44" t="s">
        <v>96</v>
      </c>
      <c r="C49" s="44" t="s">
        <v>77</v>
      </c>
      <c r="D49" s="12"/>
      <c r="E49" s="45">
        <v>5</v>
      </c>
      <c r="F49" s="45">
        <v>0</v>
      </c>
      <c r="G49" s="45">
        <v>0</v>
      </c>
      <c r="H49" s="45">
        <v>0</v>
      </c>
      <c r="I49" s="45">
        <v>0</v>
      </c>
      <c r="J49" s="45">
        <f t="shared" si="0"/>
        <v>0</v>
      </c>
      <c r="K49" s="45">
        <v>0</v>
      </c>
      <c r="L49" s="45">
        <v>0</v>
      </c>
      <c r="M49" s="45">
        <v>0</v>
      </c>
      <c r="N49" s="45">
        <v>0</v>
      </c>
      <c r="O49" s="45">
        <v>0</v>
      </c>
      <c r="P49" s="45">
        <v>0</v>
      </c>
      <c r="Q49" s="45">
        <v>0</v>
      </c>
      <c r="R49" s="45">
        <f t="shared" si="3"/>
        <v>0</v>
      </c>
      <c r="S49" s="45">
        <v>0</v>
      </c>
      <c r="T49" s="45">
        <f t="shared" si="4"/>
        <v>0</v>
      </c>
      <c r="U49" s="45">
        <v>0</v>
      </c>
      <c r="V49" s="45">
        <v>0</v>
      </c>
      <c r="W49" s="45">
        <v>0</v>
      </c>
      <c r="X49" s="45">
        <v>0</v>
      </c>
      <c r="Y49" s="45">
        <v>0</v>
      </c>
      <c r="Z49" s="45">
        <f t="shared" si="5"/>
        <v>0</v>
      </c>
      <c r="AA49" s="44">
        <v>0</v>
      </c>
      <c r="AB49" s="44">
        <v>0</v>
      </c>
      <c r="AC49" s="44">
        <v>0</v>
      </c>
      <c r="AD49" s="44">
        <v>0</v>
      </c>
      <c r="AE49" s="44">
        <v>0</v>
      </c>
      <c r="AF49" s="44">
        <v>0</v>
      </c>
      <c r="AG49" s="44">
        <v>0</v>
      </c>
      <c r="AH49" s="44">
        <v>0</v>
      </c>
      <c r="AI49" s="44">
        <v>0</v>
      </c>
      <c r="AJ49" s="44">
        <v>0</v>
      </c>
      <c r="AK49" s="44">
        <v>0</v>
      </c>
      <c r="AL49" s="44">
        <v>0</v>
      </c>
      <c r="AM49" s="44">
        <v>0</v>
      </c>
      <c r="AN49" s="44">
        <v>0</v>
      </c>
      <c r="AO49" s="44">
        <v>0</v>
      </c>
      <c r="AP49" s="33">
        <f t="shared" si="6"/>
        <v>5</v>
      </c>
      <c r="AQ49" s="113"/>
      <c r="AR49" s="46">
        <v>43759</v>
      </c>
      <c r="AS49" s="53">
        <v>0.69097222222222221</v>
      </c>
      <c r="AT49" s="44" t="s">
        <v>96</v>
      </c>
      <c r="AU49" s="54">
        <v>10</v>
      </c>
      <c r="AV49" s="49" t="s">
        <v>75</v>
      </c>
      <c r="AW49" s="44">
        <v>11.5</v>
      </c>
      <c r="AX49" s="44">
        <v>193</v>
      </c>
      <c r="AY49" s="49">
        <v>79.8</v>
      </c>
      <c r="AZ49" s="44">
        <v>55.8</v>
      </c>
      <c r="BA49" s="50">
        <v>25.7</v>
      </c>
      <c r="BB49" s="44">
        <v>759.7</v>
      </c>
      <c r="BC49" s="50">
        <v>7.9</v>
      </c>
      <c r="BD49" s="44">
        <v>0</v>
      </c>
      <c r="BE49" s="44">
        <v>0</v>
      </c>
      <c r="BF49" s="44">
        <v>1</v>
      </c>
      <c r="BG49" s="55">
        <v>0.5</v>
      </c>
      <c r="BH49" s="52"/>
      <c r="BI49" s="1"/>
      <c r="BJ49" s="3"/>
      <c r="BK49" s="5"/>
    </row>
    <row r="50" spans="1:63" ht="15.95" customHeight="1" thickBot="1">
      <c r="A50" s="43">
        <v>43763</v>
      </c>
      <c r="B50" s="44" t="s">
        <v>82</v>
      </c>
      <c r="C50" s="44" t="s">
        <v>77</v>
      </c>
      <c r="D50" s="12"/>
      <c r="E50" s="45">
        <v>1</v>
      </c>
      <c r="F50" s="45">
        <v>0</v>
      </c>
      <c r="G50" s="45">
        <v>0</v>
      </c>
      <c r="H50" s="45">
        <v>0</v>
      </c>
      <c r="I50" s="45">
        <v>0</v>
      </c>
      <c r="J50" s="45">
        <f t="shared" si="0"/>
        <v>1</v>
      </c>
      <c r="K50" s="45">
        <v>0</v>
      </c>
      <c r="L50" s="45">
        <v>0</v>
      </c>
      <c r="M50" s="45">
        <v>1</v>
      </c>
      <c r="N50" s="45">
        <v>0</v>
      </c>
      <c r="O50" s="45">
        <v>0</v>
      </c>
      <c r="P50" s="45">
        <v>0</v>
      </c>
      <c r="Q50" s="45">
        <v>0</v>
      </c>
      <c r="R50" s="45">
        <f t="shared" si="3"/>
        <v>0</v>
      </c>
      <c r="S50" s="45">
        <v>0</v>
      </c>
      <c r="T50" s="45">
        <f t="shared" si="4"/>
        <v>0</v>
      </c>
      <c r="U50" s="45">
        <v>0</v>
      </c>
      <c r="V50" s="45">
        <v>0</v>
      </c>
      <c r="W50" s="45">
        <v>0</v>
      </c>
      <c r="X50" s="45">
        <v>0</v>
      </c>
      <c r="Y50" s="45">
        <v>0</v>
      </c>
      <c r="Z50" s="45">
        <f t="shared" si="5"/>
        <v>2</v>
      </c>
      <c r="AA50" s="44">
        <v>2</v>
      </c>
      <c r="AB50" s="44">
        <v>0</v>
      </c>
      <c r="AC50" s="44">
        <v>0</v>
      </c>
      <c r="AD50" s="44">
        <v>0</v>
      </c>
      <c r="AE50" s="44">
        <v>0</v>
      </c>
      <c r="AF50" s="44">
        <v>0</v>
      </c>
      <c r="AG50" s="44">
        <v>0</v>
      </c>
      <c r="AH50" s="44">
        <v>0</v>
      </c>
      <c r="AI50" s="44">
        <v>0</v>
      </c>
      <c r="AJ50" s="44">
        <v>0</v>
      </c>
      <c r="AK50" s="44">
        <v>0</v>
      </c>
      <c r="AL50" s="44">
        <v>0</v>
      </c>
      <c r="AM50" s="44">
        <v>0</v>
      </c>
      <c r="AN50" s="44">
        <v>0</v>
      </c>
      <c r="AO50" s="44">
        <v>0</v>
      </c>
      <c r="AP50" s="33">
        <f t="shared" si="6"/>
        <v>4</v>
      </c>
      <c r="AQ50" s="113"/>
      <c r="AR50" s="46">
        <v>43763</v>
      </c>
      <c r="AS50" s="53">
        <v>0.69097222222222221</v>
      </c>
      <c r="AT50" s="44" t="s">
        <v>82</v>
      </c>
      <c r="AU50" s="54">
        <v>10</v>
      </c>
      <c r="AV50" s="49" t="s">
        <v>75</v>
      </c>
      <c r="AW50" s="44">
        <v>9.3000000000000007</v>
      </c>
      <c r="AX50" s="44">
        <v>98</v>
      </c>
      <c r="AY50" s="49">
        <v>138</v>
      </c>
      <c r="AZ50" s="44" t="s">
        <v>151</v>
      </c>
      <c r="BA50" s="50">
        <v>21.8</v>
      </c>
      <c r="BB50" s="44">
        <v>759.9</v>
      </c>
      <c r="BC50" s="50">
        <v>7.3</v>
      </c>
      <c r="BD50" s="44">
        <v>0</v>
      </c>
      <c r="BE50" s="44">
        <v>0</v>
      </c>
      <c r="BF50" s="44">
        <v>0.5</v>
      </c>
      <c r="BG50" s="55">
        <v>0.2</v>
      </c>
      <c r="BH50" s="52"/>
      <c r="BI50" s="1"/>
      <c r="BJ50" s="3"/>
      <c r="BK50" s="5"/>
    </row>
    <row r="51" spans="1:63" ht="15.95" customHeight="1" thickBot="1">
      <c r="A51" s="43">
        <v>43763</v>
      </c>
      <c r="B51" s="44" t="s">
        <v>148</v>
      </c>
      <c r="C51" s="44" t="s">
        <v>77</v>
      </c>
      <c r="D51" s="12"/>
      <c r="E51" s="45">
        <v>5</v>
      </c>
      <c r="F51" s="45">
        <v>0</v>
      </c>
      <c r="G51" s="45">
        <v>0</v>
      </c>
      <c r="H51" s="45">
        <v>0</v>
      </c>
      <c r="I51" s="45">
        <v>2</v>
      </c>
      <c r="J51" s="45">
        <f t="shared" si="0"/>
        <v>0</v>
      </c>
      <c r="K51" s="45">
        <v>0</v>
      </c>
      <c r="L51" s="45">
        <v>0</v>
      </c>
      <c r="M51" s="45">
        <v>0</v>
      </c>
      <c r="N51" s="45">
        <v>0</v>
      </c>
      <c r="O51" s="45">
        <v>0</v>
      </c>
      <c r="P51" s="45">
        <v>0</v>
      </c>
      <c r="Q51" s="45">
        <v>0</v>
      </c>
      <c r="R51" s="45">
        <f t="shared" si="3"/>
        <v>0</v>
      </c>
      <c r="S51" s="45">
        <v>0</v>
      </c>
      <c r="T51" s="45">
        <f t="shared" si="4"/>
        <v>0</v>
      </c>
      <c r="U51" s="45">
        <v>0</v>
      </c>
      <c r="V51" s="45">
        <v>0</v>
      </c>
      <c r="W51" s="45">
        <v>0</v>
      </c>
      <c r="X51" s="45">
        <v>0</v>
      </c>
      <c r="Y51" s="45">
        <v>0</v>
      </c>
      <c r="Z51" s="45">
        <f t="shared" si="5"/>
        <v>0</v>
      </c>
      <c r="AA51" s="44">
        <v>0</v>
      </c>
      <c r="AB51" s="44">
        <v>0</v>
      </c>
      <c r="AC51" s="44">
        <v>0</v>
      </c>
      <c r="AD51" s="44">
        <v>0</v>
      </c>
      <c r="AE51" s="44">
        <v>0</v>
      </c>
      <c r="AF51" s="44">
        <v>0</v>
      </c>
      <c r="AG51" s="44">
        <v>0</v>
      </c>
      <c r="AH51" s="44">
        <v>0</v>
      </c>
      <c r="AI51" s="44">
        <v>0</v>
      </c>
      <c r="AJ51" s="44">
        <v>0</v>
      </c>
      <c r="AK51" s="44">
        <v>0</v>
      </c>
      <c r="AL51" s="44">
        <v>0</v>
      </c>
      <c r="AM51" s="44">
        <v>0</v>
      </c>
      <c r="AN51" s="44">
        <v>0</v>
      </c>
      <c r="AO51" s="44">
        <v>0</v>
      </c>
      <c r="AP51" s="33">
        <f t="shared" si="6"/>
        <v>7</v>
      </c>
      <c r="AQ51" s="113"/>
      <c r="AR51" s="46">
        <v>43763</v>
      </c>
      <c r="AS51" s="53">
        <v>0.65625</v>
      </c>
      <c r="AT51" s="44" t="s">
        <v>148</v>
      </c>
      <c r="AU51" s="54">
        <v>10</v>
      </c>
      <c r="AV51" s="49" t="s">
        <v>75</v>
      </c>
      <c r="AW51" s="44">
        <v>14.2</v>
      </c>
      <c r="AX51" s="44">
        <v>236</v>
      </c>
      <c r="AY51" s="49">
        <v>88.5</v>
      </c>
      <c r="AZ51" s="44">
        <v>62.9</v>
      </c>
      <c r="BA51" s="50">
        <v>22.8</v>
      </c>
      <c r="BB51" s="44">
        <v>760.5</v>
      </c>
      <c r="BC51" s="50">
        <v>8.1999999999999993</v>
      </c>
      <c r="BD51" s="44">
        <v>0</v>
      </c>
      <c r="BE51" s="44">
        <v>0</v>
      </c>
      <c r="BF51" s="44">
        <v>1</v>
      </c>
      <c r="BG51" s="55">
        <v>0.3</v>
      </c>
      <c r="BH51" s="52"/>
      <c r="BI51" s="1"/>
      <c r="BJ51" s="3"/>
      <c r="BK51" s="5"/>
    </row>
    <row r="52" spans="1:63" ht="15.95" customHeight="1" thickBot="1">
      <c r="A52" s="43">
        <v>43767</v>
      </c>
      <c r="B52" s="44" t="s">
        <v>86</v>
      </c>
      <c r="C52" s="44" t="s">
        <v>77</v>
      </c>
      <c r="D52" s="12"/>
      <c r="E52" s="45">
        <v>5</v>
      </c>
      <c r="F52" s="45">
        <v>0</v>
      </c>
      <c r="G52" s="45">
        <v>0</v>
      </c>
      <c r="H52" s="45">
        <v>0</v>
      </c>
      <c r="I52" s="45">
        <v>0</v>
      </c>
      <c r="J52" s="45">
        <f t="shared" si="0"/>
        <v>4</v>
      </c>
      <c r="K52" s="45">
        <v>0</v>
      </c>
      <c r="L52" s="45">
        <v>4</v>
      </c>
      <c r="M52" s="45">
        <v>0</v>
      </c>
      <c r="N52" s="45">
        <v>0</v>
      </c>
      <c r="O52" s="45">
        <v>0</v>
      </c>
      <c r="P52" s="45">
        <v>0</v>
      </c>
      <c r="Q52" s="45">
        <v>0</v>
      </c>
      <c r="R52" s="45">
        <f t="shared" si="3"/>
        <v>0</v>
      </c>
      <c r="S52" s="45">
        <v>0</v>
      </c>
      <c r="T52" s="45">
        <f t="shared" si="4"/>
        <v>0</v>
      </c>
      <c r="U52" s="45">
        <v>0</v>
      </c>
      <c r="V52" s="45">
        <v>0</v>
      </c>
      <c r="W52" s="45">
        <v>0</v>
      </c>
      <c r="X52" s="45">
        <v>0</v>
      </c>
      <c r="Y52" s="45">
        <v>0</v>
      </c>
      <c r="Z52" s="45">
        <f t="shared" si="5"/>
        <v>0</v>
      </c>
      <c r="AA52" s="44">
        <v>0</v>
      </c>
      <c r="AB52" s="44">
        <v>0</v>
      </c>
      <c r="AC52" s="44">
        <v>0</v>
      </c>
      <c r="AD52" s="44">
        <v>0</v>
      </c>
      <c r="AE52" s="44">
        <v>0</v>
      </c>
      <c r="AF52" s="44">
        <v>0</v>
      </c>
      <c r="AG52" s="44">
        <v>0</v>
      </c>
      <c r="AH52" s="44">
        <v>0</v>
      </c>
      <c r="AI52" s="44">
        <v>0</v>
      </c>
      <c r="AJ52" s="44">
        <v>0</v>
      </c>
      <c r="AK52" s="44">
        <v>0</v>
      </c>
      <c r="AL52" s="44">
        <v>0</v>
      </c>
      <c r="AM52" s="44">
        <v>0</v>
      </c>
      <c r="AN52" s="44">
        <v>0</v>
      </c>
      <c r="AO52" s="44">
        <v>0</v>
      </c>
      <c r="AP52" s="33">
        <f t="shared" si="6"/>
        <v>9</v>
      </c>
      <c r="AQ52" s="113"/>
      <c r="AR52" s="46">
        <v>43767</v>
      </c>
      <c r="AS52" s="53">
        <v>0.5625</v>
      </c>
      <c r="AT52" s="44" t="s">
        <v>86</v>
      </c>
      <c r="AU52" s="54">
        <v>10</v>
      </c>
      <c r="AV52" s="49" t="s">
        <v>75</v>
      </c>
      <c r="AW52" s="44">
        <v>4.5</v>
      </c>
      <c r="AX52" s="44">
        <v>52</v>
      </c>
      <c r="AY52" s="49">
        <v>16.52</v>
      </c>
      <c r="AZ52" s="44">
        <v>9.6999999999999993</v>
      </c>
      <c r="BA52" s="50">
        <v>20.8</v>
      </c>
      <c r="BB52" s="44">
        <v>757.7</v>
      </c>
      <c r="BC52" s="50">
        <v>7.31</v>
      </c>
      <c r="BD52" s="44">
        <v>0</v>
      </c>
      <c r="BE52" s="44">
        <v>0</v>
      </c>
      <c r="BF52" s="44">
        <v>1</v>
      </c>
      <c r="BG52" s="55">
        <v>0.4</v>
      </c>
      <c r="BH52" s="52"/>
      <c r="BI52" s="1"/>
      <c r="BJ52" s="3"/>
      <c r="BK52" s="5"/>
    </row>
    <row r="53" spans="1:63" ht="15.95" customHeight="1" thickBot="1">
      <c r="A53" s="43">
        <v>43767</v>
      </c>
      <c r="B53" s="44" t="s">
        <v>73</v>
      </c>
      <c r="C53" s="44" t="s">
        <v>77</v>
      </c>
      <c r="D53" s="12"/>
      <c r="E53" s="45">
        <v>10</v>
      </c>
      <c r="F53" s="45">
        <v>0</v>
      </c>
      <c r="G53" s="45">
        <v>0</v>
      </c>
      <c r="H53" s="45">
        <v>0</v>
      </c>
      <c r="I53" s="45">
        <v>1</v>
      </c>
      <c r="J53" s="45">
        <f t="shared" si="0"/>
        <v>0</v>
      </c>
      <c r="K53" s="45">
        <v>0</v>
      </c>
      <c r="L53" s="45">
        <v>0</v>
      </c>
      <c r="M53" s="45">
        <v>0</v>
      </c>
      <c r="N53" s="45">
        <v>0</v>
      </c>
      <c r="O53" s="45">
        <v>0</v>
      </c>
      <c r="P53" s="45">
        <v>0</v>
      </c>
      <c r="Q53" s="45">
        <v>0</v>
      </c>
      <c r="R53" s="45">
        <f t="shared" si="3"/>
        <v>0</v>
      </c>
      <c r="S53" s="45">
        <v>0</v>
      </c>
      <c r="T53" s="45">
        <f t="shared" si="4"/>
        <v>1</v>
      </c>
      <c r="U53" s="45">
        <v>1</v>
      </c>
      <c r="V53" s="45">
        <v>0</v>
      </c>
      <c r="W53" s="45">
        <v>0</v>
      </c>
      <c r="X53" s="45">
        <v>0</v>
      </c>
      <c r="Y53" s="45">
        <v>0</v>
      </c>
      <c r="Z53" s="45">
        <f t="shared" si="5"/>
        <v>0</v>
      </c>
      <c r="AA53" s="44">
        <v>0</v>
      </c>
      <c r="AB53" s="44">
        <v>0</v>
      </c>
      <c r="AC53" s="44">
        <v>0</v>
      </c>
      <c r="AD53" s="44">
        <v>0</v>
      </c>
      <c r="AE53" s="44">
        <v>0</v>
      </c>
      <c r="AF53" s="44">
        <v>0</v>
      </c>
      <c r="AG53" s="44">
        <v>0</v>
      </c>
      <c r="AH53" s="44">
        <v>0</v>
      </c>
      <c r="AI53" s="44">
        <v>0</v>
      </c>
      <c r="AJ53" s="44">
        <v>0</v>
      </c>
      <c r="AK53" s="44">
        <v>0</v>
      </c>
      <c r="AL53" s="44">
        <v>0</v>
      </c>
      <c r="AM53" s="44">
        <v>0</v>
      </c>
      <c r="AN53" s="44">
        <v>0</v>
      </c>
      <c r="AO53" s="44">
        <v>0</v>
      </c>
      <c r="AP53" s="33">
        <f t="shared" si="6"/>
        <v>12</v>
      </c>
      <c r="AQ53" s="113"/>
      <c r="AR53" s="46">
        <v>43767</v>
      </c>
      <c r="AS53" s="53">
        <v>0.53125</v>
      </c>
      <c r="AT53" s="44" t="s">
        <v>73</v>
      </c>
      <c r="AU53" s="54">
        <v>10</v>
      </c>
      <c r="AV53" s="49" t="s">
        <v>75</v>
      </c>
      <c r="AW53" s="44">
        <v>11.3</v>
      </c>
      <c r="AX53" s="44">
        <v>176</v>
      </c>
      <c r="AY53" s="49">
        <v>89.6</v>
      </c>
      <c r="AZ53" s="44">
        <v>63.4</v>
      </c>
      <c r="BA53" s="50">
        <v>18.5</v>
      </c>
      <c r="BB53" s="44">
        <v>759.4</v>
      </c>
      <c r="BC53" s="50">
        <v>8.1999999999999993</v>
      </c>
      <c r="BD53" s="44">
        <v>0</v>
      </c>
      <c r="BE53" s="44">
        <v>0</v>
      </c>
      <c r="BF53" s="44">
        <v>1</v>
      </c>
      <c r="BG53" s="55">
        <v>0.5</v>
      </c>
      <c r="BH53" s="52"/>
      <c r="BI53" s="1"/>
      <c r="BJ53" s="3"/>
      <c r="BK53" s="5"/>
    </row>
    <row r="54" spans="1:63" ht="15.95" customHeight="1" thickBot="1">
      <c r="A54" s="43">
        <v>43769</v>
      </c>
      <c r="B54" s="44" t="s">
        <v>89</v>
      </c>
      <c r="C54" s="44" t="s">
        <v>77</v>
      </c>
      <c r="D54" s="12"/>
      <c r="E54" s="45">
        <v>1</v>
      </c>
      <c r="F54" s="45">
        <v>0</v>
      </c>
      <c r="G54" s="45">
        <v>1</v>
      </c>
      <c r="H54" s="45">
        <v>0</v>
      </c>
      <c r="I54" s="45">
        <v>0</v>
      </c>
      <c r="J54" s="45">
        <f t="shared" si="0"/>
        <v>0</v>
      </c>
      <c r="K54" s="45">
        <v>0</v>
      </c>
      <c r="L54" s="45">
        <v>0</v>
      </c>
      <c r="M54" s="45">
        <v>0</v>
      </c>
      <c r="N54" s="45">
        <v>0</v>
      </c>
      <c r="O54" s="45">
        <v>0</v>
      </c>
      <c r="P54" s="45">
        <v>0</v>
      </c>
      <c r="Q54" s="45">
        <v>0</v>
      </c>
      <c r="R54" s="45">
        <f t="shared" si="3"/>
        <v>1</v>
      </c>
      <c r="S54" s="45">
        <v>0</v>
      </c>
      <c r="T54" s="45">
        <f t="shared" si="4"/>
        <v>0</v>
      </c>
      <c r="U54" s="45">
        <v>0</v>
      </c>
      <c r="V54" s="45">
        <v>0</v>
      </c>
      <c r="W54" s="45">
        <v>0</v>
      </c>
      <c r="X54" s="45">
        <v>0</v>
      </c>
      <c r="Y54" s="45">
        <v>0</v>
      </c>
      <c r="Z54" s="45">
        <f t="shared" si="5"/>
        <v>0</v>
      </c>
      <c r="AA54" s="44">
        <v>0</v>
      </c>
      <c r="AB54" s="44">
        <v>0</v>
      </c>
      <c r="AC54" s="44">
        <v>0</v>
      </c>
      <c r="AD54" s="44">
        <v>0</v>
      </c>
      <c r="AE54" s="44">
        <v>0</v>
      </c>
      <c r="AF54" s="44">
        <v>0</v>
      </c>
      <c r="AG54" s="44">
        <v>0</v>
      </c>
      <c r="AH54" s="44">
        <v>0</v>
      </c>
      <c r="AI54" s="44">
        <v>0</v>
      </c>
      <c r="AJ54" s="44">
        <v>0</v>
      </c>
      <c r="AK54" s="44">
        <v>0</v>
      </c>
      <c r="AL54" s="44">
        <v>0</v>
      </c>
      <c r="AM54" s="44">
        <v>0</v>
      </c>
      <c r="AN54" s="44">
        <v>0</v>
      </c>
      <c r="AO54" s="44">
        <v>0</v>
      </c>
      <c r="AP54" s="33">
        <f t="shared" si="6"/>
        <v>2</v>
      </c>
      <c r="AQ54" s="113"/>
      <c r="AR54" s="46">
        <v>43769</v>
      </c>
      <c r="AS54" s="53">
        <v>0.61111111111111105</v>
      </c>
      <c r="AT54" s="44" t="s">
        <v>89</v>
      </c>
      <c r="AU54" s="54">
        <v>10</v>
      </c>
      <c r="AV54" s="49" t="s">
        <v>75</v>
      </c>
      <c r="AW54" s="44">
        <v>14.5</v>
      </c>
      <c r="AX54" s="44">
        <v>178</v>
      </c>
      <c r="AY54" s="49">
        <v>37.93</v>
      </c>
      <c r="AZ54" s="44">
        <v>24.1</v>
      </c>
      <c r="BA54" s="50">
        <v>20.100000000000001</v>
      </c>
      <c r="BB54" s="44">
        <v>764</v>
      </c>
      <c r="BC54" s="50">
        <v>7.6</v>
      </c>
      <c r="BD54" s="44">
        <v>0</v>
      </c>
      <c r="BE54" s="44">
        <v>0</v>
      </c>
      <c r="BF54" s="44">
        <v>1</v>
      </c>
      <c r="BG54" s="55">
        <v>0.5</v>
      </c>
      <c r="BH54" s="52"/>
      <c r="BI54" s="1"/>
      <c r="BJ54" s="3"/>
      <c r="BK54" s="5"/>
    </row>
    <row r="55" spans="1:63" ht="15.95" customHeight="1" thickBot="1">
      <c r="A55" s="43">
        <v>43769</v>
      </c>
      <c r="B55" s="44" t="s">
        <v>92</v>
      </c>
      <c r="C55" s="44" t="s">
        <v>77</v>
      </c>
      <c r="D55" s="12"/>
      <c r="E55" s="45">
        <v>109</v>
      </c>
      <c r="F55" s="45">
        <v>0</v>
      </c>
      <c r="G55" s="45">
        <v>0</v>
      </c>
      <c r="H55" s="45">
        <v>0</v>
      </c>
      <c r="I55" s="45">
        <v>0</v>
      </c>
      <c r="J55" s="45">
        <f t="shared" si="0"/>
        <v>0</v>
      </c>
      <c r="K55" s="45">
        <v>0</v>
      </c>
      <c r="L55" s="45">
        <v>0</v>
      </c>
      <c r="M55" s="45">
        <v>0</v>
      </c>
      <c r="N55" s="45">
        <v>0</v>
      </c>
      <c r="O55" s="45">
        <v>0</v>
      </c>
      <c r="P55" s="45">
        <v>0</v>
      </c>
      <c r="Q55" s="45">
        <v>0</v>
      </c>
      <c r="R55" s="45">
        <f t="shared" si="3"/>
        <v>0</v>
      </c>
      <c r="S55" s="45">
        <v>0</v>
      </c>
      <c r="T55" s="45">
        <f t="shared" si="4"/>
        <v>0</v>
      </c>
      <c r="U55" s="45">
        <v>0</v>
      </c>
      <c r="V55" s="45">
        <v>0</v>
      </c>
      <c r="W55" s="45">
        <v>0</v>
      </c>
      <c r="X55" s="45">
        <v>0</v>
      </c>
      <c r="Y55" s="45">
        <v>0</v>
      </c>
      <c r="Z55" s="45">
        <f t="shared" si="5"/>
        <v>0</v>
      </c>
      <c r="AA55" s="45">
        <v>0</v>
      </c>
      <c r="AB55" s="45">
        <v>0</v>
      </c>
      <c r="AC55" s="45">
        <v>0</v>
      </c>
      <c r="AD55" s="45">
        <v>0</v>
      </c>
      <c r="AE55" s="45">
        <v>0</v>
      </c>
      <c r="AF55" s="45">
        <v>0</v>
      </c>
      <c r="AG55" s="45">
        <v>0</v>
      </c>
      <c r="AH55" s="45">
        <v>0</v>
      </c>
      <c r="AI55" s="45">
        <v>0</v>
      </c>
      <c r="AJ55" s="45">
        <v>0</v>
      </c>
      <c r="AK55" s="45">
        <v>0</v>
      </c>
      <c r="AL55" s="45">
        <v>0</v>
      </c>
      <c r="AM55" s="45">
        <v>0</v>
      </c>
      <c r="AN55" s="45">
        <v>0</v>
      </c>
      <c r="AO55" s="45">
        <v>0</v>
      </c>
      <c r="AP55" s="33">
        <f t="shared" si="6"/>
        <v>109</v>
      </c>
      <c r="AQ55" s="113"/>
      <c r="AR55" s="46">
        <v>43769</v>
      </c>
      <c r="AS55" s="53">
        <v>0.63888888888888895</v>
      </c>
      <c r="AT55" s="44" t="s">
        <v>92</v>
      </c>
      <c r="AU55" s="54">
        <v>10</v>
      </c>
      <c r="AV55" s="66" t="s">
        <v>75</v>
      </c>
      <c r="AW55" s="44">
        <v>9.6</v>
      </c>
      <c r="AX55" s="48">
        <v>163</v>
      </c>
      <c r="AY55" s="49">
        <v>78</v>
      </c>
      <c r="AZ55" s="44">
        <v>56.6</v>
      </c>
      <c r="BA55" s="50">
        <v>19.5</v>
      </c>
      <c r="BB55" s="44">
        <v>763.8</v>
      </c>
      <c r="BC55" s="50">
        <v>7.8</v>
      </c>
      <c r="BD55" s="44">
        <v>0</v>
      </c>
      <c r="BE55" s="44">
        <v>0</v>
      </c>
      <c r="BF55" s="48">
        <v>1</v>
      </c>
      <c r="BG55" s="55">
        <v>0.8</v>
      </c>
      <c r="BH55" s="52"/>
      <c r="BI55" s="1"/>
      <c r="BJ55" s="3"/>
      <c r="BK55" s="5"/>
    </row>
    <row r="56" spans="1:63" ht="15.95" customHeight="1" thickBot="1">
      <c r="A56" s="43">
        <v>43794</v>
      </c>
      <c r="B56" s="44" t="s">
        <v>157</v>
      </c>
      <c r="C56" s="44" t="s">
        <v>77</v>
      </c>
      <c r="D56" s="12"/>
      <c r="E56" s="45">
        <v>830</v>
      </c>
      <c r="F56" s="45">
        <v>18</v>
      </c>
      <c r="G56" s="45">
        <v>0</v>
      </c>
      <c r="H56" s="45">
        <v>0</v>
      </c>
      <c r="I56" s="45">
        <v>0</v>
      </c>
      <c r="J56" s="45">
        <f t="shared" si="0"/>
        <v>4</v>
      </c>
      <c r="K56" s="45">
        <v>0</v>
      </c>
      <c r="L56" s="45">
        <v>4</v>
      </c>
      <c r="M56" s="45">
        <v>0</v>
      </c>
      <c r="N56" s="45">
        <v>0</v>
      </c>
      <c r="O56" s="45">
        <v>0</v>
      </c>
      <c r="P56" s="45">
        <v>0</v>
      </c>
      <c r="Q56" s="45">
        <v>1</v>
      </c>
      <c r="R56" s="45">
        <f t="shared" si="3"/>
        <v>0</v>
      </c>
      <c r="S56" s="45">
        <v>0</v>
      </c>
      <c r="T56" s="45">
        <f t="shared" si="4"/>
        <v>0</v>
      </c>
      <c r="U56" s="45">
        <v>0</v>
      </c>
      <c r="V56" s="45">
        <v>0</v>
      </c>
      <c r="W56" s="45">
        <v>0</v>
      </c>
      <c r="X56" s="45">
        <v>0</v>
      </c>
      <c r="Y56" s="45">
        <v>0</v>
      </c>
      <c r="Z56" s="45">
        <f t="shared" si="5"/>
        <v>0</v>
      </c>
      <c r="AA56" s="45">
        <v>0</v>
      </c>
      <c r="AB56" s="45">
        <v>0</v>
      </c>
      <c r="AC56" s="45">
        <v>0</v>
      </c>
      <c r="AD56" s="45">
        <v>0</v>
      </c>
      <c r="AE56" s="45">
        <v>0</v>
      </c>
      <c r="AF56" s="45">
        <v>0</v>
      </c>
      <c r="AG56" s="45">
        <v>0</v>
      </c>
      <c r="AH56" s="45">
        <v>0</v>
      </c>
      <c r="AI56" s="45">
        <v>0</v>
      </c>
      <c r="AJ56" s="45">
        <v>0</v>
      </c>
      <c r="AK56" s="45">
        <v>0</v>
      </c>
      <c r="AL56" s="45">
        <v>0</v>
      </c>
      <c r="AM56" s="45">
        <v>0</v>
      </c>
      <c r="AN56" s="45">
        <v>0</v>
      </c>
      <c r="AO56" s="45">
        <v>0</v>
      </c>
      <c r="AP56" s="33">
        <f t="shared" si="6"/>
        <v>853</v>
      </c>
      <c r="AQ56" s="113"/>
      <c r="AR56" s="46">
        <v>43794</v>
      </c>
      <c r="AS56" s="53">
        <v>0.375</v>
      </c>
      <c r="AT56" s="44" t="s">
        <v>157</v>
      </c>
      <c r="AU56" s="54">
        <v>10</v>
      </c>
      <c r="AV56" s="49" t="s">
        <v>75</v>
      </c>
      <c r="AW56" s="44">
        <v>14</v>
      </c>
      <c r="AX56" s="44">
        <v>131</v>
      </c>
      <c r="AY56" s="49">
        <v>3.18</v>
      </c>
      <c r="AZ56" s="44">
        <v>1.7</v>
      </c>
      <c r="BA56" s="50">
        <v>12.1</v>
      </c>
      <c r="BB56" s="44">
        <v>760.5</v>
      </c>
      <c r="BC56" s="50">
        <v>7.53</v>
      </c>
      <c r="BD56" s="44">
        <v>0</v>
      </c>
      <c r="BE56" s="44">
        <v>0</v>
      </c>
      <c r="BF56" s="44">
        <v>1.4</v>
      </c>
      <c r="BG56" s="55">
        <v>0.15</v>
      </c>
      <c r="BH56" s="52"/>
      <c r="BI56" s="1"/>
      <c r="BJ56" s="3"/>
      <c r="BK56" s="5"/>
    </row>
    <row r="57" spans="1:63" ht="15.95" customHeight="1" thickBot="1">
      <c r="A57" s="43">
        <v>43794</v>
      </c>
      <c r="B57" s="44" t="s">
        <v>154</v>
      </c>
      <c r="C57" s="44" t="s">
        <v>77</v>
      </c>
      <c r="D57" s="12"/>
      <c r="E57" s="45">
        <v>0</v>
      </c>
      <c r="F57" s="45">
        <v>0</v>
      </c>
      <c r="G57" s="45">
        <v>0</v>
      </c>
      <c r="H57" s="45">
        <v>0</v>
      </c>
      <c r="I57" s="45">
        <v>1</v>
      </c>
      <c r="J57" s="45">
        <f t="shared" si="0"/>
        <v>0</v>
      </c>
      <c r="K57" s="45">
        <v>0</v>
      </c>
      <c r="L57" s="45">
        <v>0</v>
      </c>
      <c r="M57" s="45">
        <v>0</v>
      </c>
      <c r="N57" s="45">
        <v>0</v>
      </c>
      <c r="O57" s="45">
        <v>0</v>
      </c>
      <c r="P57" s="45">
        <v>0</v>
      </c>
      <c r="Q57" s="45">
        <v>3</v>
      </c>
      <c r="R57" s="45">
        <f t="shared" si="3"/>
        <v>0</v>
      </c>
      <c r="S57" s="45">
        <v>0</v>
      </c>
      <c r="T57" s="45">
        <f t="shared" si="4"/>
        <v>0</v>
      </c>
      <c r="U57" s="45">
        <v>0</v>
      </c>
      <c r="V57" s="45">
        <v>0</v>
      </c>
      <c r="W57" s="45">
        <v>0</v>
      </c>
      <c r="X57" s="45">
        <v>0</v>
      </c>
      <c r="Y57" s="45">
        <v>0</v>
      </c>
      <c r="Z57" s="45">
        <f t="shared" si="5"/>
        <v>0</v>
      </c>
      <c r="AA57" s="44">
        <v>0</v>
      </c>
      <c r="AB57" s="44">
        <v>0</v>
      </c>
      <c r="AC57" s="44">
        <v>0</v>
      </c>
      <c r="AD57" s="44">
        <v>0</v>
      </c>
      <c r="AE57" s="44">
        <v>0</v>
      </c>
      <c r="AF57" s="44">
        <v>0</v>
      </c>
      <c r="AG57" s="44">
        <v>0</v>
      </c>
      <c r="AH57" s="44">
        <v>0</v>
      </c>
      <c r="AI57" s="44">
        <v>0</v>
      </c>
      <c r="AJ57" s="44">
        <v>0</v>
      </c>
      <c r="AK57" s="44">
        <v>0</v>
      </c>
      <c r="AL57" s="44">
        <v>0</v>
      </c>
      <c r="AM57" s="44">
        <v>0</v>
      </c>
      <c r="AN57" s="44">
        <v>0</v>
      </c>
      <c r="AO57" s="44">
        <v>0</v>
      </c>
      <c r="AP57" s="33">
        <f t="shared" si="6"/>
        <v>4</v>
      </c>
      <c r="AQ57" s="113"/>
      <c r="AR57" s="46">
        <v>43794</v>
      </c>
      <c r="AS57" s="53">
        <v>0.43055555555555558</v>
      </c>
      <c r="AT57" s="44" t="s">
        <v>155</v>
      </c>
      <c r="AU57" s="54">
        <v>10</v>
      </c>
      <c r="AV57" s="49" t="s">
        <v>75</v>
      </c>
      <c r="AW57" s="44">
        <v>6.7</v>
      </c>
      <c r="AX57" s="44">
        <v>55</v>
      </c>
      <c r="AY57" s="49">
        <v>4.75</v>
      </c>
      <c r="AZ57" s="44">
        <v>2.6</v>
      </c>
      <c r="BA57" s="50">
        <v>9.9</v>
      </c>
      <c r="BB57" s="44">
        <v>759.8</v>
      </c>
      <c r="BC57" s="50">
        <v>7.23</v>
      </c>
      <c r="BD57" s="44">
        <v>0</v>
      </c>
      <c r="BE57" s="44">
        <v>0</v>
      </c>
      <c r="BF57" s="44">
        <v>3</v>
      </c>
      <c r="BG57" s="55">
        <v>0.45</v>
      </c>
      <c r="BH57" s="52" t="s">
        <v>156</v>
      </c>
      <c r="BI57" s="1"/>
      <c r="BJ57" s="3"/>
      <c r="BK57" s="5"/>
    </row>
    <row r="58" spans="1:63" s="13" customFormat="1" ht="15.95" customHeight="1" thickBot="1">
      <c r="A58" s="170"/>
      <c r="B58" s="160"/>
      <c r="C58" s="198" t="s">
        <v>161</v>
      </c>
      <c r="D58" s="199"/>
      <c r="E58" s="200">
        <f>SUM(E3:E57)</f>
        <v>2685</v>
      </c>
      <c r="F58" s="200">
        <f t="shared" ref="F58:AO58" si="7">SUM(F3:F57)</f>
        <v>388</v>
      </c>
      <c r="G58" s="200">
        <f t="shared" si="7"/>
        <v>15</v>
      </c>
      <c r="H58" s="200">
        <f t="shared" si="7"/>
        <v>803</v>
      </c>
      <c r="I58" s="200">
        <f t="shared" si="7"/>
        <v>213</v>
      </c>
      <c r="J58" s="200">
        <f t="shared" si="7"/>
        <v>118</v>
      </c>
      <c r="K58" s="200">
        <f t="shared" si="7"/>
        <v>1</v>
      </c>
      <c r="L58" s="200">
        <f t="shared" si="7"/>
        <v>86</v>
      </c>
      <c r="M58" s="200">
        <f t="shared" si="7"/>
        <v>4</v>
      </c>
      <c r="N58" s="200">
        <f t="shared" si="7"/>
        <v>0</v>
      </c>
      <c r="O58" s="200">
        <f t="shared" si="7"/>
        <v>27</v>
      </c>
      <c r="P58" s="200">
        <f t="shared" si="7"/>
        <v>0</v>
      </c>
      <c r="Q58" s="200">
        <f t="shared" si="7"/>
        <v>8</v>
      </c>
      <c r="R58" s="200">
        <f t="shared" si="7"/>
        <v>15</v>
      </c>
      <c r="S58" s="200">
        <f t="shared" si="7"/>
        <v>0</v>
      </c>
      <c r="T58" s="200">
        <f t="shared" si="7"/>
        <v>397</v>
      </c>
      <c r="U58" s="200">
        <f t="shared" si="7"/>
        <v>6</v>
      </c>
      <c r="V58" s="200">
        <f t="shared" si="7"/>
        <v>372</v>
      </c>
      <c r="W58" s="200">
        <f t="shared" si="7"/>
        <v>19</v>
      </c>
      <c r="X58" s="200">
        <f t="shared" si="7"/>
        <v>0</v>
      </c>
      <c r="Y58" s="200">
        <f t="shared" si="7"/>
        <v>10</v>
      </c>
      <c r="Z58" s="200">
        <f t="shared" si="7"/>
        <v>6</v>
      </c>
      <c r="AA58" s="200">
        <f t="shared" si="7"/>
        <v>4</v>
      </c>
      <c r="AB58" s="200">
        <f t="shared" si="7"/>
        <v>2</v>
      </c>
      <c r="AC58" s="200">
        <f t="shared" si="7"/>
        <v>0</v>
      </c>
      <c r="AD58" s="200">
        <f t="shared" si="7"/>
        <v>0</v>
      </c>
      <c r="AE58" s="200">
        <f t="shared" si="7"/>
        <v>0</v>
      </c>
      <c r="AF58" s="200">
        <f t="shared" si="7"/>
        <v>0</v>
      </c>
      <c r="AG58" s="200">
        <f t="shared" si="7"/>
        <v>0</v>
      </c>
      <c r="AH58" s="200">
        <f t="shared" si="7"/>
        <v>0</v>
      </c>
      <c r="AI58" s="200">
        <f t="shared" si="7"/>
        <v>0</v>
      </c>
      <c r="AJ58" s="200">
        <f t="shared" si="7"/>
        <v>3</v>
      </c>
      <c r="AK58" s="200">
        <f t="shared" si="7"/>
        <v>0</v>
      </c>
      <c r="AL58" s="200">
        <f t="shared" si="7"/>
        <v>0</v>
      </c>
      <c r="AM58" s="200">
        <f t="shared" si="7"/>
        <v>10</v>
      </c>
      <c r="AN58" s="200">
        <f t="shared" si="7"/>
        <v>12</v>
      </c>
      <c r="AO58" s="200">
        <f t="shared" si="7"/>
        <v>0</v>
      </c>
      <c r="AP58" s="242">
        <f t="shared" si="6"/>
        <v>4668</v>
      </c>
      <c r="AQ58" s="163"/>
      <c r="AR58" s="172"/>
      <c r="AS58" s="173"/>
      <c r="AT58" s="160"/>
      <c r="AU58" s="174"/>
      <c r="AV58" s="166"/>
      <c r="AW58" s="160"/>
      <c r="AX58" s="160"/>
      <c r="AY58" s="166"/>
      <c r="AZ58" s="160"/>
      <c r="BA58" s="167"/>
      <c r="BB58" s="160"/>
      <c r="BC58" s="167"/>
      <c r="BD58" s="160"/>
      <c r="BE58" s="160"/>
      <c r="BF58" s="160"/>
      <c r="BG58" s="168"/>
      <c r="BH58" s="169"/>
      <c r="BI58" s="17"/>
      <c r="BJ58" s="16"/>
      <c r="BK58" s="18"/>
    </row>
    <row r="59" spans="1:63" s="13" customFormat="1" ht="15.95" customHeight="1" thickBot="1">
      <c r="A59" s="170"/>
      <c r="B59" s="160"/>
      <c r="C59" s="160"/>
      <c r="D59" s="161"/>
      <c r="E59" s="162"/>
      <c r="F59" s="162"/>
      <c r="G59" s="162"/>
      <c r="H59" s="162"/>
      <c r="I59" s="162"/>
      <c r="J59" s="162"/>
      <c r="K59" s="162"/>
      <c r="L59" s="162"/>
      <c r="M59" s="162"/>
      <c r="N59" s="162"/>
      <c r="O59" s="162"/>
      <c r="P59" s="162"/>
      <c r="Q59" s="162"/>
      <c r="R59" s="162"/>
      <c r="S59" s="162"/>
      <c r="T59" s="162"/>
      <c r="U59" s="162"/>
      <c r="V59" s="162"/>
      <c r="W59" s="162"/>
      <c r="X59" s="162"/>
      <c r="Y59" s="162"/>
      <c r="Z59" s="162"/>
      <c r="AA59" s="160"/>
      <c r="AB59" s="160"/>
      <c r="AC59" s="160"/>
      <c r="AD59" s="160"/>
      <c r="AE59" s="160"/>
      <c r="AF59" s="160"/>
      <c r="AG59" s="160"/>
      <c r="AH59" s="160"/>
      <c r="AI59" s="160"/>
      <c r="AJ59" s="160"/>
      <c r="AK59" s="160"/>
      <c r="AL59" s="160"/>
      <c r="AM59" s="160"/>
      <c r="AN59" s="160"/>
      <c r="AO59" s="160"/>
      <c r="AP59" s="162"/>
      <c r="AQ59" s="163"/>
      <c r="AR59" s="172"/>
      <c r="AS59" s="173"/>
      <c r="AT59" s="160"/>
      <c r="AU59" s="174"/>
      <c r="AV59" s="166"/>
      <c r="AW59" s="160"/>
      <c r="AX59" s="160"/>
      <c r="AY59" s="166"/>
      <c r="AZ59" s="160"/>
      <c r="BA59" s="167"/>
      <c r="BB59" s="160"/>
      <c r="BC59" s="167"/>
      <c r="BD59" s="160"/>
      <c r="BE59" s="160"/>
      <c r="BF59" s="160"/>
      <c r="BG59" s="168"/>
      <c r="BH59" s="169"/>
      <c r="BI59" s="17"/>
      <c r="BJ59" s="16"/>
      <c r="BK59" s="18"/>
    </row>
    <row r="60" spans="1:63" s="13" customFormat="1" ht="15.95" customHeight="1" thickBot="1">
      <c r="A60" s="170"/>
      <c r="B60" s="160"/>
      <c r="C60" s="160"/>
      <c r="D60" s="161"/>
      <c r="E60" s="162"/>
      <c r="F60" s="162"/>
      <c r="G60" s="162"/>
      <c r="H60" s="162"/>
      <c r="I60" s="162"/>
      <c r="J60" s="162"/>
      <c r="K60" s="162"/>
      <c r="L60" s="162"/>
      <c r="M60" s="162"/>
      <c r="N60" s="162"/>
      <c r="O60" s="162"/>
      <c r="P60" s="162"/>
      <c r="Q60" s="162"/>
      <c r="R60" s="162"/>
      <c r="S60" s="162"/>
      <c r="T60" s="162"/>
      <c r="U60" s="162"/>
      <c r="V60" s="162"/>
      <c r="W60" s="162"/>
      <c r="X60" s="162"/>
      <c r="Y60" s="162"/>
      <c r="Z60" s="162"/>
      <c r="AA60" s="160"/>
      <c r="AB60" s="160"/>
      <c r="AC60" s="160"/>
      <c r="AD60" s="160"/>
      <c r="AE60" s="160"/>
      <c r="AF60" s="160"/>
      <c r="AG60" s="160"/>
      <c r="AH60" s="160"/>
      <c r="AI60" s="160"/>
      <c r="AJ60" s="160"/>
      <c r="AK60" s="160"/>
      <c r="AL60" s="160"/>
      <c r="AM60" s="160"/>
      <c r="AN60" s="160"/>
      <c r="AO60" s="160"/>
      <c r="AP60" s="162"/>
      <c r="AQ60" s="163"/>
      <c r="AR60" s="172"/>
      <c r="AS60" s="173"/>
      <c r="AT60" s="160"/>
      <c r="AU60" s="174"/>
      <c r="AV60" s="166"/>
      <c r="AW60" s="160"/>
      <c r="AX60" s="160"/>
      <c r="AY60" s="166"/>
      <c r="AZ60" s="160"/>
      <c r="BA60" s="167"/>
      <c r="BB60" s="160"/>
      <c r="BC60" s="167"/>
      <c r="BD60" s="160"/>
      <c r="BE60" s="160"/>
      <c r="BF60" s="160"/>
      <c r="BG60" s="168"/>
      <c r="BH60" s="169"/>
      <c r="BI60" s="17"/>
      <c r="BJ60" s="16"/>
      <c r="BK60" s="18"/>
    </row>
    <row r="61" spans="1:63" ht="15.95" customHeight="1" thickBot="1">
      <c r="A61" s="82">
        <v>43489</v>
      </c>
      <c r="B61" s="14" t="s">
        <v>73</v>
      </c>
      <c r="C61" s="14" t="s">
        <v>74</v>
      </c>
      <c r="D61" s="12"/>
      <c r="E61" s="34">
        <v>2</v>
      </c>
      <c r="F61" s="34">
        <v>2</v>
      </c>
      <c r="G61" s="34">
        <v>0</v>
      </c>
      <c r="H61" s="34">
        <v>1</v>
      </c>
      <c r="I61" s="34">
        <v>0</v>
      </c>
      <c r="J61" s="34">
        <f>P61+O61+N61+M61+L61+K61</f>
        <v>0</v>
      </c>
      <c r="K61" s="34">
        <v>0</v>
      </c>
      <c r="L61" s="34">
        <v>0</v>
      </c>
      <c r="M61" s="34">
        <v>0</v>
      </c>
      <c r="N61" s="34">
        <v>0</v>
      </c>
      <c r="O61" s="34">
        <v>0</v>
      </c>
      <c r="P61" s="34">
        <v>0</v>
      </c>
      <c r="Q61" s="34">
        <v>0</v>
      </c>
      <c r="R61" s="34">
        <f t="shared" ref="R61:R125" si="8">G61+S61</f>
        <v>0</v>
      </c>
      <c r="S61" s="34">
        <v>0</v>
      </c>
      <c r="T61" s="34">
        <f t="shared" si="4"/>
        <v>0</v>
      </c>
      <c r="U61" s="34">
        <v>0</v>
      </c>
      <c r="V61" s="34">
        <v>0</v>
      </c>
      <c r="W61" s="34">
        <v>0</v>
      </c>
      <c r="X61" s="34">
        <v>0</v>
      </c>
      <c r="Y61" s="34">
        <v>0</v>
      </c>
      <c r="Z61" s="34">
        <f t="shared" ref="Z61:Z92" si="9">SUM(AA61:AI61)</f>
        <v>0</v>
      </c>
      <c r="AA61" s="38">
        <v>0</v>
      </c>
      <c r="AB61" s="14">
        <v>0</v>
      </c>
      <c r="AC61" s="14">
        <v>0</v>
      </c>
      <c r="AD61" s="38">
        <v>0</v>
      </c>
      <c r="AE61" s="14">
        <v>0</v>
      </c>
      <c r="AF61" s="14">
        <v>0</v>
      </c>
      <c r="AG61" s="14">
        <v>0</v>
      </c>
      <c r="AH61" s="14">
        <v>0</v>
      </c>
      <c r="AI61" s="14">
        <v>0</v>
      </c>
      <c r="AJ61" s="14">
        <v>0</v>
      </c>
      <c r="AK61" s="14">
        <v>0</v>
      </c>
      <c r="AL61" s="38">
        <v>0</v>
      </c>
      <c r="AM61" s="14">
        <v>0</v>
      </c>
      <c r="AN61" s="38">
        <v>0</v>
      </c>
      <c r="AO61" s="14">
        <v>0</v>
      </c>
      <c r="AP61" s="33">
        <f t="shared" ref="AP61:AP92" si="10">SUM(E61:AO61)-Z61-J61-T61-R61</f>
        <v>5</v>
      </c>
      <c r="AQ61" s="113"/>
      <c r="AR61" s="89">
        <v>43489</v>
      </c>
      <c r="AS61" s="88">
        <v>0.51041666666666663</v>
      </c>
      <c r="AT61" s="14" t="s">
        <v>73</v>
      </c>
      <c r="AU61" s="38">
        <v>10</v>
      </c>
      <c r="AV61" s="90" t="s">
        <v>75</v>
      </c>
      <c r="AW61" s="85">
        <v>8.6</v>
      </c>
      <c r="AX61" s="85">
        <v>96.6</v>
      </c>
      <c r="AY61" s="39">
        <v>19.32</v>
      </c>
      <c r="AZ61" s="85">
        <v>23.2</v>
      </c>
      <c r="BA61" s="40">
        <v>16.3</v>
      </c>
      <c r="BB61" s="85">
        <v>764.7</v>
      </c>
      <c r="BC61" s="40">
        <v>8.1999999999999993</v>
      </c>
      <c r="BD61" s="85"/>
      <c r="BE61" s="85"/>
      <c r="BF61" s="85"/>
      <c r="BG61" s="86"/>
      <c r="BH61" s="87"/>
    </row>
    <row r="62" spans="1:63" ht="15.95" customHeight="1" thickBot="1">
      <c r="A62" s="82">
        <v>43492</v>
      </c>
      <c r="B62" s="14" t="s">
        <v>76</v>
      </c>
      <c r="C62" s="14" t="s">
        <v>74</v>
      </c>
      <c r="D62" s="12"/>
      <c r="E62" s="34">
        <v>43</v>
      </c>
      <c r="F62" s="34">
        <v>143</v>
      </c>
      <c r="G62" s="34">
        <v>0</v>
      </c>
      <c r="H62" s="34">
        <v>166</v>
      </c>
      <c r="I62" s="34">
        <v>0</v>
      </c>
      <c r="J62" s="34">
        <f t="shared" ref="J62:J126" si="11">P62+O62+N62+M62+L62+K62</f>
        <v>2</v>
      </c>
      <c r="K62" s="34">
        <v>0</v>
      </c>
      <c r="L62" s="34">
        <v>2</v>
      </c>
      <c r="M62" s="34">
        <v>0</v>
      </c>
      <c r="N62" s="34">
        <v>0</v>
      </c>
      <c r="O62" s="34">
        <v>0</v>
      </c>
      <c r="P62" s="34">
        <v>0</v>
      </c>
      <c r="Q62" s="34">
        <v>0</v>
      </c>
      <c r="R62" s="34">
        <f t="shared" si="8"/>
        <v>0</v>
      </c>
      <c r="S62" s="34">
        <v>0</v>
      </c>
      <c r="T62" s="34">
        <f t="shared" si="4"/>
        <v>0</v>
      </c>
      <c r="U62" s="34">
        <v>0</v>
      </c>
      <c r="V62" s="34">
        <v>0</v>
      </c>
      <c r="W62" s="34">
        <v>0</v>
      </c>
      <c r="X62" s="34">
        <v>0</v>
      </c>
      <c r="Y62" s="34">
        <v>0</v>
      </c>
      <c r="Z62" s="34">
        <f t="shared" si="9"/>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33">
        <f t="shared" si="10"/>
        <v>354</v>
      </c>
      <c r="AQ62" s="113"/>
      <c r="AR62" s="89">
        <v>43492</v>
      </c>
      <c r="AS62" s="88">
        <v>0.60416666666666663</v>
      </c>
      <c r="AT62" s="14" t="s">
        <v>76</v>
      </c>
      <c r="AU62" s="38">
        <v>10</v>
      </c>
      <c r="AV62" s="90" t="s">
        <v>75</v>
      </c>
      <c r="AW62" s="85">
        <v>9.74</v>
      </c>
      <c r="AX62" s="85">
        <v>109.4</v>
      </c>
      <c r="AY62" s="39">
        <v>0.16800000000000001</v>
      </c>
      <c r="AZ62" s="85">
        <v>0.1</v>
      </c>
      <c r="BA62" s="40">
        <v>21.2</v>
      </c>
      <c r="BB62" s="85">
        <v>762</v>
      </c>
      <c r="BC62" s="40">
        <v>8.32</v>
      </c>
      <c r="BD62" s="85">
        <v>13</v>
      </c>
      <c r="BE62" s="85">
        <v>0</v>
      </c>
      <c r="BF62" s="85">
        <v>14</v>
      </c>
      <c r="BG62" s="86">
        <v>0.33</v>
      </c>
      <c r="BH62" s="87"/>
    </row>
    <row r="63" spans="1:63" ht="15.95" customHeight="1" thickBot="1">
      <c r="A63" s="82">
        <v>43492</v>
      </c>
      <c r="B63" s="14" t="s">
        <v>79</v>
      </c>
      <c r="C63" s="14" t="s">
        <v>74</v>
      </c>
      <c r="D63" s="12"/>
      <c r="E63" s="34">
        <v>132</v>
      </c>
      <c r="F63" s="34">
        <v>1666</v>
      </c>
      <c r="G63" s="34">
        <v>0</v>
      </c>
      <c r="H63" s="34">
        <v>532</v>
      </c>
      <c r="I63" s="34">
        <v>11</v>
      </c>
      <c r="J63" s="34">
        <f t="shared" si="11"/>
        <v>0</v>
      </c>
      <c r="K63" s="34">
        <v>0</v>
      </c>
      <c r="L63" s="34">
        <v>0</v>
      </c>
      <c r="M63" s="34">
        <v>0</v>
      </c>
      <c r="N63" s="34">
        <v>0</v>
      </c>
      <c r="O63" s="34">
        <v>0</v>
      </c>
      <c r="P63" s="34">
        <v>0</v>
      </c>
      <c r="Q63" s="34">
        <v>0</v>
      </c>
      <c r="R63" s="34">
        <f t="shared" si="8"/>
        <v>0</v>
      </c>
      <c r="S63" s="34">
        <v>0</v>
      </c>
      <c r="T63" s="34">
        <f t="shared" si="4"/>
        <v>0</v>
      </c>
      <c r="U63" s="34">
        <v>0</v>
      </c>
      <c r="V63" s="34">
        <v>0</v>
      </c>
      <c r="W63" s="34">
        <v>0</v>
      </c>
      <c r="X63" s="34">
        <v>0</v>
      </c>
      <c r="Y63" s="34">
        <v>0</v>
      </c>
      <c r="Z63" s="34">
        <f t="shared" si="9"/>
        <v>0</v>
      </c>
      <c r="AA63" s="14">
        <v>0</v>
      </c>
      <c r="AB63" s="14">
        <v>0</v>
      </c>
      <c r="AC63" s="14">
        <v>0</v>
      </c>
      <c r="AD63" s="14">
        <v>0</v>
      </c>
      <c r="AE63" s="14">
        <v>0</v>
      </c>
      <c r="AF63" s="14">
        <v>0</v>
      </c>
      <c r="AG63" s="14">
        <v>0</v>
      </c>
      <c r="AH63" s="14">
        <v>0</v>
      </c>
      <c r="AI63" s="14">
        <v>0</v>
      </c>
      <c r="AJ63" s="14">
        <v>0</v>
      </c>
      <c r="AK63" s="14">
        <v>0</v>
      </c>
      <c r="AL63" s="14">
        <v>1</v>
      </c>
      <c r="AM63" s="14">
        <v>0</v>
      </c>
      <c r="AN63" s="14">
        <v>0</v>
      </c>
      <c r="AO63" s="14">
        <v>0</v>
      </c>
      <c r="AP63" s="33">
        <f t="shared" si="10"/>
        <v>2342</v>
      </c>
      <c r="AQ63" s="113"/>
      <c r="AR63" s="89">
        <v>43492</v>
      </c>
      <c r="AS63" s="88">
        <v>0.65972222222222221</v>
      </c>
      <c r="AT63" s="14" t="s">
        <v>79</v>
      </c>
      <c r="AU63" s="38">
        <v>10</v>
      </c>
      <c r="AV63" s="90" t="s">
        <v>75</v>
      </c>
      <c r="AW63" s="85">
        <v>15.76</v>
      </c>
      <c r="AX63" s="85">
        <v>182.8</v>
      </c>
      <c r="AY63" s="39">
        <v>0.20430000000000001</v>
      </c>
      <c r="AZ63" s="85">
        <v>0.1</v>
      </c>
      <c r="BA63" s="40">
        <v>22.7</v>
      </c>
      <c r="BB63" s="85">
        <v>762.8</v>
      </c>
      <c r="BC63" s="40">
        <v>7.91</v>
      </c>
      <c r="BD63" s="85">
        <v>20</v>
      </c>
      <c r="BE63" s="85">
        <v>0</v>
      </c>
      <c r="BF63" s="85">
        <v>12.1</v>
      </c>
      <c r="BG63" s="86">
        <v>0.15</v>
      </c>
      <c r="BH63" s="87"/>
    </row>
    <row r="64" spans="1:63" ht="15.95" customHeight="1" thickBot="1">
      <c r="A64" s="82">
        <v>43493</v>
      </c>
      <c r="B64" s="14" t="s">
        <v>82</v>
      </c>
      <c r="C64" s="14" t="s">
        <v>74</v>
      </c>
      <c r="D64" s="12"/>
      <c r="E64" s="34">
        <v>86</v>
      </c>
      <c r="F64" s="34">
        <v>141</v>
      </c>
      <c r="G64" s="34">
        <v>68</v>
      </c>
      <c r="H64" s="34">
        <v>0</v>
      </c>
      <c r="I64" s="34">
        <v>0</v>
      </c>
      <c r="J64" s="34">
        <f t="shared" si="11"/>
        <v>7</v>
      </c>
      <c r="K64" s="34">
        <v>0</v>
      </c>
      <c r="L64" s="34">
        <v>0</v>
      </c>
      <c r="M64" s="34">
        <v>6</v>
      </c>
      <c r="N64" s="34">
        <v>0</v>
      </c>
      <c r="O64" s="34">
        <v>0</v>
      </c>
      <c r="P64" s="34">
        <v>1</v>
      </c>
      <c r="Q64" s="34">
        <v>0</v>
      </c>
      <c r="R64" s="34">
        <f t="shared" si="8"/>
        <v>68</v>
      </c>
      <c r="S64" s="34">
        <v>0</v>
      </c>
      <c r="T64" s="34">
        <f t="shared" si="4"/>
        <v>0</v>
      </c>
      <c r="U64" s="34">
        <v>0</v>
      </c>
      <c r="V64" s="34">
        <v>0</v>
      </c>
      <c r="W64" s="34">
        <v>0</v>
      </c>
      <c r="X64" s="34">
        <v>0</v>
      </c>
      <c r="Y64" s="34">
        <v>0</v>
      </c>
      <c r="Z64" s="34">
        <f t="shared" si="9"/>
        <v>0</v>
      </c>
      <c r="AA64" s="14">
        <v>0</v>
      </c>
      <c r="AB64" s="14">
        <v>0</v>
      </c>
      <c r="AC64" s="14">
        <v>0</v>
      </c>
      <c r="AD64" s="14">
        <v>0</v>
      </c>
      <c r="AE64" s="14">
        <v>0</v>
      </c>
      <c r="AF64" s="14">
        <v>0</v>
      </c>
      <c r="AG64" s="14">
        <v>0</v>
      </c>
      <c r="AH64" s="14">
        <v>0</v>
      </c>
      <c r="AI64" s="14">
        <v>0</v>
      </c>
      <c r="AJ64" s="14">
        <v>0</v>
      </c>
      <c r="AK64" s="14">
        <v>4</v>
      </c>
      <c r="AL64" s="14">
        <v>0</v>
      </c>
      <c r="AM64" s="14">
        <v>2</v>
      </c>
      <c r="AN64" s="14">
        <v>0</v>
      </c>
      <c r="AO64" s="14">
        <v>0</v>
      </c>
      <c r="AP64" s="33">
        <f t="shared" si="10"/>
        <v>308</v>
      </c>
      <c r="AQ64" s="113"/>
      <c r="AR64" s="89">
        <v>43493</v>
      </c>
      <c r="AS64" s="88">
        <v>0.54861111111111105</v>
      </c>
      <c r="AT64" s="14" t="s">
        <v>83</v>
      </c>
      <c r="AU64" s="38">
        <v>10</v>
      </c>
      <c r="AV64" s="90" t="s">
        <v>75</v>
      </c>
      <c r="AW64" s="85">
        <v>0.1</v>
      </c>
      <c r="AX64" s="85">
        <v>1</v>
      </c>
      <c r="AY64" s="39">
        <v>22.6</v>
      </c>
      <c r="AZ64" s="85">
        <v>14</v>
      </c>
      <c r="BA64" s="40">
        <v>13</v>
      </c>
      <c r="BB64" s="85">
        <v>761.9</v>
      </c>
      <c r="BC64" s="40">
        <v>7.38</v>
      </c>
      <c r="BD64" s="85">
        <v>0</v>
      </c>
      <c r="BE64" s="85">
        <v>0</v>
      </c>
      <c r="BF64" s="85">
        <v>1</v>
      </c>
      <c r="BG64" s="86">
        <v>0.3</v>
      </c>
      <c r="BH64" s="87"/>
    </row>
    <row r="65" spans="1:94" ht="15.95" customHeight="1" thickBot="1">
      <c r="A65" s="82">
        <v>43493</v>
      </c>
      <c r="B65" s="14" t="s">
        <v>80</v>
      </c>
      <c r="C65" s="14" t="s">
        <v>74</v>
      </c>
      <c r="D65" s="12"/>
      <c r="E65" s="34">
        <v>6</v>
      </c>
      <c r="F65" s="34">
        <v>293</v>
      </c>
      <c r="G65" s="34">
        <v>0</v>
      </c>
      <c r="H65" s="34">
        <v>7</v>
      </c>
      <c r="I65" s="34">
        <v>2</v>
      </c>
      <c r="J65" s="34">
        <f t="shared" si="11"/>
        <v>0</v>
      </c>
      <c r="K65" s="34">
        <v>0</v>
      </c>
      <c r="L65" s="34">
        <v>0</v>
      </c>
      <c r="M65" s="34">
        <v>0</v>
      </c>
      <c r="N65" s="34">
        <v>0</v>
      </c>
      <c r="O65" s="34">
        <v>0</v>
      </c>
      <c r="P65" s="34">
        <v>0</v>
      </c>
      <c r="Q65" s="34">
        <v>0</v>
      </c>
      <c r="R65" s="34">
        <f t="shared" si="8"/>
        <v>0</v>
      </c>
      <c r="S65" s="34">
        <v>0</v>
      </c>
      <c r="T65" s="34">
        <f t="shared" si="4"/>
        <v>0</v>
      </c>
      <c r="U65" s="34">
        <v>0</v>
      </c>
      <c r="V65" s="34">
        <v>0</v>
      </c>
      <c r="W65" s="34">
        <v>0</v>
      </c>
      <c r="X65" s="34">
        <v>0</v>
      </c>
      <c r="Y65" s="34">
        <v>0</v>
      </c>
      <c r="Z65" s="34">
        <f t="shared" si="9"/>
        <v>1</v>
      </c>
      <c r="AA65" s="38">
        <v>0</v>
      </c>
      <c r="AB65" s="14">
        <v>0</v>
      </c>
      <c r="AC65" s="14">
        <v>0</v>
      </c>
      <c r="AD65" s="38">
        <v>0</v>
      </c>
      <c r="AE65" s="14">
        <v>0</v>
      </c>
      <c r="AF65" s="14">
        <v>0</v>
      </c>
      <c r="AG65" s="14">
        <v>1</v>
      </c>
      <c r="AH65" s="14">
        <v>0</v>
      </c>
      <c r="AI65" s="14">
        <v>0</v>
      </c>
      <c r="AJ65" s="14">
        <v>0</v>
      </c>
      <c r="AK65" s="38">
        <v>3</v>
      </c>
      <c r="AL65" s="38">
        <v>0</v>
      </c>
      <c r="AM65" s="14">
        <v>0</v>
      </c>
      <c r="AN65" s="38">
        <v>0</v>
      </c>
      <c r="AO65" s="14">
        <v>0</v>
      </c>
      <c r="AP65" s="33">
        <f t="shared" si="10"/>
        <v>312</v>
      </c>
      <c r="AQ65" s="113"/>
      <c r="AR65" s="89">
        <v>43493</v>
      </c>
      <c r="AS65" s="88">
        <v>0.63541666666666663</v>
      </c>
      <c r="AT65" s="14" t="s">
        <v>81</v>
      </c>
      <c r="AU65" s="38">
        <v>10</v>
      </c>
      <c r="AV65" s="90" t="s">
        <v>75</v>
      </c>
      <c r="AW65" s="85">
        <v>13.9</v>
      </c>
      <c r="AX65" s="85">
        <v>150</v>
      </c>
      <c r="AY65" s="39">
        <v>9.5000000000000001E-2</v>
      </c>
      <c r="AZ65" s="85">
        <v>0</v>
      </c>
      <c r="BA65" s="40">
        <v>18.8</v>
      </c>
      <c r="BB65" s="85">
        <v>760.8</v>
      </c>
      <c r="BC65" s="40">
        <v>9</v>
      </c>
      <c r="BD65" s="85">
        <v>74</v>
      </c>
      <c r="BE65" s="85">
        <v>0</v>
      </c>
      <c r="BF65" s="85">
        <v>13</v>
      </c>
      <c r="BG65" s="86">
        <v>0.33</v>
      </c>
      <c r="BH65" s="87"/>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1"/>
      <c r="CP65" s="11"/>
    </row>
    <row r="66" spans="1:94" ht="15.95" customHeight="1" thickBot="1">
      <c r="A66" s="82">
        <v>43495</v>
      </c>
      <c r="B66" s="14" t="s">
        <v>84</v>
      </c>
      <c r="C66" s="14" t="s">
        <v>74</v>
      </c>
      <c r="D66" s="12"/>
      <c r="E66" s="34">
        <v>2</v>
      </c>
      <c r="F66" s="34">
        <v>7</v>
      </c>
      <c r="G66" s="34">
        <v>0</v>
      </c>
      <c r="H66" s="34">
        <v>136</v>
      </c>
      <c r="I66" s="34">
        <v>0</v>
      </c>
      <c r="J66" s="34">
        <f t="shared" si="11"/>
        <v>7</v>
      </c>
      <c r="K66" s="34">
        <v>0</v>
      </c>
      <c r="L66" s="34">
        <v>0</v>
      </c>
      <c r="M66" s="34">
        <v>7</v>
      </c>
      <c r="N66" s="34">
        <v>0</v>
      </c>
      <c r="O66" s="34">
        <v>0</v>
      </c>
      <c r="P66" s="34">
        <v>0</v>
      </c>
      <c r="Q66" s="34">
        <v>0</v>
      </c>
      <c r="R66" s="34">
        <f t="shared" si="8"/>
        <v>0</v>
      </c>
      <c r="S66" s="34">
        <v>0</v>
      </c>
      <c r="T66" s="34">
        <f t="shared" si="4"/>
        <v>0</v>
      </c>
      <c r="U66" s="34">
        <v>0</v>
      </c>
      <c r="V66" s="34">
        <v>0</v>
      </c>
      <c r="W66" s="34">
        <v>0</v>
      </c>
      <c r="X66" s="34">
        <v>0</v>
      </c>
      <c r="Y66" s="34">
        <v>0</v>
      </c>
      <c r="Z66" s="34">
        <f t="shared" si="9"/>
        <v>0</v>
      </c>
      <c r="AA66" s="38">
        <v>0</v>
      </c>
      <c r="AB66" s="14">
        <v>0</v>
      </c>
      <c r="AC66" s="14">
        <v>0</v>
      </c>
      <c r="AD66" s="38">
        <v>0</v>
      </c>
      <c r="AE66" s="14">
        <v>0</v>
      </c>
      <c r="AF66" s="14">
        <v>0</v>
      </c>
      <c r="AG66" s="14">
        <v>0</v>
      </c>
      <c r="AH66" s="14">
        <v>0</v>
      </c>
      <c r="AI66" s="14">
        <v>0</v>
      </c>
      <c r="AJ66" s="14">
        <v>0</v>
      </c>
      <c r="AK66" s="38">
        <v>0</v>
      </c>
      <c r="AL66" s="38">
        <v>0</v>
      </c>
      <c r="AM66" s="14">
        <v>0</v>
      </c>
      <c r="AN66" s="38">
        <v>0</v>
      </c>
      <c r="AO66" s="14">
        <v>0</v>
      </c>
      <c r="AP66" s="33">
        <f t="shared" si="10"/>
        <v>152</v>
      </c>
      <c r="AQ66" s="113"/>
      <c r="AR66" s="89">
        <v>43495</v>
      </c>
      <c r="AS66" s="88">
        <v>0.47916666666666669</v>
      </c>
      <c r="AT66" s="14" t="s">
        <v>85</v>
      </c>
      <c r="AU66" s="38">
        <v>10</v>
      </c>
      <c r="AV66" s="90" t="s">
        <v>75</v>
      </c>
      <c r="AW66" s="85">
        <v>8.1809999999999992</v>
      </c>
      <c r="AX66" s="85">
        <v>86.5</v>
      </c>
      <c r="AY66" s="39">
        <v>0.32</v>
      </c>
      <c r="AZ66" s="85">
        <v>0.2</v>
      </c>
      <c r="BA66" s="40">
        <v>18</v>
      </c>
      <c r="BB66" s="85">
        <v>760</v>
      </c>
      <c r="BC66" s="40">
        <v>8.51</v>
      </c>
      <c r="BD66" s="85">
        <v>3</v>
      </c>
      <c r="BE66" s="85">
        <v>0</v>
      </c>
      <c r="BF66" s="85">
        <v>17</v>
      </c>
      <c r="BG66" s="86">
        <v>0.3</v>
      </c>
      <c r="BH66" s="87"/>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row>
    <row r="67" spans="1:94" ht="15.95" customHeight="1" thickBot="1">
      <c r="A67" s="82">
        <v>43502</v>
      </c>
      <c r="B67" s="14" t="s">
        <v>86</v>
      </c>
      <c r="C67" s="14" t="s">
        <v>74</v>
      </c>
      <c r="D67" s="12"/>
      <c r="E67" s="34">
        <v>324</v>
      </c>
      <c r="F67" s="34">
        <v>15</v>
      </c>
      <c r="G67" s="34">
        <v>0</v>
      </c>
      <c r="H67" s="34">
        <v>0</v>
      </c>
      <c r="I67" s="34">
        <v>0</v>
      </c>
      <c r="J67" s="34">
        <f t="shared" si="11"/>
        <v>10</v>
      </c>
      <c r="K67" s="34">
        <v>0</v>
      </c>
      <c r="L67" s="34">
        <v>7</v>
      </c>
      <c r="M67" s="34">
        <v>0</v>
      </c>
      <c r="N67" s="34">
        <v>3</v>
      </c>
      <c r="O67" s="34">
        <v>0</v>
      </c>
      <c r="P67" s="34">
        <v>0</v>
      </c>
      <c r="Q67" s="34">
        <v>0</v>
      </c>
      <c r="R67" s="34">
        <f t="shared" si="8"/>
        <v>0</v>
      </c>
      <c r="S67" s="34">
        <v>0</v>
      </c>
      <c r="T67" s="34">
        <f t="shared" si="4"/>
        <v>0</v>
      </c>
      <c r="U67" s="34">
        <v>0</v>
      </c>
      <c r="V67" s="34">
        <v>0</v>
      </c>
      <c r="W67" s="34">
        <v>0</v>
      </c>
      <c r="X67" s="34">
        <v>0</v>
      </c>
      <c r="Y67" s="34">
        <v>0</v>
      </c>
      <c r="Z67" s="34">
        <f t="shared" si="9"/>
        <v>0</v>
      </c>
      <c r="AA67" s="14">
        <v>0</v>
      </c>
      <c r="AB67" s="14">
        <v>0</v>
      </c>
      <c r="AC67" s="14">
        <v>0</v>
      </c>
      <c r="AD67" s="14">
        <v>0</v>
      </c>
      <c r="AE67" s="14">
        <v>0</v>
      </c>
      <c r="AF67" s="14">
        <v>0</v>
      </c>
      <c r="AG67" s="14">
        <v>0</v>
      </c>
      <c r="AH67" s="14">
        <v>0</v>
      </c>
      <c r="AI67" s="14">
        <v>0</v>
      </c>
      <c r="AJ67" s="14">
        <v>0</v>
      </c>
      <c r="AK67" s="14">
        <v>0</v>
      </c>
      <c r="AL67" s="14">
        <v>0</v>
      </c>
      <c r="AM67" s="14">
        <v>3</v>
      </c>
      <c r="AN67" s="14">
        <v>0</v>
      </c>
      <c r="AO67" s="14">
        <v>0</v>
      </c>
      <c r="AP67" s="33">
        <f t="shared" si="10"/>
        <v>352</v>
      </c>
      <c r="AQ67" s="113"/>
      <c r="AR67" s="83" t="s">
        <v>87</v>
      </c>
      <c r="AS67" s="83" t="s">
        <v>88</v>
      </c>
      <c r="AT67" s="39" t="s">
        <v>86</v>
      </c>
      <c r="AU67" s="38">
        <v>10</v>
      </c>
      <c r="AV67" s="90" t="s">
        <v>75</v>
      </c>
      <c r="AW67" s="85">
        <v>7.46</v>
      </c>
      <c r="AX67" s="85">
        <v>69.099999999999994</v>
      </c>
      <c r="AY67" s="39">
        <v>0</v>
      </c>
      <c r="AZ67" s="85">
        <v>0</v>
      </c>
      <c r="BA67" s="40">
        <v>12</v>
      </c>
      <c r="BB67" s="85">
        <v>766</v>
      </c>
      <c r="BC67" s="40">
        <v>7.2</v>
      </c>
      <c r="BD67" s="85">
        <v>0</v>
      </c>
      <c r="BE67" s="85">
        <v>0</v>
      </c>
      <c r="BF67" s="85">
        <v>2</v>
      </c>
      <c r="BG67" s="86">
        <v>1</v>
      </c>
      <c r="BH67" s="87"/>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row>
    <row r="68" spans="1:94" ht="15.95" customHeight="1" thickBot="1">
      <c r="A68" s="82">
        <v>43502</v>
      </c>
      <c r="B68" s="14" t="s">
        <v>89</v>
      </c>
      <c r="C68" s="14" t="s">
        <v>74</v>
      </c>
      <c r="D68" s="12"/>
      <c r="E68" s="34">
        <v>30</v>
      </c>
      <c r="F68" s="34">
        <v>34</v>
      </c>
      <c r="G68" s="34">
        <v>2</v>
      </c>
      <c r="H68" s="34">
        <v>26</v>
      </c>
      <c r="I68" s="34">
        <v>0</v>
      </c>
      <c r="J68" s="34">
        <f t="shared" si="11"/>
        <v>0</v>
      </c>
      <c r="K68" s="34">
        <v>0</v>
      </c>
      <c r="L68" s="34">
        <v>0</v>
      </c>
      <c r="M68" s="34">
        <v>0</v>
      </c>
      <c r="N68" s="34">
        <v>0</v>
      </c>
      <c r="O68" s="34">
        <v>0</v>
      </c>
      <c r="P68" s="34">
        <v>0</v>
      </c>
      <c r="Q68" s="34">
        <v>0</v>
      </c>
      <c r="R68" s="34">
        <f t="shared" si="8"/>
        <v>2</v>
      </c>
      <c r="S68" s="34">
        <v>0</v>
      </c>
      <c r="T68" s="34">
        <f t="shared" si="4"/>
        <v>0</v>
      </c>
      <c r="U68" s="34">
        <v>0</v>
      </c>
      <c r="V68" s="34">
        <v>0</v>
      </c>
      <c r="W68" s="34">
        <v>0</v>
      </c>
      <c r="X68" s="34">
        <v>0</v>
      </c>
      <c r="Y68" s="34">
        <v>0</v>
      </c>
      <c r="Z68" s="34">
        <f t="shared" si="9"/>
        <v>0</v>
      </c>
      <c r="AA68" s="14">
        <v>0</v>
      </c>
      <c r="AB68" s="14">
        <v>0</v>
      </c>
      <c r="AC68" s="14">
        <v>0</v>
      </c>
      <c r="AD68" s="14">
        <v>0</v>
      </c>
      <c r="AE68" s="14">
        <v>0</v>
      </c>
      <c r="AF68" s="14">
        <v>0</v>
      </c>
      <c r="AG68" s="14">
        <v>0</v>
      </c>
      <c r="AH68" s="14">
        <v>0</v>
      </c>
      <c r="AI68" s="14">
        <v>0</v>
      </c>
      <c r="AJ68" s="14">
        <v>0</v>
      </c>
      <c r="AK68" s="14">
        <v>0</v>
      </c>
      <c r="AL68" s="14">
        <v>0</v>
      </c>
      <c r="AM68" s="14">
        <v>9</v>
      </c>
      <c r="AN68" s="14">
        <v>0</v>
      </c>
      <c r="AO68" s="14">
        <v>0</v>
      </c>
      <c r="AP68" s="33">
        <f t="shared" si="10"/>
        <v>101</v>
      </c>
      <c r="AQ68" s="113"/>
      <c r="AR68" s="83" t="s">
        <v>87</v>
      </c>
      <c r="AS68" s="83" t="s">
        <v>90</v>
      </c>
      <c r="AT68" s="39" t="s">
        <v>89</v>
      </c>
      <c r="AU68" s="38">
        <v>10</v>
      </c>
      <c r="AV68" s="90" t="s">
        <v>75</v>
      </c>
      <c r="AW68" s="85">
        <v>12.08</v>
      </c>
      <c r="AX68" s="85">
        <v>118.7</v>
      </c>
      <c r="AY68" s="39">
        <v>1.51</v>
      </c>
      <c r="AZ68" s="85">
        <v>0.8</v>
      </c>
      <c r="BA68" s="40">
        <v>14.2</v>
      </c>
      <c r="BB68" s="85">
        <v>765.4</v>
      </c>
      <c r="BC68" s="40">
        <v>7.49</v>
      </c>
      <c r="BD68" s="85" t="s">
        <v>91</v>
      </c>
      <c r="BE68" s="85" t="s">
        <v>91</v>
      </c>
      <c r="BF68" s="85" t="s">
        <v>91</v>
      </c>
      <c r="BG68" s="86" t="s">
        <v>91</v>
      </c>
      <c r="BH68" s="87"/>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row>
    <row r="69" spans="1:94" ht="15.95" customHeight="1" thickBot="1">
      <c r="A69" s="82">
        <v>43502</v>
      </c>
      <c r="B69" s="14" t="s">
        <v>92</v>
      </c>
      <c r="C69" s="14" t="s">
        <v>74</v>
      </c>
      <c r="D69" s="12"/>
      <c r="E69" s="34">
        <v>10</v>
      </c>
      <c r="F69" s="34">
        <v>290</v>
      </c>
      <c r="G69" s="34">
        <v>4</v>
      </c>
      <c r="H69" s="34">
        <v>5</v>
      </c>
      <c r="I69" s="34">
        <v>0</v>
      </c>
      <c r="J69" s="34">
        <f t="shared" si="11"/>
        <v>0</v>
      </c>
      <c r="K69" s="34">
        <v>0</v>
      </c>
      <c r="L69" s="34">
        <v>0</v>
      </c>
      <c r="M69" s="34">
        <v>0</v>
      </c>
      <c r="N69" s="34">
        <v>0</v>
      </c>
      <c r="O69" s="34">
        <v>0</v>
      </c>
      <c r="P69" s="34">
        <v>0</v>
      </c>
      <c r="Q69" s="34">
        <v>0</v>
      </c>
      <c r="R69" s="34">
        <f t="shared" si="8"/>
        <v>4</v>
      </c>
      <c r="S69" s="34">
        <v>0</v>
      </c>
      <c r="T69" s="34">
        <f t="shared" si="4"/>
        <v>0</v>
      </c>
      <c r="U69" s="34">
        <v>0</v>
      </c>
      <c r="V69" s="34">
        <v>0</v>
      </c>
      <c r="W69" s="34">
        <v>0</v>
      </c>
      <c r="X69" s="34">
        <v>0</v>
      </c>
      <c r="Y69" s="34">
        <v>0</v>
      </c>
      <c r="Z69" s="34">
        <f t="shared" si="9"/>
        <v>0</v>
      </c>
      <c r="AA69" s="14">
        <v>0</v>
      </c>
      <c r="AB69" s="14">
        <v>0</v>
      </c>
      <c r="AC69" s="14">
        <v>0</v>
      </c>
      <c r="AD69" s="38">
        <v>0</v>
      </c>
      <c r="AE69" s="14">
        <v>0</v>
      </c>
      <c r="AF69" s="14">
        <v>0</v>
      </c>
      <c r="AG69" s="14">
        <v>0</v>
      </c>
      <c r="AH69" s="14">
        <v>0</v>
      </c>
      <c r="AI69" s="14">
        <v>0</v>
      </c>
      <c r="AJ69" s="14">
        <v>0</v>
      </c>
      <c r="AK69" s="14">
        <v>0</v>
      </c>
      <c r="AL69" s="14">
        <v>0</v>
      </c>
      <c r="AM69" s="14">
        <v>0</v>
      </c>
      <c r="AN69" s="14">
        <v>0</v>
      </c>
      <c r="AO69" s="14">
        <v>0</v>
      </c>
      <c r="AP69" s="33">
        <f t="shared" si="10"/>
        <v>309</v>
      </c>
      <c r="AQ69" s="113"/>
      <c r="AR69" s="83" t="s">
        <v>87</v>
      </c>
      <c r="AS69" s="83" t="s">
        <v>93</v>
      </c>
      <c r="AT69" s="39" t="s">
        <v>92</v>
      </c>
      <c r="AU69" s="38">
        <v>10</v>
      </c>
      <c r="AV69" s="90" t="s">
        <v>75</v>
      </c>
      <c r="AW69" s="85">
        <v>11.67</v>
      </c>
      <c r="AX69" s="85">
        <v>112.6</v>
      </c>
      <c r="AY69" s="39">
        <v>0</v>
      </c>
      <c r="AZ69" s="85">
        <v>0</v>
      </c>
      <c r="BA69" s="40">
        <v>13.3</v>
      </c>
      <c r="BB69" s="85">
        <v>765.3</v>
      </c>
      <c r="BC69" s="40">
        <v>7.32</v>
      </c>
      <c r="BD69" s="85" t="s">
        <v>91</v>
      </c>
      <c r="BE69" s="85" t="s">
        <v>91</v>
      </c>
      <c r="BF69" s="85" t="s">
        <v>91</v>
      </c>
      <c r="BG69" s="86" t="s">
        <v>91</v>
      </c>
      <c r="BH69" s="87"/>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row>
    <row r="70" spans="1:94" ht="15.95" customHeight="1" thickBot="1">
      <c r="A70" s="82">
        <v>43502</v>
      </c>
      <c r="B70" s="14" t="s">
        <v>94</v>
      </c>
      <c r="C70" s="14" t="s">
        <v>74</v>
      </c>
      <c r="D70" s="12"/>
      <c r="E70" s="34">
        <v>2</v>
      </c>
      <c r="F70" s="34">
        <v>0</v>
      </c>
      <c r="G70" s="34">
        <v>0</v>
      </c>
      <c r="H70" s="34">
        <v>6</v>
      </c>
      <c r="I70" s="34">
        <v>0</v>
      </c>
      <c r="J70" s="34">
        <f t="shared" si="11"/>
        <v>0</v>
      </c>
      <c r="K70" s="34">
        <v>0</v>
      </c>
      <c r="L70" s="34">
        <v>0</v>
      </c>
      <c r="M70" s="34">
        <v>0</v>
      </c>
      <c r="N70" s="34">
        <v>0</v>
      </c>
      <c r="O70" s="34">
        <v>0</v>
      </c>
      <c r="P70" s="34">
        <v>0</v>
      </c>
      <c r="Q70" s="34">
        <v>1</v>
      </c>
      <c r="R70" s="34">
        <f t="shared" si="8"/>
        <v>0</v>
      </c>
      <c r="S70" s="34">
        <v>0</v>
      </c>
      <c r="T70" s="34">
        <f t="shared" si="4"/>
        <v>0</v>
      </c>
      <c r="U70" s="34">
        <v>0</v>
      </c>
      <c r="V70" s="34">
        <v>0</v>
      </c>
      <c r="W70" s="34">
        <v>0</v>
      </c>
      <c r="X70" s="34">
        <v>0</v>
      </c>
      <c r="Y70" s="34">
        <v>0</v>
      </c>
      <c r="Z70" s="34">
        <f t="shared" si="9"/>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33">
        <f t="shared" si="10"/>
        <v>9</v>
      </c>
      <c r="AQ70" s="113"/>
      <c r="AR70" s="83" t="s">
        <v>87</v>
      </c>
      <c r="AS70" s="83" t="s">
        <v>95</v>
      </c>
      <c r="AT70" s="39" t="s">
        <v>94</v>
      </c>
      <c r="AU70" s="38">
        <v>10</v>
      </c>
      <c r="AV70" s="90" t="s">
        <v>75</v>
      </c>
      <c r="AW70" s="85">
        <v>13.05</v>
      </c>
      <c r="AX70" s="85">
        <v>130.4</v>
      </c>
      <c r="AY70" s="39">
        <v>0</v>
      </c>
      <c r="AZ70" s="85">
        <v>0</v>
      </c>
      <c r="BA70" s="40">
        <v>14.4</v>
      </c>
      <c r="BB70" s="85">
        <v>765.8</v>
      </c>
      <c r="BC70" s="40">
        <v>7.62</v>
      </c>
      <c r="BD70" s="85" t="s">
        <v>91</v>
      </c>
      <c r="BE70" s="85" t="s">
        <v>91</v>
      </c>
      <c r="BF70" s="85" t="s">
        <v>91</v>
      </c>
      <c r="BG70" s="86" t="s">
        <v>91</v>
      </c>
      <c r="BH70" s="87"/>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row>
    <row r="71" spans="1:94" ht="15.95" customHeight="1" thickBot="1">
      <c r="A71" s="82">
        <v>43502</v>
      </c>
      <c r="B71" s="14" t="s">
        <v>96</v>
      </c>
      <c r="C71" s="14" t="s">
        <v>74</v>
      </c>
      <c r="D71" s="12"/>
      <c r="E71" s="34">
        <v>2</v>
      </c>
      <c r="F71" s="34">
        <v>4</v>
      </c>
      <c r="G71" s="34">
        <v>0</v>
      </c>
      <c r="H71" s="34">
        <v>0</v>
      </c>
      <c r="I71" s="34">
        <v>0</v>
      </c>
      <c r="J71" s="34">
        <f t="shared" si="11"/>
        <v>0</v>
      </c>
      <c r="K71" s="34">
        <v>0</v>
      </c>
      <c r="L71" s="34">
        <v>0</v>
      </c>
      <c r="M71" s="34">
        <v>0</v>
      </c>
      <c r="N71" s="34">
        <v>0</v>
      </c>
      <c r="O71" s="34">
        <v>0</v>
      </c>
      <c r="P71" s="34">
        <v>0</v>
      </c>
      <c r="Q71" s="34">
        <v>0</v>
      </c>
      <c r="R71" s="34">
        <f t="shared" si="8"/>
        <v>0</v>
      </c>
      <c r="S71" s="34">
        <v>0</v>
      </c>
      <c r="T71" s="34">
        <f t="shared" ref="T71:T135" si="12">U71+V71+W71</f>
        <v>0</v>
      </c>
      <c r="U71" s="34">
        <v>0</v>
      </c>
      <c r="V71" s="34">
        <v>0</v>
      </c>
      <c r="W71" s="34">
        <v>0</v>
      </c>
      <c r="X71" s="34">
        <v>0</v>
      </c>
      <c r="Y71" s="34">
        <v>0</v>
      </c>
      <c r="Z71" s="34">
        <f t="shared" si="9"/>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33">
        <f t="shared" si="10"/>
        <v>6</v>
      </c>
      <c r="AQ71" s="113"/>
      <c r="AR71" s="83" t="s">
        <v>87</v>
      </c>
      <c r="AS71" s="83" t="s">
        <v>97</v>
      </c>
      <c r="AT71" s="39" t="s">
        <v>96</v>
      </c>
      <c r="AU71" s="38">
        <v>10</v>
      </c>
      <c r="AV71" s="90" t="s">
        <v>75</v>
      </c>
      <c r="AW71" s="85">
        <v>11.24</v>
      </c>
      <c r="AX71" s="85">
        <v>105</v>
      </c>
      <c r="AY71" s="39">
        <v>9.7500000000000003E-2</v>
      </c>
      <c r="AZ71" s="85">
        <v>0</v>
      </c>
      <c r="BA71" s="40">
        <v>12.5</v>
      </c>
      <c r="BB71" s="85">
        <v>765.2</v>
      </c>
      <c r="BC71" s="40">
        <v>7.27</v>
      </c>
      <c r="BD71" s="85" t="s">
        <v>91</v>
      </c>
      <c r="BE71" s="85" t="s">
        <v>91</v>
      </c>
      <c r="BF71" s="85" t="s">
        <v>91</v>
      </c>
      <c r="BG71" s="86" t="s">
        <v>91</v>
      </c>
      <c r="BH71" s="87"/>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row>
    <row r="72" spans="1:94" ht="15.95" customHeight="1" thickBot="1">
      <c r="A72" s="82">
        <v>43503</v>
      </c>
      <c r="B72" s="14" t="s">
        <v>98</v>
      </c>
      <c r="C72" s="14" t="s">
        <v>74</v>
      </c>
      <c r="D72" s="12"/>
      <c r="E72" s="34">
        <v>229</v>
      </c>
      <c r="F72" s="34">
        <v>13</v>
      </c>
      <c r="G72" s="34">
        <v>0</v>
      </c>
      <c r="H72" s="34">
        <v>2834</v>
      </c>
      <c r="I72" s="34">
        <v>1</v>
      </c>
      <c r="J72" s="34">
        <f t="shared" si="11"/>
        <v>22</v>
      </c>
      <c r="K72" s="34">
        <v>0</v>
      </c>
      <c r="L72" s="34">
        <v>22</v>
      </c>
      <c r="M72" s="34">
        <v>0</v>
      </c>
      <c r="N72" s="34">
        <v>0</v>
      </c>
      <c r="O72" s="34">
        <v>0</v>
      </c>
      <c r="P72" s="34">
        <v>0</v>
      </c>
      <c r="Q72" s="34">
        <v>0</v>
      </c>
      <c r="R72" s="34">
        <f t="shared" si="8"/>
        <v>0</v>
      </c>
      <c r="S72" s="34">
        <v>0</v>
      </c>
      <c r="T72" s="34">
        <f t="shared" si="12"/>
        <v>0</v>
      </c>
      <c r="U72" s="34">
        <v>0</v>
      </c>
      <c r="V72" s="34">
        <v>0</v>
      </c>
      <c r="W72" s="34">
        <v>0</v>
      </c>
      <c r="X72" s="34">
        <v>0</v>
      </c>
      <c r="Y72" s="34">
        <v>0</v>
      </c>
      <c r="Z72" s="34">
        <f t="shared" si="9"/>
        <v>0</v>
      </c>
      <c r="AA72" s="14">
        <v>0</v>
      </c>
      <c r="AB72" s="14">
        <v>0</v>
      </c>
      <c r="AC72" s="14">
        <v>0</v>
      </c>
      <c r="AD72" s="14">
        <v>0</v>
      </c>
      <c r="AE72" s="14">
        <v>0</v>
      </c>
      <c r="AF72" s="14">
        <v>0</v>
      </c>
      <c r="AG72" s="14">
        <v>0</v>
      </c>
      <c r="AH72" s="14">
        <v>0</v>
      </c>
      <c r="AI72" s="14">
        <v>0</v>
      </c>
      <c r="AJ72" s="14">
        <v>0</v>
      </c>
      <c r="AK72" s="14">
        <v>0</v>
      </c>
      <c r="AL72" s="14">
        <v>0</v>
      </c>
      <c r="AM72" s="14">
        <v>1</v>
      </c>
      <c r="AN72" s="14">
        <v>0</v>
      </c>
      <c r="AO72" s="14">
        <v>0</v>
      </c>
      <c r="AP72" s="33">
        <f t="shared" si="10"/>
        <v>3100</v>
      </c>
      <c r="AQ72" s="113"/>
      <c r="AR72" s="83" t="s">
        <v>99</v>
      </c>
      <c r="AS72" s="83" t="s">
        <v>100</v>
      </c>
      <c r="AT72" s="39" t="s">
        <v>101</v>
      </c>
      <c r="AU72" s="38">
        <v>10</v>
      </c>
      <c r="AV72" s="90" t="s">
        <v>75</v>
      </c>
      <c r="AW72" s="85">
        <v>10.3</v>
      </c>
      <c r="AX72" s="85">
        <v>101</v>
      </c>
      <c r="AY72" s="39">
        <v>0.39</v>
      </c>
      <c r="AZ72" s="85">
        <v>0.2</v>
      </c>
      <c r="BA72" s="40">
        <v>15.3</v>
      </c>
      <c r="BB72" s="85">
        <v>768.7</v>
      </c>
      <c r="BC72" s="40">
        <v>7.6</v>
      </c>
      <c r="BD72" s="85">
        <v>1</v>
      </c>
      <c r="BE72" s="85" t="s">
        <v>91</v>
      </c>
      <c r="BF72" s="85">
        <v>32</v>
      </c>
      <c r="BG72" s="86">
        <v>0.5</v>
      </c>
      <c r="BH72" s="87"/>
    </row>
    <row r="73" spans="1:94" ht="15.95" customHeight="1" thickBot="1">
      <c r="A73" s="82">
        <v>43504</v>
      </c>
      <c r="B73" s="14" t="s">
        <v>102</v>
      </c>
      <c r="C73" s="14" t="s">
        <v>74</v>
      </c>
      <c r="D73" s="12"/>
      <c r="E73" s="34">
        <v>75</v>
      </c>
      <c r="F73" s="34">
        <v>189</v>
      </c>
      <c r="G73" s="34">
        <v>0</v>
      </c>
      <c r="H73" s="34">
        <v>740</v>
      </c>
      <c r="I73" s="34">
        <v>0</v>
      </c>
      <c r="J73" s="34">
        <f t="shared" si="11"/>
        <v>0</v>
      </c>
      <c r="K73" s="34">
        <v>0</v>
      </c>
      <c r="L73" s="34">
        <v>0</v>
      </c>
      <c r="M73" s="34">
        <v>0</v>
      </c>
      <c r="N73" s="34">
        <v>0</v>
      </c>
      <c r="O73" s="34">
        <v>0</v>
      </c>
      <c r="P73" s="34">
        <v>0</v>
      </c>
      <c r="Q73" s="34">
        <v>0</v>
      </c>
      <c r="R73" s="34">
        <f t="shared" si="8"/>
        <v>0</v>
      </c>
      <c r="S73" s="34">
        <v>0</v>
      </c>
      <c r="T73" s="34">
        <f t="shared" si="12"/>
        <v>0</v>
      </c>
      <c r="U73" s="34">
        <v>0</v>
      </c>
      <c r="V73" s="34">
        <v>0</v>
      </c>
      <c r="W73" s="34">
        <v>0</v>
      </c>
      <c r="X73" s="34">
        <v>0</v>
      </c>
      <c r="Y73" s="34">
        <v>0</v>
      </c>
      <c r="Z73" s="34">
        <f t="shared" si="9"/>
        <v>0</v>
      </c>
      <c r="AA73" s="14">
        <v>0</v>
      </c>
      <c r="AB73" s="14">
        <v>0</v>
      </c>
      <c r="AC73" s="14">
        <v>0</v>
      </c>
      <c r="AD73" s="14">
        <v>0</v>
      </c>
      <c r="AE73" s="14">
        <v>0</v>
      </c>
      <c r="AF73" s="14">
        <v>0</v>
      </c>
      <c r="AG73" s="14">
        <v>0</v>
      </c>
      <c r="AH73" s="14">
        <v>0</v>
      </c>
      <c r="AI73" s="14">
        <v>0</v>
      </c>
      <c r="AJ73" s="14">
        <v>0</v>
      </c>
      <c r="AK73" s="14">
        <v>0</v>
      </c>
      <c r="AL73" s="14">
        <v>0</v>
      </c>
      <c r="AM73" s="14">
        <v>0</v>
      </c>
      <c r="AN73" s="14">
        <v>0</v>
      </c>
      <c r="AO73" s="14">
        <v>0</v>
      </c>
      <c r="AP73" s="33">
        <f t="shared" si="10"/>
        <v>1004</v>
      </c>
      <c r="AQ73" s="113"/>
      <c r="AR73" s="83" t="s">
        <v>103</v>
      </c>
      <c r="AS73" s="83" t="s">
        <v>104</v>
      </c>
      <c r="AT73" s="39" t="s">
        <v>105</v>
      </c>
      <c r="AU73" s="38">
        <v>10</v>
      </c>
      <c r="AV73" s="90" t="s">
        <v>75</v>
      </c>
      <c r="AW73" s="85">
        <v>8.7899999999999991</v>
      </c>
      <c r="AX73" s="85">
        <v>95.8</v>
      </c>
      <c r="AY73" s="39">
        <v>7.5499999999999998E-2</v>
      </c>
      <c r="AZ73" s="85">
        <v>0</v>
      </c>
      <c r="BA73" s="40">
        <v>19.5</v>
      </c>
      <c r="BB73" s="85">
        <v>762.6</v>
      </c>
      <c r="BC73" s="40">
        <v>7.5</v>
      </c>
      <c r="BD73" s="85">
        <v>18</v>
      </c>
      <c r="BE73" s="85">
        <v>0</v>
      </c>
      <c r="BF73" s="85">
        <v>13</v>
      </c>
      <c r="BG73" s="86">
        <v>0.28000000000000003</v>
      </c>
      <c r="BH73" s="87"/>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row>
    <row r="74" spans="1:94" ht="15.95" customHeight="1" thickBot="1">
      <c r="A74" s="82">
        <v>43507</v>
      </c>
      <c r="B74" s="14" t="s">
        <v>106</v>
      </c>
      <c r="C74" s="14" t="s">
        <v>74</v>
      </c>
      <c r="D74" s="12"/>
      <c r="E74" s="34">
        <v>19</v>
      </c>
      <c r="F74" s="34">
        <v>52</v>
      </c>
      <c r="G74" s="34">
        <v>0</v>
      </c>
      <c r="H74" s="34">
        <v>195</v>
      </c>
      <c r="I74" s="34">
        <v>0</v>
      </c>
      <c r="J74" s="34">
        <f t="shared" si="11"/>
        <v>0</v>
      </c>
      <c r="K74" s="34">
        <v>0</v>
      </c>
      <c r="L74" s="34">
        <v>0</v>
      </c>
      <c r="M74" s="34">
        <v>0</v>
      </c>
      <c r="N74" s="34">
        <v>0</v>
      </c>
      <c r="O74" s="34">
        <v>0</v>
      </c>
      <c r="P74" s="34">
        <v>0</v>
      </c>
      <c r="Q74" s="34">
        <v>0</v>
      </c>
      <c r="R74" s="34">
        <f t="shared" si="8"/>
        <v>0</v>
      </c>
      <c r="S74" s="34">
        <v>0</v>
      </c>
      <c r="T74" s="34">
        <f t="shared" si="12"/>
        <v>0</v>
      </c>
      <c r="U74" s="34">
        <v>0</v>
      </c>
      <c r="V74" s="34">
        <v>0</v>
      </c>
      <c r="W74" s="34">
        <v>0</v>
      </c>
      <c r="X74" s="34">
        <v>0</v>
      </c>
      <c r="Y74" s="34">
        <v>0</v>
      </c>
      <c r="Z74" s="34">
        <f t="shared" si="9"/>
        <v>0</v>
      </c>
      <c r="AA74" s="14">
        <v>0</v>
      </c>
      <c r="AB74" s="14">
        <v>0</v>
      </c>
      <c r="AC74" s="14">
        <v>0</v>
      </c>
      <c r="AD74" s="14">
        <v>0</v>
      </c>
      <c r="AE74" s="14">
        <v>0</v>
      </c>
      <c r="AF74" s="14">
        <v>0</v>
      </c>
      <c r="AG74" s="14">
        <v>0</v>
      </c>
      <c r="AH74" s="14">
        <v>0</v>
      </c>
      <c r="AI74" s="14">
        <v>0</v>
      </c>
      <c r="AJ74" s="14">
        <v>0</v>
      </c>
      <c r="AK74" s="14">
        <v>0</v>
      </c>
      <c r="AL74" s="14">
        <v>0</v>
      </c>
      <c r="AM74" s="14">
        <v>0</v>
      </c>
      <c r="AN74" s="14">
        <v>0</v>
      </c>
      <c r="AO74" s="14">
        <v>0</v>
      </c>
      <c r="AP74" s="33">
        <f t="shared" si="10"/>
        <v>266</v>
      </c>
      <c r="AQ74" s="113"/>
      <c r="AR74" s="83" t="s">
        <v>107</v>
      </c>
      <c r="AS74" s="83" t="s">
        <v>108</v>
      </c>
      <c r="AT74" s="39" t="s">
        <v>109</v>
      </c>
      <c r="AU74" s="38">
        <v>10</v>
      </c>
      <c r="AV74" s="39" t="s">
        <v>110</v>
      </c>
      <c r="AW74" s="85">
        <v>15.87</v>
      </c>
      <c r="AX74" s="85">
        <v>168.3</v>
      </c>
      <c r="AY74" s="39">
        <v>0.158</v>
      </c>
      <c r="AZ74" s="85">
        <v>0.1</v>
      </c>
      <c r="BA74" s="40">
        <v>18.2</v>
      </c>
      <c r="BB74" s="85">
        <v>764.7</v>
      </c>
      <c r="BC74" s="40">
        <v>8.8000000000000007</v>
      </c>
      <c r="BD74" s="85">
        <v>7</v>
      </c>
      <c r="BE74" s="85" t="s">
        <v>91</v>
      </c>
      <c r="BF74" s="85">
        <v>8</v>
      </c>
      <c r="BG74" s="86">
        <v>0.27</v>
      </c>
      <c r="BH74" s="87"/>
    </row>
    <row r="75" spans="1:94" ht="15.95" customHeight="1" thickBot="1">
      <c r="A75" s="82">
        <v>43507</v>
      </c>
      <c r="B75" s="14" t="s">
        <v>115</v>
      </c>
      <c r="C75" s="14" t="s">
        <v>74</v>
      </c>
      <c r="D75" s="12"/>
      <c r="E75" s="34">
        <v>174</v>
      </c>
      <c r="F75" s="34">
        <v>90</v>
      </c>
      <c r="G75" s="34">
        <v>0</v>
      </c>
      <c r="H75" s="34">
        <v>343</v>
      </c>
      <c r="I75" s="34">
        <v>0</v>
      </c>
      <c r="J75" s="34">
        <f t="shared" si="11"/>
        <v>0</v>
      </c>
      <c r="K75" s="34">
        <v>0</v>
      </c>
      <c r="L75" s="34">
        <v>0</v>
      </c>
      <c r="M75" s="34">
        <v>0</v>
      </c>
      <c r="N75" s="34">
        <v>0</v>
      </c>
      <c r="O75" s="34">
        <v>0</v>
      </c>
      <c r="P75" s="34">
        <v>0</v>
      </c>
      <c r="Q75" s="34">
        <v>0</v>
      </c>
      <c r="R75" s="34">
        <f t="shared" si="8"/>
        <v>0</v>
      </c>
      <c r="S75" s="34">
        <v>0</v>
      </c>
      <c r="T75" s="34">
        <f t="shared" si="12"/>
        <v>0</v>
      </c>
      <c r="U75" s="34">
        <v>0</v>
      </c>
      <c r="V75" s="34">
        <v>0</v>
      </c>
      <c r="W75" s="34">
        <v>0</v>
      </c>
      <c r="X75" s="34">
        <v>0</v>
      </c>
      <c r="Y75" s="34">
        <v>0</v>
      </c>
      <c r="Z75" s="34">
        <f t="shared" si="9"/>
        <v>0</v>
      </c>
      <c r="AA75" s="14">
        <v>0</v>
      </c>
      <c r="AB75" s="14">
        <v>0</v>
      </c>
      <c r="AC75" s="14">
        <v>0</v>
      </c>
      <c r="AD75" s="38">
        <v>0</v>
      </c>
      <c r="AE75" s="14">
        <v>0</v>
      </c>
      <c r="AF75" s="14">
        <v>0</v>
      </c>
      <c r="AG75" s="14">
        <v>0</v>
      </c>
      <c r="AH75" s="14">
        <v>0</v>
      </c>
      <c r="AI75" s="14">
        <v>0</v>
      </c>
      <c r="AJ75" s="14">
        <v>0</v>
      </c>
      <c r="AK75" s="14">
        <v>0</v>
      </c>
      <c r="AL75" s="14">
        <v>0</v>
      </c>
      <c r="AM75" s="14">
        <v>0</v>
      </c>
      <c r="AN75" s="14">
        <v>0</v>
      </c>
      <c r="AO75" s="14">
        <v>0</v>
      </c>
      <c r="AP75" s="33">
        <f t="shared" si="10"/>
        <v>607</v>
      </c>
      <c r="AQ75" s="113"/>
      <c r="AR75" s="83" t="s">
        <v>107</v>
      </c>
      <c r="AS75" s="83" t="s">
        <v>116</v>
      </c>
      <c r="AT75" s="39" t="s">
        <v>115</v>
      </c>
      <c r="AU75" s="38">
        <v>10</v>
      </c>
      <c r="AV75" s="39" t="s">
        <v>75</v>
      </c>
      <c r="AW75" s="85">
        <v>9.4</v>
      </c>
      <c r="AX75" s="85">
        <v>99.5</v>
      </c>
      <c r="AY75" s="39">
        <v>0</v>
      </c>
      <c r="AZ75" s="85">
        <v>0</v>
      </c>
      <c r="BA75" s="40">
        <v>18.100000000000001</v>
      </c>
      <c r="BB75" s="85">
        <v>765</v>
      </c>
      <c r="BC75" s="40">
        <v>6.8</v>
      </c>
      <c r="BD75" s="85">
        <v>2</v>
      </c>
      <c r="BE75" s="85" t="s">
        <v>91</v>
      </c>
      <c r="BF75" s="85">
        <v>17</v>
      </c>
      <c r="BG75" s="86">
        <v>0.42</v>
      </c>
      <c r="BH75" s="87"/>
      <c r="BI75" s="13" t="s">
        <v>117</v>
      </c>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row>
    <row r="76" spans="1:94" ht="15.95" customHeight="1" thickBot="1">
      <c r="A76" s="82">
        <v>43507</v>
      </c>
      <c r="B76" s="14" t="s">
        <v>111</v>
      </c>
      <c r="C76" s="14" t="s">
        <v>74</v>
      </c>
      <c r="D76" s="12"/>
      <c r="E76" s="34">
        <v>60</v>
      </c>
      <c r="F76" s="34">
        <v>95</v>
      </c>
      <c r="G76" s="34">
        <v>0</v>
      </c>
      <c r="H76" s="34">
        <v>708</v>
      </c>
      <c r="I76" s="34">
        <v>1</v>
      </c>
      <c r="J76" s="34">
        <f t="shared" si="11"/>
        <v>0</v>
      </c>
      <c r="K76" s="34">
        <v>0</v>
      </c>
      <c r="L76" s="34">
        <v>0</v>
      </c>
      <c r="M76" s="34">
        <v>0</v>
      </c>
      <c r="N76" s="34">
        <v>0</v>
      </c>
      <c r="O76" s="34">
        <v>0</v>
      </c>
      <c r="P76" s="34">
        <v>0</v>
      </c>
      <c r="Q76" s="34">
        <v>0</v>
      </c>
      <c r="R76" s="34">
        <f t="shared" si="8"/>
        <v>0</v>
      </c>
      <c r="S76" s="34">
        <v>0</v>
      </c>
      <c r="T76" s="34">
        <f t="shared" si="12"/>
        <v>0</v>
      </c>
      <c r="U76" s="34">
        <v>0</v>
      </c>
      <c r="V76" s="34">
        <v>0</v>
      </c>
      <c r="W76" s="34">
        <v>0</v>
      </c>
      <c r="X76" s="34">
        <v>0</v>
      </c>
      <c r="Y76" s="34">
        <v>0</v>
      </c>
      <c r="Z76" s="34">
        <f t="shared" si="9"/>
        <v>0</v>
      </c>
      <c r="AA76" s="14">
        <v>0</v>
      </c>
      <c r="AB76" s="14">
        <v>0</v>
      </c>
      <c r="AC76" s="14">
        <v>0</v>
      </c>
      <c r="AD76" s="14">
        <v>0</v>
      </c>
      <c r="AE76" s="14">
        <v>0</v>
      </c>
      <c r="AF76" s="14">
        <v>0</v>
      </c>
      <c r="AG76" s="14">
        <v>0</v>
      </c>
      <c r="AH76" s="14">
        <v>0</v>
      </c>
      <c r="AI76" s="14">
        <v>0</v>
      </c>
      <c r="AJ76" s="14">
        <v>0</v>
      </c>
      <c r="AK76" s="14">
        <v>0</v>
      </c>
      <c r="AL76" s="14">
        <v>0</v>
      </c>
      <c r="AM76" s="14">
        <v>0</v>
      </c>
      <c r="AN76" s="14">
        <v>0</v>
      </c>
      <c r="AO76" s="14">
        <v>0</v>
      </c>
      <c r="AP76" s="33">
        <f t="shared" si="10"/>
        <v>864</v>
      </c>
      <c r="AQ76" s="113"/>
      <c r="AR76" s="83" t="s">
        <v>107</v>
      </c>
      <c r="AS76" s="83" t="s">
        <v>108</v>
      </c>
      <c r="AT76" s="39" t="s">
        <v>109</v>
      </c>
      <c r="AU76" s="38">
        <v>10</v>
      </c>
      <c r="AV76" s="39" t="s">
        <v>110</v>
      </c>
      <c r="AW76" s="85">
        <v>15.87</v>
      </c>
      <c r="AX76" s="85">
        <v>168.3</v>
      </c>
      <c r="AY76" s="39">
        <v>0.158</v>
      </c>
      <c r="AZ76" s="85">
        <v>0.1</v>
      </c>
      <c r="BA76" s="40">
        <v>18.2</v>
      </c>
      <c r="BB76" s="85">
        <v>764.7</v>
      </c>
      <c r="BC76" s="40">
        <v>8.8000000000000007</v>
      </c>
      <c r="BD76" s="85">
        <v>7</v>
      </c>
      <c r="BE76" s="85" t="s">
        <v>91</v>
      </c>
      <c r="BF76" s="85">
        <v>8</v>
      </c>
      <c r="BG76" s="86">
        <v>0.27</v>
      </c>
      <c r="BH76" s="87"/>
    </row>
    <row r="77" spans="1:94" ht="15.95" customHeight="1" thickBot="1">
      <c r="A77" s="82">
        <v>43507</v>
      </c>
      <c r="B77" s="14" t="s">
        <v>112</v>
      </c>
      <c r="C77" s="14" t="s">
        <v>74</v>
      </c>
      <c r="D77" s="12"/>
      <c r="E77" s="34">
        <v>923</v>
      </c>
      <c r="F77" s="34">
        <v>89</v>
      </c>
      <c r="G77" s="34">
        <v>0</v>
      </c>
      <c r="H77" s="34">
        <v>768</v>
      </c>
      <c r="I77" s="34">
        <v>0</v>
      </c>
      <c r="J77" s="34">
        <f t="shared" si="11"/>
        <v>0</v>
      </c>
      <c r="K77" s="34">
        <v>0</v>
      </c>
      <c r="L77" s="34">
        <v>0</v>
      </c>
      <c r="M77" s="34">
        <v>0</v>
      </c>
      <c r="N77" s="34">
        <v>0</v>
      </c>
      <c r="O77" s="34">
        <v>0</v>
      </c>
      <c r="P77" s="34">
        <v>0</v>
      </c>
      <c r="Q77" s="34">
        <v>0</v>
      </c>
      <c r="R77" s="34">
        <f t="shared" si="8"/>
        <v>0</v>
      </c>
      <c r="S77" s="34">
        <v>0</v>
      </c>
      <c r="T77" s="34">
        <f t="shared" si="12"/>
        <v>0</v>
      </c>
      <c r="U77" s="34">
        <v>0</v>
      </c>
      <c r="V77" s="34">
        <v>0</v>
      </c>
      <c r="W77" s="34">
        <v>0</v>
      </c>
      <c r="X77" s="34">
        <v>0</v>
      </c>
      <c r="Y77" s="34">
        <v>0</v>
      </c>
      <c r="Z77" s="34">
        <f t="shared" si="9"/>
        <v>0</v>
      </c>
      <c r="AA77" s="14">
        <v>0</v>
      </c>
      <c r="AB77" s="14">
        <v>0</v>
      </c>
      <c r="AC77" s="14">
        <v>0</v>
      </c>
      <c r="AD77" s="14">
        <v>0</v>
      </c>
      <c r="AE77" s="14">
        <v>0</v>
      </c>
      <c r="AF77" s="14">
        <v>0</v>
      </c>
      <c r="AG77" s="14">
        <v>0</v>
      </c>
      <c r="AH77" s="14">
        <v>0</v>
      </c>
      <c r="AI77" s="14">
        <v>0</v>
      </c>
      <c r="AJ77" s="14">
        <v>0</v>
      </c>
      <c r="AK77" s="14">
        <v>0</v>
      </c>
      <c r="AL77" s="14">
        <v>0</v>
      </c>
      <c r="AM77" s="14">
        <v>1</v>
      </c>
      <c r="AN77" s="14">
        <v>0</v>
      </c>
      <c r="AO77" s="14">
        <v>0</v>
      </c>
      <c r="AP77" s="33">
        <f t="shared" si="10"/>
        <v>1781</v>
      </c>
      <c r="AQ77" s="113"/>
      <c r="AR77" s="83" t="s">
        <v>113</v>
      </c>
      <c r="AS77" s="83" t="s">
        <v>114</v>
      </c>
      <c r="AT77" s="39" t="s">
        <v>112</v>
      </c>
      <c r="AU77" s="38">
        <v>10</v>
      </c>
      <c r="AV77" s="84" t="s">
        <v>75</v>
      </c>
      <c r="AW77" s="85">
        <v>5.74</v>
      </c>
      <c r="AX77" s="85">
        <v>50.1</v>
      </c>
      <c r="AY77" s="39">
        <v>0.03</v>
      </c>
      <c r="AZ77" s="85">
        <v>0</v>
      </c>
      <c r="BA77" s="40">
        <v>9.3000000000000007</v>
      </c>
      <c r="BB77" s="85">
        <v>766</v>
      </c>
      <c r="BC77" s="40">
        <v>6.9</v>
      </c>
      <c r="BD77" s="85">
        <v>7</v>
      </c>
      <c r="BE77" s="85">
        <v>0</v>
      </c>
      <c r="BF77" s="85">
        <v>30</v>
      </c>
      <c r="BG77" s="86">
        <v>0.42</v>
      </c>
      <c r="BH77" s="87"/>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row>
    <row r="78" spans="1:94" ht="15.95" customHeight="1" thickBot="1">
      <c r="A78" s="82">
        <v>43514</v>
      </c>
      <c r="B78" s="14" t="s">
        <v>118</v>
      </c>
      <c r="C78" s="14" t="s">
        <v>74</v>
      </c>
      <c r="D78" s="12"/>
      <c r="E78" s="34">
        <v>59</v>
      </c>
      <c r="F78" s="34">
        <v>25</v>
      </c>
      <c r="G78" s="34">
        <v>0</v>
      </c>
      <c r="H78" s="34">
        <v>241</v>
      </c>
      <c r="I78" s="34">
        <v>0</v>
      </c>
      <c r="J78" s="34">
        <f t="shared" si="11"/>
        <v>1</v>
      </c>
      <c r="K78" s="34">
        <v>0</v>
      </c>
      <c r="L78" s="34">
        <v>0</v>
      </c>
      <c r="M78" s="34">
        <v>1</v>
      </c>
      <c r="N78" s="34">
        <v>0</v>
      </c>
      <c r="O78" s="34">
        <v>0</v>
      </c>
      <c r="P78" s="34">
        <v>0</v>
      </c>
      <c r="Q78" s="34">
        <v>0</v>
      </c>
      <c r="R78" s="34">
        <f t="shared" si="8"/>
        <v>0</v>
      </c>
      <c r="S78" s="34">
        <v>0</v>
      </c>
      <c r="T78" s="34">
        <f t="shared" si="12"/>
        <v>0</v>
      </c>
      <c r="U78" s="34">
        <v>0</v>
      </c>
      <c r="V78" s="34">
        <v>0</v>
      </c>
      <c r="W78" s="34">
        <v>0</v>
      </c>
      <c r="X78" s="34">
        <v>0</v>
      </c>
      <c r="Y78" s="34">
        <v>0</v>
      </c>
      <c r="Z78" s="34">
        <f t="shared" si="9"/>
        <v>0</v>
      </c>
      <c r="AA78" s="14">
        <v>0</v>
      </c>
      <c r="AB78" s="14">
        <v>0</v>
      </c>
      <c r="AC78" s="14">
        <v>0</v>
      </c>
      <c r="AD78" s="38">
        <v>0</v>
      </c>
      <c r="AE78" s="14">
        <v>0</v>
      </c>
      <c r="AF78" s="14">
        <v>0</v>
      </c>
      <c r="AG78" s="14">
        <v>0</v>
      </c>
      <c r="AH78" s="14">
        <v>0</v>
      </c>
      <c r="AI78" s="14">
        <v>0</v>
      </c>
      <c r="AJ78" s="14">
        <v>0</v>
      </c>
      <c r="AK78" s="14">
        <v>0</v>
      </c>
      <c r="AL78" s="14">
        <v>0</v>
      </c>
      <c r="AM78" s="14">
        <v>3</v>
      </c>
      <c r="AN78" s="14">
        <v>0</v>
      </c>
      <c r="AO78" s="38">
        <v>0</v>
      </c>
      <c r="AP78" s="33">
        <f t="shared" si="10"/>
        <v>329</v>
      </c>
      <c r="AQ78" s="113"/>
      <c r="AR78" s="83" t="s">
        <v>119</v>
      </c>
      <c r="AS78" s="83" t="s">
        <v>120</v>
      </c>
      <c r="AT78" s="39" t="s">
        <v>118</v>
      </c>
      <c r="AU78" s="38">
        <v>10</v>
      </c>
      <c r="AV78" s="90" t="s">
        <v>75</v>
      </c>
      <c r="AW78" s="85">
        <v>2.71</v>
      </c>
      <c r="AX78" s="85">
        <v>23.8</v>
      </c>
      <c r="AY78" s="39">
        <v>0.60799999999999998</v>
      </c>
      <c r="AZ78" s="85">
        <v>0.3</v>
      </c>
      <c r="BA78" s="40">
        <v>10.1</v>
      </c>
      <c r="BB78" s="85">
        <v>764.5</v>
      </c>
      <c r="BC78" s="40">
        <v>7.69</v>
      </c>
      <c r="BD78" s="85">
        <v>1</v>
      </c>
      <c r="BE78" s="85">
        <v>0</v>
      </c>
      <c r="BF78" s="85">
        <v>3</v>
      </c>
      <c r="BG78" s="86">
        <v>0.2</v>
      </c>
      <c r="BH78" s="87"/>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row>
    <row r="79" spans="1:94" ht="15.95" customHeight="1" thickBot="1">
      <c r="A79" s="82">
        <v>43514</v>
      </c>
      <c r="B79" s="14" t="s">
        <v>121</v>
      </c>
      <c r="C79" s="14" t="s">
        <v>74</v>
      </c>
      <c r="D79" s="12"/>
      <c r="E79" s="34">
        <v>1</v>
      </c>
      <c r="F79" s="34">
        <v>0</v>
      </c>
      <c r="G79" s="34">
        <v>0</v>
      </c>
      <c r="H79" s="34">
        <v>1</v>
      </c>
      <c r="I79" s="34">
        <v>0</v>
      </c>
      <c r="J79" s="34">
        <f t="shared" si="11"/>
        <v>0</v>
      </c>
      <c r="K79" s="34">
        <v>0</v>
      </c>
      <c r="L79" s="34">
        <v>0</v>
      </c>
      <c r="M79" s="34">
        <v>0</v>
      </c>
      <c r="N79" s="34">
        <v>0</v>
      </c>
      <c r="O79" s="34">
        <v>0</v>
      </c>
      <c r="P79" s="34">
        <v>0</v>
      </c>
      <c r="Q79" s="34">
        <v>0</v>
      </c>
      <c r="R79" s="34">
        <f t="shared" si="8"/>
        <v>0</v>
      </c>
      <c r="S79" s="34">
        <v>0</v>
      </c>
      <c r="T79" s="34">
        <f t="shared" si="12"/>
        <v>0</v>
      </c>
      <c r="U79" s="34">
        <v>0</v>
      </c>
      <c r="V79" s="34">
        <v>0</v>
      </c>
      <c r="W79" s="34">
        <v>0</v>
      </c>
      <c r="X79" s="34">
        <v>0</v>
      </c>
      <c r="Y79" s="34">
        <v>0</v>
      </c>
      <c r="Z79" s="34">
        <f t="shared" si="9"/>
        <v>1</v>
      </c>
      <c r="AA79" s="14">
        <v>0</v>
      </c>
      <c r="AB79" s="14">
        <v>0</v>
      </c>
      <c r="AC79" s="14">
        <v>0</v>
      </c>
      <c r="AD79" s="14">
        <v>0</v>
      </c>
      <c r="AE79" s="14">
        <v>0</v>
      </c>
      <c r="AF79" s="14">
        <v>0</v>
      </c>
      <c r="AG79" s="14">
        <v>1</v>
      </c>
      <c r="AH79" s="14">
        <v>0</v>
      </c>
      <c r="AI79" s="14">
        <v>0</v>
      </c>
      <c r="AJ79" s="14">
        <v>0</v>
      </c>
      <c r="AK79" s="14">
        <v>0</v>
      </c>
      <c r="AL79" s="14">
        <v>0</v>
      </c>
      <c r="AM79" s="14">
        <v>0</v>
      </c>
      <c r="AN79" s="14">
        <v>0</v>
      </c>
      <c r="AO79" s="14">
        <v>0</v>
      </c>
      <c r="AP79" s="33">
        <f t="shared" si="10"/>
        <v>3</v>
      </c>
      <c r="AQ79" s="113"/>
      <c r="AR79" s="83" t="s">
        <v>119</v>
      </c>
      <c r="AS79" s="83" t="s">
        <v>122</v>
      </c>
      <c r="AT79" s="39" t="s">
        <v>121</v>
      </c>
      <c r="AU79" s="38">
        <v>10</v>
      </c>
      <c r="AV79" s="90" t="s">
        <v>75</v>
      </c>
      <c r="AW79" s="85">
        <v>11.27</v>
      </c>
      <c r="AX79" s="85">
        <v>103.6</v>
      </c>
      <c r="AY79" s="39">
        <v>2.98</v>
      </c>
      <c r="AZ79" s="85">
        <v>1.6</v>
      </c>
      <c r="BA79" s="40">
        <v>11.3</v>
      </c>
      <c r="BB79" s="85">
        <v>765</v>
      </c>
      <c r="BC79" s="40">
        <v>7.2</v>
      </c>
      <c r="BD79" s="85">
        <v>0</v>
      </c>
      <c r="BE79" s="85">
        <v>0</v>
      </c>
      <c r="BF79" s="85">
        <v>2</v>
      </c>
      <c r="BG79" s="86">
        <v>0.25</v>
      </c>
      <c r="BH79" s="87"/>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1"/>
      <c r="CP79" s="11"/>
    </row>
    <row r="80" spans="1:94" ht="15.95" customHeight="1" thickBot="1">
      <c r="A80" s="82">
        <v>43531</v>
      </c>
      <c r="B80" s="14" t="s">
        <v>123</v>
      </c>
      <c r="C80" s="14" t="s">
        <v>74</v>
      </c>
      <c r="D80" s="12"/>
      <c r="E80" s="34">
        <v>420</v>
      </c>
      <c r="F80" s="34">
        <v>47</v>
      </c>
      <c r="G80" s="34">
        <v>0</v>
      </c>
      <c r="H80" s="34">
        <v>709</v>
      </c>
      <c r="I80" s="34">
        <v>0</v>
      </c>
      <c r="J80" s="34">
        <f t="shared" si="11"/>
        <v>12</v>
      </c>
      <c r="K80" s="34">
        <v>0</v>
      </c>
      <c r="L80" s="34">
        <v>12</v>
      </c>
      <c r="M80" s="34">
        <v>0</v>
      </c>
      <c r="N80" s="34">
        <v>0</v>
      </c>
      <c r="O80" s="34">
        <v>0</v>
      </c>
      <c r="P80" s="34">
        <v>0</v>
      </c>
      <c r="Q80" s="34">
        <v>0</v>
      </c>
      <c r="R80" s="34">
        <f t="shared" si="8"/>
        <v>0</v>
      </c>
      <c r="S80" s="34">
        <v>0</v>
      </c>
      <c r="T80" s="34">
        <f t="shared" si="12"/>
        <v>0</v>
      </c>
      <c r="U80" s="34">
        <v>0</v>
      </c>
      <c r="V80" s="34">
        <v>0</v>
      </c>
      <c r="W80" s="34">
        <v>0</v>
      </c>
      <c r="X80" s="34">
        <v>0</v>
      </c>
      <c r="Y80" s="34">
        <v>0</v>
      </c>
      <c r="Z80" s="34">
        <f t="shared" si="9"/>
        <v>0</v>
      </c>
      <c r="AA80" s="14">
        <v>0</v>
      </c>
      <c r="AB80" s="14">
        <v>0</v>
      </c>
      <c r="AC80" s="14">
        <v>0</v>
      </c>
      <c r="AD80" s="38">
        <v>0</v>
      </c>
      <c r="AE80" s="14">
        <v>0</v>
      </c>
      <c r="AF80" s="14">
        <v>0</v>
      </c>
      <c r="AG80" s="14">
        <v>0</v>
      </c>
      <c r="AH80" s="14">
        <v>0</v>
      </c>
      <c r="AI80" s="14">
        <v>0</v>
      </c>
      <c r="AJ80" s="14">
        <v>0</v>
      </c>
      <c r="AK80" s="14">
        <v>0</v>
      </c>
      <c r="AL80" s="14">
        <v>0</v>
      </c>
      <c r="AM80" s="14">
        <v>0</v>
      </c>
      <c r="AN80" s="14">
        <v>0</v>
      </c>
      <c r="AO80" s="38">
        <v>1</v>
      </c>
      <c r="AP80" s="33">
        <f t="shared" si="10"/>
        <v>1189</v>
      </c>
      <c r="AQ80" s="113"/>
      <c r="AR80" s="36">
        <v>43531</v>
      </c>
      <c r="AS80" s="88">
        <v>0.35625000000000001</v>
      </c>
      <c r="AT80" s="14" t="s">
        <v>124</v>
      </c>
      <c r="AU80" s="14">
        <v>10</v>
      </c>
      <c r="AV80" s="14" t="s">
        <v>75</v>
      </c>
      <c r="AW80" s="14">
        <v>2.54</v>
      </c>
      <c r="AX80" s="14">
        <v>22.8</v>
      </c>
      <c r="AY80" s="39">
        <v>0.154</v>
      </c>
      <c r="AZ80" s="14">
        <v>0.1</v>
      </c>
      <c r="BA80" s="40">
        <v>12.1</v>
      </c>
      <c r="BB80" s="14"/>
      <c r="BC80" s="40"/>
      <c r="BD80" s="14">
        <v>4</v>
      </c>
      <c r="BE80" s="14">
        <v>0</v>
      </c>
      <c r="BF80" s="14" t="s">
        <v>125</v>
      </c>
      <c r="BG80" s="86">
        <v>0.3</v>
      </c>
      <c r="BH80" s="42" t="s">
        <v>126</v>
      </c>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row>
    <row r="81" spans="1:95" ht="15.95" customHeight="1" thickBot="1">
      <c r="A81" s="82">
        <v>43535</v>
      </c>
      <c r="B81" s="14" t="s">
        <v>82</v>
      </c>
      <c r="C81" s="14" t="s">
        <v>74</v>
      </c>
      <c r="D81" s="12"/>
      <c r="E81" s="34">
        <v>281</v>
      </c>
      <c r="F81" s="34">
        <v>11</v>
      </c>
      <c r="G81" s="34">
        <v>0</v>
      </c>
      <c r="H81" s="34">
        <v>354</v>
      </c>
      <c r="I81" s="34">
        <v>0</v>
      </c>
      <c r="J81" s="34">
        <f t="shared" si="11"/>
        <v>0</v>
      </c>
      <c r="K81" s="34">
        <v>0</v>
      </c>
      <c r="L81" s="34">
        <v>0</v>
      </c>
      <c r="M81" s="34">
        <v>0</v>
      </c>
      <c r="N81" s="34">
        <v>0</v>
      </c>
      <c r="O81" s="34">
        <v>0</v>
      </c>
      <c r="P81" s="34">
        <v>0</v>
      </c>
      <c r="Q81" s="34">
        <v>0</v>
      </c>
      <c r="R81" s="34">
        <f t="shared" si="8"/>
        <v>0</v>
      </c>
      <c r="S81" s="34">
        <v>0</v>
      </c>
      <c r="T81" s="34">
        <f t="shared" si="12"/>
        <v>0</v>
      </c>
      <c r="U81" s="34">
        <v>0</v>
      </c>
      <c r="V81" s="34">
        <v>0</v>
      </c>
      <c r="W81" s="34">
        <v>0</v>
      </c>
      <c r="X81" s="34">
        <v>0</v>
      </c>
      <c r="Y81" s="34">
        <v>0</v>
      </c>
      <c r="Z81" s="34">
        <f t="shared" si="9"/>
        <v>0</v>
      </c>
      <c r="AA81" s="14">
        <v>0</v>
      </c>
      <c r="AB81" s="14">
        <v>0</v>
      </c>
      <c r="AC81" s="14">
        <v>0</v>
      </c>
      <c r="AD81" s="14">
        <v>0</v>
      </c>
      <c r="AE81" s="14">
        <v>0</v>
      </c>
      <c r="AF81" s="14">
        <v>0</v>
      </c>
      <c r="AG81" s="14">
        <v>0</v>
      </c>
      <c r="AH81" s="14">
        <v>0</v>
      </c>
      <c r="AI81" s="14">
        <v>0</v>
      </c>
      <c r="AJ81" s="14">
        <v>0</v>
      </c>
      <c r="AK81" s="14">
        <v>0</v>
      </c>
      <c r="AL81" s="14">
        <v>0</v>
      </c>
      <c r="AM81" s="14">
        <v>0</v>
      </c>
      <c r="AN81" s="14">
        <v>0</v>
      </c>
      <c r="AO81" s="14">
        <v>0</v>
      </c>
      <c r="AP81" s="33">
        <f t="shared" si="10"/>
        <v>646</v>
      </c>
      <c r="AQ81" s="113"/>
      <c r="AR81" s="36">
        <v>43535</v>
      </c>
      <c r="AS81" s="88">
        <v>0.64236111111111105</v>
      </c>
      <c r="AT81" s="39" t="s">
        <v>82</v>
      </c>
      <c r="AU81" s="38">
        <v>10</v>
      </c>
      <c r="AV81" s="90" t="s">
        <v>75</v>
      </c>
      <c r="AW81" s="14">
        <v>6.71</v>
      </c>
      <c r="AX81" s="14">
        <v>72.599999999999994</v>
      </c>
      <c r="AY81" s="39">
        <v>8.93</v>
      </c>
      <c r="AZ81" s="14">
        <v>5</v>
      </c>
      <c r="BA81" s="40">
        <v>17.7</v>
      </c>
      <c r="BB81" s="14">
        <v>759.5</v>
      </c>
      <c r="BC81" s="40">
        <v>6.9</v>
      </c>
      <c r="BD81" s="14">
        <v>0</v>
      </c>
      <c r="BE81" s="14">
        <v>0</v>
      </c>
      <c r="BF81" s="14">
        <v>1</v>
      </c>
      <c r="BG81" s="86">
        <v>0.1</v>
      </c>
      <c r="BH81" s="42"/>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row>
    <row r="82" spans="1:95" ht="15.95" customHeight="1" thickBot="1">
      <c r="A82" s="82">
        <v>43535</v>
      </c>
      <c r="B82" s="14" t="s">
        <v>73</v>
      </c>
      <c r="C82" s="14" t="s">
        <v>74</v>
      </c>
      <c r="D82" s="12"/>
      <c r="E82" s="34">
        <v>4</v>
      </c>
      <c r="F82" s="34">
        <v>2933</v>
      </c>
      <c r="G82" s="34">
        <v>11</v>
      </c>
      <c r="H82" s="34">
        <v>6</v>
      </c>
      <c r="I82" s="34">
        <v>0</v>
      </c>
      <c r="J82" s="34">
        <f t="shared" si="11"/>
        <v>0</v>
      </c>
      <c r="K82" s="34">
        <v>0</v>
      </c>
      <c r="L82" s="34">
        <v>0</v>
      </c>
      <c r="M82" s="34">
        <v>0</v>
      </c>
      <c r="N82" s="34">
        <v>0</v>
      </c>
      <c r="O82" s="34">
        <v>0</v>
      </c>
      <c r="P82" s="34">
        <v>0</v>
      </c>
      <c r="Q82" s="34">
        <v>0</v>
      </c>
      <c r="R82" s="34">
        <f t="shared" si="8"/>
        <v>11</v>
      </c>
      <c r="S82" s="34">
        <v>0</v>
      </c>
      <c r="T82" s="34">
        <f t="shared" si="12"/>
        <v>63</v>
      </c>
      <c r="U82" s="34">
        <v>0</v>
      </c>
      <c r="V82" s="34">
        <v>59</v>
      </c>
      <c r="W82" s="34">
        <v>4</v>
      </c>
      <c r="X82" s="34">
        <v>0</v>
      </c>
      <c r="Y82" s="34">
        <v>0</v>
      </c>
      <c r="Z82" s="34">
        <f t="shared" si="9"/>
        <v>0</v>
      </c>
      <c r="AA82" s="14">
        <v>0</v>
      </c>
      <c r="AB82" s="14">
        <v>0</v>
      </c>
      <c r="AC82" s="14">
        <v>0</v>
      </c>
      <c r="AD82" s="14">
        <v>0</v>
      </c>
      <c r="AE82" s="14">
        <v>0</v>
      </c>
      <c r="AF82" s="14">
        <v>0</v>
      </c>
      <c r="AG82" s="14">
        <v>0</v>
      </c>
      <c r="AH82" s="14">
        <v>0</v>
      </c>
      <c r="AI82" s="14">
        <v>0</v>
      </c>
      <c r="AJ82" s="14">
        <v>0</v>
      </c>
      <c r="AK82" s="14">
        <v>0</v>
      </c>
      <c r="AL82" s="14">
        <v>0</v>
      </c>
      <c r="AM82" s="14">
        <v>0</v>
      </c>
      <c r="AN82" s="14">
        <v>0</v>
      </c>
      <c r="AO82" s="14">
        <v>0</v>
      </c>
      <c r="AP82" s="33">
        <f t="shared" si="10"/>
        <v>3017</v>
      </c>
      <c r="AQ82" s="113"/>
      <c r="AR82" s="36">
        <v>43535</v>
      </c>
      <c r="AS82" s="88">
        <v>0.59027777777777779</v>
      </c>
      <c r="AT82" s="39" t="s">
        <v>73</v>
      </c>
      <c r="AU82" s="38">
        <v>10</v>
      </c>
      <c r="AV82" s="90" t="s">
        <v>75</v>
      </c>
      <c r="AW82" s="85">
        <v>13.57</v>
      </c>
      <c r="AX82" s="85">
        <v>128.30000000000001</v>
      </c>
      <c r="AY82" s="39">
        <v>2.9999999999999997E-4</v>
      </c>
      <c r="AZ82" s="85">
        <v>0</v>
      </c>
      <c r="BA82" s="40">
        <v>20.399999999999999</v>
      </c>
      <c r="BB82" s="85">
        <v>759.2</v>
      </c>
      <c r="BC82" s="40">
        <v>7.5</v>
      </c>
      <c r="BD82" s="85">
        <v>0</v>
      </c>
      <c r="BE82" s="85">
        <v>0</v>
      </c>
      <c r="BF82" s="85">
        <v>7</v>
      </c>
      <c r="BG82" s="86">
        <v>0.1</v>
      </c>
      <c r="BH82" s="42"/>
    </row>
    <row r="83" spans="1:95" ht="15.95" customHeight="1" thickBot="1">
      <c r="A83" s="82">
        <v>43535</v>
      </c>
      <c r="B83" s="14" t="s">
        <v>94</v>
      </c>
      <c r="C83" s="14" t="s">
        <v>74</v>
      </c>
      <c r="D83" s="12"/>
      <c r="E83" s="34">
        <v>16</v>
      </c>
      <c r="F83" s="34">
        <v>3</v>
      </c>
      <c r="G83" s="34">
        <v>51</v>
      </c>
      <c r="H83" s="34">
        <v>28</v>
      </c>
      <c r="I83" s="34">
        <v>0</v>
      </c>
      <c r="J83" s="34">
        <f t="shared" si="11"/>
        <v>0</v>
      </c>
      <c r="K83" s="34">
        <v>0</v>
      </c>
      <c r="L83" s="34">
        <v>0</v>
      </c>
      <c r="M83" s="34">
        <v>0</v>
      </c>
      <c r="N83" s="34">
        <v>0</v>
      </c>
      <c r="O83" s="34">
        <v>0</v>
      </c>
      <c r="P83" s="34">
        <v>0</v>
      </c>
      <c r="Q83" s="34">
        <v>0</v>
      </c>
      <c r="R83" s="34">
        <f t="shared" si="8"/>
        <v>51</v>
      </c>
      <c r="S83" s="34">
        <v>0</v>
      </c>
      <c r="T83" s="34">
        <f t="shared" si="12"/>
        <v>0</v>
      </c>
      <c r="U83" s="34">
        <v>0</v>
      </c>
      <c r="V83" s="34">
        <v>0</v>
      </c>
      <c r="W83" s="34">
        <v>0</v>
      </c>
      <c r="X83" s="34">
        <v>0</v>
      </c>
      <c r="Y83" s="34">
        <v>0</v>
      </c>
      <c r="Z83" s="34">
        <f t="shared" si="9"/>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33">
        <f t="shared" si="10"/>
        <v>98</v>
      </c>
      <c r="AQ83" s="113"/>
      <c r="AR83" s="36">
        <v>43535</v>
      </c>
      <c r="AS83" s="88">
        <v>0.66666666666666663</v>
      </c>
      <c r="AT83" s="14" t="s">
        <v>127</v>
      </c>
      <c r="AU83" s="38">
        <v>10</v>
      </c>
      <c r="AV83" s="90" t="s">
        <v>75</v>
      </c>
      <c r="AW83" s="14">
        <v>14.33</v>
      </c>
      <c r="AX83" s="14">
        <v>154.19999999999999</v>
      </c>
      <c r="AY83" s="39">
        <v>2.87</v>
      </c>
      <c r="AZ83" s="14">
        <v>1.5</v>
      </c>
      <c r="BA83" s="40">
        <v>18.399999999999999</v>
      </c>
      <c r="BB83" s="14">
        <v>760.1</v>
      </c>
      <c r="BC83" s="40">
        <v>7.9</v>
      </c>
      <c r="BD83" s="14">
        <v>0</v>
      </c>
      <c r="BE83" s="14">
        <v>0</v>
      </c>
      <c r="BF83" s="14">
        <v>3</v>
      </c>
      <c r="BG83" s="86">
        <v>0.1</v>
      </c>
      <c r="BH83" s="42"/>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row>
    <row r="84" spans="1:95" ht="15.95" customHeight="1" thickBot="1">
      <c r="A84" s="82">
        <v>43535</v>
      </c>
      <c r="B84" s="14" t="s">
        <v>96</v>
      </c>
      <c r="C84" s="14" t="s">
        <v>74</v>
      </c>
      <c r="D84" s="12"/>
      <c r="E84" s="34">
        <v>3</v>
      </c>
      <c r="F84" s="34">
        <v>2</v>
      </c>
      <c r="G84" s="34">
        <v>8</v>
      </c>
      <c r="H84" s="34">
        <v>23</v>
      </c>
      <c r="I84" s="34">
        <v>2</v>
      </c>
      <c r="J84" s="34">
        <f t="shared" si="11"/>
        <v>0</v>
      </c>
      <c r="K84" s="34">
        <v>0</v>
      </c>
      <c r="L84" s="34">
        <v>0</v>
      </c>
      <c r="M84" s="34">
        <v>0</v>
      </c>
      <c r="N84" s="34">
        <v>0</v>
      </c>
      <c r="O84" s="34">
        <v>0</v>
      </c>
      <c r="P84" s="34">
        <v>0</v>
      </c>
      <c r="Q84" s="34">
        <v>0</v>
      </c>
      <c r="R84" s="34">
        <f t="shared" si="8"/>
        <v>8</v>
      </c>
      <c r="S84" s="34">
        <v>0</v>
      </c>
      <c r="T84" s="34">
        <f t="shared" si="12"/>
        <v>1</v>
      </c>
      <c r="U84" s="34">
        <v>0</v>
      </c>
      <c r="V84" s="34">
        <v>0</v>
      </c>
      <c r="W84" s="34">
        <v>1</v>
      </c>
      <c r="X84" s="34">
        <v>0</v>
      </c>
      <c r="Y84" s="34">
        <v>0</v>
      </c>
      <c r="Z84" s="34">
        <f t="shared" si="9"/>
        <v>0</v>
      </c>
      <c r="AA84" s="14">
        <v>0</v>
      </c>
      <c r="AB84" s="14">
        <v>0</v>
      </c>
      <c r="AC84" s="14">
        <v>0</v>
      </c>
      <c r="AD84" s="14">
        <v>0</v>
      </c>
      <c r="AE84" s="14">
        <v>0</v>
      </c>
      <c r="AF84" s="14">
        <v>0</v>
      </c>
      <c r="AG84" s="14">
        <v>0</v>
      </c>
      <c r="AH84" s="14">
        <v>0</v>
      </c>
      <c r="AI84" s="14">
        <v>0</v>
      </c>
      <c r="AJ84" s="14">
        <v>0</v>
      </c>
      <c r="AK84" s="14">
        <v>0</v>
      </c>
      <c r="AL84" s="14">
        <v>0</v>
      </c>
      <c r="AM84" s="14">
        <v>0</v>
      </c>
      <c r="AN84" s="14">
        <v>0</v>
      </c>
      <c r="AO84" s="14">
        <v>0</v>
      </c>
      <c r="AP84" s="33">
        <f t="shared" si="10"/>
        <v>39</v>
      </c>
      <c r="AQ84" s="113"/>
      <c r="AR84" s="36">
        <v>43535</v>
      </c>
      <c r="AS84" s="88">
        <v>0.65972222222222221</v>
      </c>
      <c r="AT84" s="14" t="s">
        <v>96</v>
      </c>
      <c r="AU84" s="38">
        <v>10</v>
      </c>
      <c r="AV84" s="90" t="s">
        <v>75</v>
      </c>
      <c r="AW84" s="14">
        <v>13.62</v>
      </c>
      <c r="AX84" s="14">
        <v>146.5</v>
      </c>
      <c r="AY84" s="39">
        <v>2.5659999999999998</v>
      </c>
      <c r="AZ84" s="14">
        <v>1.3</v>
      </c>
      <c r="BA84" s="40">
        <v>18.5</v>
      </c>
      <c r="BB84" s="14">
        <v>760.2</v>
      </c>
      <c r="BC84" s="40">
        <v>7.81</v>
      </c>
      <c r="BD84" s="14">
        <v>0</v>
      </c>
      <c r="BE84" s="14">
        <v>0</v>
      </c>
      <c r="BF84" s="14">
        <v>3</v>
      </c>
      <c r="BG84" s="86">
        <v>0.1</v>
      </c>
      <c r="BH84" s="42"/>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row>
    <row r="85" spans="1:95" ht="15.95" customHeight="1" thickBot="1">
      <c r="A85" s="82">
        <v>43537</v>
      </c>
      <c r="B85" s="14" t="s">
        <v>86</v>
      </c>
      <c r="C85" s="14" t="s">
        <v>74</v>
      </c>
      <c r="D85" s="12"/>
      <c r="E85" s="34">
        <v>2539</v>
      </c>
      <c r="F85" s="34">
        <v>253</v>
      </c>
      <c r="G85" s="34">
        <v>1</v>
      </c>
      <c r="H85" s="34">
        <v>1673</v>
      </c>
      <c r="I85" s="34">
        <v>0</v>
      </c>
      <c r="J85" s="34">
        <f t="shared" si="11"/>
        <v>0</v>
      </c>
      <c r="K85" s="34">
        <v>0</v>
      </c>
      <c r="L85" s="34">
        <v>0</v>
      </c>
      <c r="M85" s="34">
        <v>0</v>
      </c>
      <c r="N85" s="34">
        <v>0</v>
      </c>
      <c r="O85" s="34">
        <v>0</v>
      </c>
      <c r="P85" s="34">
        <v>0</v>
      </c>
      <c r="Q85" s="34">
        <v>0</v>
      </c>
      <c r="R85" s="34">
        <f t="shared" si="8"/>
        <v>1</v>
      </c>
      <c r="S85" s="34">
        <v>0</v>
      </c>
      <c r="T85" s="34">
        <f t="shared" si="12"/>
        <v>0</v>
      </c>
      <c r="U85" s="34">
        <v>0</v>
      </c>
      <c r="V85" s="34">
        <v>0</v>
      </c>
      <c r="W85" s="34">
        <v>0</v>
      </c>
      <c r="X85" s="34">
        <v>0</v>
      </c>
      <c r="Y85" s="34">
        <v>0</v>
      </c>
      <c r="Z85" s="34">
        <f t="shared" si="9"/>
        <v>4</v>
      </c>
      <c r="AA85" s="14">
        <v>0</v>
      </c>
      <c r="AB85" s="14">
        <v>4</v>
      </c>
      <c r="AC85" s="14">
        <v>0</v>
      </c>
      <c r="AD85" s="14">
        <v>0</v>
      </c>
      <c r="AE85" s="14">
        <v>0</v>
      </c>
      <c r="AF85" s="14">
        <v>0</v>
      </c>
      <c r="AG85" s="14">
        <v>0</v>
      </c>
      <c r="AH85" s="14">
        <v>0</v>
      </c>
      <c r="AI85" s="14">
        <v>0</v>
      </c>
      <c r="AJ85" s="14">
        <v>0</v>
      </c>
      <c r="AK85" s="14">
        <v>4</v>
      </c>
      <c r="AL85" s="14">
        <v>0</v>
      </c>
      <c r="AM85" s="14">
        <v>4</v>
      </c>
      <c r="AN85" s="14">
        <v>0</v>
      </c>
      <c r="AO85" s="14">
        <v>0</v>
      </c>
      <c r="AP85" s="33">
        <f t="shared" si="10"/>
        <v>4478</v>
      </c>
      <c r="AQ85" s="113"/>
      <c r="AR85" s="36">
        <v>43537</v>
      </c>
      <c r="AS85" s="88">
        <v>0.47916666666666669</v>
      </c>
      <c r="AT85" s="14" t="s">
        <v>86</v>
      </c>
      <c r="AU85" s="38">
        <v>10</v>
      </c>
      <c r="AV85" s="90" t="s">
        <v>75</v>
      </c>
      <c r="AW85" s="14">
        <v>4.3</v>
      </c>
      <c r="AX85" s="14">
        <v>44.1</v>
      </c>
      <c r="AY85" s="39">
        <v>0.81299999999999994</v>
      </c>
      <c r="AZ85" s="14">
        <v>0.4</v>
      </c>
      <c r="BA85" s="40">
        <v>16.7</v>
      </c>
      <c r="BB85" s="14">
        <v>754</v>
      </c>
      <c r="BC85" s="40">
        <v>6.7</v>
      </c>
      <c r="BD85" s="37" t="s">
        <v>91</v>
      </c>
      <c r="BE85" s="37" t="s">
        <v>91</v>
      </c>
      <c r="BF85" s="14">
        <v>2</v>
      </c>
      <c r="BG85" s="86">
        <v>0.3</v>
      </c>
      <c r="BH85" s="42"/>
    </row>
    <row r="86" spans="1:95" ht="15.95" customHeight="1" thickBot="1">
      <c r="A86" s="82">
        <v>43537</v>
      </c>
      <c r="B86" s="14" t="s">
        <v>92</v>
      </c>
      <c r="C86" s="14" t="s">
        <v>74</v>
      </c>
      <c r="D86" s="12"/>
      <c r="E86" s="34">
        <v>13</v>
      </c>
      <c r="F86" s="34">
        <v>15</v>
      </c>
      <c r="G86" s="34">
        <v>0</v>
      </c>
      <c r="H86" s="34">
        <v>80</v>
      </c>
      <c r="I86" s="34">
        <v>0</v>
      </c>
      <c r="J86" s="34">
        <f t="shared" si="11"/>
        <v>0</v>
      </c>
      <c r="K86" s="34">
        <v>0</v>
      </c>
      <c r="L86" s="34">
        <v>0</v>
      </c>
      <c r="M86" s="34">
        <v>0</v>
      </c>
      <c r="N86" s="34">
        <v>0</v>
      </c>
      <c r="O86" s="34">
        <v>0</v>
      </c>
      <c r="P86" s="34">
        <v>0</v>
      </c>
      <c r="Q86" s="34">
        <v>0</v>
      </c>
      <c r="R86" s="34">
        <f t="shared" si="8"/>
        <v>0</v>
      </c>
      <c r="S86" s="34">
        <v>0</v>
      </c>
      <c r="T86" s="34">
        <f t="shared" si="12"/>
        <v>0</v>
      </c>
      <c r="U86" s="34">
        <v>0</v>
      </c>
      <c r="V86" s="34">
        <v>0</v>
      </c>
      <c r="W86" s="34">
        <v>0</v>
      </c>
      <c r="X86" s="34">
        <v>0</v>
      </c>
      <c r="Y86" s="34">
        <v>0</v>
      </c>
      <c r="Z86" s="34">
        <f t="shared" si="9"/>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33">
        <f t="shared" si="10"/>
        <v>108</v>
      </c>
      <c r="AQ86" s="113"/>
      <c r="AR86" s="36">
        <v>43537</v>
      </c>
      <c r="AS86" s="88">
        <v>0.55208333333333337</v>
      </c>
      <c r="AT86" s="14" t="s">
        <v>92</v>
      </c>
      <c r="AU86" s="38">
        <v>10</v>
      </c>
      <c r="AV86" s="90" t="s">
        <v>75</v>
      </c>
      <c r="AW86" s="14">
        <v>12.1</v>
      </c>
      <c r="AX86" s="14">
        <v>124.2</v>
      </c>
      <c r="AY86" s="39">
        <v>1.97</v>
      </c>
      <c r="AZ86" s="14">
        <v>1</v>
      </c>
      <c r="BA86" s="40">
        <v>16.2</v>
      </c>
      <c r="BB86" s="14">
        <v>763.6</v>
      </c>
      <c r="BC86" s="40">
        <v>7.54</v>
      </c>
      <c r="BD86" s="37" t="s">
        <v>91</v>
      </c>
      <c r="BE86" s="37" t="s">
        <v>91</v>
      </c>
      <c r="BF86" s="37" t="s">
        <v>91</v>
      </c>
      <c r="BG86" s="41" t="s">
        <v>91</v>
      </c>
      <c r="BH86" s="42"/>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row>
    <row r="87" spans="1:95" ht="15.95" customHeight="1" thickBot="1">
      <c r="A87" s="82">
        <v>43537</v>
      </c>
      <c r="B87" s="14" t="s">
        <v>121</v>
      </c>
      <c r="C87" s="14" t="s">
        <v>74</v>
      </c>
      <c r="D87" s="12"/>
      <c r="E87" s="34">
        <v>9</v>
      </c>
      <c r="F87" s="34">
        <v>0</v>
      </c>
      <c r="G87" s="34">
        <v>0</v>
      </c>
      <c r="H87" s="34">
        <v>20</v>
      </c>
      <c r="I87" s="34">
        <v>0</v>
      </c>
      <c r="J87" s="34">
        <f t="shared" si="11"/>
        <v>2</v>
      </c>
      <c r="K87" s="34">
        <v>0</v>
      </c>
      <c r="L87" s="34">
        <v>2</v>
      </c>
      <c r="M87" s="34">
        <v>0</v>
      </c>
      <c r="N87" s="34">
        <v>0</v>
      </c>
      <c r="O87" s="34">
        <v>0</v>
      </c>
      <c r="P87" s="34">
        <v>0</v>
      </c>
      <c r="Q87" s="34">
        <v>0</v>
      </c>
      <c r="R87" s="34">
        <f t="shared" si="8"/>
        <v>0</v>
      </c>
      <c r="S87" s="34">
        <v>0</v>
      </c>
      <c r="T87" s="34">
        <f t="shared" si="12"/>
        <v>0</v>
      </c>
      <c r="U87" s="34">
        <v>0</v>
      </c>
      <c r="V87" s="34">
        <v>0</v>
      </c>
      <c r="W87" s="34">
        <v>0</v>
      </c>
      <c r="X87" s="34">
        <v>0</v>
      </c>
      <c r="Y87" s="34">
        <v>0</v>
      </c>
      <c r="Z87" s="34">
        <f t="shared" si="9"/>
        <v>0</v>
      </c>
      <c r="AA87" s="14">
        <v>0</v>
      </c>
      <c r="AB87" s="14">
        <v>0</v>
      </c>
      <c r="AC87" s="14">
        <v>0</v>
      </c>
      <c r="AD87" s="38">
        <v>0</v>
      </c>
      <c r="AE87" s="14">
        <v>0</v>
      </c>
      <c r="AF87" s="14">
        <v>0</v>
      </c>
      <c r="AG87" s="14">
        <v>0</v>
      </c>
      <c r="AH87" s="14">
        <v>0</v>
      </c>
      <c r="AI87" s="14">
        <v>0</v>
      </c>
      <c r="AJ87" s="14">
        <v>0</v>
      </c>
      <c r="AK87" s="14">
        <v>0</v>
      </c>
      <c r="AL87" s="14">
        <v>0</v>
      </c>
      <c r="AM87" s="14">
        <v>0</v>
      </c>
      <c r="AN87" s="14">
        <v>0</v>
      </c>
      <c r="AO87" s="14">
        <v>0</v>
      </c>
      <c r="AP87" s="33">
        <f t="shared" si="10"/>
        <v>31</v>
      </c>
      <c r="AQ87" s="113"/>
      <c r="AR87" s="36">
        <v>43537</v>
      </c>
      <c r="AS87" s="88">
        <v>0.56597222222222221</v>
      </c>
      <c r="AT87" s="14" t="s">
        <v>121</v>
      </c>
      <c r="AU87" s="38">
        <v>10</v>
      </c>
      <c r="AV87" s="90" t="s">
        <v>75</v>
      </c>
      <c r="AW87" s="14">
        <v>15.63</v>
      </c>
      <c r="AX87" s="14">
        <v>164.8</v>
      </c>
      <c r="AY87" s="39">
        <v>1.81</v>
      </c>
      <c r="AZ87" s="14">
        <v>1.3</v>
      </c>
      <c r="BA87" s="40">
        <v>17.8</v>
      </c>
      <c r="BB87" s="14">
        <v>763.3</v>
      </c>
      <c r="BC87" s="40">
        <v>7.52</v>
      </c>
      <c r="BD87" s="37" t="s">
        <v>91</v>
      </c>
      <c r="BE87" s="37" t="s">
        <v>91</v>
      </c>
      <c r="BF87" s="37" t="s">
        <v>91</v>
      </c>
      <c r="BG87" s="41" t="s">
        <v>91</v>
      </c>
      <c r="BH87" s="42"/>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row>
    <row r="88" spans="1:95" ht="15.95" customHeight="1" thickBot="1">
      <c r="A88" s="82">
        <v>43537</v>
      </c>
      <c r="B88" s="14" t="s">
        <v>128</v>
      </c>
      <c r="C88" s="14" t="s">
        <v>74</v>
      </c>
      <c r="D88" s="12"/>
      <c r="E88" s="34">
        <v>1700</v>
      </c>
      <c r="F88" s="34">
        <v>3</v>
      </c>
      <c r="G88" s="34">
        <v>0</v>
      </c>
      <c r="H88" s="34">
        <v>840</v>
      </c>
      <c r="I88" s="34">
        <v>0</v>
      </c>
      <c r="J88" s="34">
        <f t="shared" si="11"/>
        <v>0</v>
      </c>
      <c r="K88" s="34">
        <v>0</v>
      </c>
      <c r="L88" s="34">
        <v>0</v>
      </c>
      <c r="M88" s="34">
        <v>0</v>
      </c>
      <c r="N88" s="34">
        <v>0</v>
      </c>
      <c r="O88" s="34">
        <v>0</v>
      </c>
      <c r="P88" s="34">
        <v>0</v>
      </c>
      <c r="Q88" s="34">
        <v>0</v>
      </c>
      <c r="R88" s="34">
        <f t="shared" si="8"/>
        <v>0</v>
      </c>
      <c r="S88" s="34">
        <v>0</v>
      </c>
      <c r="T88" s="34">
        <f t="shared" si="12"/>
        <v>0</v>
      </c>
      <c r="U88" s="34">
        <v>0</v>
      </c>
      <c r="V88" s="34">
        <v>0</v>
      </c>
      <c r="W88" s="34">
        <v>0</v>
      </c>
      <c r="X88" s="34">
        <v>0</v>
      </c>
      <c r="Y88" s="34">
        <v>0</v>
      </c>
      <c r="Z88" s="34">
        <f t="shared" si="9"/>
        <v>0</v>
      </c>
      <c r="AA88" s="14">
        <v>0</v>
      </c>
      <c r="AB88" s="14">
        <v>0</v>
      </c>
      <c r="AC88" s="14">
        <v>0</v>
      </c>
      <c r="AD88" s="14">
        <v>0</v>
      </c>
      <c r="AE88" s="14">
        <v>0</v>
      </c>
      <c r="AF88" s="14">
        <v>0</v>
      </c>
      <c r="AG88" s="14">
        <v>0</v>
      </c>
      <c r="AH88" s="14">
        <v>0</v>
      </c>
      <c r="AI88" s="14">
        <v>0</v>
      </c>
      <c r="AJ88" s="14">
        <v>0</v>
      </c>
      <c r="AK88" s="14">
        <v>1</v>
      </c>
      <c r="AL88" s="14">
        <v>0</v>
      </c>
      <c r="AM88" s="14">
        <v>0</v>
      </c>
      <c r="AN88" s="14">
        <v>3</v>
      </c>
      <c r="AO88" s="14">
        <v>0</v>
      </c>
      <c r="AP88" s="33">
        <f t="shared" si="10"/>
        <v>2547</v>
      </c>
      <c r="AQ88" s="113"/>
      <c r="AR88" s="36">
        <v>43537</v>
      </c>
      <c r="AS88" s="88">
        <v>0.57638888888888895</v>
      </c>
      <c r="AT88" s="14" t="s">
        <v>128</v>
      </c>
      <c r="AU88" s="38">
        <v>10</v>
      </c>
      <c r="AV88" s="90" t="s">
        <v>75</v>
      </c>
      <c r="AW88" s="14">
        <v>5.81</v>
      </c>
      <c r="AX88" s="14">
        <v>61.9</v>
      </c>
      <c r="AY88" s="39">
        <v>1.89E-2</v>
      </c>
      <c r="AZ88" s="14">
        <v>0</v>
      </c>
      <c r="BA88" s="40">
        <v>16.899999999999999</v>
      </c>
      <c r="BB88" s="14">
        <v>762.4</v>
      </c>
      <c r="BC88" s="40">
        <v>6.61</v>
      </c>
      <c r="BD88" s="37" t="s">
        <v>91</v>
      </c>
      <c r="BE88" s="37" t="s">
        <v>91</v>
      </c>
      <c r="BF88" s="37" t="s">
        <v>91</v>
      </c>
      <c r="BG88" s="41" t="s">
        <v>91</v>
      </c>
      <c r="BH88" s="42"/>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Q88" s="13"/>
    </row>
    <row r="89" spans="1:95" ht="15.95" customHeight="1" thickBot="1">
      <c r="A89" s="82">
        <v>43537</v>
      </c>
      <c r="B89" s="14" t="s">
        <v>80</v>
      </c>
      <c r="C89" s="14" t="s">
        <v>74</v>
      </c>
      <c r="D89" s="12"/>
      <c r="E89" s="34">
        <v>57</v>
      </c>
      <c r="F89" s="34">
        <v>258</v>
      </c>
      <c r="G89" s="34">
        <v>0</v>
      </c>
      <c r="H89" s="34">
        <v>681</v>
      </c>
      <c r="I89" s="34">
        <v>0</v>
      </c>
      <c r="J89" s="34">
        <f t="shared" si="11"/>
        <v>0</v>
      </c>
      <c r="K89" s="34">
        <v>0</v>
      </c>
      <c r="L89" s="34">
        <v>0</v>
      </c>
      <c r="M89" s="34">
        <v>0</v>
      </c>
      <c r="N89" s="34">
        <v>0</v>
      </c>
      <c r="O89" s="34">
        <v>0</v>
      </c>
      <c r="P89" s="34">
        <v>0</v>
      </c>
      <c r="Q89" s="34">
        <v>0</v>
      </c>
      <c r="R89" s="34">
        <f t="shared" si="8"/>
        <v>0</v>
      </c>
      <c r="S89" s="34">
        <v>0</v>
      </c>
      <c r="T89" s="34">
        <f t="shared" si="12"/>
        <v>0</v>
      </c>
      <c r="U89" s="34">
        <v>0</v>
      </c>
      <c r="V89" s="34">
        <v>0</v>
      </c>
      <c r="W89" s="34">
        <v>0</v>
      </c>
      <c r="X89" s="34">
        <v>0</v>
      </c>
      <c r="Y89" s="34">
        <v>0</v>
      </c>
      <c r="Z89" s="34">
        <f t="shared" si="9"/>
        <v>0</v>
      </c>
      <c r="AA89" s="14">
        <v>0</v>
      </c>
      <c r="AB89" s="14">
        <v>0</v>
      </c>
      <c r="AC89" s="14">
        <v>0</v>
      </c>
      <c r="AD89" s="14">
        <v>0</v>
      </c>
      <c r="AE89" s="14">
        <v>0</v>
      </c>
      <c r="AF89" s="14">
        <v>0</v>
      </c>
      <c r="AG89" s="14">
        <v>0</v>
      </c>
      <c r="AH89" s="14">
        <v>0</v>
      </c>
      <c r="AI89" s="14">
        <v>0</v>
      </c>
      <c r="AJ89" s="14">
        <v>0</v>
      </c>
      <c r="AK89" s="14">
        <v>0</v>
      </c>
      <c r="AL89" s="14">
        <v>0</v>
      </c>
      <c r="AM89" s="14">
        <v>0</v>
      </c>
      <c r="AN89" s="14">
        <v>0</v>
      </c>
      <c r="AO89" s="14">
        <v>0</v>
      </c>
      <c r="AP89" s="33">
        <f t="shared" si="10"/>
        <v>996</v>
      </c>
      <c r="AQ89" s="113"/>
      <c r="AR89" s="36">
        <v>43537</v>
      </c>
      <c r="AS89" s="88">
        <v>0.44791666666666669</v>
      </c>
      <c r="AT89" s="14" t="s">
        <v>81</v>
      </c>
      <c r="AU89" s="38">
        <v>10</v>
      </c>
      <c r="AV89" s="90" t="s">
        <v>75</v>
      </c>
      <c r="AW89" s="14">
        <v>8.68</v>
      </c>
      <c r="AX89" s="14">
        <v>86</v>
      </c>
      <c r="AY89" s="39">
        <v>0.05</v>
      </c>
      <c r="AZ89" s="14">
        <v>0</v>
      </c>
      <c r="BA89" s="40">
        <v>14.7</v>
      </c>
      <c r="BB89" s="14">
        <v>762.1</v>
      </c>
      <c r="BC89" s="40">
        <v>6.8</v>
      </c>
      <c r="BD89" s="14">
        <v>5</v>
      </c>
      <c r="BE89" s="14">
        <v>0</v>
      </c>
      <c r="BF89" s="14">
        <v>7</v>
      </c>
      <c r="BG89" s="86" t="s">
        <v>129</v>
      </c>
      <c r="BH89" s="42"/>
    </row>
    <row r="90" spans="1:95" ht="15.95" customHeight="1" thickBot="1">
      <c r="A90" s="35">
        <v>43539</v>
      </c>
      <c r="B90" s="14" t="s">
        <v>89</v>
      </c>
      <c r="C90" s="14" t="s">
        <v>74</v>
      </c>
      <c r="D90" s="12"/>
      <c r="E90" s="34">
        <v>180</v>
      </c>
      <c r="F90" s="34">
        <v>1</v>
      </c>
      <c r="G90" s="34">
        <v>227</v>
      </c>
      <c r="H90" s="34">
        <v>1879</v>
      </c>
      <c r="I90" s="34">
        <v>0</v>
      </c>
      <c r="J90" s="34">
        <f t="shared" si="11"/>
        <v>12</v>
      </c>
      <c r="K90" s="34">
        <v>0</v>
      </c>
      <c r="L90" s="34">
        <v>8</v>
      </c>
      <c r="M90" s="34">
        <v>4</v>
      </c>
      <c r="N90" s="34">
        <v>0</v>
      </c>
      <c r="O90" s="34">
        <v>0</v>
      </c>
      <c r="P90" s="34">
        <v>0</v>
      </c>
      <c r="Q90" s="34">
        <v>0</v>
      </c>
      <c r="R90" s="34">
        <f t="shared" si="8"/>
        <v>227</v>
      </c>
      <c r="S90" s="34">
        <v>0</v>
      </c>
      <c r="T90" s="34">
        <f t="shared" si="12"/>
        <v>0</v>
      </c>
      <c r="U90" s="34">
        <v>0</v>
      </c>
      <c r="V90" s="34">
        <v>0</v>
      </c>
      <c r="W90" s="34">
        <v>0</v>
      </c>
      <c r="X90" s="34">
        <v>0</v>
      </c>
      <c r="Y90" s="34">
        <v>0</v>
      </c>
      <c r="Z90" s="34">
        <f t="shared" si="9"/>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33">
        <f t="shared" si="10"/>
        <v>2299</v>
      </c>
      <c r="AQ90" s="113"/>
      <c r="AR90" s="36">
        <v>43539</v>
      </c>
      <c r="AS90" s="88">
        <v>0.63194444444444442</v>
      </c>
      <c r="AT90" s="14" t="s">
        <v>89</v>
      </c>
      <c r="AU90" s="38">
        <v>10</v>
      </c>
      <c r="AV90" s="90" t="s">
        <v>75</v>
      </c>
      <c r="AW90" s="14">
        <v>10.78</v>
      </c>
      <c r="AX90" s="14">
        <v>123.3</v>
      </c>
      <c r="AY90" s="39">
        <v>3.2109999999999999</v>
      </c>
      <c r="AZ90" s="14">
        <v>1.7</v>
      </c>
      <c r="BA90" s="40">
        <v>21</v>
      </c>
      <c r="BB90" s="14">
        <v>763.8</v>
      </c>
      <c r="BC90" s="40">
        <v>7.81</v>
      </c>
      <c r="BD90" s="14">
        <v>0</v>
      </c>
      <c r="BE90" s="14">
        <v>0</v>
      </c>
      <c r="BF90" s="37" t="s">
        <v>91</v>
      </c>
      <c r="BG90" s="41" t="s">
        <v>91</v>
      </c>
      <c r="BH90" s="42"/>
      <c r="BI90" s="1"/>
      <c r="BJ90" s="3"/>
      <c r="BK90" s="5"/>
    </row>
    <row r="91" spans="1:95" ht="15.95" customHeight="1" thickBot="1">
      <c r="A91" s="82">
        <v>43563</v>
      </c>
      <c r="B91" s="14" t="s">
        <v>102</v>
      </c>
      <c r="C91" s="14" t="s">
        <v>74</v>
      </c>
      <c r="D91" s="12"/>
      <c r="E91" s="34">
        <v>22</v>
      </c>
      <c r="F91" s="34">
        <v>0</v>
      </c>
      <c r="G91" s="34">
        <v>6</v>
      </c>
      <c r="H91" s="34">
        <v>6</v>
      </c>
      <c r="I91" s="34">
        <v>0</v>
      </c>
      <c r="J91" s="34">
        <f t="shared" si="11"/>
        <v>4</v>
      </c>
      <c r="K91" s="34">
        <v>2</v>
      </c>
      <c r="L91" s="34">
        <v>0</v>
      </c>
      <c r="M91" s="34">
        <v>0</v>
      </c>
      <c r="N91" s="34">
        <v>2</v>
      </c>
      <c r="O91" s="34">
        <v>0</v>
      </c>
      <c r="P91" s="34">
        <v>0</v>
      </c>
      <c r="Q91" s="34">
        <v>0</v>
      </c>
      <c r="R91" s="34">
        <f t="shared" si="8"/>
        <v>7</v>
      </c>
      <c r="S91" s="34">
        <v>1</v>
      </c>
      <c r="T91" s="34">
        <f t="shared" si="12"/>
        <v>0</v>
      </c>
      <c r="U91" s="34">
        <v>0</v>
      </c>
      <c r="V91" s="34">
        <v>0</v>
      </c>
      <c r="W91" s="34">
        <v>0</v>
      </c>
      <c r="X91" s="34">
        <v>0</v>
      </c>
      <c r="Y91" s="34">
        <v>29</v>
      </c>
      <c r="Z91" s="34">
        <f t="shared" si="9"/>
        <v>18</v>
      </c>
      <c r="AA91" s="14">
        <v>0</v>
      </c>
      <c r="AB91" s="14">
        <v>0</v>
      </c>
      <c r="AC91" s="14">
        <v>1</v>
      </c>
      <c r="AD91" s="14">
        <v>0</v>
      </c>
      <c r="AE91" s="14">
        <v>0</v>
      </c>
      <c r="AF91" s="14">
        <v>16</v>
      </c>
      <c r="AG91" s="14">
        <v>0</v>
      </c>
      <c r="AH91" s="14">
        <v>0</v>
      </c>
      <c r="AI91" s="14">
        <v>1</v>
      </c>
      <c r="AJ91" s="14">
        <v>0</v>
      </c>
      <c r="AK91" s="14">
        <v>0</v>
      </c>
      <c r="AL91" s="14">
        <v>0</v>
      </c>
      <c r="AM91" s="14">
        <v>0</v>
      </c>
      <c r="AN91" s="14">
        <v>0</v>
      </c>
      <c r="AO91" s="14">
        <v>0</v>
      </c>
      <c r="AP91" s="33">
        <f t="shared" si="10"/>
        <v>86</v>
      </c>
      <c r="AQ91" s="113"/>
      <c r="AR91" s="89">
        <v>43563</v>
      </c>
      <c r="AS91" s="14" t="s">
        <v>131</v>
      </c>
      <c r="AT91" s="14" t="s">
        <v>102</v>
      </c>
      <c r="AU91" s="14">
        <v>10</v>
      </c>
      <c r="AV91" s="90" t="s">
        <v>75</v>
      </c>
      <c r="AW91" s="14">
        <v>11.86</v>
      </c>
      <c r="AX91" s="14">
        <v>152.4</v>
      </c>
      <c r="AY91" s="39">
        <v>0.252</v>
      </c>
      <c r="AZ91" s="14">
        <v>0.1</v>
      </c>
      <c r="BA91" s="40">
        <v>28.3</v>
      </c>
      <c r="BB91" s="14">
        <v>759.4</v>
      </c>
      <c r="BC91" s="40">
        <v>7.9</v>
      </c>
      <c r="BD91" s="14" t="s">
        <v>91</v>
      </c>
      <c r="BE91" s="14">
        <v>0</v>
      </c>
      <c r="BF91" s="14">
        <v>2</v>
      </c>
      <c r="BG91" s="86">
        <v>0.18</v>
      </c>
      <c r="BH91" s="42" t="s">
        <v>132</v>
      </c>
    </row>
    <row r="92" spans="1:95" ht="15.95" customHeight="1" thickBot="1">
      <c r="A92" s="82">
        <v>43563</v>
      </c>
      <c r="B92" s="14" t="s">
        <v>80</v>
      </c>
      <c r="C92" s="14" t="s">
        <v>74</v>
      </c>
      <c r="D92" s="12"/>
      <c r="E92" s="34">
        <v>770</v>
      </c>
      <c r="F92" s="34">
        <v>856</v>
      </c>
      <c r="G92" s="34">
        <v>0</v>
      </c>
      <c r="H92" s="34">
        <v>3713</v>
      </c>
      <c r="I92" s="34">
        <v>0</v>
      </c>
      <c r="J92" s="34">
        <f t="shared" si="11"/>
        <v>0</v>
      </c>
      <c r="K92" s="34">
        <v>0</v>
      </c>
      <c r="L92" s="34">
        <v>0</v>
      </c>
      <c r="M92" s="34">
        <v>0</v>
      </c>
      <c r="N92" s="34">
        <v>0</v>
      </c>
      <c r="O92" s="34">
        <v>0</v>
      </c>
      <c r="P92" s="34">
        <v>0</v>
      </c>
      <c r="Q92" s="34">
        <v>1</v>
      </c>
      <c r="R92" s="34">
        <f t="shared" si="8"/>
        <v>0</v>
      </c>
      <c r="S92" s="34">
        <v>0</v>
      </c>
      <c r="T92" s="34">
        <f t="shared" si="12"/>
        <v>0</v>
      </c>
      <c r="U92" s="34">
        <v>0</v>
      </c>
      <c r="V92" s="34">
        <v>0</v>
      </c>
      <c r="W92" s="34">
        <v>0</v>
      </c>
      <c r="X92" s="34">
        <v>0</v>
      </c>
      <c r="Y92" s="34">
        <v>0</v>
      </c>
      <c r="Z92" s="34">
        <f t="shared" si="9"/>
        <v>0</v>
      </c>
      <c r="AA92" s="14">
        <v>0</v>
      </c>
      <c r="AB92" s="14">
        <v>0</v>
      </c>
      <c r="AC92" s="14">
        <v>0</v>
      </c>
      <c r="AD92" s="14">
        <v>0</v>
      </c>
      <c r="AE92" s="14">
        <v>0</v>
      </c>
      <c r="AF92" s="14">
        <v>0</v>
      </c>
      <c r="AG92" s="14">
        <v>0</v>
      </c>
      <c r="AH92" s="14">
        <v>0</v>
      </c>
      <c r="AI92" s="14">
        <v>0</v>
      </c>
      <c r="AJ92" s="14">
        <v>0</v>
      </c>
      <c r="AK92" s="14">
        <v>1</v>
      </c>
      <c r="AL92" s="14">
        <v>0</v>
      </c>
      <c r="AM92" s="14">
        <v>0</v>
      </c>
      <c r="AN92" s="14">
        <v>0</v>
      </c>
      <c r="AO92" s="14">
        <v>0</v>
      </c>
      <c r="AP92" s="33">
        <f t="shared" si="10"/>
        <v>5341</v>
      </c>
      <c r="AQ92" s="113"/>
      <c r="AR92" s="89">
        <v>43563</v>
      </c>
      <c r="AS92" s="91">
        <v>0.45833333333333331</v>
      </c>
      <c r="AT92" s="14" t="s">
        <v>80</v>
      </c>
      <c r="AU92" s="14">
        <v>10</v>
      </c>
      <c r="AV92" s="90" t="s">
        <v>75</v>
      </c>
      <c r="AW92" s="14">
        <v>8.9700000000000006</v>
      </c>
      <c r="AX92" s="14">
        <v>107.5</v>
      </c>
      <c r="AY92" s="39">
        <v>0.16200000000000001</v>
      </c>
      <c r="AZ92" s="14">
        <v>0.1</v>
      </c>
      <c r="BA92" s="40">
        <v>24.5</v>
      </c>
      <c r="BB92" s="14">
        <v>762.7</v>
      </c>
      <c r="BC92" s="40">
        <v>6.3</v>
      </c>
      <c r="BD92" s="14">
        <v>1</v>
      </c>
      <c r="BE92" s="14">
        <v>0</v>
      </c>
      <c r="BF92" s="14">
        <v>2</v>
      </c>
      <c r="BG92" s="86">
        <v>0.43</v>
      </c>
      <c r="BH92" s="42"/>
    </row>
    <row r="93" spans="1:95" ht="15.95" customHeight="1" thickBot="1">
      <c r="A93" s="35">
        <v>43563</v>
      </c>
      <c r="B93" s="14" t="s">
        <v>112</v>
      </c>
      <c r="C93" s="14" t="s">
        <v>74</v>
      </c>
      <c r="D93" s="12"/>
      <c r="E93" s="34">
        <v>30</v>
      </c>
      <c r="F93" s="34">
        <v>88</v>
      </c>
      <c r="G93" s="34">
        <v>0</v>
      </c>
      <c r="H93" s="34">
        <v>580</v>
      </c>
      <c r="I93" s="34">
        <v>0</v>
      </c>
      <c r="J93" s="34">
        <f t="shared" si="11"/>
        <v>0</v>
      </c>
      <c r="K93" s="34">
        <v>0</v>
      </c>
      <c r="L93" s="34">
        <v>0</v>
      </c>
      <c r="M93" s="34">
        <v>0</v>
      </c>
      <c r="N93" s="34">
        <v>0</v>
      </c>
      <c r="O93" s="34">
        <v>0</v>
      </c>
      <c r="P93" s="34">
        <v>0</v>
      </c>
      <c r="Q93" s="34">
        <v>0</v>
      </c>
      <c r="R93" s="34">
        <f t="shared" si="8"/>
        <v>0</v>
      </c>
      <c r="S93" s="34">
        <v>0</v>
      </c>
      <c r="T93" s="34">
        <f t="shared" si="12"/>
        <v>0</v>
      </c>
      <c r="U93" s="34">
        <v>0</v>
      </c>
      <c r="V93" s="34">
        <v>0</v>
      </c>
      <c r="W93" s="34">
        <v>0</v>
      </c>
      <c r="X93" s="34">
        <v>0</v>
      </c>
      <c r="Y93" s="34">
        <v>0</v>
      </c>
      <c r="Z93" s="34">
        <f t="shared" ref="Z93:Z125" si="13">SUM(AA93:AI93)</f>
        <v>0</v>
      </c>
      <c r="AA93" s="14">
        <v>0</v>
      </c>
      <c r="AB93" s="14">
        <v>0</v>
      </c>
      <c r="AC93" s="14">
        <v>0</v>
      </c>
      <c r="AD93" s="14">
        <v>0</v>
      </c>
      <c r="AE93" s="14">
        <v>0</v>
      </c>
      <c r="AF93" s="14">
        <v>0</v>
      </c>
      <c r="AG93" s="14">
        <v>0</v>
      </c>
      <c r="AH93" s="14">
        <v>0</v>
      </c>
      <c r="AI93" s="14">
        <v>0</v>
      </c>
      <c r="AJ93" s="14">
        <v>0</v>
      </c>
      <c r="AK93" s="14">
        <v>0</v>
      </c>
      <c r="AL93" s="14">
        <v>0</v>
      </c>
      <c r="AM93" s="14">
        <v>0</v>
      </c>
      <c r="AN93" s="14">
        <v>0</v>
      </c>
      <c r="AO93" s="14">
        <v>0</v>
      </c>
      <c r="AP93" s="33">
        <f t="shared" ref="AP93:AP125" si="14">SUM(E93:AO93)-Z93-J93-T93-R93</f>
        <v>698</v>
      </c>
      <c r="AQ93" s="113"/>
      <c r="AR93" s="89">
        <v>43563</v>
      </c>
      <c r="AS93" s="91">
        <v>0.63888888888888895</v>
      </c>
      <c r="AT93" s="14" t="s">
        <v>112</v>
      </c>
      <c r="AU93" s="14">
        <v>10</v>
      </c>
      <c r="AV93" s="90" t="s">
        <v>75</v>
      </c>
      <c r="AW93" s="14">
        <v>7.84</v>
      </c>
      <c r="AX93" s="14">
        <v>98.4</v>
      </c>
      <c r="AY93" s="39">
        <v>2.3E-2</v>
      </c>
      <c r="AZ93" s="14">
        <v>0</v>
      </c>
      <c r="BA93" s="40">
        <v>26.9</v>
      </c>
      <c r="BB93" s="14">
        <v>759.1</v>
      </c>
      <c r="BC93" s="40">
        <v>7.1</v>
      </c>
      <c r="BD93" s="14">
        <v>2</v>
      </c>
      <c r="BE93" s="14">
        <v>0</v>
      </c>
      <c r="BF93" s="14">
        <v>2</v>
      </c>
      <c r="BG93" s="86">
        <v>0.18</v>
      </c>
      <c r="BH93" s="42"/>
      <c r="BI93" s="1"/>
      <c r="BJ93" s="3"/>
      <c r="BK93" s="5"/>
    </row>
    <row r="94" spans="1:95" ht="15.95" customHeight="1" thickBot="1">
      <c r="A94" s="82">
        <v>43564</v>
      </c>
      <c r="B94" s="14" t="s">
        <v>121</v>
      </c>
      <c r="C94" s="14" t="s">
        <v>74</v>
      </c>
      <c r="D94" s="12"/>
      <c r="E94" s="34">
        <v>12</v>
      </c>
      <c r="F94" s="34">
        <v>400</v>
      </c>
      <c r="G94" s="34">
        <v>6</v>
      </c>
      <c r="H94" s="34">
        <v>0</v>
      </c>
      <c r="I94" s="34">
        <v>0</v>
      </c>
      <c r="J94" s="34">
        <f t="shared" si="11"/>
        <v>0</v>
      </c>
      <c r="K94" s="34">
        <v>0</v>
      </c>
      <c r="L94" s="34">
        <v>0</v>
      </c>
      <c r="M94" s="34">
        <v>0</v>
      </c>
      <c r="N94" s="34">
        <v>0</v>
      </c>
      <c r="O94" s="34">
        <v>0</v>
      </c>
      <c r="P94" s="34">
        <v>0</v>
      </c>
      <c r="Q94" s="34">
        <v>0</v>
      </c>
      <c r="R94" s="34">
        <f t="shared" si="8"/>
        <v>6</v>
      </c>
      <c r="S94" s="34">
        <v>0</v>
      </c>
      <c r="T94" s="34">
        <f t="shared" si="12"/>
        <v>0</v>
      </c>
      <c r="U94" s="34">
        <v>0</v>
      </c>
      <c r="V94" s="34">
        <v>0</v>
      </c>
      <c r="W94" s="34">
        <v>0</v>
      </c>
      <c r="X94" s="34">
        <v>0</v>
      </c>
      <c r="Y94" s="34">
        <v>0</v>
      </c>
      <c r="Z94" s="34">
        <f t="shared" si="13"/>
        <v>0</v>
      </c>
      <c r="AA94" s="14">
        <v>0</v>
      </c>
      <c r="AB94" s="14">
        <v>0</v>
      </c>
      <c r="AC94" s="14">
        <v>0</v>
      </c>
      <c r="AD94" s="14">
        <v>0</v>
      </c>
      <c r="AE94" s="14">
        <v>0</v>
      </c>
      <c r="AF94" s="14">
        <v>0</v>
      </c>
      <c r="AG94" s="14">
        <v>0</v>
      </c>
      <c r="AH94" s="14">
        <v>0</v>
      </c>
      <c r="AI94" s="14">
        <v>0</v>
      </c>
      <c r="AJ94" s="14">
        <v>0</v>
      </c>
      <c r="AK94" s="14">
        <v>0</v>
      </c>
      <c r="AL94" s="14">
        <v>0</v>
      </c>
      <c r="AM94" s="14">
        <v>0</v>
      </c>
      <c r="AN94" s="14">
        <v>0</v>
      </c>
      <c r="AO94" s="14">
        <v>0</v>
      </c>
      <c r="AP94" s="33">
        <f t="shared" si="14"/>
        <v>418</v>
      </c>
      <c r="AQ94" s="113"/>
      <c r="AR94" s="36">
        <v>43564</v>
      </c>
      <c r="AS94" s="88">
        <v>0.4375</v>
      </c>
      <c r="AT94" s="14" t="s">
        <v>121</v>
      </c>
      <c r="AU94" s="38">
        <v>10</v>
      </c>
      <c r="AV94" s="90" t="s">
        <v>75</v>
      </c>
      <c r="AW94" s="14">
        <v>10.65</v>
      </c>
      <c r="AX94" s="14">
        <v>130.69999999999999</v>
      </c>
      <c r="AY94" s="39">
        <v>23.13</v>
      </c>
      <c r="AZ94" s="14">
        <v>14</v>
      </c>
      <c r="BA94" s="40">
        <v>21.4</v>
      </c>
      <c r="BB94" s="14">
        <v>762.6</v>
      </c>
      <c r="BC94" s="40">
        <v>7.65</v>
      </c>
      <c r="BD94" s="14">
        <v>0</v>
      </c>
      <c r="BE94" s="14">
        <v>0</v>
      </c>
      <c r="BF94" s="14" t="s">
        <v>91</v>
      </c>
      <c r="BG94" s="86" t="s">
        <v>91</v>
      </c>
      <c r="BH94" s="42"/>
    </row>
    <row r="95" spans="1:95" ht="15.95" customHeight="1" thickBot="1">
      <c r="A95" s="82">
        <v>43564</v>
      </c>
      <c r="B95" s="14" t="s">
        <v>128</v>
      </c>
      <c r="C95" s="14" t="s">
        <v>74</v>
      </c>
      <c r="D95" s="12"/>
      <c r="E95" s="34">
        <v>3018</v>
      </c>
      <c r="F95" s="34">
        <v>1008</v>
      </c>
      <c r="G95" s="34">
        <v>2</v>
      </c>
      <c r="H95" s="34">
        <v>6377</v>
      </c>
      <c r="I95" s="34">
        <v>0</v>
      </c>
      <c r="J95" s="34">
        <f t="shared" si="11"/>
        <v>0</v>
      </c>
      <c r="K95" s="34">
        <v>0</v>
      </c>
      <c r="L95" s="34">
        <v>0</v>
      </c>
      <c r="M95" s="34">
        <v>0</v>
      </c>
      <c r="N95" s="34">
        <v>0</v>
      </c>
      <c r="O95" s="34">
        <v>0</v>
      </c>
      <c r="P95" s="34">
        <v>0</v>
      </c>
      <c r="Q95" s="34">
        <v>2</v>
      </c>
      <c r="R95" s="34">
        <f t="shared" si="8"/>
        <v>2</v>
      </c>
      <c r="S95" s="34">
        <v>0</v>
      </c>
      <c r="T95" s="34">
        <f t="shared" si="12"/>
        <v>0</v>
      </c>
      <c r="U95" s="34">
        <v>0</v>
      </c>
      <c r="V95" s="34">
        <v>0</v>
      </c>
      <c r="W95" s="34">
        <v>0</v>
      </c>
      <c r="X95" s="34">
        <v>0</v>
      </c>
      <c r="Y95" s="34">
        <v>0</v>
      </c>
      <c r="Z95" s="34">
        <f t="shared" si="13"/>
        <v>10</v>
      </c>
      <c r="AA95" s="14">
        <v>0</v>
      </c>
      <c r="AB95" s="14">
        <v>10</v>
      </c>
      <c r="AC95" s="14">
        <v>0</v>
      </c>
      <c r="AD95" s="14">
        <v>0</v>
      </c>
      <c r="AE95" s="14">
        <v>0</v>
      </c>
      <c r="AF95" s="14">
        <v>0</v>
      </c>
      <c r="AG95" s="14">
        <v>0</v>
      </c>
      <c r="AH95" s="14">
        <v>0</v>
      </c>
      <c r="AI95" s="14">
        <v>0</v>
      </c>
      <c r="AJ95" s="14">
        <v>0</v>
      </c>
      <c r="AK95" s="14">
        <v>0</v>
      </c>
      <c r="AL95" s="14">
        <v>0</v>
      </c>
      <c r="AM95" s="14">
        <v>27</v>
      </c>
      <c r="AN95" s="14">
        <v>28</v>
      </c>
      <c r="AO95" s="14">
        <v>0</v>
      </c>
      <c r="AP95" s="33">
        <f t="shared" si="14"/>
        <v>10472</v>
      </c>
      <c r="AQ95" s="113"/>
      <c r="AR95" s="36">
        <v>43564</v>
      </c>
      <c r="AS95" s="88">
        <v>0.44791666666666669</v>
      </c>
      <c r="AT95" s="14" t="s">
        <v>128</v>
      </c>
      <c r="AU95" s="38">
        <v>10</v>
      </c>
      <c r="AV95" s="90" t="s">
        <v>75</v>
      </c>
      <c r="AW95" s="14">
        <v>9.1999999999999993</v>
      </c>
      <c r="AX95" s="14">
        <v>102</v>
      </c>
      <c r="AY95" s="39">
        <v>1.81</v>
      </c>
      <c r="AZ95" s="14">
        <v>0.9</v>
      </c>
      <c r="BA95" s="40">
        <v>20.399999999999999</v>
      </c>
      <c r="BB95" s="14">
        <v>762.5</v>
      </c>
      <c r="BC95" s="40">
        <v>6.5</v>
      </c>
      <c r="BD95" s="14">
        <v>0</v>
      </c>
      <c r="BE95" s="14">
        <v>0</v>
      </c>
      <c r="BF95" s="14">
        <v>3</v>
      </c>
      <c r="BG95" s="86">
        <v>0.61</v>
      </c>
      <c r="BH95" s="42"/>
    </row>
    <row r="96" spans="1:95" ht="15.95" customHeight="1" thickBot="1">
      <c r="A96" s="82">
        <v>43565</v>
      </c>
      <c r="B96" s="14" t="s">
        <v>89</v>
      </c>
      <c r="C96" s="14" t="s">
        <v>74</v>
      </c>
      <c r="D96" s="12"/>
      <c r="E96" s="34">
        <v>7</v>
      </c>
      <c r="F96" s="34">
        <v>170</v>
      </c>
      <c r="G96" s="34">
        <v>5</v>
      </c>
      <c r="H96" s="34">
        <v>0</v>
      </c>
      <c r="I96" s="34">
        <v>2</v>
      </c>
      <c r="J96" s="34">
        <f t="shared" si="11"/>
        <v>0</v>
      </c>
      <c r="K96" s="34">
        <v>0</v>
      </c>
      <c r="L96" s="34">
        <v>0</v>
      </c>
      <c r="M96" s="34">
        <v>0</v>
      </c>
      <c r="N96" s="34">
        <v>0</v>
      </c>
      <c r="O96" s="34">
        <v>0</v>
      </c>
      <c r="P96" s="34">
        <v>0</v>
      </c>
      <c r="Q96" s="34">
        <v>0</v>
      </c>
      <c r="R96" s="34">
        <f t="shared" si="8"/>
        <v>5</v>
      </c>
      <c r="S96" s="34">
        <v>0</v>
      </c>
      <c r="T96" s="34">
        <f t="shared" si="12"/>
        <v>0</v>
      </c>
      <c r="U96" s="34">
        <v>0</v>
      </c>
      <c r="V96" s="34">
        <v>0</v>
      </c>
      <c r="W96" s="34">
        <v>0</v>
      </c>
      <c r="X96" s="34">
        <v>0</v>
      </c>
      <c r="Y96" s="34">
        <v>0</v>
      </c>
      <c r="Z96" s="34">
        <f t="shared" si="13"/>
        <v>0</v>
      </c>
      <c r="AA96" s="14">
        <v>0</v>
      </c>
      <c r="AB96" s="14">
        <v>0</v>
      </c>
      <c r="AC96" s="14">
        <v>0</v>
      </c>
      <c r="AD96" s="14">
        <v>0</v>
      </c>
      <c r="AE96" s="14">
        <v>0</v>
      </c>
      <c r="AF96" s="14">
        <v>0</v>
      </c>
      <c r="AG96" s="14">
        <v>0</v>
      </c>
      <c r="AH96" s="14">
        <v>0</v>
      </c>
      <c r="AI96" s="14">
        <v>0</v>
      </c>
      <c r="AJ96" s="14">
        <v>0</v>
      </c>
      <c r="AK96" s="14">
        <v>0</v>
      </c>
      <c r="AL96" s="14">
        <v>0</v>
      </c>
      <c r="AM96" s="14">
        <v>0</v>
      </c>
      <c r="AN96" s="14">
        <v>0</v>
      </c>
      <c r="AO96" s="14">
        <v>0</v>
      </c>
      <c r="AP96" s="33">
        <f t="shared" si="14"/>
        <v>184</v>
      </c>
      <c r="AQ96" s="113"/>
      <c r="AR96" s="36">
        <v>43565</v>
      </c>
      <c r="AS96" s="88">
        <v>0.75347222222222221</v>
      </c>
      <c r="AT96" s="14" t="s">
        <v>89</v>
      </c>
      <c r="AU96" s="38">
        <v>10</v>
      </c>
      <c r="AV96" s="90" t="s">
        <v>75</v>
      </c>
      <c r="AW96" s="14">
        <v>10.4</v>
      </c>
      <c r="AX96" s="14">
        <v>134</v>
      </c>
      <c r="AY96" s="39">
        <v>43.03</v>
      </c>
      <c r="AZ96" s="14">
        <v>27.8</v>
      </c>
      <c r="BA96" s="40">
        <v>22.3</v>
      </c>
      <c r="BB96" s="14">
        <v>763.3</v>
      </c>
      <c r="BC96" s="40">
        <v>7.82</v>
      </c>
      <c r="BD96" s="37" t="s">
        <v>91</v>
      </c>
      <c r="BE96" s="37" t="s">
        <v>91</v>
      </c>
      <c r="BF96" s="37" t="s">
        <v>91</v>
      </c>
      <c r="BG96" s="41" t="s">
        <v>91</v>
      </c>
      <c r="BH96" s="42"/>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row>
    <row r="97" spans="1:93" ht="15.95" customHeight="1" thickBot="1">
      <c r="A97" s="82">
        <v>43565</v>
      </c>
      <c r="B97" s="14" t="s">
        <v>92</v>
      </c>
      <c r="C97" s="14" t="s">
        <v>133</v>
      </c>
      <c r="D97" s="12"/>
      <c r="E97" s="34">
        <v>3</v>
      </c>
      <c r="F97" s="34">
        <v>15</v>
      </c>
      <c r="G97" s="34">
        <v>6</v>
      </c>
      <c r="H97" s="34">
        <v>0</v>
      </c>
      <c r="I97" s="34">
        <v>0</v>
      </c>
      <c r="J97" s="34">
        <f>P97+O97+N97+M97+L97+K97</f>
        <v>0</v>
      </c>
      <c r="K97" s="34">
        <v>0</v>
      </c>
      <c r="L97" s="34">
        <v>0</v>
      </c>
      <c r="M97" s="34">
        <v>0</v>
      </c>
      <c r="N97" s="34">
        <v>0</v>
      </c>
      <c r="O97" s="34">
        <v>0</v>
      </c>
      <c r="P97" s="34">
        <v>0</v>
      </c>
      <c r="Q97" s="34">
        <v>0</v>
      </c>
      <c r="R97" s="34">
        <f>G97+S97</f>
        <v>6</v>
      </c>
      <c r="S97" s="34">
        <v>0</v>
      </c>
      <c r="T97" s="34">
        <f>U97+V97+W97</f>
        <v>0</v>
      </c>
      <c r="U97" s="34">
        <v>0</v>
      </c>
      <c r="V97" s="34">
        <v>0</v>
      </c>
      <c r="W97" s="34">
        <v>0</v>
      </c>
      <c r="X97" s="34">
        <v>0</v>
      </c>
      <c r="Y97" s="34">
        <v>0</v>
      </c>
      <c r="Z97" s="34">
        <f>SUM(AA97:AI97)</f>
        <v>0</v>
      </c>
      <c r="AA97" s="14">
        <v>0</v>
      </c>
      <c r="AB97" s="14">
        <v>0</v>
      </c>
      <c r="AC97" s="14">
        <v>0</v>
      </c>
      <c r="AD97" s="14">
        <v>0</v>
      </c>
      <c r="AE97" s="14">
        <v>0</v>
      </c>
      <c r="AF97" s="14">
        <v>0</v>
      </c>
      <c r="AG97" s="14">
        <v>0</v>
      </c>
      <c r="AH97" s="14">
        <v>0</v>
      </c>
      <c r="AI97" s="14">
        <v>0</v>
      </c>
      <c r="AJ97" s="14">
        <v>0</v>
      </c>
      <c r="AK97" s="14">
        <v>0</v>
      </c>
      <c r="AL97" s="14">
        <v>0</v>
      </c>
      <c r="AM97" s="14">
        <v>0</v>
      </c>
      <c r="AN97" s="14">
        <v>0</v>
      </c>
      <c r="AO97" s="14">
        <v>0</v>
      </c>
      <c r="AP97" s="33">
        <f>SUM(E97:AO97)-Z97-J97-T97-R97</f>
        <v>24</v>
      </c>
      <c r="AQ97" s="113"/>
      <c r="AR97" s="36">
        <v>43565</v>
      </c>
      <c r="AS97" s="37" t="s">
        <v>91</v>
      </c>
      <c r="AT97" s="14" t="s">
        <v>92</v>
      </c>
      <c r="AU97" s="38">
        <v>10</v>
      </c>
      <c r="AV97" s="90" t="s">
        <v>75</v>
      </c>
      <c r="AW97" s="14">
        <v>11.6</v>
      </c>
      <c r="AX97" s="14">
        <v>154</v>
      </c>
      <c r="AY97" s="39">
        <v>42.35</v>
      </c>
      <c r="AZ97" s="14">
        <v>26.7</v>
      </c>
      <c r="BA97" s="40">
        <v>21.3</v>
      </c>
      <c r="BB97" s="14">
        <v>763.3</v>
      </c>
      <c r="BC97" s="40">
        <v>7.77</v>
      </c>
      <c r="BD97" s="37" t="s">
        <v>91</v>
      </c>
      <c r="BE97" s="37" t="s">
        <v>91</v>
      </c>
      <c r="BF97" s="37" t="s">
        <v>91</v>
      </c>
      <c r="BG97" s="41" t="s">
        <v>91</v>
      </c>
      <c r="BH97" s="42"/>
    </row>
    <row r="98" spans="1:93" ht="15.95" customHeight="1" thickBot="1">
      <c r="A98" s="82">
        <v>43565</v>
      </c>
      <c r="B98" s="14" t="s">
        <v>106</v>
      </c>
      <c r="C98" s="14" t="s">
        <v>74</v>
      </c>
      <c r="D98" s="12"/>
      <c r="E98" s="34">
        <v>785</v>
      </c>
      <c r="F98" s="34">
        <v>720</v>
      </c>
      <c r="G98" s="34">
        <v>2</v>
      </c>
      <c r="H98" s="34">
        <v>5000</v>
      </c>
      <c r="I98" s="34">
        <v>0</v>
      </c>
      <c r="J98" s="34">
        <f t="shared" si="11"/>
        <v>14</v>
      </c>
      <c r="K98" s="34">
        <v>0</v>
      </c>
      <c r="L98" s="34">
        <v>14</v>
      </c>
      <c r="M98" s="34">
        <v>0</v>
      </c>
      <c r="N98" s="34">
        <v>0</v>
      </c>
      <c r="O98" s="34">
        <v>0</v>
      </c>
      <c r="P98" s="34">
        <v>0</v>
      </c>
      <c r="Q98" s="34">
        <v>0</v>
      </c>
      <c r="R98" s="34">
        <f t="shared" si="8"/>
        <v>2</v>
      </c>
      <c r="S98" s="34">
        <v>0</v>
      </c>
      <c r="T98" s="34">
        <f t="shared" si="12"/>
        <v>0</v>
      </c>
      <c r="U98" s="34">
        <v>0</v>
      </c>
      <c r="V98" s="34">
        <v>0</v>
      </c>
      <c r="W98" s="34">
        <v>0</v>
      </c>
      <c r="X98" s="34">
        <v>0</v>
      </c>
      <c r="Y98" s="34">
        <v>2</v>
      </c>
      <c r="Z98" s="34">
        <f t="shared" si="13"/>
        <v>3</v>
      </c>
      <c r="AA98" s="14">
        <v>0</v>
      </c>
      <c r="AB98" s="14">
        <v>3</v>
      </c>
      <c r="AC98" s="14">
        <v>0</v>
      </c>
      <c r="AD98" s="14">
        <v>0</v>
      </c>
      <c r="AE98" s="14">
        <v>0</v>
      </c>
      <c r="AF98" s="14">
        <v>0</v>
      </c>
      <c r="AG98" s="14">
        <v>0</v>
      </c>
      <c r="AH98" s="14">
        <v>0</v>
      </c>
      <c r="AI98" s="14">
        <v>0</v>
      </c>
      <c r="AJ98" s="14">
        <v>0</v>
      </c>
      <c r="AK98" s="14">
        <v>0</v>
      </c>
      <c r="AL98" s="14">
        <v>0</v>
      </c>
      <c r="AM98" s="14">
        <v>0</v>
      </c>
      <c r="AN98" s="14">
        <v>0</v>
      </c>
      <c r="AO98" s="14">
        <v>0</v>
      </c>
      <c r="AP98" s="33">
        <f t="shared" si="14"/>
        <v>6526</v>
      </c>
      <c r="AQ98" s="113"/>
      <c r="AR98" s="89">
        <v>43565</v>
      </c>
      <c r="AS98" s="91">
        <v>0.45833333333333331</v>
      </c>
      <c r="AT98" s="14" t="s">
        <v>106</v>
      </c>
      <c r="AU98" s="14">
        <v>5</v>
      </c>
      <c r="AV98" s="14" t="s">
        <v>75</v>
      </c>
      <c r="AW98" s="14">
        <v>8.4</v>
      </c>
      <c r="AX98" s="14">
        <v>113</v>
      </c>
      <c r="AY98" s="39">
        <v>2.9999999999999997E-4</v>
      </c>
      <c r="AZ98" s="14">
        <v>0</v>
      </c>
      <c r="BA98" s="40">
        <v>32.799999999999997</v>
      </c>
      <c r="BB98" s="14">
        <v>761.6</v>
      </c>
      <c r="BC98" s="40">
        <v>6.8</v>
      </c>
      <c r="BD98" s="14">
        <v>76</v>
      </c>
      <c r="BE98" s="14">
        <v>0</v>
      </c>
      <c r="BF98" s="14">
        <v>2</v>
      </c>
      <c r="BG98" s="86">
        <v>0.05</v>
      </c>
      <c r="BH98" s="42"/>
    </row>
    <row r="99" spans="1:93" ht="15.95" customHeight="1" thickBot="1">
      <c r="A99" s="35">
        <v>43565</v>
      </c>
      <c r="B99" s="14" t="s">
        <v>79</v>
      </c>
      <c r="C99" s="14" t="s">
        <v>74</v>
      </c>
      <c r="D99" s="12"/>
      <c r="E99" s="34">
        <v>2112</v>
      </c>
      <c r="F99" s="34">
        <v>216</v>
      </c>
      <c r="G99" s="34">
        <v>0</v>
      </c>
      <c r="H99" s="34">
        <v>17744</v>
      </c>
      <c r="I99" s="34">
        <v>192</v>
      </c>
      <c r="J99" s="34">
        <f t="shared" si="11"/>
        <v>46</v>
      </c>
      <c r="K99" s="34">
        <v>0</v>
      </c>
      <c r="L99" s="34">
        <v>28</v>
      </c>
      <c r="M99" s="34">
        <v>0</v>
      </c>
      <c r="N99" s="34">
        <v>18</v>
      </c>
      <c r="O99" s="34">
        <v>0</v>
      </c>
      <c r="P99" s="34">
        <v>0</v>
      </c>
      <c r="Q99" s="34">
        <v>0</v>
      </c>
      <c r="R99" s="34">
        <f t="shared" si="8"/>
        <v>0</v>
      </c>
      <c r="S99" s="34">
        <v>0</v>
      </c>
      <c r="T99" s="34">
        <f t="shared" si="12"/>
        <v>0</v>
      </c>
      <c r="U99" s="34">
        <v>0</v>
      </c>
      <c r="V99" s="34">
        <v>0</v>
      </c>
      <c r="W99" s="34">
        <v>0</v>
      </c>
      <c r="X99" s="34">
        <v>0</v>
      </c>
      <c r="Y99" s="34">
        <v>0</v>
      </c>
      <c r="Z99" s="34">
        <f t="shared" si="13"/>
        <v>2</v>
      </c>
      <c r="AA99" s="14">
        <v>1</v>
      </c>
      <c r="AB99" s="14">
        <v>1</v>
      </c>
      <c r="AC99" s="14">
        <v>0</v>
      </c>
      <c r="AD99" s="14">
        <v>0</v>
      </c>
      <c r="AE99" s="14">
        <v>0</v>
      </c>
      <c r="AF99" s="14">
        <v>0</v>
      </c>
      <c r="AG99" s="14">
        <v>0</v>
      </c>
      <c r="AH99" s="14">
        <v>0</v>
      </c>
      <c r="AI99" s="14">
        <v>0</v>
      </c>
      <c r="AJ99" s="14">
        <v>0</v>
      </c>
      <c r="AK99" s="14">
        <v>0</v>
      </c>
      <c r="AL99" s="14">
        <v>0</v>
      </c>
      <c r="AM99" s="14">
        <v>0</v>
      </c>
      <c r="AN99" s="14">
        <v>0</v>
      </c>
      <c r="AO99" s="14">
        <v>0</v>
      </c>
      <c r="AP99" s="33">
        <f t="shared" si="14"/>
        <v>20312</v>
      </c>
      <c r="AQ99" s="113"/>
      <c r="AR99" s="89">
        <v>43565</v>
      </c>
      <c r="AS99" s="91">
        <v>0.55902777777777779</v>
      </c>
      <c r="AT99" s="14" t="s">
        <v>79</v>
      </c>
      <c r="AU99" s="14">
        <v>10</v>
      </c>
      <c r="AV99" s="14" t="s">
        <v>75</v>
      </c>
      <c r="AW99" s="14">
        <v>3.9</v>
      </c>
      <c r="AX99" s="38">
        <v>45</v>
      </c>
      <c r="AY99" s="39">
        <v>7.5999999999999998E-2</v>
      </c>
      <c r="AZ99" s="14">
        <v>0</v>
      </c>
      <c r="BA99" s="40">
        <v>23.5</v>
      </c>
      <c r="BB99" s="14">
        <v>761.5</v>
      </c>
      <c r="BC99" s="40">
        <v>6.1</v>
      </c>
      <c r="BD99" s="14">
        <v>0</v>
      </c>
      <c r="BE99" s="14">
        <v>0</v>
      </c>
      <c r="BF99" s="38">
        <v>0.05</v>
      </c>
      <c r="BG99" s="86">
        <v>0.19</v>
      </c>
      <c r="BH99" s="42"/>
      <c r="BI99" s="1"/>
      <c r="BJ99" s="3"/>
      <c r="BK99" s="5"/>
    </row>
    <row r="100" spans="1:93" ht="15.95" customHeight="1" thickBot="1">
      <c r="A100" s="82">
        <v>43566</v>
      </c>
      <c r="B100" s="14" t="s">
        <v>82</v>
      </c>
      <c r="C100" s="14" t="s">
        <v>74</v>
      </c>
      <c r="D100" s="12"/>
      <c r="E100" s="34">
        <v>3</v>
      </c>
      <c r="F100" s="34">
        <v>161</v>
      </c>
      <c r="G100" s="34">
        <v>67</v>
      </c>
      <c r="H100" s="34">
        <v>0</v>
      </c>
      <c r="I100" s="34">
        <v>3</v>
      </c>
      <c r="J100" s="34">
        <f t="shared" si="11"/>
        <v>1</v>
      </c>
      <c r="K100" s="34">
        <v>0</v>
      </c>
      <c r="L100" s="34">
        <v>1</v>
      </c>
      <c r="M100" s="34">
        <v>0</v>
      </c>
      <c r="N100" s="34">
        <v>0</v>
      </c>
      <c r="O100" s="34">
        <v>0</v>
      </c>
      <c r="P100" s="34">
        <v>0</v>
      </c>
      <c r="Q100" s="34">
        <v>0</v>
      </c>
      <c r="R100" s="34">
        <f t="shared" si="8"/>
        <v>67</v>
      </c>
      <c r="S100" s="34">
        <v>0</v>
      </c>
      <c r="T100" s="34">
        <f t="shared" si="12"/>
        <v>0</v>
      </c>
      <c r="U100" s="34">
        <v>0</v>
      </c>
      <c r="V100" s="34">
        <v>0</v>
      </c>
      <c r="W100" s="34">
        <v>0</v>
      </c>
      <c r="X100" s="34">
        <v>0</v>
      </c>
      <c r="Y100" s="34">
        <v>0</v>
      </c>
      <c r="Z100" s="34">
        <f t="shared" si="13"/>
        <v>0</v>
      </c>
      <c r="AA100" s="14">
        <v>0</v>
      </c>
      <c r="AB100" s="14">
        <v>0</v>
      </c>
      <c r="AC100" s="14">
        <v>0</v>
      </c>
      <c r="AD100" s="14">
        <v>0</v>
      </c>
      <c r="AE100" s="14">
        <v>0</v>
      </c>
      <c r="AF100" s="14">
        <v>0</v>
      </c>
      <c r="AG100" s="14">
        <v>0</v>
      </c>
      <c r="AH100" s="14">
        <v>0</v>
      </c>
      <c r="AI100" s="14">
        <v>0</v>
      </c>
      <c r="AJ100" s="14">
        <v>0</v>
      </c>
      <c r="AK100" s="14">
        <v>0</v>
      </c>
      <c r="AL100" s="14">
        <v>0</v>
      </c>
      <c r="AM100" s="14">
        <v>0</v>
      </c>
      <c r="AN100" s="14">
        <v>0</v>
      </c>
      <c r="AO100" s="14">
        <v>0</v>
      </c>
      <c r="AP100" s="33">
        <f t="shared" si="14"/>
        <v>235</v>
      </c>
      <c r="AQ100" s="113"/>
      <c r="AR100" s="36">
        <v>43566</v>
      </c>
      <c r="AS100" s="37" t="s">
        <v>91</v>
      </c>
      <c r="AT100" s="14" t="s">
        <v>82</v>
      </c>
      <c r="AU100" s="38">
        <v>10</v>
      </c>
      <c r="AV100" s="90" t="s">
        <v>75</v>
      </c>
      <c r="AW100" s="14">
        <v>11.2</v>
      </c>
      <c r="AX100" s="14">
        <v>150</v>
      </c>
      <c r="AY100" s="39">
        <v>57.8</v>
      </c>
      <c r="AZ100" s="14">
        <v>38.6</v>
      </c>
      <c r="BA100" s="40">
        <v>18.600000000000001</v>
      </c>
      <c r="BB100" s="14">
        <v>763.2</v>
      </c>
      <c r="BC100" s="40">
        <v>7.92</v>
      </c>
      <c r="BD100" s="37" t="s">
        <v>91</v>
      </c>
      <c r="BE100" s="37" t="s">
        <v>91</v>
      </c>
      <c r="BF100" s="37" t="s">
        <v>91</v>
      </c>
      <c r="BG100" s="41" t="s">
        <v>91</v>
      </c>
      <c r="BH100" s="42"/>
    </row>
    <row r="101" spans="1:93" ht="15.95" customHeight="1" thickBot="1">
      <c r="A101" s="82">
        <v>43566</v>
      </c>
      <c r="B101" s="14" t="s">
        <v>73</v>
      </c>
      <c r="C101" s="14" t="s">
        <v>74</v>
      </c>
      <c r="D101" s="12"/>
      <c r="E101" s="34">
        <v>0</v>
      </c>
      <c r="F101" s="34">
        <v>85</v>
      </c>
      <c r="G101" s="34">
        <v>3</v>
      </c>
      <c r="H101" s="34">
        <v>0</v>
      </c>
      <c r="I101" s="34">
        <v>0</v>
      </c>
      <c r="J101" s="34">
        <f t="shared" si="11"/>
        <v>0</v>
      </c>
      <c r="K101" s="34">
        <v>0</v>
      </c>
      <c r="L101" s="34">
        <v>0</v>
      </c>
      <c r="M101" s="34">
        <v>0</v>
      </c>
      <c r="N101" s="34">
        <v>0</v>
      </c>
      <c r="O101" s="34">
        <v>0</v>
      </c>
      <c r="P101" s="34">
        <v>0</v>
      </c>
      <c r="Q101" s="34">
        <v>0</v>
      </c>
      <c r="R101" s="34">
        <f t="shared" si="8"/>
        <v>3</v>
      </c>
      <c r="S101" s="34">
        <v>0</v>
      </c>
      <c r="T101" s="34">
        <f t="shared" si="12"/>
        <v>0</v>
      </c>
      <c r="U101" s="34">
        <v>0</v>
      </c>
      <c r="V101" s="34">
        <v>0</v>
      </c>
      <c r="W101" s="34">
        <v>0</v>
      </c>
      <c r="X101" s="34">
        <v>0</v>
      </c>
      <c r="Y101" s="34">
        <v>0</v>
      </c>
      <c r="Z101" s="34">
        <f t="shared" si="13"/>
        <v>0</v>
      </c>
      <c r="AA101" s="14">
        <v>0</v>
      </c>
      <c r="AB101" s="14">
        <v>0</v>
      </c>
      <c r="AC101" s="14">
        <v>0</v>
      </c>
      <c r="AD101" s="14">
        <v>0</v>
      </c>
      <c r="AE101" s="14">
        <v>0</v>
      </c>
      <c r="AF101" s="14">
        <v>0</v>
      </c>
      <c r="AG101" s="14">
        <v>0</v>
      </c>
      <c r="AH101" s="14">
        <v>0</v>
      </c>
      <c r="AI101" s="14">
        <v>0</v>
      </c>
      <c r="AJ101" s="14">
        <v>0</v>
      </c>
      <c r="AK101" s="14">
        <v>0</v>
      </c>
      <c r="AL101" s="14">
        <v>0</v>
      </c>
      <c r="AM101" s="14">
        <v>0</v>
      </c>
      <c r="AN101" s="14">
        <v>0</v>
      </c>
      <c r="AO101" s="14">
        <v>0</v>
      </c>
      <c r="AP101" s="33">
        <f t="shared" si="14"/>
        <v>88</v>
      </c>
      <c r="AQ101" s="113"/>
      <c r="AR101" s="36">
        <v>43566</v>
      </c>
      <c r="AS101" s="37" t="s">
        <v>91</v>
      </c>
      <c r="AT101" s="14" t="s">
        <v>73</v>
      </c>
      <c r="AU101" s="38">
        <v>10</v>
      </c>
      <c r="AV101" s="90" t="s">
        <v>75</v>
      </c>
      <c r="AW101" s="14">
        <v>9.5</v>
      </c>
      <c r="AX101" s="14">
        <v>115</v>
      </c>
      <c r="AY101" s="39">
        <v>44.01</v>
      </c>
      <c r="AZ101" s="14">
        <v>28.5</v>
      </c>
      <c r="BA101" s="40">
        <v>16.2</v>
      </c>
      <c r="BB101" s="14">
        <v>763.6</v>
      </c>
      <c r="BC101" s="40">
        <v>7.83</v>
      </c>
      <c r="BD101" s="37" t="s">
        <v>91</v>
      </c>
      <c r="BE101" s="37" t="s">
        <v>91</v>
      </c>
      <c r="BF101" s="37" t="s">
        <v>91</v>
      </c>
      <c r="BG101" s="41" t="s">
        <v>91</v>
      </c>
      <c r="BH101" s="42"/>
    </row>
    <row r="102" spans="1:93" ht="15.95" customHeight="1" thickBot="1">
      <c r="A102" s="82">
        <v>43569</v>
      </c>
      <c r="B102" s="14" t="s">
        <v>94</v>
      </c>
      <c r="C102" s="14" t="s">
        <v>74</v>
      </c>
      <c r="D102" s="12"/>
      <c r="E102" s="34">
        <v>41</v>
      </c>
      <c r="F102" s="34">
        <v>47</v>
      </c>
      <c r="G102" s="34">
        <v>10</v>
      </c>
      <c r="H102" s="34">
        <v>0</v>
      </c>
      <c r="I102" s="34">
        <v>0</v>
      </c>
      <c r="J102" s="34">
        <f t="shared" si="11"/>
        <v>0</v>
      </c>
      <c r="K102" s="34">
        <v>0</v>
      </c>
      <c r="L102" s="34">
        <v>0</v>
      </c>
      <c r="M102" s="34">
        <v>0</v>
      </c>
      <c r="N102" s="34">
        <v>0</v>
      </c>
      <c r="O102" s="34">
        <v>0</v>
      </c>
      <c r="P102" s="34">
        <v>0</v>
      </c>
      <c r="Q102" s="34">
        <v>1</v>
      </c>
      <c r="R102" s="34">
        <f t="shared" si="8"/>
        <v>10</v>
      </c>
      <c r="S102" s="34">
        <v>0</v>
      </c>
      <c r="T102" s="34">
        <f t="shared" si="12"/>
        <v>0</v>
      </c>
      <c r="U102" s="34">
        <v>0</v>
      </c>
      <c r="V102" s="34">
        <v>0</v>
      </c>
      <c r="W102" s="34">
        <v>0</v>
      </c>
      <c r="X102" s="34">
        <v>0</v>
      </c>
      <c r="Y102" s="34">
        <v>0</v>
      </c>
      <c r="Z102" s="34">
        <f t="shared" si="13"/>
        <v>0</v>
      </c>
      <c r="AA102" s="14">
        <v>0</v>
      </c>
      <c r="AB102" s="14">
        <v>0</v>
      </c>
      <c r="AC102" s="14">
        <v>0</v>
      </c>
      <c r="AD102" s="14">
        <v>0</v>
      </c>
      <c r="AE102" s="14">
        <v>0</v>
      </c>
      <c r="AF102" s="14">
        <v>0</v>
      </c>
      <c r="AG102" s="14">
        <v>0</v>
      </c>
      <c r="AH102" s="14">
        <v>0</v>
      </c>
      <c r="AI102" s="14">
        <v>0</v>
      </c>
      <c r="AJ102" s="14">
        <v>0</v>
      </c>
      <c r="AK102" s="14">
        <v>0</v>
      </c>
      <c r="AL102" s="14">
        <v>0</v>
      </c>
      <c r="AM102" s="14">
        <v>1</v>
      </c>
      <c r="AN102" s="14">
        <v>0</v>
      </c>
      <c r="AO102" s="14">
        <v>0</v>
      </c>
      <c r="AP102" s="33">
        <f t="shared" si="14"/>
        <v>100</v>
      </c>
      <c r="AQ102" s="113"/>
      <c r="AR102" s="36">
        <v>43569</v>
      </c>
      <c r="AS102" s="88">
        <v>0.53472222222222221</v>
      </c>
      <c r="AT102" s="14" t="s">
        <v>94</v>
      </c>
      <c r="AU102" s="38">
        <v>10</v>
      </c>
      <c r="AV102" s="90" t="s">
        <v>75</v>
      </c>
      <c r="AW102" s="14">
        <v>11.2</v>
      </c>
      <c r="AX102" s="14">
        <v>154</v>
      </c>
      <c r="AY102" s="39">
        <v>48.64</v>
      </c>
      <c r="AZ102" s="14">
        <v>31.8</v>
      </c>
      <c r="BA102" s="40">
        <v>22.1</v>
      </c>
      <c r="BB102" s="14">
        <v>761</v>
      </c>
      <c r="BC102" s="40">
        <v>7.96</v>
      </c>
      <c r="BD102" s="37" t="s">
        <v>91</v>
      </c>
      <c r="BE102" s="37" t="s">
        <v>91</v>
      </c>
      <c r="BF102" s="37" t="s">
        <v>91</v>
      </c>
      <c r="BG102" s="41" t="s">
        <v>91</v>
      </c>
      <c r="BH102" s="42"/>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row>
    <row r="103" spans="1:93" ht="15.95" customHeight="1" thickBot="1">
      <c r="A103" s="82">
        <v>43569</v>
      </c>
      <c r="B103" s="14" t="s">
        <v>96</v>
      </c>
      <c r="C103" s="14" t="s">
        <v>74</v>
      </c>
      <c r="D103" s="12"/>
      <c r="E103" s="34">
        <v>7</v>
      </c>
      <c r="F103" s="34">
        <v>32</v>
      </c>
      <c r="G103" s="34">
        <v>14</v>
      </c>
      <c r="H103" s="34">
        <v>0</v>
      </c>
      <c r="I103" s="34">
        <v>0</v>
      </c>
      <c r="J103" s="34">
        <f t="shared" si="11"/>
        <v>0</v>
      </c>
      <c r="K103" s="34">
        <v>0</v>
      </c>
      <c r="L103" s="34">
        <v>0</v>
      </c>
      <c r="M103" s="34">
        <v>0</v>
      </c>
      <c r="N103" s="34">
        <v>0</v>
      </c>
      <c r="O103" s="34">
        <v>0</v>
      </c>
      <c r="P103" s="34">
        <v>0</v>
      </c>
      <c r="Q103" s="34">
        <v>0</v>
      </c>
      <c r="R103" s="34">
        <f t="shared" si="8"/>
        <v>14</v>
      </c>
      <c r="S103" s="34">
        <v>0</v>
      </c>
      <c r="T103" s="34">
        <f t="shared" si="12"/>
        <v>0</v>
      </c>
      <c r="U103" s="34">
        <v>0</v>
      </c>
      <c r="V103" s="34">
        <v>0</v>
      </c>
      <c r="W103" s="34">
        <v>0</v>
      </c>
      <c r="X103" s="34">
        <v>0</v>
      </c>
      <c r="Y103" s="34">
        <v>0</v>
      </c>
      <c r="Z103" s="34">
        <f t="shared" si="13"/>
        <v>0</v>
      </c>
      <c r="AA103" s="14">
        <v>0</v>
      </c>
      <c r="AB103" s="14">
        <v>0</v>
      </c>
      <c r="AC103" s="14">
        <v>0</v>
      </c>
      <c r="AD103" s="14">
        <v>0</v>
      </c>
      <c r="AE103" s="14">
        <v>0</v>
      </c>
      <c r="AF103" s="14">
        <v>0</v>
      </c>
      <c r="AG103" s="14">
        <v>0</v>
      </c>
      <c r="AH103" s="14">
        <v>0</v>
      </c>
      <c r="AI103" s="14">
        <v>0</v>
      </c>
      <c r="AJ103" s="14">
        <v>0</v>
      </c>
      <c r="AK103" s="14">
        <v>1</v>
      </c>
      <c r="AL103" s="14">
        <v>0</v>
      </c>
      <c r="AM103" s="14">
        <v>2</v>
      </c>
      <c r="AN103" s="14">
        <v>0</v>
      </c>
      <c r="AO103" s="14">
        <v>0</v>
      </c>
      <c r="AP103" s="33">
        <f t="shared" si="14"/>
        <v>56</v>
      </c>
      <c r="AQ103" s="113"/>
      <c r="AR103" s="36">
        <v>43569</v>
      </c>
      <c r="AS103" s="88">
        <v>0.625</v>
      </c>
      <c r="AT103" s="14" t="s">
        <v>96</v>
      </c>
      <c r="AU103" s="38">
        <v>10</v>
      </c>
      <c r="AV103" s="90" t="s">
        <v>75</v>
      </c>
      <c r="AW103" s="14">
        <v>13.6</v>
      </c>
      <c r="AX103" s="14">
        <v>189</v>
      </c>
      <c r="AY103" s="39">
        <v>48.5</v>
      </c>
      <c r="AZ103" s="14">
        <v>31.9</v>
      </c>
      <c r="BA103" s="40">
        <v>22.1</v>
      </c>
      <c r="BB103" s="14">
        <v>761.9</v>
      </c>
      <c r="BC103" s="40">
        <v>7.94</v>
      </c>
      <c r="BD103" s="37" t="s">
        <v>91</v>
      </c>
      <c r="BE103" s="37" t="s">
        <v>91</v>
      </c>
      <c r="BF103" s="37" t="s">
        <v>91</v>
      </c>
      <c r="BG103" s="41" t="s">
        <v>91</v>
      </c>
      <c r="BH103" s="42"/>
    </row>
    <row r="104" spans="1:93" ht="15.95" customHeight="1" thickBot="1">
      <c r="A104" s="82">
        <v>43570</v>
      </c>
      <c r="B104" s="14" t="s">
        <v>115</v>
      </c>
      <c r="C104" s="14" t="s">
        <v>74</v>
      </c>
      <c r="D104" s="12"/>
      <c r="E104" s="34">
        <v>697</v>
      </c>
      <c r="F104" s="34">
        <v>63</v>
      </c>
      <c r="G104" s="34">
        <v>0</v>
      </c>
      <c r="H104" s="34">
        <v>4418</v>
      </c>
      <c r="I104" s="34">
        <v>2</v>
      </c>
      <c r="J104" s="34">
        <f t="shared" si="11"/>
        <v>0</v>
      </c>
      <c r="K104" s="34">
        <v>0</v>
      </c>
      <c r="L104" s="34">
        <v>0</v>
      </c>
      <c r="M104" s="34">
        <v>0</v>
      </c>
      <c r="N104" s="34">
        <v>0</v>
      </c>
      <c r="O104" s="34">
        <v>0</v>
      </c>
      <c r="P104" s="34">
        <v>0</v>
      </c>
      <c r="Q104" s="34">
        <v>0</v>
      </c>
      <c r="R104" s="34">
        <f t="shared" si="8"/>
        <v>0</v>
      </c>
      <c r="S104" s="34">
        <v>0</v>
      </c>
      <c r="T104" s="34">
        <f t="shared" si="12"/>
        <v>0</v>
      </c>
      <c r="U104" s="34">
        <v>0</v>
      </c>
      <c r="V104" s="34">
        <v>0</v>
      </c>
      <c r="W104" s="34">
        <v>0</v>
      </c>
      <c r="X104" s="34">
        <v>0</v>
      </c>
      <c r="Y104" s="34">
        <v>0</v>
      </c>
      <c r="Z104" s="34">
        <f t="shared" si="13"/>
        <v>6</v>
      </c>
      <c r="AA104" s="14">
        <v>0</v>
      </c>
      <c r="AB104" s="14">
        <v>6</v>
      </c>
      <c r="AC104" s="14">
        <v>0</v>
      </c>
      <c r="AD104" s="14">
        <v>0</v>
      </c>
      <c r="AE104" s="14">
        <v>0</v>
      </c>
      <c r="AF104" s="14">
        <v>0</v>
      </c>
      <c r="AG104" s="14">
        <v>0</v>
      </c>
      <c r="AH104" s="14">
        <v>0</v>
      </c>
      <c r="AI104" s="14">
        <v>0</v>
      </c>
      <c r="AJ104" s="14">
        <v>0</v>
      </c>
      <c r="AK104" s="14">
        <v>0</v>
      </c>
      <c r="AL104" s="14">
        <v>0</v>
      </c>
      <c r="AM104" s="14">
        <v>1</v>
      </c>
      <c r="AN104" s="14">
        <v>0</v>
      </c>
      <c r="AO104" s="14">
        <v>0</v>
      </c>
      <c r="AP104" s="33">
        <f t="shared" si="14"/>
        <v>5187</v>
      </c>
      <c r="AQ104" s="113"/>
      <c r="AR104" s="36">
        <v>43570</v>
      </c>
      <c r="AS104" s="88" t="s">
        <v>135</v>
      </c>
      <c r="AT104" s="14" t="s">
        <v>115</v>
      </c>
      <c r="AU104" s="38">
        <v>10</v>
      </c>
      <c r="AV104" s="39" t="s">
        <v>75</v>
      </c>
      <c r="AW104" s="14">
        <v>18.100000000000001</v>
      </c>
      <c r="AX104" s="14">
        <v>208</v>
      </c>
      <c r="AY104" s="39">
        <v>1E-3</v>
      </c>
      <c r="AZ104" s="14">
        <v>0</v>
      </c>
      <c r="BA104" s="40">
        <v>22.1</v>
      </c>
      <c r="BB104" s="14">
        <v>759.1</v>
      </c>
      <c r="BC104" s="40">
        <v>8.1</v>
      </c>
      <c r="BD104" s="37">
        <v>6</v>
      </c>
      <c r="BE104" s="37">
        <v>0</v>
      </c>
      <c r="BF104" s="37">
        <v>7</v>
      </c>
      <c r="BG104" s="41">
        <v>0.3</v>
      </c>
      <c r="BH104" s="42"/>
    </row>
    <row r="105" spans="1:93" ht="15.95" customHeight="1" thickBot="1">
      <c r="A105" s="35">
        <v>43570</v>
      </c>
      <c r="B105" s="14" t="s">
        <v>111</v>
      </c>
      <c r="C105" s="14" t="s">
        <v>74</v>
      </c>
      <c r="D105" s="12"/>
      <c r="E105" s="34">
        <v>199</v>
      </c>
      <c r="F105" s="34">
        <v>219</v>
      </c>
      <c r="G105" s="34">
        <v>0</v>
      </c>
      <c r="H105" s="34">
        <v>16750</v>
      </c>
      <c r="I105" s="34">
        <v>31</v>
      </c>
      <c r="J105" s="34">
        <f t="shared" si="11"/>
        <v>12</v>
      </c>
      <c r="K105" s="34">
        <v>0</v>
      </c>
      <c r="L105" s="34">
        <v>1</v>
      </c>
      <c r="M105" s="34">
        <v>0</v>
      </c>
      <c r="N105" s="34">
        <v>11</v>
      </c>
      <c r="O105" s="34">
        <v>0</v>
      </c>
      <c r="P105" s="34">
        <v>0</v>
      </c>
      <c r="Q105" s="34">
        <v>0</v>
      </c>
      <c r="R105" s="34">
        <f t="shared" si="8"/>
        <v>0</v>
      </c>
      <c r="S105" s="34">
        <v>0</v>
      </c>
      <c r="T105" s="34">
        <f t="shared" si="12"/>
        <v>0</v>
      </c>
      <c r="U105" s="34">
        <v>0</v>
      </c>
      <c r="V105" s="34">
        <v>0</v>
      </c>
      <c r="W105" s="34">
        <v>0</v>
      </c>
      <c r="X105" s="34">
        <v>0</v>
      </c>
      <c r="Y105" s="34">
        <v>0</v>
      </c>
      <c r="Z105" s="34">
        <f t="shared" si="13"/>
        <v>0</v>
      </c>
      <c r="AA105" s="14">
        <v>0</v>
      </c>
      <c r="AB105" s="14">
        <v>0</v>
      </c>
      <c r="AC105" s="14">
        <v>0</v>
      </c>
      <c r="AD105" s="14">
        <v>0</v>
      </c>
      <c r="AE105" s="14">
        <v>0</v>
      </c>
      <c r="AF105" s="14">
        <v>0</v>
      </c>
      <c r="AG105" s="14">
        <v>0</v>
      </c>
      <c r="AH105" s="14">
        <v>0</v>
      </c>
      <c r="AI105" s="14">
        <v>0</v>
      </c>
      <c r="AJ105" s="14">
        <v>0</v>
      </c>
      <c r="AK105" s="14">
        <v>0</v>
      </c>
      <c r="AL105" s="14">
        <v>0</v>
      </c>
      <c r="AM105" s="14">
        <v>0</v>
      </c>
      <c r="AN105" s="14">
        <v>0</v>
      </c>
      <c r="AO105" s="14">
        <v>0</v>
      </c>
      <c r="AP105" s="33">
        <f t="shared" si="14"/>
        <v>17211</v>
      </c>
      <c r="AQ105" s="113"/>
      <c r="AR105" s="89">
        <v>43570</v>
      </c>
      <c r="AS105" s="91">
        <v>0.47916666666666669</v>
      </c>
      <c r="AT105" s="14" t="s">
        <v>111</v>
      </c>
      <c r="AU105" s="14">
        <v>10</v>
      </c>
      <c r="AV105" s="14" t="s">
        <v>110</v>
      </c>
      <c r="AW105" s="14">
        <v>7</v>
      </c>
      <c r="AX105" s="38">
        <v>80</v>
      </c>
      <c r="AY105" s="39">
        <v>6.0299999999999999E-2</v>
      </c>
      <c r="AZ105" s="14">
        <v>0</v>
      </c>
      <c r="BA105" s="40">
        <v>21.6</v>
      </c>
      <c r="BB105" s="14">
        <v>759.1</v>
      </c>
      <c r="BC105" s="40">
        <v>6.9</v>
      </c>
      <c r="BD105" s="14">
        <v>4</v>
      </c>
      <c r="BE105" s="14">
        <v>0</v>
      </c>
      <c r="BF105" s="38">
        <v>2</v>
      </c>
      <c r="BG105" s="86">
        <v>0.12</v>
      </c>
      <c r="BH105" s="42"/>
      <c r="BI105" s="1"/>
      <c r="BJ105" s="3"/>
      <c r="BK105" s="5"/>
    </row>
    <row r="106" spans="1:93" ht="15.95" customHeight="1" thickBot="1">
      <c r="A106" s="82">
        <v>43573</v>
      </c>
      <c r="B106" s="14" t="s">
        <v>118</v>
      </c>
      <c r="C106" s="14" t="s">
        <v>74</v>
      </c>
      <c r="D106" s="12"/>
      <c r="E106" s="34">
        <v>103</v>
      </c>
      <c r="F106" s="34">
        <v>67</v>
      </c>
      <c r="G106" s="34">
        <v>1</v>
      </c>
      <c r="H106" s="34">
        <v>327</v>
      </c>
      <c r="I106" s="34">
        <v>0</v>
      </c>
      <c r="J106" s="34">
        <f t="shared" si="11"/>
        <v>0</v>
      </c>
      <c r="K106" s="34">
        <v>0</v>
      </c>
      <c r="L106" s="34">
        <v>0</v>
      </c>
      <c r="M106" s="34">
        <v>0</v>
      </c>
      <c r="N106" s="34">
        <v>0</v>
      </c>
      <c r="O106" s="34">
        <v>0</v>
      </c>
      <c r="P106" s="34">
        <v>0</v>
      </c>
      <c r="Q106" s="34">
        <v>0</v>
      </c>
      <c r="R106" s="34">
        <f t="shared" si="8"/>
        <v>1</v>
      </c>
      <c r="S106" s="34">
        <v>0</v>
      </c>
      <c r="T106" s="34">
        <f t="shared" si="12"/>
        <v>0</v>
      </c>
      <c r="U106" s="34">
        <v>0</v>
      </c>
      <c r="V106" s="34">
        <v>0</v>
      </c>
      <c r="W106" s="34">
        <v>0</v>
      </c>
      <c r="X106" s="34">
        <v>0</v>
      </c>
      <c r="Y106" s="34">
        <v>0</v>
      </c>
      <c r="Z106" s="34">
        <f t="shared" si="13"/>
        <v>0</v>
      </c>
      <c r="AA106" s="14">
        <v>0</v>
      </c>
      <c r="AB106" s="14">
        <v>0</v>
      </c>
      <c r="AC106" s="14">
        <v>0</v>
      </c>
      <c r="AD106" s="14">
        <v>0</v>
      </c>
      <c r="AE106" s="14">
        <v>0</v>
      </c>
      <c r="AF106" s="14">
        <v>0</v>
      </c>
      <c r="AG106" s="14">
        <v>0</v>
      </c>
      <c r="AH106" s="14">
        <v>0</v>
      </c>
      <c r="AI106" s="14">
        <v>0</v>
      </c>
      <c r="AJ106" s="14">
        <v>0</v>
      </c>
      <c r="AK106" s="14">
        <v>0</v>
      </c>
      <c r="AL106" s="14">
        <v>0</v>
      </c>
      <c r="AM106" s="14">
        <v>0</v>
      </c>
      <c r="AN106" s="14">
        <v>1</v>
      </c>
      <c r="AO106" s="14">
        <v>0</v>
      </c>
      <c r="AP106" s="33">
        <f t="shared" si="14"/>
        <v>499</v>
      </c>
      <c r="AQ106" s="113"/>
      <c r="AR106" s="36">
        <v>43573</v>
      </c>
      <c r="AS106" s="88">
        <v>0.47222222222222227</v>
      </c>
      <c r="AT106" s="14" t="s">
        <v>118</v>
      </c>
      <c r="AU106" s="38">
        <v>2</v>
      </c>
      <c r="AV106" s="90" t="s">
        <v>75</v>
      </c>
      <c r="AW106" s="14">
        <v>11.4</v>
      </c>
      <c r="AX106" s="14">
        <v>132</v>
      </c>
      <c r="AY106" s="39">
        <v>3.0640000000000001</v>
      </c>
      <c r="AZ106" s="14">
        <v>1.6</v>
      </c>
      <c r="BA106" s="40">
        <v>22.1</v>
      </c>
      <c r="BB106" s="14">
        <v>764.6</v>
      </c>
      <c r="BC106" s="40">
        <v>8.25</v>
      </c>
      <c r="BD106" s="14">
        <v>0</v>
      </c>
      <c r="BE106" s="14">
        <v>0</v>
      </c>
      <c r="BF106" s="14">
        <v>2</v>
      </c>
      <c r="BG106" s="86">
        <v>5</v>
      </c>
      <c r="BH106" s="42" t="s">
        <v>136</v>
      </c>
    </row>
    <row r="107" spans="1:93" ht="15.95" customHeight="1" thickBot="1">
      <c r="A107" s="82">
        <v>43586</v>
      </c>
      <c r="B107" s="14" t="s">
        <v>102</v>
      </c>
      <c r="C107" s="14" t="s">
        <v>74</v>
      </c>
      <c r="D107" s="12"/>
      <c r="E107" s="34">
        <v>28</v>
      </c>
      <c r="F107" s="34">
        <v>0</v>
      </c>
      <c r="G107" s="34">
        <v>0</v>
      </c>
      <c r="H107" s="34">
        <v>38</v>
      </c>
      <c r="I107" s="34">
        <v>0</v>
      </c>
      <c r="J107" s="34">
        <f t="shared" si="11"/>
        <v>0</v>
      </c>
      <c r="K107" s="34">
        <v>0</v>
      </c>
      <c r="L107" s="34">
        <v>0</v>
      </c>
      <c r="M107" s="34">
        <v>0</v>
      </c>
      <c r="N107" s="34">
        <v>0</v>
      </c>
      <c r="O107" s="34">
        <v>0</v>
      </c>
      <c r="P107" s="34">
        <v>0</v>
      </c>
      <c r="Q107" s="34">
        <v>0</v>
      </c>
      <c r="R107" s="34">
        <f t="shared" si="8"/>
        <v>0</v>
      </c>
      <c r="S107" s="34">
        <v>0</v>
      </c>
      <c r="T107" s="34">
        <f t="shared" si="12"/>
        <v>0</v>
      </c>
      <c r="U107" s="34">
        <v>0</v>
      </c>
      <c r="V107" s="34">
        <v>0</v>
      </c>
      <c r="W107" s="34">
        <v>0</v>
      </c>
      <c r="X107" s="34">
        <v>0</v>
      </c>
      <c r="Y107" s="34">
        <v>0</v>
      </c>
      <c r="Z107" s="34">
        <f t="shared" si="13"/>
        <v>2</v>
      </c>
      <c r="AA107" s="14">
        <v>2</v>
      </c>
      <c r="AB107" s="14">
        <v>0</v>
      </c>
      <c r="AC107" s="14">
        <v>0</v>
      </c>
      <c r="AD107" s="14">
        <v>0</v>
      </c>
      <c r="AE107" s="14">
        <v>0</v>
      </c>
      <c r="AF107" s="14">
        <v>0</v>
      </c>
      <c r="AG107" s="14">
        <v>0</v>
      </c>
      <c r="AH107" s="14">
        <v>0</v>
      </c>
      <c r="AI107" s="14">
        <v>0</v>
      </c>
      <c r="AJ107" s="14">
        <v>0</v>
      </c>
      <c r="AK107" s="14">
        <v>0</v>
      </c>
      <c r="AL107" s="14">
        <v>0</v>
      </c>
      <c r="AM107" s="14">
        <v>0</v>
      </c>
      <c r="AN107" s="14">
        <v>0</v>
      </c>
      <c r="AO107" s="14">
        <v>0</v>
      </c>
      <c r="AP107" s="33">
        <f t="shared" si="14"/>
        <v>68</v>
      </c>
      <c r="AQ107" s="113"/>
      <c r="AR107" s="36">
        <v>43586</v>
      </c>
      <c r="AS107" s="88">
        <v>0.66666666666666663</v>
      </c>
      <c r="AT107" s="14" t="s">
        <v>105</v>
      </c>
      <c r="AU107" s="14">
        <v>10</v>
      </c>
      <c r="AV107" s="90" t="s">
        <v>75</v>
      </c>
      <c r="AW107" s="14">
        <v>9.5</v>
      </c>
      <c r="AX107" s="14">
        <v>127</v>
      </c>
      <c r="AY107" s="39">
        <v>0.72</v>
      </c>
      <c r="AZ107" s="14">
        <v>0.3</v>
      </c>
      <c r="BA107" s="40">
        <v>30.5</v>
      </c>
      <c r="BB107" s="14">
        <v>757.4</v>
      </c>
      <c r="BC107" s="40">
        <v>7.8</v>
      </c>
      <c r="BD107" s="14">
        <v>1</v>
      </c>
      <c r="BE107" s="14">
        <v>0</v>
      </c>
      <c r="BF107" s="14">
        <v>6.5</v>
      </c>
      <c r="BG107" s="86" t="s">
        <v>137</v>
      </c>
      <c r="BH107" s="42"/>
    </row>
    <row r="108" spans="1:93" ht="15.95" customHeight="1" thickBot="1">
      <c r="A108" s="82">
        <v>43586</v>
      </c>
      <c r="B108" s="14" t="s">
        <v>98</v>
      </c>
      <c r="C108" s="14" t="s">
        <v>74</v>
      </c>
      <c r="D108" s="12"/>
      <c r="E108" s="34">
        <v>4</v>
      </c>
      <c r="F108" s="34">
        <v>18</v>
      </c>
      <c r="G108" s="34">
        <v>1</v>
      </c>
      <c r="H108" s="34">
        <v>272</v>
      </c>
      <c r="I108" s="34">
        <v>0</v>
      </c>
      <c r="J108" s="34">
        <f t="shared" si="11"/>
        <v>0</v>
      </c>
      <c r="K108" s="34">
        <v>0</v>
      </c>
      <c r="L108" s="34">
        <v>0</v>
      </c>
      <c r="M108" s="34">
        <v>0</v>
      </c>
      <c r="N108" s="34">
        <v>0</v>
      </c>
      <c r="O108" s="34">
        <v>0</v>
      </c>
      <c r="P108" s="34">
        <v>0</v>
      </c>
      <c r="Q108" s="34">
        <v>0</v>
      </c>
      <c r="R108" s="34">
        <f t="shared" si="8"/>
        <v>1</v>
      </c>
      <c r="S108" s="34">
        <v>0</v>
      </c>
      <c r="T108" s="34">
        <f t="shared" si="12"/>
        <v>0</v>
      </c>
      <c r="U108" s="34">
        <v>0</v>
      </c>
      <c r="V108" s="34">
        <v>0</v>
      </c>
      <c r="W108" s="34">
        <v>0</v>
      </c>
      <c r="X108" s="34">
        <v>0</v>
      </c>
      <c r="Y108" s="34">
        <v>0</v>
      </c>
      <c r="Z108" s="34">
        <f t="shared" si="13"/>
        <v>0</v>
      </c>
      <c r="AA108" s="14">
        <v>0</v>
      </c>
      <c r="AB108" s="14">
        <v>0</v>
      </c>
      <c r="AC108" s="14">
        <v>0</v>
      </c>
      <c r="AD108" s="14">
        <v>0</v>
      </c>
      <c r="AE108" s="14">
        <v>0</v>
      </c>
      <c r="AF108" s="14">
        <v>0</v>
      </c>
      <c r="AG108" s="14">
        <v>0</v>
      </c>
      <c r="AH108" s="14">
        <v>0</v>
      </c>
      <c r="AI108" s="14">
        <v>0</v>
      </c>
      <c r="AJ108" s="14">
        <v>0</v>
      </c>
      <c r="AK108" s="14">
        <v>0</v>
      </c>
      <c r="AL108" s="14">
        <v>0</v>
      </c>
      <c r="AM108" s="14">
        <v>0</v>
      </c>
      <c r="AN108" s="14">
        <v>0</v>
      </c>
      <c r="AO108" s="14">
        <v>0</v>
      </c>
      <c r="AP108" s="33">
        <f t="shared" si="14"/>
        <v>295</v>
      </c>
      <c r="AQ108" s="113"/>
      <c r="AR108" s="36">
        <v>43586</v>
      </c>
      <c r="AS108" s="88">
        <v>0.61458333333333337</v>
      </c>
      <c r="AT108" s="14" t="s">
        <v>101</v>
      </c>
      <c r="AU108" s="14">
        <v>10</v>
      </c>
      <c r="AV108" s="90" t="s">
        <v>75</v>
      </c>
      <c r="AW108" s="14">
        <v>8</v>
      </c>
      <c r="AX108" s="14">
        <v>103</v>
      </c>
      <c r="AY108" s="39">
        <v>6.9999999999999999E-4</v>
      </c>
      <c r="AZ108" s="14">
        <v>0</v>
      </c>
      <c r="BA108" s="40">
        <v>28.3</v>
      </c>
      <c r="BB108" s="14">
        <v>759.5</v>
      </c>
      <c r="BC108" s="40">
        <v>7.8</v>
      </c>
      <c r="BD108" s="14">
        <v>0</v>
      </c>
      <c r="BE108" s="14">
        <v>0</v>
      </c>
      <c r="BF108" s="14">
        <v>18</v>
      </c>
      <c r="BG108" s="86">
        <v>0.2</v>
      </c>
      <c r="BH108" s="42"/>
    </row>
    <row r="109" spans="1:93" ht="15.95" customHeight="1" thickBot="1">
      <c r="A109" s="82">
        <v>43586</v>
      </c>
      <c r="B109" s="14" t="s">
        <v>84</v>
      </c>
      <c r="C109" s="14" t="s">
        <v>74</v>
      </c>
      <c r="D109" s="12"/>
      <c r="E109" s="34">
        <v>0</v>
      </c>
      <c r="F109" s="34">
        <v>1632</v>
      </c>
      <c r="G109" s="34">
        <v>0</v>
      </c>
      <c r="H109" s="34">
        <v>19</v>
      </c>
      <c r="I109" s="34">
        <v>0</v>
      </c>
      <c r="J109" s="34">
        <f t="shared" si="11"/>
        <v>0</v>
      </c>
      <c r="K109" s="34">
        <v>0</v>
      </c>
      <c r="L109" s="34">
        <v>0</v>
      </c>
      <c r="M109" s="34">
        <v>0</v>
      </c>
      <c r="N109" s="34">
        <v>0</v>
      </c>
      <c r="O109" s="34">
        <v>0</v>
      </c>
      <c r="P109" s="34">
        <v>0</v>
      </c>
      <c r="Q109" s="34">
        <v>0</v>
      </c>
      <c r="R109" s="34">
        <f t="shared" si="8"/>
        <v>0</v>
      </c>
      <c r="S109" s="34">
        <v>0</v>
      </c>
      <c r="T109" s="34">
        <f t="shared" si="12"/>
        <v>0</v>
      </c>
      <c r="U109" s="34">
        <v>0</v>
      </c>
      <c r="V109" s="34">
        <v>0</v>
      </c>
      <c r="W109" s="34">
        <v>0</v>
      </c>
      <c r="X109" s="34">
        <v>0</v>
      </c>
      <c r="Y109" s="34">
        <v>0</v>
      </c>
      <c r="Z109" s="34">
        <f t="shared" si="13"/>
        <v>0</v>
      </c>
      <c r="AA109" s="14">
        <v>0</v>
      </c>
      <c r="AB109" s="14">
        <v>0</v>
      </c>
      <c r="AC109" s="14">
        <v>0</v>
      </c>
      <c r="AD109" s="14">
        <v>0</v>
      </c>
      <c r="AE109" s="14">
        <v>0</v>
      </c>
      <c r="AF109" s="14">
        <v>0</v>
      </c>
      <c r="AG109" s="14">
        <v>0</v>
      </c>
      <c r="AH109" s="14">
        <v>0</v>
      </c>
      <c r="AI109" s="14">
        <v>0</v>
      </c>
      <c r="AJ109" s="14">
        <v>0</v>
      </c>
      <c r="AK109" s="14">
        <v>0</v>
      </c>
      <c r="AL109" s="14">
        <v>0</v>
      </c>
      <c r="AM109" s="14">
        <v>0</v>
      </c>
      <c r="AN109" s="14">
        <v>0</v>
      </c>
      <c r="AO109" s="14">
        <v>0</v>
      </c>
      <c r="AP109" s="33">
        <f t="shared" si="14"/>
        <v>1651</v>
      </c>
      <c r="AQ109" s="113"/>
      <c r="AR109" s="36">
        <v>43586</v>
      </c>
      <c r="AS109" s="88">
        <v>0.5625</v>
      </c>
      <c r="AT109" s="14" t="s">
        <v>85</v>
      </c>
      <c r="AU109" s="14">
        <v>5</v>
      </c>
      <c r="AV109" s="90" t="s">
        <v>75</v>
      </c>
      <c r="AW109" s="14">
        <v>15.76</v>
      </c>
      <c r="AX109" s="14">
        <v>183</v>
      </c>
      <c r="AY109" s="39">
        <v>0.20399999999999999</v>
      </c>
      <c r="AZ109" s="14">
        <v>0.1</v>
      </c>
      <c r="BA109" s="40">
        <v>22.7</v>
      </c>
      <c r="BB109" s="14">
        <v>760.5</v>
      </c>
      <c r="BC109" s="40">
        <v>9.1999999999999993</v>
      </c>
      <c r="BD109" s="14">
        <v>0</v>
      </c>
      <c r="BE109" s="14">
        <v>0</v>
      </c>
      <c r="BF109" s="14">
        <v>10</v>
      </c>
      <c r="BG109" s="86">
        <v>0.05</v>
      </c>
      <c r="BH109" s="42" t="s">
        <v>138</v>
      </c>
    </row>
    <row r="110" spans="1:93" ht="15.95" customHeight="1" thickBot="1">
      <c r="A110" s="35">
        <v>43587</v>
      </c>
      <c r="B110" s="14" t="s">
        <v>115</v>
      </c>
      <c r="C110" s="14" t="s">
        <v>74</v>
      </c>
      <c r="D110" s="12"/>
      <c r="E110" s="34">
        <v>0</v>
      </c>
      <c r="F110" s="34">
        <v>0</v>
      </c>
      <c r="G110" s="34">
        <v>0</v>
      </c>
      <c r="H110" s="34">
        <v>3</v>
      </c>
      <c r="I110" s="34">
        <v>0</v>
      </c>
      <c r="J110" s="34">
        <f t="shared" si="11"/>
        <v>0</v>
      </c>
      <c r="K110" s="34">
        <v>0</v>
      </c>
      <c r="L110" s="34">
        <v>0</v>
      </c>
      <c r="M110" s="34">
        <v>0</v>
      </c>
      <c r="N110" s="34">
        <v>0</v>
      </c>
      <c r="O110" s="34">
        <v>0</v>
      </c>
      <c r="P110" s="34">
        <v>0</v>
      </c>
      <c r="Q110" s="34">
        <v>0</v>
      </c>
      <c r="R110" s="34">
        <f t="shared" si="8"/>
        <v>0</v>
      </c>
      <c r="S110" s="34">
        <v>0</v>
      </c>
      <c r="T110" s="34">
        <f t="shared" si="12"/>
        <v>0</v>
      </c>
      <c r="U110" s="34">
        <v>0</v>
      </c>
      <c r="V110" s="34">
        <v>0</v>
      </c>
      <c r="W110" s="34">
        <v>0</v>
      </c>
      <c r="X110" s="34">
        <v>0</v>
      </c>
      <c r="Y110" s="34">
        <v>0</v>
      </c>
      <c r="Z110" s="34">
        <f t="shared" si="13"/>
        <v>0</v>
      </c>
      <c r="AA110" s="14">
        <v>0</v>
      </c>
      <c r="AB110" s="14">
        <v>0</v>
      </c>
      <c r="AC110" s="14">
        <v>0</v>
      </c>
      <c r="AD110" s="14">
        <v>0</v>
      </c>
      <c r="AE110" s="14">
        <v>0</v>
      </c>
      <c r="AF110" s="14">
        <v>0</v>
      </c>
      <c r="AG110" s="14">
        <v>0</v>
      </c>
      <c r="AH110" s="14">
        <v>0</v>
      </c>
      <c r="AI110" s="14">
        <v>0</v>
      </c>
      <c r="AJ110" s="14">
        <v>0</v>
      </c>
      <c r="AK110" s="14">
        <v>0</v>
      </c>
      <c r="AL110" s="14">
        <v>0</v>
      </c>
      <c r="AM110" s="14">
        <v>0</v>
      </c>
      <c r="AN110" s="14">
        <v>0</v>
      </c>
      <c r="AO110" s="14">
        <v>0</v>
      </c>
      <c r="AP110" s="33">
        <f t="shared" si="14"/>
        <v>3</v>
      </c>
      <c r="AQ110" s="113"/>
      <c r="AR110" s="36">
        <v>43587</v>
      </c>
      <c r="AS110" s="88">
        <v>0.625</v>
      </c>
      <c r="AT110" s="14" t="s">
        <v>115</v>
      </c>
      <c r="AU110" s="14">
        <v>10</v>
      </c>
      <c r="AV110" s="14" t="s">
        <v>75</v>
      </c>
      <c r="AW110" s="14">
        <v>8.5</v>
      </c>
      <c r="AX110" s="38">
        <v>109</v>
      </c>
      <c r="AY110" s="39">
        <v>0.32900000000000001</v>
      </c>
      <c r="AZ110" s="14">
        <v>0.2</v>
      </c>
      <c r="BA110" s="40">
        <v>28.1</v>
      </c>
      <c r="BB110" s="14">
        <v>759.9</v>
      </c>
      <c r="BC110" s="40">
        <v>7.5</v>
      </c>
      <c r="BD110" s="14">
        <v>1</v>
      </c>
      <c r="BE110" s="14">
        <v>0</v>
      </c>
      <c r="BF110" s="38">
        <v>8</v>
      </c>
      <c r="BG110" s="86">
        <v>0.1</v>
      </c>
      <c r="BH110" s="42"/>
      <c r="BI110" s="1"/>
      <c r="BJ110" s="3"/>
      <c r="BK110" s="5"/>
    </row>
    <row r="111" spans="1:93" ht="15.95" customHeight="1" thickBot="1">
      <c r="A111" s="35">
        <v>43587</v>
      </c>
      <c r="B111" s="14" t="s">
        <v>111</v>
      </c>
      <c r="C111" s="14" t="s">
        <v>74</v>
      </c>
      <c r="D111" s="12"/>
      <c r="E111" s="34">
        <v>3760</v>
      </c>
      <c r="F111" s="34">
        <v>3760</v>
      </c>
      <c r="G111" s="34">
        <v>0</v>
      </c>
      <c r="H111" s="34">
        <v>7880</v>
      </c>
      <c r="I111" s="34">
        <v>4120</v>
      </c>
      <c r="J111" s="34">
        <f t="shared" si="11"/>
        <v>80</v>
      </c>
      <c r="K111" s="34">
        <v>0</v>
      </c>
      <c r="L111" s="34">
        <v>0</v>
      </c>
      <c r="M111" s="34">
        <v>0</v>
      </c>
      <c r="N111" s="34">
        <v>80</v>
      </c>
      <c r="O111" s="34">
        <v>0</v>
      </c>
      <c r="P111" s="34">
        <v>0</v>
      </c>
      <c r="Q111" s="34">
        <v>0</v>
      </c>
      <c r="R111" s="34">
        <f t="shared" si="8"/>
        <v>0</v>
      </c>
      <c r="S111" s="34">
        <v>0</v>
      </c>
      <c r="T111" s="34">
        <f t="shared" si="12"/>
        <v>16</v>
      </c>
      <c r="U111" s="34">
        <v>0</v>
      </c>
      <c r="V111" s="14">
        <v>16</v>
      </c>
      <c r="W111" s="34">
        <v>0</v>
      </c>
      <c r="X111" s="34">
        <v>0</v>
      </c>
      <c r="Y111" s="34">
        <v>0</v>
      </c>
      <c r="Z111" s="34">
        <f t="shared" si="13"/>
        <v>0</v>
      </c>
      <c r="AA111" s="14">
        <v>0</v>
      </c>
      <c r="AB111" s="14">
        <v>0</v>
      </c>
      <c r="AC111" s="14">
        <v>0</v>
      </c>
      <c r="AD111" s="14">
        <v>0</v>
      </c>
      <c r="AE111" s="14">
        <v>0</v>
      </c>
      <c r="AF111" s="14">
        <v>0</v>
      </c>
      <c r="AG111" s="14">
        <v>0</v>
      </c>
      <c r="AH111" s="14">
        <v>0</v>
      </c>
      <c r="AI111" s="14">
        <v>0</v>
      </c>
      <c r="AJ111" s="14">
        <v>0</v>
      </c>
      <c r="AK111" s="14">
        <v>0</v>
      </c>
      <c r="AL111" s="14">
        <v>0</v>
      </c>
      <c r="AM111" s="14">
        <v>184</v>
      </c>
      <c r="AN111" s="14">
        <v>0</v>
      </c>
      <c r="AO111" s="14">
        <v>0</v>
      </c>
      <c r="AP111" s="33">
        <f t="shared" si="14"/>
        <v>19800</v>
      </c>
      <c r="AQ111" s="113"/>
      <c r="AR111" s="36">
        <v>43587</v>
      </c>
      <c r="AS111" s="88">
        <v>0.64583333333333337</v>
      </c>
      <c r="AT111" s="14" t="s">
        <v>111</v>
      </c>
      <c r="AU111" s="14">
        <v>3</v>
      </c>
      <c r="AV111" s="14" t="s">
        <v>75</v>
      </c>
      <c r="AW111" s="14">
        <v>3.6</v>
      </c>
      <c r="AX111" s="38">
        <v>44</v>
      </c>
      <c r="AY111" s="39">
        <v>1.0589999999999999</v>
      </c>
      <c r="AZ111" s="14">
        <v>0.5</v>
      </c>
      <c r="BA111" s="40">
        <v>26.1</v>
      </c>
      <c r="BB111" s="14">
        <v>759.5</v>
      </c>
      <c r="BC111" s="40">
        <v>6.9</v>
      </c>
      <c r="BD111" s="14">
        <v>14</v>
      </c>
      <c r="BE111" s="14">
        <v>0</v>
      </c>
      <c r="BF111" s="38">
        <v>4</v>
      </c>
      <c r="BG111" s="86">
        <v>0.04</v>
      </c>
      <c r="BH111" s="42" t="s">
        <v>139</v>
      </c>
      <c r="BI111" s="1"/>
      <c r="BJ111" s="3"/>
      <c r="BK111" s="5"/>
    </row>
    <row r="112" spans="1:93" ht="15.95" customHeight="1" thickBot="1">
      <c r="A112" s="82">
        <v>43608</v>
      </c>
      <c r="B112" s="14" t="s">
        <v>82</v>
      </c>
      <c r="C112" s="14" t="s">
        <v>74</v>
      </c>
      <c r="D112" s="12"/>
      <c r="E112" s="34">
        <v>0</v>
      </c>
      <c r="F112" s="34">
        <v>14</v>
      </c>
      <c r="G112" s="34">
        <v>127</v>
      </c>
      <c r="H112" s="34">
        <v>0</v>
      </c>
      <c r="I112" s="34">
        <v>0</v>
      </c>
      <c r="J112" s="34">
        <f t="shared" si="11"/>
        <v>5</v>
      </c>
      <c r="K112" s="34">
        <v>0</v>
      </c>
      <c r="L112" s="34">
        <v>1</v>
      </c>
      <c r="M112" s="34">
        <v>4</v>
      </c>
      <c r="N112" s="34">
        <v>0</v>
      </c>
      <c r="O112" s="34">
        <v>0</v>
      </c>
      <c r="P112" s="34">
        <v>0</v>
      </c>
      <c r="Q112" s="34">
        <v>0</v>
      </c>
      <c r="R112" s="34">
        <f t="shared" si="8"/>
        <v>127</v>
      </c>
      <c r="S112" s="34">
        <v>0</v>
      </c>
      <c r="T112" s="34">
        <f t="shared" si="12"/>
        <v>0</v>
      </c>
      <c r="U112" s="34">
        <v>0</v>
      </c>
      <c r="V112" s="34">
        <v>0</v>
      </c>
      <c r="W112" s="34">
        <v>0</v>
      </c>
      <c r="X112" s="34">
        <v>0</v>
      </c>
      <c r="Y112" s="34">
        <v>0</v>
      </c>
      <c r="Z112" s="34">
        <f t="shared" si="13"/>
        <v>1</v>
      </c>
      <c r="AA112" s="14">
        <v>1</v>
      </c>
      <c r="AB112" s="14">
        <v>0</v>
      </c>
      <c r="AC112" s="14">
        <v>0</v>
      </c>
      <c r="AD112" s="14">
        <v>0</v>
      </c>
      <c r="AE112" s="14">
        <v>0</v>
      </c>
      <c r="AF112" s="14">
        <v>0</v>
      </c>
      <c r="AG112" s="14">
        <v>0</v>
      </c>
      <c r="AH112" s="14">
        <v>0</v>
      </c>
      <c r="AI112" s="14">
        <v>0</v>
      </c>
      <c r="AJ112" s="14">
        <v>0</v>
      </c>
      <c r="AK112" s="14">
        <v>0</v>
      </c>
      <c r="AL112" s="14">
        <v>0</v>
      </c>
      <c r="AM112" s="14">
        <v>2</v>
      </c>
      <c r="AN112" s="14">
        <v>0</v>
      </c>
      <c r="AO112" s="14">
        <v>0</v>
      </c>
      <c r="AP112" s="33">
        <f t="shared" si="14"/>
        <v>149</v>
      </c>
      <c r="AQ112" s="113"/>
      <c r="AR112" s="107">
        <v>43608</v>
      </c>
      <c r="AS112" s="1472">
        <v>0.45833333333333331</v>
      </c>
      <c r="AT112" s="1473" t="s">
        <v>82</v>
      </c>
      <c r="AU112" s="108">
        <v>10</v>
      </c>
      <c r="AV112" s="90" t="s">
        <v>75</v>
      </c>
      <c r="AW112" s="1473">
        <v>9.5</v>
      </c>
      <c r="AX112" s="1473">
        <v>98</v>
      </c>
      <c r="AY112" s="1474">
        <v>4.8300000000000003E-2</v>
      </c>
      <c r="AZ112" s="1473">
        <v>0</v>
      </c>
      <c r="BA112" s="1475">
        <v>17.2</v>
      </c>
      <c r="BB112" s="1473">
        <v>761</v>
      </c>
      <c r="BC112" s="1475">
        <v>6.82</v>
      </c>
      <c r="BD112" s="108" t="s">
        <v>91</v>
      </c>
      <c r="BE112" s="108" t="s">
        <v>91</v>
      </c>
      <c r="BF112" s="108" t="s">
        <v>91</v>
      </c>
      <c r="BG112" s="109" t="s">
        <v>91</v>
      </c>
      <c r="BH112" s="1476"/>
    </row>
    <row r="113" spans="1:63" ht="15.95" customHeight="1" thickBot="1">
      <c r="A113" s="82">
        <v>43608</v>
      </c>
      <c r="B113" s="14" t="s">
        <v>73</v>
      </c>
      <c r="C113" s="14" t="s">
        <v>74</v>
      </c>
      <c r="D113" s="12"/>
      <c r="E113" s="34">
        <v>0</v>
      </c>
      <c r="F113" s="34">
        <v>1</v>
      </c>
      <c r="G113" s="34">
        <v>8</v>
      </c>
      <c r="H113" s="34">
        <v>5</v>
      </c>
      <c r="I113" s="34">
        <v>0</v>
      </c>
      <c r="J113" s="34">
        <f t="shared" si="11"/>
        <v>0</v>
      </c>
      <c r="K113" s="34">
        <v>0</v>
      </c>
      <c r="L113" s="34">
        <v>0</v>
      </c>
      <c r="M113" s="34">
        <v>0</v>
      </c>
      <c r="N113" s="34">
        <v>0</v>
      </c>
      <c r="O113" s="34">
        <v>0</v>
      </c>
      <c r="P113" s="34">
        <v>0</v>
      </c>
      <c r="Q113" s="34">
        <v>0</v>
      </c>
      <c r="R113" s="34">
        <f t="shared" si="8"/>
        <v>8</v>
      </c>
      <c r="S113" s="34">
        <v>0</v>
      </c>
      <c r="T113" s="34">
        <f t="shared" si="12"/>
        <v>0</v>
      </c>
      <c r="U113" s="34">
        <v>0</v>
      </c>
      <c r="V113" s="34">
        <v>0</v>
      </c>
      <c r="W113" s="34">
        <v>0</v>
      </c>
      <c r="X113" s="34">
        <v>0</v>
      </c>
      <c r="Y113" s="34">
        <v>0</v>
      </c>
      <c r="Z113" s="34">
        <f t="shared" si="13"/>
        <v>0</v>
      </c>
      <c r="AA113" s="14">
        <v>0</v>
      </c>
      <c r="AB113" s="14">
        <v>0</v>
      </c>
      <c r="AC113" s="14">
        <v>0</v>
      </c>
      <c r="AD113" s="14">
        <v>0</v>
      </c>
      <c r="AE113" s="14">
        <v>0</v>
      </c>
      <c r="AF113" s="14">
        <v>0</v>
      </c>
      <c r="AG113" s="14">
        <v>0</v>
      </c>
      <c r="AH113" s="14">
        <v>0</v>
      </c>
      <c r="AI113" s="14">
        <v>0</v>
      </c>
      <c r="AJ113" s="14">
        <v>0</v>
      </c>
      <c r="AK113" s="14">
        <v>0</v>
      </c>
      <c r="AL113" s="14">
        <v>0</v>
      </c>
      <c r="AM113" s="14">
        <v>1</v>
      </c>
      <c r="AN113" s="14">
        <v>0</v>
      </c>
      <c r="AO113" s="14">
        <v>0</v>
      </c>
      <c r="AP113" s="33">
        <f t="shared" si="14"/>
        <v>15</v>
      </c>
      <c r="AQ113" s="113"/>
      <c r="AR113" s="36">
        <v>43608</v>
      </c>
      <c r="AS113" s="88">
        <v>0.42708333333333331</v>
      </c>
      <c r="AT113" s="14" t="s">
        <v>73</v>
      </c>
      <c r="AU113" s="38">
        <v>10</v>
      </c>
      <c r="AV113" s="90" t="s">
        <v>75</v>
      </c>
      <c r="AW113" s="14">
        <v>8.8000000000000007</v>
      </c>
      <c r="AX113" s="14">
        <v>89</v>
      </c>
      <c r="AY113" s="39">
        <v>0</v>
      </c>
      <c r="AZ113" s="14">
        <v>0</v>
      </c>
      <c r="BA113" s="40">
        <v>16.5</v>
      </c>
      <c r="BB113" s="14">
        <v>760.8</v>
      </c>
      <c r="BC113" s="40">
        <v>8.06</v>
      </c>
      <c r="BD113" s="37">
        <v>0</v>
      </c>
      <c r="BE113" s="37">
        <v>0</v>
      </c>
      <c r="BF113" s="37" t="s">
        <v>91</v>
      </c>
      <c r="BG113" s="41" t="s">
        <v>91</v>
      </c>
      <c r="BH113" s="42"/>
    </row>
    <row r="114" spans="1:63" ht="15.95" customHeight="1" thickBot="1">
      <c r="A114" s="35">
        <v>43608</v>
      </c>
      <c r="B114" s="14" t="s">
        <v>89</v>
      </c>
      <c r="C114" s="14" t="s">
        <v>74</v>
      </c>
      <c r="D114" s="12"/>
      <c r="E114" s="34">
        <v>0</v>
      </c>
      <c r="F114" s="34">
        <v>0</v>
      </c>
      <c r="G114" s="34">
        <v>16</v>
      </c>
      <c r="H114" s="34">
        <v>1</v>
      </c>
      <c r="I114" s="34">
        <v>0</v>
      </c>
      <c r="J114" s="34">
        <f t="shared" si="11"/>
        <v>0</v>
      </c>
      <c r="K114" s="34">
        <v>0</v>
      </c>
      <c r="L114" s="34">
        <v>0</v>
      </c>
      <c r="M114" s="34">
        <v>0</v>
      </c>
      <c r="N114" s="34">
        <v>0</v>
      </c>
      <c r="O114" s="34">
        <v>0</v>
      </c>
      <c r="P114" s="34">
        <v>0</v>
      </c>
      <c r="Q114" s="34">
        <v>0</v>
      </c>
      <c r="R114" s="34">
        <f t="shared" si="8"/>
        <v>16</v>
      </c>
      <c r="S114" s="34">
        <v>0</v>
      </c>
      <c r="T114" s="34">
        <f t="shared" si="12"/>
        <v>0</v>
      </c>
      <c r="U114" s="34">
        <v>0</v>
      </c>
      <c r="V114" s="34">
        <v>0</v>
      </c>
      <c r="W114" s="34">
        <v>0</v>
      </c>
      <c r="X114" s="34">
        <v>0</v>
      </c>
      <c r="Y114" s="34">
        <v>0</v>
      </c>
      <c r="Z114" s="34">
        <f t="shared" si="13"/>
        <v>0</v>
      </c>
      <c r="AA114" s="14">
        <v>0</v>
      </c>
      <c r="AB114" s="14">
        <v>0</v>
      </c>
      <c r="AC114" s="14">
        <v>0</v>
      </c>
      <c r="AD114" s="14">
        <v>0</v>
      </c>
      <c r="AE114" s="14">
        <v>0</v>
      </c>
      <c r="AF114" s="14">
        <v>0</v>
      </c>
      <c r="AG114" s="14">
        <v>0</v>
      </c>
      <c r="AH114" s="14">
        <v>0</v>
      </c>
      <c r="AI114" s="14">
        <v>0</v>
      </c>
      <c r="AJ114" s="14">
        <v>0</v>
      </c>
      <c r="AK114" s="14">
        <v>0</v>
      </c>
      <c r="AL114" s="14">
        <v>0</v>
      </c>
      <c r="AM114" s="14">
        <v>0</v>
      </c>
      <c r="AN114" s="14">
        <v>0</v>
      </c>
      <c r="AO114" s="14">
        <v>0</v>
      </c>
      <c r="AP114" s="33">
        <f t="shared" si="14"/>
        <v>17</v>
      </c>
      <c r="AQ114" s="113"/>
      <c r="AR114" s="107">
        <v>43608</v>
      </c>
      <c r="AS114" s="1472">
        <v>0.71180555555555547</v>
      </c>
      <c r="AT114" s="1473" t="s">
        <v>89</v>
      </c>
      <c r="AU114" s="108">
        <v>10</v>
      </c>
      <c r="AV114" s="90" t="s">
        <v>75</v>
      </c>
      <c r="AW114" s="1473">
        <v>13.8</v>
      </c>
      <c r="AX114" s="1473">
        <v>157</v>
      </c>
      <c r="AY114" s="1474">
        <v>3.9220000000000002</v>
      </c>
      <c r="AZ114" s="1473">
        <v>2.1</v>
      </c>
      <c r="BA114" s="1475">
        <v>21.6</v>
      </c>
      <c r="BB114" s="1473">
        <v>761.8</v>
      </c>
      <c r="BC114" s="1475">
        <v>8.84</v>
      </c>
      <c r="BD114" s="108" t="s">
        <v>91</v>
      </c>
      <c r="BE114" s="108" t="s">
        <v>91</v>
      </c>
      <c r="BF114" s="108" t="s">
        <v>91</v>
      </c>
      <c r="BG114" s="109" t="s">
        <v>91</v>
      </c>
      <c r="BH114" s="1476"/>
      <c r="BI114" s="1"/>
      <c r="BJ114" s="3"/>
      <c r="BK114" s="5"/>
    </row>
    <row r="115" spans="1:63" ht="15.95" customHeight="1" thickBot="1">
      <c r="A115" s="35">
        <v>43608</v>
      </c>
      <c r="B115" s="14" t="s">
        <v>92</v>
      </c>
      <c r="C115" s="14" t="s">
        <v>74</v>
      </c>
      <c r="D115" s="12"/>
      <c r="E115" s="34">
        <v>0</v>
      </c>
      <c r="F115" s="34">
        <v>1</v>
      </c>
      <c r="G115" s="34">
        <v>4</v>
      </c>
      <c r="H115" s="34">
        <v>0</v>
      </c>
      <c r="I115" s="34">
        <v>0</v>
      </c>
      <c r="J115" s="34">
        <f t="shared" si="11"/>
        <v>0</v>
      </c>
      <c r="K115" s="34">
        <v>0</v>
      </c>
      <c r="L115" s="34">
        <v>0</v>
      </c>
      <c r="M115" s="34">
        <v>0</v>
      </c>
      <c r="N115" s="34">
        <v>0</v>
      </c>
      <c r="O115" s="34">
        <v>0</v>
      </c>
      <c r="P115" s="34">
        <v>0</v>
      </c>
      <c r="Q115" s="34">
        <v>0</v>
      </c>
      <c r="R115" s="34">
        <f t="shared" si="8"/>
        <v>4</v>
      </c>
      <c r="S115" s="34">
        <v>0</v>
      </c>
      <c r="T115" s="34">
        <f t="shared" si="12"/>
        <v>0</v>
      </c>
      <c r="U115" s="34">
        <v>0</v>
      </c>
      <c r="V115" s="34">
        <v>0</v>
      </c>
      <c r="W115" s="34">
        <v>0</v>
      </c>
      <c r="X115" s="34">
        <v>0</v>
      </c>
      <c r="Y115" s="34">
        <v>0</v>
      </c>
      <c r="Z115" s="34">
        <f t="shared" si="13"/>
        <v>0</v>
      </c>
      <c r="AA115" s="14">
        <v>0</v>
      </c>
      <c r="AB115" s="14">
        <v>0</v>
      </c>
      <c r="AC115" s="14">
        <v>0</v>
      </c>
      <c r="AD115" s="14">
        <v>0</v>
      </c>
      <c r="AE115" s="14">
        <v>0</v>
      </c>
      <c r="AF115" s="14">
        <v>0</v>
      </c>
      <c r="AG115" s="14">
        <v>0</v>
      </c>
      <c r="AH115" s="14">
        <v>0</v>
      </c>
      <c r="AI115" s="14">
        <v>0</v>
      </c>
      <c r="AJ115" s="14">
        <v>0</v>
      </c>
      <c r="AK115" s="14">
        <v>0</v>
      </c>
      <c r="AL115" s="14">
        <v>0</v>
      </c>
      <c r="AM115" s="14">
        <v>0</v>
      </c>
      <c r="AN115" s="14">
        <v>0</v>
      </c>
      <c r="AO115" s="14">
        <v>0</v>
      </c>
      <c r="AP115" s="33">
        <f t="shared" si="14"/>
        <v>5</v>
      </c>
      <c r="AQ115" s="113"/>
      <c r="AR115" s="107">
        <v>43608</v>
      </c>
      <c r="AS115" s="1472">
        <v>0.72222222222222221</v>
      </c>
      <c r="AT115" s="1473" t="s">
        <v>92</v>
      </c>
      <c r="AU115" s="108">
        <v>10</v>
      </c>
      <c r="AV115" s="90" t="s">
        <v>75</v>
      </c>
      <c r="AW115" s="1473">
        <v>10.3</v>
      </c>
      <c r="AX115" s="1473">
        <v>120</v>
      </c>
      <c r="AY115" s="1474">
        <v>5.53</v>
      </c>
      <c r="AZ115" s="1473">
        <v>3</v>
      </c>
      <c r="BA115" s="1475">
        <v>21.1</v>
      </c>
      <c r="BB115" s="1473">
        <v>761.7</v>
      </c>
      <c r="BC115" s="1475">
        <v>8.6199999999999992</v>
      </c>
      <c r="BD115" s="108" t="s">
        <v>91</v>
      </c>
      <c r="BE115" s="108" t="s">
        <v>91</v>
      </c>
      <c r="BF115" s="108" t="s">
        <v>91</v>
      </c>
      <c r="BG115" s="109" t="s">
        <v>91</v>
      </c>
      <c r="BH115" s="1476"/>
      <c r="BI115" s="1"/>
      <c r="BJ115" s="3"/>
      <c r="BK115" s="5"/>
    </row>
    <row r="116" spans="1:63" ht="15.95" customHeight="1" thickBot="1">
      <c r="A116" s="82">
        <v>43608</v>
      </c>
      <c r="B116" s="14" t="s">
        <v>94</v>
      </c>
      <c r="C116" s="14" t="s">
        <v>74</v>
      </c>
      <c r="D116" s="12"/>
      <c r="E116" s="34">
        <v>0</v>
      </c>
      <c r="F116" s="34">
        <v>0</v>
      </c>
      <c r="G116" s="34">
        <v>0</v>
      </c>
      <c r="H116" s="34">
        <v>0</v>
      </c>
      <c r="I116" s="34">
        <v>1</v>
      </c>
      <c r="J116" s="34">
        <f t="shared" si="11"/>
        <v>0</v>
      </c>
      <c r="K116" s="34">
        <v>0</v>
      </c>
      <c r="L116" s="34">
        <v>0</v>
      </c>
      <c r="M116" s="34">
        <v>0</v>
      </c>
      <c r="N116" s="34">
        <v>0</v>
      </c>
      <c r="O116" s="34">
        <v>0</v>
      </c>
      <c r="P116" s="34">
        <v>0</v>
      </c>
      <c r="Q116" s="34">
        <v>0</v>
      </c>
      <c r="R116" s="34">
        <f t="shared" si="8"/>
        <v>0</v>
      </c>
      <c r="S116" s="34">
        <v>0</v>
      </c>
      <c r="T116" s="34">
        <f t="shared" si="12"/>
        <v>0</v>
      </c>
      <c r="U116" s="34">
        <v>0</v>
      </c>
      <c r="V116" s="34">
        <v>0</v>
      </c>
      <c r="W116" s="34">
        <v>0</v>
      </c>
      <c r="X116" s="34">
        <v>0</v>
      </c>
      <c r="Y116" s="34">
        <v>0</v>
      </c>
      <c r="Z116" s="34">
        <f t="shared" si="13"/>
        <v>0</v>
      </c>
      <c r="AA116" s="14">
        <v>0</v>
      </c>
      <c r="AB116" s="14">
        <v>0</v>
      </c>
      <c r="AC116" s="14">
        <v>0</v>
      </c>
      <c r="AD116" s="14">
        <v>0</v>
      </c>
      <c r="AE116" s="14">
        <v>0</v>
      </c>
      <c r="AF116" s="14">
        <v>0</v>
      </c>
      <c r="AG116" s="14">
        <v>0</v>
      </c>
      <c r="AH116" s="14">
        <v>0</v>
      </c>
      <c r="AI116" s="14">
        <v>0</v>
      </c>
      <c r="AJ116" s="14">
        <v>0</v>
      </c>
      <c r="AK116" s="14">
        <v>0</v>
      </c>
      <c r="AL116" s="14">
        <v>0</v>
      </c>
      <c r="AM116" s="14">
        <v>0</v>
      </c>
      <c r="AN116" s="14">
        <v>0</v>
      </c>
      <c r="AO116" s="14">
        <v>0</v>
      </c>
      <c r="AP116" s="33">
        <f t="shared" si="14"/>
        <v>1</v>
      </c>
      <c r="AQ116" s="113"/>
      <c r="AR116" s="107">
        <v>43608</v>
      </c>
      <c r="AS116" s="1472">
        <v>0.69791666666666663</v>
      </c>
      <c r="AT116" s="1473" t="s">
        <v>94</v>
      </c>
      <c r="AU116" s="108">
        <v>10</v>
      </c>
      <c r="AV116" s="90" t="s">
        <v>75</v>
      </c>
      <c r="AW116" s="1473">
        <v>9.1</v>
      </c>
      <c r="AX116" s="1473">
        <v>108</v>
      </c>
      <c r="AY116" s="1474">
        <v>10.32</v>
      </c>
      <c r="AZ116" s="1473">
        <v>6</v>
      </c>
      <c r="BA116" s="1475">
        <v>21.5</v>
      </c>
      <c r="BB116" s="1473">
        <v>761.4</v>
      </c>
      <c r="BC116" s="1475">
        <v>8.33</v>
      </c>
      <c r="BD116" s="108" t="s">
        <v>91</v>
      </c>
      <c r="BE116" s="108" t="s">
        <v>91</v>
      </c>
      <c r="BF116" s="108" t="s">
        <v>91</v>
      </c>
      <c r="BG116" s="109" t="s">
        <v>91</v>
      </c>
      <c r="BH116" s="1476"/>
    </row>
    <row r="117" spans="1:63" ht="15.95" customHeight="1" thickBot="1">
      <c r="A117" s="82">
        <v>43608</v>
      </c>
      <c r="B117" s="14" t="s">
        <v>96</v>
      </c>
      <c r="C117" s="14" t="s">
        <v>74</v>
      </c>
      <c r="D117" s="12"/>
      <c r="E117" s="34">
        <v>0</v>
      </c>
      <c r="F117" s="34">
        <v>0</v>
      </c>
      <c r="G117" s="34">
        <v>0</v>
      </c>
      <c r="H117" s="34">
        <v>0</v>
      </c>
      <c r="I117" s="34">
        <v>0</v>
      </c>
      <c r="J117" s="34">
        <f t="shared" si="11"/>
        <v>0</v>
      </c>
      <c r="K117" s="34">
        <v>0</v>
      </c>
      <c r="L117" s="34">
        <v>0</v>
      </c>
      <c r="M117" s="34">
        <v>0</v>
      </c>
      <c r="N117" s="34">
        <v>0</v>
      </c>
      <c r="O117" s="34">
        <v>0</v>
      </c>
      <c r="P117" s="34">
        <v>0</v>
      </c>
      <c r="Q117" s="34">
        <v>0</v>
      </c>
      <c r="R117" s="34">
        <f t="shared" si="8"/>
        <v>0</v>
      </c>
      <c r="S117" s="34">
        <v>0</v>
      </c>
      <c r="T117" s="34">
        <f t="shared" si="12"/>
        <v>0</v>
      </c>
      <c r="U117" s="34">
        <v>0</v>
      </c>
      <c r="V117" s="34">
        <v>0</v>
      </c>
      <c r="W117" s="34">
        <v>0</v>
      </c>
      <c r="X117" s="34">
        <v>0</v>
      </c>
      <c r="Y117" s="34">
        <v>0</v>
      </c>
      <c r="Z117" s="34">
        <f t="shared" si="13"/>
        <v>0</v>
      </c>
      <c r="AA117" s="14">
        <v>0</v>
      </c>
      <c r="AB117" s="14">
        <v>0</v>
      </c>
      <c r="AC117" s="14">
        <v>0</v>
      </c>
      <c r="AD117" s="14">
        <v>0</v>
      </c>
      <c r="AE117" s="14">
        <v>0</v>
      </c>
      <c r="AF117" s="14">
        <v>0</v>
      </c>
      <c r="AG117" s="14">
        <v>0</v>
      </c>
      <c r="AH117" s="14">
        <v>0</v>
      </c>
      <c r="AI117" s="14">
        <v>0</v>
      </c>
      <c r="AJ117" s="14">
        <v>0</v>
      </c>
      <c r="AK117" s="14">
        <v>0</v>
      </c>
      <c r="AL117" s="14">
        <v>0</v>
      </c>
      <c r="AM117" s="14">
        <v>0</v>
      </c>
      <c r="AN117" s="14">
        <v>0</v>
      </c>
      <c r="AO117" s="14">
        <v>0</v>
      </c>
      <c r="AP117" s="33">
        <f t="shared" si="14"/>
        <v>0</v>
      </c>
      <c r="AQ117" s="113"/>
      <c r="AR117" s="107">
        <v>43608</v>
      </c>
      <c r="AS117" s="1472">
        <v>0.6875</v>
      </c>
      <c r="AT117" s="1473" t="s">
        <v>96</v>
      </c>
      <c r="AU117" s="108">
        <v>10</v>
      </c>
      <c r="AV117" s="90" t="s">
        <v>75</v>
      </c>
      <c r="AW117" s="1473">
        <v>8.6</v>
      </c>
      <c r="AX117" s="1473">
        <v>101</v>
      </c>
      <c r="AY117" s="1474">
        <v>7</v>
      </c>
      <c r="AZ117" s="1473">
        <v>3.9</v>
      </c>
      <c r="BA117" s="1475">
        <v>21.7</v>
      </c>
      <c r="BB117" s="1473">
        <v>761.4</v>
      </c>
      <c r="BC117" s="1475">
        <v>8.24</v>
      </c>
      <c r="BD117" s="108" t="s">
        <v>91</v>
      </c>
      <c r="BE117" s="108" t="s">
        <v>91</v>
      </c>
      <c r="BF117" s="108" t="s">
        <v>91</v>
      </c>
      <c r="BG117" s="109" t="s">
        <v>91</v>
      </c>
      <c r="BH117" s="1476"/>
    </row>
    <row r="118" spans="1:63" ht="15.95" customHeight="1" thickBot="1">
      <c r="A118" s="82">
        <v>43609</v>
      </c>
      <c r="B118" s="14" t="s">
        <v>118</v>
      </c>
      <c r="C118" s="14" t="s">
        <v>74</v>
      </c>
      <c r="D118" s="12"/>
      <c r="E118" s="34">
        <v>13</v>
      </c>
      <c r="F118" s="34">
        <v>78</v>
      </c>
      <c r="G118" s="34">
        <v>0</v>
      </c>
      <c r="H118" s="34">
        <v>9</v>
      </c>
      <c r="I118" s="34">
        <v>0</v>
      </c>
      <c r="J118" s="34">
        <f t="shared" si="11"/>
        <v>3</v>
      </c>
      <c r="K118" s="34">
        <v>0</v>
      </c>
      <c r="L118" s="34">
        <v>3</v>
      </c>
      <c r="M118" s="34">
        <v>0</v>
      </c>
      <c r="N118" s="34">
        <v>0</v>
      </c>
      <c r="O118" s="34">
        <v>0</v>
      </c>
      <c r="P118" s="34">
        <v>0</v>
      </c>
      <c r="Q118" s="34">
        <v>0</v>
      </c>
      <c r="R118" s="34">
        <f t="shared" si="8"/>
        <v>0</v>
      </c>
      <c r="S118" s="34">
        <v>0</v>
      </c>
      <c r="T118" s="34">
        <f t="shared" si="12"/>
        <v>0</v>
      </c>
      <c r="U118" s="34">
        <v>0</v>
      </c>
      <c r="V118" s="34">
        <v>0</v>
      </c>
      <c r="W118" s="34">
        <v>0</v>
      </c>
      <c r="X118" s="34">
        <v>0</v>
      </c>
      <c r="Y118" s="34">
        <v>0</v>
      </c>
      <c r="Z118" s="34">
        <f t="shared" si="13"/>
        <v>0</v>
      </c>
      <c r="AA118" s="34">
        <v>0</v>
      </c>
      <c r="AB118" s="34">
        <v>0</v>
      </c>
      <c r="AC118" s="34">
        <v>0</v>
      </c>
      <c r="AD118" s="34">
        <v>0</v>
      </c>
      <c r="AE118" s="34">
        <v>0</v>
      </c>
      <c r="AF118" s="34">
        <v>0</v>
      </c>
      <c r="AG118" s="34">
        <v>0</v>
      </c>
      <c r="AH118" s="34">
        <v>0</v>
      </c>
      <c r="AI118" s="34">
        <v>0</v>
      </c>
      <c r="AJ118" s="34">
        <v>0</v>
      </c>
      <c r="AK118" s="34">
        <v>0</v>
      </c>
      <c r="AL118" s="34">
        <v>0</v>
      </c>
      <c r="AM118" s="34">
        <v>0</v>
      </c>
      <c r="AN118" s="34">
        <v>0</v>
      </c>
      <c r="AO118" s="34">
        <v>0</v>
      </c>
      <c r="AP118" s="33">
        <f t="shared" si="14"/>
        <v>103</v>
      </c>
      <c r="AQ118" s="113"/>
      <c r="AR118" s="107">
        <v>43609</v>
      </c>
      <c r="AS118" s="1472">
        <v>0.4375</v>
      </c>
      <c r="AT118" s="1473" t="s">
        <v>118</v>
      </c>
      <c r="AU118" s="108">
        <v>10</v>
      </c>
      <c r="AV118" s="90" t="s">
        <v>75</v>
      </c>
      <c r="AW118" s="1473">
        <v>11.8</v>
      </c>
      <c r="AX118" s="1473">
        <v>131</v>
      </c>
      <c r="AY118" s="1474">
        <v>1.7330000000000001</v>
      </c>
      <c r="AZ118" s="1473">
        <v>0.9</v>
      </c>
      <c r="BA118" s="1475">
        <v>20.399999999999999</v>
      </c>
      <c r="BB118" s="1473">
        <v>762.1</v>
      </c>
      <c r="BC118" s="1475">
        <v>8.76</v>
      </c>
      <c r="BD118" s="108" t="s">
        <v>91</v>
      </c>
      <c r="BE118" s="108" t="s">
        <v>91</v>
      </c>
      <c r="BF118" s="108" t="s">
        <v>91</v>
      </c>
      <c r="BG118" s="109" t="s">
        <v>91</v>
      </c>
      <c r="BH118" s="1476"/>
    </row>
    <row r="119" spans="1:63" ht="15.95" customHeight="1" thickBot="1">
      <c r="A119" s="35">
        <v>43609</v>
      </c>
      <c r="B119" s="14" t="s">
        <v>121</v>
      </c>
      <c r="C119" s="14" t="s">
        <v>74</v>
      </c>
      <c r="D119" s="12"/>
      <c r="E119" s="34">
        <v>17</v>
      </c>
      <c r="F119" s="34">
        <v>3</v>
      </c>
      <c r="G119" s="34">
        <v>44</v>
      </c>
      <c r="H119" s="34">
        <v>2</v>
      </c>
      <c r="I119" s="34">
        <v>0</v>
      </c>
      <c r="J119" s="34">
        <f t="shared" si="11"/>
        <v>4</v>
      </c>
      <c r="K119" s="34">
        <v>0</v>
      </c>
      <c r="L119" s="34">
        <v>4</v>
      </c>
      <c r="M119" s="34">
        <v>0</v>
      </c>
      <c r="N119" s="34">
        <v>0</v>
      </c>
      <c r="O119" s="34">
        <v>0</v>
      </c>
      <c r="P119" s="34">
        <v>0</v>
      </c>
      <c r="Q119" s="34">
        <v>0</v>
      </c>
      <c r="R119" s="34">
        <f t="shared" si="8"/>
        <v>44</v>
      </c>
      <c r="S119" s="34">
        <v>0</v>
      </c>
      <c r="T119" s="34">
        <f t="shared" si="12"/>
        <v>0</v>
      </c>
      <c r="U119" s="34">
        <v>0</v>
      </c>
      <c r="V119" s="34">
        <v>0</v>
      </c>
      <c r="W119" s="34">
        <v>0</v>
      </c>
      <c r="X119" s="34">
        <v>0</v>
      </c>
      <c r="Y119" s="34">
        <v>0</v>
      </c>
      <c r="Z119" s="34">
        <f t="shared" si="13"/>
        <v>0</v>
      </c>
      <c r="AA119" s="14">
        <v>0</v>
      </c>
      <c r="AB119" s="14">
        <v>0</v>
      </c>
      <c r="AC119" s="14">
        <v>0</v>
      </c>
      <c r="AD119" s="14">
        <v>0</v>
      </c>
      <c r="AE119" s="14">
        <v>0</v>
      </c>
      <c r="AF119" s="14">
        <v>0</v>
      </c>
      <c r="AG119" s="14">
        <v>0</v>
      </c>
      <c r="AH119" s="14">
        <v>0</v>
      </c>
      <c r="AI119" s="14">
        <v>0</v>
      </c>
      <c r="AJ119" s="14">
        <v>0</v>
      </c>
      <c r="AK119" s="14">
        <v>0</v>
      </c>
      <c r="AL119" s="14">
        <v>0</v>
      </c>
      <c r="AM119" s="14">
        <v>0</v>
      </c>
      <c r="AN119" s="14">
        <v>0</v>
      </c>
      <c r="AO119" s="14">
        <v>0</v>
      </c>
      <c r="AP119" s="33">
        <f t="shared" si="14"/>
        <v>70</v>
      </c>
      <c r="AQ119" s="113"/>
      <c r="AR119" s="107">
        <v>43609</v>
      </c>
      <c r="AS119" s="1472">
        <v>0.46527777777777773</v>
      </c>
      <c r="AT119" s="1473" t="s">
        <v>121</v>
      </c>
      <c r="AU119" s="108">
        <v>10</v>
      </c>
      <c r="AV119" s="90" t="s">
        <v>75</v>
      </c>
      <c r="AW119" s="1473">
        <v>8.1999999999999993</v>
      </c>
      <c r="AX119" s="1473">
        <v>91</v>
      </c>
      <c r="AY119" s="1474">
        <v>6.06</v>
      </c>
      <c r="AZ119" s="1473">
        <v>3.3</v>
      </c>
      <c r="BA119" s="1475">
        <v>19.3</v>
      </c>
      <c r="BB119" s="1473">
        <v>761.8</v>
      </c>
      <c r="BC119" s="1475">
        <v>7.33</v>
      </c>
      <c r="BD119" s="108" t="s">
        <v>91</v>
      </c>
      <c r="BE119" s="108" t="s">
        <v>91</v>
      </c>
      <c r="BF119" s="108" t="s">
        <v>91</v>
      </c>
      <c r="BG119" s="109" t="s">
        <v>91</v>
      </c>
      <c r="BH119" s="1476"/>
      <c r="BI119" s="1"/>
      <c r="BJ119" s="3"/>
      <c r="BK119" s="5"/>
    </row>
    <row r="120" spans="1:63" ht="15.95" customHeight="1" thickBot="1">
      <c r="A120" s="82">
        <v>43609</v>
      </c>
      <c r="B120" s="14" t="s">
        <v>128</v>
      </c>
      <c r="C120" s="14" t="s">
        <v>74</v>
      </c>
      <c r="D120" s="12"/>
      <c r="E120" s="34">
        <v>61</v>
      </c>
      <c r="F120" s="34">
        <v>142</v>
      </c>
      <c r="G120" s="34">
        <v>1</v>
      </c>
      <c r="H120" s="34">
        <v>298</v>
      </c>
      <c r="I120" s="34">
        <v>1</v>
      </c>
      <c r="J120" s="34">
        <f t="shared" si="11"/>
        <v>5</v>
      </c>
      <c r="K120" s="34">
        <v>0</v>
      </c>
      <c r="L120" s="34">
        <v>5</v>
      </c>
      <c r="M120" s="34">
        <v>0</v>
      </c>
      <c r="N120" s="34">
        <v>0</v>
      </c>
      <c r="O120" s="34">
        <v>0</v>
      </c>
      <c r="P120" s="34">
        <v>0</v>
      </c>
      <c r="Q120" s="34">
        <v>0</v>
      </c>
      <c r="R120" s="34">
        <f t="shared" si="8"/>
        <v>1</v>
      </c>
      <c r="S120" s="34">
        <v>0</v>
      </c>
      <c r="T120" s="34">
        <f t="shared" si="12"/>
        <v>0</v>
      </c>
      <c r="U120" s="34">
        <v>0</v>
      </c>
      <c r="V120" s="34">
        <v>0</v>
      </c>
      <c r="W120" s="34">
        <v>0</v>
      </c>
      <c r="X120" s="34">
        <v>0</v>
      </c>
      <c r="Y120" s="34">
        <v>0</v>
      </c>
      <c r="Z120" s="34">
        <f t="shared" si="13"/>
        <v>0</v>
      </c>
      <c r="AA120" s="14">
        <v>0</v>
      </c>
      <c r="AB120" s="14">
        <v>0</v>
      </c>
      <c r="AC120" s="14">
        <v>0</v>
      </c>
      <c r="AD120" s="14">
        <v>0</v>
      </c>
      <c r="AE120" s="14">
        <v>0</v>
      </c>
      <c r="AF120" s="14">
        <v>0</v>
      </c>
      <c r="AG120" s="14">
        <v>0</v>
      </c>
      <c r="AH120" s="14">
        <v>0</v>
      </c>
      <c r="AI120" s="14">
        <v>0</v>
      </c>
      <c r="AJ120" s="14">
        <v>0</v>
      </c>
      <c r="AK120" s="14">
        <v>0</v>
      </c>
      <c r="AL120" s="14">
        <v>0</v>
      </c>
      <c r="AM120" s="14">
        <v>2</v>
      </c>
      <c r="AN120" s="14">
        <v>4</v>
      </c>
      <c r="AO120" s="14">
        <v>0</v>
      </c>
      <c r="AP120" s="33">
        <f t="shared" si="14"/>
        <v>514</v>
      </c>
      <c r="AQ120" s="113"/>
      <c r="AR120" s="107">
        <v>43609</v>
      </c>
      <c r="AS120" s="1472">
        <v>0.4513888888888889</v>
      </c>
      <c r="AT120" s="1473" t="s">
        <v>128</v>
      </c>
      <c r="AU120" s="108">
        <v>10</v>
      </c>
      <c r="AV120" s="90" t="s">
        <v>75</v>
      </c>
      <c r="AW120" s="1473">
        <v>5.5</v>
      </c>
      <c r="AX120" s="1473">
        <v>56</v>
      </c>
      <c r="AY120" s="1474">
        <v>1.1479999999999999</v>
      </c>
      <c r="AZ120" s="1473">
        <v>0.6</v>
      </c>
      <c r="BA120" s="1475">
        <v>16.8</v>
      </c>
      <c r="BB120" s="1473">
        <v>762.3</v>
      </c>
      <c r="BC120" s="1475">
        <v>7.13</v>
      </c>
      <c r="BD120" s="108" t="s">
        <v>91</v>
      </c>
      <c r="BE120" s="108" t="s">
        <v>91</v>
      </c>
      <c r="BF120" s="108" t="s">
        <v>91</v>
      </c>
      <c r="BG120" s="109" t="s">
        <v>91</v>
      </c>
      <c r="BH120" s="1476"/>
    </row>
    <row r="121" spans="1:63" ht="15.95" customHeight="1" thickBot="1">
      <c r="A121" s="35">
        <v>43643</v>
      </c>
      <c r="B121" s="14" t="s">
        <v>73</v>
      </c>
      <c r="C121" s="14" t="s">
        <v>74</v>
      </c>
      <c r="D121" s="12"/>
      <c r="E121" s="34">
        <v>0</v>
      </c>
      <c r="F121" s="34">
        <v>1650</v>
      </c>
      <c r="G121" s="34">
        <v>45</v>
      </c>
      <c r="H121" s="34">
        <v>0</v>
      </c>
      <c r="I121" s="34">
        <v>0</v>
      </c>
      <c r="J121" s="34">
        <f t="shared" si="11"/>
        <v>7</v>
      </c>
      <c r="K121" s="34">
        <v>0</v>
      </c>
      <c r="L121" s="34">
        <v>5</v>
      </c>
      <c r="M121" s="34">
        <v>0</v>
      </c>
      <c r="N121" s="34">
        <v>0</v>
      </c>
      <c r="O121" s="34">
        <v>2</v>
      </c>
      <c r="P121" s="34">
        <v>0</v>
      </c>
      <c r="Q121" s="34">
        <v>2</v>
      </c>
      <c r="R121" s="34">
        <f t="shared" si="8"/>
        <v>45</v>
      </c>
      <c r="S121" s="34">
        <v>0</v>
      </c>
      <c r="T121" s="34">
        <f t="shared" si="12"/>
        <v>0</v>
      </c>
      <c r="U121" s="34">
        <v>0</v>
      </c>
      <c r="V121" s="34">
        <v>0</v>
      </c>
      <c r="W121" s="34">
        <v>0</v>
      </c>
      <c r="X121" s="34">
        <v>0</v>
      </c>
      <c r="Y121" s="34">
        <v>0</v>
      </c>
      <c r="Z121" s="34">
        <f t="shared" si="13"/>
        <v>0</v>
      </c>
      <c r="AA121" s="14">
        <v>0</v>
      </c>
      <c r="AB121" s="14">
        <v>0</v>
      </c>
      <c r="AC121" s="14">
        <v>0</v>
      </c>
      <c r="AD121" s="14">
        <v>0</v>
      </c>
      <c r="AE121" s="14">
        <v>0</v>
      </c>
      <c r="AF121" s="14">
        <v>0</v>
      </c>
      <c r="AG121" s="14">
        <v>0</v>
      </c>
      <c r="AH121" s="14">
        <v>0</v>
      </c>
      <c r="AI121" s="14">
        <v>0</v>
      </c>
      <c r="AJ121" s="14">
        <v>0</v>
      </c>
      <c r="AK121" s="14">
        <v>0</v>
      </c>
      <c r="AL121" s="14">
        <v>0</v>
      </c>
      <c r="AM121" s="14">
        <v>0</v>
      </c>
      <c r="AN121" s="14">
        <v>0</v>
      </c>
      <c r="AO121" s="14">
        <v>0</v>
      </c>
      <c r="AP121" s="33">
        <f t="shared" si="14"/>
        <v>1704</v>
      </c>
      <c r="AQ121" s="113"/>
      <c r="AR121" s="107">
        <v>43643</v>
      </c>
      <c r="AS121" s="1472">
        <v>0.60416666666666663</v>
      </c>
      <c r="AT121" s="1473" t="s">
        <v>73</v>
      </c>
      <c r="AU121" s="108">
        <v>10</v>
      </c>
      <c r="AV121" s="90" t="s">
        <v>75</v>
      </c>
      <c r="AW121" s="1473">
        <v>15.1</v>
      </c>
      <c r="AX121" s="1473">
        <v>214</v>
      </c>
      <c r="AY121" s="1474">
        <v>39.6</v>
      </c>
      <c r="AZ121" s="1473">
        <v>25.3</v>
      </c>
      <c r="BA121" s="1475">
        <v>25.8</v>
      </c>
      <c r="BB121" s="1473">
        <v>761</v>
      </c>
      <c r="BC121" s="1475">
        <v>8.6</v>
      </c>
      <c r="BD121" s="1473">
        <v>0</v>
      </c>
      <c r="BE121" s="1473">
        <v>0</v>
      </c>
      <c r="BF121" s="1473">
        <v>2</v>
      </c>
      <c r="BG121" s="1483">
        <v>0.15</v>
      </c>
      <c r="BH121" s="1476"/>
      <c r="BI121" s="1"/>
      <c r="BJ121" s="3"/>
      <c r="BK121" s="5"/>
    </row>
    <row r="122" spans="1:63" ht="15.95" customHeight="1" thickBot="1">
      <c r="A122" s="35">
        <v>43643</v>
      </c>
      <c r="B122" s="14" t="s">
        <v>118</v>
      </c>
      <c r="C122" s="14" t="s">
        <v>74</v>
      </c>
      <c r="D122" s="12"/>
      <c r="E122" s="34">
        <v>176</v>
      </c>
      <c r="F122" s="34">
        <v>1204</v>
      </c>
      <c r="G122" s="34">
        <v>4</v>
      </c>
      <c r="H122" s="34">
        <v>659</v>
      </c>
      <c r="I122" s="34">
        <v>9</v>
      </c>
      <c r="J122" s="34">
        <f t="shared" si="11"/>
        <v>0</v>
      </c>
      <c r="K122" s="34">
        <v>0</v>
      </c>
      <c r="L122" s="34">
        <v>0</v>
      </c>
      <c r="M122" s="34">
        <v>0</v>
      </c>
      <c r="N122" s="34">
        <v>0</v>
      </c>
      <c r="O122" s="34">
        <v>0</v>
      </c>
      <c r="P122" s="34">
        <v>0</v>
      </c>
      <c r="Q122" s="34">
        <v>0</v>
      </c>
      <c r="R122" s="34">
        <f t="shared" si="8"/>
        <v>5</v>
      </c>
      <c r="S122" s="34">
        <v>1</v>
      </c>
      <c r="T122" s="34">
        <f t="shared" si="12"/>
        <v>0</v>
      </c>
      <c r="U122" s="34">
        <v>0</v>
      </c>
      <c r="V122" s="34">
        <v>0</v>
      </c>
      <c r="W122" s="34">
        <v>0</v>
      </c>
      <c r="X122" s="14">
        <v>1</v>
      </c>
      <c r="Y122" s="34">
        <v>0</v>
      </c>
      <c r="Z122" s="34">
        <f t="shared" si="13"/>
        <v>18</v>
      </c>
      <c r="AA122" s="14">
        <v>1</v>
      </c>
      <c r="AB122" s="14">
        <v>12</v>
      </c>
      <c r="AC122" s="14">
        <v>0</v>
      </c>
      <c r="AD122" s="14">
        <v>0</v>
      </c>
      <c r="AE122" s="14">
        <v>0</v>
      </c>
      <c r="AF122" s="14">
        <v>0</v>
      </c>
      <c r="AG122" s="14">
        <v>5</v>
      </c>
      <c r="AH122" s="14">
        <v>0</v>
      </c>
      <c r="AI122" s="14">
        <v>0</v>
      </c>
      <c r="AJ122" s="14">
        <v>0</v>
      </c>
      <c r="AK122" s="14">
        <v>2</v>
      </c>
      <c r="AL122" s="14">
        <v>0</v>
      </c>
      <c r="AM122" s="14">
        <v>0</v>
      </c>
      <c r="AN122" s="14">
        <v>13</v>
      </c>
      <c r="AO122" s="14">
        <v>0</v>
      </c>
      <c r="AP122" s="33">
        <f t="shared" si="14"/>
        <v>2087</v>
      </c>
      <c r="AQ122" s="113"/>
      <c r="AR122" s="107">
        <v>43643</v>
      </c>
      <c r="AS122" s="1472">
        <v>0.46875</v>
      </c>
      <c r="AT122" s="1473" t="s">
        <v>118</v>
      </c>
      <c r="AU122" s="108">
        <v>5</v>
      </c>
      <c r="AV122" s="90" t="s">
        <v>75</v>
      </c>
      <c r="AW122" s="1473">
        <v>3.8</v>
      </c>
      <c r="AX122" s="1473">
        <v>42</v>
      </c>
      <c r="AY122" s="1474">
        <v>5.61</v>
      </c>
      <c r="AZ122" s="1473">
        <v>3.1</v>
      </c>
      <c r="BA122" s="1475">
        <v>20.6</v>
      </c>
      <c r="BB122" s="1473">
        <v>763.1</v>
      </c>
      <c r="BC122" s="1475">
        <v>6.5</v>
      </c>
      <c r="BD122" s="108">
        <v>0</v>
      </c>
      <c r="BE122" s="108">
        <v>0</v>
      </c>
      <c r="BF122" s="108">
        <v>1.5</v>
      </c>
      <c r="BG122" s="109">
        <v>7.0000000000000007E-2</v>
      </c>
      <c r="BH122" s="1476" t="s">
        <v>140</v>
      </c>
      <c r="BI122" s="1"/>
      <c r="BJ122" s="3"/>
      <c r="BK122" s="5"/>
    </row>
    <row r="123" spans="1:63" ht="15.95" customHeight="1" thickBot="1">
      <c r="A123" s="35">
        <v>43643</v>
      </c>
      <c r="B123" s="14" t="s">
        <v>128</v>
      </c>
      <c r="C123" s="14" t="s">
        <v>74</v>
      </c>
      <c r="D123" s="12"/>
      <c r="E123" s="34">
        <v>638</v>
      </c>
      <c r="F123" s="34">
        <v>25</v>
      </c>
      <c r="G123" s="34">
        <v>0</v>
      </c>
      <c r="H123" s="34">
        <v>875</v>
      </c>
      <c r="I123" s="34">
        <v>0</v>
      </c>
      <c r="J123" s="34">
        <f t="shared" si="11"/>
        <v>21</v>
      </c>
      <c r="K123" s="34">
        <v>0</v>
      </c>
      <c r="L123" s="34">
        <v>17</v>
      </c>
      <c r="M123" s="34">
        <v>0</v>
      </c>
      <c r="N123" s="34">
        <v>2</v>
      </c>
      <c r="O123" s="34">
        <v>0</v>
      </c>
      <c r="P123" s="34">
        <v>2</v>
      </c>
      <c r="Q123" s="34">
        <v>10</v>
      </c>
      <c r="R123" s="34">
        <f t="shared" si="8"/>
        <v>0</v>
      </c>
      <c r="S123" s="34">
        <v>0</v>
      </c>
      <c r="T123" s="34">
        <f t="shared" si="12"/>
        <v>0</v>
      </c>
      <c r="U123" s="34">
        <v>0</v>
      </c>
      <c r="V123" s="34">
        <v>0</v>
      </c>
      <c r="W123" s="34">
        <v>0</v>
      </c>
      <c r="X123" s="14">
        <v>1</v>
      </c>
      <c r="Y123" s="34">
        <v>6</v>
      </c>
      <c r="Z123" s="34">
        <f t="shared" si="13"/>
        <v>0</v>
      </c>
      <c r="AA123" s="14">
        <v>0</v>
      </c>
      <c r="AB123" s="14">
        <v>0</v>
      </c>
      <c r="AC123" s="14">
        <v>0</v>
      </c>
      <c r="AD123" s="14">
        <v>0</v>
      </c>
      <c r="AE123" s="14">
        <v>0</v>
      </c>
      <c r="AF123" s="14">
        <v>0</v>
      </c>
      <c r="AG123" s="14">
        <v>0</v>
      </c>
      <c r="AH123" s="14">
        <v>0</v>
      </c>
      <c r="AI123" s="14">
        <v>0</v>
      </c>
      <c r="AJ123" s="14">
        <v>0</v>
      </c>
      <c r="AK123" s="14">
        <v>0</v>
      </c>
      <c r="AL123" s="14">
        <v>0</v>
      </c>
      <c r="AM123" s="14">
        <v>0</v>
      </c>
      <c r="AN123" s="14">
        <v>2</v>
      </c>
      <c r="AO123" s="14">
        <v>0</v>
      </c>
      <c r="AP123" s="33">
        <f t="shared" si="14"/>
        <v>1578</v>
      </c>
      <c r="AQ123" s="113"/>
      <c r="AR123" s="107">
        <v>43643</v>
      </c>
      <c r="AS123" s="1472">
        <v>0.49305555555555558</v>
      </c>
      <c r="AT123" s="1473" t="s">
        <v>128</v>
      </c>
      <c r="AU123" s="108">
        <v>10</v>
      </c>
      <c r="AV123" s="90" t="s">
        <v>75</v>
      </c>
      <c r="AW123" s="1473">
        <v>13.1</v>
      </c>
      <c r="AX123" s="1473">
        <v>161</v>
      </c>
      <c r="AY123" s="1474">
        <v>2.39</v>
      </c>
      <c r="AZ123" s="1473">
        <v>1.2</v>
      </c>
      <c r="BA123" s="1475">
        <v>24.5</v>
      </c>
      <c r="BB123" s="1473">
        <v>762.8</v>
      </c>
      <c r="BC123" s="1475">
        <v>8.8000000000000007</v>
      </c>
      <c r="BD123" s="1473">
        <v>0</v>
      </c>
      <c r="BE123" s="1473">
        <v>0</v>
      </c>
      <c r="BF123" s="1473">
        <v>2</v>
      </c>
      <c r="BG123" s="1483">
        <v>0.15</v>
      </c>
      <c r="BH123" s="1476"/>
      <c r="BI123" s="1"/>
      <c r="BJ123" s="3"/>
      <c r="BK123" s="5"/>
    </row>
    <row r="124" spans="1:63" ht="15.95" customHeight="1" thickBot="1">
      <c r="A124" s="35">
        <v>43647</v>
      </c>
      <c r="B124" s="14" t="s">
        <v>89</v>
      </c>
      <c r="C124" s="14" t="s">
        <v>74</v>
      </c>
      <c r="D124" s="12"/>
      <c r="E124" s="34">
        <v>138</v>
      </c>
      <c r="F124" s="34">
        <v>2</v>
      </c>
      <c r="G124" s="34">
        <v>0</v>
      </c>
      <c r="H124" s="34">
        <v>0</v>
      </c>
      <c r="I124" s="34">
        <v>0</v>
      </c>
      <c r="J124" s="34">
        <f t="shared" si="11"/>
        <v>0</v>
      </c>
      <c r="K124" s="34">
        <v>0</v>
      </c>
      <c r="L124" s="34">
        <v>0</v>
      </c>
      <c r="M124" s="34">
        <v>0</v>
      </c>
      <c r="N124" s="34">
        <v>0</v>
      </c>
      <c r="O124" s="34">
        <v>0</v>
      </c>
      <c r="P124" s="34">
        <v>0</v>
      </c>
      <c r="Q124" s="34">
        <v>0</v>
      </c>
      <c r="R124" s="34">
        <f t="shared" si="8"/>
        <v>0</v>
      </c>
      <c r="S124" s="34">
        <v>0</v>
      </c>
      <c r="T124" s="34">
        <f t="shared" si="12"/>
        <v>0</v>
      </c>
      <c r="U124" s="34">
        <v>0</v>
      </c>
      <c r="V124" s="34">
        <v>0</v>
      </c>
      <c r="W124" s="34">
        <v>0</v>
      </c>
      <c r="X124" s="34">
        <v>0</v>
      </c>
      <c r="Y124" s="34">
        <v>0</v>
      </c>
      <c r="Z124" s="34">
        <f t="shared" si="13"/>
        <v>0</v>
      </c>
      <c r="AA124" s="14">
        <v>0</v>
      </c>
      <c r="AB124" s="14">
        <v>0</v>
      </c>
      <c r="AC124" s="14">
        <v>0</v>
      </c>
      <c r="AD124" s="14">
        <v>0</v>
      </c>
      <c r="AE124" s="14">
        <v>0</v>
      </c>
      <c r="AF124" s="14">
        <v>0</v>
      </c>
      <c r="AG124" s="14">
        <v>0</v>
      </c>
      <c r="AH124" s="14">
        <v>0</v>
      </c>
      <c r="AI124" s="14">
        <v>0</v>
      </c>
      <c r="AJ124" s="14">
        <v>0</v>
      </c>
      <c r="AK124" s="14">
        <v>0</v>
      </c>
      <c r="AL124" s="14">
        <v>0</v>
      </c>
      <c r="AM124" s="14">
        <v>0</v>
      </c>
      <c r="AN124" s="14">
        <v>0</v>
      </c>
      <c r="AO124" s="14">
        <v>0</v>
      </c>
      <c r="AP124" s="33">
        <f t="shared" si="14"/>
        <v>140</v>
      </c>
      <c r="AQ124" s="113"/>
      <c r="AR124" s="107">
        <v>43647</v>
      </c>
      <c r="AS124" s="1472">
        <v>0.4548611111111111</v>
      </c>
      <c r="AT124" s="1473" t="s">
        <v>89</v>
      </c>
      <c r="AU124" s="108">
        <v>10</v>
      </c>
      <c r="AV124" s="90" t="s">
        <v>75</v>
      </c>
      <c r="AW124" s="1473">
        <v>10.199999999999999</v>
      </c>
      <c r="AX124" s="1473">
        <v>140</v>
      </c>
      <c r="AY124" s="1474">
        <v>26.52</v>
      </c>
      <c r="AZ124" s="1473">
        <v>16.2</v>
      </c>
      <c r="BA124" s="1475">
        <v>26</v>
      </c>
      <c r="BB124" s="1473">
        <v>760.7</v>
      </c>
      <c r="BC124" s="1475">
        <v>8.8000000000000007</v>
      </c>
      <c r="BD124" s="1473">
        <v>0</v>
      </c>
      <c r="BE124" s="1473">
        <v>1</v>
      </c>
      <c r="BF124" s="1473">
        <v>2</v>
      </c>
      <c r="BG124" s="1483">
        <v>0.6</v>
      </c>
      <c r="BH124" s="1476"/>
      <c r="BI124" s="1"/>
      <c r="BJ124" s="3"/>
      <c r="BK124" s="5"/>
    </row>
    <row r="125" spans="1:63" ht="15.95" customHeight="1" thickBot="1">
      <c r="A125" s="35">
        <v>43647</v>
      </c>
      <c r="B125" s="14" t="s">
        <v>92</v>
      </c>
      <c r="C125" s="14" t="s">
        <v>74</v>
      </c>
      <c r="D125" s="12"/>
      <c r="E125" s="34">
        <v>9</v>
      </c>
      <c r="F125" s="34">
        <v>244</v>
      </c>
      <c r="G125" s="34">
        <v>11</v>
      </c>
      <c r="H125" s="34">
        <v>0</v>
      </c>
      <c r="I125" s="34">
        <v>3</v>
      </c>
      <c r="J125" s="34">
        <f t="shared" si="11"/>
        <v>17</v>
      </c>
      <c r="K125" s="34">
        <v>0</v>
      </c>
      <c r="L125" s="34">
        <v>17</v>
      </c>
      <c r="M125" s="34">
        <v>0</v>
      </c>
      <c r="N125" s="34">
        <v>0</v>
      </c>
      <c r="O125" s="34">
        <v>0</v>
      </c>
      <c r="P125" s="34">
        <v>0</v>
      </c>
      <c r="Q125" s="34">
        <v>1</v>
      </c>
      <c r="R125" s="34">
        <f t="shared" si="8"/>
        <v>11</v>
      </c>
      <c r="S125" s="34">
        <v>0</v>
      </c>
      <c r="T125" s="34">
        <f t="shared" si="12"/>
        <v>0</v>
      </c>
      <c r="U125" s="34">
        <v>0</v>
      </c>
      <c r="V125" s="34">
        <v>0</v>
      </c>
      <c r="W125" s="34">
        <v>0</v>
      </c>
      <c r="X125" s="34">
        <v>0</v>
      </c>
      <c r="Y125" s="34">
        <v>0</v>
      </c>
      <c r="Z125" s="34">
        <f t="shared" si="13"/>
        <v>0</v>
      </c>
      <c r="AA125" s="14">
        <v>0</v>
      </c>
      <c r="AB125" s="14">
        <v>0</v>
      </c>
      <c r="AC125" s="14">
        <v>0</v>
      </c>
      <c r="AD125" s="14">
        <v>0</v>
      </c>
      <c r="AE125" s="14">
        <v>0</v>
      </c>
      <c r="AF125" s="14">
        <v>0</v>
      </c>
      <c r="AG125" s="14">
        <v>0</v>
      </c>
      <c r="AH125" s="14">
        <v>0</v>
      </c>
      <c r="AI125" s="14">
        <v>0</v>
      </c>
      <c r="AJ125" s="14">
        <v>0</v>
      </c>
      <c r="AK125" s="14">
        <v>0</v>
      </c>
      <c r="AL125" s="14">
        <v>0</v>
      </c>
      <c r="AM125" s="14">
        <v>0</v>
      </c>
      <c r="AN125" s="14">
        <v>0</v>
      </c>
      <c r="AO125" s="14">
        <v>0</v>
      </c>
      <c r="AP125" s="33">
        <f t="shared" si="14"/>
        <v>285</v>
      </c>
      <c r="AQ125" s="113"/>
      <c r="AR125" s="107">
        <v>43647</v>
      </c>
      <c r="AS125" s="1472">
        <v>0.42708333333333331</v>
      </c>
      <c r="AT125" s="1473" t="s">
        <v>92</v>
      </c>
      <c r="AU125" s="108">
        <v>10</v>
      </c>
      <c r="AV125" s="90" t="s">
        <v>75</v>
      </c>
      <c r="AW125" s="1473">
        <v>8.8000000000000007</v>
      </c>
      <c r="AX125" s="1473">
        <v>117</v>
      </c>
      <c r="AY125" s="1474">
        <v>27.19</v>
      </c>
      <c r="AZ125" s="1473">
        <v>16.8</v>
      </c>
      <c r="BA125" s="1475">
        <v>24.7</v>
      </c>
      <c r="BB125" s="1473">
        <v>760.9</v>
      </c>
      <c r="BC125" s="1475">
        <v>8.6</v>
      </c>
      <c r="BD125" s="1473">
        <v>0</v>
      </c>
      <c r="BE125" s="1473">
        <v>0</v>
      </c>
      <c r="BF125" s="1473">
        <v>2.5</v>
      </c>
      <c r="BG125" s="1483">
        <v>0.6</v>
      </c>
      <c r="BH125" s="1476"/>
      <c r="BI125" s="1"/>
      <c r="BJ125" s="3"/>
      <c r="BK125" s="5"/>
    </row>
    <row r="126" spans="1:63" ht="15.95" customHeight="1" thickBot="1">
      <c r="A126" s="35">
        <v>43647</v>
      </c>
      <c r="B126" s="14" t="s">
        <v>121</v>
      </c>
      <c r="C126" s="14" t="s">
        <v>74</v>
      </c>
      <c r="D126" s="12"/>
      <c r="E126" s="34">
        <v>16</v>
      </c>
      <c r="F126" s="34">
        <v>108</v>
      </c>
      <c r="G126" s="34">
        <v>32</v>
      </c>
      <c r="H126" s="34">
        <v>2</v>
      </c>
      <c r="I126" s="34">
        <v>16</v>
      </c>
      <c r="J126" s="34">
        <f t="shared" si="11"/>
        <v>11</v>
      </c>
      <c r="K126" s="34">
        <v>0</v>
      </c>
      <c r="L126" s="34">
        <v>10</v>
      </c>
      <c r="M126" s="34">
        <v>0</v>
      </c>
      <c r="N126" s="34">
        <v>0</v>
      </c>
      <c r="O126" s="34">
        <v>1</v>
      </c>
      <c r="P126" s="34">
        <v>0</v>
      </c>
      <c r="Q126" s="34">
        <v>0</v>
      </c>
      <c r="R126" s="34">
        <f t="shared" ref="R126:R177" si="15">G126+S126</f>
        <v>32</v>
      </c>
      <c r="S126" s="34">
        <v>0</v>
      </c>
      <c r="T126" s="34">
        <f t="shared" si="12"/>
        <v>18</v>
      </c>
      <c r="U126" s="34">
        <v>0</v>
      </c>
      <c r="V126" s="14">
        <v>18</v>
      </c>
      <c r="W126" s="34">
        <v>0</v>
      </c>
      <c r="X126" s="34">
        <v>0</v>
      </c>
      <c r="Y126" s="34">
        <v>0</v>
      </c>
      <c r="Z126" s="34">
        <f t="shared" ref="Z126:Z157" si="16">SUM(AA126:AI126)</f>
        <v>0</v>
      </c>
      <c r="AA126" s="14">
        <v>0</v>
      </c>
      <c r="AB126" s="14">
        <v>0</v>
      </c>
      <c r="AC126" s="14">
        <v>0</v>
      </c>
      <c r="AD126" s="14">
        <v>0</v>
      </c>
      <c r="AE126" s="14">
        <v>0</v>
      </c>
      <c r="AF126" s="14">
        <v>0</v>
      </c>
      <c r="AG126" s="14">
        <v>0</v>
      </c>
      <c r="AH126" s="14">
        <v>0</v>
      </c>
      <c r="AI126" s="14">
        <v>0</v>
      </c>
      <c r="AJ126" s="14">
        <v>0</v>
      </c>
      <c r="AK126" s="14">
        <v>0</v>
      </c>
      <c r="AL126" s="14">
        <v>0</v>
      </c>
      <c r="AM126" s="14">
        <v>0</v>
      </c>
      <c r="AN126" s="14">
        <v>0</v>
      </c>
      <c r="AO126" s="14">
        <v>0</v>
      </c>
      <c r="AP126" s="33">
        <f t="shared" ref="AP126:AP157" si="17">SUM(E126:AO126)-Z126-J126-T126-R126</f>
        <v>203</v>
      </c>
      <c r="AQ126" s="113"/>
      <c r="AR126" s="107">
        <v>43647</v>
      </c>
      <c r="AS126" s="1472">
        <v>0.39583333333333331</v>
      </c>
      <c r="AT126" s="1473" t="s">
        <v>121</v>
      </c>
      <c r="AU126" s="108">
        <v>10</v>
      </c>
      <c r="AV126" s="90" t="s">
        <v>75</v>
      </c>
      <c r="AW126" s="1473">
        <v>7.8</v>
      </c>
      <c r="AX126" s="1473">
        <v>101</v>
      </c>
      <c r="AY126" s="1474">
        <v>13.69</v>
      </c>
      <c r="AZ126" s="1473">
        <v>7.9</v>
      </c>
      <c r="BA126" s="1475">
        <v>26.2</v>
      </c>
      <c r="BB126" s="1473">
        <v>759.2</v>
      </c>
      <c r="BC126" s="1475">
        <v>7.5</v>
      </c>
      <c r="BD126" s="1473">
        <v>0</v>
      </c>
      <c r="BE126" s="1473">
        <v>1</v>
      </c>
      <c r="BF126" s="1473">
        <v>2.5</v>
      </c>
      <c r="BG126" s="1483">
        <v>0.2</v>
      </c>
      <c r="BH126" s="1476"/>
      <c r="BI126" s="1"/>
      <c r="BJ126" s="3"/>
      <c r="BK126" s="5"/>
    </row>
    <row r="127" spans="1:63" ht="15.95" customHeight="1" thickBot="1">
      <c r="A127" s="35">
        <v>43648</v>
      </c>
      <c r="B127" s="14" t="s">
        <v>94</v>
      </c>
      <c r="C127" s="14" t="s">
        <v>74</v>
      </c>
      <c r="D127" s="12"/>
      <c r="E127" s="34">
        <v>16</v>
      </c>
      <c r="F127" s="34">
        <v>20</v>
      </c>
      <c r="G127" s="34">
        <v>6</v>
      </c>
      <c r="H127" s="34">
        <v>1</v>
      </c>
      <c r="I127" s="34">
        <v>0</v>
      </c>
      <c r="J127" s="34">
        <f t="shared" ref="J127:J191" si="18">P127+O127+N127+M127+L127+K127</f>
        <v>18</v>
      </c>
      <c r="K127" s="34">
        <v>0</v>
      </c>
      <c r="L127" s="34">
        <v>14</v>
      </c>
      <c r="M127" s="34">
        <v>0</v>
      </c>
      <c r="N127" s="34">
        <v>3</v>
      </c>
      <c r="O127" s="34">
        <v>1</v>
      </c>
      <c r="P127" s="34">
        <v>0</v>
      </c>
      <c r="Q127" s="34">
        <v>0</v>
      </c>
      <c r="R127" s="34">
        <f t="shared" si="15"/>
        <v>6</v>
      </c>
      <c r="S127" s="34">
        <v>0</v>
      </c>
      <c r="T127" s="34">
        <f t="shared" si="12"/>
        <v>0</v>
      </c>
      <c r="U127" s="34">
        <v>0</v>
      </c>
      <c r="V127" s="34">
        <v>0</v>
      </c>
      <c r="W127" s="34">
        <v>0</v>
      </c>
      <c r="X127" s="34">
        <v>0</v>
      </c>
      <c r="Y127" s="34">
        <v>0</v>
      </c>
      <c r="Z127" s="34">
        <f t="shared" si="16"/>
        <v>0</v>
      </c>
      <c r="AA127" s="14">
        <v>0</v>
      </c>
      <c r="AB127" s="14">
        <v>0</v>
      </c>
      <c r="AC127" s="14">
        <v>0</v>
      </c>
      <c r="AD127" s="14">
        <v>0</v>
      </c>
      <c r="AE127" s="14">
        <v>0</v>
      </c>
      <c r="AF127" s="14">
        <v>0</v>
      </c>
      <c r="AG127" s="14">
        <v>0</v>
      </c>
      <c r="AH127" s="14">
        <v>0</v>
      </c>
      <c r="AI127" s="14">
        <v>0</v>
      </c>
      <c r="AJ127" s="14">
        <v>0</v>
      </c>
      <c r="AK127" s="14">
        <v>0</v>
      </c>
      <c r="AL127" s="14">
        <v>0</v>
      </c>
      <c r="AM127" s="14">
        <v>0</v>
      </c>
      <c r="AN127" s="14">
        <v>0</v>
      </c>
      <c r="AO127" s="14">
        <v>0</v>
      </c>
      <c r="AP127" s="33">
        <f t="shared" si="17"/>
        <v>61</v>
      </c>
      <c r="AQ127" s="113"/>
      <c r="AR127" s="107">
        <v>43648</v>
      </c>
      <c r="AS127" s="1472">
        <v>0.66666666666666663</v>
      </c>
      <c r="AT127" s="1473" t="s">
        <v>94</v>
      </c>
      <c r="AU127" s="108">
        <v>10</v>
      </c>
      <c r="AV127" s="90" t="s">
        <v>75</v>
      </c>
      <c r="AW127" s="1473">
        <v>13.2</v>
      </c>
      <c r="AX127" s="1473">
        <v>195</v>
      </c>
      <c r="AY127" s="1474">
        <v>32.200000000000003</v>
      </c>
      <c r="AZ127" s="1473">
        <v>20</v>
      </c>
      <c r="BA127" s="1475">
        <v>29.7</v>
      </c>
      <c r="BB127" s="1473">
        <v>758</v>
      </c>
      <c r="BC127" s="1475">
        <v>8.9</v>
      </c>
      <c r="BD127" s="1473">
        <v>0</v>
      </c>
      <c r="BE127" s="1473">
        <v>0</v>
      </c>
      <c r="BF127" s="1473">
        <v>3</v>
      </c>
      <c r="BG127" s="1483">
        <v>0.4</v>
      </c>
      <c r="BH127" s="1476"/>
      <c r="BI127" s="1"/>
      <c r="BJ127" s="3"/>
      <c r="BK127" s="5"/>
    </row>
    <row r="128" spans="1:63" ht="15.95" customHeight="1" thickBot="1">
      <c r="A128" s="35">
        <v>43648</v>
      </c>
      <c r="B128" s="14" t="s">
        <v>96</v>
      </c>
      <c r="C128" s="14" t="s">
        <v>74</v>
      </c>
      <c r="D128" s="12"/>
      <c r="E128" s="34">
        <v>0</v>
      </c>
      <c r="F128" s="34">
        <v>223</v>
      </c>
      <c r="G128" s="34">
        <v>93</v>
      </c>
      <c r="H128" s="34">
        <v>0</v>
      </c>
      <c r="I128" s="34">
        <v>0</v>
      </c>
      <c r="J128" s="34">
        <f t="shared" si="18"/>
        <v>58</v>
      </c>
      <c r="K128" s="34">
        <v>0</v>
      </c>
      <c r="L128" s="34">
        <v>58</v>
      </c>
      <c r="M128" s="34">
        <v>0</v>
      </c>
      <c r="N128" s="34">
        <v>0</v>
      </c>
      <c r="O128" s="34">
        <v>0</v>
      </c>
      <c r="P128" s="34">
        <v>0</v>
      </c>
      <c r="Q128" s="34">
        <v>0</v>
      </c>
      <c r="R128" s="34">
        <f t="shared" si="15"/>
        <v>93</v>
      </c>
      <c r="S128" s="34">
        <v>0</v>
      </c>
      <c r="T128" s="34">
        <f t="shared" si="12"/>
        <v>0</v>
      </c>
      <c r="U128" s="34">
        <v>0</v>
      </c>
      <c r="V128" s="34">
        <v>0</v>
      </c>
      <c r="W128" s="34">
        <v>0</v>
      </c>
      <c r="X128" s="34">
        <v>0</v>
      </c>
      <c r="Y128" s="34">
        <v>0</v>
      </c>
      <c r="Z128" s="34">
        <f t="shared" si="16"/>
        <v>0</v>
      </c>
      <c r="AA128" s="14">
        <v>0</v>
      </c>
      <c r="AB128" s="14">
        <v>0</v>
      </c>
      <c r="AC128" s="14">
        <v>0</v>
      </c>
      <c r="AD128" s="14">
        <v>0</v>
      </c>
      <c r="AE128" s="14">
        <v>0</v>
      </c>
      <c r="AF128" s="14">
        <v>0</v>
      </c>
      <c r="AG128" s="14">
        <v>0</v>
      </c>
      <c r="AH128" s="14">
        <v>0</v>
      </c>
      <c r="AI128" s="14">
        <v>0</v>
      </c>
      <c r="AJ128" s="14">
        <v>0</v>
      </c>
      <c r="AK128" s="14">
        <v>0</v>
      </c>
      <c r="AL128" s="14">
        <v>0</v>
      </c>
      <c r="AM128" s="14">
        <v>0</v>
      </c>
      <c r="AN128" s="14">
        <v>0</v>
      </c>
      <c r="AO128" s="14">
        <v>0</v>
      </c>
      <c r="AP128" s="33">
        <f t="shared" si="17"/>
        <v>374</v>
      </c>
      <c r="AQ128" s="113"/>
      <c r="AR128" s="107">
        <v>43648</v>
      </c>
      <c r="AS128" s="1472">
        <v>0.70833333333333337</v>
      </c>
      <c r="AT128" s="1473" t="s">
        <v>96</v>
      </c>
      <c r="AU128" s="108">
        <v>10</v>
      </c>
      <c r="AV128" s="90" t="s">
        <v>75</v>
      </c>
      <c r="AW128" s="1473">
        <v>12.8</v>
      </c>
      <c r="AX128" s="1473">
        <v>193</v>
      </c>
      <c r="AY128" s="1474">
        <v>33.6</v>
      </c>
      <c r="AZ128" s="1473">
        <v>21</v>
      </c>
      <c r="BA128" s="1475">
        <v>29.3</v>
      </c>
      <c r="BB128" s="1473">
        <v>757.2</v>
      </c>
      <c r="BC128" s="1475">
        <v>8.9</v>
      </c>
      <c r="BD128" s="1473">
        <v>0</v>
      </c>
      <c r="BE128" s="1473">
        <v>0</v>
      </c>
      <c r="BF128" s="1473">
        <v>2</v>
      </c>
      <c r="BG128" s="1483">
        <v>0.4</v>
      </c>
      <c r="BH128" s="1476"/>
      <c r="BI128" s="1"/>
      <c r="BJ128" s="3"/>
      <c r="BK128" s="5"/>
    </row>
    <row r="129" spans="1:95" ht="15.95" customHeight="1" thickBot="1">
      <c r="A129" s="82">
        <v>43657</v>
      </c>
      <c r="B129" s="14" t="s">
        <v>86</v>
      </c>
      <c r="C129" s="14" t="s">
        <v>74</v>
      </c>
      <c r="D129" s="12"/>
      <c r="E129" s="34">
        <v>1</v>
      </c>
      <c r="F129" s="34">
        <v>23</v>
      </c>
      <c r="G129" s="34">
        <v>0</v>
      </c>
      <c r="H129" s="34">
        <v>137</v>
      </c>
      <c r="I129" s="34">
        <v>0</v>
      </c>
      <c r="J129" s="34">
        <f t="shared" si="18"/>
        <v>1</v>
      </c>
      <c r="K129" s="34">
        <v>0</v>
      </c>
      <c r="L129" s="34">
        <v>1</v>
      </c>
      <c r="M129" s="34">
        <v>0</v>
      </c>
      <c r="N129" s="34">
        <v>0</v>
      </c>
      <c r="O129" s="34">
        <v>0</v>
      </c>
      <c r="P129" s="34">
        <v>0</v>
      </c>
      <c r="Q129" s="34">
        <v>0</v>
      </c>
      <c r="R129" s="34">
        <f t="shared" si="15"/>
        <v>0</v>
      </c>
      <c r="S129" s="34">
        <v>0</v>
      </c>
      <c r="T129" s="34">
        <f t="shared" si="12"/>
        <v>0</v>
      </c>
      <c r="U129" s="34">
        <v>0</v>
      </c>
      <c r="V129" s="34">
        <v>0</v>
      </c>
      <c r="W129" s="34">
        <v>0</v>
      </c>
      <c r="X129" s="34">
        <v>0</v>
      </c>
      <c r="Y129" s="34">
        <v>0</v>
      </c>
      <c r="Z129" s="34">
        <f t="shared" si="16"/>
        <v>0</v>
      </c>
      <c r="AA129" s="14">
        <v>0</v>
      </c>
      <c r="AB129" s="14">
        <v>0</v>
      </c>
      <c r="AC129" s="14">
        <v>0</v>
      </c>
      <c r="AD129" s="14">
        <v>0</v>
      </c>
      <c r="AE129" s="14">
        <v>0</v>
      </c>
      <c r="AF129" s="14">
        <v>0</v>
      </c>
      <c r="AG129" s="14">
        <v>0</v>
      </c>
      <c r="AH129" s="14">
        <v>0</v>
      </c>
      <c r="AI129" s="14">
        <v>0</v>
      </c>
      <c r="AJ129" s="14">
        <v>0</v>
      </c>
      <c r="AK129" s="14">
        <v>1</v>
      </c>
      <c r="AL129" s="14">
        <v>0</v>
      </c>
      <c r="AM129" s="14">
        <v>4</v>
      </c>
      <c r="AN129" s="14">
        <v>0</v>
      </c>
      <c r="AO129" s="14">
        <v>0</v>
      </c>
      <c r="AP129" s="33">
        <f t="shared" si="17"/>
        <v>167</v>
      </c>
      <c r="AQ129" s="113"/>
      <c r="AR129" s="107">
        <v>43657</v>
      </c>
      <c r="AS129" s="1472">
        <v>0.69444444444444453</v>
      </c>
      <c r="AT129" s="1473" t="s">
        <v>86</v>
      </c>
      <c r="AU129" s="108">
        <v>10</v>
      </c>
      <c r="AV129" s="90" t="s">
        <v>75</v>
      </c>
      <c r="AW129" s="108">
        <v>7.6</v>
      </c>
      <c r="AX129" s="108">
        <v>98</v>
      </c>
      <c r="AY129" s="110">
        <v>5.13</v>
      </c>
      <c r="AZ129" s="108">
        <v>2.7</v>
      </c>
      <c r="BA129" s="111">
        <v>27.6</v>
      </c>
      <c r="BB129" s="108">
        <v>760.2</v>
      </c>
      <c r="BC129" s="111">
        <v>7.3</v>
      </c>
      <c r="BD129" s="108">
        <v>0</v>
      </c>
      <c r="BE129" s="108">
        <v>0</v>
      </c>
      <c r="BF129" s="108">
        <v>1</v>
      </c>
      <c r="BG129" s="109">
        <v>0.6</v>
      </c>
      <c r="BH129" s="1476"/>
    </row>
    <row r="130" spans="1:95" ht="15.95" customHeight="1" thickBot="1">
      <c r="A130" s="35">
        <v>43658</v>
      </c>
      <c r="B130" s="14" t="s">
        <v>82</v>
      </c>
      <c r="C130" s="14" t="s">
        <v>74</v>
      </c>
      <c r="D130" s="12"/>
      <c r="E130" s="34">
        <v>0</v>
      </c>
      <c r="F130" s="34">
        <v>244</v>
      </c>
      <c r="G130" s="34">
        <v>697</v>
      </c>
      <c r="H130" s="34">
        <v>0</v>
      </c>
      <c r="I130" s="34">
        <v>0</v>
      </c>
      <c r="J130" s="34">
        <f t="shared" si="18"/>
        <v>0</v>
      </c>
      <c r="K130" s="34">
        <v>0</v>
      </c>
      <c r="L130" s="34">
        <v>0</v>
      </c>
      <c r="M130" s="34">
        <v>0</v>
      </c>
      <c r="N130" s="34">
        <v>0</v>
      </c>
      <c r="O130" s="34">
        <v>0</v>
      </c>
      <c r="P130" s="34">
        <v>0</v>
      </c>
      <c r="Q130" s="34">
        <v>0</v>
      </c>
      <c r="R130" s="34">
        <f t="shared" si="15"/>
        <v>697</v>
      </c>
      <c r="S130" s="34">
        <v>0</v>
      </c>
      <c r="T130" s="34">
        <f t="shared" si="12"/>
        <v>0</v>
      </c>
      <c r="U130" s="34">
        <v>0</v>
      </c>
      <c r="V130" s="34">
        <v>0</v>
      </c>
      <c r="W130" s="34">
        <v>0</v>
      </c>
      <c r="X130" s="34">
        <v>0</v>
      </c>
      <c r="Y130" s="34">
        <v>0</v>
      </c>
      <c r="Z130" s="34">
        <f t="shared" si="16"/>
        <v>0</v>
      </c>
      <c r="AA130" s="14">
        <v>0</v>
      </c>
      <c r="AB130" s="14">
        <v>0</v>
      </c>
      <c r="AC130" s="14">
        <v>0</v>
      </c>
      <c r="AD130" s="14">
        <v>0</v>
      </c>
      <c r="AE130" s="14">
        <v>0</v>
      </c>
      <c r="AF130" s="14">
        <v>0</v>
      </c>
      <c r="AG130" s="14">
        <v>0</v>
      </c>
      <c r="AH130" s="14">
        <v>0</v>
      </c>
      <c r="AI130" s="14">
        <v>0</v>
      </c>
      <c r="AJ130" s="14">
        <v>0</v>
      </c>
      <c r="AK130" s="14">
        <v>1</v>
      </c>
      <c r="AL130" s="14">
        <v>0</v>
      </c>
      <c r="AM130" s="14">
        <v>0</v>
      </c>
      <c r="AN130" s="14">
        <v>0</v>
      </c>
      <c r="AO130" s="14">
        <v>0</v>
      </c>
      <c r="AP130" s="33">
        <f t="shared" si="17"/>
        <v>942</v>
      </c>
      <c r="AQ130" s="113"/>
      <c r="AR130" s="107">
        <v>43658</v>
      </c>
      <c r="AS130" s="1472">
        <v>0.32291666666666669</v>
      </c>
      <c r="AT130" s="1473" t="s">
        <v>82</v>
      </c>
      <c r="AU130" s="108">
        <v>10</v>
      </c>
      <c r="AV130" s="90" t="s">
        <v>75</v>
      </c>
      <c r="AW130" s="1473">
        <v>0.6</v>
      </c>
      <c r="AX130" s="1473">
        <v>5</v>
      </c>
      <c r="AY130" s="1474">
        <v>30.41</v>
      </c>
      <c r="AZ130" s="1473">
        <v>15.9</v>
      </c>
      <c r="BA130" s="1475">
        <v>20.9</v>
      </c>
      <c r="BB130" s="1473">
        <v>759.8</v>
      </c>
      <c r="BC130" s="1475">
        <v>8</v>
      </c>
      <c r="BD130" s="1473">
        <v>0</v>
      </c>
      <c r="BE130" s="1473">
        <v>0</v>
      </c>
      <c r="BF130" s="1473">
        <v>0.5</v>
      </c>
      <c r="BG130" s="1483">
        <v>0.1</v>
      </c>
      <c r="BH130" s="1476"/>
      <c r="BI130" s="1"/>
      <c r="BJ130" s="3"/>
      <c r="BK130" s="5"/>
    </row>
    <row r="131" spans="1:95" ht="15.95" customHeight="1" thickBot="1">
      <c r="A131" s="35">
        <v>43678</v>
      </c>
      <c r="B131" s="14" t="s">
        <v>89</v>
      </c>
      <c r="C131" s="14" t="s">
        <v>74</v>
      </c>
      <c r="D131" s="12"/>
      <c r="E131" s="34">
        <v>0</v>
      </c>
      <c r="F131" s="34">
        <v>0</v>
      </c>
      <c r="G131" s="34">
        <v>0</v>
      </c>
      <c r="H131" s="34">
        <v>0</v>
      </c>
      <c r="I131" s="34">
        <v>0</v>
      </c>
      <c r="J131" s="34">
        <f t="shared" si="18"/>
        <v>0</v>
      </c>
      <c r="K131" s="34">
        <v>0</v>
      </c>
      <c r="L131" s="34">
        <v>0</v>
      </c>
      <c r="M131" s="34">
        <v>0</v>
      </c>
      <c r="N131" s="34">
        <v>0</v>
      </c>
      <c r="O131" s="34">
        <v>0</v>
      </c>
      <c r="P131" s="34">
        <v>0</v>
      </c>
      <c r="Q131" s="34">
        <v>0</v>
      </c>
      <c r="R131" s="34">
        <f t="shared" si="15"/>
        <v>0</v>
      </c>
      <c r="S131" s="34">
        <v>0</v>
      </c>
      <c r="T131" s="34">
        <f t="shared" si="12"/>
        <v>0</v>
      </c>
      <c r="U131" s="34">
        <v>0</v>
      </c>
      <c r="V131" s="34">
        <v>0</v>
      </c>
      <c r="W131" s="34">
        <v>0</v>
      </c>
      <c r="X131" s="34">
        <v>0</v>
      </c>
      <c r="Y131" s="34">
        <v>0</v>
      </c>
      <c r="Z131" s="34">
        <f t="shared" si="16"/>
        <v>0</v>
      </c>
      <c r="AA131" s="14">
        <v>0</v>
      </c>
      <c r="AB131" s="14">
        <v>0</v>
      </c>
      <c r="AC131" s="14">
        <v>0</v>
      </c>
      <c r="AD131" s="14">
        <v>0</v>
      </c>
      <c r="AE131" s="14">
        <v>0</v>
      </c>
      <c r="AF131" s="14">
        <v>0</v>
      </c>
      <c r="AG131" s="14">
        <v>0</v>
      </c>
      <c r="AH131" s="14">
        <v>0</v>
      </c>
      <c r="AI131" s="14">
        <v>0</v>
      </c>
      <c r="AJ131" s="14">
        <v>0</v>
      </c>
      <c r="AK131" s="14">
        <v>0</v>
      </c>
      <c r="AL131" s="14">
        <v>0</v>
      </c>
      <c r="AM131" s="14">
        <v>0</v>
      </c>
      <c r="AN131" s="14">
        <v>0</v>
      </c>
      <c r="AO131" s="14">
        <v>0</v>
      </c>
      <c r="AP131" s="33">
        <f t="shared" si="17"/>
        <v>0</v>
      </c>
      <c r="AQ131" s="113"/>
      <c r="AR131" s="36">
        <v>43678</v>
      </c>
      <c r="AS131" s="88">
        <v>0.69097222222222221</v>
      </c>
      <c r="AT131" s="14" t="s">
        <v>89</v>
      </c>
      <c r="AU131" s="108">
        <v>10</v>
      </c>
      <c r="AV131" s="90" t="s">
        <v>75</v>
      </c>
      <c r="AW131" s="14">
        <v>12.7</v>
      </c>
      <c r="AX131" s="14">
        <v>208</v>
      </c>
      <c r="AY131" s="39">
        <v>48.54</v>
      </c>
      <c r="AZ131" s="14">
        <v>31.6</v>
      </c>
      <c r="BA131" s="40">
        <v>31.6</v>
      </c>
      <c r="BB131" s="14">
        <v>759.5</v>
      </c>
      <c r="BC131" s="40">
        <v>8.8000000000000007</v>
      </c>
      <c r="BD131" s="14">
        <v>0</v>
      </c>
      <c r="BE131" s="14">
        <v>0</v>
      </c>
      <c r="BF131" s="14">
        <v>1</v>
      </c>
      <c r="BG131" s="86">
        <v>0.5</v>
      </c>
      <c r="BH131" s="42"/>
      <c r="BI131" s="1"/>
      <c r="BJ131" s="3"/>
      <c r="BK131" s="5"/>
    </row>
    <row r="132" spans="1:95" ht="15.95" customHeight="1" thickBot="1">
      <c r="A132" s="82">
        <v>43678</v>
      </c>
      <c r="B132" s="14" t="s">
        <v>92</v>
      </c>
      <c r="C132" s="14" t="s">
        <v>74</v>
      </c>
      <c r="D132" s="12"/>
      <c r="E132" s="34">
        <v>2</v>
      </c>
      <c r="F132" s="34">
        <v>127</v>
      </c>
      <c r="G132" s="34">
        <v>15</v>
      </c>
      <c r="H132" s="34">
        <v>0</v>
      </c>
      <c r="I132" s="34">
        <v>0</v>
      </c>
      <c r="J132" s="34">
        <f t="shared" si="18"/>
        <v>13</v>
      </c>
      <c r="K132" s="34">
        <v>0</v>
      </c>
      <c r="L132" s="34">
        <v>13</v>
      </c>
      <c r="M132" s="34">
        <v>0</v>
      </c>
      <c r="N132" s="34">
        <v>0</v>
      </c>
      <c r="O132" s="34">
        <v>0</v>
      </c>
      <c r="P132" s="34">
        <v>0</v>
      </c>
      <c r="Q132" s="34">
        <v>0</v>
      </c>
      <c r="R132" s="34">
        <f t="shared" si="15"/>
        <v>15</v>
      </c>
      <c r="S132" s="34">
        <v>0</v>
      </c>
      <c r="T132" s="34">
        <f t="shared" si="12"/>
        <v>0</v>
      </c>
      <c r="U132" s="34">
        <v>0</v>
      </c>
      <c r="V132" s="34">
        <v>0</v>
      </c>
      <c r="W132" s="34">
        <v>0</v>
      </c>
      <c r="X132" s="34">
        <v>0</v>
      </c>
      <c r="Y132" s="34">
        <v>0</v>
      </c>
      <c r="Z132" s="34">
        <f t="shared" si="16"/>
        <v>0</v>
      </c>
      <c r="AA132" s="14">
        <v>0</v>
      </c>
      <c r="AB132" s="14">
        <v>0</v>
      </c>
      <c r="AC132" s="14">
        <v>0</v>
      </c>
      <c r="AD132" s="14">
        <v>0</v>
      </c>
      <c r="AE132" s="14">
        <v>0</v>
      </c>
      <c r="AF132" s="14">
        <v>0</v>
      </c>
      <c r="AG132" s="14">
        <v>0</v>
      </c>
      <c r="AH132" s="14">
        <v>0</v>
      </c>
      <c r="AI132" s="14">
        <v>0</v>
      </c>
      <c r="AJ132" s="14">
        <v>0</v>
      </c>
      <c r="AK132" s="14">
        <v>0</v>
      </c>
      <c r="AL132" s="14">
        <v>0</v>
      </c>
      <c r="AM132" s="14">
        <v>0</v>
      </c>
      <c r="AN132" s="14">
        <v>0</v>
      </c>
      <c r="AO132" s="14">
        <v>0</v>
      </c>
      <c r="AP132" s="33">
        <f t="shared" si="17"/>
        <v>157</v>
      </c>
      <c r="AQ132" s="113"/>
      <c r="AR132" s="36">
        <v>43678</v>
      </c>
      <c r="AS132" s="88">
        <v>0.66666666666666663</v>
      </c>
      <c r="AT132" s="14" t="s">
        <v>92</v>
      </c>
      <c r="AU132" s="108">
        <v>10</v>
      </c>
      <c r="AV132" s="90" t="s">
        <v>75</v>
      </c>
      <c r="AW132" s="14">
        <v>6.4</v>
      </c>
      <c r="AX132" s="14">
        <v>107</v>
      </c>
      <c r="AY132" s="39">
        <v>42.32</v>
      </c>
      <c r="AZ132" s="14">
        <v>26.6</v>
      </c>
      <c r="BA132" s="40">
        <v>34.1</v>
      </c>
      <c r="BB132" s="14">
        <v>759.3</v>
      </c>
      <c r="BC132" s="40">
        <v>8.5</v>
      </c>
      <c r="BD132" s="14">
        <v>0</v>
      </c>
      <c r="BE132" s="14">
        <v>0</v>
      </c>
      <c r="BF132" s="14">
        <v>0.5</v>
      </c>
      <c r="BG132" s="86">
        <v>1</v>
      </c>
      <c r="BH132" s="42"/>
    </row>
    <row r="133" spans="1:95" s="13" customFormat="1" ht="15.95" customHeight="1" thickBot="1">
      <c r="A133" s="35">
        <v>43678</v>
      </c>
      <c r="B133" s="14" t="s">
        <v>121</v>
      </c>
      <c r="C133" s="14" t="s">
        <v>74</v>
      </c>
      <c r="D133" s="12"/>
      <c r="E133" s="34">
        <v>12</v>
      </c>
      <c r="F133" s="34">
        <v>55</v>
      </c>
      <c r="G133" s="34">
        <v>101</v>
      </c>
      <c r="H133" s="34">
        <v>0</v>
      </c>
      <c r="I133" s="34">
        <v>0</v>
      </c>
      <c r="J133" s="34">
        <f t="shared" si="18"/>
        <v>7</v>
      </c>
      <c r="K133" s="34">
        <v>0</v>
      </c>
      <c r="L133" s="34">
        <v>7</v>
      </c>
      <c r="M133" s="34">
        <v>0</v>
      </c>
      <c r="N133" s="34">
        <v>0</v>
      </c>
      <c r="O133" s="34">
        <v>0</v>
      </c>
      <c r="P133" s="34">
        <v>0</v>
      </c>
      <c r="Q133" s="34">
        <v>0</v>
      </c>
      <c r="R133" s="34">
        <f t="shared" si="15"/>
        <v>101</v>
      </c>
      <c r="S133" s="34">
        <v>0</v>
      </c>
      <c r="T133" s="34">
        <f t="shared" si="12"/>
        <v>1</v>
      </c>
      <c r="U133" s="34">
        <v>1</v>
      </c>
      <c r="V133" s="34">
        <v>0</v>
      </c>
      <c r="W133" s="34">
        <v>0</v>
      </c>
      <c r="X133" s="34">
        <v>0</v>
      </c>
      <c r="Y133" s="34">
        <v>0</v>
      </c>
      <c r="Z133" s="34">
        <f t="shared" si="16"/>
        <v>1</v>
      </c>
      <c r="AA133" s="14">
        <v>0</v>
      </c>
      <c r="AB133" s="14">
        <v>0</v>
      </c>
      <c r="AC133" s="14">
        <v>0</v>
      </c>
      <c r="AD133" s="14">
        <v>0</v>
      </c>
      <c r="AE133" s="14">
        <v>0</v>
      </c>
      <c r="AF133" s="14">
        <v>0</v>
      </c>
      <c r="AG133" s="14">
        <v>1</v>
      </c>
      <c r="AH133" s="14">
        <v>0</v>
      </c>
      <c r="AI133" s="14">
        <v>0</v>
      </c>
      <c r="AJ133" s="14">
        <v>0</v>
      </c>
      <c r="AK133" s="14">
        <v>0</v>
      </c>
      <c r="AL133" s="14">
        <v>0</v>
      </c>
      <c r="AM133" s="14">
        <v>0</v>
      </c>
      <c r="AN133" s="14">
        <v>0</v>
      </c>
      <c r="AO133" s="14">
        <v>0</v>
      </c>
      <c r="AP133" s="33">
        <f t="shared" si="17"/>
        <v>177</v>
      </c>
      <c r="AQ133" s="113"/>
      <c r="AR133" s="36">
        <v>43678</v>
      </c>
      <c r="AS133" s="88">
        <v>0.63888888888888895</v>
      </c>
      <c r="AT133" s="14" t="s">
        <v>121</v>
      </c>
      <c r="AU133" s="108">
        <v>10</v>
      </c>
      <c r="AV133" s="90" t="s">
        <v>75</v>
      </c>
      <c r="AW133" s="14">
        <v>13.2</v>
      </c>
      <c r="AX133" s="14">
        <v>196</v>
      </c>
      <c r="AY133" s="39">
        <v>22.33</v>
      </c>
      <c r="AZ133" s="14">
        <v>13.3</v>
      </c>
      <c r="BA133" s="40">
        <v>32.6</v>
      </c>
      <c r="BB133" s="14">
        <v>759.5</v>
      </c>
      <c r="BC133" s="40">
        <v>7.6</v>
      </c>
      <c r="BD133" s="14">
        <v>0</v>
      </c>
      <c r="BE133" s="14">
        <v>0</v>
      </c>
      <c r="BF133" s="14">
        <v>1</v>
      </c>
      <c r="BG133" s="86">
        <v>0.4</v>
      </c>
      <c r="BH133" s="42"/>
      <c r="BI133" s="1"/>
      <c r="BJ133" s="3"/>
      <c r="BK133" s="5"/>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row>
    <row r="134" spans="1:95" ht="15.95" customHeight="1" thickBot="1">
      <c r="A134" s="35">
        <v>43678</v>
      </c>
      <c r="B134" s="14" t="s">
        <v>128</v>
      </c>
      <c r="C134" s="14" t="s">
        <v>74</v>
      </c>
      <c r="D134" s="12"/>
      <c r="E134" s="34">
        <v>69</v>
      </c>
      <c r="F134" s="34">
        <v>26</v>
      </c>
      <c r="G134" s="34">
        <v>0</v>
      </c>
      <c r="H134" s="34">
        <v>5</v>
      </c>
      <c r="I134" s="34">
        <v>0</v>
      </c>
      <c r="J134" s="34">
        <f t="shared" si="18"/>
        <v>21</v>
      </c>
      <c r="K134" s="34">
        <v>0</v>
      </c>
      <c r="L134" s="34">
        <v>18</v>
      </c>
      <c r="M134" s="34">
        <v>0</v>
      </c>
      <c r="N134" s="34">
        <v>3</v>
      </c>
      <c r="O134" s="34">
        <v>0</v>
      </c>
      <c r="P134" s="34">
        <v>0</v>
      </c>
      <c r="Q134" s="34">
        <v>0</v>
      </c>
      <c r="R134" s="34">
        <f t="shared" si="15"/>
        <v>0</v>
      </c>
      <c r="S134" s="34">
        <v>0</v>
      </c>
      <c r="T134" s="34">
        <f t="shared" si="12"/>
        <v>0</v>
      </c>
      <c r="U134" s="34">
        <v>0</v>
      </c>
      <c r="V134" s="34">
        <v>0</v>
      </c>
      <c r="W134" s="34">
        <v>0</v>
      </c>
      <c r="X134" s="34">
        <v>0</v>
      </c>
      <c r="Y134" s="34">
        <v>0</v>
      </c>
      <c r="Z134" s="34">
        <f t="shared" si="16"/>
        <v>0</v>
      </c>
      <c r="AA134" s="14">
        <v>0</v>
      </c>
      <c r="AB134" s="14">
        <v>0</v>
      </c>
      <c r="AC134" s="14">
        <v>0</v>
      </c>
      <c r="AD134" s="14">
        <v>0</v>
      </c>
      <c r="AE134" s="14">
        <v>0</v>
      </c>
      <c r="AF134" s="14">
        <v>0</v>
      </c>
      <c r="AG134" s="14">
        <v>0</v>
      </c>
      <c r="AH134" s="14">
        <v>0</v>
      </c>
      <c r="AI134" s="14">
        <v>0</v>
      </c>
      <c r="AJ134" s="14">
        <v>0</v>
      </c>
      <c r="AK134" s="14">
        <v>0</v>
      </c>
      <c r="AL134" s="14">
        <v>0</v>
      </c>
      <c r="AM134" s="14">
        <v>0</v>
      </c>
      <c r="AN134" s="14">
        <v>0</v>
      </c>
      <c r="AO134" s="14">
        <v>0</v>
      </c>
      <c r="AP134" s="33">
        <f t="shared" si="17"/>
        <v>121</v>
      </c>
      <c r="AQ134" s="113"/>
      <c r="AR134" s="36">
        <v>43678</v>
      </c>
      <c r="AS134" s="88">
        <v>0.59722222222222221</v>
      </c>
      <c r="AT134" s="14" t="s">
        <v>128</v>
      </c>
      <c r="AU134" s="108">
        <v>10</v>
      </c>
      <c r="AV134" s="90" t="s">
        <v>75</v>
      </c>
      <c r="AW134" s="14">
        <v>12.9</v>
      </c>
      <c r="AX134" s="14">
        <v>179</v>
      </c>
      <c r="AY134" s="39">
        <v>10.17</v>
      </c>
      <c r="AZ134" s="14">
        <v>5.7</v>
      </c>
      <c r="BA134" s="40">
        <v>31</v>
      </c>
      <c r="BB134" s="14">
        <v>760.2</v>
      </c>
      <c r="BC134" s="40">
        <v>8.6</v>
      </c>
      <c r="BD134" s="14">
        <v>0</v>
      </c>
      <c r="BE134" s="14">
        <v>0</v>
      </c>
      <c r="BF134" s="14">
        <v>1</v>
      </c>
      <c r="BG134" s="86">
        <v>0.6</v>
      </c>
      <c r="BH134" s="42"/>
      <c r="BI134" s="1"/>
      <c r="BJ134" s="3"/>
      <c r="BK134" s="5"/>
    </row>
    <row r="135" spans="1:95" ht="15.95" customHeight="1" thickBot="1">
      <c r="A135" s="35">
        <v>43679</v>
      </c>
      <c r="B135" s="14" t="s">
        <v>82</v>
      </c>
      <c r="C135" s="14" t="s">
        <v>74</v>
      </c>
      <c r="D135" s="12"/>
      <c r="E135" s="34">
        <v>0</v>
      </c>
      <c r="F135" s="34">
        <v>1</v>
      </c>
      <c r="G135" s="34">
        <v>307</v>
      </c>
      <c r="H135" s="34">
        <v>0</v>
      </c>
      <c r="I135" s="34">
        <v>19</v>
      </c>
      <c r="J135" s="34">
        <f t="shared" si="18"/>
        <v>0</v>
      </c>
      <c r="K135" s="34">
        <v>0</v>
      </c>
      <c r="L135" s="34">
        <v>0</v>
      </c>
      <c r="M135" s="34">
        <v>0</v>
      </c>
      <c r="N135" s="34">
        <v>0</v>
      </c>
      <c r="O135" s="34">
        <v>0</v>
      </c>
      <c r="P135" s="34">
        <v>0</v>
      </c>
      <c r="Q135" s="34">
        <v>0</v>
      </c>
      <c r="R135" s="34">
        <f t="shared" si="15"/>
        <v>307</v>
      </c>
      <c r="S135" s="34">
        <v>0</v>
      </c>
      <c r="T135" s="34">
        <f t="shared" si="12"/>
        <v>0</v>
      </c>
      <c r="U135" s="34">
        <v>0</v>
      </c>
      <c r="V135" s="34">
        <v>0</v>
      </c>
      <c r="W135" s="34">
        <v>0</v>
      </c>
      <c r="X135" s="34">
        <v>0</v>
      </c>
      <c r="Y135" s="34">
        <v>0</v>
      </c>
      <c r="Z135" s="34">
        <f t="shared" si="16"/>
        <v>0</v>
      </c>
      <c r="AA135" s="14">
        <v>0</v>
      </c>
      <c r="AB135" s="14">
        <v>0</v>
      </c>
      <c r="AC135" s="14">
        <v>0</v>
      </c>
      <c r="AD135" s="14">
        <v>0</v>
      </c>
      <c r="AE135" s="14">
        <v>0</v>
      </c>
      <c r="AF135" s="14">
        <v>0</v>
      </c>
      <c r="AG135" s="14">
        <v>0</v>
      </c>
      <c r="AH135" s="14">
        <v>0</v>
      </c>
      <c r="AI135" s="14">
        <v>0</v>
      </c>
      <c r="AJ135" s="14">
        <v>0</v>
      </c>
      <c r="AK135" s="14">
        <v>0</v>
      </c>
      <c r="AL135" s="14">
        <v>0</v>
      </c>
      <c r="AM135" s="14">
        <v>0</v>
      </c>
      <c r="AN135" s="14">
        <v>0</v>
      </c>
      <c r="AO135" s="14">
        <v>0</v>
      </c>
      <c r="AP135" s="33">
        <f t="shared" si="17"/>
        <v>327</v>
      </c>
      <c r="AQ135" s="113"/>
      <c r="AR135" s="36">
        <v>43679</v>
      </c>
      <c r="AS135" s="88">
        <v>0.50694444444444442</v>
      </c>
      <c r="AT135" s="14" t="s">
        <v>82</v>
      </c>
      <c r="AU135" s="108">
        <v>10</v>
      </c>
      <c r="AV135" s="90" t="s">
        <v>75</v>
      </c>
      <c r="AW135" s="14">
        <v>6.4</v>
      </c>
      <c r="AX135" s="14">
        <v>107</v>
      </c>
      <c r="AY135" s="39">
        <v>80.2</v>
      </c>
      <c r="AZ135" s="14">
        <v>56.8</v>
      </c>
      <c r="BA135" s="40">
        <v>27.2</v>
      </c>
      <c r="BB135" s="14">
        <v>759.3</v>
      </c>
      <c r="BC135" s="40">
        <v>8</v>
      </c>
      <c r="BD135" s="14">
        <v>0</v>
      </c>
      <c r="BE135" s="14">
        <v>0</v>
      </c>
      <c r="BF135" s="14">
        <v>1</v>
      </c>
      <c r="BG135" s="86">
        <v>0.5</v>
      </c>
      <c r="BH135" s="42"/>
      <c r="BI135" s="1"/>
      <c r="BJ135" s="3"/>
      <c r="BK135" s="5"/>
    </row>
    <row r="136" spans="1:95" ht="15.95" customHeight="1" thickBot="1">
      <c r="A136" s="35">
        <v>43679</v>
      </c>
      <c r="B136" s="14" t="s">
        <v>73</v>
      </c>
      <c r="C136" s="14" t="s">
        <v>74</v>
      </c>
      <c r="D136" s="12"/>
      <c r="E136" s="34">
        <v>2</v>
      </c>
      <c r="F136" s="34">
        <v>91</v>
      </c>
      <c r="G136" s="34">
        <v>273</v>
      </c>
      <c r="H136" s="34">
        <v>0</v>
      </c>
      <c r="I136" s="34">
        <v>0</v>
      </c>
      <c r="J136" s="34">
        <f t="shared" si="18"/>
        <v>0</v>
      </c>
      <c r="K136" s="34">
        <v>0</v>
      </c>
      <c r="L136" s="34">
        <v>0</v>
      </c>
      <c r="M136" s="34">
        <v>0</v>
      </c>
      <c r="N136" s="34">
        <v>0</v>
      </c>
      <c r="O136" s="34">
        <v>0</v>
      </c>
      <c r="P136" s="34">
        <v>0</v>
      </c>
      <c r="Q136" s="34">
        <v>1</v>
      </c>
      <c r="R136" s="34">
        <f t="shared" si="15"/>
        <v>273</v>
      </c>
      <c r="S136" s="34">
        <v>0</v>
      </c>
      <c r="T136" s="34">
        <f t="shared" ref="T136:T200" si="19">U136+V136+W136</f>
        <v>0</v>
      </c>
      <c r="U136" s="34">
        <v>0</v>
      </c>
      <c r="V136" s="34">
        <v>0</v>
      </c>
      <c r="W136" s="34">
        <v>0</v>
      </c>
      <c r="X136" s="34">
        <v>0</v>
      </c>
      <c r="Y136" s="34">
        <v>0</v>
      </c>
      <c r="Z136" s="34">
        <f t="shared" si="16"/>
        <v>0</v>
      </c>
      <c r="AA136" s="14">
        <v>0</v>
      </c>
      <c r="AB136" s="14">
        <v>0</v>
      </c>
      <c r="AC136" s="14">
        <v>0</v>
      </c>
      <c r="AD136" s="14">
        <v>0</v>
      </c>
      <c r="AE136" s="14">
        <v>0</v>
      </c>
      <c r="AF136" s="14">
        <v>0</v>
      </c>
      <c r="AG136" s="14">
        <v>0</v>
      </c>
      <c r="AH136" s="14">
        <v>0</v>
      </c>
      <c r="AI136" s="14">
        <v>0</v>
      </c>
      <c r="AJ136" s="14">
        <v>0</v>
      </c>
      <c r="AK136" s="14">
        <v>0</v>
      </c>
      <c r="AL136" s="14">
        <v>0</v>
      </c>
      <c r="AM136" s="14">
        <v>0</v>
      </c>
      <c r="AN136" s="14">
        <v>0</v>
      </c>
      <c r="AO136" s="14">
        <v>0</v>
      </c>
      <c r="AP136" s="33">
        <f t="shared" si="17"/>
        <v>367</v>
      </c>
      <c r="AQ136" s="113"/>
      <c r="AR136" s="36">
        <v>43679</v>
      </c>
      <c r="AS136" s="88">
        <v>0.47916666666666669</v>
      </c>
      <c r="AT136" s="14" t="s">
        <v>73</v>
      </c>
      <c r="AU136" s="108">
        <v>10</v>
      </c>
      <c r="AV136" s="90" t="s">
        <v>75</v>
      </c>
      <c r="AW136" s="14">
        <v>8</v>
      </c>
      <c r="AX136" s="14">
        <v>118</v>
      </c>
      <c r="AY136" s="39">
        <v>58.2</v>
      </c>
      <c r="AZ136" s="14">
        <v>39</v>
      </c>
      <c r="BA136" s="40">
        <v>25</v>
      </c>
      <c r="BB136" s="14">
        <v>760.1</v>
      </c>
      <c r="BC136" s="40">
        <v>8.1999999999999993</v>
      </c>
      <c r="BD136" s="14">
        <v>0</v>
      </c>
      <c r="BE136" s="14">
        <v>0</v>
      </c>
      <c r="BF136" s="14">
        <v>1</v>
      </c>
      <c r="BG136" s="86">
        <v>0.4</v>
      </c>
      <c r="BH136" s="42"/>
      <c r="BI136" s="1"/>
      <c r="BJ136" s="3"/>
      <c r="BK136" s="5"/>
    </row>
    <row r="137" spans="1:95" ht="15.95" customHeight="1" thickBot="1">
      <c r="A137" s="82">
        <v>43679</v>
      </c>
      <c r="B137" s="14" t="s">
        <v>94</v>
      </c>
      <c r="C137" s="14" t="s">
        <v>74</v>
      </c>
      <c r="D137" s="12"/>
      <c r="E137" s="34">
        <v>0</v>
      </c>
      <c r="F137" s="34">
        <v>105</v>
      </c>
      <c r="G137" s="34">
        <v>61</v>
      </c>
      <c r="H137" s="34">
        <v>0</v>
      </c>
      <c r="I137" s="34">
        <v>0</v>
      </c>
      <c r="J137" s="34">
        <f t="shared" si="18"/>
        <v>0</v>
      </c>
      <c r="K137" s="34">
        <v>0</v>
      </c>
      <c r="L137" s="34">
        <v>0</v>
      </c>
      <c r="M137" s="34">
        <v>0</v>
      </c>
      <c r="N137" s="34">
        <v>0</v>
      </c>
      <c r="O137" s="34">
        <v>0</v>
      </c>
      <c r="P137" s="34">
        <v>0</v>
      </c>
      <c r="Q137" s="34">
        <v>0</v>
      </c>
      <c r="R137" s="34">
        <f t="shared" si="15"/>
        <v>61</v>
      </c>
      <c r="S137" s="34">
        <v>0</v>
      </c>
      <c r="T137" s="34">
        <f t="shared" si="19"/>
        <v>0</v>
      </c>
      <c r="U137" s="34">
        <v>0</v>
      </c>
      <c r="V137" s="34">
        <v>0</v>
      </c>
      <c r="W137" s="34">
        <v>0</v>
      </c>
      <c r="X137" s="34">
        <v>0</v>
      </c>
      <c r="Y137" s="34">
        <v>0</v>
      </c>
      <c r="Z137" s="34">
        <f t="shared" si="16"/>
        <v>0</v>
      </c>
      <c r="AA137" s="14">
        <v>0</v>
      </c>
      <c r="AB137" s="14">
        <v>0</v>
      </c>
      <c r="AC137" s="14">
        <v>0</v>
      </c>
      <c r="AD137" s="14">
        <v>0</v>
      </c>
      <c r="AE137" s="14">
        <v>0</v>
      </c>
      <c r="AF137" s="14">
        <v>0</v>
      </c>
      <c r="AG137" s="14">
        <v>0</v>
      </c>
      <c r="AH137" s="14">
        <v>0</v>
      </c>
      <c r="AI137" s="14">
        <v>0</v>
      </c>
      <c r="AJ137" s="14">
        <v>0</v>
      </c>
      <c r="AK137" s="14">
        <v>0</v>
      </c>
      <c r="AL137" s="14">
        <v>0</v>
      </c>
      <c r="AM137" s="14">
        <v>0</v>
      </c>
      <c r="AN137" s="14">
        <v>0</v>
      </c>
      <c r="AO137" s="14">
        <v>0</v>
      </c>
      <c r="AP137" s="33">
        <f t="shared" si="17"/>
        <v>166</v>
      </c>
      <c r="AQ137" s="113"/>
      <c r="AR137" s="36">
        <v>43679</v>
      </c>
      <c r="AS137" s="88">
        <v>0.34375</v>
      </c>
      <c r="AT137" s="14" t="s">
        <v>94</v>
      </c>
      <c r="AU137" s="108">
        <v>10</v>
      </c>
      <c r="AV137" s="90" t="s">
        <v>75</v>
      </c>
      <c r="AW137" s="14">
        <v>5.9</v>
      </c>
      <c r="AX137" s="14">
        <v>84</v>
      </c>
      <c r="AY137" s="39">
        <v>50.3</v>
      </c>
      <c r="AZ137" s="14">
        <v>33</v>
      </c>
      <c r="BA137" s="40">
        <v>24.9</v>
      </c>
      <c r="BB137" s="14">
        <v>761.5</v>
      </c>
      <c r="BC137" s="40">
        <v>8.3000000000000007</v>
      </c>
      <c r="BD137" s="14">
        <v>0</v>
      </c>
      <c r="BE137" s="14">
        <v>0</v>
      </c>
      <c r="BF137" s="14">
        <v>1</v>
      </c>
      <c r="BG137" s="86">
        <v>0.5</v>
      </c>
      <c r="BH137" s="42"/>
    </row>
    <row r="138" spans="1:95" ht="15.95" customHeight="1" thickBot="1">
      <c r="A138" s="82">
        <v>43679</v>
      </c>
      <c r="B138" s="14" t="s">
        <v>96</v>
      </c>
      <c r="C138" s="14" t="s">
        <v>74</v>
      </c>
      <c r="D138" s="12"/>
      <c r="E138" s="34">
        <v>0</v>
      </c>
      <c r="F138" s="34">
        <v>0</v>
      </c>
      <c r="G138" s="34">
        <v>49</v>
      </c>
      <c r="H138" s="34">
        <v>0</v>
      </c>
      <c r="I138" s="34">
        <v>0</v>
      </c>
      <c r="J138" s="34">
        <f t="shared" si="18"/>
        <v>0</v>
      </c>
      <c r="K138" s="34">
        <v>0</v>
      </c>
      <c r="L138" s="34">
        <v>0</v>
      </c>
      <c r="M138" s="34">
        <v>0</v>
      </c>
      <c r="N138" s="34">
        <v>0</v>
      </c>
      <c r="O138" s="34">
        <v>0</v>
      </c>
      <c r="P138" s="34">
        <v>0</v>
      </c>
      <c r="Q138" s="34">
        <v>0</v>
      </c>
      <c r="R138" s="34">
        <f t="shared" si="15"/>
        <v>49</v>
      </c>
      <c r="S138" s="34">
        <v>0</v>
      </c>
      <c r="T138" s="34">
        <f t="shared" si="19"/>
        <v>0</v>
      </c>
      <c r="U138" s="34">
        <v>0</v>
      </c>
      <c r="V138" s="34">
        <v>0</v>
      </c>
      <c r="W138" s="34">
        <v>0</v>
      </c>
      <c r="X138" s="34">
        <v>0</v>
      </c>
      <c r="Y138" s="34">
        <v>0</v>
      </c>
      <c r="Z138" s="34">
        <f t="shared" si="16"/>
        <v>0</v>
      </c>
      <c r="AA138" s="14">
        <v>0</v>
      </c>
      <c r="AB138" s="14">
        <v>0</v>
      </c>
      <c r="AC138" s="14">
        <v>0</v>
      </c>
      <c r="AD138" s="14">
        <v>0</v>
      </c>
      <c r="AE138" s="14">
        <v>0</v>
      </c>
      <c r="AF138" s="14">
        <v>0</v>
      </c>
      <c r="AG138" s="14">
        <v>0</v>
      </c>
      <c r="AH138" s="14">
        <v>0</v>
      </c>
      <c r="AI138" s="14">
        <v>0</v>
      </c>
      <c r="AJ138" s="14">
        <v>0</v>
      </c>
      <c r="AK138" s="14">
        <v>0</v>
      </c>
      <c r="AL138" s="14">
        <v>0</v>
      </c>
      <c r="AM138" s="14">
        <v>0</v>
      </c>
      <c r="AN138" s="14">
        <v>0</v>
      </c>
      <c r="AO138" s="14">
        <v>0</v>
      </c>
      <c r="AP138" s="33">
        <f t="shared" si="17"/>
        <v>49</v>
      </c>
      <c r="AQ138" s="113"/>
      <c r="AR138" s="36">
        <v>43679</v>
      </c>
      <c r="AS138" s="88">
        <v>0.37847222222222227</v>
      </c>
      <c r="AT138" s="14" t="s">
        <v>96</v>
      </c>
      <c r="AU138" s="108">
        <v>10</v>
      </c>
      <c r="AV138" s="90" t="s">
        <v>75</v>
      </c>
      <c r="AW138" s="14">
        <v>5.3</v>
      </c>
      <c r="AX138" s="14">
        <v>77</v>
      </c>
      <c r="AY138" s="39">
        <v>50.7</v>
      </c>
      <c r="AZ138" s="14">
        <v>33.200000000000003</v>
      </c>
      <c r="BA138" s="40">
        <v>24.6</v>
      </c>
      <c r="BB138" s="14">
        <v>761.2</v>
      </c>
      <c r="BC138" s="40">
        <v>8.5</v>
      </c>
      <c r="BD138" s="14">
        <v>0</v>
      </c>
      <c r="BE138" s="14">
        <v>0</v>
      </c>
      <c r="BF138" s="14">
        <v>0.8</v>
      </c>
      <c r="BG138" s="86">
        <v>0.5</v>
      </c>
      <c r="BH138" s="42"/>
    </row>
    <row r="139" spans="1:95" ht="15.95" customHeight="1" thickBot="1">
      <c r="A139" s="35">
        <v>43680</v>
      </c>
      <c r="B139" s="14" t="s">
        <v>86</v>
      </c>
      <c r="C139" s="14" t="s">
        <v>74</v>
      </c>
      <c r="D139" s="12"/>
      <c r="E139" s="34">
        <v>11</v>
      </c>
      <c r="F139" s="34">
        <v>13</v>
      </c>
      <c r="G139" s="34">
        <v>0</v>
      </c>
      <c r="H139" s="34">
        <v>26</v>
      </c>
      <c r="I139" s="34">
        <v>0</v>
      </c>
      <c r="J139" s="34">
        <f t="shared" si="18"/>
        <v>0</v>
      </c>
      <c r="K139" s="34">
        <v>0</v>
      </c>
      <c r="L139" s="34">
        <v>0</v>
      </c>
      <c r="M139" s="34">
        <v>0</v>
      </c>
      <c r="N139" s="34">
        <v>0</v>
      </c>
      <c r="O139" s="34">
        <v>0</v>
      </c>
      <c r="P139" s="34">
        <v>0</v>
      </c>
      <c r="Q139" s="34">
        <v>0</v>
      </c>
      <c r="R139" s="34">
        <f t="shared" si="15"/>
        <v>1</v>
      </c>
      <c r="S139" s="34">
        <v>1</v>
      </c>
      <c r="T139" s="34">
        <f t="shared" si="19"/>
        <v>0</v>
      </c>
      <c r="U139" s="34">
        <v>0</v>
      </c>
      <c r="V139" s="34">
        <v>0</v>
      </c>
      <c r="W139" s="34">
        <v>0</v>
      </c>
      <c r="X139" s="34">
        <v>0</v>
      </c>
      <c r="Y139" s="34">
        <v>0</v>
      </c>
      <c r="Z139" s="34">
        <f t="shared" si="16"/>
        <v>0</v>
      </c>
      <c r="AA139" s="14">
        <v>0</v>
      </c>
      <c r="AB139" s="14">
        <v>0</v>
      </c>
      <c r="AC139" s="14">
        <v>0</v>
      </c>
      <c r="AD139" s="14">
        <v>0</v>
      </c>
      <c r="AE139" s="14">
        <v>0</v>
      </c>
      <c r="AF139" s="14">
        <v>0</v>
      </c>
      <c r="AG139" s="14">
        <v>0</v>
      </c>
      <c r="AH139" s="14">
        <v>0</v>
      </c>
      <c r="AI139" s="14">
        <v>0</v>
      </c>
      <c r="AJ139" s="14">
        <v>0</v>
      </c>
      <c r="AK139" s="14">
        <v>4</v>
      </c>
      <c r="AL139" s="14">
        <v>0</v>
      </c>
      <c r="AM139" s="14">
        <v>0</v>
      </c>
      <c r="AN139" s="14">
        <v>0</v>
      </c>
      <c r="AO139" s="14">
        <v>0</v>
      </c>
      <c r="AP139" s="33">
        <f t="shared" si="17"/>
        <v>55</v>
      </c>
      <c r="AQ139" s="113"/>
      <c r="AR139" s="36">
        <v>43680</v>
      </c>
      <c r="AS139" s="88">
        <v>0.42708333333333331</v>
      </c>
      <c r="AT139" s="14" t="s">
        <v>86</v>
      </c>
      <c r="AU139" s="108">
        <v>10</v>
      </c>
      <c r="AV139" s="90" t="s">
        <v>75</v>
      </c>
      <c r="AW139" s="14">
        <v>3.7</v>
      </c>
      <c r="AX139" s="14">
        <v>45</v>
      </c>
      <c r="AY139" s="39">
        <v>6.96</v>
      </c>
      <c r="AZ139" s="14">
        <v>3.8</v>
      </c>
      <c r="BA139" s="40">
        <v>24.5</v>
      </c>
      <c r="BB139" s="14">
        <v>759.5</v>
      </c>
      <c r="BC139" s="40">
        <v>7</v>
      </c>
      <c r="BD139" s="14" t="s">
        <v>91</v>
      </c>
      <c r="BE139" s="14" t="s">
        <v>91</v>
      </c>
      <c r="BF139" s="14">
        <v>0.5</v>
      </c>
      <c r="BG139" s="86">
        <v>0.5</v>
      </c>
      <c r="BH139" s="42"/>
      <c r="BI139" s="1"/>
      <c r="BJ139" s="3"/>
      <c r="BK139" s="5"/>
    </row>
    <row r="140" spans="1:95" ht="15.95" customHeight="1" thickBot="1">
      <c r="A140" s="35">
        <v>43726</v>
      </c>
      <c r="B140" s="14" t="s">
        <v>121</v>
      </c>
      <c r="C140" s="14" t="s">
        <v>74</v>
      </c>
      <c r="D140" s="12"/>
      <c r="E140" s="34">
        <v>20</v>
      </c>
      <c r="F140" s="34">
        <v>0</v>
      </c>
      <c r="G140" s="34">
        <v>0</v>
      </c>
      <c r="H140" s="34">
        <v>0</v>
      </c>
      <c r="I140" s="34">
        <v>0</v>
      </c>
      <c r="J140" s="34">
        <f t="shared" si="18"/>
        <v>0</v>
      </c>
      <c r="K140" s="34">
        <v>0</v>
      </c>
      <c r="L140" s="34">
        <v>0</v>
      </c>
      <c r="M140" s="34">
        <v>0</v>
      </c>
      <c r="N140" s="34">
        <v>0</v>
      </c>
      <c r="O140" s="34">
        <v>0</v>
      </c>
      <c r="P140" s="34">
        <v>0</v>
      </c>
      <c r="Q140" s="34">
        <v>0</v>
      </c>
      <c r="R140" s="34">
        <f t="shared" si="15"/>
        <v>0</v>
      </c>
      <c r="S140" s="34">
        <v>0</v>
      </c>
      <c r="T140" s="34">
        <f t="shared" si="19"/>
        <v>0</v>
      </c>
      <c r="U140" s="34">
        <v>0</v>
      </c>
      <c r="V140" s="34">
        <v>0</v>
      </c>
      <c r="W140" s="34">
        <v>0</v>
      </c>
      <c r="X140" s="34">
        <v>0</v>
      </c>
      <c r="Y140" s="34">
        <v>0</v>
      </c>
      <c r="Z140" s="34">
        <f t="shared" si="16"/>
        <v>0</v>
      </c>
      <c r="AA140" s="14">
        <v>0</v>
      </c>
      <c r="AB140" s="14">
        <v>0</v>
      </c>
      <c r="AC140" s="14">
        <v>0</v>
      </c>
      <c r="AD140" s="14">
        <v>0</v>
      </c>
      <c r="AE140" s="14">
        <v>0</v>
      </c>
      <c r="AF140" s="14">
        <v>0</v>
      </c>
      <c r="AG140" s="14">
        <v>0</v>
      </c>
      <c r="AH140" s="14">
        <v>0</v>
      </c>
      <c r="AI140" s="14">
        <v>0</v>
      </c>
      <c r="AJ140" s="14">
        <v>0</v>
      </c>
      <c r="AK140" s="14">
        <v>0</v>
      </c>
      <c r="AL140" s="14">
        <v>0</v>
      </c>
      <c r="AM140" s="14">
        <v>0</v>
      </c>
      <c r="AN140" s="14">
        <v>0</v>
      </c>
      <c r="AO140" s="14">
        <v>0</v>
      </c>
      <c r="AP140" s="33">
        <f t="shared" si="17"/>
        <v>20</v>
      </c>
      <c r="AQ140" s="113"/>
      <c r="AR140" s="36">
        <v>43726</v>
      </c>
      <c r="AS140" s="88">
        <v>0.43402777777777773</v>
      </c>
      <c r="AT140" s="14" t="s">
        <v>121</v>
      </c>
      <c r="AU140" s="108">
        <v>10</v>
      </c>
      <c r="AV140" s="90" t="s">
        <v>75</v>
      </c>
      <c r="AW140" s="14">
        <v>2.5</v>
      </c>
      <c r="AX140" s="14">
        <v>29</v>
      </c>
      <c r="AY140" s="39">
        <v>5.44</v>
      </c>
      <c r="AZ140" s="14">
        <v>2.9</v>
      </c>
      <c r="BA140" s="40">
        <v>20.5</v>
      </c>
      <c r="BB140" s="14">
        <v>759.7</v>
      </c>
      <c r="BC140" s="40">
        <v>6.9</v>
      </c>
      <c r="BD140" s="14">
        <v>0</v>
      </c>
      <c r="BE140" s="14">
        <v>0</v>
      </c>
      <c r="BF140" s="14">
        <v>1</v>
      </c>
      <c r="BG140" s="86">
        <v>0.4</v>
      </c>
      <c r="BH140" s="42"/>
      <c r="BI140" s="1"/>
      <c r="BJ140" s="3"/>
      <c r="BK140" s="5"/>
    </row>
    <row r="141" spans="1:95" ht="15.95" customHeight="1" thickBot="1">
      <c r="A141" s="82">
        <v>43728</v>
      </c>
      <c r="B141" s="14" t="s">
        <v>89</v>
      </c>
      <c r="C141" s="14" t="s">
        <v>74</v>
      </c>
      <c r="D141" s="12"/>
      <c r="E141" s="34">
        <v>2</v>
      </c>
      <c r="F141" s="34">
        <v>0</v>
      </c>
      <c r="G141" s="34">
        <v>21</v>
      </c>
      <c r="H141" s="34">
        <v>0</v>
      </c>
      <c r="I141" s="34">
        <v>1</v>
      </c>
      <c r="J141" s="34">
        <f t="shared" si="18"/>
        <v>0</v>
      </c>
      <c r="K141" s="34">
        <v>0</v>
      </c>
      <c r="L141" s="34">
        <v>0</v>
      </c>
      <c r="M141" s="34">
        <v>0</v>
      </c>
      <c r="N141" s="34">
        <v>0</v>
      </c>
      <c r="O141" s="34">
        <v>0</v>
      </c>
      <c r="P141" s="34">
        <v>0</v>
      </c>
      <c r="Q141" s="34">
        <v>0</v>
      </c>
      <c r="R141" s="34">
        <f t="shared" si="15"/>
        <v>21</v>
      </c>
      <c r="S141" s="34">
        <v>0</v>
      </c>
      <c r="T141" s="34">
        <f t="shared" si="19"/>
        <v>0</v>
      </c>
      <c r="U141" s="34">
        <v>0</v>
      </c>
      <c r="V141" s="34">
        <v>0</v>
      </c>
      <c r="W141" s="34">
        <v>0</v>
      </c>
      <c r="X141" s="34">
        <v>0</v>
      </c>
      <c r="Y141" s="34">
        <v>0</v>
      </c>
      <c r="Z141" s="34">
        <f t="shared" si="16"/>
        <v>0</v>
      </c>
      <c r="AA141" s="14">
        <v>0</v>
      </c>
      <c r="AB141" s="14">
        <v>0</v>
      </c>
      <c r="AC141" s="14">
        <v>0</v>
      </c>
      <c r="AD141" s="14">
        <v>0</v>
      </c>
      <c r="AE141" s="14">
        <v>0</v>
      </c>
      <c r="AF141" s="14">
        <v>0</v>
      </c>
      <c r="AG141" s="14">
        <v>0</v>
      </c>
      <c r="AH141" s="14">
        <v>0</v>
      </c>
      <c r="AI141" s="14">
        <v>0</v>
      </c>
      <c r="AJ141" s="14">
        <v>0</v>
      </c>
      <c r="AK141" s="14">
        <v>0</v>
      </c>
      <c r="AL141" s="14">
        <v>0</v>
      </c>
      <c r="AM141" s="14">
        <v>0</v>
      </c>
      <c r="AN141" s="14">
        <v>0</v>
      </c>
      <c r="AO141" s="14">
        <v>0</v>
      </c>
      <c r="AP141" s="33">
        <f t="shared" si="17"/>
        <v>24</v>
      </c>
      <c r="AQ141" s="113"/>
      <c r="AR141" s="36">
        <v>43728</v>
      </c>
      <c r="AS141" s="88">
        <v>0.38194444444444442</v>
      </c>
      <c r="AT141" s="14" t="s">
        <v>89</v>
      </c>
      <c r="AU141" s="108">
        <v>10</v>
      </c>
      <c r="AV141" s="90" t="s">
        <v>75</v>
      </c>
      <c r="AW141" s="14">
        <v>2.2000000000000002</v>
      </c>
      <c r="AX141" s="14">
        <v>33</v>
      </c>
      <c r="AY141" s="39">
        <v>70.900000000000006</v>
      </c>
      <c r="AZ141" s="14">
        <v>48.7</v>
      </c>
      <c r="BA141" s="40">
        <v>21.3</v>
      </c>
      <c r="BB141" s="14">
        <v>759.7</v>
      </c>
      <c r="BC141" s="40">
        <v>7.7</v>
      </c>
      <c r="BD141" s="14">
        <v>0</v>
      </c>
      <c r="BE141" s="14">
        <v>0</v>
      </c>
      <c r="BF141" s="14">
        <v>1</v>
      </c>
      <c r="BG141" s="86">
        <v>0.4</v>
      </c>
      <c r="BH141" s="42"/>
    </row>
    <row r="142" spans="1:95" ht="15.95" customHeight="1" thickBot="1">
      <c r="A142" s="35">
        <v>43728</v>
      </c>
      <c r="B142" s="14" t="s">
        <v>92</v>
      </c>
      <c r="C142" s="14" t="s">
        <v>74</v>
      </c>
      <c r="D142" s="12"/>
      <c r="E142" s="34">
        <v>26</v>
      </c>
      <c r="F142" s="34">
        <v>3</v>
      </c>
      <c r="G142" s="34">
        <v>2</v>
      </c>
      <c r="H142" s="34">
        <v>0</v>
      </c>
      <c r="I142" s="34">
        <v>1</v>
      </c>
      <c r="J142" s="34">
        <f t="shared" si="18"/>
        <v>2</v>
      </c>
      <c r="K142" s="34">
        <v>0</v>
      </c>
      <c r="L142" s="34">
        <v>2</v>
      </c>
      <c r="M142" s="34">
        <v>0</v>
      </c>
      <c r="N142" s="34">
        <v>0</v>
      </c>
      <c r="O142" s="34">
        <v>0</v>
      </c>
      <c r="P142" s="34">
        <v>0</v>
      </c>
      <c r="Q142" s="34">
        <v>0</v>
      </c>
      <c r="R142" s="34">
        <f t="shared" si="15"/>
        <v>2</v>
      </c>
      <c r="S142" s="34">
        <v>0</v>
      </c>
      <c r="T142" s="34">
        <f t="shared" si="19"/>
        <v>0</v>
      </c>
      <c r="U142" s="34">
        <v>0</v>
      </c>
      <c r="V142" s="34">
        <v>0</v>
      </c>
      <c r="W142" s="34">
        <v>0</v>
      </c>
      <c r="X142" s="34">
        <v>0</v>
      </c>
      <c r="Y142" s="34">
        <v>0</v>
      </c>
      <c r="Z142" s="34">
        <f t="shared" si="16"/>
        <v>0</v>
      </c>
      <c r="AA142" s="14">
        <v>0</v>
      </c>
      <c r="AB142" s="14">
        <v>0</v>
      </c>
      <c r="AC142" s="14">
        <v>0</v>
      </c>
      <c r="AD142" s="14">
        <v>0</v>
      </c>
      <c r="AE142" s="14">
        <v>0</v>
      </c>
      <c r="AF142" s="14">
        <v>0</v>
      </c>
      <c r="AG142" s="14">
        <v>0</v>
      </c>
      <c r="AH142" s="14">
        <v>0</v>
      </c>
      <c r="AI142" s="14">
        <v>0</v>
      </c>
      <c r="AJ142" s="14">
        <v>0</v>
      </c>
      <c r="AK142" s="14">
        <v>0</v>
      </c>
      <c r="AL142" s="14">
        <v>0</v>
      </c>
      <c r="AM142" s="14">
        <v>0</v>
      </c>
      <c r="AN142" s="14">
        <v>0</v>
      </c>
      <c r="AO142" s="14">
        <v>0</v>
      </c>
      <c r="AP142" s="33">
        <f t="shared" si="17"/>
        <v>34</v>
      </c>
      <c r="AQ142" s="113"/>
      <c r="AR142" s="36">
        <v>43728</v>
      </c>
      <c r="AS142" s="88">
        <v>0.3611111111111111</v>
      </c>
      <c r="AT142" s="14" t="s">
        <v>92</v>
      </c>
      <c r="AU142" s="108">
        <v>10</v>
      </c>
      <c r="AV142" s="90" t="s">
        <v>75</v>
      </c>
      <c r="AW142" s="14">
        <v>0.4</v>
      </c>
      <c r="AX142" s="14">
        <v>5</v>
      </c>
      <c r="AY142" s="39">
        <v>70.599999999999994</v>
      </c>
      <c r="AZ142" s="14">
        <v>48.4</v>
      </c>
      <c r="BA142" s="40">
        <v>21.1</v>
      </c>
      <c r="BB142" s="14">
        <v>759.5</v>
      </c>
      <c r="BC142" s="40">
        <v>7.8</v>
      </c>
      <c r="BD142" s="14">
        <v>0</v>
      </c>
      <c r="BE142" s="14">
        <v>0</v>
      </c>
      <c r="BF142" s="14">
        <v>1</v>
      </c>
      <c r="BG142" s="86">
        <v>0.5</v>
      </c>
      <c r="BH142" s="42"/>
      <c r="BI142" s="1"/>
      <c r="BJ142" s="3"/>
      <c r="BK142" s="5"/>
    </row>
    <row r="143" spans="1:95" ht="15.95" customHeight="1" thickBot="1">
      <c r="A143" s="35">
        <v>43731</v>
      </c>
      <c r="B143" s="14" t="s">
        <v>94</v>
      </c>
      <c r="C143" s="14" t="s">
        <v>74</v>
      </c>
      <c r="D143" s="12"/>
      <c r="E143" s="34">
        <v>0</v>
      </c>
      <c r="F143" s="34">
        <v>0</v>
      </c>
      <c r="G143" s="34">
        <v>1</v>
      </c>
      <c r="H143" s="34">
        <v>0</v>
      </c>
      <c r="I143" s="34">
        <v>0</v>
      </c>
      <c r="J143" s="34">
        <f t="shared" si="18"/>
        <v>0</v>
      </c>
      <c r="K143" s="34">
        <v>0</v>
      </c>
      <c r="L143" s="34">
        <v>0</v>
      </c>
      <c r="M143" s="34">
        <v>0</v>
      </c>
      <c r="N143" s="34">
        <v>0</v>
      </c>
      <c r="O143" s="34">
        <v>0</v>
      </c>
      <c r="P143" s="34">
        <v>0</v>
      </c>
      <c r="Q143" s="34">
        <v>0</v>
      </c>
      <c r="R143" s="34">
        <f t="shared" si="15"/>
        <v>1</v>
      </c>
      <c r="S143" s="34">
        <v>0</v>
      </c>
      <c r="T143" s="34">
        <f t="shared" si="19"/>
        <v>0</v>
      </c>
      <c r="U143" s="34">
        <v>0</v>
      </c>
      <c r="V143" s="34">
        <v>0</v>
      </c>
      <c r="W143" s="34">
        <v>0</v>
      </c>
      <c r="X143" s="34">
        <v>0</v>
      </c>
      <c r="Y143" s="34">
        <v>0</v>
      </c>
      <c r="Z143" s="34">
        <f t="shared" si="16"/>
        <v>0</v>
      </c>
      <c r="AA143" s="14">
        <v>0</v>
      </c>
      <c r="AB143" s="14">
        <v>0</v>
      </c>
      <c r="AC143" s="14">
        <v>0</v>
      </c>
      <c r="AD143" s="14">
        <v>0</v>
      </c>
      <c r="AE143" s="14">
        <v>0</v>
      </c>
      <c r="AF143" s="14">
        <v>0</v>
      </c>
      <c r="AG143" s="14">
        <v>0</v>
      </c>
      <c r="AH143" s="14">
        <v>0</v>
      </c>
      <c r="AI143" s="14">
        <v>0</v>
      </c>
      <c r="AJ143" s="14">
        <v>0</v>
      </c>
      <c r="AK143" s="14">
        <v>0</v>
      </c>
      <c r="AL143" s="14">
        <v>0</v>
      </c>
      <c r="AM143" s="14">
        <v>0</v>
      </c>
      <c r="AN143" s="14">
        <v>0</v>
      </c>
      <c r="AO143" s="14">
        <v>0</v>
      </c>
      <c r="AP143" s="33">
        <f t="shared" si="17"/>
        <v>1</v>
      </c>
      <c r="AQ143" s="113"/>
      <c r="AR143" s="36">
        <v>43731</v>
      </c>
      <c r="AS143" s="88">
        <v>0.69444444444444453</v>
      </c>
      <c r="AT143" s="14" t="s">
        <v>94</v>
      </c>
      <c r="AU143" s="108">
        <v>10</v>
      </c>
      <c r="AV143" s="90" t="s">
        <v>75</v>
      </c>
      <c r="AW143" s="14">
        <v>15.9</v>
      </c>
      <c r="AX143" s="14">
        <v>99</v>
      </c>
      <c r="AY143" s="39">
        <v>77.5</v>
      </c>
      <c r="AZ143" s="14">
        <v>53.8</v>
      </c>
      <c r="BA143" s="40">
        <v>26.6</v>
      </c>
      <c r="BB143" s="14">
        <v>759.5</v>
      </c>
      <c r="BC143" s="40">
        <v>8.4</v>
      </c>
      <c r="BD143" s="14">
        <v>0</v>
      </c>
      <c r="BE143" s="14">
        <v>1</v>
      </c>
      <c r="BF143" s="14">
        <v>1</v>
      </c>
      <c r="BG143" s="86">
        <v>0.6</v>
      </c>
      <c r="BH143" s="42"/>
      <c r="BI143" s="1"/>
      <c r="BJ143" s="3"/>
      <c r="BK143" s="5"/>
    </row>
    <row r="144" spans="1:95" ht="15.95" customHeight="1" thickBot="1">
      <c r="A144" s="35">
        <v>43731</v>
      </c>
      <c r="B144" s="14" t="s">
        <v>96</v>
      </c>
      <c r="C144" s="14" t="s">
        <v>74</v>
      </c>
      <c r="D144" s="12"/>
      <c r="E144" s="34">
        <v>2</v>
      </c>
      <c r="F144" s="34">
        <v>1</v>
      </c>
      <c r="G144" s="34">
        <v>1</v>
      </c>
      <c r="H144" s="34">
        <v>0</v>
      </c>
      <c r="I144" s="34">
        <v>0</v>
      </c>
      <c r="J144" s="34">
        <f t="shared" si="18"/>
        <v>0</v>
      </c>
      <c r="K144" s="34">
        <v>0</v>
      </c>
      <c r="L144" s="34">
        <v>0</v>
      </c>
      <c r="M144" s="34">
        <v>0</v>
      </c>
      <c r="N144" s="34">
        <v>0</v>
      </c>
      <c r="O144" s="34">
        <v>0</v>
      </c>
      <c r="P144" s="34">
        <v>0</v>
      </c>
      <c r="Q144" s="34">
        <v>0</v>
      </c>
      <c r="R144" s="34">
        <f t="shared" si="15"/>
        <v>1</v>
      </c>
      <c r="S144" s="34">
        <v>0</v>
      </c>
      <c r="T144" s="34">
        <f t="shared" si="19"/>
        <v>0</v>
      </c>
      <c r="U144" s="34">
        <v>0</v>
      </c>
      <c r="V144" s="34">
        <v>0</v>
      </c>
      <c r="W144" s="34">
        <v>0</v>
      </c>
      <c r="X144" s="34">
        <v>0</v>
      </c>
      <c r="Y144" s="34">
        <v>0</v>
      </c>
      <c r="Z144" s="34">
        <f t="shared" si="16"/>
        <v>0</v>
      </c>
      <c r="AA144" s="14">
        <v>0</v>
      </c>
      <c r="AB144" s="14">
        <v>0</v>
      </c>
      <c r="AC144" s="14">
        <v>0</v>
      </c>
      <c r="AD144" s="14">
        <v>0</v>
      </c>
      <c r="AE144" s="14">
        <v>0</v>
      </c>
      <c r="AF144" s="14">
        <v>0</v>
      </c>
      <c r="AG144" s="14">
        <v>0</v>
      </c>
      <c r="AH144" s="14">
        <v>0</v>
      </c>
      <c r="AI144" s="14">
        <v>0</v>
      </c>
      <c r="AJ144" s="14">
        <v>0</v>
      </c>
      <c r="AK144" s="14">
        <v>0</v>
      </c>
      <c r="AL144" s="14">
        <v>0</v>
      </c>
      <c r="AM144" s="14">
        <v>0</v>
      </c>
      <c r="AN144" s="14">
        <v>0</v>
      </c>
      <c r="AO144" s="14">
        <v>0</v>
      </c>
      <c r="AP144" s="33">
        <f t="shared" si="17"/>
        <v>4</v>
      </c>
      <c r="AQ144" s="113"/>
      <c r="AR144" s="36">
        <v>43731</v>
      </c>
      <c r="AS144" s="88">
        <v>0.71527777777777779</v>
      </c>
      <c r="AT144" s="14" t="s">
        <v>96</v>
      </c>
      <c r="AU144" s="108">
        <v>10</v>
      </c>
      <c r="AV144" s="90" t="s">
        <v>75</v>
      </c>
      <c r="AW144" s="14">
        <v>12</v>
      </c>
      <c r="AX144" s="14">
        <v>205</v>
      </c>
      <c r="AY144" s="39">
        <v>74.8</v>
      </c>
      <c r="AZ144" s="14">
        <v>51.7</v>
      </c>
      <c r="BA144" s="40">
        <v>28.1</v>
      </c>
      <c r="BB144" s="14">
        <v>758.9</v>
      </c>
      <c r="BC144" s="40">
        <v>8.4</v>
      </c>
      <c r="BD144" s="14">
        <v>0</v>
      </c>
      <c r="BE144" s="14">
        <v>0</v>
      </c>
      <c r="BF144" s="14">
        <v>1</v>
      </c>
      <c r="BG144" s="86">
        <v>0.6</v>
      </c>
      <c r="BH144" s="42"/>
      <c r="BI144" s="1"/>
      <c r="BJ144" s="3"/>
      <c r="BK144" s="5"/>
    </row>
    <row r="145" spans="1:63" ht="15.95" customHeight="1" thickBot="1">
      <c r="A145" s="35">
        <v>43732</v>
      </c>
      <c r="B145" s="14" t="s">
        <v>86</v>
      </c>
      <c r="C145" s="14" t="s">
        <v>74</v>
      </c>
      <c r="D145" s="12"/>
      <c r="E145" s="34">
        <v>146</v>
      </c>
      <c r="F145" s="34">
        <v>30</v>
      </c>
      <c r="G145" s="34">
        <v>3</v>
      </c>
      <c r="H145" s="34">
        <v>887</v>
      </c>
      <c r="I145" s="34">
        <v>0</v>
      </c>
      <c r="J145" s="34">
        <f t="shared" si="18"/>
        <v>8</v>
      </c>
      <c r="K145" s="34">
        <v>3</v>
      </c>
      <c r="L145" s="34">
        <v>2</v>
      </c>
      <c r="M145" s="34">
        <v>0</v>
      </c>
      <c r="N145" s="34">
        <v>3</v>
      </c>
      <c r="O145" s="34">
        <v>0</v>
      </c>
      <c r="P145" s="34">
        <v>0</v>
      </c>
      <c r="Q145" s="34">
        <v>0</v>
      </c>
      <c r="R145" s="34">
        <f t="shared" si="15"/>
        <v>7</v>
      </c>
      <c r="S145" s="34">
        <v>4</v>
      </c>
      <c r="T145" s="34">
        <f t="shared" si="19"/>
        <v>0</v>
      </c>
      <c r="U145" s="34">
        <v>0</v>
      </c>
      <c r="V145" s="34">
        <v>0</v>
      </c>
      <c r="W145" s="34">
        <v>0</v>
      </c>
      <c r="X145" s="14">
        <v>8</v>
      </c>
      <c r="Y145" s="34">
        <v>2</v>
      </c>
      <c r="Z145" s="34">
        <f t="shared" si="16"/>
        <v>0</v>
      </c>
      <c r="AA145" s="14">
        <v>0</v>
      </c>
      <c r="AB145" s="14">
        <v>0</v>
      </c>
      <c r="AC145" s="14">
        <v>0</v>
      </c>
      <c r="AD145" s="14">
        <v>0</v>
      </c>
      <c r="AE145" s="14">
        <v>0</v>
      </c>
      <c r="AF145" s="14">
        <v>0</v>
      </c>
      <c r="AG145" s="14">
        <v>0</v>
      </c>
      <c r="AH145" s="14">
        <v>0</v>
      </c>
      <c r="AI145" s="14">
        <v>0</v>
      </c>
      <c r="AJ145" s="14">
        <v>0</v>
      </c>
      <c r="AK145" s="14">
        <v>0</v>
      </c>
      <c r="AL145" s="14">
        <v>0</v>
      </c>
      <c r="AM145" s="14">
        <v>0</v>
      </c>
      <c r="AN145" s="14">
        <v>0</v>
      </c>
      <c r="AO145" s="14">
        <v>0</v>
      </c>
      <c r="AP145" s="33">
        <f t="shared" si="17"/>
        <v>1088</v>
      </c>
      <c r="AQ145" s="113"/>
      <c r="AR145" s="36">
        <v>43732</v>
      </c>
      <c r="AS145" s="88">
        <v>0.40972222222222227</v>
      </c>
      <c r="AT145" s="14" t="s">
        <v>86</v>
      </c>
      <c r="AU145" s="108">
        <v>10</v>
      </c>
      <c r="AV145" s="90" t="s">
        <v>75</v>
      </c>
      <c r="AW145" s="14">
        <v>5.8</v>
      </c>
      <c r="AX145" s="14">
        <v>70</v>
      </c>
      <c r="AY145" s="39">
        <v>11.93</v>
      </c>
      <c r="AZ145" s="14">
        <v>6.8</v>
      </c>
      <c r="BA145" s="40">
        <v>22.4</v>
      </c>
      <c r="BB145" s="14">
        <v>760.4</v>
      </c>
      <c r="BC145" s="40">
        <v>7.6</v>
      </c>
      <c r="BD145" s="14">
        <v>0</v>
      </c>
      <c r="BE145" s="14">
        <v>0</v>
      </c>
      <c r="BF145" s="14">
        <v>1</v>
      </c>
      <c r="BG145" s="86">
        <v>0.5</v>
      </c>
      <c r="BH145" s="42"/>
      <c r="BI145" s="1"/>
      <c r="BJ145" s="3"/>
      <c r="BK145" s="5"/>
    </row>
    <row r="146" spans="1:63" ht="15.95" customHeight="1" thickBot="1">
      <c r="A146" s="82">
        <v>43732</v>
      </c>
      <c r="B146" s="14" t="s">
        <v>73</v>
      </c>
      <c r="C146" s="14" t="s">
        <v>74</v>
      </c>
      <c r="D146" s="12"/>
      <c r="E146" s="34">
        <v>25</v>
      </c>
      <c r="F146" s="34">
        <v>6</v>
      </c>
      <c r="G146" s="34">
        <v>3</v>
      </c>
      <c r="H146" s="34">
        <v>0</v>
      </c>
      <c r="I146" s="34">
        <v>4</v>
      </c>
      <c r="J146" s="34">
        <f t="shared" si="18"/>
        <v>0</v>
      </c>
      <c r="K146" s="34">
        <v>0</v>
      </c>
      <c r="L146" s="34">
        <v>0</v>
      </c>
      <c r="M146" s="34">
        <v>0</v>
      </c>
      <c r="N146" s="34">
        <v>0</v>
      </c>
      <c r="O146" s="34">
        <v>0</v>
      </c>
      <c r="P146" s="34">
        <v>0</v>
      </c>
      <c r="Q146" s="34">
        <v>0</v>
      </c>
      <c r="R146" s="34">
        <f t="shared" si="15"/>
        <v>3</v>
      </c>
      <c r="S146" s="34">
        <v>0</v>
      </c>
      <c r="T146" s="34">
        <f t="shared" si="19"/>
        <v>1</v>
      </c>
      <c r="U146" s="34">
        <v>0</v>
      </c>
      <c r="V146" s="34">
        <v>1</v>
      </c>
      <c r="W146" s="34">
        <v>0</v>
      </c>
      <c r="X146" s="34">
        <v>0</v>
      </c>
      <c r="Y146" s="34">
        <v>0</v>
      </c>
      <c r="Z146" s="34">
        <f t="shared" si="16"/>
        <v>0</v>
      </c>
      <c r="AA146" s="14">
        <v>0</v>
      </c>
      <c r="AB146" s="14">
        <v>0</v>
      </c>
      <c r="AC146" s="14">
        <v>0</v>
      </c>
      <c r="AD146" s="14">
        <v>0</v>
      </c>
      <c r="AE146" s="14">
        <v>0</v>
      </c>
      <c r="AF146" s="14">
        <v>0</v>
      </c>
      <c r="AG146" s="14">
        <v>0</v>
      </c>
      <c r="AH146" s="14">
        <v>0</v>
      </c>
      <c r="AI146" s="14">
        <v>0</v>
      </c>
      <c r="AJ146" s="14">
        <v>0</v>
      </c>
      <c r="AK146" s="14">
        <v>0</v>
      </c>
      <c r="AL146" s="14">
        <v>0</v>
      </c>
      <c r="AM146" s="14">
        <v>0</v>
      </c>
      <c r="AN146" s="14">
        <v>0</v>
      </c>
      <c r="AO146" s="14">
        <v>0</v>
      </c>
      <c r="AP146" s="33">
        <f t="shared" si="17"/>
        <v>39</v>
      </c>
      <c r="AQ146" s="113"/>
      <c r="AR146" s="36">
        <v>43732</v>
      </c>
      <c r="AS146" s="88">
        <v>0.38541666666666669</v>
      </c>
      <c r="AT146" s="14" t="s">
        <v>73</v>
      </c>
      <c r="AU146" s="108">
        <v>10</v>
      </c>
      <c r="AV146" s="90" t="s">
        <v>75</v>
      </c>
      <c r="AW146" s="14">
        <v>8.1</v>
      </c>
      <c r="AX146" s="14">
        <v>123</v>
      </c>
      <c r="AY146" s="39">
        <v>75.599999999999994</v>
      </c>
      <c r="AZ146" s="14">
        <v>54.6</v>
      </c>
      <c r="BA146" s="40">
        <v>20.6</v>
      </c>
      <c r="BB146" s="14">
        <v>760.6</v>
      </c>
      <c r="BC146" s="40">
        <v>8</v>
      </c>
      <c r="BD146" s="14">
        <v>0</v>
      </c>
      <c r="BE146" s="14">
        <v>0</v>
      </c>
      <c r="BF146" s="14">
        <v>1</v>
      </c>
      <c r="BG146" s="86">
        <v>0.4</v>
      </c>
      <c r="BH146" s="42"/>
    </row>
    <row r="147" spans="1:63" ht="15.95" customHeight="1" thickBot="1">
      <c r="A147" s="82">
        <v>43756</v>
      </c>
      <c r="B147" s="14" t="s">
        <v>148</v>
      </c>
      <c r="C147" s="14" t="s">
        <v>74</v>
      </c>
      <c r="D147" s="12"/>
      <c r="E147" s="34">
        <v>17</v>
      </c>
      <c r="F147" s="34">
        <v>0</v>
      </c>
      <c r="G147" s="34">
        <v>4</v>
      </c>
      <c r="H147" s="34">
        <v>0</v>
      </c>
      <c r="I147" s="34">
        <v>2</v>
      </c>
      <c r="J147" s="34">
        <f t="shared" si="18"/>
        <v>0</v>
      </c>
      <c r="K147" s="34">
        <v>0</v>
      </c>
      <c r="L147" s="34">
        <v>0</v>
      </c>
      <c r="M147" s="34">
        <v>0</v>
      </c>
      <c r="N147" s="34">
        <v>0</v>
      </c>
      <c r="O147" s="34">
        <v>0</v>
      </c>
      <c r="P147" s="34">
        <v>0</v>
      </c>
      <c r="Q147" s="34">
        <v>0</v>
      </c>
      <c r="R147" s="34">
        <f t="shared" si="15"/>
        <v>4</v>
      </c>
      <c r="S147" s="34">
        <v>0</v>
      </c>
      <c r="T147" s="34">
        <f t="shared" si="19"/>
        <v>0</v>
      </c>
      <c r="U147" s="34">
        <v>0</v>
      </c>
      <c r="V147" s="34">
        <v>0</v>
      </c>
      <c r="W147" s="34">
        <v>0</v>
      </c>
      <c r="X147" s="34">
        <v>0</v>
      </c>
      <c r="Y147" s="34">
        <v>0</v>
      </c>
      <c r="Z147" s="34">
        <f t="shared" si="16"/>
        <v>7</v>
      </c>
      <c r="AA147" s="14">
        <v>0</v>
      </c>
      <c r="AB147" s="14">
        <v>7</v>
      </c>
      <c r="AC147" s="14">
        <v>0</v>
      </c>
      <c r="AD147" s="14">
        <v>0</v>
      </c>
      <c r="AE147" s="14">
        <v>0</v>
      </c>
      <c r="AF147" s="14">
        <v>0</v>
      </c>
      <c r="AG147" s="14">
        <v>0</v>
      </c>
      <c r="AH147" s="14">
        <v>0</v>
      </c>
      <c r="AI147" s="14">
        <v>0</v>
      </c>
      <c r="AJ147" s="14">
        <v>0</v>
      </c>
      <c r="AK147" s="14">
        <v>0</v>
      </c>
      <c r="AL147" s="14">
        <v>0</v>
      </c>
      <c r="AM147" s="14">
        <v>0</v>
      </c>
      <c r="AN147" s="14">
        <v>0</v>
      </c>
      <c r="AO147" s="14">
        <v>0</v>
      </c>
      <c r="AP147" s="33">
        <f t="shared" si="17"/>
        <v>30</v>
      </c>
      <c r="AQ147" s="113"/>
      <c r="AR147" s="36">
        <v>43756</v>
      </c>
      <c r="AS147" s="88">
        <v>0.41666666666666669</v>
      </c>
      <c r="AT147" s="14" t="s">
        <v>148</v>
      </c>
      <c r="AU147" s="108">
        <v>10</v>
      </c>
      <c r="AV147" s="90" t="s">
        <v>75</v>
      </c>
      <c r="AW147" s="14">
        <v>6.9</v>
      </c>
      <c r="AX147" s="14">
        <v>102</v>
      </c>
      <c r="AY147" s="39">
        <v>81.8</v>
      </c>
      <c r="AZ147" s="14">
        <v>57.4</v>
      </c>
      <c r="BA147" s="40">
        <v>22.9</v>
      </c>
      <c r="BB147" s="14">
        <v>760.9</v>
      </c>
      <c r="BC147" s="40">
        <v>8</v>
      </c>
      <c r="BD147" s="14">
        <v>0</v>
      </c>
      <c r="BE147" s="14">
        <v>0</v>
      </c>
      <c r="BF147" s="14">
        <v>1</v>
      </c>
      <c r="BG147" s="86">
        <v>0.3</v>
      </c>
      <c r="BH147" s="42"/>
    </row>
    <row r="148" spans="1:63" ht="15.95" customHeight="1" thickBot="1">
      <c r="A148" s="35">
        <v>43759</v>
      </c>
      <c r="B148" s="14" t="s">
        <v>121</v>
      </c>
      <c r="C148" s="14" t="s">
        <v>74</v>
      </c>
      <c r="D148" s="12"/>
      <c r="E148" s="34">
        <v>363</v>
      </c>
      <c r="F148" s="34">
        <v>5</v>
      </c>
      <c r="G148" s="34">
        <v>0</v>
      </c>
      <c r="H148" s="34">
        <v>4</v>
      </c>
      <c r="I148" s="34">
        <v>4</v>
      </c>
      <c r="J148" s="34">
        <f t="shared" si="18"/>
        <v>0</v>
      </c>
      <c r="K148" s="34">
        <v>0</v>
      </c>
      <c r="L148" s="34">
        <v>0</v>
      </c>
      <c r="M148" s="34">
        <v>0</v>
      </c>
      <c r="N148" s="34">
        <v>0</v>
      </c>
      <c r="O148" s="34">
        <v>0</v>
      </c>
      <c r="P148" s="34">
        <v>0</v>
      </c>
      <c r="Q148" s="34">
        <v>0</v>
      </c>
      <c r="R148" s="34">
        <f t="shared" si="15"/>
        <v>0</v>
      </c>
      <c r="S148" s="34">
        <v>0</v>
      </c>
      <c r="T148" s="34">
        <f t="shared" si="19"/>
        <v>0</v>
      </c>
      <c r="U148" s="34">
        <v>0</v>
      </c>
      <c r="V148" s="34">
        <v>0</v>
      </c>
      <c r="W148" s="34">
        <v>0</v>
      </c>
      <c r="X148" s="34">
        <v>0</v>
      </c>
      <c r="Y148" s="34">
        <v>0</v>
      </c>
      <c r="Z148" s="34">
        <f t="shared" si="16"/>
        <v>0</v>
      </c>
      <c r="AA148" s="14">
        <v>0</v>
      </c>
      <c r="AB148" s="14">
        <v>0</v>
      </c>
      <c r="AC148" s="14">
        <v>0</v>
      </c>
      <c r="AD148" s="14">
        <v>0</v>
      </c>
      <c r="AE148" s="14">
        <v>0</v>
      </c>
      <c r="AF148" s="14">
        <v>0</v>
      </c>
      <c r="AG148" s="14">
        <v>0</v>
      </c>
      <c r="AH148" s="14">
        <v>0</v>
      </c>
      <c r="AI148" s="14">
        <v>0</v>
      </c>
      <c r="AJ148" s="14">
        <v>0</v>
      </c>
      <c r="AK148" s="14">
        <v>0</v>
      </c>
      <c r="AL148" s="14">
        <v>0</v>
      </c>
      <c r="AM148" s="14">
        <v>0</v>
      </c>
      <c r="AN148" s="14">
        <v>0</v>
      </c>
      <c r="AO148" s="14">
        <v>0</v>
      </c>
      <c r="AP148" s="33">
        <f t="shared" si="17"/>
        <v>376</v>
      </c>
      <c r="AQ148" s="113"/>
      <c r="AR148" s="36">
        <v>43759</v>
      </c>
      <c r="AS148" s="88">
        <v>0.61458333333333337</v>
      </c>
      <c r="AT148" s="14" t="s">
        <v>121</v>
      </c>
      <c r="AU148" s="108">
        <v>10</v>
      </c>
      <c r="AV148" s="90" t="s">
        <v>75</v>
      </c>
      <c r="AW148" s="14">
        <v>21.6</v>
      </c>
      <c r="AX148" s="14">
        <v>252</v>
      </c>
      <c r="AY148" s="39">
        <v>5.67</v>
      </c>
      <c r="AZ148" s="14">
        <v>3.1</v>
      </c>
      <c r="BA148" s="40">
        <v>22</v>
      </c>
      <c r="BB148" s="14">
        <v>759.6</v>
      </c>
      <c r="BC148" s="40">
        <v>7.6</v>
      </c>
      <c r="BD148" s="14">
        <v>0</v>
      </c>
      <c r="BE148" s="14">
        <v>0</v>
      </c>
      <c r="BF148" s="14">
        <v>1</v>
      </c>
      <c r="BG148" s="86">
        <v>0.4</v>
      </c>
      <c r="BH148" s="42"/>
      <c r="BI148" s="1"/>
      <c r="BJ148" s="3"/>
      <c r="BK148" s="5"/>
    </row>
    <row r="149" spans="1:63" ht="15.95" customHeight="1" thickBot="1">
      <c r="A149" s="35">
        <v>43759</v>
      </c>
      <c r="B149" s="14" t="s">
        <v>94</v>
      </c>
      <c r="C149" s="14" t="s">
        <v>74</v>
      </c>
      <c r="D149" s="12"/>
      <c r="E149" s="34">
        <v>1</v>
      </c>
      <c r="F149" s="34">
        <v>7</v>
      </c>
      <c r="G149" s="34">
        <v>7</v>
      </c>
      <c r="H149" s="34">
        <v>0</v>
      </c>
      <c r="I149" s="34">
        <v>3</v>
      </c>
      <c r="J149" s="34">
        <f t="shared" si="18"/>
        <v>0</v>
      </c>
      <c r="K149" s="34">
        <v>0</v>
      </c>
      <c r="L149" s="34">
        <v>0</v>
      </c>
      <c r="M149" s="34">
        <v>0</v>
      </c>
      <c r="N149" s="34">
        <v>0</v>
      </c>
      <c r="O149" s="34">
        <v>0</v>
      </c>
      <c r="P149" s="34">
        <v>0</v>
      </c>
      <c r="Q149" s="34">
        <v>0</v>
      </c>
      <c r="R149" s="34">
        <f t="shared" si="15"/>
        <v>7</v>
      </c>
      <c r="S149" s="34">
        <v>0</v>
      </c>
      <c r="T149" s="34">
        <f t="shared" si="19"/>
        <v>0</v>
      </c>
      <c r="U149" s="34">
        <v>0</v>
      </c>
      <c r="V149" s="34">
        <v>0</v>
      </c>
      <c r="W149" s="34">
        <v>0</v>
      </c>
      <c r="X149" s="34">
        <v>0</v>
      </c>
      <c r="Y149" s="34">
        <v>0</v>
      </c>
      <c r="Z149" s="34">
        <f t="shared" si="16"/>
        <v>0</v>
      </c>
      <c r="AA149" s="14">
        <v>0</v>
      </c>
      <c r="AB149" s="14">
        <v>0</v>
      </c>
      <c r="AC149" s="14">
        <v>0</v>
      </c>
      <c r="AD149" s="14">
        <v>0</v>
      </c>
      <c r="AE149" s="14">
        <v>0</v>
      </c>
      <c r="AF149" s="14">
        <v>0</v>
      </c>
      <c r="AG149" s="14">
        <v>0</v>
      </c>
      <c r="AH149" s="14">
        <v>0</v>
      </c>
      <c r="AI149" s="14">
        <v>0</v>
      </c>
      <c r="AJ149" s="14">
        <v>0</v>
      </c>
      <c r="AK149" s="14">
        <v>0</v>
      </c>
      <c r="AL149" s="14">
        <v>0</v>
      </c>
      <c r="AM149" s="14">
        <v>0</v>
      </c>
      <c r="AN149" s="14">
        <v>0</v>
      </c>
      <c r="AO149" s="14">
        <v>0</v>
      </c>
      <c r="AP149" s="33">
        <f t="shared" si="17"/>
        <v>18</v>
      </c>
      <c r="AQ149" s="113"/>
      <c r="AR149" s="36">
        <v>43759</v>
      </c>
      <c r="AS149" s="88">
        <v>0.65972222222222221</v>
      </c>
      <c r="AT149" s="14" t="s">
        <v>94</v>
      </c>
      <c r="AU149" s="108">
        <v>10</v>
      </c>
      <c r="AV149" s="90" t="s">
        <v>75</v>
      </c>
      <c r="AW149" s="14">
        <v>11.5</v>
      </c>
      <c r="AX149" s="14">
        <v>196</v>
      </c>
      <c r="AY149" s="39">
        <v>79.400000000000006</v>
      </c>
      <c r="AZ149" s="14">
        <v>55.4</v>
      </c>
      <c r="BA149" s="40">
        <v>26.7</v>
      </c>
      <c r="BB149" s="14">
        <v>759.6</v>
      </c>
      <c r="BC149" s="40">
        <v>7.9</v>
      </c>
      <c r="BD149" s="14">
        <v>0</v>
      </c>
      <c r="BE149" s="14">
        <v>0</v>
      </c>
      <c r="BF149" s="14">
        <v>1</v>
      </c>
      <c r="BG149" s="86">
        <v>0.5</v>
      </c>
      <c r="BH149" s="42"/>
      <c r="BI149" s="1"/>
      <c r="BJ149" s="3"/>
      <c r="BK149" s="5"/>
    </row>
    <row r="150" spans="1:63" ht="15.95" customHeight="1" thickBot="1">
      <c r="A150" s="35">
        <v>43759</v>
      </c>
      <c r="B150" s="14" t="s">
        <v>96</v>
      </c>
      <c r="C150" s="14" t="s">
        <v>74</v>
      </c>
      <c r="D150" s="12"/>
      <c r="E150" s="34">
        <v>0</v>
      </c>
      <c r="F150" s="34">
        <v>2</v>
      </c>
      <c r="G150" s="34">
        <v>6</v>
      </c>
      <c r="H150" s="34">
        <v>0</v>
      </c>
      <c r="I150" s="34">
        <v>0</v>
      </c>
      <c r="J150" s="34">
        <f t="shared" si="18"/>
        <v>1</v>
      </c>
      <c r="K150" s="34">
        <v>0</v>
      </c>
      <c r="L150" s="34">
        <v>0</v>
      </c>
      <c r="M150" s="34">
        <v>1</v>
      </c>
      <c r="N150" s="34">
        <v>0</v>
      </c>
      <c r="O150" s="34">
        <v>0</v>
      </c>
      <c r="P150" s="34">
        <v>0</v>
      </c>
      <c r="Q150" s="34">
        <v>0</v>
      </c>
      <c r="R150" s="34">
        <f t="shared" si="15"/>
        <v>6</v>
      </c>
      <c r="S150" s="34">
        <v>0</v>
      </c>
      <c r="T150" s="34">
        <f t="shared" si="19"/>
        <v>0</v>
      </c>
      <c r="U150" s="34">
        <v>0</v>
      </c>
      <c r="V150" s="34">
        <v>0</v>
      </c>
      <c r="W150" s="34">
        <v>0</v>
      </c>
      <c r="X150" s="34">
        <v>0</v>
      </c>
      <c r="Y150" s="34">
        <v>0</v>
      </c>
      <c r="Z150" s="34">
        <f t="shared" si="16"/>
        <v>0</v>
      </c>
      <c r="AA150" s="14">
        <v>0</v>
      </c>
      <c r="AB150" s="14">
        <v>0</v>
      </c>
      <c r="AC150" s="14">
        <v>0</v>
      </c>
      <c r="AD150" s="14">
        <v>0</v>
      </c>
      <c r="AE150" s="14">
        <v>0</v>
      </c>
      <c r="AF150" s="14">
        <v>0</v>
      </c>
      <c r="AG150" s="14">
        <v>0</v>
      </c>
      <c r="AH150" s="14">
        <v>0</v>
      </c>
      <c r="AI150" s="14">
        <v>0</v>
      </c>
      <c r="AJ150" s="14">
        <v>0</v>
      </c>
      <c r="AK150" s="14">
        <v>0</v>
      </c>
      <c r="AL150" s="14">
        <v>0</v>
      </c>
      <c r="AM150" s="14">
        <v>0</v>
      </c>
      <c r="AN150" s="14">
        <v>0</v>
      </c>
      <c r="AO150" s="14">
        <v>0</v>
      </c>
      <c r="AP150" s="33">
        <f t="shared" si="17"/>
        <v>9</v>
      </c>
      <c r="AQ150" s="113"/>
      <c r="AR150" s="36">
        <v>43759</v>
      </c>
      <c r="AS150" s="88">
        <v>0.69097222222222221</v>
      </c>
      <c r="AT150" s="14" t="s">
        <v>96</v>
      </c>
      <c r="AU150" s="108">
        <v>10</v>
      </c>
      <c r="AV150" s="90" t="s">
        <v>75</v>
      </c>
      <c r="AW150" s="14">
        <v>11.5</v>
      </c>
      <c r="AX150" s="14">
        <v>193</v>
      </c>
      <c r="AY150" s="39">
        <v>79.8</v>
      </c>
      <c r="AZ150" s="14">
        <v>55.8</v>
      </c>
      <c r="BA150" s="40">
        <v>25.7</v>
      </c>
      <c r="BB150" s="14">
        <v>759.7</v>
      </c>
      <c r="BC150" s="40">
        <v>7.9</v>
      </c>
      <c r="BD150" s="14">
        <v>0</v>
      </c>
      <c r="BE150" s="14">
        <v>0</v>
      </c>
      <c r="BF150" s="14">
        <v>1</v>
      </c>
      <c r="BG150" s="86">
        <v>0.5</v>
      </c>
      <c r="BH150" s="42"/>
      <c r="BI150" s="1"/>
      <c r="BJ150" s="3"/>
      <c r="BK150" s="5"/>
    </row>
    <row r="151" spans="1:63" ht="15.95" customHeight="1" thickBot="1">
      <c r="A151" s="35">
        <v>43763</v>
      </c>
      <c r="B151" s="14" t="s">
        <v>82</v>
      </c>
      <c r="C151" s="14" t="s">
        <v>74</v>
      </c>
      <c r="D151" s="12"/>
      <c r="E151" s="34">
        <v>0</v>
      </c>
      <c r="F151" s="34">
        <v>0</v>
      </c>
      <c r="G151" s="34">
        <v>16</v>
      </c>
      <c r="H151" s="34">
        <v>0</v>
      </c>
      <c r="I151" s="34">
        <v>0</v>
      </c>
      <c r="J151" s="34">
        <f t="shared" si="18"/>
        <v>1</v>
      </c>
      <c r="K151" s="34">
        <v>0</v>
      </c>
      <c r="L151" s="34">
        <v>0</v>
      </c>
      <c r="M151" s="34">
        <v>1</v>
      </c>
      <c r="N151" s="34">
        <v>0</v>
      </c>
      <c r="O151" s="34">
        <v>0</v>
      </c>
      <c r="P151" s="34">
        <v>0</v>
      </c>
      <c r="Q151" s="34">
        <v>0</v>
      </c>
      <c r="R151" s="34">
        <f t="shared" si="15"/>
        <v>16</v>
      </c>
      <c r="S151" s="34">
        <v>0</v>
      </c>
      <c r="T151" s="34">
        <f t="shared" si="19"/>
        <v>0</v>
      </c>
      <c r="U151" s="34">
        <v>0</v>
      </c>
      <c r="V151" s="34">
        <v>0</v>
      </c>
      <c r="W151" s="34">
        <v>0</v>
      </c>
      <c r="X151" s="34">
        <v>0</v>
      </c>
      <c r="Y151" s="34">
        <v>0</v>
      </c>
      <c r="Z151" s="34">
        <f t="shared" si="16"/>
        <v>55</v>
      </c>
      <c r="AA151" s="14">
        <v>55</v>
      </c>
      <c r="AB151" s="14">
        <v>0</v>
      </c>
      <c r="AC151" s="14">
        <v>0</v>
      </c>
      <c r="AD151" s="14">
        <v>0</v>
      </c>
      <c r="AE151" s="14">
        <v>0</v>
      </c>
      <c r="AF151" s="14">
        <v>0</v>
      </c>
      <c r="AG151" s="14">
        <v>0</v>
      </c>
      <c r="AH151" s="14">
        <v>0</v>
      </c>
      <c r="AI151" s="14">
        <v>0</v>
      </c>
      <c r="AJ151" s="14">
        <v>0</v>
      </c>
      <c r="AK151" s="14">
        <v>0</v>
      </c>
      <c r="AL151" s="14">
        <v>0</v>
      </c>
      <c r="AM151" s="14">
        <v>0</v>
      </c>
      <c r="AN151" s="14">
        <v>0</v>
      </c>
      <c r="AO151" s="14">
        <v>0</v>
      </c>
      <c r="AP151" s="33">
        <f t="shared" si="17"/>
        <v>72</v>
      </c>
      <c r="AQ151" s="113"/>
      <c r="AR151" s="36">
        <v>43763</v>
      </c>
      <c r="AS151" s="88">
        <v>0.69097222222222221</v>
      </c>
      <c r="AT151" s="14" t="s">
        <v>82</v>
      </c>
      <c r="AU151" s="108">
        <v>10</v>
      </c>
      <c r="AV151" s="90" t="s">
        <v>75</v>
      </c>
      <c r="AW151" s="14">
        <v>9.3000000000000007</v>
      </c>
      <c r="AX151" s="14">
        <v>98</v>
      </c>
      <c r="AY151" s="39">
        <v>138</v>
      </c>
      <c r="AZ151" s="14" t="s">
        <v>151</v>
      </c>
      <c r="BA151" s="40">
        <v>21.8</v>
      </c>
      <c r="BB151" s="14">
        <v>759.9</v>
      </c>
      <c r="BC151" s="40">
        <v>7.3</v>
      </c>
      <c r="BD151" s="14">
        <v>0</v>
      </c>
      <c r="BE151" s="14">
        <v>0</v>
      </c>
      <c r="BF151" s="14">
        <v>0.5</v>
      </c>
      <c r="BG151" s="86">
        <v>0.2</v>
      </c>
      <c r="BH151" s="42"/>
      <c r="BI151" s="1"/>
      <c r="BJ151" s="3"/>
      <c r="BK151" s="5"/>
    </row>
    <row r="152" spans="1:63" ht="15.95" customHeight="1" thickBot="1">
      <c r="A152" s="35">
        <v>43763</v>
      </c>
      <c r="B152" s="14" t="s">
        <v>148</v>
      </c>
      <c r="C152" s="14" t="s">
        <v>74</v>
      </c>
      <c r="D152" s="12"/>
      <c r="E152" s="34">
        <v>63</v>
      </c>
      <c r="F152" s="34">
        <v>5</v>
      </c>
      <c r="G152" s="34">
        <v>8</v>
      </c>
      <c r="H152" s="34">
        <v>0</v>
      </c>
      <c r="I152" s="34">
        <v>0</v>
      </c>
      <c r="J152" s="34">
        <f t="shared" si="18"/>
        <v>0</v>
      </c>
      <c r="K152" s="34">
        <v>0</v>
      </c>
      <c r="L152" s="34">
        <v>0</v>
      </c>
      <c r="M152" s="34">
        <v>0</v>
      </c>
      <c r="N152" s="34">
        <v>0</v>
      </c>
      <c r="O152" s="34">
        <v>0</v>
      </c>
      <c r="P152" s="34">
        <v>0</v>
      </c>
      <c r="Q152" s="34">
        <v>0</v>
      </c>
      <c r="R152" s="34">
        <f t="shared" si="15"/>
        <v>8</v>
      </c>
      <c r="S152" s="34">
        <v>0</v>
      </c>
      <c r="T152" s="34">
        <f t="shared" si="19"/>
        <v>0</v>
      </c>
      <c r="U152" s="34">
        <v>0</v>
      </c>
      <c r="V152" s="34">
        <v>0</v>
      </c>
      <c r="W152" s="34">
        <v>0</v>
      </c>
      <c r="X152" s="34">
        <v>0</v>
      </c>
      <c r="Y152" s="34">
        <v>0</v>
      </c>
      <c r="Z152" s="34">
        <f t="shared" si="16"/>
        <v>0</v>
      </c>
      <c r="AA152" s="14">
        <v>0</v>
      </c>
      <c r="AB152" s="14">
        <v>0</v>
      </c>
      <c r="AC152" s="14">
        <v>0</v>
      </c>
      <c r="AD152" s="14">
        <v>0</v>
      </c>
      <c r="AE152" s="14">
        <v>0</v>
      </c>
      <c r="AF152" s="14">
        <v>0</v>
      </c>
      <c r="AG152" s="14">
        <v>0</v>
      </c>
      <c r="AH152" s="14">
        <v>0</v>
      </c>
      <c r="AI152" s="14">
        <v>0</v>
      </c>
      <c r="AJ152" s="14">
        <v>0</v>
      </c>
      <c r="AK152" s="14">
        <v>0</v>
      </c>
      <c r="AL152" s="14">
        <v>0</v>
      </c>
      <c r="AM152" s="14">
        <v>0</v>
      </c>
      <c r="AN152" s="14">
        <v>0</v>
      </c>
      <c r="AO152" s="14">
        <v>0</v>
      </c>
      <c r="AP152" s="33">
        <f t="shared" si="17"/>
        <v>76</v>
      </c>
      <c r="AQ152" s="113"/>
      <c r="AR152" s="36">
        <v>43763</v>
      </c>
      <c r="AS152" s="88">
        <v>0.65625</v>
      </c>
      <c r="AT152" s="14" t="s">
        <v>148</v>
      </c>
      <c r="AU152" s="108">
        <v>10</v>
      </c>
      <c r="AV152" s="90" t="s">
        <v>75</v>
      </c>
      <c r="AW152" s="14">
        <v>14.2</v>
      </c>
      <c r="AX152" s="14">
        <v>236</v>
      </c>
      <c r="AY152" s="39">
        <v>88.5</v>
      </c>
      <c r="AZ152" s="14">
        <v>62.9</v>
      </c>
      <c r="BA152" s="40">
        <v>22.8</v>
      </c>
      <c r="BB152" s="14">
        <v>760.5</v>
      </c>
      <c r="BC152" s="40">
        <v>8.1999999999999993</v>
      </c>
      <c r="BD152" s="14">
        <v>0</v>
      </c>
      <c r="BE152" s="14">
        <v>0</v>
      </c>
      <c r="BF152" s="14">
        <v>1</v>
      </c>
      <c r="BG152" s="86">
        <v>0.3</v>
      </c>
      <c r="BH152" s="42"/>
      <c r="BI152" s="1"/>
      <c r="BJ152" s="3"/>
      <c r="BK152" s="5"/>
    </row>
    <row r="153" spans="1:63" ht="15.95" customHeight="1" thickBot="1">
      <c r="A153" s="35">
        <v>43767</v>
      </c>
      <c r="B153" s="14" t="s">
        <v>86</v>
      </c>
      <c r="C153" s="14" t="s">
        <v>74</v>
      </c>
      <c r="D153" s="12"/>
      <c r="E153" s="34">
        <v>232</v>
      </c>
      <c r="F153" s="34">
        <v>16</v>
      </c>
      <c r="G153" s="34">
        <v>10</v>
      </c>
      <c r="H153" s="34">
        <v>1</v>
      </c>
      <c r="I153" s="34">
        <v>3</v>
      </c>
      <c r="J153" s="34">
        <f t="shared" si="18"/>
        <v>4</v>
      </c>
      <c r="K153" s="34">
        <v>0</v>
      </c>
      <c r="L153" s="34">
        <v>4</v>
      </c>
      <c r="M153" s="34">
        <v>0</v>
      </c>
      <c r="N153" s="34">
        <v>0</v>
      </c>
      <c r="O153" s="34">
        <v>0</v>
      </c>
      <c r="P153" s="34">
        <v>0</v>
      </c>
      <c r="Q153" s="34">
        <v>1</v>
      </c>
      <c r="R153" s="34">
        <f t="shared" si="15"/>
        <v>10</v>
      </c>
      <c r="S153" s="34">
        <v>0</v>
      </c>
      <c r="T153" s="34">
        <f t="shared" si="19"/>
        <v>0</v>
      </c>
      <c r="U153" s="34">
        <v>0</v>
      </c>
      <c r="V153" s="34">
        <v>0</v>
      </c>
      <c r="W153" s="34">
        <v>0</v>
      </c>
      <c r="X153" s="34">
        <v>8</v>
      </c>
      <c r="Y153" s="34">
        <v>1</v>
      </c>
      <c r="Z153" s="34">
        <f t="shared" si="16"/>
        <v>0</v>
      </c>
      <c r="AA153" s="14">
        <v>0</v>
      </c>
      <c r="AB153" s="14">
        <v>0</v>
      </c>
      <c r="AC153" s="14">
        <v>0</v>
      </c>
      <c r="AD153" s="14">
        <v>0</v>
      </c>
      <c r="AE153" s="14">
        <v>0</v>
      </c>
      <c r="AF153" s="14">
        <v>0</v>
      </c>
      <c r="AG153" s="14">
        <v>0</v>
      </c>
      <c r="AH153" s="14">
        <v>0</v>
      </c>
      <c r="AI153" s="14">
        <v>0</v>
      </c>
      <c r="AJ153" s="14">
        <v>0</v>
      </c>
      <c r="AK153" s="14">
        <v>0</v>
      </c>
      <c r="AL153" s="14">
        <v>0</v>
      </c>
      <c r="AM153" s="14">
        <v>0</v>
      </c>
      <c r="AN153" s="14">
        <v>0</v>
      </c>
      <c r="AO153" s="14">
        <v>0</v>
      </c>
      <c r="AP153" s="33">
        <f t="shared" si="17"/>
        <v>276</v>
      </c>
      <c r="AQ153" s="113"/>
      <c r="AR153" s="36">
        <v>43767</v>
      </c>
      <c r="AS153" s="88">
        <v>0.5625</v>
      </c>
      <c r="AT153" s="14" t="s">
        <v>86</v>
      </c>
      <c r="AU153" s="108">
        <v>10</v>
      </c>
      <c r="AV153" s="90" t="s">
        <v>75</v>
      </c>
      <c r="AW153" s="14">
        <v>4.5</v>
      </c>
      <c r="AX153" s="14">
        <v>52</v>
      </c>
      <c r="AY153" s="39">
        <v>16.52</v>
      </c>
      <c r="AZ153" s="14">
        <v>9.6999999999999993</v>
      </c>
      <c r="BA153" s="40">
        <v>20.8</v>
      </c>
      <c r="BB153" s="14">
        <v>757.7</v>
      </c>
      <c r="BC153" s="40">
        <v>7.31</v>
      </c>
      <c r="BD153" s="14">
        <v>0</v>
      </c>
      <c r="BE153" s="14">
        <v>0</v>
      </c>
      <c r="BF153" s="14">
        <v>1</v>
      </c>
      <c r="BG153" s="86">
        <v>0.4</v>
      </c>
      <c r="BH153" s="42"/>
      <c r="BI153" s="1"/>
      <c r="BJ153" s="3"/>
      <c r="BK153" s="5"/>
    </row>
    <row r="154" spans="1:63" ht="15.95" customHeight="1" thickBot="1">
      <c r="A154" s="35">
        <v>43767</v>
      </c>
      <c r="B154" s="14" t="s">
        <v>73</v>
      </c>
      <c r="C154" s="14" t="s">
        <v>74</v>
      </c>
      <c r="D154" s="12"/>
      <c r="E154" s="34">
        <v>25</v>
      </c>
      <c r="F154" s="34">
        <v>0</v>
      </c>
      <c r="G154" s="34">
        <v>0</v>
      </c>
      <c r="H154" s="34">
        <v>0</v>
      </c>
      <c r="I154" s="34">
        <v>1</v>
      </c>
      <c r="J154" s="34">
        <f t="shared" si="18"/>
        <v>0</v>
      </c>
      <c r="K154" s="34">
        <v>0</v>
      </c>
      <c r="L154" s="34">
        <v>0</v>
      </c>
      <c r="M154" s="34">
        <v>0</v>
      </c>
      <c r="N154" s="34">
        <v>0</v>
      </c>
      <c r="O154" s="34">
        <v>0</v>
      </c>
      <c r="P154" s="34">
        <v>0</v>
      </c>
      <c r="Q154" s="34">
        <v>0</v>
      </c>
      <c r="R154" s="34">
        <f t="shared" si="15"/>
        <v>0</v>
      </c>
      <c r="S154" s="34">
        <v>0</v>
      </c>
      <c r="T154" s="34">
        <f t="shared" si="19"/>
        <v>0</v>
      </c>
      <c r="U154" s="34">
        <v>0</v>
      </c>
      <c r="V154" s="34">
        <v>0</v>
      </c>
      <c r="W154" s="34">
        <v>0</v>
      </c>
      <c r="X154" s="34">
        <v>0</v>
      </c>
      <c r="Y154" s="34">
        <v>0</v>
      </c>
      <c r="Z154" s="34">
        <f t="shared" si="16"/>
        <v>0</v>
      </c>
      <c r="AA154" s="14">
        <v>0</v>
      </c>
      <c r="AB154" s="14">
        <v>0</v>
      </c>
      <c r="AC154" s="14">
        <v>0</v>
      </c>
      <c r="AD154" s="14">
        <v>0</v>
      </c>
      <c r="AE154" s="14">
        <v>0</v>
      </c>
      <c r="AF154" s="14">
        <v>0</v>
      </c>
      <c r="AG154" s="14">
        <v>0</v>
      </c>
      <c r="AH154" s="14">
        <v>0</v>
      </c>
      <c r="AI154" s="14">
        <v>0</v>
      </c>
      <c r="AJ154" s="14">
        <v>0</v>
      </c>
      <c r="AK154" s="14">
        <v>0</v>
      </c>
      <c r="AL154" s="14">
        <v>0</v>
      </c>
      <c r="AM154" s="14">
        <v>0</v>
      </c>
      <c r="AN154" s="14">
        <v>0</v>
      </c>
      <c r="AO154" s="14">
        <v>0</v>
      </c>
      <c r="AP154" s="33">
        <f t="shared" si="17"/>
        <v>26</v>
      </c>
      <c r="AQ154" s="113"/>
      <c r="AR154" s="36">
        <v>43767</v>
      </c>
      <c r="AS154" s="88">
        <v>0.53125</v>
      </c>
      <c r="AT154" s="14" t="s">
        <v>73</v>
      </c>
      <c r="AU154" s="108">
        <v>10</v>
      </c>
      <c r="AV154" s="90" t="s">
        <v>75</v>
      </c>
      <c r="AW154" s="14">
        <v>11.3</v>
      </c>
      <c r="AX154" s="14">
        <v>176</v>
      </c>
      <c r="AY154" s="39">
        <v>89.6</v>
      </c>
      <c r="AZ154" s="14">
        <v>63.4</v>
      </c>
      <c r="BA154" s="40">
        <v>18.5</v>
      </c>
      <c r="BB154" s="14">
        <v>759.4</v>
      </c>
      <c r="BC154" s="40">
        <v>8.1999999999999993</v>
      </c>
      <c r="BD154" s="14">
        <v>0</v>
      </c>
      <c r="BE154" s="14">
        <v>0</v>
      </c>
      <c r="BF154" s="14">
        <v>1</v>
      </c>
      <c r="BG154" s="86">
        <v>0.5</v>
      </c>
      <c r="BH154" s="42"/>
      <c r="BI154" s="1"/>
      <c r="BJ154" s="3"/>
      <c r="BK154" s="5"/>
    </row>
    <row r="155" spans="1:63" ht="15.95" customHeight="1" thickBot="1">
      <c r="A155" s="35">
        <v>43769</v>
      </c>
      <c r="B155" s="14" t="s">
        <v>89</v>
      </c>
      <c r="C155" s="14" t="s">
        <v>74</v>
      </c>
      <c r="D155" s="12"/>
      <c r="E155" s="34">
        <v>1</v>
      </c>
      <c r="F155" s="34">
        <v>2</v>
      </c>
      <c r="G155" s="34">
        <v>16</v>
      </c>
      <c r="H155" s="34">
        <v>0</v>
      </c>
      <c r="I155" s="34">
        <v>0</v>
      </c>
      <c r="J155" s="34">
        <f t="shared" si="18"/>
        <v>0</v>
      </c>
      <c r="K155" s="34">
        <v>0</v>
      </c>
      <c r="L155" s="34">
        <v>0</v>
      </c>
      <c r="M155" s="34">
        <v>0</v>
      </c>
      <c r="N155" s="34">
        <v>0</v>
      </c>
      <c r="O155" s="34">
        <v>0</v>
      </c>
      <c r="P155" s="34">
        <v>0</v>
      </c>
      <c r="Q155" s="34">
        <v>0</v>
      </c>
      <c r="R155" s="34">
        <f t="shared" si="15"/>
        <v>16</v>
      </c>
      <c r="S155" s="34">
        <v>0</v>
      </c>
      <c r="T155" s="34">
        <f t="shared" si="19"/>
        <v>0</v>
      </c>
      <c r="U155" s="34">
        <v>0</v>
      </c>
      <c r="V155" s="34">
        <v>0</v>
      </c>
      <c r="W155" s="34">
        <v>0</v>
      </c>
      <c r="X155" s="34">
        <v>0</v>
      </c>
      <c r="Y155" s="34">
        <v>0</v>
      </c>
      <c r="Z155" s="34">
        <f t="shared" si="16"/>
        <v>0</v>
      </c>
      <c r="AA155" s="14">
        <v>0</v>
      </c>
      <c r="AB155" s="14">
        <v>0</v>
      </c>
      <c r="AC155" s="14">
        <v>0</v>
      </c>
      <c r="AD155" s="14">
        <v>0</v>
      </c>
      <c r="AE155" s="14">
        <v>0</v>
      </c>
      <c r="AF155" s="14">
        <v>0</v>
      </c>
      <c r="AG155" s="14">
        <v>0</v>
      </c>
      <c r="AH155" s="14">
        <v>0</v>
      </c>
      <c r="AI155" s="14">
        <v>0</v>
      </c>
      <c r="AJ155" s="14">
        <v>0</v>
      </c>
      <c r="AK155" s="14">
        <v>0</v>
      </c>
      <c r="AL155" s="14">
        <v>0</v>
      </c>
      <c r="AM155" s="14">
        <v>0</v>
      </c>
      <c r="AN155" s="14">
        <v>0</v>
      </c>
      <c r="AO155" s="14">
        <v>0</v>
      </c>
      <c r="AP155" s="33">
        <f t="shared" si="17"/>
        <v>19</v>
      </c>
      <c r="AQ155" s="113"/>
      <c r="AR155" s="36">
        <v>43769</v>
      </c>
      <c r="AS155" s="88">
        <v>0.61111111111111105</v>
      </c>
      <c r="AT155" s="14" t="s">
        <v>89</v>
      </c>
      <c r="AU155" s="108">
        <v>10</v>
      </c>
      <c r="AV155" s="90" t="s">
        <v>75</v>
      </c>
      <c r="AW155" s="14">
        <v>14.5</v>
      </c>
      <c r="AX155" s="14">
        <v>178</v>
      </c>
      <c r="AY155" s="39">
        <v>37.93</v>
      </c>
      <c r="AZ155" s="14">
        <v>24.1</v>
      </c>
      <c r="BA155" s="40">
        <v>20.100000000000001</v>
      </c>
      <c r="BB155" s="14">
        <v>764</v>
      </c>
      <c r="BC155" s="40">
        <v>7.6</v>
      </c>
      <c r="BD155" s="14">
        <v>0</v>
      </c>
      <c r="BE155" s="14">
        <v>0</v>
      </c>
      <c r="BF155" s="14">
        <v>1</v>
      </c>
      <c r="BG155" s="86">
        <v>0.5</v>
      </c>
      <c r="BH155" s="42"/>
      <c r="BI155" s="1"/>
      <c r="BJ155" s="3"/>
      <c r="BK155" s="5"/>
    </row>
    <row r="156" spans="1:63" ht="15.95" customHeight="1" thickBot="1">
      <c r="A156" s="35">
        <v>43769</v>
      </c>
      <c r="B156" s="14" t="s">
        <v>92</v>
      </c>
      <c r="C156" s="14" t="s">
        <v>74</v>
      </c>
      <c r="D156" s="12"/>
      <c r="E156" s="34">
        <v>31</v>
      </c>
      <c r="F156" s="34">
        <v>0</v>
      </c>
      <c r="G156" s="34">
        <v>12</v>
      </c>
      <c r="H156" s="34">
        <v>0</v>
      </c>
      <c r="I156" s="34">
        <v>0</v>
      </c>
      <c r="J156" s="34">
        <f t="shared" si="18"/>
        <v>0</v>
      </c>
      <c r="K156" s="34">
        <v>0</v>
      </c>
      <c r="L156" s="34">
        <v>0</v>
      </c>
      <c r="M156" s="34">
        <v>0</v>
      </c>
      <c r="N156" s="34">
        <v>0</v>
      </c>
      <c r="O156" s="34">
        <v>0</v>
      </c>
      <c r="P156" s="34">
        <v>0</v>
      </c>
      <c r="Q156" s="34">
        <v>0</v>
      </c>
      <c r="R156" s="34">
        <f t="shared" si="15"/>
        <v>12</v>
      </c>
      <c r="S156" s="34">
        <v>0</v>
      </c>
      <c r="T156" s="34">
        <f t="shared" si="19"/>
        <v>0</v>
      </c>
      <c r="U156" s="34">
        <v>0</v>
      </c>
      <c r="V156" s="34">
        <v>0</v>
      </c>
      <c r="W156" s="34">
        <v>0</v>
      </c>
      <c r="X156" s="34">
        <v>0</v>
      </c>
      <c r="Y156" s="34">
        <v>0</v>
      </c>
      <c r="Z156" s="34">
        <f t="shared" si="16"/>
        <v>0</v>
      </c>
      <c r="AA156" s="14">
        <v>0</v>
      </c>
      <c r="AB156" s="14">
        <v>0</v>
      </c>
      <c r="AC156" s="14">
        <v>0</v>
      </c>
      <c r="AD156" s="14">
        <v>0</v>
      </c>
      <c r="AE156" s="14">
        <v>0</v>
      </c>
      <c r="AF156" s="14">
        <v>0</v>
      </c>
      <c r="AG156" s="14">
        <v>0</v>
      </c>
      <c r="AH156" s="14">
        <v>0</v>
      </c>
      <c r="AI156" s="14">
        <v>0</v>
      </c>
      <c r="AJ156" s="14">
        <v>0</v>
      </c>
      <c r="AK156" s="14">
        <v>0</v>
      </c>
      <c r="AL156" s="14">
        <v>0</v>
      </c>
      <c r="AM156" s="14">
        <v>0</v>
      </c>
      <c r="AN156" s="14">
        <v>0</v>
      </c>
      <c r="AO156" s="14">
        <v>0</v>
      </c>
      <c r="AP156" s="33">
        <f t="shared" si="17"/>
        <v>43</v>
      </c>
      <c r="AQ156" s="113"/>
      <c r="AR156" s="36">
        <v>43769</v>
      </c>
      <c r="AS156" s="88">
        <v>0.63888888888888895</v>
      </c>
      <c r="AT156" s="14" t="s">
        <v>92</v>
      </c>
      <c r="AU156" s="108">
        <v>10</v>
      </c>
      <c r="AV156" s="90" t="s">
        <v>75</v>
      </c>
      <c r="AW156" s="14">
        <v>9.6</v>
      </c>
      <c r="AX156" s="38">
        <v>163</v>
      </c>
      <c r="AY156" s="39">
        <v>78</v>
      </c>
      <c r="AZ156" s="14">
        <v>56.6</v>
      </c>
      <c r="BA156" s="40">
        <v>19.5</v>
      </c>
      <c r="BB156" s="14">
        <v>763.8</v>
      </c>
      <c r="BC156" s="40">
        <v>7.8</v>
      </c>
      <c r="BD156" s="14">
        <v>0</v>
      </c>
      <c r="BE156" s="14">
        <v>0</v>
      </c>
      <c r="BF156" s="38">
        <v>1</v>
      </c>
      <c r="BG156" s="86">
        <v>0.8</v>
      </c>
      <c r="BH156" s="42"/>
      <c r="BI156" s="1"/>
      <c r="BJ156" s="3"/>
      <c r="BK156" s="5"/>
    </row>
    <row r="157" spans="1:63" ht="15.95" customHeight="1" thickBot="1">
      <c r="A157" s="35">
        <v>43787</v>
      </c>
      <c r="B157" s="14" t="s">
        <v>94</v>
      </c>
      <c r="C157" s="14" t="s">
        <v>74</v>
      </c>
      <c r="D157" s="12"/>
      <c r="E157" s="34">
        <v>1</v>
      </c>
      <c r="F157" s="34">
        <v>0</v>
      </c>
      <c r="G157" s="34">
        <v>2</v>
      </c>
      <c r="H157" s="34">
        <v>0</v>
      </c>
      <c r="I157" s="34">
        <v>0</v>
      </c>
      <c r="J157" s="34">
        <f t="shared" si="18"/>
        <v>0</v>
      </c>
      <c r="K157" s="34">
        <v>0</v>
      </c>
      <c r="L157" s="34">
        <v>0</v>
      </c>
      <c r="M157" s="34">
        <v>0</v>
      </c>
      <c r="N157" s="34">
        <v>0</v>
      </c>
      <c r="O157" s="34">
        <v>0</v>
      </c>
      <c r="P157" s="34">
        <v>0</v>
      </c>
      <c r="Q157" s="34">
        <v>0</v>
      </c>
      <c r="R157" s="34">
        <f t="shared" si="15"/>
        <v>2</v>
      </c>
      <c r="S157" s="34">
        <v>0</v>
      </c>
      <c r="T157" s="34">
        <f t="shared" si="19"/>
        <v>1</v>
      </c>
      <c r="U157" s="34">
        <v>1</v>
      </c>
      <c r="V157" s="34">
        <v>0</v>
      </c>
      <c r="W157" s="34">
        <v>0</v>
      </c>
      <c r="X157" s="34">
        <v>0</v>
      </c>
      <c r="Y157" s="34">
        <v>0</v>
      </c>
      <c r="Z157" s="34">
        <f t="shared" si="16"/>
        <v>0</v>
      </c>
      <c r="AA157" s="14">
        <v>0</v>
      </c>
      <c r="AB157" s="14">
        <v>0</v>
      </c>
      <c r="AC157" s="14">
        <v>0</v>
      </c>
      <c r="AD157" s="14">
        <v>0</v>
      </c>
      <c r="AE157" s="14">
        <v>0</v>
      </c>
      <c r="AF157" s="14">
        <v>0</v>
      </c>
      <c r="AG157" s="14">
        <v>0</v>
      </c>
      <c r="AH157" s="14">
        <v>0</v>
      </c>
      <c r="AI157" s="14">
        <v>0</v>
      </c>
      <c r="AJ157" s="14">
        <v>0</v>
      </c>
      <c r="AK157" s="14">
        <v>0</v>
      </c>
      <c r="AL157" s="14">
        <v>0</v>
      </c>
      <c r="AM157" s="14">
        <v>0</v>
      </c>
      <c r="AN157" s="14">
        <v>0</v>
      </c>
      <c r="AO157" s="14">
        <v>0</v>
      </c>
      <c r="AP157" s="33">
        <f t="shared" si="17"/>
        <v>4</v>
      </c>
      <c r="AQ157" s="113"/>
      <c r="AR157" s="36">
        <v>43787</v>
      </c>
      <c r="AS157" s="88">
        <v>0.66666666666666663</v>
      </c>
      <c r="AT157" s="14" t="s">
        <v>94</v>
      </c>
      <c r="AU157" s="108">
        <v>10</v>
      </c>
      <c r="AV157" s="90" t="s">
        <v>75</v>
      </c>
      <c r="AW157" s="14">
        <v>11.6</v>
      </c>
      <c r="AX157" s="14">
        <v>184</v>
      </c>
      <c r="AY157" s="39">
        <v>81.3</v>
      </c>
      <c r="AZ157" s="14">
        <v>57</v>
      </c>
      <c r="BA157" s="40">
        <v>21.6</v>
      </c>
      <c r="BB157" s="14">
        <v>757</v>
      </c>
      <c r="BC157" s="40">
        <v>7.9</v>
      </c>
      <c r="BD157" s="14">
        <v>0</v>
      </c>
      <c r="BE157" s="14">
        <v>0</v>
      </c>
      <c r="BF157" s="14">
        <v>1</v>
      </c>
      <c r="BG157" s="86">
        <v>0.5</v>
      </c>
      <c r="BH157" s="42"/>
      <c r="BI157" s="1"/>
      <c r="BJ157" s="3"/>
      <c r="BK157" s="5"/>
    </row>
    <row r="158" spans="1:63" ht="15.95" customHeight="1" thickBot="1">
      <c r="A158" s="35">
        <v>43787</v>
      </c>
      <c r="B158" s="14" t="s">
        <v>96</v>
      </c>
      <c r="C158" s="14" t="s">
        <v>74</v>
      </c>
      <c r="D158" s="12"/>
      <c r="E158" s="34">
        <v>0</v>
      </c>
      <c r="F158" s="34">
        <v>0</v>
      </c>
      <c r="G158" s="34">
        <v>1</v>
      </c>
      <c r="H158" s="34">
        <v>0</v>
      </c>
      <c r="I158" s="34">
        <v>0</v>
      </c>
      <c r="J158" s="34">
        <f t="shared" si="18"/>
        <v>0</v>
      </c>
      <c r="K158" s="34">
        <v>0</v>
      </c>
      <c r="L158" s="34">
        <v>0</v>
      </c>
      <c r="M158" s="34">
        <v>0</v>
      </c>
      <c r="N158" s="34">
        <v>0</v>
      </c>
      <c r="O158" s="34">
        <v>0</v>
      </c>
      <c r="P158" s="34">
        <v>0</v>
      </c>
      <c r="Q158" s="34">
        <v>0</v>
      </c>
      <c r="R158" s="34">
        <f t="shared" si="15"/>
        <v>1</v>
      </c>
      <c r="S158" s="34">
        <v>0</v>
      </c>
      <c r="T158" s="34">
        <f t="shared" si="19"/>
        <v>0</v>
      </c>
      <c r="U158" s="34">
        <v>0</v>
      </c>
      <c r="V158" s="34">
        <v>0</v>
      </c>
      <c r="W158" s="34">
        <v>0</v>
      </c>
      <c r="X158" s="34">
        <v>0</v>
      </c>
      <c r="Y158" s="34">
        <v>0</v>
      </c>
      <c r="Z158" s="34">
        <f t="shared" ref="Z158:Z177" si="20">SUM(AA158:AI158)</f>
        <v>0</v>
      </c>
      <c r="AA158" s="14">
        <v>0</v>
      </c>
      <c r="AB158" s="14">
        <v>0</v>
      </c>
      <c r="AC158" s="14">
        <v>0</v>
      </c>
      <c r="AD158" s="14">
        <v>0</v>
      </c>
      <c r="AE158" s="14">
        <v>0</v>
      </c>
      <c r="AF158" s="14">
        <v>0</v>
      </c>
      <c r="AG158" s="14">
        <v>0</v>
      </c>
      <c r="AH158" s="14">
        <v>0</v>
      </c>
      <c r="AI158" s="14">
        <v>0</v>
      </c>
      <c r="AJ158" s="14">
        <v>0</v>
      </c>
      <c r="AK158" s="14">
        <v>0</v>
      </c>
      <c r="AL158" s="14">
        <v>0</v>
      </c>
      <c r="AM158" s="14">
        <v>0</v>
      </c>
      <c r="AN158" s="14">
        <v>0</v>
      </c>
      <c r="AO158" s="14">
        <v>0</v>
      </c>
      <c r="AP158" s="33">
        <f t="shared" ref="AP158:AP178" si="21">SUM(E158:AO158)-Z158-J158-T158-R158</f>
        <v>1</v>
      </c>
      <c r="AQ158" s="113"/>
      <c r="AR158" s="36">
        <v>43787</v>
      </c>
      <c r="AS158" s="88">
        <v>0.69097222222222221</v>
      </c>
      <c r="AT158" s="14" t="s">
        <v>96</v>
      </c>
      <c r="AU158" s="108">
        <v>10</v>
      </c>
      <c r="AV158" s="90" t="s">
        <v>75</v>
      </c>
      <c r="AW158" s="14">
        <v>9.5</v>
      </c>
      <c r="AX158" s="14">
        <v>152</v>
      </c>
      <c r="AY158" s="39">
        <v>81.3</v>
      </c>
      <c r="AZ158" s="14">
        <v>57</v>
      </c>
      <c r="BA158" s="40">
        <v>22.1</v>
      </c>
      <c r="BB158" s="14">
        <v>757.2</v>
      </c>
      <c r="BC158" s="40">
        <v>7.9</v>
      </c>
      <c r="BD158" s="14">
        <v>0</v>
      </c>
      <c r="BE158" s="14">
        <v>0</v>
      </c>
      <c r="BF158" s="14">
        <v>1</v>
      </c>
      <c r="BG158" s="86">
        <v>0.5</v>
      </c>
      <c r="BH158" s="42"/>
      <c r="BI158" s="1"/>
      <c r="BJ158" s="3"/>
      <c r="BK158" s="5"/>
    </row>
    <row r="159" spans="1:63" ht="15.95" customHeight="1" thickBot="1">
      <c r="A159" s="35">
        <v>43790</v>
      </c>
      <c r="B159" s="14" t="s">
        <v>82</v>
      </c>
      <c r="C159" s="14" t="s">
        <v>133</v>
      </c>
      <c r="D159" s="12"/>
      <c r="E159" s="34">
        <v>0</v>
      </c>
      <c r="F159" s="34">
        <v>0</v>
      </c>
      <c r="G159" s="34">
        <v>7</v>
      </c>
      <c r="H159" s="34">
        <v>0</v>
      </c>
      <c r="I159" s="34">
        <v>0</v>
      </c>
      <c r="J159" s="34">
        <f>P159+O159+N159+M159+L159+K159</f>
        <v>1</v>
      </c>
      <c r="K159" s="34">
        <v>0</v>
      </c>
      <c r="L159" s="34">
        <v>0</v>
      </c>
      <c r="M159" s="34">
        <v>1</v>
      </c>
      <c r="N159" s="34">
        <v>0</v>
      </c>
      <c r="O159" s="34">
        <v>0</v>
      </c>
      <c r="P159" s="34">
        <v>0</v>
      </c>
      <c r="Q159" s="34">
        <v>0</v>
      </c>
      <c r="R159" s="34">
        <f>G159+S159</f>
        <v>7</v>
      </c>
      <c r="S159" s="34">
        <v>0</v>
      </c>
      <c r="T159" s="34">
        <f>U159+V159+W159</f>
        <v>0</v>
      </c>
      <c r="U159" s="34">
        <v>0</v>
      </c>
      <c r="V159" s="34">
        <v>0</v>
      </c>
      <c r="W159" s="34">
        <v>0</v>
      </c>
      <c r="X159" s="34">
        <v>0</v>
      </c>
      <c r="Y159" s="34">
        <v>0</v>
      </c>
      <c r="Z159" s="34">
        <f>SUM(AA159:AI159)</f>
        <v>287</v>
      </c>
      <c r="AA159" s="14">
        <v>286</v>
      </c>
      <c r="AB159" s="14">
        <v>0</v>
      </c>
      <c r="AC159" s="14">
        <v>0</v>
      </c>
      <c r="AD159" s="14">
        <v>0</v>
      </c>
      <c r="AE159" s="14">
        <v>0</v>
      </c>
      <c r="AF159" s="14">
        <v>0</v>
      </c>
      <c r="AG159" s="14">
        <v>0</v>
      </c>
      <c r="AH159" s="14">
        <v>1</v>
      </c>
      <c r="AI159" s="14">
        <v>0</v>
      </c>
      <c r="AJ159" s="14">
        <v>0</v>
      </c>
      <c r="AK159" s="14">
        <v>0</v>
      </c>
      <c r="AL159" s="14">
        <v>0</v>
      </c>
      <c r="AM159" s="14">
        <v>0</v>
      </c>
      <c r="AN159" s="14">
        <v>0</v>
      </c>
      <c r="AO159" s="14">
        <v>0</v>
      </c>
      <c r="AP159" s="33">
        <f>SUM(E159:AO159)-Z159-J159-T159-R159</f>
        <v>295</v>
      </c>
      <c r="AQ159" s="113"/>
      <c r="AR159" s="36">
        <v>43790</v>
      </c>
      <c r="AS159" s="88">
        <v>0.64930555555555558</v>
      </c>
      <c r="AT159" s="14" t="s">
        <v>82</v>
      </c>
      <c r="AU159" s="108">
        <v>10</v>
      </c>
      <c r="AV159" s="90" t="s">
        <v>75</v>
      </c>
      <c r="AW159" s="14" t="s">
        <v>151</v>
      </c>
      <c r="AX159" s="14">
        <v>192</v>
      </c>
      <c r="AY159" s="39">
        <v>137.80000000000001</v>
      </c>
      <c r="AZ159" s="14" t="s">
        <v>151</v>
      </c>
      <c r="BA159" s="40">
        <v>15.9</v>
      </c>
      <c r="BB159" s="14">
        <v>760.2</v>
      </c>
      <c r="BC159" s="40">
        <v>7.5</v>
      </c>
      <c r="BD159" s="14">
        <v>0</v>
      </c>
      <c r="BE159" s="14">
        <v>0</v>
      </c>
      <c r="BF159" s="14">
        <v>1</v>
      </c>
      <c r="BG159" s="86">
        <v>0.2</v>
      </c>
      <c r="BH159" s="42"/>
      <c r="BI159" s="1"/>
      <c r="BJ159" s="3"/>
      <c r="BK159" s="5"/>
    </row>
    <row r="160" spans="1:63" ht="15.95" customHeight="1" thickBot="1">
      <c r="A160" s="35">
        <v>43790</v>
      </c>
      <c r="B160" s="14" t="s">
        <v>73</v>
      </c>
      <c r="C160" s="14" t="s">
        <v>74</v>
      </c>
      <c r="D160" s="12"/>
      <c r="E160" s="34">
        <v>5</v>
      </c>
      <c r="F160" s="34">
        <v>0</v>
      </c>
      <c r="G160" s="34">
        <v>0</v>
      </c>
      <c r="H160" s="34">
        <v>0</v>
      </c>
      <c r="I160" s="34">
        <v>0</v>
      </c>
      <c r="J160" s="34">
        <f t="shared" si="18"/>
        <v>0</v>
      </c>
      <c r="K160" s="34">
        <v>0</v>
      </c>
      <c r="L160" s="34">
        <v>0</v>
      </c>
      <c r="M160" s="34">
        <v>0</v>
      </c>
      <c r="N160" s="34">
        <v>0</v>
      </c>
      <c r="O160" s="34">
        <v>0</v>
      </c>
      <c r="P160" s="34">
        <v>0</v>
      </c>
      <c r="Q160" s="34">
        <v>0</v>
      </c>
      <c r="R160" s="34">
        <f t="shared" si="15"/>
        <v>0</v>
      </c>
      <c r="S160" s="34">
        <v>0</v>
      </c>
      <c r="T160" s="34">
        <f t="shared" si="19"/>
        <v>0</v>
      </c>
      <c r="U160" s="34">
        <v>0</v>
      </c>
      <c r="V160" s="34">
        <v>0</v>
      </c>
      <c r="W160" s="34">
        <v>0</v>
      </c>
      <c r="X160" s="34">
        <v>0</v>
      </c>
      <c r="Y160" s="34">
        <v>0</v>
      </c>
      <c r="Z160" s="34">
        <f t="shared" si="20"/>
        <v>0</v>
      </c>
      <c r="AA160" s="14">
        <v>0</v>
      </c>
      <c r="AB160" s="14">
        <v>0</v>
      </c>
      <c r="AC160" s="14">
        <v>0</v>
      </c>
      <c r="AD160" s="14">
        <v>0</v>
      </c>
      <c r="AE160" s="14">
        <v>0</v>
      </c>
      <c r="AF160" s="14">
        <v>0</v>
      </c>
      <c r="AG160" s="14">
        <v>0</v>
      </c>
      <c r="AH160" s="14">
        <v>0</v>
      </c>
      <c r="AI160" s="14">
        <v>0</v>
      </c>
      <c r="AJ160" s="14">
        <v>0</v>
      </c>
      <c r="AK160" s="14">
        <v>0</v>
      </c>
      <c r="AL160" s="14">
        <v>0</v>
      </c>
      <c r="AM160" s="14">
        <v>0</v>
      </c>
      <c r="AN160" s="14">
        <v>0</v>
      </c>
      <c r="AO160" s="14">
        <v>0</v>
      </c>
      <c r="AP160" s="33">
        <f t="shared" si="21"/>
        <v>5</v>
      </c>
      <c r="AQ160" s="113"/>
      <c r="AR160" s="36">
        <v>43790</v>
      </c>
      <c r="AS160" s="88">
        <v>0.60763888888888895</v>
      </c>
      <c r="AT160" s="14" t="s">
        <v>73</v>
      </c>
      <c r="AU160" s="108">
        <v>10</v>
      </c>
      <c r="AV160" s="90" t="s">
        <v>75</v>
      </c>
      <c r="AW160" s="14">
        <v>6.1</v>
      </c>
      <c r="AX160" s="38">
        <v>87</v>
      </c>
      <c r="AY160" s="39">
        <v>90.8</v>
      </c>
      <c r="AZ160" s="14">
        <v>64.8</v>
      </c>
      <c r="BA160" s="40">
        <v>15.6</v>
      </c>
      <c r="BB160" s="14">
        <v>760.2</v>
      </c>
      <c r="BC160" s="40">
        <v>8</v>
      </c>
      <c r="BD160" s="14">
        <v>0</v>
      </c>
      <c r="BE160" s="14">
        <v>0</v>
      </c>
      <c r="BF160" s="38">
        <v>1</v>
      </c>
      <c r="BG160" s="86">
        <v>0.4</v>
      </c>
      <c r="BH160" s="42"/>
      <c r="BI160" s="1"/>
      <c r="BJ160" s="3"/>
      <c r="BK160" s="5"/>
    </row>
    <row r="161" spans="1:63" ht="15.95" customHeight="1" thickBot="1">
      <c r="A161" s="35">
        <v>43790</v>
      </c>
      <c r="B161" s="14" t="s">
        <v>148</v>
      </c>
      <c r="C161" s="14" t="s">
        <v>74</v>
      </c>
      <c r="D161" s="12"/>
      <c r="E161" s="34">
        <v>1</v>
      </c>
      <c r="F161" s="34">
        <v>0</v>
      </c>
      <c r="G161" s="34">
        <v>12</v>
      </c>
      <c r="H161" s="34">
        <v>0</v>
      </c>
      <c r="I161" s="34">
        <v>0</v>
      </c>
      <c r="J161" s="34">
        <f t="shared" si="18"/>
        <v>0</v>
      </c>
      <c r="K161" s="34">
        <v>0</v>
      </c>
      <c r="L161" s="34">
        <v>0</v>
      </c>
      <c r="M161" s="34">
        <v>0</v>
      </c>
      <c r="N161" s="34">
        <v>0</v>
      </c>
      <c r="O161" s="34">
        <v>0</v>
      </c>
      <c r="P161" s="34">
        <v>0</v>
      </c>
      <c r="Q161" s="34">
        <v>0</v>
      </c>
      <c r="R161" s="34">
        <f t="shared" si="15"/>
        <v>12</v>
      </c>
      <c r="S161" s="34">
        <v>0</v>
      </c>
      <c r="T161" s="34">
        <f t="shared" si="19"/>
        <v>0</v>
      </c>
      <c r="U161" s="34">
        <v>0</v>
      </c>
      <c r="V161" s="34">
        <v>0</v>
      </c>
      <c r="W161" s="34">
        <v>0</v>
      </c>
      <c r="X161" s="34">
        <v>0</v>
      </c>
      <c r="Y161" s="34">
        <v>0</v>
      </c>
      <c r="Z161" s="34">
        <f t="shared" si="20"/>
        <v>0</v>
      </c>
      <c r="AA161" s="14">
        <v>0</v>
      </c>
      <c r="AB161" s="14">
        <v>0</v>
      </c>
      <c r="AC161" s="14">
        <v>0</v>
      </c>
      <c r="AD161" s="14">
        <v>0</v>
      </c>
      <c r="AE161" s="14">
        <v>0</v>
      </c>
      <c r="AF161" s="14">
        <v>0</v>
      </c>
      <c r="AG161" s="14">
        <v>0</v>
      </c>
      <c r="AH161" s="14">
        <v>0</v>
      </c>
      <c r="AI161" s="14">
        <v>0</v>
      </c>
      <c r="AJ161" s="14">
        <v>0</v>
      </c>
      <c r="AK161" s="14">
        <v>0</v>
      </c>
      <c r="AL161" s="14">
        <v>0</v>
      </c>
      <c r="AM161" s="14">
        <v>0</v>
      </c>
      <c r="AN161" s="14">
        <v>0</v>
      </c>
      <c r="AO161" s="14">
        <v>0</v>
      </c>
      <c r="AP161" s="33">
        <f t="shared" si="21"/>
        <v>13</v>
      </c>
      <c r="AQ161" s="113"/>
      <c r="AR161" s="36">
        <v>43790</v>
      </c>
      <c r="AS161" s="88">
        <v>0.625</v>
      </c>
      <c r="AT161" s="14" t="s">
        <v>148</v>
      </c>
      <c r="AU161" s="108">
        <v>10</v>
      </c>
      <c r="AV161" s="90" t="s">
        <v>75</v>
      </c>
      <c r="AW161" s="14">
        <v>10.1</v>
      </c>
      <c r="AX161" s="14">
        <v>156</v>
      </c>
      <c r="AY161" s="39">
        <v>91.5</v>
      </c>
      <c r="AZ161" s="14">
        <v>65.400000000000006</v>
      </c>
      <c r="BA161" s="40">
        <v>17.600000000000001</v>
      </c>
      <c r="BB161" s="14">
        <v>760.2</v>
      </c>
      <c r="BC161" s="40">
        <v>8</v>
      </c>
      <c r="BD161" s="14">
        <v>0</v>
      </c>
      <c r="BE161" s="14">
        <v>0</v>
      </c>
      <c r="BF161" s="14">
        <v>1</v>
      </c>
      <c r="BG161" s="86">
        <v>0.3</v>
      </c>
      <c r="BH161" s="42"/>
      <c r="BI161" s="1"/>
      <c r="BJ161" s="3"/>
      <c r="BK161" s="5"/>
    </row>
    <row r="162" spans="1:63" ht="15.95" customHeight="1" thickBot="1">
      <c r="A162" s="35">
        <v>43791</v>
      </c>
      <c r="B162" s="14" t="s">
        <v>86</v>
      </c>
      <c r="C162" s="14" t="s">
        <v>74</v>
      </c>
      <c r="D162" s="12"/>
      <c r="E162" s="34">
        <v>355</v>
      </c>
      <c r="F162" s="34">
        <v>1728</v>
      </c>
      <c r="G162" s="34">
        <v>9</v>
      </c>
      <c r="H162" s="34">
        <v>0</v>
      </c>
      <c r="I162" s="34">
        <v>0</v>
      </c>
      <c r="J162" s="34">
        <f t="shared" si="18"/>
        <v>136</v>
      </c>
      <c r="K162" s="34">
        <v>0</v>
      </c>
      <c r="L162" s="34">
        <v>1</v>
      </c>
      <c r="M162" s="34">
        <v>0</v>
      </c>
      <c r="N162" s="34">
        <v>0</v>
      </c>
      <c r="O162" s="34">
        <v>135</v>
      </c>
      <c r="P162" s="34">
        <v>0</v>
      </c>
      <c r="Q162" s="34">
        <v>0</v>
      </c>
      <c r="R162" s="34">
        <f t="shared" si="15"/>
        <v>9</v>
      </c>
      <c r="S162" s="34">
        <v>0</v>
      </c>
      <c r="T162" s="34">
        <f t="shared" si="19"/>
        <v>0</v>
      </c>
      <c r="U162" s="34">
        <v>0</v>
      </c>
      <c r="V162" s="34">
        <v>0</v>
      </c>
      <c r="W162" s="34">
        <v>0</v>
      </c>
      <c r="X162" s="34">
        <v>0</v>
      </c>
      <c r="Y162" s="34">
        <v>0</v>
      </c>
      <c r="Z162" s="34">
        <f t="shared" si="20"/>
        <v>0</v>
      </c>
      <c r="AA162" s="14">
        <v>0</v>
      </c>
      <c r="AB162" s="14">
        <v>0</v>
      </c>
      <c r="AC162" s="14">
        <v>0</v>
      </c>
      <c r="AD162" s="14">
        <v>0</v>
      </c>
      <c r="AE162" s="14">
        <v>0</v>
      </c>
      <c r="AF162" s="14">
        <v>0</v>
      </c>
      <c r="AG162" s="14">
        <v>0</v>
      </c>
      <c r="AH162" s="14">
        <v>0</v>
      </c>
      <c r="AI162" s="14">
        <v>0</v>
      </c>
      <c r="AJ162" s="14">
        <v>0</v>
      </c>
      <c r="AK162" s="14">
        <v>0</v>
      </c>
      <c r="AL162" s="14">
        <v>0</v>
      </c>
      <c r="AM162" s="14">
        <v>0</v>
      </c>
      <c r="AN162" s="14">
        <v>0</v>
      </c>
      <c r="AO162" s="14">
        <v>0</v>
      </c>
      <c r="AP162" s="33">
        <f t="shared" si="21"/>
        <v>2228</v>
      </c>
      <c r="AQ162" s="113"/>
      <c r="AR162" s="36">
        <v>43791</v>
      </c>
      <c r="AS162" s="88">
        <v>0.69444444444444453</v>
      </c>
      <c r="AT162" s="14" t="s">
        <v>86</v>
      </c>
      <c r="AU162" s="108">
        <v>10</v>
      </c>
      <c r="AV162" s="90" t="s">
        <v>75</v>
      </c>
      <c r="AW162" s="14">
        <v>13.2</v>
      </c>
      <c r="AX162" s="14">
        <v>128</v>
      </c>
      <c r="AY162" s="39">
        <v>4.38</v>
      </c>
      <c r="AZ162" s="14">
        <v>2.6</v>
      </c>
      <c r="BA162" s="40">
        <v>18.100000000000001</v>
      </c>
      <c r="BB162" s="14">
        <v>765.1</v>
      </c>
      <c r="BC162" s="40">
        <v>7.5</v>
      </c>
      <c r="BD162" s="14">
        <v>0</v>
      </c>
      <c r="BE162" s="14">
        <v>0</v>
      </c>
      <c r="BF162" s="14">
        <v>1</v>
      </c>
      <c r="BG162" s="86">
        <v>0.4</v>
      </c>
      <c r="BH162" s="42"/>
      <c r="BI162" s="1"/>
      <c r="BJ162" s="3"/>
      <c r="BK162" s="5"/>
    </row>
    <row r="163" spans="1:63" ht="15.95" customHeight="1" thickBot="1">
      <c r="A163" s="35">
        <v>43793</v>
      </c>
      <c r="B163" s="14" t="s">
        <v>89</v>
      </c>
      <c r="C163" s="14" t="s">
        <v>74</v>
      </c>
      <c r="D163" s="12"/>
      <c r="E163" s="34">
        <v>7</v>
      </c>
      <c r="F163" s="34">
        <v>0</v>
      </c>
      <c r="G163" s="34">
        <v>38</v>
      </c>
      <c r="H163" s="34">
        <v>0</v>
      </c>
      <c r="I163" s="34">
        <v>0</v>
      </c>
      <c r="J163" s="34">
        <f t="shared" si="18"/>
        <v>0</v>
      </c>
      <c r="K163" s="34">
        <v>0</v>
      </c>
      <c r="L163" s="34">
        <v>0</v>
      </c>
      <c r="M163" s="34">
        <v>0</v>
      </c>
      <c r="N163" s="34">
        <v>0</v>
      </c>
      <c r="O163" s="34">
        <v>0</v>
      </c>
      <c r="P163" s="34">
        <v>0</v>
      </c>
      <c r="Q163" s="34">
        <v>0</v>
      </c>
      <c r="R163" s="34">
        <f t="shared" si="15"/>
        <v>38</v>
      </c>
      <c r="S163" s="34">
        <v>0</v>
      </c>
      <c r="T163" s="34">
        <f t="shared" si="19"/>
        <v>0</v>
      </c>
      <c r="U163" s="34">
        <v>0</v>
      </c>
      <c r="V163" s="34">
        <v>0</v>
      </c>
      <c r="W163" s="34">
        <v>0</v>
      </c>
      <c r="X163" s="34">
        <v>0</v>
      </c>
      <c r="Y163" s="34">
        <v>0</v>
      </c>
      <c r="Z163" s="34">
        <f t="shared" si="20"/>
        <v>0</v>
      </c>
      <c r="AA163" s="14">
        <v>0</v>
      </c>
      <c r="AB163" s="14">
        <v>0</v>
      </c>
      <c r="AC163" s="14">
        <v>0</v>
      </c>
      <c r="AD163" s="14">
        <v>0</v>
      </c>
      <c r="AE163" s="14">
        <v>0</v>
      </c>
      <c r="AF163" s="14">
        <v>0</v>
      </c>
      <c r="AG163" s="14">
        <v>0</v>
      </c>
      <c r="AH163" s="14">
        <v>0</v>
      </c>
      <c r="AI163" s="14">
        <v>0</v>
      </c>
      <c r="AJ163" s="14">
        <v>0</v>
      </c>
      <c r="AK163" s="14">
        <v>0</v>
      </c>
      <c r="AL163" s="14">
        <v>0</v>
      </c>
      <c r="AM163" s="14">
        <v>0</v>
      </c>
      <c r="AN163" s="14">
        <v>0</v>
      </c>
      <c r="AO163" s="14">
        <v>0</v>
      </c>
      <c r="AP163" s="33">
        <f t="shared" si="21"/>
        <v>45</v>
      </c>
      <c r="AQ163" s="113"/>
      <c r="AR163" s="36">
        <v>43793</v>
      </c>
      <c r="AS163" s="88">
        <v>0.39583333333333331</v>
      </c>
      <c r="AT163" s="14" t="s">
        <v>89</v>
      </c>
      <c r="AU163" s="108">
        <v>10</v>
      </c>
      <c r="AV163" s="90" t="s">
        <v>75</v>
      </c>
      <c r="AW163" s="14">
        <v>6.3</v>
      </c>
      <c r="AX163" s="14">
        <v>77</v>
      </c>
      <c r="AY163" s="39">
        <v>81.599999999999994</v>
      </c>
      <c r="AZ163" s="14">
        <v>56.8</v>
      </c>
      <c r="BA163" s="40">
        <v>12.3</v>
      </c>
      <c r="BB163" s="14">
        <v>764.9</v>
      </c>
      <c r="BC163" s="40">
        <v>7.6</v>
      </c>
      <c r="BD163" s="14">
        <v>0</v>
      </c>
      <c r="BE163" s="14">
        <v>0</v>
      </c>
      <c r="BF163" s="14">
        <v>1</v>
      </c>
      <c r="BG163" s="86">
        <v>0.4</v>
      </c>
      <c r="BH163" s="42"/>
      <c r="BI163" s="1"/>
      <c r="BJ163" s="3"/>
      <c r="BK163" s="5"/>
    </row>
    <row r="164" spans="1:63" ht="15.95" customHeight="1" thickBot="1">
      <c r="A164" s="35">
        <v>43793</v>
      </c>
      <c r="B164" s="14" t="s">
        <v>92</v>
      </c>
      <c r="C164" s="14" t="s">
        <v>74</v>
      </c>
      <c r="D164" s="12"/>
      <c r="E164" s="34">
        <v>24</v>
      </c>
      <c r="F164" s="34">
        <v>0</v>
      </c>
      <c r="G164" s="34">
        <v>25</v>
      </c>
      <c r="H164" s="34">
        <v>0</v>
      </c>
      <c r="I164" s="34">
        <v>1</v>
      </c>
      <c r="J164" s="34">
        <f t="shared" si="18"/>
        <v>0</v>
      </c>
      <c r="K164" s="34">
        <v>0</v>
      </c>
      <c r="L164" s="34">
        <v>0</v>
      </c>
      <c r="M164" s="34">
        <v>0</v>
      </c>
      <c r="N164" s="34">
        <v>0</v>
      </c>
      <c r="O164" s="34">
        <v>0</v>
      </c>
      <c r="P164" s="34">
        <v>0</v>
      </c>
      <c r="Q164" s="34">
        <v>0</v>
      </c>
      <c r="R164" s="34">
        <f t="shared" si="15"/>
        <v>25</v>
      </c>
      <c r="S164" s="34">
        <v>0</v>
      </c>
      <c r="T164" s="34">
        <f t="shared" si="19"/>
        <v>0</v>
      </c>
      <c r="U164" s="34">
        <v>0</v>
      </c>
      <c r="V164" s="34">
        <v>0</v>
      </c>
      <c r="W164" s="34">
        <v>0</v>
      </c>
      <c r="X164" s="34">
        <v>0</v>
      </c>
      <c r="Y164" s="34">
        <v>0</v>
      </c>
      <c r="Z164" s="34">
        <f t="shared" si="20"/>
        <v>0</v>
      </c>
      <c r="AA164" s="14">
        <v>0</v>
      </c>
      <c r="AB164" s="14">
        <v>0</v>
      </c>
      <c r="AC164" s="14">
        <v>0</v>
      </c>
      <c r="AD164" s="14">
        <v>0</v>
      </c>
      <c r="AE164" s="14">
        <v>0</v>
      </c>
      <c r="AF164" s="14">
        <v>0</v>
      </c>
      <c r="AG164" s="14">
        <v>0</v>
      </c>
      <c r="AH164" s="14">
        <v>0</v>
      </c>
      <c r="AI164" s="14">
        <v>0</v>
      </c>
      <c r="AJ164" s="14">
        <v>0</v>
      </c>
      <c r="AK164" s="14">
        <v>0</v>
      </c>
      <c r="AL164" s="14">
        <v>0</v>
      </c>
      <c r="AM164" s="14">
        <v>0</v>
      </c>
      <c r="AN164" s="14">
        <v>0</v>
      </c>
      <c r="AO164" s="14">
        <v>0</v>
      </c>
      <c r="AP164" s="33">
        <f t="shared" si="21"/>
        <v>50</v>
      </c>
      <c r="AQ164" s="113"/>
      <c r="AR164" s="36">
        <v>43793</v>
      </c>
      <c r="AS164" s="88">
        <v>0.40972222222222227</v>
      </c>
      <c r="AT164" s="14" t="s">
        <v>92</v>
      </c>
      <c r="AU164" s="108">
        <v>10</v>
      </c>
      <c r="AV164" s="90" t="s">
        <v>75</v>
      </c>
      <c r="AW164" s="14">
        <v>6.3</v>
      </c>
      <c r="AX164" s="14">
        <v>84</v>
      </c>
      <c r="AY164" s="39">
        <v>80.900000000000006</v>
      </c>
      <c r="AZ164" s="14">
        <v>49</v>
      </c>
      <c r="BA164" s="40">
        <v>13.1</v>
      </c>
      <c r="BB164" s="14">
        <v>764.4</v>
      </c>
      <c r="BC164" s="40">
        <v>7.7</v>
      </c>
      <c r="BD164" s="14">
        <v>0</v>
      </c>
      <c r="BE164" s="14">
        <v>0</v>
      </c>
      <c r="BF164" s="14">
        <v>1</v>
      </c>
      <c r="BG164" s="86">
        <v>0.5</v>
      </c>
      <c r="BH164" s="42"/>
      <c r="BI164" s="1"/>
      <c r="BJ164" s="3"/>
      <c r="BK164" s="5"/>
    </row>
    <row r="165" spans="1:63" ht="15.95" customHeight="1" thickBot="1">
      <c r="A165" s="35">
        <v>43793</v>
      </c>
      <c r="B165" s="14" t="s">
        <v>121</v>
      </c>
      <c r="C165" s="14" t="s">
        <v>74</v>
      </c>
      <c r="D165" s="12"/>
      <c r="E165" s="34">
        <v>29</v>
      </c>
      <c r="F165" s="34">
        <v>18</v>
      </c>
      <c r="G165" s="34">
        <v>0</v>
      </c>
      <c r="H165" s="34">
        <v>0</v>
      </c>
      <c r="I165" s="34">
        <v>0</v>
      </c>
      <c r="J165" s="34">
        <f t="shared" si="18"/>
        <v>0</v>
      </c>
      <c r="K165" s="34">
        <v>0</v>
      </c>
      <c r="L165" s="34">
        <v>0</v>
      </c>
      <c r="M165" s="34">
        <v>0</v>
      </c>
      <c r="N165" s="34">
        <v>0</v>
      </c>
      <c r="O165" s="34">
        <v>0</v>
      </c>
      <c r="P165" s="34">
        <v>0</v>
      </c>
      <c r="Q165" s="34">
        <v>0</v>
      </c>
      <c r="R165" s="34">
        <f t="shared" si="15"/>
        <v>0</v>
      </c>
      <c r="S165" s="34">
        <v>0</v>
      </c>
      <c r="T165" s="34">
        <f t="shared" si="19"/>
        <v>0</v>
      </c>
      <c r="U165" s="34">
        <v>0</v>
      </c>
      <c r="V165" s="34">
        <v>0</v>
      </c>
      <c r="W165" s="34">
        <v>0</v>
      </c>
      <c r="X165" s="34">
        <v>0</v>
      </c>
      <c r="Y165" s="34">
        <v>0</v>
      </c>
      <c r="Z165" s="34">
        <f t="shared" si="20"/>
        <v>0</v>
      </c>
      <c r="AA165" s="14">
        <v>0</v>
      </c>
      <c r="AB165" s="14">
        <v>0</v>
      </c>
      <c r="AC165" s="14">
        <v>0</v>
      </c>
      <c r="AD165" s="14">
        <v>0</v>
      </c>
      <c r="AE165" s="14">
        <v>0</v>
      </c>
      <c r="AF165" s="14">
        <v>0</v>
      </c>
      <c r="AG165" s="14">
        <v>0</v>
      </c>
      <c r="AH165" s="14">
        <v>0</v>
      </c>
      <c r="AI165" s="14">
        <v>0</v>
      </c>
      <c r="AJ165" s="14">
        <v>0</v>
      </c>
      <c r="AK165" s="14">
        <v>0</v>
      </c>
      <c r="AL165" s="14">
        <v>0</v>
      </c>
      <c r="AM165" s="14">
        <v>0</v>
      </c>
      <c r="AN165" s="14">
        <v>0</v>
      </c>
      <c r="AO165" s="14">
        <v>0</v>
      </c>
      <c r="AP165" s="33">
        <f t="shared" si="21"/>
        <v>47</v>
      </c>
      <c r="AQ165" s="113"/>
      <c r="AR165" s="36">
        <v>43793</v>
      </c>
      <c r="AS165" s="88">
        <v>0.375</v>
      </c>
      <c r="AT165" s="14" t="s">
        <v>121</v>
      </c>
      <c r="AU165" s="108">
        <v>10</v>
      </c>
      <c r="AV165" s="90" t="s">
        <v>75</v>
      </c>
      <c r="AW165" s="14">
        <v>11.9</v>
      </c>
      <c r="AX165" s="14">
        <v>66</v>
      </c>
      <c r="AY165" s="39">
        <v>5</v>
      </c>
      <c r="AZ165" s="14">
        <v>2.7</v>
      </c>
      <c r="BA165" s="40">
        <v>11.1</v>
      </c>
      <c r="BB165" s="14">
        <v>765.5</v>
      </c>
      <c r="BC165" s="40">
        <v>7.4</v>
      </c>
      <c r="BD165" s="14">
        <v>0</v>
      </c>
      <c r="BE165" s="14">
        <v>0</v>
      </c>
      <c r="BF165" s="14">
        <v>1</v>
      </c>
      <c r="BG165" s="86">
        <v>0.4</v>
      </c>
      <c r="BH165" s="42"/>
      <c r="BI165" s="1"/>
      <c r="BJ165" s="3"/>
      <c r="BK165" s="5"/>
    </row>
    <row r="166" spans="1:63" ht="15.95" customHeight="1" thickBot="1">
      <c r="A166" s="35">
        <v>43794</v>
      </c>
      <c r="B166" s="14" t="s">
        <v>154</v>
      </c>
      <c r="C166" s="14" t="s">
        <v>74</v>
      </c>
      <c r="D166" s="12"/>
      <c r="E166" s="34">
        <v>0</v>
      </c>
      <c r="F166" s="34">
        <v>137</v>
      </c>
      <c r="G166" s="34">
        <v>0</v>
      </c>
      <c r="H166" s="34">
        <v>120</v>
      </c>
      <c r="I166" s="34">
        <v>0</v>
      </c>
      <c r="J166" s="34">
        <f t="shared" si="18"/>
        <v>3</v>
      </c>
      <c r="K166" s="34">
        <v>0</v>
      </c>
      <c r="L166" s="34">
        <v>2</v>
      </c>
      <c r="M166" s="34">
        <v>0</v>
      </c>
      <c r="N166" s="34">
        <v>1</v>
      </c>
      <c r="O166" s="34">
        <v>0</v>
      </c>
      <c r="P166" s="34">
        <v>0</v>
      </c>
      <c r="Q166" s="34">
        <v>202</v>
      </c>
      <c r="R166" s="34">
        <f t="shared" si="15"/>
        <v>0</v>
      </c>
      <c r="S166" s="34">
        <v>0</v>
      </c>
      <c r="T166" s="34">
        <f t="shared" si="19"/>
        <v>1</v>
      </c>
      <c r="U166" s="34">
        <v>0</v>
      </c>
      <c r="V166" s="34">
        <v>1</v>
      </c>
      <c r="W166" s="34">
        <v>0</v>
      </c>
      <c r="X166" s="34">
        <v>0</v>
      </c>
      <c r="Y166" s="34">
        <v>0</v>
      </c>
      <c r="Z166" s="34">
        <f t="shared" si="20"/>
        <v>0</v>
      </c>
      <c r="AA166" s="14">
        <v>0</v>
      </c>
      <c r="AB166" s="14">
        <v>0</v>
      </c>
      <c r="AC166" s="14">
        <v>0</v>
      </c>
      <c r="AD166" s="14">
        <v>0</v>
      </c>
      <c r="AE166" s="14">
        <v>0</v>
      </c>
      <c r="AF166" s="14">
        <v>0</v>
      </c>
      <c r="AG166" s="14">
        <v>0</v>
      </c>
      <c r="AH166" s="14">
        <v>0</v>
      </c>
      <c r="AI166" s="14">
        <v>0</v>
      </c>
      <c r="AJ166" s="14">
        <v>0</v>
      </c>
      <c r="AK166" s="14">
        <v>0</v>
      </c>
      <c r="AL166" s="14">
        <v>0</v>
      </c>
      <c r="AM166" s="14">
        <v>0</v>
      </c>
      <c r="AN166" s="14">
        <v>0</v>
      </c>
      <c r="AO166" s="14">
        <v>0</v>
      </c>
      <c r="AP166" s="33">
        <f t="shared" si="21"/>
        <v>463</v>
      </c>
      <c r="AQ166" s="113"/>
      <c r="AR166" s="36">
        <v>43794</v>
      </c>
      <c r="AS166" s="88">
        <v>0.43055555555555558</v>
      </c>
      <c r="AT166" s="14" t="s">
        <v>155</v>
      </c>
      <c r="AU166" s="108">
        <v>10</v>
      </c>
      <c r="AV166" s="90" t="s">
        <v>75</v>
      </c>
      <c r="AW166" s="14">
        <v>6.7</v>
      </c>
      <c r="AX166" s="14">
        <v>55</v>
      </c>
      <c r="AY166" s="39">
        <v>4.75</v>
      </c>
      <c r="AZ166" s="14">
        <v>2.6</v>
      </c>
      <c r="BA166" s="40">
        <v>9.9</v>
      </c>
      <c r="BB166" s="14">
        <v>759.8</v>
      </c>
      <c r="BC166" s="40">
        <v>7.23</v>
      </c>
      <c r="BD166" s="14">
        <v>0</v>
      </c>
      <c r="BE166" s="14">
        <v>0</v>
      </c>
      <c r="BF166" s="14">
        <v>3</v>
      </c>
      <c r="BG166" s="86">
        <v>0.45</v>
      </c>
      <c r="BH166" s="42"/>
      <c r="BI166" s="1"/>
      <c r="BJ166" s="3"/>
      <c r="BK166" s="5"/>
    </row>
    <row r="167" spans="1:63" ht="15.95" customHeight="1" thickBot="1">
      <c r="A167" s="35">
        <v>43794</v>
      </c>
      <c r="B167" s="14" t="s">
        <v>157</v>
      </c>
      <c r="C167" s="14" t="s">
        <v>74</v>
      </c>
      <c r="D167" s="12"/>
      <c r="E167" s="34">
        <v>24</v>
      </c>
      <c r="F167" s="34">
        <v>0</v>
      </c>
      <c r="G167" s="34">
        <v>0</v>
      </c>
      <c r="H167" s="34">
        <v>0</v>
      </c>
      <c r="I167" s="34">
        <v>0</v>
      </c>
      <c r="J167" s="34">
        <f t="shared" si="18"/>
        <v>0</v>
      </c>
      <c r="K167" s="34">
        <v>0</v>
      </c>
      <c r="L167" s="34">
        <v>0</v>
      </c>
      <c r="M167" s="34">
        <v>0</v>
      </c>
      <c r="N167" s="34">
        <v>0</v>
      </c>
      <c r="O167" s="34">
        <v>0</v>
      </c>
      <c r="P167" s="34">
        <v>0</v>
      </c>
      <c r="Q167" s="34">
        <v>3</v>
      </c>
      <c r="R167" s="34">
        <f t="shared" si="15"/>
        <v>0</v>
      </c>
      <c r="S167" s="34">
        <v>0</v>
      </c>
      <c r="T167" s="34">
        <f t="shared" si="19"/>
        <v>0</v>
      </c>
      <c r="U167" s="34">
        <v>0</v>
      </c>
      <c r="V167" s="34">
        <v>0</v>
      </c>
      <c r="W167" s="34">
        <v>0</v>
      </c>
      <c r="X167" s="34">
        <v>0</v>
      </c>
      <c r="Y167" s="34">
        <v>0</v>
      </c>
      <c r="Z167" s="34">
        <f t="shared" si="20"/>
        <v>0</v>
      </c>
      <c r="AA167" s="14">
        <v>0</v>
      </c>
      <c r="AB167" s="14">
        <v>0</v>
      </c>
      <c r="AC167" s="14">
        <v>0</v>
      </c>
      <c r="AD167" s="14">
        <v>0</v>
      </c>
      <c r="AE167" s="14">
        <v>0</v>
      </c>
      <c r="AF167" s="14">
        <v>0</v>
      </c>
      <c r="AG167" s="14">
        <v>0</v>
      </c>
      <c r="AH167" s="14">
        <v>0</v>
      </c>
      <c r="AI167" s="14">
        <v>0</v>
      </c>
      <c r="AJ167" s="14">
        <v>0</v>
      </c>
      <c r="AK167" s="14">
        <v>3</v>
      </c>
      <c r="AL167" s="14">
        <v>0</v>
      </c>
      <c r="AM167" s="14">
        <v>0</v>
      </c>
      <c r="AN167" s="14">
        <v>0</v>
      </c>
      <c r="AO167" s="14">
        <v>0</v>
      </c>
      <c r="AP167" s="33">
        <f t="shared" si="21"/>
        <v>30</v>
      </c>
      <c r="AQ167" s="113"/>
      <c r="AR167" s="36">
        <v>43794</v>
      </c>
      <c r="AS167" s="88">
        <v>0.39930555555555558</v>
      </c>
      <c r="AT167" s="14" t="s">
        <v>157</v>
      </c>
      <c r="AU167" s="108">
        <v>10</v>
      </c>
      <c r="AV167" s="90" t="s">
        <v>75</v>
      </c>
      <c r="AW167" s="14">
        <v>14</v>
      </c>
      <c r="AX167" s="14">
        <v>131</v>
      </c>
      <c r="AY167" s="39">
        <v>3.18</v>
      </c>
      <c r="AZ167" s="14">
        <v>1.7</v>
      </c>
      <c r="BA167" s="40">
        <v>12.1</v>
      </c>
      <c r="BB167" s="14">
        <v>760.5</v>
      </c>
      <c r="BC167" s="40">
        <v>7.53</v>
      </c>
      <c r="BD167" s="14">
        <v>0</v>
      </c>
      <c r="BE167" s="14">
        <v>0</v>
      </c>
      <c r="BF167" s="14">
        <v>1.4</v>
      </c>
      <c r="BG167" s="86">
        <v>0.15</v>
      </c>
      <c r="BH167" s="42"/>
      <c r="BI167" s="1"/>
      <c r="BJ167" s="3"/>
      <c r="BK167" s="5"/>
    </row>
    <row r="168" spans="1:63" ht="15.95" customHeight="1" thickBot="1">
      <c r="A168" s="35">
        <v>43810</v>
      </c>
      <c r="B168" s="14" t="s">
        <v>82</v>
      </c>
      <c r="C168" s="14" t="s">
        <v>74</v>
      </c>
      <c r="D168" s="12"/>
      <c r="E168" s="34">
        <v>0</v>
      </c>
      <c r="F168" s="34">
        <v>0</v>
      </c>
      <c r="G168" s="34">
        <v>6</v>
      </c>
      <c r="H168" s="34">
        <v>0</v>
      </c>
      <c r="I168" s="34">
        <v>0</v>
      </c>
      <c r="J168" s="34">
        <f t="shared" si="18"/>
        <v>3</v>
      </c>
      <c r="K168" s="34">
        <v>2</v>
      </c>
      <c r="L168" s="34">
        <v>0</v>
      </c>
      <c r="M168" s="34">
        <v>1</v>
      </c>
      <c r="N168" s="34">
        <v>0</v>
      </c>
      <c r="O168" s="34">
        <v>0</v>
      </c>
      <c r="P168" s="34">
        <v>0</v>
      </c>
      <c r="Q168" s="34">
        <v>0</v>
      </c>
      <c r="R168" s="34">
        <f t="shared" si="15"/>
        <v>6</v>
      </c>
      <c r="S168" s="34">
        <v>0</v>
      </c>
      <c r="T168" s="34">
        <f t="shared" si="19"/>
        <v>1</v>
      </c>
      <c r="U168" s="34">
        <v>1</v>
      </c>
      <c r="V168" s="34">
        <v>0</v>
      </c>
      <c r="W168" s="34">
        <v>0</v>
      </c>
      <c r="X168" s="34">
        <v>0</v>
      </c>
      <c r="Y168" s="34">
        <v>0</v>
      </c>
      <c r="Z168" s="34">
        <f t="shared" si="20"/>
        <v>2</v>
      </c>
      <c r="AA168" s="14">
        <v>1</v>
      </c>
      <c r="AB168" s="14">
        <v>0</v>
      </c>
      <c r="AC168" s="14">
        <v>0</v>
      </c>
      <c r="AD168" s="14">
        <v>0</v>
      </c>
      <c r="AE168" s="14">
        <v>0</v>
      </c>
      <c r="AF168" s="14">
        <v>0</v>
      </c>
      <c r="AG168" s="14">
        <v>0</v>
      </c>
      <c r="AH168" s="14">
        <v>1</v>
      </c>
      <c r="AI168" s="14">
        <v>0</v>
      </c>
      <c r="AJ168" s="14">
        <v>0</v>
      </c>
      <c r="AK168" s="14">
        <v>4</v>
      </c>
      <c r="AL168" s="14">
        <v>0</v>
      </c>
      <c r="AM168" s="14">
        <v>0</v>
      </c>
      <c r="AN168" s="14">
        <v>0</v>
      </c>
      <c r="AO168" s="14">
        <v>0</v>
      </c>
      <c r="AP168" s="33">
        <f t="shared" si="21"/>
        <v>16</v>
      </c>
      <c r="AQ168" s="113"/>
      <c r="AR168" s="36">
        <v>43810</v>
      </c>
      <c r="AS168" s="88">
        <v>0.625</v>
      </c>
      <c r="AT168" s="14" t="s">
        <v>82</v>
      </c>
      <c r="AU168" s="108">
        <v>10</v>
      </c>
      <c r="AV168" s="90" t="s">
        <v>75</v>
      </c>
      <c r="AW168" s="14">
        <v>15.4</v>
      </c>
      <c r="AX168" s="38">
        <v>166</v>
      </c>
      <c r="AY168" s="39">
        <v>7.62</v>
      </c>
      <c r="AZ168" s="14">
        <v>4.2</v>
      </c>
      <c r="BA168" s="40">
        <v>16.5</v>
      </c>
      <c r="BB168" s="14">
        <v>765.7</v>
      </c>
      <c r="BC168" s="40">
        <v>8.6999999999999993</v>
      </c>
      <c r="BD168" s="14">
        <v>0</v>
      </c>
      <c r="BE168" s="14">
        <v>0</v>
      </c>
      <c r="BF168" s="38">
        <v>1</v>
      </c>
      <c r="BG168" s="86">
        <v>0.6</v>
      </c>
      <c r="BH168" s="42"/>
      <c r="BI168" s="1"/>
      <c r="BJ168" s="3"/>
      <c r="BK168" s="5"/>
    </row>
    <row r="169" spans="1:63" ht="15.95" customHeight="1" thickBot="1">
      <c r="A169" s="35">
        <v>43810</v>
      </c>
      <c r="B169" s="14" t="s">
        <v>73</v>
      </c>
      <c r="C169" s="14" t="s">
        <v>74</v>
      </c>
      <c r="D169" s="12"/>
      <c r="E169" s="34">
        <v>0</v>
      </c>
      <c r="F169" s="34">
        <v>0</v>
      </c>
      <c r="G169" s="34">
        <v>3</v>
      </c>
      <c r="H169" s="34">
        <v>0</v>
      </c>
      <c r="I169" s="34">
        <v>0</v>
      </c>
      <c r="J169" s="34">
        <f t="shared" si="18"/>
        <v>0</v>
      </c>
      <c r="K169" s="34">
        <v>0</v>
      </c>
      <c r="L169" s="34">
        <v>0</v>
      </c>
      <c r="M169" s="34">
        <v>0</v>
      </c>
      <c r="N169" s="34">
        <v>0</v>
      </c>
      <c r="O169" s="34">
        <v>0</v>
      </c>
      <c r="P169" s="34">
        <v>0</v>
      </c>
      <c r="Q169" s="34">
        <v>0</v>
      </c>
      <c r="R169" s="34">
        <f t="shared" si="15"/>
        <v>3</v>
      </c>
      <c r="S169" s="34">
        <v>0</v>
      </c>
      <c r="T169" s="34">
        <f t="shared" si="19"/>
        <v>0</v>
      </c>
      <c r="U169" s="34">
        <v>0</v>
      </c>
      <c r="V169" s="34">
        <v>0</v>
      </c>
      <c r="W169" s="34">
        <v>0</v>
      </c>
      <c r="X169" s="34">
        <v>0</v>
      </c>
      <c r="Y169" s="34">
        <v>0</v>
      </c>
      <c r="Z169" s="34">
        <f t="shared" si="20"/>
        <v>1</v>
      </c>
      <c r="AA169" s="14">
        <v>0</v>
      </c>
      <c r="AB169" s="14">
        <v>0</v>
      </c>
      <c r="AC169" s="14">
        <v>0</v>
      </c>
      <c r="AD169" s="14">
        <v>0</v>
      </c>
      <c r="AE169" s="14">
        <v>0</v>
      </c>
      <c r="AF169" s="14">
        <v>0</v>
      </c>
      <c r="AG169" s="14">
        <v>1</v>
      </c>
      <c r="AH169" s="14">
        <v>0</v>
      </c>
      <c r="AI169" s="14">
        <v>0</v>
      </c>
      <c r="AJ169" s="14">
        <v>0</v>
      </c>
      <c r="AK169" s="14">
        <v>0</v>
      </c>
      <c r="AL169" s="14">
        <v>0</v>
      </c>
      <c r="AM169" s="14">
        <v>0</v>
      </c>
      <c r="AN169" s="14">
        <v>0</v>
      </c>
      <c r="AO169" s="14">
        <v>0</v>
      </c>
      <c r="AP169" s="33">
        <f t="shared" si="21"/>
        <v>4</v>
      </c>
      <c r="AQ169" s="113"/>
      <c r="AR169" s="36">
        <v>43810</v>
      </c>
      <c r="AS169" s="88">
        <v>0.65625</v>
      </c>
      <c r="AT169" s="14" t="s">
        <v>73</v>
      </c>
      <c r="AU169" s="108">
        <v>10</v>
      </c>
      <c r="AV169" s="90" t="s">
        <v>75</v>
      </c>
      <c r="AW169" s="14">
        <v>17.3</v>
      </c>
      <c r="AX169" s="38">
        <v>175</v>
      </c>
      <c r="AY169" s="39">
        <v>8.15</v>
      </c>
      <c r="AZ169" s="14">
        <v>4.5999999999999996</v>
      </c>
      <c r="BA169" s="40">
        <v>15.2</v>
      </c>
      <c r="BB169" s="14">
        <v>765.5</v>
      </c>
      <c r="BC169" s="40">
        <v>8.8000000000000007</v>
      </c>
      <c r="BD169" s="14">
        <v>0</v>
      </c>
      <c r="BE169" s="14">
        <v>0</v>
      </c>
      <c r="BF169" s="38">
        <v>2</v>
      </c>
      <c r="BG169" s="86">
        <v>0.7</v>
      </c>
      <c r="BH169" s="42"/>
      <c r="BI169" s="1"/>
      <c r="BJ169" s="3"/>
      <c r="BK169" s="5"/>
    </row>
    <row r="170" spans="1:63" ht="15.95" customHeight="1" thickBot="1">
      <c r="A170" s="35">
        <v>43810</v>
      </c>
      <c r="B170" s="14" t="s">
        <v>94</v>
      </c>
      <c r="C170" s="14" t="s">
        <v>74</v>
      </c>
      <c r="D170" s="12"/>
      <c r="E170" s="34">
        <v>0</v>
      </c>
      <c r="F170" s="34">
        <v>0</v>
      </c>
      <c r="G170" s="34">
        <v>0</v>
      </c>
      <c r="H170" s="34">
        <v>2</v>
      </c>
      <c r="I170" s="34">
        <v>1</v>
      </c>
      <c r="J170" s="34">
        <f t="shared" si="18"/>
        <v>1</v>
      </c>
      <c r="K170" s="34">
        <v>0</v>
      </c>
      <c r="L170" s="34">
        <v>1</v>
      </c>
      <c r="M170" s="34">
        <v>0</v>
      </c>
      <c r="N170" s="34">
        <v>0</v>
      </c>
      <c r="O170" s="34">
        <v>0</v>
      </c>
      <c r="P170" s="34">
        <v>0</v>
      </c>
      <c r="Q170" s="34">
        <v>0</v>
      </c>
      <c r="R170" s="34">
        <f t="shared" si="15"/>
        <v>0</v>
      </c>
      <c r="S170" s="34">
        <v>0</v>
      </c>
      <c r="T170" s="34">
        <f t="shared" si="19"/>
        <v>0</v>
      </c>
      <c r="U170" s="34">
        <v>0</v>
      </c>
      <c r="V170" s="34">
        <v>0</v>
      </c>
      <c r="W170" s="34">
        <v>0</v>
      </c>
      <c r="X170" s="34">
        <v>0</v>
      </c>
      <c r="Y170" s="34">
        <v>0</v>
      </c>
      <c r="Z170" s="34">
        <f t="shared" si="20"/>
        <v>0</v>
      </c>
      <c r="AA170" s="14">
        <v>0</v>
      </c>
      <c r="AB170" s="14">
        <v>0</v>
      </c>
      <c r="AC170" s="14">
        <v>0</v>
      </c>
      <c r="AD170" s="14">
        <v>0</v>
      </c>
      <c r="AE170" s="14">
        <v>0</v>
      </c>
      <c r="AF170" s="14">
        <v>0</v>
      </c>
      <c r="AG170" s="14">
        <v>0</v>
      </c>
      <c r="AH170" s="14">
        <v>0</v>
      </c>
      <c r="AI170" s="14">
        <v>0</v>
      </c>
      <c r="AJ170" s="14">
        <v>0</v>
      </c>
      <c r="AK170" s="14">
        <v>0</v>
      </c>
      <c r="AL170" s="14">
        <v>0</v>
      </c>
      <c r="AM170" s="14">
        <v>0</v>
      </c>
      <c r="AN170" s="14">
        <v>0</v>
      </c>
      <c r="AO170" s="14">
        <v>0</v>
      </c>
      <c r="AP170" s="33">
        <f t="shared" si="21"/>
        <v>4</v>
      </c>
      <c r="AQ170" s="113"/>
      <c r="AR170" s="36">
        <v>43810</v>
      </c>
      <c r="AS170" s="88">
        <v>0.60416666666666663</v>
      </c>
      <c r="AT170" s="14" t="s">
        <v>94</v>
      </c>
      <c r="AU170" s="108">
        <v>10</v>
      </c>
      <c r="AV170" s="90" t="s">
        <v>75</v>
      </c>
      <c r="AW170" s="14">
        <v>18.600000000000001</v>
      </c>
      <c r="AX170" s="38">
        <v>199</v>
      </c>
      <c r="AY170" s="39">
        <v>6.12</v>
      </c>
      <c r="AZ170" s="14">
        <v>3.3</v>
      </c>
      <c r="BA170" s="40">
        <v>17.7</v>
      </c>
      <c r="BB170" s="14">
        <v>765.6</v>
      </c>
      <c r="BC170" s="40">
        <v>8.4</v>
      </c>
      <c r="BD170" s="14">
        <v>0</v>
      </c>
      <c r="BE170" s="14">
        <v>0</v>
      </c>
      <c r="BF170" s="38">
        <v>2</v>
      </c>
      <c r="BG170" s="86">
        <v>0.4</v>
      </c>
      <c r="BH170" s="42"/>
      <c r="BI170" s="1"/>
      <c r="BJ170" s="3"/>
      <c r="BK170" s="5"/>
    </row>
    <row r="171" spans="1:63" ht="15.95" customHeight="1" thickBot="1">
      <c r="A171" s="35">
        <v>43810</v>
      </c>
      <c r="B171" s="14" t="s">
        <v>148</v>
      </c>
      <c r="C171" s="14" t="s">
        <v>74</v>
      </c>
      <c r="D171" s="12"/>
      <c r="E171" s="34">
        <v>1</v>
      </c>
      <c r="F171" s="34">
        <v>2</v>
      </c>
      <c r="G171" s="34">
        <v>15</v>
      </c>
      <c r="H171" s="34">
        <v>0</v>
      </c>
      <c r="I171" s="34">
        <v>0</v>
      </c>
      <c r="J171" s="34">
        <f t="shared" si="18"/>
        <v>0</v>
      </c>
      <c r="K171" s="34">
        <v>0</v>
      </c>
      <c r="L171" s="34">
        <v>0</v>
      </c>
      <c r="M171" s="34">
        <v>0</v>
      </c>
      <c r="N171" s="34">
        <v>0</v>
      </c>
      <c r="O171" s="34">
        <v>0</v>
      </c>
      <c r="P171" s="34">
        <v>0</v>
      </c>
      <c r="Q171" s="34">
        <v>0</v>
      </c>
      <c r="R171" s="34">
        <f t="shared" si="15"/>
        <v>15</v>
      </c>
      <c r="S171" s="34">
        <v>0</v>
      </c>
      <c r="T171" s="34">
        <f t="shared" si="19"/>
        <v>0</v>
      </c>
      <c r="U171" s="34">
        <v>0</v>
      </c>
      <c r="V171" s="34">
        <v>0</v>
      </c>
      <c r="W171" s="34">
        <v>0</v>
      </c>
      <c r="X171" s="34">
        <v>0</v>
      </c>
      <c r="Y171" s="34">
        <v>0</v>
      </c>
      <c r="Z171" s="34">
        <f t="shared" si="20"/>
        <v>0</v>
      </c>
      <c r="AA171" s="14">
        <v>0</v>
      </c>
      <c r="AB171" s="14">
        <v>0</v>
      </c>
      <c r="AC171" s="14">
        <v>0</v>
      </c>
      <c r="AD171" s="14">
        <v>0</v>
      </c>
      <c r="AE171" s="14">
        <v>0</v>
      </c>
      <c r="AF171" s="14">
        <v>0</v>
      </c>
      <c r="AG171" s="14">
        <v>0</v>
      </c>
      <c r="AH171" s="14">
        <v>0</v>
      </c>
      <c r="AI171" s="14">
        <v>0</v>
      </c>
      <c r="AJ171" s="14">
        <v>0</v>
      </c>
      <c r="AK171" s="14">
        <v>0</v>
      </c>
      <c r="AL171" s="14">
        <v>0</v>
      </c>
      <c r="AM171" s="14">
        <v>1</v>
      </c>
      <c r="AN171" s="14">
        <v>0</v>
      </c>
      <c r="AO171" s="14">
        <v>0</v>
      </c>
      <c r="AP171" s="33">
        <f t="shared" si="21"/>
        <v>19</v>
      </c>
      <c r="AQ171" s="113"/>
      <c r="AR171" s="36">
        <v>43810</v>
      </c>
      <c r="AS171" s="88">
        <v>0.63888888888888895</v>
      </c>
      <c r="AT171" s="14" t="s">
        <v>148</v>
      </c>
      <c r="AU171" s="108">
        <v>10</v>
      </c>
      <c r="AV171" s="90" t="s">
        <v>75</v>
      </c>
      <c r="AW171" s="14">
        <v>18.5</v>
      </c>
      <c r="AX171" s="38">
        <v>184</v>
      </c>
      <c r="AY171" s="39">
        <v>7.97</v>
      </c>
      <c r="AZ171" s="14">
        <v>4.4000000000000004</v>
      </c>
      <c r="BA171" s="40">
        <v>15</v>
      </c>
      <c r="BB171" s="14">
        <v>765.9</v>
      </c>
      <c r="BC171" s="40">
        <v>8.6999999999999993</v>
      </c>
      <c r="BD171" s="14">
        <v>0</v>
      </c>
      <c r="BE171" s="14">
        <v>0</v>
      </c>
      <c r="BF171" s="38">
        <v>1</v>
      </c>
      <c r="BG171" s="86">
        <v>0.2</v>
      </c>
      <c r="BH171" s="42"/>
      <c r="BI171" s="1"/>
      <c r="BJ171" s="3"/>
      <c r="BK171" s="5"/>
    </row>
    <row r="172" spans="1:63" ht="15.95" customHeight="1" thickBot="1">
      <c r="A172" s="35">
        <v>43810</v>
      </c>
      <c r="B172" s="14" t="s">
        <v>96</v>
      </c>
      <c r="C172" s="14" t="s">
        <v>74</v>
      </c>
      <c r="D172" s="12"/>
      <c r="E172" s="34">
        <v>0</v>
      </c>
      <c r="F172" s="34">
        <v>2</v>
      </c>
      <c r="G172" s="34">
        <v>0</v>
      </c>
      <c r="H172" s="34">
        <v>0</v>
      </c>
      <c r="I172" s="34">
        <v>0</v>
      </c>
      <c r="J172" s="34">
        <f t="shared" si="18"/>
        <v>0</v>
      </c>
      <c r="K172" s="34">
        <v>0</v>
      </c>
      <c r="L172" s="34">
        <v>0</v>
      </c>
      <c r="M172" s="34">
        <v>0</v>
      </c>
      <c r="N172" s="34">
        <v>0</v>
      </c>
      <c r="O172" s="34">
        <v>0</v>
      </c>
      <c r="P172" s="34">
        <v>0</v>
      </c>
      <c r="Q172" s="34">
        <v>0</v>
      </c>
      <c r="R172" s="34">
        <f t="shared" si="15"/>
        <v>0</v>
      </c>
      <c r="S172" s="34">
        <v>0</v>
      </c>
      <c r="T172" s="34">
        <f t="shared" si="19"/>
        <v>0</v>
      </c>
      <c r="U172" s="34">
        <v>0</v>
      </c>
      <c r="V172" s="34">
        <v>0</v>
      </c>
      <c r="W172" s="34">
        <v>0</v>
      </c>
      <c r="X172" s="34">
        <v>0</v>
      </c>
      <c r="Y172" s="34">
        <v>0</v>
      </c>
      <c r="Z172" s="34">
        <f t="shared" si="20"/>
        <v>0</v>
      </c>
      <c r="AA172" s="14">
        <v>0</v>
      </c>
      <c r="AB172" s="14">
        <v>0</v>
      </c>
      <c r="AC172" s="14">
        <v>0</v>
      </c>
      <c r="AD172" s="14">
        <v>0</v>
      </c>
      <c r="AE172" s="14">
        <v>0</v>
      </c>
      <c r="AF172" s="14">
        <v>0</v>
      </c>
      <c r="AG172" s="14">
        <v>0</v>
      </c>
      <c r="AH172" s="14">
        <v>0</v>
      </c>
      <c r="AI172" s="14">
        <v>0</v>
      </c>
      <c r="AJ172" s="14">
        <v>0</v>
      </c>
      <c r="AK172" s="14">
        <v>1</v>
      </c>
      <c r="AL172" s="14">
        <v>0</v>
      </c>
      <c r="AM172" s="14">
        <v>0</v>
      </c>
      <c r="AN172" s="14">
        <v>0</v>
      </c>
      <c r="AO172" s="14">
        <v>0</v>
      </c>
      <c r="AP172" s="33">
        <f t="shared" si="21"/>
        <v>3</v>
      </c>
      <c r="AQ172" s="113"/>
      <c r="AR172" s="36">
        <v>43810</v>
      </c>
      <c r="AS172" s="88">
        <v>0.60416666666666663</v>
      </c>
      <c r="AT172" s="14" t="s">
        <v>96</v>
      </c>
      <c r="AU172" s="108">
        <v>10</v>
      </c>
      <c r="AV172" s="90" t="s">
        <v>75</v>
      </c>
      <c r="AW172" s="14">
        <v>15.9</v>
      </c>
      <c r="AX172" s="38">
        <v>173</v>
      </c>
      <c r="AY172" s="39">
        <v>7.04</v>
      </c>
      <c r="AZ172" s="14">
        <v>3.9</v>
      </c>
      <c r="BA172" s="40">
        <v>17.600000000000001</v>
      </c>
      <c r="BB172" s="14">
        <v>765.4</v>
      </c>
      <c r="BC172" s="40">
        <v>8.1999999999999993</v>
      </c>
      <c r="BD172" s="14">
        <v>0</v>
      </c>
      <c r="BE172" s="14">
        <v>0</v>
      </c>
      <c r="BF172" s="38">
        <v>2</v>
      </c>
      <c r="BG172" s="86">
        <v>0.5</v>
      </c>
      <c r="BH172" s="42"/>
      <c r="BI172" s="1"/>
      <c r="BJ172" s="3"/>
      <c r="BK172" s="5"/>
    </row>
    <row r="173" spans="1:63" ht="15.95" customHeight="1" thickBot="1">
      <c r="A173" s="35">
        <v>43811</v>
      </c>
      <c r="B173" s="14" t="s">
        <v>118</v>
      </c>
      <c r="C173" s="14" t="s">
        <v>74</v>
      </c>
      <c r="D173" s="12"/>
      <c r="E173" s="34">
        <v>5</v>
      </c>
      <c r="F173" s="34">
        <v>9</v>
      </c>
      <c r="G173" s="34">
        <v>0</v>
      </c>
      <c r="H173" s="34">
        <v>0</v>
      </c>
      <c r="I173" s="34">
        <v>0</v>
      </c>
      <c r="J173" s="34">
        <f t="shared" si="18"/>
        <v>0</v>
      </c>
      <c r="K173" s="34">
        <v>0</v>
      </c>
      <c r="L173" s="34">
        <v>0</v>
      </c>
      <c r="M173" s="34">
        <v>0</v>
      </c>
      <c r="N173" s="34">
        <v>0</v>
      </c>
      <c r="O173" s="34">
        <v>0</v>
      </c>
      <c r="P173" s="34">
        <v>0</v>
      </c>
      <c r="Q173" s="34">
        <v>1</v>
      </c>
      <c r="R173" s="34">
        <f t="shared" si="15"/>
        <v>0</v>
      </c>
      <c r="S173" s="34">
        <v>0</v>
      </c>
      <c r="T173" s="34">
        <f t="shared" si="19"/>
        <v>0</v>
      </c>
      <c r="U173" s="34">
        <v>0</v>
      </c>
      <c r="V173" s="34">
        <v>0</v>
      </c>
      <c r="W173" s="34">
        <v>0</v>
      </c>
      <c r="X173" s="34">
        <v>0</v>
      </c>
      <c r="Y173" s="34">
        <v>0</v>
      </c>
      <c r="Z173" s="34">
        <f t="shared" si="20"/>
        <v>0</v>
      </c>
      <c r="AA173" s="14">
        <v>0</v>
      </c>
      <c r="AB173" s="14">
        <v>0</v>
      </c>
      <c r="AC173" s="14">
        <v>0</v>
      </c>
      <c r="AD173" s="14">
        <v>0</v>
      </c>
      <c r="AE173" s="14">
        <v>0</v>
      </c>
      <c r="AF173" s="14">
        <v>0</v>
      </c>
      <c r="AG173" s="14">
        <v>0</v>
      </c>
      <c r="AH173" s="14">
        <v>0</v>
      </c>
      <c r="AI173" s="14">
        <v>0</v>
      </c>
      <c r="AJ173" s="14">
        <v>0</v>
      </c>
      <c r="AK173" s="14">
        <v>0</v>
      </c>
      <c r="AL173" s="14">
        <v>0</v>
      </c>
      <c r="AM173" s="14">
        <v>0</v>
      </c>
      <c r="AN173" s="14">
        <v>0</v>
      </c>
      <c r="AO173" s="14">
        <v>0</v>
      </c>
      <c r="AP173" s="33">
        <f t="shared" si="21"/>
        <v>15</v>
      </c>
      <c r="AQ173" s="113"/>
      <c r="AR173" s="36">
        <v>43811</v>
      </c>
      <c r="AS173" s="88">
        <v>0.44791666666666669</v>
      </c>
      <c r="AT173" s="14" t="s">
        <v>118</v>
      </c>
      <c r="AU173" s="108">
        <v>10</v>
      </c>
      <c r="AV173" s="90" t="s">
        <v>75</v>
      </c>
      <c r="AW173" s="14">
        <v>4.4000000000000004</v>
      </c>
      <c r="AX173" s="38">
        <v>41</v>
      </c>
      <c r="AY173" s="39">
        <v>0.39</v>
      </c>
      <c r="AZ173" s="14">
        <v>0.2</v>
      </c>
      <c r="BA173" s="40">
        <v>13.9</v>
      </c>
      <c r="BB173" s="14">
        <v>767.2</v>
      </c>
      <c r="BC173" s="40">
        <v>6.5</v>
      </c>
      <c r="BD173" s="14">
        <v>0</v>
      </c>
      <c r="BE173" s="14">
        <v>0</v>
      </c>
      <c r="BF173" s="38">
        <v>2</v>
      </c>
      <c r="BG173" s="86">
        <v>0.4</v>
      </c>
      <c r="BH173" s="42"/>
      <c r="BI173" s="1"/>
      <c r="BJ173" s="3"/>
      <c r="BK173" s="5"/>
    </row>
    <row r="174" spans="1:63" ht="15.95" customHeight="1" thickBot="1">
      <c r="A174" s="35">
        <v>43811</v>
      </c>
      <c r="B174" s="14" t="s">
        <v>89</v>
      </c>
      <c r="C174" s="14" t="s">
        <v>74</v>
      </c>
      <c r="D174" s="12"/>
      <c r="E174" s="34">
        <v>1</v>
      </c>
      <c r="F174" s="34">
        <v>3</v>
      </c>
      <c r="G174" s="34">
        <v>1</v>
      </c>
      <c r="H174" s="34">
        <v>0</v>
      </c>
      <c r="I174" s="34">
        <v>0</v>
      </c>
      <c r="J174" s="34">
        <f t="shared" si="18"/>
        <v>0</v>
      </c>
      <c r="K174" s="34">
        <v>0</v>
      </c>
      <c r="L174" s="34">
        <v>0</v>
      </c>
      <c r="M174" s="34">
        <v>0</v>
      </c>
      <c r="N174" s="34">
        <v>0</v>
      </c>
      <c r="O174" s="34">
        <v>0</v>
      </c>
      <c r="P174" s="34">
        <v>0</v>
      </c>
      <c r="Q174" s="34">
        <v>0</v>
      </c>
      <c r="R174" s="34">
        <f t="shared" si="15"/>
        <v>1</v>
      </c>
      <c r="S174" s="34">
        <v>0</v>
      </c>
      <c r="T174" s="34">
        <f t="shared" si="19"/>
        <v>0</v>
      </c>
      <c r="U174" s="34">
        <v>0</v>
      </c>
      <c r="V174" s="34">
        <v>0</v>
      </c>
      <c r="W174" s="34">
        <v>0</v>
      </c>
      <c r="X174" s="34">
        <v>0</v>
      </c>
      <c r="Y174" s="34">
        <v>0</v>
      </c>
      <c r="Z174" s="34">
        <f t="shared" si="20"/>
        <v>0</v>
      </c>
      <c r="AA174" s="14">
        <v>0</v>
      </c>
      <c r="AB174" s="14">
        <v>0</v>
      </c>
      <c r="AC174" s="14">
        <v>0</v>
      </c>
      <c r="AD174" s="14">
        <v>0</v>
      </c>
      <c r="AE174" s="14">
        <v>0</v>
      </c>
      <c r="AF174" s="14">
        <v>0</v>
      </c>
      <c r="AG174" s="14">
        <v>0</v>
      </c>
      <c r="AH174" s="14">
        <v>0</v>
      </c>
      <c r="AI174" s="14">
        <v>0</v>
      </c>
      <c r="AJ174" s="14">
        <v>0</v>
      </c>
      <c r="AK174" s="14">
        <v>0</v>
      </c>
      <c r="AL174" s="14">
        <v>0</v>
      </c>
      <c r="AM174" s="14">
        <v>0</v>
      </c>
      <c r="AN174" s="14">
        <v>0</v>
      </c>
      <c r="AO174" s="14">
        <v>0</v>
      </c>
      <c r="AP174" s="33">
        <f t="shared" si="21"/>
        <v>5</v>
      </c>
      <c r="AQ174" s="113"/>
      <c r="AR174" s="36">
        <v>43811</v>
      </c>
      <c r="AS174" s="88">
        <v>0.47569444444444442</v>
      </c>
      <c r="AT174" s="14" t="s">
        <v>89</v>
      </c>
      <c r="AU174" s="108">
        <v>10</v>
      </c>
      <c r="AV174" s="90" t="s">
        <v>75</v>
      </c>
      <c r="AW174" s="14">
        <v>18.399999999999999</v>
      </c>
      <c r="AX174" s="38">
        <v>198</v>
      </c>
      <c r="AY174" s="39">
        <v>3.18</v>
      </c>
      <c r="AZ174" s="14">
        <v>1.7</v>
      </c>
      <c r="BA174" s="40">
        <v>18.899999999999999</v>
      </c>
      <c r="BB174" s="14">
        <v>766.5</v>
      </c>
      <c r="BC174" s="40">
        <v>8.1999999999999993</v>
      </c>
      <c r="BD174" s="14">
        <v>0</v>
      </c>
      <c r="BE174" s="14">
        <v>0</v>
      </c>
      <c r="BF174" s="38">
        <v>2</v>
      </c>
      <c r="BG174" s="86">
        <v>0.25</v>
      </c>
      <c r="BH174" s="42"/>
      <c r="BI174" s="1"/>
      <c r="BJ174" s="3"/>
      <c r="BK174" s="5"/>
    </row>
    <row r="175" spans="1:63" ht="15.95" customHeight="1" thickBot="1">
      <c r="A175" s="35">
        <v>43811</v>
      </c>
      <c r="B175" s="14" t="s">
        <v>92</v>
      </c>
      <c r="C175" s="14" t="s">
        <v>74</v>
      </c>
      <c r="D175" s="12"/>
      <c r="E175" s="34">
        <v>3</v>
      </c>
      <c r="F175" s="34">
        <v>7</v>
      </c>
      <c r="G175" s="34">
        <v>8</v>
      </c>
      <c r="H175" s="34">
        <v>1</v>
      </c>
      <c r="I175" s="34">
        <v>0</v>
      </c>
      <c r="J175" s="34">
        <f t="shared" si="18"/>
        <v>0</v>
      </c>
      <c r="K175" s="34">
        <v>0</v>
      </c>
      <c r="L175" s="34">
        <v>0</v>
      </c>
      <c r="M175" s="34">
        <v>0</v>
      </c>
      <c r="N175" s="34">
        <v>0</v>
      </c>
      <c r="O175" s="34">
        <v>0</v>
      </c>
      <c r="P175" s="34">
        <v>0</v>
      </c>
      <c r="Q175" s="34">
        <v>0</v>
      </c>
      <c r="R175" s="34">
        <f t="shared" si="15"/>
        <v>8</v>
      </c>
      <c r="S175" s="34">
        <v>0</v>
      </c>
      <c r="T175" s="34">
        <f t="shared" si="19"/>
        <v>0</v>
      </c>
      <c r="U175" s="34">
        <v>0</v>
      </c>
      <c r="V175" s="34">
        <v>0</v>
      </c>
      <c r="W175" s="34">
        <v>0</v>
      </c>
      <c r="X175" s="34">
        <v>0</v>
      </c>
      <c r="Y175" s="34">
        <v>0</v>
      </c>
      <c r="Z175" s="34">
        <f t="shared" si="20"/>
        <v>0</v>
      </c>
      <c r="AA175" s="14">
        <v>0</v>
      </c>
      <c r="AB175" s="14">
        <v>0</v>
      </c>
      <c r="AC175" s="14">
        <v>0</v>
      </c>
      <c r="AD175" s="14">
        <v>0</v>
      </c>
      <c r="AE175" s="14">
        <v>0</v>
      </c>
      <c r="AF175" s="14">
        <v>0</v>
      </c>
      <c r="AG175" s="14">
        <v>0</v>
      </c>
      <c r="AH175" s="14">
        <v>0</v>
      </c>
      <c r="AI175" s="14">
        <v>0</v>
      </c>
      <c r="AJ175" s="14">
        <v>0</v>
      </c>
      <c r="AK175" s="14">
        <v>0</v>
      </c>
      <c r="AL175" s="14">
        <v>0</v>
      </c>
      <c r="AM175" s="14">
        <v>0</v>
      </c>
      <c r="AN175" s="14">
        <v>0</v>
      </c>
      <c r="AO175" s="14">
        <v>0</v>
      </c>
      <c r="AP175" s="33">
        <f t="shared" si="21"/>
        <v>19</v>
      </c>
      <c r="AQ175" s="113"/>
      <c r="AR175" s="36">
        <v>43811</v>
      </c>
      <c r="AS175" s="88">
        <v>0.48958333333333331</v>
      </c>
      <c r="AT175" s="14" t="s">
        <v>92</v>
      </c>
      <c r="AU175" s="108">
        <v>10</v>
      </c>
      <c r="AV175" s="90" t="s">
        <v>75</v>
      </c>
      <c r="AW175" s="14">
        <v>17.899999999999999</v>
      </c>
      <c r="AX175" s="38">
        <v>194</v>
      </c>
      <c r="AY175" s="39">
        <v>6.63</v>
      </c>
      <c r="AZ175" s="14">
        <v>3.6</v>
      </c>
      <c r="BA175" s="40">
        <v>18.100000000000001</v>
      </c>
      <c r="BB175" s="14">
        <v>766.2</v>
      </c>
      <c r="BC175" s="40">
        <v>7.8</v>
      </c>
      <c r="BD175" s="14">
        <v>0</v>
      </c>
      <c r="BE175" s="14">
        <v>0</v>
      </c>
      <c r="BF175" s="38">
        <v>2</v>
      </c>
      <c r="BG175" s="86">
        <v>0.2</v>
      </c>
      <c r="BH175" s="42"/>
      <c r="BI175" s="1"/>
      <c r="BJ175" s="3"/>
      <c r="BK175" s="5"/>
    </row>
    <row r="176" spans="1:63" ht="15.95" customHeight="1" thickBot="1">
      <c r="A176" s="35">
        <v>43811</v>
      </c>
      <c r="B176" s="14" t="s">
        <v>121</v>
      </c>
      <c r="C176" s="14" t="s">
        <v>74</v>
      </c>
      <c r="D176" s="12"/>
      <c r="E176" s="34">
        <v>30</v>
      </c>
      <c r="F176" s="34">
        <v>4</v>
      </c>
      <c r="G176" s="34">
        <v>0</v>
      </c>
      <c r="H176" s="34">
        <v>0</v>
      </c>
      <c r="I176" s="34">
        <v>0</v>
      </c>
      <c r="J176" s="34">
        <f t="shared" si="18"/>
        <v>0</v>
      </c>
      <c r="K176" s="34">
        <v>0</v>
      </c>
      <c r="L176" s="34">
        <v>0</v>
      </c>
      <c r="M176" s="34">
        <v>0</v>
      </c>
      <c r="N176" s="34">
        <v>0</v>
      </c>
      <c r="O176" s="34">
        <v>0</v>
      </c>
      <c r="P176" s="34">
        <v>0</v>
      </c>
      <c r="Q176" s="34">
        <v>0</v>
      </c>
      <c r="R176" s="34">
        <f t="shared" si="15"/>
        <v>0</v>
      </c>
      <c r="S176" s="34">
        <v>0</v>
      </c>
      <c r="T176" s="34">
        <f t="shared" si="19"/>
        <v>0</v>
      </c>
      <c r="U176" s="34">
        <v>0</v>
      </c>
      <c r="V176" s="34">
        <v>0</v>
      </c>
      <c r="W176" s="34">
        <v>0</v>
      </c>
      <c r="X176" s="34">
        <v>0</v>
      </c>
      <c r="Y176" s="34">
        <v>0</v>
      </c>
      <c r="Z176" s="34">
        <f t="shared" si="20"/>
        <v>0</v>
      </c>
      <c r="AA176" s="14">
        <v>0</v>
      </c>
      <c r="AB176" s="14">
        <v>0</v>
      </c>
      <c r="AC176" s="14">
        <v>0</v>
      </c>
      <c r="AD176" s="14">
        <v>0</v>
      </c>
      <c r="AE176" s="14">
        <v>0</v>
      </c>
      <c r="AF176" s="14">
        <v>0</v>
      </c>
      <c r="AG176" s="14">
        <v>0</v>
      </c>
      <c r="AH176" s="14">
        <v>0</v>
      </c>
      <c r="AI176" s="14">
        <v>0</v>
      </c>
      <c r="AJ176" s="14">
        <v>0</v>
      </c>
      <c r="AK176" s="14">
        <v>0</v>
      </c>
      <c r="AL176" s="14">
        <v>0</v>
      </c>
      <c r="AM176" s="14">
        <v>0</v>
      </c>
      <c r="AN176" s="14">
        <v>0</v>
      </c>
      <c r="AO176" s="14">
        <v>0</v>
      </c>
      <c r="AP176" s="33">
        <f t="shared" si="21"/>
        <v>34</v>
      </c>
      <c r="AQ176" s="113"/>
      <c r="AR176" s="36">
        <v>43811</v>
      </c>
      <c r="AS176" s="88">
        <v>0.46180555555555558</v>
      </c>
      <c r="AT176" s="14" t="s">
        <v>121</v>
      </c>
      <c r="AU176" s="108">
        <v>10</v>
      </c>
      <c r="AV176" s="90" t="s">
        <v>75</v>
      </c>
      <c r="AW176" s="14">
        <v>18.2</v>
      </c>
      <c r="AX176" s="38">
        <v>187</v>
      </c>
      <c r="AY176" s="39">
        <v>4.0999999999999996</v>
      </c>
      <c r="AZ176" s="14">
        <v>2.2000000000000002</v>
      </c>
      <c r="BA176" s="40">
        <v>16.5</v>
      </c>
      <c r="BB176" s="14">
        <v>766.7</v>
      </c>
      <c r="BC176" s="40">
        <v>7.2</v>
      </c>
      <c r="BD176" s="14">
        <v>0</v>
      </c>
      <c r="BE176" s="14">
        <v>0</v>
      </c>
      <c r="BF176" s="38">
        <v>2</v>
      </c>
      <c r="BG176" s="86">
        <v>0.7</v>
      </c>
      <c r="BH176" s="42"/>
      <c r="BI176" s="1"/>
      <c r="BJ176" s="3"/>
      <c r="BK176" s="5"/>
    </row>
    <row r="177" spans="1:92" ht="15.95" customHeight="1" thickBot="1">
      <c r="A177" s="35">
        <v>43811</v>
      </c>
      <c r="B177" s="14" t="s">
        <v>128</v>
      </c>
      <c r="C177" s="14" t="s">
        <v>74</v>
      </c>
      <c r="D177" s="12"/>
      <c r="E177" s="34">
        <v>2</v>
      </c>
      <c r="F177" s="34">
        <v>17</v>
      </c>
      <c r="G177" s="34">
        <v>0</v>
      </c>
      <c r="H177" s="34">
        <v>1</v>
      </c>
      <c r="I177" s="34">
        <v>0</v>
      </c>
      <c r="J177" s="34">
        <f t="shared" si="18"/>
        <v>0</v>
      </c>
      <c r="K177" s="34">
        <v>0</v>
      </c>
      <c r="L177" s="34">
        <v>0</v>
      </c>
      <c r="M177" s="34">
        <v>0</v>
      </c>
      <c r="N177" s="34">
        <v>0</v>
      </c>
      <c r="O177" s="34">
        <v>0</v>
      </c>
      <c r="P177" s="34">
        <v>0</v>
      </c>
      <c r="Q177" s="34">
        <v>0</v>
      </c>
      <c r="R177" s="34">
        <f t="shared" si="15"/>
        <v>0</v>
      </c>
      <c r="S177" s="34">
        <v>0</v>
      </c>
      <c r="T177" s="34">
        <f t="shared" si="19"/>
        <v>0</v>
      </c>
      <c r="U177" s="34">
        <v>0</v>
      </c>
      <c r="V177" s="34">
        <v>0</v>
      </c>
      <c r="W177" s="34">
        <v>0</v>
      </c>
      <c r="X177" s="34">
        <v>0</v>
      </c>
      <c r="Y177" s="34">
        <v>0</v>
      </c>
      <c r="Z177" s="34">
        <f t="shared" si="20"/>
        <v>0</v>
      </c>
      <c r="AA177" s="14">
        <v>0</v>
      </c>
      <c r="AB177" s="14">
        <v>0</v>
      </c>
      <c r="AC177" s="14">
        <v>0</v>
      </c>
      <c r="AD177" s="14">
        <v>0</v>
      </c>
      <c r="AE177" s="14">
        <v>0</v>
      </c>
      <c r="AF177" s="14">
        <v>0</v>
      </c>
      <c r="AG177" s="14">
        <v>0</v>
      </c>
      <c r="AH177" s="14">
        <v>0</v>
      </c>
      <c r="AI177" s="14">
        <v>0</v>
      </c>
      <c r="AJ177" s="14">
        <v>0</v>
      </c>
      <c r="AK177" s="14">
        <v>0</v>
      </c>
      <c r="AL177" s="14">
        <v>0</v>
      </c>
      <c r="AM177" s="14">
        <v>0</v>
      </c>
      <c r="AN177" s="14">
        <v>0</v>
      </c>
      <c r="AO177" s="14">
        <v>0</v>
      </c>
      <c r="AP177" s="33">
        <f t="shared" si="21"/>
        <v>20</v>
      </c>
      <c r="AQ177" s="113"/>
      <c r="AR177" s="36">
        <v>43811</v>
      </c>
      <c r="AS177" s="88">
        <v>0.43402777777777773</v>
      </c>
      <c r="AT177" s="14" t="s">
        <v>128</v>
      </c>
      <c r="AU177" s="108">
        <v>10</v>
      </c>
      <c r="AV177" s="90" t="s">
        <v>75</v>
      </c>
      <c r="AW177" s="14">
        <v>4.2</v>
      </c>
      <c r="AX177" s="38">
        <v>41</v>
      </c>
      <c r="AY177" s="39">
        <v>0</v>
      </c>
      <c r="AZ177" s="14">
        <v>0</v>
      </c>
      <c r="BA177" s="40">
        <v>15.3</v>
      </c>
      <c r="BB177" s="14">
        <v>767.3</v>
      </c>
      <c r="BC177" s="40">
        <v>6.8</v>
      </c>
      <c r="BD177" s="14">
        <v>0</v>
      </c>
      <c r="BE177" s="14">
        <v>0</v>
      </c>
      <c r="BF177" s="38">
        <v>2</v>
      </c>
      <c r="BG177" s="86">
        <v>0.25</v>
      </c>
      <c r="BH177" s="42"/>
      <c r="BI177" s="1"/>
      <c r="BJ177" s="3"/>
      <c r="BK177" s="5"/>
    </row>
    <row r="178" spans="1:92" s="13" customFormat="1" ht="15.95" customHeight="1" thickBot="1">
      <c r="A178" s="170"/>
      <c r="B178" s="160"/>
      <c r="C178" s="198" t="s">
        <v>161</v>
      </c>
      <c r="D178" s="199"/>
      <c r="E178" s="200">
        <f t="shared" ref="E178:AO178" si="22">SUM(E61:E177)</f>
        <v>21625</v>
      </c>
      <c r="F178" s="200">
        <f t="shared" si="22"/>
        <v>22635</v>
      </c>
      <c r="G178" s="200">
        <f t="shared" si="22"/>
        <v>2626</v>
      </c>
      <c r="H178" s="200">
        <f t="shared" si="22"/>
        <v>79165</v>
      </c>
      <c r="I178" s="200">
        <f t="shared" si="22"/>
        <v>4437</v>
      </c>
      <c r="J178" s="200">
        <f t="shared" si="22"/>
        <v>583</v>
      </c>
      <c r="K178" s="200">
        <f t="shared" si="22"/>
        <v>7</v>
      </c>
      <c r="L178" s="200">
        <f t="shared" si="22"/>
        <v>282</v>
      </c>
      <c r="M178" s="200">
        <f t="shared" si="22"/>
        <v>26</v>
      </c>
      <c r="N178" s="200">
        <f t="shared" si="22"/>
        <v>126</v>
      </c>
      <c r="O178" s="200">
        <f t="shared" si="22"/>
        <v>139</v>
      </c>
      <c r="P178" s="200">
        <f t="shared" si="22"/>
        <v>3</v>
      </c>
      <c r="Q178" s="200">
        <f t="shared" si="22"/>
        <v>226</v>
      </c>
      <c r="R178" s="200">
        <f t="shared" si="22"/>
        <v>2633</v>
      </c>
      <c r="S178" s="200">
        <f t="shared" si="22"/>
        <v>7</v>
      </c>
      <c r="T178" s="200">
        <f t="shared" si="22"/>
        <v>103</v>
      </c>
      <c r="U178" s="200">
        <f t="shared" si="22"/>
        <v>3</v>
      </c>
      <c r="V178" s="200">
        <f t="shared" si="22"/>
        <v>95</v>
      </c>
      <c r="W178" s="200">
        <f t="shared" si="22"/>
        <v>5</v>
      </c>
      <c r="X178" s="200">
        <f t="shared" si="22"/>
        <v>18</v>
      </c>
      <c r="Y178" s="200">
        <f t="shared" si="22"/>
        <v>40</v>
      </c>
      <c r="Z178" s="200">
        <f t="shared" si="22"/>
        <v>419</v>
      </c>
      <c r="AA178" s="200">
        <f t="shared" si="22"/>
        <v>347</v>
      </c>
      <c r="AB178" s="200">
        <f t="shared" si="22"/>
        <v>43</v>
      </c>
      <c r="AC178" s="200">
        <f t="shared" si="22"/>
        <v>1</v>
      </c>
      <c r="AD178" s="200">
        <f t="shared" si="22"/>
        <v>0</v>
      </c>
      <c r="AE178" s="200">
        <f t="shared" si="22"/>
        <v>0</v>
      </c>
      <c r="AF178" s="200">
        <f t="shared" si="22"/>
        <v>16</v>
      </c>
      <c r="AG178" s="200">
        <f t="shared" si="22"/>
        <v>9</v>
      </c>
      <c r="AH178" s="200">
        <f t="shared" si="22"/>
        <v>2</v>
      </c>
      <c r="AI178" s="200">
        <f t="shared" si="22"/>
        <v>1</v>
      </c>
      <c r="AJ178" s="200">
        <f t="shared" si="22"/>
        <v>0</v>
      </c>
      <c r="AK178" s="200">
        <f t="shared" si="22"/>
        <v>30</v>
      </c>
      <c r="AL178" s="200">
        <f t="shared" si="22"/>
        <v>1</v>
      </c>
      <c r="AM178" s="200">
        <f t="shared" si="22"/>
        <v>248</v>
      </c>
      <c r="AN178" s="200">
        <f t="shared" si="22"/>
        <v>51</v>
      </c>
      <c r="AO178" s="200">
        <f t="shared" si="22"/>
        <v>1</v>
      </c>
      <c r="AP178" s="242">
        <f t="shared" si="21"/>
        <v>132215</v>
      </c>
      <c r="AQ178" s="163"/>
      <c r="AR178" s="172"/>
      <c r="AS178" s="173"/>
      <c r="AT178" s="160"/>
      <c r="AU178" s="174"/>
      <c r="AV178" s="175"/>
      <c r="AW178" s="160"/>
      <c r="AX178" s="160"/>
      <c r="AY178" s="166"/>
      <c r="AZ178" s="160"/>
      <c r="BA178" s="167"/>
      <c r="BB178" s="160"/>
      <c r="BC178" s="167"/>
      <c r="BD178" s="160"/>
      <c r="BE178" s="160"/>
      <c r="BF178" s="160"/>
      <c r="BG178" s="168"/>
      <c r="BH178" s="169"/>
      <c r="BI178" s="17"/>
      <c r="BJ178" s="16"/>
      <c r="BK178" s="18"/>
    </row>
    <row r="179" spans="1:92" s="13" customFormat="1" ht="15.95" customHeight="1" thickBot="1">
      <c r="A179" s="170"/>
      <c r="B179" s="160"/>
      <c r="C179" s="197"/>
      <c r="D179" s="161"/>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c r="AA179" s="162"/>
      <c r="AB179" s="162"/>
      <c r="AC179" s="162"/>
      <c r="AD179" s="162"/>
      <c r="AE179" s="162"/>
      <c r="AF179" s="162"/>
      <c r="AG179" s="162"/>
      <c r="AH179" s="162"/>
      <c r="AI179" s="162"/>
      <c r="AJ179" s="162"/>
      <c r="AK179" s="162"/>
      <c r="AL179" s="162"/>
      <c r="AM179" s="162"/>
      <c r="AN179" s="162"/>
      <c r="AO179" s="162"/>
      <c r="AP179" s="162"/>
      <c r="AQ179" s="163"/>
      <c r="AR179" s="172"/>
      <c r="AS179" s="173"/>
      <c r="AT179" s="160"/>
      <c r="AU179" s="174"/>
      <c r="AV179" s="175"/>
      <c r="AW179" s="160"/>
      <c r="AX179" s="160"/>
      <c r="AY179" s="166"/>
      <c r="AZ179" s="160"/>
      <c r="BA179" s="167"/>
      <c r="BB179" s="160"/>
      <c r="BC179" s="167"/>
      <c r="BD179" s="160"/>
      <c r="BE179" s="160"/>
      <c r="BF179" s="160"/>
      <c r="BG179" s="168"/>
      <c r="BH179" s="169"/>
      <c r="BI179" s="17"/>
      <c r="BJ179" s="16"/>
      <c r="BK179" s="18"/>
    </row>
    <row r="180" spans="1:92" ht="15.95" customHeight="1" thickBot="1">
      <c r="A180" s="92">
        <v>43492</v>
      </c>
      <c r="B180" s="4" t="s">
        <v>76</v>
      </c>
      <c r="C180" s="4" t="s">
        <v>78</v>
      </c>
      <c r="D180" s="12"/>
      <c r="E180" s="15">
        <v>25</v>
      </c>
      <c r="F180" s="15">
        <v>10</v>
      </c>
      <c r="G180" s="15">
        <v>0</v>
      </c>
      <c r="H180" s="15">
        <v>571</v>
      </c>
      <c r="I180" s="15">
        <v>7</v>
      </c>
      <c r="J180" s="15">
        <f t="shared" si="18"/>
        <v>2</v>
      </c>
      <c r="K180" s="15">
        <v>0</v>
      </c>
      <c r="L180" s="15">
        <v>1</v>
      </c>
      <c r="M180" s="15">
        <v>1</v>
      </c>
      <c r="N180" s="15">
        <v>0</v>
      </c>
      <c r="O180" s="15">
        <v>0</v>
      </c>
      <c r="P180" s="15">
        <v>0</v>
      </c>
      <c r="Q180" s="15">
        <v>0</v>
      </c>
      <c r="R180" s="15">
        <f t="shared" ref="R180:R203" si="23">G180+S180</f>
        <v>0</v>
      </c>
      <c r="S180" s="15">
        <v>0</v>
      </c>
      <c r="T180" s="15">
        <f t="shared" si="19"/>
        <v>0</v>
      </c>
      <c r="U180" s="15">
        <v>0</v>
      </c>
      <c r="V180" s="15">
        <v>0</v>
      </c>
      <c r="W180" s="15">
        <v>0</v>
      </c>
      <c r="X180" s="15">
        <v>0</v>
      </c>
      <c r="Y180" s="15">
        <v>0</v>
      </c>
      <c r="Z180" s="15">
        <f t="shared" ref="Z180:Z203" si="24">SUM(AA180:AI180)</f>
        <v>0</v>
      </c>
      <c r="AA180" s="4">
        <v>0</v>
      </c>
      <c r="AB180" s="4">
        <v>0</v>
      </c>
      <c r="AC180" s="4">
        <v>0</v>
      </c>
      <c r="AD180" s="10">
        <v>0</v>
      </c>
      <c r="AE180" s="4">
        <v>0</v>
      </c>
      <c r="AF180" s="4">
        <v>0</v>
      </c>
      <c r="AG180" s="4">
        <v>0</v>
      </c>
      <c r="AH180" s="4">
        <v>0</v>
      </c>
      <c r="AI180" s="4">
        <v>0</v>
      </c>
      <c r="AJ180" s="4">
        <v>0</v>
      </c>
      <c r="AK180" s="4">
        <v>0</v>
      </c>
      <c r="AL180" s="4">
        <v>0</v>
      </c>
      <c r="AM180" s="4">
        <v>0</v>
      </c>
      <c r="AN180" s="4">
        <v>0</v>
      </c>
      <c r="AO180" s="4">
        <v>0</v>
      </c>
      <c r="AP180" s="33">
        <f t="shared" ref="AP180:AP204" si="25">SUM(E180:AO180)-Z180-J180-T180-R180</f>
        <v>615</v>
      </c>
      <c r="AQ180" s="113"/>
      <c r="AR180" s="104">
        <v>43492</v>
      </c>
      <c r="AS180" s="101">
        <v>0.60416666666666663</v>
      </c>
      <c r="AT180" s="4" t="s">
        <v>76</v>
      </c>
      <c r="AU180" s="10">
        <v>10</v>
      </c>
      <c r="AV180" s="95" t="s">
        <v>75</v>
      </c>
      <c r="AW180" s="96">
        <v>9.74</v>
      </c>
      <c r="AX180" s="96">
        <v>109.4</v>
      </c>
      <c r="AY180" s="94">
        <v>0.16800000000000001</v>
      </c>
      <c r="AZ180" s="96">
        <v>0.1</v>
      </c>
      <c r="BA180" s="97">
        <v>21.2</v>
      </c>
      <c r="BB180" s="96">
        <v>762</v>
      </c>
      <c r="BC180" s="97">
        <v>8.32</v>
      </c>
      <c r="BD180" s="96">
        <v>13</v>
      </c>
      <c r="BE180" s="96">
        <v>0</v>
      </c>
      <c r="BF180" s="96">
        <v>14</v>
      </c>
      <c r="BG180" s="98">
        <v>0.33</v>
      </c>
      <c r="BH180" s="99"/>
    </row>
    <row r="181" spans="1:92" ht="15.95" customHeight="1" thickBot="1">
      <c r="A181" s="92">
        <v>43492</v>
      </c>
      <c r="B181" s="4" t="s">
        <v>79</v>
      </c>
      <c r="C181" s="4" t="s">
        <v>78</v>
      </c>
      <c r="D181" s="12"/>
      <c r="E181" s="15">
        <v>0</v>
      </c>
      <c r="F181" s="15">
        <v>1</v>
      </c>
      <c r="G181" s="15">
        <v>0</v>
      </c>
      <c r="H181" s="15">
        <v>44</v>
      </c>
      <c r="I181" s="15">
        <v>1</v>
      </c>
      <c r="J181" s="15">
        <f t="shared" si="18"/>
        <v>1</v>
      </c>
      <c r="K181" s="15">
        <v>0</v>
      </c>
      <c r="L181" s="15">
        <v>0</v>
      </c>
      <c r="M181" s="15">
        <v>1</v>
      </c>
      <c r="N181" s="15">
        <v>0</v>
      </c>
      <c r="O181" s="15">
        <v>0</v>
      </c>
      <c r="P181" s="15">
        <v>0</v>
      </c>
      <c r="Q181" s="15">
        <v>0</v>
      </c>
      <c r="R181" s="15">
        <f t="shared" si="23"/>
        <v>0</v>
      </c>
      <c r="S181" s="15">
        <v>0</v>
      </c>
      <c r="T181" s="15">
        <f t="shared" si="19"/>
        <v>0</v>
      </c>
      <c r="U181" s="15">
        <v>0</v>
      </c>
      <c r="V181" s="15">
        <v>0</v>
      </c>
      <c r="W181" s="15">
        <v>0</v>
      </c>
      <c r="X181" s="15">
        <v>0</v>
      </c>
      <c r="Y181" s="15">
        <v>0</v>
      </c>
      <c r="Z181" s="15">
        <f t="shared" si="24"/>
        <v>0</v>
      </c>
      <c r="AA181" s="10">
        <v>0</v>
      </c>
      <c r="AB181" s="4">
        <v>0</v>
      </c>
      <c r="AC181" s="4">
        <v>0</v>
      </c>
      <c r="AD181" s="10">
        <v>0</v>
      </c>
      <c r="AE181" s="4">
        <v>0</v>
      </c>
      <c r="AF181" s="4">
        <v>0</v>
      </c>
      <c r="AG181" s="4">
        <v>0</v>
      </c>
      <c r="AH181" s="4">
        <v>0</v>
      </c>
      <c r="AI181" s="4">
        <v>0</v>
      </c>
      <c r="AJ181" s="4">
        <v>0</v>
      </c>
      <c r="AK181" s="4">
        <v>0</v>
      </c>
      <c r="AL181" s="10">
        <v>0</v>
      </c>
      <c r="AM181" s="4">
        <v>0</v>
      </c>
      <c r="AN181" s="10">
        <v>0</v>
      </c>
      <c r="AO181" s="4">
        <v>0</v>
      </c>
      <c r="AP181" s="33">
        <f t="shared" si="25"/>
        <v>47</v>
      </c>
      <c r="AQ181" s="113"/>
      <c r="AR181" s="104">
        <v>43492</v>
      </c>
      <c r="AS181" s="101">
        <v>0.65972222222222221</v>
      </c>
      <c r="AT181" s="4" t="s">
        <v>79</v>
      </c>
      <c r="AU181" s="10">
        <v>10</v>
      </c>
      <c r="AV181" s="105" t="s">
        <v>75</v>
      </c>
      <c r="AW181" s="96">
        <v>15.76</v>
      </c>
      <c r="AX181" s="96">
        <v>182.8</v>
      </c>
      <c r="AY181" s="94">
        <v>0.20430000000000001</v>
      </c>
      <c r="AZ181" s="96">
        <v>0.1</v>
      </c>
      <c r="BA181" s="97">
        <v>22.7</v>
      </c>
      <c r="BB181" s="96">
        <v>762.8</v>
      </c>
      <c r="BC181" s="97">
        <v>7.91</v>
      </c>
      <c r="BD181" s="96">
        <v>20</v>
      </c>
      <c r="BE181" s="96">
        <v>0</v>
      </c>
      <c r="BF181" s="96">
        <v>12.1</v>
      </c>
      <c r="BG181" s="98">
        <v>0.15</v>
      </c>
      <c r="BH181" s="99"/>
    </row>
    <row r="182" spans="1:92" ht="15.95" customHeight="1" thickBot="1">
      <c r="A182" s="92">
        <v>43493</v>
      </c>
      <c r="B182" s="4" t="s">
        <v>80</v>
      </c>
      <c r="C182" s="4" t="s">
        <v>78</v>
      </c>
      <c r="D182" s="12"/>
      <c r="E182" s="15">
        <v>116</v>
      </c>
      <c r="F182" s="15">
        <v>23</v>
      </c>
      <c r="G182" s="15">
        <v>0</v>
      </c>
      <c r="H182" s="15">
        <v>6</v>
      </c>
      <c r="I182" s="15">
        <v>3</v>
      </c>
      <c r="J182" s="15">
        <f t="shared" si="18"/>
        <v>0</v>
      </c>
      <c r="K182" s="15">
        <v>0</v>
      </c>
      <c r="L182" s="15">
        <v>0</v>
      </c>
      <c r="M182" s="15">
        <v>0</v>
      </c>
      <c r="N182" s="15">
        <v>0</v>
      </c>
      <c r="O182" s="15">
        <v>0</v>
      </c>
      <c r="P182" s="15">
        <v>0</v>
      </c>
      <c r="Q182" s="15">
        <v>0</v>
      </c>
      <c r="R182" s="15">
        <f t="shared" si="23"/>
        <v>0</v>
      </c>
      <c r="S182" s="15">
        <v>0</v>
      </c>
      <c r="T182" s="15">
        <f t="shared" si="19"/>
        <v>0</v>
      </c>
      <c r="U182" s="15">
        <v>0</v>
      </c>
      <c r="V182" s="15">
        <v>0</v>
      </c>
      <c r="W182" s="15">
        <v>0</v>
      </c>
      <c r="X182" s="15">
        <v>0</v>
      </c>
      <c r="Y182" s="15">
        <v>0</v>
      </c>
      <c r="Z182" s="15">
        <f t="shared" si="24"/>
        <v>0</v>
      </c>
      <c r="AA182" s="4">
        <v>0</v>
      </c>
      <c r="AB182" s="4">
        <v>0</v>
      </c>
      <c r="AC182" s="4">
        <v>0</v>
      </c>
      <c r="AD182" s="4">
        <v>0</v>
      </c>
      <c r="AE182" s="4">
        <v>0</v>
      </c>
      <c r="AF182" s="4">
        <v>0</v>
      </c>
      <c r="AG182" s="4">
        <v>0</v>
      </c>
      <c r="AH182" s="4">
        <v>0</v>
      </c>
      <c r="AI182" s="4">
        <v>0</v>
      </c>
      <c r="AJ182" s="4">
        <v>0</v>
      </c>
      <c r="AK182" s="4">
        <v>1</v>
      </c>
      <c r="AL182" s="4">
        <v>0</v>
      </c>
      <c r="AM182" s="4">
        <v>11</v>
      </c>
      <c r="AN182" s="4">
        <v>0</v>
      </c>
      <c r="AO182" s="4">
        <v>0</v>
      </c>
      <c r="AP182" s="33">
        <f t="shared" si="25"/>
        <v>160</v>
      </c>
      <c r="AQ182" s="113"/>
      <c r="AR182" s="104">
        <v>43493</v>
      </c>
      <c r="AS182" s="101">
        <v>0.63541666666666663</v>
      </c>
      <c r="AT182" s="4" t="s">
        <v>81</v>
      </c>
      <c r="AU182" s="10">
        <v>10</v>
      </c>
      <c r="AV182" s="95" t="s">
        <v>75</v>
      </c>
      <c r="AW182" s="96">
        <v>13.9</v>
      </c>
      <c r="AX182" s="96">
        <v>150</v>
      </c>
      <c r="AY182" s="94">
        <v>9.5000000000000001E-2</v>
      </c>
      <c r="AZ182" s="96">
        <v>0</v>
      </c>
      <c r="BA182" s="97">
        <v>18.8</v>
      </c>
      <c r="BB182" s="96">
        <v>760.8</v>
      </c>
      <c r="BC182" s="97">
        <v>9</v>
      </c>
      <c r="BD182" s="96">
        <v>74</v>
      </c>
      <c r="BE182" s="96">
        <v>0</v>
      </c>
      <c r="BF182" s="96">
        <v>13</v>
      </c>
      <c r="BG182" s="98">
        <v>0.33</v>
      </c>
      <c r="BH182" s="99"/>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c r="CM182" s="13"/>
      <c r="CN182" s="13"/>
    </row>
    <row r="183" spans="1:92" ht="15.95" customHeight="1" thickBot="1">
      <c r="A183" s="92">
        <v>43495</v>
      </c>
      <c r="B183" s="4" t="s">
        <v>84</v>
      </c>
      <c r="C183" s="4" t="s">
        <v>78</v>
      </c>
      <c r="D183" s="12"/>
      <c r="E183" s="15">
        <v>133</v>
      </c>
      <c r="F183" s="15">
        <v>0</v>
      </c>
      <c r="G183" s="15">
        <v>0</v>
      </c>
      <c r="H183" s="15">
        <v>1881</v>
      </c>
      <c r="I183" s="15">
        <v>0</v>
      </c>
      <c r="J183" s="15">
        <f t="shared" si="18"/>
        <v>12</v>
      </c>
      <c r="K183" s="15">
        <v>0</v>
      </c>
      <c r="L183" s="15">
        <v>12</v>
      </c>
      <c r="M183" s="15">
        <v>0</v>
      </c>
      <c r="N183" s="15">
        <v>0</v>
      </c>
      <c r="O183" s="15">
        <v>0</v>
      </c>
      <c r="P183" s="15">
        <v>0</v>
      </c>
      <c r="Q183" s="15">
        <v>0</v>
      </c>
      <c r="R183" s="15">
        <f t="shared" si="23"/>
        <v>0</v>
      </c>
      <c r="S183" s="15">
        <v>0</v>
      </c>
      <c r="T183" s="15">
        <f t="shared" si="19"/>
        <v>0</v>
      </c>
      <c r="U183" s="15">
        <v>0</v>
      </c>
      <c r="V183" s="15">
        <v>0</v>
      </c>
      <c r="W183" s="15">
        <v>0</v>
      </c>
      <c r="X183" s="15">
        <v>0</v>
      </c>
      <c r="Y183" s="15">
        <v>0</v>
      </c>
      <c r="Z183" s="15">
        <f t="shared" si="24"/>
        <v>0</v>
      </c>
      <c r="AA183" s="4">
        <v>0</v>
      </c>
      <c r="AB183" s="4">
        <v>0</v>
      </c>
      <c r="AC183" s="4">
        <v>0</v>
      </c>
      <c r="AD183" s="4">
        <v>0</v>
      </c>
      <c r="AE183" s="4">
        <v>0</v>
      </c>
      <c r="AF183" s="4">
        <v>0</v>
      </c>
      <c r="AG183" s="4">
        <v>0</v>
      </c>
      <c r="AH183" s="4">
        <v>0</v>
      </c>
      <c r="AI183" s="4">
        <v>0</v>
      </c>
      <c r="AJ183" s="4">
        <v>0</v>
      </c>
      <c r="AK183" s="4">
        <v>0</v>
      </c>
      <c r="AL183" s="4">
        <v>0</v>
      </c>
      <c r="AM183" s="4">
        <v>0</v>
      </c>
      <c r="AN183" s="4">
        <v>0</v>
      </c>
      <c r="AO183" s="4">
        <v>0</v>
      </c>
      <c r="AP183" s="33">
        <f t="shared" si="25"/>
        <v>2026</v>
      </c>
      <c r="AQ183" s="113"/>
      <c r="AR183" s="104">
        <v>43495</v>
      </c>
      <c r="AS183" s="101">
        <v>0.47916666666666669</v>
      </c>
      <c r="AT183" s="4" t="s">
        <v>85</v>
      </c>
      <c r="AU183" s="10">
        <v>10</v>
      </c>
      <c r="AV183" s="95" t="s">
        <v>75</v>
      </c>
      <c r="AW183" s="96">
        <v>8.1809999999999992</v>
      </c>
      <c r="AX183" s="96">
        <v>86.5</v>
      </c>
      <c r="AY183" s="94">
        <v>0.32</v>
      </c>
      <c r="AZ183" s="96">
        <v>0.2</v>
      </c>
      <c r="BA183" s="97">
        <v>18</v>
      </c>
      <c r="BB183" s="96">
        <v>760</v>
      </c>
      <c r="BC183" s="97">
        <v>8.51</v>
      </c>
      <c r="BD183" s="96">
        <v>3</v>
      </c>
      <c r="BE183" s="96">
        <v>0</v>
      </c>
      <c r="BF183" s="96">
        <v>17</v>
      </c>
      <c r="BG183" s="98">
        <v>0.3</v>
      </c>
      <c r="BH183" s="99"/>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c r="CM183" s="13"/>
      <c r="CN183" s="13"/>
    </row>
    <row r="184" spans="1:92" ht="15.95" customHeight="1" thickBot="1">
      <c r="A184" s="92">
        <v>43502</v>
      </c>
      <c r="B184" s="4" t="s">
        <v>86</v>
      </c>
      <c r="C184" s="4" t="s">
        <v>78</v>
      </c>
      <c r="D184" s="12"/>
      <c r="E184" s="125">
        <v>6</v>
      </c>
      <c r="F184" s="125">
        <v>1</v>
      </c>
      <c r="G184" s="125">
        <v>0</v>
      </c>
      <c r="H184" s="125">
        <v>2</v>
      </c>
      <c r="I184" s="125">
        <v>0</v>
      </c>
      <c r="J184" s="125">
        <f t="shared" si="18"/>
        <v>27</v>
      </c>
      <c r="K184" s="125">
        <v>0</v>
      </c>
      <c r="L184" s="125">
        <v>0</v>
      </c>
      <c r="M184" s="125">
        <v>4</v>
      </c>
      <c r="N184" s="125">
        <v>23</v>
      </c>
      <c r="O184" s="125">
        <v>0</v>
      </c>
      <c r="P184" s="125">
        <v>0</v>
      </c>
      <c r="Q184" s="125">
        <v>0</v>
      </c>
      <c r="R184" s="125">
        <f t="shared" si="23"/>
        <v>0</v>
      </c>
      <c r="S184" s="125">
        <v>0</v>
      </c>
      <c r="T184" s="125">
        <f t="shared" si="19"/>
        <v>2</v>
      </c>
      <c r="U184" s="125">
        <v>0</v>
      </c>
      <c r="V184" s="125">
        <v>2</v>
      </c>
      <c r="W184" s="125">
        <v>0</v>
      </c>
      <c r="X184" s="125">
        <v>0</v>
      </c>
      <c r="Y184" s="125">
        <v>0</v>
      </c>
      <c r="Z184" s="125">
        <f t="shared" si="24"/>
        <v>0</v>
      </c>
      <c r="AA184" s="127">
        <v>0</v>
      </c>
      <c r="AB184" s="129">
        <v>0</v>
      </c>
      <c r="AC184" s="129">
        <v>0</v>
      </c>
      <c r="AD184" s="127">
        <v>0</v>
      </c>
      <c r="AE184" s="129">
        <v>0</v>
      </c>
      <c r="AF184" s="129">
        <v>0</v>
      </c>
      <c r="AG184" s="129">
        <v>0</v>
      </c>
      <c r="AH184" s="129">
        <v>0</v>
      </c>
      <c r="AI184" s="129">
        <v>0</v>
      </c>
      <c r="AJ184" s="129">
        <v>0</v>
      </c>
      <c r="AK184" s="127">
        <v>0</v>
      </c>
      <c r="AL184" s="129">
        <v>0</v>
      </c>
      <c r="AM184" s="129">
        <v>0</v>
      </c>
      <c r="AN184" s="127">
        <v>0</v>
      </c>
      <c r="AO184" s="129">
        <v>0</v>
      </c>
      <c r="AP184" s="114">
        <f t="shared" si="25"/>
        <v>38</v>
      </c>
      <c r="AQ184" s="113"/>
      <c r="AR184" s="93" t="s">
        <v>87</v>
      </c>
      <c r="AS184" s="93" t="s">
        <v>88</v>
      </c>
      <c r="AT184" s="94" t="s">
        <v>86</v>
      </c>
      <c r="AU184" s="10">
        <v>10</v>
      </c>
      <c r="AV184" s="95" t="s">
        <v>75</v>
      </c>
      <c r="AW184" s="96">
        <v>7.46</v>
      </c>
      <c r="AX184" s="96">
        <v>69.099999999999994</v>
      </c>
      <c r="AY184" s="94">
        <v>0</v>
      </c>
      <c r="AZ184" s="96">
        <v>0</v>
      </c>
      <c r="BA184" s="97">
        <v>12</v>
      </c>
      <c r="BB184" s="96">
        <v>766</v>
      </c>
      <c r="BC184" s="97">
        <v>7.2</v>
      </c>
      <c r="BD184" s="96">
        <v>0</v>
      </c>
      <c r="BE184" s="96">
        <v>0</v>
      </c>
      <c r="BF184" s="96">
        <v>2</v>
      </c>
      <c r="BG184" s="98">
        <v>1</v>
      </c>
      <c r="BH184" s="99"/>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c r="CM184" s="13"/>
      <c r="CN184" s="13"/>
    </row>
    <row r="185" spans="1:92" ht="15.95" customHeight="1" thickBot="1">
      <c r="A185" s="92">
        <v>43503</v>
      </c>
      <c r="B185" s="4" t="s">
        <v>98</v>
      </c>
      <c r="C185" s="4" t="s">
        <v>78</v>
      </c>
      <c r="D185" s="12"/>
      <c r="E185" s="15">
        <v>190</v>
      </c>
      <c r="F185" s="15">
        <v>0</v>
      </c>
      <c r="G185" s="15">
        <v>0</v>
      </c>
      <c r="H185" s="15">
        <v>760</v>
      </c>
      <c r="I185" s="15">
        <v>0</v>
      </c>
      <c r="J185" s="15">
        <f t="shared" si="18"/>
        <v>0</v>
      </c>
      <c r="K185" s="15">
        <v>0</v>
      </c>
      <c r="L185" s="15">
        <v>0</v>
      </c>
      <c r="M185" s="15">
        <v>0</v>
      </c>
      <c r="N185" s="15">
        <v>0</v>
      </c>
      <c r="O185" s="15">
        <v>0</v>
      </c>
      <c r="P185" s="15">
        <v>0</v>
      </c>
      <c r="Q185" s="15">
        <v>0</v>
      </c>
      <c r="R185" s="15">
        <f t="shared" si="23"/>
        <v>0</v>
      </c>
      <c r="S185" s="15">
        <v>0</v>
      </c>
      <c r="T185" s="15">
        <f t="shared" si="19"/>
        <v>0</v>
      </c>
      <c r="U185" s="15">
        <v>0</v>
      </c>
      <c r="V185" s="15">
        <v>0</v>
      </c>
      <c r="W185" s="15">
        <v>0</v>
      </c>
      <c r="X185" s="15">
        <v>0</v>
      </c>
      <c r="Y185" s="15">
        <v>0</v>
      </c>
      <c r="Z185" s="15">
        <f t="shared" si="24"/>
        <v>0</v>
      </c>
      <c r="AA185" s="10">
        <v>0</v>
      </c>
      <c r="AB185" s="4">
        <v>0</v>
      </c>
      <c r="AC185" s="4">
        <v>0</v>
      </c>
      <c r="AD185" s="4">
        <v>0</v>
      </c>
      <c r="AE185" s="4">
        <v>0</v>
      </c>
      <c r="AF185" s="4">
        <v>0</v>
      </c>
      <c r="AG185" s="4">
        <v>0</v>
      </c>
      <c r="AH185" s="4">
        <v>0</v>
      </c>
      <c r="AI185" s="4">
        <v>0</v>
      </c>
      <c r="AJ185" s="4">
        <v>0</v>
      </c>
      <c r="AK185" s="10">
        <v>0</v>
      </c>
      <c r="AL185" s="10">
        <v>0</v>
      </c>
      <c r="AM185" s="4">
        <v>0</v>
      </c>
      <c r="AN185" s="10">
        <v>0</v>
      </c>
      <c r="AO185" s="4">
        <v>0</v>
      </c>
      <c r="AP185" s="33">
        <f t="shared" si="25"/>
        <v>950</v>
      </c>
      <c r="AQ185" s="113"/>
      <c r="AR185" s="93" t="s">
        <v>99</v>
      </c>
      <c r="AS185" s="93" t="s">
        <v>100</v>
      </c>
      <c r="AT185" s="94" t="s">
        <v>101</v>
      </c>
      <c r="AU185" s="10">
        <v>10</v>
      </c>
      <c r="AV185" s="95" t="s">
        <v>75</v>
      </c>
      <c r="AW185" s="96">
        <v>10.3</v>
      </c>
      <c r="AX185" s="96">
        <v>101</v>
      </c>
      <c r="AY185" s="94">
        <v>0.39</v>
      </c>
      <c r="AZ185" s="96">
        <v>0.2</v>
      </c>
      <c r="BA185" s="97">
        <v>15.3</v>
      </c>
      <c r="BB185" s="96">
        <v>768.7</v>
      </c>
      <c r="BC185" s="97">
        <v>7.6</v>
      </c>
      <c r="BD185" s="96">
        <v>1</v>
      </c>
      <c r="BE185" s="96" t="s">
        <v>91</v>
      </c>
      <c r="BF185" s="96">
        <v>32</v>
      </c>
      <c r="BG185" s="98">
        <v>0.5</v>
      </c>
      <c r="BH185" s="99"/>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c r="CM185" s="13"/>
      <c r="CN185" s="13"/>
    </row>
    <row r="186" spans="1:92" ht="15.95" customHeight="1" thickBot="1">
      <c r="A186" s="92">
        <v>43504</v>
      </c>
      <c r="B186" s="4" t="s">
        <v>102</v>
      </c>
      <c r="C186" s="4" t="s">
        <v>78</v>
      </c>
      <c r="D186" s="12"/>
      <c r="E186" s="15">
        <v>682</v>
      </c>
      <c r="F186" s="15">
        <v>2</v>
      </c>
      <c r="G186" s="15">
        <v>0</v>
      </c>
      <c r="H186" s="15">
        <v>288</v>
      </c>
      <c r="I186" s="15">
        <v>0</v>
      </c>
      <c r="J186" s="15">
        <f t="shared" si="18"/>
        <v>1</v>
      </c>
      <c r="K186" s="15">
        <v>1</v>
      </c>
      <c r="L186" s="15">
        <v>0</v>
      </c>
      <c r="M186" s="15">
        <v>0</v>
      </c>
      <c r="N186" s="15">
        <v>0</v>
      </c>
      <c r="O186" s="15">
        <v>0</v>
      </c>
      <c r="P186" s="15">
        <v>0</v>
      </c>
      <c r="Q186" s="15">
        <v>0</v>
      </c>
      <c r="R186" s="15">
        <f t="shared" si="23"/>
        <v>0</v>
      </c>
      <c r="S186" s="15">
        <v>0</v>
      </c>
      <c r="T186" s="15">
        <f t="shared" si="19"/>
        <v>0</v>
      </c>
      <c r="U186" s="15">
        <v>0</v>
      </c>
      <c r="V186" s="15">
        <v>0</v>
      </c>
      <c r="W186" s="15">
        <v>0</v>
      </c>
      <c r="X186" s="15">
        <v>0</v>
      </c>
      <c r="Y186" s="15">
        <v>0</v>
      </c>
      <c r="Z186" s="15">
        <f t="shared" si="24"/>
        <v>3</v>
      </c>
      <c r="AA186" s="4">
        <v>0</v>
      </c>
      <c r="AB186" s="4">
        <v>0</v>
      </c>
      <c r="AC186" s="4">
        <v>1</v>
      </c>
      <c r="AD186" s="4">
        <v>0</v>
      </c>
      <c r="AE186" s="4">
        <v>1</v>
      </c>
      <c r="AF186" s="4">
        <v>1</v>
      </c>
      <c r="AG186" s="4">
        <v>0</v>
      </c>
      <c r="AH186" s="4">
        <v>0</v>
      </c>
      <c r="AI186" s="4">
        <v>0</v>
      </c>
      <c r="AJ186" s="4">
        <v>0</v>
      </c>
      <c r="AK186" s="4">
        <v>0</v>
      </c>
      <c r="AL186" s="4">
        <v>0</v>
      </c>
      <c r="AM186" s="4">
        <v>0</v>
      </c>
      <c r="AN186" s="4">
        <v>0</v>
      </c>
      <c r="AO186" s="4">
        <v>0</v>
      </c>
      <c r="AP186" s="33">
        <f t="shared" si="25"/>
        <v>976</v>
      </c>
      <c r="AQ186" s="113"/>
      <c r="AR186" s="93" t="s">
        <v>103</v>
      </c>
      <c r="AS186" s="93" t="s">
        <v>104</v>
      </c>
      <c r="AT186" s="94" t="s">
        <v>105</v>
      </c>
      <c r="AU186" s="10">
        <v>10</v>
      </c>
      <c r="AV186" s="95" t="s">
        <v>75</v>
      </c>
      <c r="AW186" s="96">
        <v>8.7899999999999991</v>
      </c>
      <c r="AX186" s="96">
        <v>95.8</v>
      </c>
      <c r="AY186" s="94">
        <v>7.5499999999999998E-2</v>
      </c>
      <c r="AZ186" s="96">
        <v>0</v>
      </c>
      <c r="BA186" s="97">
        <v>19.5</v>
      </c>
      <c r="BB186" s="96">
        <v>762.6</v>
      </c>
      <c r="BC186" s="97">
        <v>7.5</v>
      </c>
      <c r="BD186" s="96">
        <v>18</v>
      </c>
      <c r="BE186" s="96">
        <v>0</v>
      </c>
      <c r="BF186" s="96">
        <v>13</v>
      </c>
      <c r="BG186" s="98">
        <v>0.28000000000000003</v>
      </c>
      <c r="BH186" s="99"/>
    </row>
    <row r="187" spans="1:92" ht="15.95" customHeight="1" thickBot="1">
      <c r="A187" s="92">
        <v>43507</v>
      </c>
      <c r="B187" s="4" t="s">
        <v>106</v>
      </c>
      <c r="C187" s="4" t="s">
        <v>78</v>
      </c>
      <c r="D187" s="12"/>
      <c r="E187" s="15">
        <v>710</v>
      </c>
      <c r="F187" s="15">
        <v>485</v>
      </c>
      <c r="G187" s="15">
        <v>1</v>
      </c>
      <c r="H187" s="15">
        <v>0</v>
      </c>
      <c r="I187" s="15">
        <v>0</v>
      </c>
      <c r="J187" s="15">
        <f t="shared" si="18"/>
        <v>2</v>
      </c>
      <c r="K187" s="15">
        <v>0</v>
      </c>
      <c r="L187" s="15">
        <v>2</v>
      </c>
      <c r="M187" s="15">
        <v>0</v>
      </c>
      <c r="N187" s="15">
        <v>0</v>
      </c>
      <c r="O187" s="15">
        <v>0</v>
      </c>
      <c r="P187" s="15">
        <v>0</v>
      </c>
      <c r="Q187" s="15">
        <v>0</v>
      </c>
      <c r="R187" s="15">
        <f t="shared" si="23"/>
        <v>1</v>
      </c>
      <c r="S187" s="15">
        <v>0</v>
      </c>
      <c r="T187" s="15">
        <f t="shared" si="19"/>
        <v>0</v>
      </c>
      <c r="U187" s="15">
        <v>0</v>
      </c>
      <c r="V187" s="15">
        <v>0</v>
      </c>
      <c r="W187" s="15">
        <v>0</v>
      </c>
      <c r="X187" s="15">
        <v>0</v>
      </c>
      <c r="Y187" s="15">
        <v>0</v>
      </c>
      <c r="Z187" s="15">
        <f t="shared" si="24"/>
        <v>4</v>
      </c>
      <c r="AA187" s="4">
        <v>0</v>
      </c>
      <c r="AB187" s="4">
        <v>0</v>
      </c>
      <c r="AC187" s="4">
        <v>0</v>
      </c>
      <c r="AD187" s="4">
        <v>4</v>
      </c>
      <c r="AE187" s="4">
        <v>0</v>
      </c>
      <c r="AF187" s="4">
        <v>0</v>
      </c>
      <c r="AG187" s="4">
        <v>0</v>
      </c>
      <c r="AH187" s="4">
        <v>0</v>
      </c>
      <c r="AI187" s="4">
        <v>0</v>
      </c>
      <c r="AJ187" s="4">
        <v>0</v>
      </c>
      <c r="AK187" s="4">
        <v>4</v>
      </c>
      <c r="AL187" s="4">
        <v>0</v>
      </c>
      <c r="AM187" s="4">
        <v>0</v>
      </c>
      <c r="AN187" s="4">
        <v>0</v>
      </c>
      <c r="AO187" s="4">
        <v>0</v>
      </c>
      <c r="AP187" s="33">
        <f t="shared" si="25"/>
        <v>1206</v>
      </c>
      <c r="AQ187" s="113"/>
      <c r="AR187" s="93" t="s">
        <v>107</v>
      </c>
      <c r="AS187" s="93" t="s">
        <v>108</v>
      </c>
      <c r="AT187" s="94" t="s">
        <v>109</v>
      </c>
      <c r="AU187" s="10">
        <v>10</v>
      </c>
      <c r="AV187" s="94" t="s">
        <v>110</v>
      </c>
      <c r="AW187" s="96">
        <v>15.87</v>
      </c>
      <c r="AX187" s="96">
        <v>168.3</v>
      </c>
      <c r="AY187" s="94">
        <v>0.158</v>
      </c>
      <c r="AZ187" s="96">
        <v>0.1</v>
      </c>
      <c r="BA187" s="97">
        <v>18.2</v>
      </c>
      <c r="BB187" s="96">
        <v>764.7</v>
      </c>
      <c r="BC187" s="97">
        <v>8.8000000000000007</v>
      </c>
      <c r="BD187" s="96">
        <v>7</v>
      </c>
      <c r="BE187" s="96" t="s">
        <v>91</v>
      </c>
      <c r="BF187" s="96">
        <v>8</v>
      </c>
      <c r="BG187" s="98">
        <v>0.27</v>
      </c>
      <c r="BH187" s="99"/>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c r="CM187" s="13"/>
      <c r="CN187" s="13"/>
    </row>
    <row r="188" spans="1:92" ht="15.95" customHeight="1" thickBot="1">
      <c r="A188" s="92">
        <v>43507</v>
      </c>
      <c r="B188" s="4" t="s">
        <v>115</v>
      </c>
      <c r="C188" s="4" t="s">
        <v>78</v>
      </c>
      <c r="D188" s="12"/>
      <c r="E188" s="15">
        <v>1330</v>
      </c>
      <c r="F188" s="15">
        <v>0</v>
      </c>
      <c r="G188" s="15">
        <v>0</v>
      </c>
      <c r="H188" s="15">
        <v>932</v>
      </c>
      <c r="I188" s="15">
        <v>1</v>
      </c>
      <c r="J188" s="15">
        <f t="shared" si="18"/>
        <v>0</v>
      </c>
      <c r="K188" s="15">
        <v>0</v>
      </c>
      <c r="L188" s="15">
        <v>0</v>
      </c>
      <c r="M188" s="15">
        <v>0</v>
      </c>
      <c r="N188" s="15">
        <v>0</v>
      </c>
      <c r="O188" s="15">
        <v>0</v>
      </c>
      <c r="P188" s="15">
        <v>0</v>
      </c>
      <c r="Q188" s="15">
        <v>0</v>
      </c>
      <c r="R188" s="15">
        <f t="shared" si="23"/>
        <v>0</v>
      </c>
      <c r="S188" s="15">
        <v>0</v>
      </c>
      <c r="T188" s="15">
        <f t="shared" si="19"/>
        <v>0</v>
      </c>
      <c r="U188" s="15">
        <v>0</v>
      </c>
      <c r="V188" s="15">
        <v>0</v>
      </c>
      <c r="W188" s="15">
        <v>0</v>
      </c>
      <c r="X188" s="15">
        <v>0</v>
      </c>
      <c r="Y188" s="15">
        <v>0</v>
      </c>
      <c r="Z188" s="15">
        <f t="shared" si="24"/>
        <v>2</v>
      </c>
      <c r="AA188" s="4">
        <v>0</v>
      </c>
      <c r="AB188" s="4">
        <v>0</v>
      </c>
      <c r="AC188" s="4">
        <v>0</v>
      </c>
      <c r="AD188" s="4">
        <v>0</v>
      </c>
      <c r="AE188" s="4">
        <v>0</v>
      </c>
      <c r="AF188" s="4">
        <v>0</v>
      </c>
      <c r="AG188" s="4">
        <v>0</v>
      </c>
      <c r="AH188" s="4">
        <v>2</v>
      </c>
      <c r="AI188" s="4">
        <v>0</v>
      </c>
      <c r="AJ188" s="4">
        <v>0</v>
      </c>
      <c r="AK188" s="4">
        <v>0</v>
      </c>
      <c r="AL188" s="4">
        <v>0</v>
      </c>
      <c r="AM188" s="4">
        <v>0</v>
      </c>
      <c r="AN188" s="4">
        <v>0</v>
      </c>
      <c r="AO188" s="4">
        <v>0</v>
      </c>
      <c r="AP188" s="33">
        <f t="shared" si="25"/>
        <v>2265</v>
      </c>
      <c r="AQ188" s="113"/>
      <c r="AR188" s="93" t="s">
        <v>107</v>
      </c>
      <c r="AS188" s="93" t="s">
        <v>116</v>
      </c>
      <c r="AT188" s="94" t="s">
        <v>115</v>
      </c>
      <c r="AU188" s="10">
        <v>10</v>
      </c>
      <c r="AV188" s="94" t="s">
        <v>75</v>
      </c>
      <c r="AW188" s="96">
        <v>9.4</v>
      </c>
      <c r="AX188" s="96">
        <v>99.5</v>
      </c>
      <c r="AY188" s="94">
        <v>0</v>
      </c>
      <c r="AZ188" s="96">
        <v>0</v>
      </c>
      <c r="BA188" s="97">
        <v>18.100000000000001</v>
      </c>
      <c r="BB188" s="96">
        <v>765</v>
      </c>
      <c r="BC188" s="97">
        <v>6.8</v>
      </c>
      <c r="BD188" s="96">
        <v>2</v>
      </c>
      <c r="BE188" s="96" t="s">
        <v>91</v>
      </c>
      <c r="BF188" s="96">
        <v>17</v>
      </c>
      <c r="BG188" s="98">
        <v>0.42</v>
      </c>
      <c r="BH188" s="99"/>
    </row>
    <row r="189" spans="1:92" ht="15.95" customHeight="1" thickBot="1">
      <c r="A189" s="92">
        <v>43507</v>
      </c>
      <c r="B189" s="4" t="s">
        <v>111</v>
      </c>
      <c r="C189" s="4" t="s">
        <v>78</v>
      </c>
      <c r="D189" s="12"/>
      <c r="E189" s="15">
        <v>664</v>
      </c>
      <c r="F189" s="15">
        <v>5</v>
      </c>
      <c r="G189" s="15">
        <v>0</v>
      </c>
      <c r="H189" s="15">
        <v>350</v>
      </c>
      <c r="I189" s="15">
        <v>0</v>
      </c>
      <c r="J189" s="15">
        <f t="shared" si="18"/>
        <v>8</v>
      </c>
      <c r="K189" s="15">
        <v>0</v>
      </c>
      <c r="L189" s="15">
        <v>6</v>
      </c>
      <c r="M189" s="15">
        <v>0</v>
      </c>
      <c r="N189" s="15">
        <v>0</v>
      </c>
      <c r="O189" s="15">
        <v>2</v>
      </c>
      <c r="P189" s="15">
        <v>0</v>
      </c>
      <c r="Q189" s="15">
        <v>1</v>
      </c>
      <c r="R189" s="15">
        <f t="shared" si="23"/>
        <v>0</v>
      </c>
      <c r="S189" s="15">
        <v>0</v>
      </c>
      <c r="T189" s="15">
        <f t="shared" si="19"/>
        <v>0</v>
      </c>
      <c r="U189" s="15">
        <v>0</v>
      </c>
      <c r="V189" s="15">
        <v>0</v>
      </c>
      <c r="W189" s="15">
        <v>0</v>
      </c>
      <c r="X189" s="15">
        <v>0</v>
      </c>
      <c r="Y189" s="15">
        <v>0</v>
      </c>
      <c r="Z189" s="15">
        <f t="shared" si="24"/>
        <v>1</v>
      </c>
      <c r="AA189" s="4">
        <v>0</v>
      </c>
      <c r="AB189" s="4">
        <v>1</v>
      </c>
      <c r="AC189" s="4">
        <v>0</v>
      </c>
      <c r="AD189" s="4">
        <v>0</v>
      </c>
      <c r="AE189" s="4">
        <v>0</v>
      </c>
      <c r="AF189" s="4">
        <v>0</v>
      </c>
      <c r="AG189" s="4">
        <v>0</v>
      </c>
      <c r="AH189" s="4">
        <v>0</v>
      </c>
      <c r="AI189" s="4">
        <v>0</v>
      </c>
      <c r="AJ189" s="4">
        <v>0</v>
      </c>
      <c r="AK189" s="4">
        <v>5</v>
      </c>
      <c r="AL189" s="4">
        <v>0</v>
      </c>
      <c r="AM189" s="4">
        <v>0</v>
      </c>
      <c r="AN189" s="4">
        <v>0</v>
      </c>
      <c r="AO189" s="4">
        <v>0</v>
      </c>
      <c r="AP189" s="33">
        <f t="shared" si="25"/>
        <v>1034</v>
      </c>
      <c r="AQ189" s="113"/>
      <c r="AR189" s="93" t="s">
        <v>107</v>
      </c>
      <c r="AS189" s="93" t="s">
        <v>108</v>
      </c>
      <c r="AT189" s="94" t="s">
        <v>109</v>
      </c>
      <c r="AU189" s="10">
        <v>10</v>
      </c>
      <c r="AV189" s="94" t="s">
        <v>110</v>
      </c>
      <c r="AW189" s="96">
        <v>15.87</v>
      </c>
      <c r="AX189" s="96">
        <v>168.3</v>
      </c>
      <c r="AY189" s="94">
        <v>0.158</v>
      </c>
      <c r="AZ189" s="96">
        <v>0.1</v>
      </c>
      <c r="BA189" s="97">
        <v>18.2</v>
      </c>
      <c r="BB189" s="96">
        <v>764.7</v>
      </c>
      <c r="BC189" s="97">
        <v>8.8000000000000007</v>
      </c>
      <c r="BD189" s="96">
        <v>7</v>
      </c>
      <c r="BE189" s="96" t="s">
        <v>91</v>
      </c>
      <c r="BF189" s="96">
        <v>8</v>
      </c>
      <c r="BG189" s="98">
        <v>0.27</v>
      </c>
      <c r="BH189" s="99"/>
    </row>
    <row r="190" spans="1:92" ht="15.95" customHeight="1" thickBot="1">
      <c r="A190" s="92">
        <v>43507</v>
      </c>
      <c r="B190" s="4" t="s">
        <v>112</v>
      </c>
      <c r="C190" s="4" t="s">
        <v>78</v>
      </c>
      <c r="D190" s="12"/>
      <c r="E190" s="15">
        <v>1209</v>
      </c>
      <c r="F190" s="15">
        <v>21</v>
      </c>
      <c r="G190" s="15">
        <v>0</v>
      </c>
      <c r="H190" s="15">
        <v>1418</v>
      </c>
      <c r="I190" s="15">
        <v>0</v>
      </c>
      <c r="J190" s="15">
        <f t="shared" si="18"/>
        <v>1</v>
      </c>
      <c r="K190" s="15">
        <v>0</v>
      </c>
      <c r="L190" s="15">
        <v>1</v>
      </c>
      <c r="M190" s="15">
        <v>0</v>
      </c>
      <c r="N190" s="15">
        <v>0</v>
      </c>
      <c r="O190" s="15">
        <v>0</v>
      </c>
      <c r="P190" s="15">
        <v>0</v>
      </c>
      <c r="Q190" s="15">
        <v>0</v>
      </c>
      <c r="R190" s="15">
        <f t="shared" si="23"/>
        <v>0</v>
      </c>
      <c r="S190" s="15">
        <v>0</v>
      </c>
      <c r="T190" s="15">
        <f t="shared" si="19"/>
        <v>0</v>
      </c>
      <c r="U190" s="15">
        <v>0</v>
      </c>
      <c r="V190" s="15">
        <v>0</v>
      </c>
      <c r="W190" s="15">
        <v>0</v>
      </c>
      <c r="X190" s="15">
        <v>0</v>
      </c>
      <c r="Y190" s="15">
        <v>0</v>
      </c>
      <c r="Z190" s="15">
        <f t="shared" si="24"/>
        <v>0</v>
      </c>
      <c r="AA190" s="4">
        <v>0</v>
      </c>
      <c r="AB190" s="4">
        <v>0</v>
      </c>
      <c r="AC190" s="4">
        <v>0</v>
      </c>
      <c r="AD190" s="4">
        <v>0</v>
      </c>
      <c r="AE190" s="4">
        <v>0</v>
      </c>
      <c r="AF190" s="4">
        <v>0</v>
      </c>
      <c r="AG190" s="4">
        <v>0</v>
      </c>
      <c r="AH190" s="4">
        <v>0</v>
      </c>
      <c r="AI190" s="4">
        <v>0</v>
      </c>
      <c r="AJ190" s="4">
        <v>0</v>
      </c>
      <c r="AK190" s="4">
        <v>0</v>
      </c>
      <c r="AL190" s="4">
        <v>0</v>
      </c>
      <c r="AM190" s="4">
        <v>0</v>
      </c>
      <c r="AN190" s="4">
        <v>0</v>
      </c>
      <c r="AO190" s="4">
        <v>0</v>
      </c>
      <c r="AP190" s="33">
        <f t="shared" si="25"/>
        <v>2649</v>
      </c>
      <c r="AQ190" s="113"/>
      <c r="AR190" s="93" t="s">
        <v>113</v>
      </c>
      <c r="AS190" s="93" t="s">
        <v>114</v>
      </c>
      <c r="AT190" s="94" t="s">
        <v>112</v>
      </c>
      <c r="AU190" s="10">
        <v>10</v>
      </c>
      <c r="AV190" s="95" t="s">
        <v>75</v>
      </c>
      <c r="AW190" s="96">
        <v>5.74</v>
      </c>
      <c r="AX190" s="96">
        <v>50.1</v>
      </c>
      <c r="AY190" s="94">
        <v>0.03</v>
      </c>
      <c r="AZ190" s="96">
        <v>0</v>
      </c>
      <c r="BA190" s="97">
        <v>9.3000000000000007</v>
      </c>
      <c r="BB190" s="96">
        <v>766</v>
      </c>
      <c r="BC190" s="97">
        <v>6.9</v>
      </c>
      <c r="BD190" s="96">
        <v>7</v>
      </c>
      <c r="BE190" s="96">
        <v>0</v>
      </c>
      <c r="BF190" s="96">
        <v>30</v>
      </c>
      <c r="BG190" s="98">
        <v>0.42</v>
      </c>
      <c r="BH190" s="99"/>
    </row>
    <row r="191" spans="1:92" ht="15.95" customHeight="1" thickBot="1">
      <c r="A191" s="92">
        <v>43531</v>
      </c>
      <c r="B191" s="4" t="s">
        <v>123</v>
      </c>
      <c r="C191" s="4" t="s">
        <v>78</v>
      </c>
      <c r="D191" s="12"/>
      <c r="E191" s="15">
        <v>1551</v>
      </c>
      <c r="F191" s="15">
        <v>537</v>
      </c>
      <c r="G191" s="15">
        <v>0</v>
      </c>
      <c r="H191" s="15">
        <v>348</v>
      </c>
      <c r="I191" s="15">
        <v>11</v>
      </c>
      <c r="J191" s="15">
        <f t="shared" si="18"/>
        <v>23</v>
      </c>
      <c r="K191" s="15">
        <v>1</v>
      </c>
      <c r="L191" s="15">
        <v>19</v>
      </c>
      <c r="M191" s="15">
        <v>0</v>
      </c>
      <c r="N191" s="15">
        <v>3</v>
      </c>
      <c r="O191" s="15">
        <v>0</v>
      </c>
      <c r="P191" s="15">
        <v>0</v>
      </c>
      <c r="Q191" s="15">
        <v>0</v>
      </c>
      <c r="R191" s="15">
        <f t="shared" si="23"/>
        <v>0</v>
      </c>
      <c r="S191" s="15">
        <v>0</v>
      </c>
      <c r="T191" s="15">
        <f t="shared" si="19"/>
        <v>0</v>
      </c>
      <c r="U191" s="15">
        <v>0</v>
      </c>
      <c r="V191" s="15">
        <v>0</v>
      </c>
      <c r="W191" s="15">
        <v>0</v>
      </c>
      <c r="X191" s="15">
        <v>0</v>
      </c>
      <c r="Y191" s="15">
        <v>0</v>
      </c>
      <c r="Z191" s="15">
        <f t="shared" si="24"/>
        <v>3</v>
      </c>
      <c r="AA191" s="4">
        <v>0</v>
      </c>
      <c r="AB191" s="4">
        <v>3</v>
      </c>
      <c r="AC191" s="4">
        <v>0</v>
      </c>
      <c r="AD191" s="4">
        <v>0</v>
      </c>
      <c r="AE191" s="4">
        <v>0</v>
      </c>
      <c r="AF191" s="4">
        <v>0</v>
      </c>
      <c r="AG191" s="4">
        <v>0</v>
      </c>
      <c r="AH191" s="4">
        <v>0</v>
      </c>
      <c r="AI191" s="4">
        <v>0</v>
      </c>
      <c r="AJ191" s="4">
        <v>0</v>
      </c>
      <c r="AK191" s="4">
        <v>1</v>
      </c>
      <c r="AL191" s="4">
        <v>0</v>
      </c>
      <c r="AM191" s="4">
        <v>2</v>
      </c>
      <c r="AN191" s="4">
        <v>0</v>
      </c>
      <c r="AO191" s="4">
        <v>11</v>
      </c>
      <c r="AP191" s="33">
        <f t="shared" si="25"/>
        <v>2487</v>
      </c>
      <c r="AQ191" s="113"/>
      <c r="AR191" s="100">
        <v>43531</v>
      </c>
      <c r="AS191" s="101">
        <v>0.35625000000000001</v>
      </c>
      <c r="AT191" s="4" t="s">
        <v>124</v>
      </c>
      <c r="AU191" s="4">
        <v>10</v>
      </c>
      <c r="AV191" s="4" t="s">
        <v>75</v>
      </c>
      <c r="AW191" s="4">
        <v>2.54</v>
      </c>
      <c r="AX191" s="4">
        <v>22.8</v>
      </c>
      <c r="AY191" s="94">
        <v>0.154</v>
      </c>
      <c r="AZ191" s="4">
        <v>0.1</v>
      </c>
      <c r="BA191" s="97">
        <v>12.1</v>
      </c>
      <c r="BB191" s="4"/>
      <c r="BC191" s="97"/>
      <c r="BD191" s="4">
        <v>4</v>
      </c>
      <c r="BE191" s="4">
        <v>0</v>
      </c>
      <c r="BF191" s="4">
        <v>28</v>
      </c>
      <c r="BG191" s="98">
        <v>0.3</v>
      </c>
      <c r="BH191" s="103" t="s">
        <v>126</v>
      </c>
    </row>
    <row r="192" spans="1:92" ht="15.95" customHeight="1" thickBot="1">
      <c r="A192" s="92">
        <v>43537</v>
      </c>
      <c r="B192" s="4" t="s">
        <v>86</v>
      </c>
      <c r="C192" s="4" t="s">
        <v>78</v>
      </c>
      <c r="D192" s="12"/>
      <c r="E192" s="15">
        <v>54</v>
      </c>
      <c r="F192" s="15">
        <v>60</v>
      </c>
      <c r="G192" s="15">
        <v>5</v>
      </c>
      <c r="H192" s="15">
        <v>214</v>
      </c>
      <c r="I192" s="15">
        <v>0</v>
      </c>
      <c r="J192" s="15">
        <f t="shared" ref="J192:J203" si="26">P192+O192+N192+M192+L192+K192</f>
        <v>1</v>
      </c>
      <c r="K192" s="15">
        <v>0</v>
      </c>
      <c r="L192" s="15">
        <v>1</v>
      </c>
      <c r="M192" s="15">
        <v>0</v>
      </c>
      <c r="N192" s="15">
        <v>0</v>
      </c>
      <c r="O192" s="15">
        <v>0</v>
      </c>
      <c r="P192" s="15">
        <v>0</v>
      </c>
      <c r="Q192" s="15">
        <v>0</v>
      </c>
      <c r="R192" s="15">
        <f t="shared" si="23"/>
        <v>5</v>
      </c>
      <c r="S192" s="15">
        <v>0</v>
      </c>
      <c r="T192" s="15">
        <f t="shared" si="19"/>
        <v>2</v>
      </c>
      <c r="U192" s="15">
        <v>0</v>
      </c>
      <c r="V192" s="15">
        <v>2</v>
      </c>
      <c r="W192" s="15">
        <v>0</v>
      </c>
      <c r="X192" s="15">
        <v>0</v>
      </c>
      <c r="Y192" s="15">
        <v>0</v>
      </c>
      <c r="Z192" s="15">
        <f t="shared" si="24"/>
        <v>10</v>
      </c>
      <c r="AA192" s="4">
        <v>0</v>
      </c>
      <c r="AB192" s="4">
        <v>8</v>
      </c>
      <c r="AC192" s="4">
        <v>0</v>
      </c>
      <c r="AD192" s="4">
        <v>0</v>
      </c>
      <c r="AE192" s="4">
        <v>0</v>
      </c>
      <c r="AF192" s="4">
        <v>2</v>
      </c>
      <c r="AG192" s="4">
        <v>0</v>
      </c>
      <c r="AH192" s="4">
        <v>0</v>
      </c>
      <c r="AI192" s="4">
        <v>0</v>
      </c>
      <c r="AJ192" s="4">
        <v>0</v>
      </c>
      <c r="AK192" s="4">
        <v>26</v>
      </c>
      <c r="AL192" s="4">
        <v>0</v>
      </c>
      <c r="AM192" s="4">
        <v>0</v>
      </c>
      <c r="AN192" s="4">
        <v>1</v>
      </c>
      <c r="AO192" s="4">
        <v>0</v>
      </c>
      <c r="AP192" s="33">
        <f t="shared" si="25"/>
        <v>373</v>
      </c>
      <c r="AQ192" s="113"/>
      <c r="AR192" s="100">
        <v>43537</v>
      </c>
      <c r="AS192" s="101">
        <v>0.47916666666666669</v>
      </c>
      <c r="AT192" s="4" t="s">
        <v>86</v>
      </c>
      <c r="AU192" s="10">
        <v>10</v>
      </c>
      <c r="AV192" s="95" t="s">
        <v>75</v>
      </c>
      <c r="AW192" s="4">
        <v>4.3</v>
      </c>
      <c r="AX192" s="4">
        <v>44.1</v>
      </c>
      <c r="AY192" s="94">
        <v>0.81299999999999994</v>
      </c>
      <c r="AZ192" s="4">
        <v>0.4</v>
      </c>
      <c r="BA192" s="97">
        <v>16.7</v>
      </c>
      <c r="BB192" s="4">
        <v>754</v>
      </c>
      <c r="BC192" s="97">
        <v>6.7</v>
      </c>
      <c r="BD192" s="102" t="s">
        <v>91</v>
      </c>
      <c r="BE192" s="102" t="s">
        <v>91</v>
      </c>
      <c r="BF192" s="4">
        <v>2</v>
      </c>
      <c r="BG192" s="98">
        <v>0.3</v>
      </c>
      <c r="BH192" s="103"/>
    </row>
    <row r="193" spans="1:63" ht="15.95" customHeight="1" thickBot="1">
      <c r="A193" s="92">
        <v>43537</v>
      </c>
      <c r="B193" s="4" t="s">
        <v>80</v>
      </c>
      <c r="C193" s="4" t="s">
        <v>78</v>
      </c>
      <c r="D193" s="12"/>
      <c r="E193" s="15">
        <v>630</v>
      </c>
      <c r="F193" s="15">
        <v>5</v>
      </c>
      <c r="G193" s="15">
        <v>2</v>
      </c>
      <c r="H193" s="15">
        <v>1439</v>
      </c>
      <c r="I193" s="15">
        <v>0</v>
      </c>
      <c r="J193" s="15">
        <f t="shared" si="26"/>
        <v>2</v>
      </c>
      <c r="K193" s="15">
        <v>2</v>
      </c>
      <c r="L193" s="15">
        <v>0</v>
      </c>
      <c r="M193" s="15">
        <v>0</v>
      </c>
      <c r="N193" s="15">
        <v>0</v>
      </c>
      <c r="O193" s="15">
        <v>0</v>
      </c>
      <c r="P193" s="15">
        <v>0</v>
      </c>
      <c r="Q193" s="15">
        <v>0</v>
      </c>
      <c r="R193" s="15">
        <f t="shared" si="23"/>
        <v>2</v>
      </c>
      <c r="S193" s="15">
        <v>0</v>
      </c>
      <c r="T193" s="15">
        <f t="shared" si="19"/>
        <v>0</v>
      </c>
      <c r="U193" s="15">
        <v>0</v>
      </c>
      <c r="V193" s="15">
        <v>0</v>
      </c>
      <c r="W193" s="15">
        <v>0</v>
      </c>
      <c r="X193" s="15">
        <v>0</v>
      </c>
      <c r="Y193" s="15">
        <v>2</v>
      </c>
      <c r="Z193" s="15">
        <f t="shared" si="24"/>
        <v>29</v>
      </c>
      <c r="AA193" s="4">
        <v>3</v>
      </c>
      <c r="AB193" s="4">
        <v>0</v>
      </c>
      <c r="AC193" s="4">
        <v>0</v>
      </c>
      <c r="AD193" s="4">
        <v>0</v>
      </c>
      <c r="AE193" s="4">
        <v>0</v>
      </c>
      <c r="AF193" s="4">
        <v>26</v>
      </c>
      <c r="AG193" s="4">
        <v>0</v>
      </c>
      <c r="AH193" s="4">
        <v>0</v>
      </c>
      <c r="AI193" s="4">
        <v>0</v>
      </c>
      <c r="AJ193" s="4">
        <v>0</v>
      </c>
      <c r="AK193" s="4">
        <v>21</v>
      </c>
      <c r="AL193" s="4">
        <v>0</v>
      </c>
      <c r="AM193" s="4">
        <v>0</v>
      </c>
      <c r="AN193" s="4">
        <v>0</v>
      </c>
      <c r="AO193" s="4">
        <v>0</v>
      </c>
      <c r="AP193" s="33">
        <f t="shared" si="25"/>
        <v>2130</v>
      </c>
      <c r="AQ193" s="113"/>
      <c r="AR193" s="100">
        <v>43537</v>
      </c>
      <c r="AS193" s="101">
        <v>0.44791666666666669</v>
      </c>
      <c r="AT193" s="4" t="s">
        <v>81</v>
      </c>
      <c r="AU193" s="10">
        <v>10</v>
      </c>
      <c r="AV193" s="95" t="s">
        <v>75</v>
      </c>
      <c r="AW193" s="4">
        <v>8.68</v>
      </c>
      <c r="AX193" s="4">
        <v>86</v>
      </c>
      <c r="AY193" s="94">
        <v>0.05</v>
      </c>
      <c r="AZ193" s="4">
        <v>0</v>
      </c>
      <c r="BA193" s="97">
        <v>14.7</v>
      </c>
      <c r="BB193" s="4">
        <v>762.1</v>
      </c>
      <c r="BC193" s="97">
        <v>6.8</v>
      </c>
      <c r="BD193" s="4">
        <v>5</v>
      </c>
      <c r="BE193" s="4">
        <v>0</v>
      </c>
      <c r="BF193" s="4">
        <v>7</v>
      </c>
      <c r="BG193" s="98" t="s">
        <v>129</v>
      </c>
      <c r="BH193" s="103"/>
    </row>
    <row r="194" spans="1:63" ht="15.95" customHeight="1" thickBot="1">
      <c r="A194" s="92">
        <v>43538</v>
      </c>
      <c r="B194" s="4" t="s">
        <v>84</v>
      </c>
      <c r="C194" s="4" t="s">
        <v>78</v>
      </c>
      <c r="D194" s="12"/>
      <c r="E194" s="15">
        <v>194</v>
      </c>
      <c r="F194" s="15">
        <v>5</v>
      </c>
      <c r="G194" s="15">
        <v>0</v>
      </c>
      <c r="H194" s="15">
        <v>1308</v>
      </c>
      <c r="I194" s="15">
        <v>0</v>
      </c>
      <c r="J194" s="15">
        <f t="shared" si="26"/>
        <v>1</v>
      </c>
      <c r="K194" s="15">
        <v>1</v>
      </c>
      <c r="L194" s="15">
        <v>0</v>
      </c>
      <c r="M194" s="15">
        <v>0</v>
      </c>
      <c r="N194" s="15">
        <v>0</v>
      </c>
      <c r="O194" s="15">
        <v>0</v>
      </c>
      <c r="P194" s="15">
        <v>0</v>
      </c>
      <c r="Q194" s="15">
        <v>0</v>
      </c>
      <c r="R194" s="15">
        <f t="shared" si="23"/>
        <v>0</v>
      </c>
      <c r="S194" s="15">
        <v>0</v>
      </c>
      <c r="T194" s="15">
        <f t="shared" si="19"/>
        <v>0</v>
      </c>
      <c r="U194" s="15">
        <v>0</v>
      </c>
      <c r="V194" s="15">
        <v>0</v>
      </c>
      <c r="W194" s="15">
        <v>0</v>
      </c>
      <c r="X194" s="15">
        <v>0</v>
      </c>
      <c r="Y194" s="15">
        <v>0</v>
      </c>
      <c r="Z194" s="15">
        <f t="shared" si="24"/>
        <v>0</v>
      </c>
      <c r="AA194" s="4">
        <v>0</v>
      </c>
      <c r="AB194" s="4">
        <v>0</v>
      </c>
      <c r="AC194" s="4">
        <v>0</v>
      </c>
      <c r="AD194" s="4">
        <v>0</v>
      </c>
      <c r="AE194" s="4">
        <v>0</v>
      </c>
      <c r="AF194" s="4">
        <v>0</v>
      </c>
      <c r="AG194" s="4">
        <v>0</v>
      </c>
      <c r="AH194" s="4">
        <v>0</v>
      </c>
      <c r="AI194" s="4">
        <v>0</v>
      </c>
      <c r="AJ194" s="4">
        <v>0</v>
      </c>
      <c r="AK194" s="4">
        <v>0</v>
      </c>
      <c r="AL194" s="4">
        <v>0</v>
      </c>
      <c r="AM194" s="4">
        <v>0</v>
      </c>
      <c r="AN194" s="4">
        <v>0</v>
      </c>
      <c r="AO194" s="4">
        <v>0</v>
      </c>
      <c r="AP194" s="33">
        <f t="shared" si="25"/>
        <v>1508</v>
      </c>
      <c r="AQ194" s="113"/>
      <c r="AR194" s="100">
        <v>43538</v>
      </c>
      <c r="AS194" s="101">
        <v>0.48958333333333331</v>
      </c>
      <c r="AT194" s="4" t="s">
        <v>85</v>
      </c>
      <c r="AU194" s="10">
        <v>10</v>
      </c>
      <c r="AV194" s="95" t="s">
        <v>75</v>
      </c>
      <c r="AW194" s="4">
        <v>9.41</v>
      </c>
      <c r="AX194" s="4">
        <v>96</v>
      </c>
      <c r="AY194" s="94">
        <v>5.6599999999999998E-2</v>
      </c>
      <c r="AZ194" s="4">
        <v>0.2</v>
      </c>
      <c r="BA194" s="97">
        <v>16.7</v>
      </c>
      <c r="BB194" s="4">
        <v>766.6</v>
      </c>
      <c r="BC194" s="97">
        <v>7.6</v>
      </c>
      <c r="BD194" s="4">
        <v>1</v>
      </c>
      <c r="BE194" s="4">
        <v>0</v>
      </c>
      <c r="BF194" s="4">
        <v>7</v>
      </c>
      <c r="BG194" s="98" t="s">
        <v>130</v>
      </c>
      <c r="BH194" s="103"/>
    </row>
    <row r="195" spans="1:63" ht="15.95" customHeight="1" thickBot="1">
      <c r="A195" s="92">
        <v>43563</v>
      </c>
      <c r="B195" s="4" t="s">
        <v>102</v>
      </c>
      <c r="C195" s="4" t="s">
        <v>78</v>
      </c>
      <c r="D195" s="12"/>
      <c r="E195" s="15">
        <v>75</v>
      </c>
      <c r="F195" s="15">
        <v>90</v>
      </c>
      <c r="G195" s="15">
        <v>0</v>
      </c>
      <c r="H195" s="15">
        <v>3400</v>
      </c>
      <c r="I195" s="15">
        <v>0</v>
      </c>
      <c r="J195" s="15">
        <f t="shared" si="26"/>
        <v>1</v>
      </c>
      <c r="K195" s="15">
        <v>0</v>
      </c>
      <c r="L195" s="15">
        <v>0</v>
      </c>
      <c r="M195" s="15">
        <v>0</v>
      </c>
      <c r="N195" s="15">
        <v>1</v>
      </c>
      <c r="O195" s="15">
        <v>0</v>
      </c>
      <c r="P195" s="15">
        <v>0</v>
      </c>
      <c r="Q195" s="15">
        <v>0</v>
      </c>
      <c r="R195" s="15">
        <f t="shared" si="23"/>
        <v>0</v>
      </c>
      <c r="S195" s="15">
        <v>0</v>
      </c>
      <c r="T195" s="15">
        <f t="shared" si="19"/>
        <v>4</v>
      </c>
      <c r="U195" s="15">
        <v>4</v>
      </c>
      <c r="V195" s="15">
        <v>0</v>
      </c>
      <c r="W195" s="15">
        <v>0</v>
      </c>
      <c r="X195" s="15">
        <v>0</v>
      </c>
      <c r="Y195" s="15">
        <v>0</v>
      </c>
      <c r="Z195" s="15">
        <f t="shared" si="24"/>
        <v>0</v>
      </c>
      <c r="AA195" s="4">
        <v>0</v>
      </c>
      <c r="AB195" s="4">
        <v>0</v>
      </c>
      <c r="AC195" s="4">
        <v>0</v>
      </c>
      <c r="AD195" s="4">
        <v>0</v>
      </c>
      <c r="AE195" s="4">
        <v>0</v>
      </c>
      <c r="AF195" s="4">
        <v>0</v>
      </c>
      <c r="AG195" s="4">
        <v>0</v>
      </c>
      <c r="AH195" s="4">
        <v>0</v>
      </c>
      <c r="AI195" s="4">
        <v>0</v>
      </c>
      <c r="AJ195" s="4">
        <v>0</v>
      </c>
      <c r="AK195" s="4">
        <v>0</v>
      </c>
      <c r="AL195" s="4">
        <v>0</v>
      </c>
      <c r="AM195" s="4">
        <v>0</v>
      </c>
      <c r="AN195" s="4">
        <v>0</v>
      </c>
      <c r="AO195" s="4">
        <v>0</v>
      </c>
      <c r="AP195" s="33">
        <f t="shared" si="25"/>
        <v>3570</v>
      </c>
      <c r="AQ195" s="113"/>
      <c r="AR195" s="104">
        <v>43563</v>
      </c>
      <c r="AS195" s="4" t="s">
        <v>131</v>
      </c>
      <c r="AT195" s="4" t="s">
        <v>102</v>
      </c>
      <c r="AU195" s="4">
        <v>10</v>
      </c>
      <c r="AV195" s="95" t="s">
        <v>75</v>
      </c>
      <c r="AW195" s="4">
        <v>11.86</v>
      </c>
      <c r="AX195" s="4">
        <v>152.4</v>
      </c>
      <c r="AY195" s="94">
        <v>0.252</v>
      </c>
      <c r="AZ195" s="4">
        <v>0.1</v>
      </c>
      <c r="BA195" s="97">
        <v>28.3</v>
      </c>
      <c r="BB195" s="4">
        <v>759.4</v>
      </c>
      <c r="BC195" s="97">
        <v>7.9</v>
      </c>
      <c r="BD195" s="4">
        <v>1</v>
      </c>
      <c r="BE195" s="4">
        <v>0</v>
      </c>
      <c r="BF195" s="4">
        <v>7</v>
      </c>
      <c r="BG195" s="98">
        <v>0.18</v>
      </c>
      <c r="BH195" s="103" t="s">
        <v>132</v>
      </c>
    </row>
    <row r="196" spans="1:63" ht="15.95" customHeight="1" thickBot="1">
      <c r="A196" s="92">
        <v>43563</v>
      </c>
      <c r="B196" s="4" t="s">
        <v>80</v>
      </c>
      <c r="C196" s="4" t="s">
        <v>78</v>
      </c>
      <c r="D196" s="12"/>
      <c r="E196" s="15">
        <v>1842</v>
      </c>
      <c r="F196" s="15">
        <v>8</v>
      </c>
      <c r="G196" s="15">
        <v>8</v>
      </c>
      <c r="H196" s="15">
        <v>214</v>
      </c>
      <c r="I196" s="15">
        <v>0</v>
      </c>
      <c r="J196" s="15">
        <f t="shared" si="26"/>
        <v>0</v>
      </c>
      <c r="K196" s="15">
        <v>0</v>
      </c>
      <c r="L196" s="15">
        <v>0</v>
      </c>
      <c r="M196" s="15">
        <v>0</v>
      </c>
      <c r="N196" s="15">
        <v>0</v>
      </c>
      <c r="O196" s="15">
        <v>0</v>
      </c>
      <c r="P196" s="15">
        <v>0</v>
      </c>
      <c r="Q196" s="15">
        <v>0</v>
      </c>
      <c r="R196" s="15">
        <f t="shared" si="23"/>
        <v>8</v>
      </c>
      <c r="S196" s="15">
        <v>0</v>
      </c>
      <c r="T196" s="15">
        <f t="shared" si="19"/>
        <v>0</v>
      </c>
      <c r="U196" s="15">
        <v>0</v>
      </c>
      <c r="V196" s="15">
        <v>0</v>
      </c>
      <c r="W196" s="15">
        <v>0</v>
      </c>
      <c r="X196" s="15">
        <v>0</v>
      </c>
      <c r="Y196" s="15">
        <v>0</v>
      </c>
      <c r="Z196" s="15">
        <f t="shared" si="24"/>
        <v>6</v>
      </c>
      <c r="AA196" s="4">
        <v>0</v>
      </c>
      <c r="AB196" s="4">
        <v>0</v>
      </c>
      <c r="AC196" s="4">
        <v>0</v>
      </c>
      <c r="AD196" s="4">
        <v>0</v>
      </c>
      <c r="AE196" s="4">
        <v>0</v>
      </c>
      <c r="AF196" s="4">
        <v>6</v>
      </c>
      <c r="AG196" s="4">
        <v>0</v>
      </c>
      <c r="AH196" s="4">
        <v>0</v>
      </c>
      <c r="AI196" s="4">
        <v>0</v>
      </c>
      <c r="AJ196" s="4">
        <v>0</v>
      </c>
      <c r="AK196" s="4">
        <v>2</v>
      </c>
      <c r="AL196" s="4">
        <v>0</v>
      </c>
      <c r="AM196" s="4">
        <v>0</v>
      </c>
      <c r="AN196" s="4">
        <v>0</v>
      </c>
      <c r="AO196" s="4">
        <v>0</v>
      </c>
      <c r="AP196" s="33">
        <f t="shared" si="25"/>
        <v>2080</v>
      </c>
      <c r="AQ196" s="113"/>
      <c r="AR196" s="104">
        <v>43563</v>
      </c>
      <c r="AS196" s="106">
        <v>0.45833333333333331</v>
      </c>
      <c r="AT196" s="4" t="s">
        <v>80</v>
      </c>
      <c r="AU196" s="4">
        <v>10</v>
      </c>
      <c r="AV196" s="95" t="s">
        <v>75</v>
      </c>
      <c r="AW196" s="4">
        <v>8.9700000000000006</v>
      </c>
      <c r="AX196" s="4">
        <v>107.5</v>
      </c>
      <c r="AY196" s="94">
        <v>0.16200000000000001</v>
      </c>
      <c r="AZ196" s="4">
        <v>0.1</v>
      </c>
      <c r="BA196" s="97">
        <v>24.5</v>
      </c>
      <c r="BB196" s="4">
        <v>762.7</v>
      </c>
      <c r="BC196" s="97">
        <v>6.3</v>
      </c>
      <c r="BD196" s="4">
        <v>6</v>
      </c>
      <c r="BE196" s="4">
        <v>0</v>
      </c>
      <c r="BF196" s="4">
        <v>7</v>
      </c>
      <c r="BG196" s="98">
        <v>0.43</v>
      </c>
      <c r="BH196" s="103"/>
    </row>
    <row r="197" spans="1:63" ht="15.95" customHeight="1" thickBot="1">
      <c r="A197" s="92">
        <v>43563</v>
      </c>
      <c r="B197" s="4" t="s">
        <v>112</v>
      </c>
      <c r="C197" s="4" t="s">
        <v>78</v>
      </c>
      <c r="D197" s="12"/>
      <c r="E197" s="15">
        <v>900</v>
      </c>
      <c r="F197" s="15">
        <v>0</v>
      </c>
      <c r="G197" s="15">
        <v>0</v>
      </c>
      <c r="H197" s="15">
        <v>6</v>
      </c>
      <c r="I197" s="15">
        <v>0</v>
      </c>
      <c r="J197" s="15">
        <f t="shared" si="26"/>
        <v>0</v>
      </c>
      <c r="K197" s="15">
        <v>0</v>
      </c>
      <c r="L197" s="15">
        <v>0</v>
      </c>
      <c r="M197" s="15">
        <v>0</v>
      </c>
      <c r="N197" s="15">
        <v>0</v>
      </c>
      <c r="O197" s="15">
        <v>0</v>
      </c>
      <c r="P197" s="15">
        <v>0</v>
      </c>
      <c r="Q197" s="15">
        <v>0</v>
      </c>
      <c r="R197" s="15">
        <f t="shared" si="23"/>
        <v>0</v>
      </c>
      <c r="S197" s="15">
        <v>0</v>
      </c>
      <c r="T197" s="15">
        <f t="shared" si="19"/>
        <v>0</v>
      </c>
      <c r="U197" s="15">
        <v>0</v>
      </c>
      <c r="V197" s="15">
        <v>0</v>
      </c>
      <c r="W197" s="15">
        <v>0</v>
      </c>
      <c r="X197" s="15">
        <v>0</v>
      </c>
      <c r="Y197" s="15">
        <v>0</v>
      </c>
      <c r="Z197" s="15">
        <f t="shared" si="24"/>
        <v>19</v>
      </c>
      <c r="AA197" s="4">
        <v>19</v>
      </c>
      <c r="AB197" s="4">
        <v>0</v>
      </c>
      <c r="AC197" s="4">
        <v>0</v>
      </c>
      <c r="AD197" s="4">
        <v>0</v>
      </c>
      <c r="AE197" s="4">
        <v>0</v>
      </c>
      <c r="AF197" s="4">
        <v>0</v>
      </c>
      <c r="AG197" s="4">
        <v>0</v>
      </c>
      <c r="AH197" s="4">
        <v>0</v>
      </c>
      <c r="AI197" s="4">
        <v>0</v>
      </c>
      <c r="AJ197" s="4">
        <v>0</v>
      </c>
      <c r="AK197" s="4">
        <v>0</v>
      </c>
      <c r="AL197" s="4">
        <v>0</v>
      </c>
      <c r="AM197" s="4">
        <v>0</v>
      </c>
      <c r="AN197" s="4">
        <v>0</v>
      </c>
      <c r="AO197" s="4">
        <v>0</v>
      </c>
      <c r="AP197" s="33">
        <f t="shared" si="25"/>
        <v>925</v>
      </c>
      <c r="AQ197" s="113"/>
      <c r="AR197" s="104">
        <v>43563</v>
      </c>
      <c r="AS197" s="106">
        <v>0.63888888888888895</v>
      </c>
      <c r="AT197" s="4" t="s">
        <v>112</v>
      </c>
      <c r="AU197" s="4">
        <v>10</v>
      </c>
      <c r="AV197" s="95" t="s">
        <v>75</v>
      </c>
      <c r="AW197" s="4">
        <v>7.84</v>
      </c>
      <c r="AX197" s="4">
        <v>98.4</v>
      </c>
      <c r="AY197" s="94">
        <v>2.3E-2</v>
      </c>
      <c r="AZ197" s="4">
        <v>0</v>
      </c>
      <c r="BA197" s="97">
        <v>26.9</v>
      </c>
      <c r="BB197" s="4">
        <v>759.1</v>
      </c>
      <c r="BC197" s="97">
        <v>7.1</v>
      </c>
      <c r="BD197" s="4">
        <v>2</v>
      </c>
      <c r="BE197" s="4">
        <v>0</v>
      </c>
      <c r="BF197" s="4">
        <v>2</v>
      </c>
      <c r="BG197" s="98">
        <v>0.18</v>
      </c>
      <c r="BH197" s="103"/>
    </row>
    <row r="198" spans="1:63" ht="15.95" customHeight="1" thickBot="1">
      <c r="A198" s="112">
        <v>43570</v>
      </c>
      <c r="B198" s="4" t="s">
        <v>115</v>
      </c>
      <c r="C198" s="4" t="s">
        <v>78</v>
      </c>
      <c r="D198" s="12"/>
      <c r="E198" s="15">
        <v>900</v>
      </c>
      <c r="F198" s="15">
        <v>5</v>
      </c>
      <c r="G198" s="15">
        <v>0</v>
      </c>
      <c r="H198" s="15">
        <v>321</v>
      </c>
      <c r="I198" s="15">
        <v>0</v>
      </c>
      <c r="J198" s="15">
        <f t="shared" si="26"/>
        <v>0</v>
      </c>
      <c r="K198" s="15">
        <v>0</v>
      </c>
      <c r="L198" s="15">
        <v>0</v>
      </c>
      <c r="M198" s="15">
        <v>0</v>
      </c>
      <c r="N198" s="15">
        <v>0</v>
      </c>
      <c r="O198" s="15">
        <v>0</v>
      </c>
      <c r="P198" s="15">
        <v>0</v>
      </c>
      <c r="Q198" s="15">
        <v>0</v>
      </c>
      <c r="R198" s="15">
        <f t="shared" si="23"/>
        <v>0</v>
      </c>
      <c r="S198" s="15">
        <v>0</v>
      </c>
      <c r="T198" s="15">
        <f t="shared" si="19"/>
        <v>0</v>
      </c>
      <c r="U198" s="15">
        <v>0</v>
      </c>
      <c r="V198" s="15">
        <v>0</v>
      </c>
      <c r="W198" s="15">
        <v>0</v>
      </c>
      <c r="X198" s="15">
        <v>0</v>
      </c>
      <c r="Y198" s="15">
        <v>0</v>
      </c>
      <c r="Z198" s="15">
        <f t="shared" si="24"/>
        <v>6</v>
      </c>
      <c r="AA198" s="4">
        <v>0</v>
      </c>
      <c r="AB198" s="4">
        <v>6</v>
      </c>
      <c r="AC198" s="4">
        <v>0</v>
      </c>
      <c r="AD198" s="4">
        <v>0</v>
      </c>
      <c r="AE198" s="4">
        <v>0</v>
      </c>
      <c r="AF198" s="4">
        <v>0</v>
      </c>
      <c r="AG198" s="4">
        <v>0</v>
      </c>
      <c r="AH198" s="4">
        <v>0</v>
      </c>
      <c r="AI198" s="4">
        <v>0</v>
      </c>
      <c r="AJ198" s="4">
        <v>0</v>
      </c>
      <c r="AK198" s="4">
        <v>0</v>
      </c>
      <c r="AL198" s="4">
        <v>0</v>
      </c>
      <c r="AM198" s="4">
        <v>0</v>
      </c>
      <c r="AN198" s="4">
        <v>0</v>
      </c>
      <c r="AO198" s="4">
        <v>0</v>
      </c>
      <c r="AP198" s="33">
        <f t="shared" si="25"/>
        <v>1232</v>
      </c>
      <c r="AQ198" s="113"/>
      <c r="AR198" s="104">
        <v>43570</v>
      </c>
      <c r="AS198" s="4" t="s">
        <v>135</v>
      </c>
      <c r="AT198" s="4" t="s">
        <v>115</v>
      </c>
      <c r="AU198" s="4">
        <v>10</v>
      </c>
      <c r="AV198" s="4" t="s">
        <v>75</v>
      </c>
      <c r="AW198" s="4">
        <v>18.100000000000001</v>
      </c>
      <c r="AX198" s="10">
        <v>208</v>
      </c>
      <c r="AY198" s="94">
        <v>1E-3</v>
      </c>
      <c r="AZ198" s="4">
        <v>0</v>
      </c>
      <c r="BA198" s="97">
        <v>22.1</v>
      </c>
      <c r="BB198" s="4">
        <v>759.1</v>
      </c>
      <c r="BC198" s="97">
        <v>8.1</v>
      </c>
      <c r="BD198" s="4">
        <v>1</v>
      </c>
      <c r="BE198" s="4">
        <v>0</v>
      </c>
      <c r="BF198" s="10">
        <v>2</v>
      </c>
      <c r="BG198" s="98">
        <v>0.3</v>
      </c>
      <c r="BH198" s="103"/>
      <c r="BI198" s="1"/>
      <c r="BJ198" s="3"/>
      <c r="BK198" s="5"/>
    </row>
    <row r="199" spans="1:63" ht="15.95" customHeight="1" thickBot="1">
      <c r="A199" s="92">
        <v>43570</v>
      </c>
      <c r="B199" s="4" t="s">
        <v>111</v>
      </c>
      <c r="C199" s="4" t="s">
        <v>78</v>
      </c>
      <c r="D199" s="12"/>
      <c r="E199" s="15">
        <v>34</v>
      </c>
      <c r="F199" s="15">
        <v>3</v>
      </c>
      <c r="G199" s="15">
        <v>0</v>
      </c>
      <c r="H199" s="15">
        <v>95</v>
      </c>
      <c r="I199" s="15">
        <v>0</v>
      </c>
      <c r="J199" s="15">
        <f t="shared" si="26"/>
        <v>25</v>
      </c>
      <c r="K199" s="15">
        <v>0</v>
      </c>
      <c r="L199" s="15">
        <v>0</v>
      </c>
      <c r="M199" s="15">
        <v>0</v>
      </c>
      <c r="N199" s="15">
        <v>23</v>
      </c>
      <c r="O199" s="15">
        <v>2</v>
      </c>
      <c r="P199" s="15">
        <v>0</v>
      </c>
      <c r="Q199" s="15">
        <v>0</v>
      </c>
      <c r="R199" s="15">
        <f t="shared" si="23"/>
        <v>0</v>
      </c>
      <c r="S199" s="15">
        <v>0</v>
      </c>
      <c r="T199" s="15">
        <f t="shared" si="19"/>
        <v>0</v>
      </c>
      <c r="U199" s="15">
        <v>0</v>
      </c>
      <c r="V199" s="15">
        <v>0</v>
      </c>
      <c r="W199" s="15">
        <v>0</v>
      </c>
      <c r="X199" s="15">
        <v>0</v>
      </c>
      <c r="Y199" s="15">
        <v>0</v>
      </c>
      <c r="Z199" s="15">
        <f t="shared" si="24"/>
        <v>5</v>
      </c>
      <c r="AA199" s="4">
        <v>0</v>
      </c>
      <c r="AB199" s="4">
        <v>1</v>
      </c>
      <c r="AC199" s="4">
        <v>0</v>
      </c>
      <c r="AD199" s="4">
        <v>0</v>
      </c>
      <c r="AE199" s="4">
        <v>0</v>
      </c>
      <c r="AF199" s="4">
        <v>4</v>
      </c>
      <c r="AG199" s="4">
        <v>0</v>
      </c>
      <c r="AH199" s="4">
        <v>0</v>
      </c>
      <c r="AI199" s="4">
        <v>0</v>
      </c>
      <c r="AJ199" s="4">
        <v>0</v>
      </c>
      <c r="AK199" s="4">
        <v>0</v>
      </c>
      <c r="AL199" s="4">
        <v>0</v>
      </c>
      <c r="AM199" s="4">
        <v>0</v>
      </c>
      <c r="AN199" s="4">
        <v>0</v>
      </c>
      <c r="AO199" s="4">
        <v>0</v>
      </c>
      <c r="AP199" s="33">
        <f t="shared" si="25"/>
        <v>162</v>
      </c>
      <c r="AQ199" s="113"/>
      <c r="AR199" s="104">
        <v>43570</v>
      </c>
      <c r="AS199" s="106">
        <v>0.47916666666666669</v>
      </c>
      <c r="AT199" s="4" t="s">
        <v>111</v>
      </c>
      <c r="AU199" s="4">
        <v>10</v>
      </c>
      <c r="AV199" s="4" t="s">
        <v>110</v>
      </c>
      <c r="AW199" s="4">
        <v>7</v>
      </c>
      <c r="AX199" s="4">
        <v>80</v>
      </c>
      <c r="AY199" s="94">
        <v>6.0299999999999999E-2</v>
      </c>
      <c r="AZ199" s="4">
        <v>0</v>
      </c>
      <c r="BA199" s="97">
        <v>21.6</v>
      </c>
      <c r="BB199" s="4">
        <v>759.1</v>
      </c>
      <c r="BC199" s="97">
        <v>6.9</v>
      </c>
      <c r="BD199" s="4">
        <v>28</v>
      </c>
      <c r="BE199" s="4">
        <v>0</v>
      </c>
      <c r="BF199" s="4">
        <v>7</v>
      </c>
      <c r="BG199" s="98">
        <v>0.12</v>
      </c>
      <c r="BH199" s="103"/>
    </row>
    <row r="200" spans="1:63" ht="15.95" customHeight="1" thickBot="1">
      <c r="A200" s="92">
        <v>43586</v>
      </c>
      <c r="B200" s="4" t="s">
        <v>102</v>
      </c>
      <c r="C200" s="4" t="s">
        <v>78</v>
      </c>
      <c r="D200" s="12"/>
      <c r="E200" s="15">
        <v>6</v>
      </c>
      <c r="F200" s="15">
        <v>0</v>
      </c>
      <c r="G200" s="15">
        <v>57</v>
      </c>
      <c r="H200" s="15">
        <v>85</v>
      </c>
      <c r="I200" s="15">
        <v>0</v>
      </c>
      <c r="J200" s="15">
        <f t="shared" si="26"/>
        <v>8</v>
      </c>
      <c r="K200" s="15">
        <v>0</v>
      </c>
      <c r="L200" s="15">
        <v>8</v>
      </c>
      <c r="M200" s="15">
        <v>0</v>
      </c>
      <c r="N200" s="15">
        <v>0</v>
      </c>
      <c r="O200" s="15">
        <v>0</v>
      </c>
      <c r="P200" s="15">
        <v>0</v>
      </c>
      <c r="Q200" s="15">
        <v>0</v>
      </c>
      <c r="R200" s="15">
        <f t="shared" si="23"/>
        <v>89</v>
      </c>
      <c r="S200" s="15">
        <v>32</v>
      </c>
      <c r="T200" s="15">
        <f t="shared" si="19"/>
        <v>0</v>
      </c>
      <c r="U200" s="15">
        <v>0</v>
      </c>
      <c r="V200" s="15">
        <v>0</v>
      </c>
      <c r="W200" s="15">
        <v>0</v>
      </c>
      <c r="X200" s="15">
        <v>0</v>
      </c>
      <c r="Y200" s="15">
        <v>0</v>
      </c>
      <c r="Z200" s="15">
        <f t="shared" si="24"/>
        <v>0</v>
      </c>
      <c r="AA200" s="4">
        <v>0</v>
      </c>
      <c r="AB200" s="4">
        <v>0</v>
      </c>
      <c r="AC200" s="4">
        <v>0</v>
      </c>
      <c r="AD200" s="4">
        <v>0</v>
      </c>
      <c r="AE200" s="4">
        <v>0</v>
      </c>
      <c r="AF200" s="4">
        <v>0</v>
      </c>
      <c r="AG200" s="4">
        <v>0</v>
      </c>
      <c r="AH200" s="4">
        <v>0</v>
      </c>
      <c r="AI200" s="4">
        <v>0</v>
      </c>
      <c r="AJ200" s="4">
        <v>0</v>
      </c>
      <c r="AK200" s="4">
        <v>1</v>
      </c>
      <c r="AL200" s="4">
        <v>0</v>
      </c>
      <c r="AM200" s="4">
        <v>0</v>
      </c>
      <c r="AN200" s="4">
        <v>0</v>
      </c>
      <c r="AO200" s="4">
        <v>0</v>
      </c>
      <c r="AP200" s="33">
        <f t="shared" si="25"/>
        <v>189</v>
      </c>
      <c r="AQ200" s="113"/>
      <c r="AR200" s="100">
        <v>43586</v>
      </c>
      <c r="AS200" s="101">
        <v>0.66666666666666663</v>
      </c>
      <c r="AT200" s="4" t="s">
        <v>105</v>
      </c>
      <c r="AU200" s="4">
        <v>10</v>
      </c>
      <c r="AV200" s="95" t="s">
        <v>75</v>
      </c>
      <c r="AW200" s="4">
        <v>9.5</v>
      </c>
      <c r="AX200" s="4">
        <v>127</v>
      </c>
      <c r="AY200" s="94">
        <v>0.72</v>
      </c>
      <c r="AZ200" s="4">
        <v>0.3</v>
      </c>
      <c r="BA200" s="97">
        <v>30.5</v>
      </c>
      <c r="BB200" s="4">
        <v>757.4</v>
      </c>
      <c r="BC200" s="97">
        <v>7.8</v>
      </c>
      <c r="BD200" s="4">
        <v>1</v>
      </c>
      <c r="BE200" s="4">
        <v>0</v>
      </c>
      <c r="BF200" s="4">
        <v>6.5</v>
      </c>
      <c r="BG200" s="98" t="s">
        <v>137</v>
      </c>
      <c r="BH200" s="103"/>
    </row>
    <row r="201" spans="1:63" ht="15.95" customHeight="1" thickBot="1">
      <c r="A201" s="92">
        <v>43586</v>
      </c>
      <c r="B201" s="4" t="s">
        <v>98</v>
      </c>
      <c r="C201" s="4" t="s">
        <v>78</v>
      </c>
      <c r="D201" s="12"/>
      <c r="E201" s="15">
        <v>9</v>
      </c>
      <c r="F201" s="15">
        <v>0</v>
      </c>
      <c r="G201" s="15">
        <v>110</v>
      </c>
      <c r="H201" s="15">
        <v>1346</v>
      </c>
      <c r="I201" s="15">
        <v>0</v>
      </c>
      <c r="J201" s="15">
        <f t="shared" si="26"/>
        <v>0</v>
      </c>
      <c r="K201" s="15">
        <v>0</v>
      </c>
      <c r="L201" s="15">
        <v>0</v>
      </c>
      <c r="M201" s="15">
        <v>0</v>
      </c>
      <c r="N201" s="15">
        <v>0</v>
      </c>
      <c r="O201" s="15">
        <v>0</v>
      </c>
      <c r="P201" s="15">
        <v>0</v>
      </c>
      <c r="Q201" s="15">
        <v>0</v>
      </c>
      <c r="R201" s="15">
        <f t="shared" si="23"/>
        <v>114</v>
      </c>
      <c r="S201" s="15">
        <v>4</v>
      </c>
      <c r="T201" s="15">
        <f t="shared" ref="T201:T203" si="27">U201+V201+W201</f>
        <v>0</v>
      </c>
      <c r="U201" s="15">
        <v>0</v>
      </c>
      <c r="V201" s="15">
        <v>0</v>
      </c>
      <c r="W201" s="15">
        <v>0</v>
      </c>
      <c r="X201" s="15">
        <v>0</v>
      </c>
      <c r="Y201" s="15">
        <v>0</v>
      </c>
      <c r="Z201" s="15">
        <f t="shared" si="24"/>
        <v>0</v>
      </c>
      <c r="AA201" s="4">
        <v>0</v>
      </c>
      <c r="AB201" s="4">
        <v>0</v>
      </c>
      <c r="AC201" s="4">
        <v>0</v>
      </c>
      <c r="AD201" s="4">
        <v>0</v>
      </c>
      <c r="AE201" s="4">
        <v>0</v>
      </c>
      <c r="AF201" s="4">
        <v>0</v>
      </c>
      <c r="AG201" s="4">
        <v>0</v>
      </c>
      <c r="AH201" s="4">
        <v>0</v>
      </c>
      <c r="AI201" s="4">
        <v>0</v>
      </c>
      <c r="AJ201" s="4">
        <v>0</v>
      </c>
      <c r="AK201" s="4">
        <v>1</v>
      </c>
      <c r="AL201" s="4">
        <v>0</v>
      </c>
      <c r="AM201" s="4">
        <v>0</v>
      </c>
      <c r="AN201" s="4">
        <v>0</v>
      </c>
      <c r="AO201" s="4">
        <v>0</v>
      </c>
      <c r="AP201" s="33">
        <f t="shared" si="25"/>
        <v>1470</v>
      </c>
      <c r="AQ201" s="113"/>
      <c r="AR201" s="100">
        <v>43586</v>
      </c>
      <c r="AS201" s="101">
        <v>0.61458333333333337</v>
      </c>
      <c r="AT201" s="4" t="s">
        <v>101</v>
      </c>
      <c r="AU201" s="4">
        <v>10</v>
      </c>
      <c r="AV201" s="95" t="s">
        <v>75</v>
      </c>
      <c r="AW201" s="4">
        <v>8</v>
      </c>
      <c r="AX201" s="4">
        <v>103</v>
      </c>
      <c r="AY201" s="94">
        <v>6.9999999999999999E-4</v>
      </c>
      <c r="AZ201" s="4">
        <v>0</v>
      </c>
      <c r="BA201" s="97">
        <v>28.3</v>
      </c>
      <c r="BB201" s="4">
        <v>759.5</v>
      </c>
      <c r="BC201" s="97">
        <v>7.8</v>
      </c>
      <c r="BD201" s="4">
        <v>0</v>
      </c>
      <c r="BE201" s="4">
        <v>0</v>
      </c>
      <c r="BF201" s="4">
        <v>18</v>
      </c>
      <c r="BG201" s="98">
        <v>0.2</v>
      </c>
      <c r="BH201" s="103"/>
    </row>
    <row r="202" spans="1:63" ht="15.95" customHeight="1" thickBot="1">
      <c r="A202" s="92">
        <v>43586</v>
      </c>
      <c r="B202" s="4" t="s">
        <v>84</v>
      </c>
      <c r="C202" s="4" t="s">
        <v>78</v>
      </c>
      <c r="D202" s="12"/>
      <c r="E202" s="15">
        <v>4</v>
      </c>
      <c r="F202" s="15">
        <v>2</v>
      </c>
      <c r="G202" s="15">
        <v>15</v>
      </c>
      <c r="H202" s="15">
        <v>173</v>
      </c>
      <c r="I202" s="15">
        <v>0</v>
      </c>
      <c r="J202" s="15">
        <f t="shared" si="26"/>
        <v>0</v>
      </c>
      <c r="K202" s="15">
        <v>0</v>
      </c>
      <c r="L202" s="15">
        <v>0</v>
      </c>
      <c r="M202" s="15">
        <v>0</v>
      </c>
      <c r="N202" s="15">
        <v>0</v>
      </c>
      <c r="O202" s="15">
        <v>0</v>
      </c>
      <c r="P202" s="15">
        <v>0</v>
      </c>
      <c r="Q202" s="15">
        <v>0</v>
      </c>
      <c r="R202" s="15">
        <f t="shared" si="23"/>
        <v>15</v>
      </c>
      <c r="S202" s="15">
        <v>0</v>
      </c>
      <c r="T202" s="15">
        <f t="shared" si="27"/>
        <v>0</v>
      </c>
      <c r="U202" s="15">
        <v>0</v>
      </c>
      <c r="V202" s="15">
        <v>0</v>
      </c>
      <c r="W202" s="15">
        <v>0</v>
      </c>
      <c r="X202" s="15">
        <v>0</v>
      </c>
      <c r="Y202" s="15">
        <v>0</v>
      </c>
      <c r="Z202" s="15">
        <f t="shared" si="24"/>
        <v>0</v>
      </c>
      <c r="AA202" s="4">
        <v>0</v>
      </c>
      <c r="AB202" s="4">
        <v>0</v>
      </c>
      <c r="AC202" s="4">
        <v>0</v>
      </c>
      <c r="AD202" s="4">
        <v>0</v>
      </c>
      <c r="AE202" s="4">
        <v>0</v>
      </c>
      <c r="AF202" s="4">
        <v>0</v>
      </c>
      <c r="AG202" s="4">
        <v>0</v>
      </c>
      <c r="AH202" s="4">
        <v>0</v>
      </c>
      <c r="AI202" s="4">
        <v>0</v>
      </c>
      <c r="AJ202" s="4">
        <v>0</v>
      </c>
      <c r="AK202" s="4">
        <v>0</v>
      </c>
      <c r="AL202" s="4">
        <v>0</v>
      </c>
      <c r="AM202" s="4">
        <v>0</v>
      </c>
      <c r="AN202" s="4">
        <v>0</v>
      </c>
      <c r="AO202" s="4">
        <v>0</v>
      </c>
      <c r="AP202" s="33">
        <f t="shared" si="25"/>
        <v>194</v>
      </c>
      <c r="AQ202" s="113"/>
      <c r="AR202" s="100">
        <v>43586</v>
      </c>
      <c r="AS202" s="101">
        <v>0.5625</v>
      </c>
      <c r="AT202" s="4" t="s">
        <v>85</v>
      </c>
      <c r="AU202" s="4">
        <v>5</v>
      </c>
      <c r="AV202" s="95" t="s">
        <v>75</v>
      </c>
      <c r="AW202" s="4">
        <v>15.76</v>
      </c>
      <c r="AX202" s="4">
        <v>183</v>
      </c>
      <c r="AY202" s="94">
        <v>0.20399999999999999</v>
      </c>
      <c r="AZ202" s="4">
        <v>0.1</v>
      </c>
      <c r="BA202" s="97">
        <v>22.7</v>
      </c>
      <c r="BB202" s="4">
        <v>760.5</v>
      </c>
      <c r="BC202" s="97">
        <v>9.1999999999999993</v>
      </c>
      <c r="BD202" s="4">
        <v>0</v>
      </c>
      <c r="BE202" s="4">
        <v>0</v>
      </c>
      <c r="BF202" s="4">
        <v>10</v>
      </c>
      <c r="BG202" s="98">
        <v>0.05</v>
      </c>
      <c r="BH202" s="103" t="s">
        <v>138</v>
      </c>
    </row>
    <row r="203" spans="1:63" ht="15.95" customHeight="1" thickBot="1">
      <c r="A203" s="92">
        <v>43588</v>
      </c>
      <c r="B203" s="4" t="s">
        <v>80</v>
      </c>
      <c r="C203" s="4" t="s">
        <v>78</v>
      </c>
      <c r="D203" s="12"/>
      <c r="E203" s="15">
        <v>150</v>
      </c>
      <c r="F203" s="15">
        <v>2</v>
      </c>
      <c r="G203" s="15">
        <v>2</v>
      </c>
      <c r="H203" s="15">
        <v>139</v>
      </c>
      <c r="I203" s="15">
        <v>0</v>
      </c>
      <c r="J203" s="15">
        <f t="shared" si="26"/>
        <v>2</v>
      </c>
      <c r="K203" s="15">
        <v>0</v>
      </c>
      <c r="L203" s="15">
        <v>2</v>
      </c>
      <c r="M203" s="15">
        <v>0</v>
      </c>
      <c r="N203" s="15">
        <v>0</v>
      </c>
      <c r="O203" s="15">
        <v>0</v>
      </c>
      <c r="P203" s="15">
        <v>0</v>
      </c>
      <c r="Q203" s="15">
        <v>0</v>
      </c>
      <c r="R203" s="15">
        <f t="shared" si="23"/>
        <v>2</v>
      </c>
      <c r="S203" s="15">
        <v>0</v>
      </c>
      <c r="T203" s="15">
        <f t="shared" si="27"/>
        <v>0</v>
      </c>
      <c r="U203" s="15">
        <v>0</v>
      </c>
      <c r="V203" s="15">
        <v>0</v>
      </c>
      <c r="W203" s="15">
        <v>0</v>
      </c>
      <c r="X203" s="15">
        <v>0</v>
      </c>
      <c r="Y203" s="15">
        <v>13</v>
      </c>
      <c r="Z203" s="15">
        <f t="shared" si="24"/>
        <v>17</v>
      </c>
      <c r="AA203" s="4">
        <v>0</v>
      </c>
      <c r="AB203" s="4">
        <v>14</v>
      </c>
      <c r="AC203" s="4">
        <v>0</v>
      </c>
      <c r="AD203" s="4">
        <v>0</v>
      </c>
      <c r="AE203" s="4">
        <v>0</v>
      </c>
      <c r="AF203" s="4">
        <v>3</v>
      </c>
      <c r="AG203" s="4">
        <v>0</v>
      </c>
      <c r="AH203" s="4">
        <v>0</v>
      </c>
      <c r="AI203" s="4">
        <v>0</v>
      </c>
      <c r="AJ203" s="4">
        <v>0</v>
      </c>
      <c r="AK203" s="4">
        <v>1</v>
      </c>
      <c r="AL203" s="4">
        <v>0</v>
      </c>
      <c r="AM203" s="4">
        <v>11</v>
      </c>
      <c r="AN203" s="4">
        <v>0</v>
      </c>
      <c r="AO203" s="4">
        <v>0</v>
      </c>
      <c r="AP203" s="33">
        <f t="shared" si="25"/>
        <v>337</v>
      </c>
      <c r="AQ203" s="113"/>
      <c r="AR203" s="100">
        <v>43588</v>
      </c>
      <c r="AS203" s="101">
        <v>0.4826388888888889</v>
      </c>
      <c r="AT203" s="4" t="s">
        <v>80</v>
      </c>
      <c r="AU203" s="4">
        <v>10</v>
      </c>
      <c r="AV203" s="95" t="s">
        <v>75</v>
      </c>
      <c r="AW203" s="4">
        <v>7.1</v>
      </c>
      <c r="AX203" s="4">
        <v>79</v>
      </c>
      <c r="AY203" s="94">
        <v>0.19800000000000001</v>
      </c>
      <c r="AZ203" s="4">
        <v>0.1</v>
      </c>
      <c r="BA203" s="97">
        <v>20.399999999999999</v>
      </c>
      <c r="BB203" s="4">
        <v>759.6</v>
      </c>
      <c r="BC203" s="97">
        <v>6.8</v>
      </c>
      <c r="BD203" s="4">
        <v>7</v>
      </c>
      <c r="BE203" s="4">
        <v>0</v>
      </c>
      <c r="BF203" s="4">
        <v>54</v>
      </c>
      <c r="BG203" s="98">
        <v>0.35</v>
      </c>
      <c r="BH203" s="103"/>
    </row>
    <row r="204" spans="1:63" s="13" customFormat="1" ht="15.95" customHeight="1" thickBot="1">
      <c r="A204" s="170"/>
      <c r="B204" s="160"/>
      <c r="C204" s="198" t="s">
        <v>161</v>
      </c>
      <c r="D204" s="199"/>
      <c r="E204" s="200">
        <f>SUM(E180:E203)</f>
        <v>11414</v>
      </c>
      <c r="F204" s="200">
        <f t="shared" ref="F204:AO204" si="28">SUM(F180:F203)</f>
        <v>1265</v>
      </c>
      <c r="G204" s="200">
        <f t="shared" si="28"/>
        <v>200</v>
      </c>
      <c r="H204" s="200">
        <f t="shared" si="28"/>
        <v>15340</v>
      </c>
      <c r="I204" s="200">
        <f t="shared" si="28"/>
        <v>23</v>
      </c>
      <c r="J204" s="200">
        <f t="shared" si="28"/>
        <v>117</v>
      </c>
      <c r="K204" s="200">
        <f t="shared" si="28"/>
        <v>5</v>
      </c>
      <c r="L204" s="200">
        <f t="shared" si="28"/>
        <v>52</v>
      </c>
      <c r="M204" s="200">
        <f t="shared" si="28"/>
        <v>6</v>
      </c>
      <c r="N204" s="200">
        <f t="shared" si="28"/>
        <v>50</v>
      </c>
      <c r="O204" s="200">
        <f t="shared" si="28"/>
        <v>4</v>
      </c>
      <c r="P204" s="200">
        <f t="shared" si="28"/>
        <v>0</v>
      </c>
      <c r="Q204" s="200">
        <f t="shared" si="28"/>
        <v>1</v>
      </c>
      <c r="R204" s="200">
        <f>G204+S204</f>
        <v>236</v>
      </c>
      <c r="S204" s="200">
        <f t="shared" si="28"/>
        <v>36</v>
      </c>
      <c r="T204" s="200">
        <f t="shared" si="28"/>
        <v>8</v>
      </c>
      <c r="U204" s="200">
        <f t="shared" si="28"/>
        <v>4</v>
      </c>
      <c r="V204" s="200">
        <f t="shared" si="28"/>
        <v>4</v>
      </c>
      <c r="W204" s="200">
        <f t="shared" si="28"/>
        <v>0</v>
      </c>
      <c r="X204" s="200">
        <f t="shared" si="28"/>
        <v>0</v>
      </c>
      <c r="Y204" s="200">
        <f t="shared" si="28"/>
        <v>15</v>
      </c>
      <c r="Z204" s="200">
        <f t="shared" si="28"/>
        <v>105</v>
      </c>
      <c r="AA204" s="200">
        <f t="shared" si="28"/>
        <v>22</v>
      </c>
      <c r="AB204" s="200">
        <f t="shared" si="28"/>
        <v>33</v>
      </c>
      <c r="AC204" s="200">
        <f t="shared" si="28"/>
        <v>1</v>
      </c>
      <c r="AD204" s="200">
        <f t="shared" si="28"/>
        <v>4</v>
      </c>
      <c r="AE204" s="200">
        <f t="shared" si="28"/>
        <v>1</v>
      </c>
      <c r="AF204" s="200">
        <f t="shared" si="28"/>
        <v>42</v>
      </c>
      <c r="AG204" s="200">
        <f t="shared" si="28"/>
        <v>0</v>
      </c>
      <c r="AH204" s="200">
        <f t="shared" si="28"/>
        <v>2</v>
      </c>
      <c r="AI204" s="200">
        <f t="shared" si="28"/>
        <v>0</v>
      </c>
      <c r="AJ204" s="200">
        <f t="shared" si="28"/>
        <v>0</v>
      </c>
      <c r="AK204" s="200">
        <f t="shared" si="28"/>
        <v>63</v>
      </c>
      <c r="AL204" s="200">
        <f t="shared" si="28"/>
        <v>0</v>
      </c>
      <c r="AM204" s="200">
        <f t="shared" si="28"/>
        <v>24</v>
      </c>
      <c r="AN204" s="200">
        <f t="shared" si="28"/>
        <v>1</v>
      </c>
      <c r="AO204" s="200">
        <f t="shared" si="28"/>
        <v>11</v>
      </c>
      <c r="AP204" s="242">
        <f t="shared" si="25"/>
        <v>28623</v>
      </c>
      <c r="AQ204" s="163"/>
      <c r="AR204" s="172"/>
      <c r="AS204" s="173"/>
      <c r="AT204" s="160"/>
      <c r="AU204" s="174"/>
      <c r="AV204" s="175"/>
      <c r="AW204" s="160"/>
      <c r="AX204" s="160"/>
      <c r="AY204" s="166"/>
      <c r="AZ204" s="160"/>
      <c r="BA204" s="167"/>
      <c r="BB204" s="160"/>
      <c r="BC204" s="167"/>
      <c r="BD204" s="160"/>
      <c r="BE204" s="160"/>
      <c r="BF204" s="160"/>
      <c r="BG204" s="168"/>
      <c r="BH204" s="169"/>
      <c r="BI204" s="17"/>
      <c r="BJ204" s="16"/>
      <c r="BK204" s="18"/>
    </row>
    <row r="205" spans="1:63" s="13" customFormat="1" ht="5.0999999999999996" customHeight="1" thickBot="1">
      <c r="A205" s="170"/>
      <c r="B205" s="160"/>
      <c r="C205" s="202"/>
      <c r="D205" s="203"/>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163"/>
      <c r="AR205" s="172"/>
      <c r="AS205" s="173"/>
      <c r="AT205" s="160"/>
      <c r="AU205" s="174"/>
      <c r="AV205" s="175"/>
      <c r="AW205" s="160"/>
      <c r="AX205" s="160"/>
      <c r="AY205" s="166"/>
      <c r="AZ205" s="160"/>
      <c r="BA205" s="167"/>
      <c r="BB205" s="160"/>
      <c r="BC205" s="167"/>
      <c r="BD205" s="160"/>
      <c r="BE205" s="160"/>
      <c r="BF205" s="160"/>
      <c r="BG205" s="168"/>
      <c r="BH205" s="169"/>
      <c r="BI205" s="17"/>
      <c r="BJ205" s="16"/>
      <c r="BK205" s="18"/>
    </row>
    <row r="206" spans="1:63" s="13" customFormat="1" ht="15.95" customHeight="1" thickBot="1">
      <c r="A206" s="170"/>
      <c r="B206" s="160"/>
      <c r="C206" s="205" t="s">
        <v>158</v>
      </c>
      <c r="D206" s="201"/>
      <c r="E206" s="206">
        <f t="shared" ref="E206:AO206" si="29">E58+E178+E204</f>
        <v>35724</v>
      </c>
      <c r="F206" s="206">
        <f t="shared" si="29"/>
        <v>24288</v>
      </c>
      <c r="G206" s="206">
        <f t="shared" si="29"/>
        <v>2841</v>
      </c>
      <c r="H206" s="206">
        <f t="shared" si="29"/>
        <v>95308</v>
      </c>
      <c r="I206" s="206">
        <f t="shared" si="29"/>
        <v>4673</v>
      </c>
      <c r="J206" s="337">
        <f t="shared" si="29"/>
        <v>818</v>
      </c>
      <c r="K206" s="206">
        <f t="shared" si="29"/>
        <v>13</v>
      </c>
      <c r="L206" s="206">
        <f t="shared" si="29"/>
        <v>420</v>
      </c>
      <c r="M206" s="206">
        <f t="shared" si="29"/>
        <v>36</v>
      </c>
      <c r="N206" s="206">
        <f t="shared" si="29"/>
        <v>176</v>
      </c>
      <c r="O206" s="206">
        <f t="shared" si="29"/>
        <v>170</v>
      </c>
      <c r="P206" s="206">
        <f t="shared" si="29"/>
        <v>3</v>
      </c>
      <c r="Q206" s="206">
        <f t="shared" si="29"/>
        <v>235</v>
      </c>
      <c r="R206" s="338">
        <f t="shared" si="29"/>
        <v>2884</v>
      </c>
      <c r="S206" s="206">
        <f t="shared" si="29"/>
        <v>43</v>
      </c>
      <c r="T206" s="340">
        <f t="shared" si="29"/>
        <v>508</v>
      </c>
      <c r="U206" s="206">
        <f t="shared" si="29"/>
        <v>13</v>
      </c>
      <c r="V206" s="206">
        <f t="shared" si="29"/>
        <v>471</v>
      </c>
      <c r="W206" s="206">
        <f t="shared" si="29"/>
        <v>24</v>
      </c>
      <c r="X206" s="206">
        <f t="shared" si="29"/>
        <v>18</v>
      </c>
      <c r="Y206" s="206">
        <f t="shared" si="29"/>
        <v>65</v>
      </c>
      <c r="Z206" s="339">
        <f t="shared" si="29"/>
        <v>530</v>
      </c>
      <c r="AA206" s="206">
        <f t="shared" si="29"/>
        <v>373</v>
      </c>
      <c r="AB206" s="206">
        <f t="shared" si="29"/>
        <v>78</v>
      </c>
      <c r="AC206" s="206">
        <f t="shared" si="29"/>
        <v>2</v>
      </c>
      <c r="AD206" s="206">
        <f t="shared" si="29"/>
        <v>4</v>
      </c>
      <c r="AE206" s="206">
        <f t="shared" si="29"/>
        <v>1</v>
      </c>
      <c r="AF206" s="206">
        <f t="shared" si="29"/>
        <v>58</v>
      </c>
      <c r="AG206" s="206">
        <f t="shared" si="29"/>
        <v>9</v>
      </c>
      <c r="AH206" s="206">
        <f t="shared" si="29"/>
        <v>4</v>
      </c>
      <c r="AI206" s="206">
        <f t="shared" si="29"/>
        <v>1</v>
      </c>
      <c r="AJ206" s="206">
        <f t="shared" si="29"/>
        <v>3</v>
      </c>
      <c r="AK206" s="206">
        <f t="shared" si="29"/>
        <v>93</v>
      </c>
      <c r="AL206" s="206">
        <f t="shared" si="29"/>
        <v>1</v>
      </c>
      <c r="AM206" s="206">
        <f t="shared" si="29"/>
        <v>282</v>
      </c>
      <c r="AN206" s="206">
        <f t="shared" si="29"/>
        <v>64</v>
      </c>
      <c r="AO206" s="206">
        <f t="shared" si="29"/>
        <v>12</v>
      </c>
      <c r="AP206" s="242">
        <f>SUM(E206:AO206)-Z206-J206-T206-R206</f>
        <v>165506</v>
      </c>
      <c r="AQ206" s="163"/>
      <c r="AR206" s="172"/>
      <c r="AS206" s="173"/>
      <c r="AT206" s="160"/>
      <c r="AU206" s="174"/>
      <c r="AV206" s="175"/>
      <c r="AW206" s="160"/>
      <c r="AX206" s="160"/>
      <c r="AY206" s="166"/>
      <c r="AZ206" s="160"/>
      <c r="BA206" s="167"/>
      <c r="BB206" s="160"/>
      <c r="BC206" s="167"/>
      <c r="BD206" s="160"/>
      <c r="BE206" s="160"/>
      <c r="BF206" s="160"/>
      <c r="BG206" s="168"/>
      <c r="BH206" s="169"/>
      <c r="BI206" s="17"/>
      <c r="BJ206" s="16"/>
      <c r="BK206" s="18"/>
    </row>
    <row r="207" spans="1:63" s="13" customFormat="1" ht="15.95" customHeight="1" thickBot="1">
      <c r="A207" s="159"/>
      <c r="B207" s="160"/>
      <c r="C207" s="336" t="s">
        <v>162</v>
      </c>
      <c r="D207" s="161"/>
      <c r="E207" s="162">
        <v>2</v>
      </c>
      <c r="F207" s="162">
        <v>3</v>
      </c>
      <c r="G207" s="162">
        <v>5</v>
      </c>
      <c r="H207" s="162">
        <v>1</v>
      </c>
      <c r="I207" s="162">
        <v>4</v>
      </c>
      <c r="J207" s="162"/>
      <c r="K207" s="162"/>
      <c r="L207" s="162">
        <v>7</v>
      </c>
      <c r="M207" s="162"/>
      <c r="N207" s="162">
        <v>11</v>
      </c>
      <c r="O207" s="162">
        <v>12</v>
      </c>
      <c r="P207" s="162"/>
      <c r="Q207" s="162">
        <v>10</v>
      </c>
      <c r="R207" s="162"/>
      <c r="S207" s="162"/>
      <c r="T207" s="162"/>
      <c r="U207" s="162"/>
      <c r="V207" s="162">
        <v>6</v>
      </c>
      <c r="W207" s="162"/>
      <c r="X207" s="162"/>
      <c r="Y207" s="162"/>
      <c r="Z207" s="162"/>
      <c r="AA207" s="162">
        <v>8</v>
      </c>
      <c r="AB207" s="162"/>
      <c r="AC207" s="162"/>
      <c r="AD207" s="162"/>
      <c r="AE207" s="162"/>
      <c r="AF207" s="162"/>
      <c r="AG207" s="162"/>
      <c r="AH207" s="162"/>
      <c r="AI207" s="162"/>
      <c r="AJ207" s="162"/>
      <c r="AK207" s="162"/>
      <c r="AL207" s="162"/>
      <c r="AM207" s="162">
        <v>9</v>
      </c>
      <c r="AN207" s="162"/>
      <c r="AO207" s="162"/>
      <c r="AP207" s="673">
        <f>AP204+AP178+AP58</f>
        <v>165506</v>
      </c>
      <c r="AQ207" s="163"/>
      <c r="AR207" s="172"/>
      <c r="AS207" s="173"/>
      <c r="AT207" s="160"/>
      <c r="AU207" s="160"/>
      <c r="AV207" s="177"/>
      <c r="AW207" s="160"/>
      <c r="AX207" s="160"/>
      <c r="AY207" s="166"/>
      <c r="AZ207" s="160"/>
      <c r="BA207" s="167"/>
      <c r="BB207" s="160"/>
      <c r="BC207" s="167"/>
      <c r="BD207" s="160"/>
      <c r="BE207" s="160"/>
      <c r="BF207" s="160"/>
      <c r="BG207" s="168"/>
      <c r="BH207" s="169"/>
    </row>
    <row r="208" spans="1:63" s="13" customFormat="1" ht="15.95" customHeight="1" thickBot="1">
      <c r="A208" s="159"/>
      <c r="B208" s="160"/>
      <c r="C208" s="336"/>
      <c r="D208" s="161"/>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c r="AA208" s="162"/>
      <c r="AB208" s="162"/>
      <c r="AC208" s="162"/>
      <c r="AD208" s="162"/>
      <c r="AE208" s="162"/>
      <c r="AF208" s="162"/>
      <c r="AG208" s="162"/>
      <c r="AH208" s="162"/>
      <c r="AI208" s="162"/>
      <c r="AJ208" s="162"/>
      <c r="AK208" s="162"/>
      <c r="AL208" s="162"/>
      <c r="AM208" s="162"/>
      <c r="AN208" s="162"/>
      <c r="AO208" s="162"/>
      <c r="AP208" s="162"/>
      <c r="AQ208" s="163"/>
      <c r="AR208" s="172"/>
      <c r="AS208" s="173"/>
      <c r="AT208" s="160"/>
      <c r="AU208" s="160"/>
      <c r="AV208" s="177"/>
      <c r="AW208" s="160"/>
      <c r="AX208" s="160"/>
      <c r="AY208" s="166"/>
      <c r="AZ208" s="160"/>
      <c r="BA208" s="167"/>
      <c r="BB208" s="160"/>
      <c r="BC208" s="167"/>
      <c r="BD208" s="160"/>
      <c r="BE208" s="160"/>
      <c r="BF208" s="160"/>
      <c r="BG208" s="168"/>
      <c r="BH208" s="169"/>
    </row>
    <row r="209" spans="1:63" ht="6.6" customHeight="1" thickBot="1">
      <c r="A209" s="184"/>
      <c r="B209" s="185"/>
      <c r="C209" s="184"/>
      <c r="D209" s="186"/>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c r="AB209" s="187"/>
      <c r="AC209" s="187"/>
      <c r="AD209" s="187"/>
      <c r="AE209" s="187"/>
      <c r="AF209" s="187"/>
      <c r="AG209" s="187"/>
      <c r="AH209" s="187"/>
      <c r="AI209" s="187"/>
      <c r="AJ209" s="187"/>
      <c r="AK209" s="187"/>
      <c r="AL209" s="187"/>
      <c r="AM209" s="187"/>
      <c r="AN209" s="187"/>
      <c r="AO209" s="187"/>
      <c r="AP209" s="187"/>
      <c r="AQ209" s="188"/>
      <c r="AR209" s="189"/>
      <c r="AS209" s="190"/>
      <c r="AT209" s="184"/>
      <c r="AU209" s="184"/>
      <c r="AV209" s="191"/>
      <c r="AW209" s="184"/>
      <c r="AX209" s="184"/>
      <c r="AY209" s="192"/>
      <c r="AZ209" s="184"/>
      <c r="BA209" s="193"/>
      <c r="BB209" s="184"/>
      <c r="BC209" s="193"/>
      <c r="BD209" s="184"/>
      <c r="BE209" s="184"/>
      <c r="BF209" s="184"/>
      <c r="BG209" s="194"/>
      <c r="BH209" s="195"/>
    </row>
    <row r="210" spans="1:63" ht="16.5" thickBot="1">
      <c r="A210" s="196" t="s">
        <v>163</v>
      </c>
      <c r="B210" s="159"/>
      <c r="C210" s="160"/>
      <c r="D210" s="161"/>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c r="AA210" s="176"/>
      <c r="AB210" s="176"/>
      <c r="AC210" s="176"/>
      <c r="AD210" s="176"/>
      <c r="AE210" s="176"/>
      <c r="AF210" s="176"/>
      <c r="AG210" s="176"/>
      <c r="AH210" s="176"/>
      <c r="AI210" s="176"/>
      <c r="AJ210" s="176"/>
      <c r="AK210" s="176"/>
      <c r="AL210" s="176"/>
      <c r="AM210" s="176"/>
      <c r="AN210" s="176"/>
      <c r="AO210" s="176"/>
      <c r="AP210" s="176"/>
      <c r="AQ210" s="163"/>
      <c r="AR210" s="172"/>
      <c r="AS210" s="173"/>
      <c r="AT210" s="160"/>
      <c r="AU210" s="160"/>
      <c r="AV210" s="177"/>
      <c r="AW210" s="160"/>
      <c r="AX210" s="160"/>
      <c r="AY210" s="166"/>
      <c r="AZ210" s="160"/>
      <c r="BA210" s="167"/>
      <c r="BB210" s="160"/>
      <c r="BC210" s="167"/>
      <c r="BD210" s="160"/>
      <c r="BE210" s="160"/>
      <c r="BF210" s="160"/>
      <c r="BG210" s="168"/>
      <c r="BH210" s="169"/>
    </row>
    <row r="211" spans="1:63" ht="15.95" customHeight="1" thickBot="1">
      <c r="A211" s="79">
        <v>43657</v>
      </c>
      <c r="B211" s="68" t="s">
        <v>80</v>
      </c>
      <c r="C211" s="68" t="s">
        <v>141</v>
      </c>
      <c r="D211" s="12"/>
      <c r="E211" s="70"/>
      <c r="F211" s="70"/>
      <c r="G211" s="70"/>
      <c r="H211" s="70"/>
      <c r="I211" s="70"/>
      <c r="J211" s="70"/>
      <c r="K211" s="70"/>
      <c r="L211" s="70"/>
      <c r="M211" s="70"/>
      <c r="N211" s="70"/>
      <c r="O211" s="70"/>
      <c r="P211" s="70"/>
      <c r="Q211" s="70"/>
      <c r="R211" s="70"/>
      <c r="S211" s="70"/>
      <c r="T211" s="70"/>
      <c r="U211" s="70"/>
      <c r="V211" s="70"/>
      <c r="W211" s="70"/>
      <c r="X211" s="70"/>
      <c r="Y211" s="70"/>
      <c r="Z211" s="70"/>
      <c r="AA211" s="68"/>
      <c r="AB211" s="68"/>
      <c r="AC211" s="68"/>
      <c r="AD211" s="68"/>
      <c r="AE211" s="68"/>
      <c r="AF211" s="68"/>
      <c r="AG211" s="68"/>
      <c r="AH211" s="68"/>
      <c r="AI211" s="68"/>
      <c r="AJ211" s="68"/>
      <c r="AK211" s="68"/>
      <c r="AL211" s="68"/>
      <c r="AM211" s="68"/>
      <c r="AN211" s="68"/>
      <c r="AO211" s="68"/>
      <c r="AP211" s="33">
        <f t="shared" ref="AP211:AP222" si="30">SUM(E211:AO211)-Z211-J211</f>
        <v>0</v>
      </c>
      <c r="AQ211" s="113"/>
      <c r="AR211" s="80">
        <v>43657</v>
      </c>
      <c r="AS211" s="1484">
        <v>0.6875</v>
      </c>
      <c r="AT211" s="1485" t="s">
        <v>81</v>
      </c>
      <c r="AU211" s="74">
        <v>10</v>
      </c>
      <c r="AV211" s="74" t="s">
        <v>75</v>
      </c>
      <c r="AW211" s="1485" t="s">
        <v>91</v>
      </c>
      <c r="AX211" s="1485" t="s">
        <v>91</v>
      </c>
      <c r="AY211" s="1486" t="s">
        <v>91</v>
      </c>
      <c r="AZ211" s="1485" t="s">
        <v>91</v>
      </c>
      <c r="BA211" s="1487" t="s">
        <v>91</v>
      </c>
      <c r="BB211" s="1485" t="s">
        <v>91</v>
      </c>
      <c r="BC211" s="1487" t="s">
        <v>91</v>
      </c>
      <c r="BD211" s="1485" t="s">
        <v>91</v>
      </c>
      <c r="BE211" s="1485" t="s">
        <v>91</v>
      </c>
      <c r="BF211" s="1485" t="s">
        <v>91</v>
      </c>
      <c r="BG211" s="1488" t="s">
        <v>91</v>
      </c>
      <c r="BH211" s="1489" t="s">
        <v>142</v>
      </c>
      <c r="BI211" s="1"/>
      <c r="BJ211" s="3"/>
      <c r="BK211" s="5"/>
    </row>
    <row r="212" spans="1:63" ht="15.95" customHeight="1" thickBot="1">
      <c r="A212" s="81">
        <v>43678</v>
      </c>
      <c r="B212" s="68" t="s">
        <v>118</v>
      </c>
      <c r="C212" s="68" t="s">
        <v>141</v>
      </c>
      <c r="D212" s="12"/>
      <c r="E212" s="70"/>
      <c r="F212" s="70"/>
      <c r="G212" s="70"/>
      <c r="H212" s="70"/>
      <c r="I212" s="70"/>
      <c r="J212" s="70"/>
      <c r="K212" s="70"/>
      <c r="L212" s="70"/>
      <c r="M212" s="70"/>
      <c r="N212" s="70"/>
      <c r="O212" s="70"/>
      <c r="P212" s="70"/>
      <c r="Q212" s="70"/>
      <c r="R212" s="70"/>
      <c r="S212" s="70"/>
      <c r="T212" s="70"/>
      <c r="U212" s="70"/>
      <c r="V212" s="70"/>
      <c r="W212" s="70"/>
      <c r="X212" s="70"/>
      <c r="Y212" s="70"/>
      <c r="Z212" s="70"/>
      <c r="AA212" s="71"/>
      <c r="AB212" s="71"/>
      <c r="AC212" s="71"/>
      <c r="AD212" s="71"/>
      <c r="AE212" s="71"/>
      <c r="AF212" s="71"/>
      <c r="AG212" s="71"/>
      <c r="AH212" s="71"/>
      <c r="AI212" s="68"/>
      <c r="AJ212" s="71"/>
      <c r="AK212" s="68"/>
      <c r="AL212" s="68"/>
      <c r="AM212" s="71"/>
      <c r="AN212" s="72"/>
      <c r="AO212" s="68"/>
      <c r="AP212" s="33">
        <f t="shared" si="30"/>
        <v>0</v>
      </c>
      <c r="AQ212" s="113"/>
      <c r="AR212" s="81">
        <v>43678</v>
      </c>
      <c r="AS212" s="73">
        <v>0.625</v>
      </c>
      <c r="AT212" s="68" t="s">
        <v>118</v>
      </c>
      <c r="AU212" s="74">
        <v>10</v>
      </c>
      <c r="AV212" s="74" t="s">
        <v>75</v>
      </c>
      <c r="AW212" s="74" t="s">
        <v>91</v>
      </c>
      <c r="AX212" s="74" t="s">
        <v>91</v>
      </c>
      <c r="AY212" s="75" t="s">
        <v>91</v>
      </c>
      <c r="AZ212" s="74" t="s">
        <v>91</v>
      </c>
      <c r="BA212" s="76" t="s">
        <v>91</v>
      </c>
      <c r="BB212" s="74" t="s">
        <v>91</v>
      </c>
      <c r="BC212" s="76" t="s">
        <v>91</v>
      </c>
      <c r="BD212" s="74" t="s">
        <v>91</v>
      </c>
      <c r="BE212" s="74" t="s">
        <v>91</v>
      </c>
      <c r="BF212" s="74" t="s">
        <v>91</v>
      </c>
      <c r="BG212" s="77" t="s">
        <v>91</v>
      </c>
      <c r="BH212" s="78" t="s">
        <v>143</v>
      </c>
      <c r="BI212" s="1"/>
      <c r="BJ212" s="3"/>
      <c r="BK212" s="5"/>
    </row>
    <row r="213" spans="1:63" ht="15.95" customHeight="1" thickBot="1">
      <c r="A213" s="69">
        <v>43680</v>
      </c>
      <c r="B213" s="68" t="s">
        <v>80</v>
      </c>
      <c r="C213" s="68" t="s">
        <v>141</v>
      </c>
      <c r="D213" s="12"/>
      <c r="E213" s="70"/>
      <c r="F213" s="70"/>
      <c r="G213" s="70"/>
      <c r="H213" s="70"/>
      <c r="I213" s="70"/>
      <c r="J213" s="70"/>
      <c r="K213" s="70"/>
      <c r="L213" s="70"/>
      <c r="M213" s="70"/>
      <c r="N213" s="70"/>
      <c r="O213" s="70"/>
      <c r="P213" s="70"/>
      <c r="Q213" s="70"/>
      <c r="R213" s="70"/>
      <c r="S213" s="70"/>
      <c r="T213" s="70"/>
      <c r="U213" s="70"/>
      <c r="V213" s="70"/>
      <c r="W213" s="70"/>
      <c r="X213" s="70"/>
      <c r="Y213" s="70"/>
      <c r="Z213" s="70"/>
      <c r="AA213" s="71"/>
      <c r="AB213" s="71"/>
      <c r="AC213" s="71"/>
      <c r="AD213" s="71"/>
      <c r="AE213" s="71"/>
      <c r="AF213" s="71"/>
      <c r="AG213" s="71"/>
      <c r="AH213" s="71"/>
      <c r="AI213" s="68"/>
      <c r="AJ213" s="71"/>
      <c r="AK213" s="68"/>
      <c r="AL213" s="68"/>
      <c r="AM213" s="71"/>
      <c r="AN213" s="72"/>
      <c r="AO213" s="68"/>
      <c r="AP213" s="33">
        <f t="shared" si="30"/>
        <v>0</v>
      </c>
      <c r="AQ213" s="113"/>
      <c r="AR213" s="69">
        <v>43680</v>
      </c>
      <c r="AS213" s="73">
        <v>0.4513888888888889</v>
      </c>
      <c r="AT213" s="68" t="s">
        <v>81</v>
      </c>
      <c r="AU213" s="74">
        <v>10</v>
      </c>
      <c r="AV213" s="74" t="s">
        <v>75</v>
      </c>
      <c r="AW213" s="74" t="s">
        <v>91</v>
      </c>
      <c r="AX213" s="74" t="s">
        <v>91</v>
      </c>
      <c r="AY213" s="75" t="s">
        <v>91</v>
      </c>
      <c r="AZ213" s="74" t="s">
        <v>91</v>
      </c>
      <c r="BA213" s="76" t="s">
        <v>91</v>
      </c>
      <c r="BB213" s="74" t="s">
        <v>91</v>
      </c>
      <c r="BC213" s="76" t="s">
        <v>91</v>
      </c>
      <c r="BD213" s="74" t="s">
        <v>91</v>
      </c>
      <c r="BE213" s="74" t="s">
        <v>91</v>
      </c>
      <c r="BF213" s="74" t="s">
        <v>91</v>
      </c>
      <c r="BG213" s="77" t="s">
        <v>91</v>
      </c>
      <c r="BH213" s="78" t="s">
        <v>144</v>
      </c>
      <c r="BI213" s="1"/>
      <c r="BJ213" s="3"/>
      <c r="BK213" s="5"/>
    </row>
    <row r="214" spans="1:63" ht="15.95" customHeight="1" thickBot="1">
      <c r="A214" s="69">
        <v>43726</v>
      </c>
      <c r="B214" s="68" t="s">
        <v>118</v>
      </c>
      <c r="C214" s="68" t="s">
        <v>141</v>
      </c>
      <c r="D214" s="12"/>
      <c r="E214" s="70"/>
      <c r="F214" s="70"/>
      <c r="G214" s="70"/>
      <c r="H214" s="70"/>
      <c r="I214" s="70"/>
      <c r="J214" s="70"/>
      <c r="K214" s="70"/>
      <c r="L214" s="70"/>
      <c r="M214" s="70"/>
      <c r="N214" s="70"/>
      <c r="O214" s="70"/>
      <c r="P214" s="70"/>
      <c r="Q214" s="70"/>
      <c r="R214" s="70"/>
      <c r="S214" s="70"/>
      <c r="T214" s="70"/>
      <c r="U214" s="70"/>
      <c r="V214" s="70"/>
      <c r="W214" s="70"/>
      <c r="X214" s="70"/>
      <c r="Y214" s="70"/>
      <c r="Z214" s="70"/>
      <c r="AA214" s="71"/>
      <c r="AB214" s="71"/>
      <c r="AC214" s="71"/>
      <c r="AD214" s="71"/>
      <c r="AE214" s="71"/>
      <c r="AF214" s="71"/>
      <c r="AG214" s="71"/>
      <c r="AH214" s="71"/>
      <c r="AI214" s="68"/>
      <c r="AJ214" s="71"/>
      <c r="AK214" s="68"/>
      <c r="AL214" s="68"/>
      <c r="AM214" s="71"/>
      <c r="AN214" s="72"/>
      <c r="AO214" s="68"/>
      <c r="AP214" s="33">
        <f t="shared" si="30"/>
        <v>0</v>
      </c>
      <c r="AQ214" s="113"/>
      <c r="AR214" s="69">
        <v>43726</v>
      </c>
      <c r="AS214" s="73">
        <v>0.4236111111111111</v>
      </c>
      <c r="AT214" s="68" t="s">
        <v>118</v>
      </c>
      <c r="AU214" s="74">
        <v>10</v>
      </c>
      <c r="AV214" s="74" t="s">
        <v>75</v>
      </c>
      <c r="AW214" s="74" t="s">
        <v>91</v>
      </c>
      <c r="AX214" s="74" t="s">
        <v>91</v>
      </c>
      <c r="AY214" s="75" t="s">
        <v>91</v>
      </c>
      <c r="AZ214" s="74" t="s">
        <v>91</v>
      </c>
      <c r="BA214" s="76" t="s">
        <v>91</v>
      </c>
      <c r="BB214" s="74" t="s">
        <v>91</v>
      </c>
      <c r="BC214" s="76" t="s">
        <v>91</v>
      </c>
      <c r="BD214" s="74" t="s">
        <v>91</v>
      </c>
      <c r="BE214" s="74" t="s">
        <v>91</v>
      </c>
      <c r="BF214" s="74" t="s">
        <v>91</v>
      </c>
      <c r="BG214" s="77" t="s">
        <v>91</v>
      </c>
      <c r="BH214" s="78" t="s">
        <v>145</v>
      </c>
      <c r="BI214" s="1"/>
      <c r="BJ214" s="3"/>
      <c r="BK214" s="5"/>
    </row>
    <row r="215" spans="1:63" ht="15.95" customHeight="1" thickBot="1">
      <c r="A215" s="69">
        <v>43726</v>
      </c>
      <c r="B215" s="68" t="s">
        <v>128</v>
      </c>
      <c r="C215" s="68" t="s">
        <v>141</v>
      </c>
      <c r="D215" s="12"/>
      <c r="E215" s="70"/>
      <c r="F215" s="70"/>
      <c r="G215" s="70"/>
      <c r="H215" s="70"/>
      <c r="I215" s="70"/>
      <c r="J215" s="70"/>
      <c r="K215" s="70"/>
      <c r="L215" s="70"/>
      <c r="M215" s="70"/>
      <c r="N215" s="70"/>
      <c r="O215" s="70"/>
      <c r="P215" s="70"/>
      <c r="Q215" s="70"/>
      <c r="R215" s="70"/>
      <c r="S215" s="70"/>
      <c r="T215" s="70"/>
      <c r="U215" s="70"/>
      <c r="V215" s="70"/>
      <c r="W215" s="70"/>
      <c r="X215" s="70"/>
      <c r="Y215" s="70"/>
      <c r="Z215" s="70"/>
      <c r="AA215" s="71"/>
      <c r="AB215" s="71"/>
      <c r="AC215" s="71"/>
      <c r="AD215" s="71"/>
      <c r="AE215" s="71"/>
      <c r="AF215" s="71"/>
      <c r="AG215" s="71"/>
      <c r="AH215" s="71"/>
      <c r="AI215" s="68"/>
      <c r="AJ215" s="71"/>
      <c r="AK215" s="68"/>
      <c r="AL215" s="68"/>
      <c r="AM215" s="71"/>
      <c r="AN215" s="72"/>
      <c r="AO215" s="68"/>
      <c r="AP215" s="33">
        <f t="shared" si="30"/>
        <v>0</v>
      </c>
      <c r="AQ215" s="113"/>
      <c r="AR215" s="69">
        <v>43726</v>
      </c>
      <c r="AS215" s="73">
        <v>0.41666666666666669</v>
      </c>
      <c r="AT215" s="68" t="s">
        <v>128</v>
      </c>
      <c r="AU215" s="74">
        <v>10</v>
      </c>
      <c r="AV215" s="74" t="s">
        <v>75</v>
      </c>
      <c r="AW215" s="74" t="s">
        <v>91</v>
      </c>
      <c r="AX215" s="74" t="s">
        <v>91</v>
      </c>
      <c r="AY215" s="75" t="s">
        <v>91</v>
      </c>
      <c r="AZ215" s="74" t="s">
        <v>91</v>
      </c>
      <c r="BA215" s="76" t="s">
        <v>91</v>
      </c>
      <c r="BB215" s="74" t="s">
        <v>91</v>
      </c>
      <c r="BC215" s="76" t="s">
        <v>91</v>
      </c>
      <c r="BD215" s="74" t="s">
        <v>91</v>
      </c>
      <c r="BE215" s="74" t="s">
        <v>91</v>
      </c>
      <c r="BF215" s="74" t="s">
        <v>91</v>
      </c>
      <c r="BG215" s="77" t="s">
        <v>91</v>
      </c>
      <c r="BH215" s="78" t="s">
        <v>146</v>
      </c>
      <c r="BI215" s="1"/>
      <c r="BJ215" s="3"/>
      <c r="BK215" s="5"/>
    </row>
    <row r="216" spans="1:63" ht="15.95" customHeight="1" thickBot="1">
      <c r="A216" s="69">
        <v>43732</v>
      </c>
      <c r="B216" s="68" t="s">
        <v>80</v>
      </c>
      <c r="C216" s="68" t="s">
        <v>141</v>
      </c>
      <c r="D216" s="12"/>
      <c r="E216" s="70"/>
      <c r="F216" s="70"/>
      <c r="G216" s="70"/>
      <c r="H216" s="70"/>
      <c r="I216" s="70"/>
      <c r="J216" s="70"/>
      <c r="K216" s="70"/>
      <c r="L216" s="70"/>
      <c r="M216" s="70"/>
      <c r="N216" s="70"/>
      <c r="O216" s="70"/>
      <c r="P216" s="70"/>
      <c r="Q216" s="70"/>
      <c r="R216" s="70"/>
      <c r="S216" s="70"/>
      <c r="T216" s="70"/>
      <c r="U216" s="70"/>
      <c r="V216" s="70"/>
      <c r="W216" s="70"/>
      <c r="X216" s="70"/>
      <c r="Y216" s="70"/>
      <c r="Z216" s="70"/>
      <c r="AA216" s="71"/>
      <c r="AB216" s="71"/>
      <c r="AC216" s="71"/>
      <c r="AD216" s="71"/>
      <c r="AE216" s="71"/>
      <c r="AF216" s="71"/>
      <c r="AG216" s="71"/>
      <c r="AH216" s="71"/>
      <c r="AI216" s="68"/>
      <c r="AJ216" s="71"/>
      <c r="AK216" s="68"/>
      <c r="AL216" s="68"/>
      <c r="AM216" s="71"/>
      <c r="AN216" s="72"/>
      <c r="AO216" s="68"/>
      <c r="AP216" s="33">
        <f t="shared" si="30"/>
        <v>0</v>
      </c>
      <c r="AQ216" s="113"/>
      <c r="AR216" s="69">
        <v>43732</v>
      </c>
      <c r="AS216" s="73">
        <v>0.4375</v>
      </c>
      <c r="AT216" s="68" t="s">
        <v>81</v>
      </c>
      <c r="AU216" s="74">
        <v>10</v>
      </c>
      <c r="AV216" s="74" t="s">
        <v>75</v>
      </c>
      <c r="AW216" s="74" t="s">
        <v>91</v>
      </c>
      <c r="AX216" s="74" t="s">
        <v>91</v>
      </c>
      <c r="AY216" s="75" t="s">
        <v>91</v>
      </c>
      <c r="AZ216" s="74" t="s">
        <v>91</v>
      </c>
      <c r="BA216" s="76" t="s">
        <v>91</v>
      </c>
      <c r="BB216" s="74" t="s">
        <v>91</v>
      </c>
      <c r="BC216" s="76" t="s">
        <v>91</v>
      </c>
      <c r="BD216" s="74" t="s">
        <v>91</v>
      </c>
      <c r="BE216" s="74" t="s">
        <v>91</v>
      </c>
      <c r="BF216" s="74" t="s">
        <v>91</v>
      </c>
      <c r="BG216" s="77" t="s">
        <v>91</v>
      </c>
      <c r="BH216" s="78" t="s">
        <v>144</v>
      </c>
      <c r="BI216" s="1"/>
      <c r="BJ216" s="3"/>
      <c r="BK216" s="5"/>
    </row>
    <row r="217" spans="1:63" ht="15.95" customHeight="1" thickBot="1">
      <c r="A217" s="69">
        <v>43735</v>
      </c>
      <c r="B217" s="68" t="s">
        <v>82</v>
      </c>
      <c r="C217" s="68" t="s">
        <v>141</v>
      </c>
      <c r="D217" s="12"/>
      <c r="E217" s="70"/>
      <c r="F217" s="70"/>
      <c r="G217" s="70"/>
      <c r="H217" s="70"/>
      <c r="I217" s="70"/>
      <c r="J217" s="70"/>
      <c r="K217" s="70"/>
      <c r="L217" s="70"/>
      <c r="M217" s="70"/>
      <c r="N217" s="70"/>
      <c r="O217" s="70"/>
      <c r="P217" s="70"/>
      <c r="Q217" s="70"/>
      <c r="R217" s="70"/>
      <c r="S217" s="70"/>
      <c r="T217" s="70"/>
      <c r="U217" s="70"/>
      <c r="V217" s="70"/>
      <c r="W217" s="70"/>
      <c r="X217" s="70"/>
      <c r="Y217" s="70"/>
      <c r="Z217" s="70"/>
      <c r="AA217" s="71"/>
      <c r="AB217" s="71"/>
      <c r="AC217" s="71"/>
      <c r="AD217" s="71"/>
      <c r="AE217" s="71"/>
      <c r="AF217" s="71"/>
      <c r="AG217" s="71"/>
      <c r="AH217" s="71"/>
      <c r="AI217" s="68"/>
      <c r="AJ217" s="71"/>
      <c r="AK217" s="68"/>
      <c r="AL217" s="68"/>
      <c r="AM217" s="71"/>
      <c r="AN217" s="72"/>
      <c r="AO217" s="68"/>
      <c r="AP217" s="33">
        <f t="shared" si="30"/>
        <v>0</v>
      </c>
      <c r="AQ217" s="113"/>
      <c r="AR217" s="69">
        <v>43735</v>
      </c>
      <c r="AS217" s="73">
        <v>0.45833333333333331</v>
      </c>
      <c r="AT217" s="68" t="s">
        <v>82</v>
      </c>
      <c r="AU217" s="74">
        <v>10</v>
      </c>
      <c r="AV217" s="74" t="s">
        <v>75</v>
      </c>
      <c r="AW217" s="74" t="s">
        <v>91</v>
      </c>
      <c r="AX217" s="74" t="s">
        <v>91</v>
      </c>
      <c r="AY217" s="75" t="s">
        <v>91</v>
      </c>
      <c r="AZ217" s="74" t="s">
        <v>91</v>
      </c>
      <c r="BA217" s="76" t="s">
        <v>91</v>
      </c>
      <c r="BB217" s="74" t="s">
        <v>91</v>
      </c>
      <c r="BC217" s="76" t="s">
        <v>91</v>
      </c>
      <c r="BD217" s="74" t="s">
        <v>91</v>
      </c>
      <c r="BE217" s="74" t="s">
        <v>91</v>
      </c>
      <c r="BF217" s="74" t="s">
        <v>91</v>
      </c>
      <c r="BG217" s="77" t="s">
        <v>91</v>
      </c>
      <c r="BH217" s="78" t="s">
        <v>147</v>
      </c>
      <c r="BI217" s="1"/>
      <c r="BJ217" s="3"/>
      <c r="BK217" s="5"/>
    </row>
    <row r="218" spans="1:63" ht="15.95" customHeight="1" thickBot="1">
      <c r="A218" s="69">
        <v>43756</v>
      </c>
      <c r="B218" s="68" t="s">
        <v>118</v>
      </c>
      <c r="C218" s="68" t="s">
        <v>141</v>
      </c>
      <c r="D218" s="12"/>
      <c r="E218" s="70"/>
      <c r="F218" s="70"/>
      <c r="G218" s="70"/>
      <c r="H218" s="70"/>
      <c r="I218" s="70"/>
      <c r="J218" s="70"/>
      <c r="K218" s="70"/>
      <c r="L218" s="70"/>
      <c r="M218" s="70"/>
      <c r="N218" s="70"/>
      <c r="O218" s="70"/>
      <c r="P218" s="70"/>
      <c r="Q218" s="70"/>
      <c r="R218" s="70"/>
      <c r="S218" s="70"/>
      <c r="T218" s="70"/>
      <c r="U218" s="70"/>
      <c r="V218" s="70"/>
      <c r="W218" s="70"/>
      <c r="X218" s="70"/>
      <c r="Y218" s="70"/>
      <c r="Z218" s="70"/>
      <c r="AA218" s="71"/>
      <c r="AB218" s="71"/>
      <c r="AC218" s="71"/>
      <c r="AD218" s="71"/>
      <c r="AE218" s="71"/>
      <c r="AF218" s="71"/>
      <c r="AG218" s="71"/>
      <c r="AH218" s="71"/>
      <c r="AI218" s="68"/>
      <c r="AJ218" s="71"/>
      <c r="AK218" s="68"/>
      <c r="AL218" s="68"/>
      <c r="AM218" s="71"/>
      <c r="AN218" s="72"/>
      <c r="AO218" s="68"/>
      <c r="AP218" s="33">
        <f t="shared" si="30"/>
        <v>0</v>
      </c>
      <c r="AQ218" s="113"/>
      <c r="AR218" s="69">
        <v>43756</v>
      </c>
      <c r="AS218" s="73">
        <v>0.60069444444444442</v>
      </c>
      <c r="AT218" s="68" t="s">
        <v>118</v>
      </c>
      <c r="AU218" s="74">
        <v>10</v>
      </c>
      <c r="AV218" s="74" t="s">
        <v>75</v>
      </c>
      <c r="AW218" s="74" t="s">
        <v>91</v>
      </c>
      <c r="AX218" s="74" t="s">
        <v>91</v>
      </c>
      <c r="AY218" s="75" t="s">
        <v>91</v>
      </c>
      <c r="AZ218" s="74" t="s">
        <v>91</v>
      </c>
      <c r="BA218" s="76" t="s">
        <v>91</v>
      </c>
      <c r="BB218" s="74" t="s">
        <v>91</v>
      </c>
      <c r="BC218" s="76" t="s">
        <v>91</v>
      </c>
      <c r="BD218" s="74" t="s">
        <v>91</v>
      </c>
      <c r="BE218" s="74" t="s">
        <v>91</v>
      </c>
      <c r="BF218" s="74" t="s">
        <v>91</v>
      </c>
      <c r="BG218" s="77" t="s">
        <v>91</v>
      </c>
      <c r="BH218" s="78" t="s">
        <v>149</v>
      </c>
      <c r="BI218" s="1"/>
      <c r="BJ218" s="3"/>
      <c r="BK218" s="5"/>
    </row>
    <row r="219" spans="1:63" ht="15.95" customHeight="1" thickBot="1">
      <c r="A219" s="69">
        <v>43756</v>
      </c>
      <c r="B219" s="68" t="s">
        <v>128</v>
      </c>
      <c r="C219" s="68" t="s">
        <v>141</v>
      </c>
      <c r="D219" s="12"/>
      <c r="E219" s="70"/>
      <c r="F219" s="70"/>
      <c r="G219" s="70"/>
      <c r="H219" s="70"/>
      <c r="I219" s="70"/>
      <c r="J219" s="70"/>
      <c r="K219" s="70"/>
      <c r="L219" s="70"/>
      <c r="M219" s="70"/>
      <c r="N219" s="70"/>
      <c r="O219" s="70"/>
      <c r="P219" s="70"/>
      <c r="Q219" s="70"/>
      <c r="R219" s="70"/>
      <c r="S219" s="70"/>
      <c r="T219" s="70"/>
      <c r="U219" s="70"/>
      <c r="V219" s="70"/>
      <c r="W219" s="70"/>
      <c r="X219" s="70"/>
      <c r="Y219" s="70"/>
      <c r="Z219" s="70"/>
      <c r="AA219" s="71"/>
      <c r="AB219" s="71"/>
      <c r="AC219" s="71"/>
      <c r="AD219" s="71"/>
      <c r="AE219" s="71"/>
      <c r="AF219" s="71"/>
      <c r="AG219" s="71"/>
      <c r="AH219" s="71"/>
      <c r="AI219" s="68"/>
      <c r="AJ219" s="71"/>
      <c r="AK219" s="68"/>
      <c r="AL219" s="68"/>
      <c r="AM219" s="71"/>
      <c r="AN219" s="72"/>
      <c r="AO219" s="68"/>
      <c r="AP219" s="33">
        <f t="shared" si="30"/>
        <v>0</v>
      </c>
      <c r="AQ219" s="113"/>
      <c r="AR219" s="69">
        <v>43756</v>
      </c>
      <c r="AS219" s="73">
        <v>0.59375</v>
      </c>
      <c r="AT219" s="68" t="s">
        <v>128</v>
      </c>
      <c r="AU219" s="74">
        <v>10</v>
      </c>
      <c r="AV219" s="74" t="s">
        <v>75</v>
      </c>
      <c r="AW219" s="74" t="s">
        <v>91</v>
      </c>
      <c r="AX219" s="74" t="s">
        <v>91</v>
      </c>
      <c r="AY219" s="75" t="s">
        <v>91</v>
      </c>
      <c r="AZ219" s="74" t="s">
        <v>91</v>
      </c>
      <c r="BA219" s="76" t="s">
        <v>91</v>
      </c>
      <c r="BB219" s="74" t="s">
        <v>91</v>
      </c>
      <c r="BC219" s="76" t="s">
        <v>91</v>
      </c>
      <c r="BD219" s="74" t="s">
        <v>91</v>
      </c>
      <c r="BE219" s="74" t="s">
        <v>91</v>
      </c>
      <c r="BF219" s="74" t="s">
        <v>91</v>
      </c>
      <c r="BG219" s="77" t="s">
        <v>91</v>
      </c>
      <c r="BH219" s="78" t="s">
        <v>150</v>
      </c>
      <c r="BI219" s="1"/>
      <c r="BJ219" s="3"/>
      <c r="BK219" s="5"/>
    </row>
    <row r="220" spans="1:63" ht="15.95" customHeight="1" thickBot="1">
      <c r="A220" s="69">
        <v>43793</v>
      </c>
      <c r="B220" s="68" t="s">
        <v>118</v>
      </c>
      <c r="C220" s="68" t="s">
        <v>141</v>
      </c>
      <c r="D220" s="12"/>
      <c r="E220" s="70"/>
      <c r="F220" s="70"/>
      <c r="G220" s="70"/>
      <c r="H220" s="70"/>
      <c r="I220" s="70"/>
      <c r="J220" s="70"/>
      <c r="K220" s="70"/>
      <c r="L220" s="70"/>
      <c r="M220" s="70"/>
      <c r="N220" s="70"/>
      <c r="O220" s="70"/>
      <c r="P220" s="70"/>
      <c r="Q220" s="70"/>
      <c r="R220" s="70"/>
      <c r="S220" s="70"/>
      <c r="T220" s="70"/>
      <c r="U220" s="70"/>
      <c r="V220" s="70"/>
      <c r="W220" s="70"/>
      <c r="X220" s="70"/>
      <c r="Y220" s="70"/>
      <c r="Z220" s="70"/>
      <c r="AA220" s="71"/>
      <c r="AB220" s="71"/>
      <c r="AC220" s="71"/>
      <c r="AD220" s="71"/>
      <c r="AE220" s="71"/>
      <c r="AF220" s="71"/>
      <c r="AG220" s="71"/>
      <c r="AH220" s="71"/>
      <c r="AI220" s="68"/>
      <c r="AJ220" s="71"/>
      <c r="AK220" s="68"/>
      <c r="AL220" s="68"/>
      <c r="AM220" s="71"/>
      <c r="AN220" s="72"/>
      <c r="AO220" s="68"/>
      <c r="AP220" s="33">
        <f t="shared" si="30"/>
        <v>0</v>
      </c>
      <c r="AQ220" s="113"/>
      <c r="AR220" s="69">
        <v>43793</v>
      </c>
      <c r="AS220" s="73">
        <v>0.35416666666666669</v>
      </c>
      <c r="AT220" s="68" t="s">
        <v>118</v>
      </c>
      <c r="AU220" s="74">
        <v>10</v>
      </c>
      <c r="AV220" s="74" t="s">
        <v>75</v>
      </c>
      <c r="AW220" s="74" t="s">
        <v>91</v>
      </c>
      <c r="AX220" s="74" t="s">
        <v>91</v>
      </c>
      <c r="AY220" s="75" t="s">
        <v>91</v>
      </c>
      <c r="AZ220" s="74" t="s">
        <v>91</v>
      </c>
      <c r="BA220" s="76" t="s">
        <v>91</v>
      </c>
      <c r="BB220" s="74" t="s">
        <v>91</v>
      </c>
      <c r="BC220" s="76" t="s">
        <v>91</v>
      </c>
      <c r="BD220" s="74" t="s">
        <v>91</v>
      </c>
      <c r="BE220" s="74" t="s">
        <v>91</v>
      </c>
      <c r="BF220" s="74" t="s">
        <v>91</v>
      </c>
      <c r="BG220" s="77" t="s">
        <v>91</v>
      </c>
      <c r="BH220" s="78" t="s">
        <v>152</v>
      </c>
      <c r="BI220" s="1"/>
      <c r="BJ220" s="3"/>
      <c r="BK220" s="5"/>
    </row>
    <row r="221" spans="1:63" ht="15.95" customHeight="1" thickBot="1">
      <c r="A221" s="69">
        <v>43793</v>
      </c>
      <c r="B221" s="68" t="s">
        <v>128</v>
      </c>
      <c r="C221" s="68" t="s">
        <v>141</v>
      </c>
      <c r="D221" s="12"/>
      <c r="E221" s="70"/>
      <c r="F221" s="70"/>
      <c r="G221" s="70"/>
      <c r="H221" s="70"/>
      <c r="I221" s="70"/>
      <c r="J221" s="70"/>
      <c r="K221" s="70"/>
      <c r="L221" s="70"/>
      <c r="M221" s="70"/>
      <c r="N221" s="70"/>
      <c r="O221" s="70"/>
      <c r="P221" s="70"/>
      <c r="Q221" s="70"/>
      <c r="R221" s="70"/>
      <c r="S221" s="70"/>
      <c r="T221" s="70"/>
      <c r="U221" s="70"/>
      <c r="V221" s="70"/>
      <c r="W221" s="70"/>
      <c r="X221" s="70"/>
      <c r="Y221" s="70"/>
      <c r="Z221" s="70"/>
      <c r="AA221" s="71"/>
      <c r="AB221" s="71"/>
      <c r="AC221" s="71"/>
      <c r="AD221" s="71"/>
      <c r="AE221" s="71"/>
      <c r="AF221" s="71"/>
      <c r="AG221" s="71"/>
      <c r="AH221" s="71"/>
      <c r="AI221" s="68"/>
      <c r="AJ221" s="71"/>
      <c r="AK221" s="68"/>
      <c r="AL221" s="68"/>
      <c r="AM221" s="71"/>
      <c r="AN221" s="72"/>
      <c r="AO221" s="68"/>
      <c r="AP221" s="33">
        <f t="shared" si="30"/>
        <v>0</v>
      </c>
      <c r="AQ221" s="113"/>
      <c r="AR221" s="69">
        <v>43793</v>
      </c>
      <c r="AS221" s="73">
        <v>0.36458333333333331</v>
      </c>
      <c r="AT221" s="68" t="s">
        <v>128</v>
      </c>
      <c r="AU221" s="74">
        <v>10</v>
      </c>
      <c r="AV221" s="74" t="s">
        <v>75</v>
      </c>
      <c r="AW221" s="74" t="s">
        <v>91</v>
      </c>
      <c r="AX221" s="74" t="s">
        <v>91</v>
      </c>
      <c r="AY221" s="75" t="s">
        <v>91</v>
      </c>
      <c r="AZ221" s="74" t="s">
        <v>91</v>
      </c>
      <c r="BA221" s="76" t="s">
        <v>91</v>
      </c>
      <c r="BB221" s="74" t="s">
        <v>91</v>
      </c>
      <c r="BC221" s="76" t="s">
        <v>91</v>
      </c>
      <c r="BD221" s="74" t="s">
        <v>91</v>
      </c>
      <c r="BE221" s="74" t="s">
        <v>91</v>
      </c>
      <c r="BF221" s="74" t="s">
        <v>91</v>
      </c>
      <c r="BG221" s="77" t="s">
        <v>91</v>
      </c>
      <c r="BH221" s="78" t="s">
        <v>153</v>
      </c>
      <c r="BI221" s="1"/>
      <c r="BJ221" s="3"/>
      <c r="BK221" s="5"/>
    </row>
    <row r="222" spans="1:63" ht="15.95" customHeight="1" thickBot="1">
      <c r="A222" s="69">
        <v>43794</v>
      </c>
      <c r="B222" s="68" t="s">
        <v>80</v>
      </c>
      <c r="C222" s="124" t="s">
        <v>141</v>
      </c>
      <c r="D222" s="12"/>
      <c r="E222" s="126"/>
      <c r="F222" s="126"/>
      <c r="G222" s="126"/>
      <c r="H222" s="126"/>
      <c r="I222" s="126"/>
      <c r="J222" s="70"/>
      <c r="K222" s="126"/>
      <c r="L222" s="126"/>
      <c r="M222" s="126"/>
      <c r="N222" s="126"/>
      <c r="O222" s="126"/>
      <c r="P222" s="126"/>
      <c r="Q222" s="126"/>
      <c r="R222" s="126"/>
      <c r="S222" s="126"/>
      <c r="T222" s="126"/>
      <c r="U222" s="126"/>
      <c r="V222" s="126"/>
      <c r="W222" s="126"/>
      <c r="X222" s="126"/>
      <c r="Y222" s="126"/>
      <c r="Z222" s="70"/>
      <c r="AA222" s="128"/>
      <c r="AB222" s="128"/>
      <c r="AC222" s="128"/>
      <c r="AD222" s="128"/>
      <c r="AE222" s="128"/>
      <c r="AF222" s="128"/>
      <c r="AG222" s="128"/>
      <c r="AH222" s="128"/>
      <c r="AI222" s="124"/>
      <c r="AJ222" s="128"/>
      <c r="AK222" s="124"/>
      <c r="AL222" s="124"/>
      <c r="AM222" s="128"/>
      <c r="AN222" s="130"/>
      <c r="AO222" s="124"/>
      <c r="AP222" s="114">
        <f t="shared" si="30"/>
        <v>0</v>
      </c>
      <c r="AQ222" s="113"/>
      <c r="AR222" s="69">
        <v>43794</v>
      </c>
      <c r="AS222" s="73">
        <v>0.4375</v>
      </c>
      <c r="AT222" s="68" t="s">
        <v>81</v>
      </c>
      <c r="AU222" s="74">
        <v>10</v>
      </c>
      <c r="AV222" s="74" t="s">
        <v>75</v>
      </c>
      <c r="AW222" s="74" t="s">
        <v>91</v>
      </c>
      <c r="AX222" s="74" t="s">
        <v>91</v>
      </c>
      <c r="AY222" s="75" t="s">
        <v>91</v>
      </c>
      <c r="AZ222" s="74" t="s">
        <v>91</v>
      </c>
      <c r="BA222" s="76" t="s">
        <v>91</v>
      </c>
      <c r="BB222" s="74" t="s">
        <v>91</v>
      </c>
      <c r="BC222" s="76" t="s">
        <v>91</v>
      </c>
      <c r="BD222" s="74" t="s">
        <v>91</v>
      </c>
      <c r="BE222" s="74" t="s">
        <v>91</v>
      </c>
      <c r="BF222" s="74" t="s">
        <v>91</v>
      </c>
      <c r="BG222" s="77" t="s">
        <v>91</v>
      </c>
      <c r="BH222" s="78" t="s">
        <v>153</v>
      </c>
      <c r="BI222" s="1"/>
      <c r="BJ222" s="3"/>
      <c r="BK222" s="5"/>
    </row>
    <row r="223" spans="1:63">
      <c r="C223" s="138" t="s">
        <v>164</v>
      </c>
      <c r="D223" s="12"/>
      <c r="E223" s="136">
        <f t="shared" ref="E223:T223" si="31">SUM(E3:E222)</f>
        <v>107174</v>
      </c>
      <c r="F223" s="136">
        <f t="shared" si="31"/>
        <v>72867</v>
      </c>
      <c r="G223" s="136">
        <f t="shared" si="31"/>
        <v>8528</v>
      </c>
      <c r="H223" s="136">
        <f t="shared" si="31"/>
        <v>285925</v>
      </c>
      <c r="I223" s="136">
        <f t="shared" si="31"/>
        <v>14023</v>
      </c>
      <c r="J223" s="137">
        <f t="shared" si="31"/>
        <v>2454</v>
      </c>
      <c r="K223" s="137">
        <f t="shared" si="31"/>
        <v>39</v>
      </c>
      <c r="L223" s="137">
        <f t="shared" si="31"/>
        <v>1267</v>
      </c>
      <c r="M223" s="137">
        <f t="shared" si="31"/>
        <v>108</v>
      </c>
      <c r="N223" s="137">
        <f t="shared" si="31"/>
        <v>539</v>
      </c>
      <c r="O223" s="137">
        <f t="shared" si="31"/>
        <v>522</v>
      </c>
      <c r="P223" s="137">
        <f t="shared" si="31"/>
        <v>9</v>
      </c>
      <c r="Q223" s="137">
        <f t="shared" si="31"/>
        <v>715</v>
      </c>
      <c r="R223" s="137">
        <f t="shared" si="31"/>
        <v>8652</v>
      </c>
      <c r="S223" s="137">
        <f t="shared" si="31"/>
        <v>129</v>
      </c>
      <c r="T223" s="136">
        <f t="shared" si="31"/>
        <v>1524</v>
      </c>
      <c r="U223" s="137">
        <f t="shared" ref="U223:AP223" si="32">SUM(U3:U222)</f>
        <v>39</v>
      </c>
      <c r="V223" s="137">
        <f t="shared" si="32"/>
        <v>1419</v>
      </c>
      <c r="W223" s="137">
        <f t="shared" si="32"/>
        <v>72</v>
      </c>
      <c r="X223" s="137">
        <f t="shared" si="32"/>
        <v>54</v>
      </c>
      <c r="Y223" s="137">
        <f t="shared" si="32"/>
        <v>195</v>
      </c>
      <c r="Z223" s="137">
        <f t="shared" si="32"/>
        <v>1590</v>
      </c>
      <c r="AA223" s="137">
        <f t="shared" si="32"/>
        <v>1127</v>
      </c>
      <c r="AB223" s="137">
        <f t="shared" si="32"/>
        <v>234</v>
      </c>
      <c r="AC223" s="137">
        <f t="shared" si="32"/>
        <v>6</v>
      </c>
      <c r="AD223" s="137">
        <f t="shared" si="32"/>
        <v>12</v>
      </c>
      <c r="AE223" s="137">
        <f t="shared" si="32"/>
        <v>3</v>
      </c>
      <c r="AF223" s="137">
        <f t="shared" si="32"/>
        <v>174</v>
      </c>
      <c r="AG223" s="137">
        <f t="shared" si="32"/>
        <v>27</v>
      </c>
      <c r="AH223" s="137">
        <f t="shared" si="32"/>
        <v>12</v>
      </c>
      <c r="AI223" s="137">
        <f t="shared" si="32"/>
        <v>3</v>
      </c>
      <c r="AJ223" s="137">
        <f t="shared" si="32"/>
        <v>9</v>
      </c>
      <c r="AK223" s="137">
        <f t="shared" si="32"/>
        <v>279</v>
      </c>
      <c r="AL223" s="137">
        <f t="shared" si="32"/>
        <v>3</v>
      </c>
      <c r="AM223" s="137">
        <f t="shared" si="32"/>
        <v>855</v>
      </c>
      <c r="AN223" s="137">
        <f t="shared" si="32"/>
        <v>192</v>
      </c>
      <c r="AO223" s="137">
        <f t="shared" si="32"/>
        <v>36</v>
      </c>
      <c r="AP223" s="136">
        <f t="shared" si="32"/>
        <v>662024</v>
      </c>
    </row>
    <row r="224" spans="1:63">
      <c r="E224" s="123"/>
      <c r="F224" s="123"/>
      <c r="G224" s="123"/>
      <c r="H224" s="123"/>
      <c r="I224" s="123"/>
    </row>
    <row r="225" spans="5:9">
      <c r="E225" s="123"/>
      <c r="F225" s="123"/>
      <c r="G225" s="123"/>
      <c r="H225" s="123"/>
      <c r="I225" s="123"/>
    </row>
    <row r="226" spans="5:9">
      <c r="E226" s="123"/>
      <c r="F226" s="123"/>
      <c r="G226" s="123"/>
      <c r="H226" s="123"/>
      <c r="I226" s="123"/>
    </row>
    <row r="227" spans="5:9">
      <c r="E227" s="123"/>
      <c r="F227" s="123"/>
      <c r="G227" s="123"/>
      <c r="H227" s="123"/>
      <c r="I227" s="123"/>
    </row>
    <row r="228" spans="5:9">
      <c r="E228" s="123"/>
      <c r="F228" s="123"/>
      <c r="G228" s="123"/>
      <c r="H228" s="123"/>
      <c r="I228" s="123"/>
    </row>
    <row r="229" spans="5:9">
      <c r="E229" s="123"/>
      <c r="F229" s="123"/>
      <c r="G229" s="123"/>
      <c r="H229" s="123"/>
      <c r="I229" s="123"/>
    </row>
    <row r="230" spans="5:9">
      <c r="E230" s="123"/>
      <c r="F230" s="123"/>
      <c r="G230" s="123"/>
      <c r="H230" s="123"/>
      <c r="I230" s="123"/>
    </row>
    <row r="231" spans="5:9">
      <c r="E231" s="123"/>
      <c r="F231" s="123"/>
      <c r="G231" s="123"/>
      <c r="H231" s="123"/>
      <c r="I231" s="123"/>
    </row>
    <row r="232" spans="5:9">
      <c r="E232" s="123"/>
      <c r="F232" s="123"/>
      <c r="G232" s="123"/>
      <c r="H232" s="123"/>
      <c r="I232" s="123"/>
    </row>
    <row r="233" spans="5:9">
      <c r="E233" s="123"/>
      <c r="F233" s="123"/>
      <c r="G233" s="123"/>
      <c r="H233" s="123"/>
      <c r="I233" s="123"/>
    </row>
    <row r="234" spans="5:9">
      <c r="E234" s="123"/>
      <c r="F234" s="123"/>
      <c r="G234" s="123"/>
      <c r="H234" s="123"/>
      <c r="I234" s="123"/>
    </row>
    <row r="235" spans="5:9">
      <c r="E235" s="123"/>
      <c r="F235" s="123"/>
      <c r="G235" s="123"/>
      <c r="H235" s="123"/>
      <c r="I235" s="123"/>
    </row>
    <row r="236" spans="5:9">
      <c r="E236" s="123"/>
      <c r="F236" s="123"/>
      <c r="G236" s="123"/>
      <c r="H236" s="123"/>
      <c r="I236" s="123"/>
    </row>
    <row r="237" spans="5:9">
      <c r="E237" s="123"/>
      <c r="F237" s="123"/>
      <c r="G237" s="123"/>
      <c r="H237" s="123"/>
      <c r="I237" s="123"/>
    </row>
    <row r="238" spans="5:9">
      <c r="E238" s="123"/>
      <c r="F238" s="123"/>
      <c r="G238" s="123"/>
      <c r="H238" s="123"/>
      <c r="I238" s="123"/>
    </row>
    <row r="239" spans="5:9">
      <c r="E239" s="123"/>
      <c r="F239" s="123"/>
      <c r="G239" s="123"/>
      <c r="H239" s="123"/>
      <c r="I239" s="123"/>
    </row>
    <row r="240" spans="5:9">
      <c r="E240" s="123"/>
      <c r="F240" s="123"/>
      <c r="G240" s="123"/>
      <c r="H240" s="123"/>
      <c r="I240" s="123"/>
    </row>
    <row r="241" spans="5:9">
      <c r="E241" s="123"/>
      <c r="F241" s="123"/>
      <c r="G241" s="123"/>
      <c r="H241" s="123"/>
      <c r="I241" s="123"/>
    </row>
    <row r="242" spans="5:9">
      <c r="E242" s="123"/>
      <c r="F242" s="123"/>
      <c r="G242" s="123"/>
      <c r="H242" s="123"/>
      <c r="I242" s="123"/>
    </row>
    <row r="243" spans="5:9">
      <c r="E243" s="123"/>
      <c r="F243" s="123"/>
      <c r="G243" s="123"/>
      <c r="H243" s="123"/>
      <c r="I243" s="123"/>
    </row>
    <row r="244" spans="5:9">
      <c r="E244" s="123"/>
      <c r="F244" s="123"/>
      <c r="G244" s="123"/>
      <c r="H244" s="123"/>
      <c r="I244" s="123"/>
    </row>
    <row r="245" spans="5:9">
      <c r="E245" s="123"/>
      <c r="F245" s="123"/>
      <c r="G245" s="123"/>
      <c r="H245" s="123"/>
      <c r="I245" s="123"/>
    </row>
    <row r="246" spans="5:9">
      <c r="E246" s="123"/>
      <c r="F246" s="123"/>
      <c r="G246" s="123"/>
      <c r="H246" s="123"/>
      <c r="I246" s="123"/>
    </row>
    <row r="247" spans="5:9">
      <c r="E247" s="123"/>
      <c r="F247" s="123"/>
      <c r="G247" s="123"/>
      <c r="H247" s="123"/>
      <c r="I247" s="123"/>
    </row>
    <row r="248" spans="5:9">
      <c r="E248" s="123"/>
      <c r="F248" s="123"/>
      <c r="G248" s="123"/>
      <c r="H248" s="123"/>
      <c r="I248" s="123"/>
    </row>
    <row r="249" spans="5:9">
      <c r="E249" s="123"/>
      <c r="F249" s="123"/>
      <c r="G249" s="123"/>
      <c r="H249" s="123"/>
      <c r="I249" s="123"/>
    </row>
    <row r="250" spans="5:9">
      <c r="E250" s="123"/>
      <c r="F250" s="123"/>
      <c r="G250" s="123"/>
      <c r="H250" s="123"/>
      <c r="I250" s="123"/>
    </row>
    <row r="251" spans="5:9">
      <c r="E251" s="123"/>
      <c r="F251" s="123"/>
      <c r="G251" s="123"/>
      <c r="H251" s="123"/>
      <c r="I251" s="123"/>
    </row>
    <row r="252" spans="5:9">
      <c r="E252" s="123"/>
      <c r="F252" s="123"/>
      <c r="G252" s="123"/>
      <c r="H252" s="123"/>
      <c r="I252" s="123"/>
    </row>
    <row r="253" spans="5:9">
      <c r="E253" s="123"/>
      <c r="F253" s="123"/>
      <c r="G253" s="123"/>
      <c r="H253" s="123"/>
      <c r="I253" s="123"/>
    </row>
    <row r="254" spans="5:9">
      <c r="E254" s="123"/>
      <c r="F254" s="123"/>
      <c r="G254" s="123"/>
      <c r="H254" s="123"/>
      <c r="I254" s="123"/>
    </row>
    <row r="255" spans="5:9">
      <c r="E255" s="123"/>
      <c r="F255" s="123"/>
      <c r="G255" s="123"/>
      <c r="H255" s="123"/>
      <c r="I255" s="123"/>
    </row>
    <row r="256" spans="5:9">
      <c r="E256" s="123"/>
      <c r="F256" s="123"/>
      <c r="G256" s="123"/>
      <c r="H256" s="123"/>
      <c r="I256" s="123"/>
    </row>
    <row r="257" spans="5:9">
      <c r="E257" s="123"/>
      <c r="F257" s="123"/>
      <c r="G257" s="123"/>
      <c r="H257" s="123"/>
      <c r="I257" s="123"/>
    </row>
    <row r="258" spans="5:9">
      <c r="E258" s="123"/>
      <c r="F258" s="123"/>
      <c r="G258" s="123"/>
      <c r="H258" s="123"/>
      <c r="I258" s="123"/>
    </row>
    <row r="259" spans="5:9">
      <c r="E259" s="123"/>
      <c r="F259" s="123"/>
      <c r="G259" s="123"/>
      <c r="H259" s="123"/>
      <c r="I259" s="123"/>
    </row>
    <row r="260" spans="5:9">
      <c r="E260" s="123"/>
      <c r="F260" s="123"/>
      <c r="G260" s="123"/>
      <c r="H260" s="123"/>
      <c r="I260" s="123"/>
    </row>
    <row r="261" spans="5:9">
      <c r="E261" s="123"/>
      <c r="F261" s="123"/>
      <c r="G261" s="123"/>
      <c r="H261" s="123"/>
      <c r="I261" s="123"/>
    </row>
    <row r="262" spans="5:9">
      <c r="E262" s="123"/>
      <c r="F262" s="123"/>
      <c r="G262" s="123"/>
      <c r="H262" s="123"/>
      <c r="I262" s="123"/>
    </row>
    <row r="263" spans="5:9">
      <c r="E263" s="123"/>
      <c r="F263" s="123"/>
      <c r="G263" s="123"/>
      <c r="H263" s="123"/>
      <c r="I263" s="123"/>
    </row>
    <row r="264" spans="5:9">
      <c r="E264" s="123"/>
      <c r="F264" s="123"/>
      <c r="G264" s="123"/>
      <c r="H264" s="123"/>
      <c r="I264" s="123"/>
    </row>
    <row r="265" spans="5:9">
      <c r="E265" s="123"/>
      <c r="F265" s="123"/>
      <c r="G265" s="123"/>
      <c r="H265" s="123"/>
      <c r="I265" s="123"/>
    </row>
    <row r="266" spans="5:9">
      <c r="E266" s="123"/>
      <c r="F266" s="123"/>
      <c r="G266" s="123"/>
      <c r="H266" s="123"/>
      <c r="I266" s="123"/>
    </row>
    <row r="267" spans="5:9">
      <c r="E267" s="123"/>
      <c r="F267" s="123"/>
      <c r="G267" s="123"/>
      <c r="H267" s="123"/>
      <c r="I267" s="123"/>
    </row>
    <row r="268" spans="5:9">
      <c r="E268" s="123"/>
      <c r="F268" s="123"/>
      <c r="G268" s="123"/>
      <c r="H268" s="123"/>
      <c r="I268" s="123"/>
    </row>
    <row r="269" spans="5:9">
      <c r="E269" s="123"/>
      <c r="F269" s="123"/>
      <c r="G269" s="123"/>
      <c r="H269" s="123"/>
      <c r="I269" s="123"/>
    </row>
  </sheetData>
  <pageMargins left="0.7" right="0.7" top="0.75" bottom="0.75" header="0.3" footer="0.3"/>
  <pageSetup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H218"/>
  <sheetViews>
    <sheetView zoomScale="50" zoomScaleNormal="50" workbookViewId="0">
      <pane xSplit="4" ySplit="3" topLeftCell="E4" activePane="bottomRight" state="frozen"/>
      <selection pane="bottomRight" activeCell="A2" sqref="A2"/>
      <selection pane="bottomLeft" activeCell="A4" sqref="A4"/>
      <selection pane="topRight" activeCell="E1" sqref="E1"/>
    </sheetView>
  </sheetViews>
  <sheetFormatPr defaultRowHeight="15"/>
  <cols>
    <col min="1" max="1" width="9.85546875" customWidth="1"/>
    <col min="4" max="4" width="1.140625" customWidth="1"/>
    <col min="5" max="5" width="8.5703125" customWidth="1"/>
    <col min="6" max="7" width="6.5703125" customWidth="1"/>
    <col min="8" max="8" width="7.42578125" customWidth="1"/>
    <col min="9" max="9" width="6.5703125" customWidth="1"/>
    <col min="10" max="41" width="5.5703125" customWidth="1"/>
    <col min="43" max="43" width="1" customWidth="1"/>
    <col min="44" max="44" width="11.42578125" customWidth="1"/>
    <col min="60" max="60" width="66.7109375" customWidth="1"/>
  </cols>
  <sheetData>
    <row r="1" spans="1:60" ht="18.75" thickBot="1">
      <c r="A1" s="139" t="s">
        <v>165</v>
      </c>
      <c r="B1" s="139"/>
      <c r="C1" s="139"/>
      <c r="D1" s="139"/>
      <c r="E1" s="139" t="s">
        <v>160</v>
      </c>
      <c r="F1" s="139"/>
      <c r="G1" s="139"/>
      <c r="H1" s="139"/>
      <c r="I1" s="139"/>
      <c r="J1" s="139"/>
      <c r="K1" s="139"/>
      <c r="L1" s="139"/>
      <c r="M1" s="139"/>
      <c r="N1" s="139"/>
      <c r="O1" s="139" t="s">
        <v>166</v>
      </c>
      <c r="P1" s="139"/>
      <c r="Q1" s="139"/>
      <c r="R1" s="139"/>
      <c r="S1" s="139"/>
      <c r="T1" s="139"/>
      <c r="U1" s="139"/>
      <c r="V1" s="139"/>
      <c r="W1" s="139"/>
      <c r="X1" s="139"/>
      <c r="Y1" s="139"/>
      <c r="Z1" s="139"/>
      <c r="AA1" s="139"/>
      <c r="AB1" s="139"/>
      <c r="AC1" s="139"/>
      <c r="AD1" s="139"/>
      <c r="AE1" s="139"/>
      <c r="AF1" s="139"/>
      <c r="AG1" s="139"/>
      <c r="AH1" s="139"/>
      <c r="AI1" s="139"/>
      <c r="AJ1" s="139"/>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row>
    <row r="2" spans="1:60" ht="185.1" customHeight="1" thickBot="1">
      <c r="A2" s="213" t="s">
        <v>18</v>
      </c>
      <c r="B2" s="7" t="s">
        <v>19</v>
      </c>
      <c r="C2" s="7" t="s">
        <v>20</v>
      </c>
      <c r="D2" s="211"/>
      <c r="E2" s="225" t="s">
        <v>21</v>
      </c>
      <c r="F2" s="225" t="s">
        <v>22</v>
      </c>
      <c r="G2" s="226" t="s">
        <v>23</v>
      </c>
      <c r="H2" s="227" t="s">
        <v>24</v>
      </c>
      <c r="I2" s="225" t="s">
        <v>25</v>
      </c>
      <c r="J2" s="228" t="s">
        <v>26</v>
      </c>
      <c r="K2" s="229" t="s">
        <v>27</v>
      </c>
      <c r="L2" s="229" t="s">
        <v>28</v>
      </c>
      <c r="M2" s="230" t="s">
        <v>29</v>
      </c>
      <c r="N2" s="229" t="s">
        <v>30</v>
      </c>
      <c r="O2" s="229" t="s">
        <v>31</v>
      </c>
      <c r="P2" s="229" t="s">
        <v>32</v>
      </c>
      <c r="Q2" s="7" t="s">
        <v>33</v>
      </c>
      <c r="R2" s="231" t="s">
        <v>34</v>
      </c>
      <c r="S2" s="231" t="s">
        <v>35</v>
      </c>
      <c r="T2" s="232" t="s">
        <v>36</v>
      </c>
      <c r="U2" s="233" t="s">
        <v>37</v>
      </c>
      <c r="V2" s="233" t="s">
        <v>38</v>
      </c>
      <c r="W2" s="233" t="s">
        <v>39</v>
      </c>
      <c r="X2" s="396" t="s">
        <v>40</v>
      </c>
      <c r="Y2" s="7" t="s">
        <v>41</v>
      </c>
      <c r="Z2" s="234" t="s">
        <v>42</v>
      </c>
      <c r="AA2" s="235" t="s">
        <v>43</v>
      </c>
      <c r="AB2" s="235" t="s">
        <v>44</v>
      </c>
      <c r="AC2" s="235" t="s">
        <v>45</v>
      </c>
      <c r="AD2" s="235" t="s">
        <v>46</v>
      </c>
      <c r="AE2" s="235" t="s">
        <v>47</v>
      </c>
      <c r="AF2" s="235" t="s">
        <v>48</v>
      </c>
      <c r="AG2" s="235" t="s">
        <v>49</v>
      </c>
      <c r="AH2" s="235" t="s">
        <v>50</v>
      </c>
      <c r="AI2" s="235" t="s">
        <v>51</v>
      </c>
      <c r="AJ2" s="213" t="s">
        <v>52</v>
      </c>
      <c r="AK2" s="213" t="s">
        <v>53</v>
      </c>
      <c r="AL2" s="213" t="s">
        <v>54</v>
      </c>
      <c r="AM2" s="213" t="s">
        <v>55</v>
      </c>
      <c r="AN2" s="213" t="s">
        <v>56</v>
      </c>
      <c r="AO2" s="213" t="s">
        <v>57</v>
      </c>
      <c r="AP2" s="236" t="s">
        <v>58</v>
      </c>
      <c r="AQ2" s="113"/>
      <c r="AR2" s="6" t="s">
        <v>18</v>
      </c>
      <c r="AS2" s="6" t="s">
        <v>59</v>
      </c>
      <c r="AT2" s="7" t="s">
        <v>19</v>
      </c>
      <c r="AU2" s="8" t="s">
        <v>60</v>
      </c>
      <c r="AV2" s="7" t="s">
        <v>20</v>
      </c>
      <c r="AW2" s="7" t="s">
        <v>61</v>
      </c>
      <c r="AX2" s="8" t="s">
        <v>62</v>
      </c>
      <c r="AY2" s="20" t="s">
        <v>63</v>
      </c>
      <c r="AZ2" s="7" t="s">
        <v>64</v>
      </c>
      <c r="BA2" s="23" t="s">
        <v>65</v>
      </c>
      <c r="BB2" s="8" t="s">
        <v>66</v>
      </c>
      <c r="BC2" s="9" t="s">
        <v>67</v>
      </c>
      <c r="BD2" s="9" t="s">
        <v>68</v>
      </c>
      <c r="BE2" s="9" t="s">
        <v>69</v>
      </c>
      <c r="BF2" s="9" t="s">
        <v>70</v>
      </c>
      <c r="BG2" s="22" t="s">
        <v>71</v>
      </c>
      <c r="BH2" s="21" t="s">
        <v>72</v>
      </c>
    </row>
    <row r="3" spans="1:60" ht="39" customHeight="1" thickBot="1">
      <c r="A3" s="786" t="s">
        <v>167</v>
      </c>
      <c r="B3" s="11"/>
      <c r="C3" s="787"/>
      <c r="D3" s="12"/>
      <c r="E3" s="142" t="s">
        <v>168</v>
      </c>
      <c r="F3" s="142" t="s">
        <v>168</v>
      </c>
      <c r="G3" s="143" t="s">
        <v>168</v>
      </c>
      <c r="H3" s="144" t="s">
        <v>168</v>
      </c>
      <c r="I3" s="142" t="s">
        <v>168</v>
      </c>
      <c r="J3" s="145" t="s">
        <v>168</v>
      </c>
      <c r="K3" s="146" t="s">
        <v>168</v>
      </c>
      <c r="L3" s="146" t="s">
        <v>168</v>
      </c>
      <c r="M3" s="147" t="s">
        <v>168</v>
      </c>
      <c r="N3" s="146" t="s">
        <v>168</v>
      </c>
      <c r="O3" s="146" t="s">
        <v>168</v>
      </c>
      <c r="P3" s="146" t="s">
        <v>168</v>
      </c>
      <c r="Q3" s="148" t="s">
        <v>168</v>
      </c>
      <c r="R3" s="149" t="s">
        <v>168</v>
      </c>
      <c r="S3" s="149" t="s">
        <v>168</v>
      </c>
      <c r="T3" s="150" t="s">
        <v>168</v>
      </c>
      <c r="U3" s="151" t="s">
        <v>168</v>
      </c>
      <c r="V3" s="151" t="s">
        <v>168</v>
      </c>
      <c r="W3" s="151" t="s">
        <v>168</v>
      </c>
      <c r="X3" s="148" t="s">
        <v>168</v>
      </c>
      <c r="Y3" s="148" t="s">
        <v>168</v>
      </c>
      <c r="Z3" s="152" t="s">
        <v>168</v>
      </c>
      <c r="AA3" s="153" t="s">
        <v>168</v>
      </c>
      <c r="AB3" s="153" t="s">
        <v>168</v>
      </c>
      <c r="AC3" s="153" t="s">
        <v>168</v>
      </c>
      <c r="AD3" s="153" t="s">
        <v>168</v>
      </c>
      <c r="AE3" s="153" t="s">
        <v>168</v>
      </c>
      <c r="AF3" s="153" t="s">
        <v>168</v>
      </c>
      <c r="AG3" s="153" t="s">
        <v>168</v>
      </c>
      <c r="AH3" s="153" t="s">
        <v>168</v>
      </c>
      <c r="AI3" s="153" t="s">
        <v>168</v>
      </c>
      <c r="AJ3" s="154" t="s">
        <v>168</v>
      </c>
      <c r="AK3" s="154" t="s">
        <v>168</v>
      </c>
      <c r="AL3" s="154" t="s">
        <v>168</v>
      </c>
      <c r="AM3" s="154" t="s">
        <v>168</v>
      </c>
      <c r="AN3" s="154" t="s">
        <v>168</v>
      </c>
      <c r="AO3" s="154" t="s">
        <v>168</v>
      </c>
      <c r="AP3" s="804" t="s">
        <v>168</v>
      </c>
      <c r="AQ3" s="113"/>
      <c r="AR3" s="6"/>
      <c r="AS3" s="6"/>
      <c r="AT3" s="7"/>
      <c r="AU3" s="8"/>
      <c r="AV3" s="7"/>
      <c r="AW3" s="7"/>
      <c r="AX3" s="8"/>
      <c r="AY3" s="20"/>
      <c r="AZ3" s="7"/>
      <c r="BA3" s="23"/>
      <c r="BB3" s="8"/>
      <c r="BC3" s="9"/>
      <c r="BD3" s="9"/>
      <c r="BE3" s="9"/>
      <c r="BF3" s="9"/>
      <c r="BG3" s="22"/>
      <c r="BH3" s="21"/>
    </row>
    <row r="4" spans="1:60" ht="16.5" thickBot="1">
      <c r="A4" s="56">
        <v>43495</v>
      </c>
      <c r="B4" s="44" t="s">
        <v>84</v>
      </c>
      <c r="C4" s="44" t="s">
        <v>77</v>
      </c>
      <c r="D4" s="12"/>
      <c r="E4" s="45">
        <v>10.98</v>
      </c>
      <c r="F4" s="45">
        <v>0</v>
      </c>
      <c r="G4" s="45">
        <v>0</v>
      </c>
      <c r="H4" s="45">
        <v>98.820000000000007</v>
      </c>
      <c r="I4" s="45">
        <v>0</v>
      </c>
      <c r="J4" s="45">
        <v>76.86</v>
      </c>
      <c r="K4" s="45">
        <v>0</v>
      </c>
      <c r="L4" s="45">
        <v>76.86</v>
      </c>
      <c r="M4" s="45">
        <v>0</v>
      </c>
      <c r="N4" s="45">
        <v>0</v>
      </c>
      <c r="O4" s="45">
        <v>0</v>
      </c>
      <c r="P4" s="45">
        <v>0</v>
      </c>
      <c r="Q4" s="45">
        <v>0</v>
      </c>
      <c r="R4" s="45">
        <v>0</v>
      </c>
      <c r="S4" s="45">
        <v>0</v>
      </c>
      <c r="T4" s="45">
        <v>0</v>
      </c>
      <c r="U4" s="45">
        <v>0</v>
      </c>
      <c r="V4" s="45">
        <v>0</v>
      </c>
      <c r="W4" s="45">
        <v>0</v>
      </c>
      <c r="X4" s="45">
        <v>0</v>
      </c>
      <c r="Y4" s="45">
        <v>0</v>
      </c>
      <c r="Z4" s="45">
        <v>0</v>
      </c>
      <c r="AA4" s="45">
        <v>0</v>
      </c>
      <c r="AB4" s="45">
        <v>0</v>
      </c>
      <c r="AC4" s="45">
        <v>0</v>
      </c>
      <c r="AD4" s="45">
        <v>0</v>
      </c>
      <c r="AE4" s="45">
        <v>0</v>
      </c>
      <c r="AF4" s="45">
        <v>0</v>
      </c>
      <c r="AG4" s="45">
        <v>0</v>
      </c>
      <c r="AH4" s="45">
        <v>0</v>
      </c>
      <c r="AI4" s="45">
        <v>0</v>
      </c>
      <c r="AJ4" s="45">
        <v>0</v>
      </c>
      <c r="AK4" s="45">
        <v>0</v>
      </c>
      <c r="AL4" s="45">
        <v>0</v>
      </c>
      <c r="AM4" s="45">
        <v>0</v>
      </c>
      <c r="AN4" s="45">
        <v>0</v>
      </c>
      <c r="AO4" s="45">
        <v>0</v>
      </c>
      <c r="AP4" s="796">
        <f t="shared" ref="AP4:AP42" si="0">SUM(E4:AO4)-(J4+R4+T4+Z4)</f>
        <v>186.66000000000003</v>
      </c>
      <c r="AQ4" s="113"/>
      <c r="AR4" s="65">
        <v>43495</v>
      </c>
      <c r="AS4" s="53">
        <v>0.47916666666666669</v>
      </c>
      <c r="AT4" s="44" t="s">
        <v>85</v>
      </c>
      <c r="AU4" s="48">
        <v>10</v>
      </c>
      <c r="AV4" s="49" t="s">
        <v>75</v>
      </c>
      <c r="AW4" s="63">
        <v>8.1809999999999992</v>
      </c>
      <c r="AX4" s="63">
        <v>86.5</v>
      </c>
      <c r="AY4" s="49">
        <v>0.32</v>
      </c>
      <c r="AZ4" s="63">
        <v>0.2</v>
      </c>
      <c r="BA4" s="50">
        <v>18</v>
      </c>
      <c r="BB4" s="63">
        <v>760</v>
      </c>
      <c r="BC4" s="50">
        <v>8.51</v>
      </c>
      <c r="BD4" s="63">
        <v>3</v>
      </c>
      <c r="BE4" s="63">
        <v>0</v>
      </c>
      <c r="BF4" s="63">
        <v>17</v>
      </c>
      <c r="BG4" s="55">
        <v>0.3</v>
      </c>
      <c r="BH4" s="64"/>
    </row>
    <row r="5" spans="1:60" ht="16.5" thickBot="1">
      <c r="A5" s="56">
        <v>43503</v>
      </c>
      <c r="B5" s="44" t="s">
        <v>98</v>
      </c>
      <c r="C5" s="44" t="s">
        <v>77</v>
      </c>
      <c r="D5" s="12"/>
      <c r="E5" s="45">
        <v>76.86</v>
      </c>
      <c r="F5" s="45">
        <v>0</v>
      </c>
      <c r="G5" s="45">
        <v>0</v>
      </c>
      <c r="H5" s="45">
        <v>439.20000000000005</v>
      </c>
      <c r="I5" s="45">
        <v>0</v>
      </c>
      <c r="J5" s="45">
        <v>65.88</v>
      </c>
      <c r="K5" s="45">
        <v>0</v>
      </c>
      <c r="L5" s="45">
        <v>65.88</v>
      </c>
      <c r="M5" s="45">
        <v>0</v>
      </c>
      <c r="N5" s="45">
        <v>0</v>
      </c>
      <c r="O5" s="45">
        <v>0</v>
      </c>
      <c r="P5" s="45">
        <v>0</v>
      </c>
      <c r="Q5" s="45">
        <v>0</v>
      </c>
      <c r="R5" s="45">
        <v>0</v>
      </c>
      <c r="S5" s="45">
        <v>0</v>
      </c>
      <c r="T5" s="45">
        <v>0</v>
      </c>
      <c r="U5" s="45">
        <v>0</v>
      </c>
      <c r="V5" s="45">
        <v>0</v>
      </c>
      <c r="W5" s="45">
        <v>0</v>
      </c>
      <c r="X5" s="45">
        <v>0</v>
      </c>
      <c r="Y5" s="45">
        <v>0</v>
      </c>
      <c r="Z5" s="45">
        <v>10.98</v>
      </c>
      <c r="AA5" s="45">
        <v>0</v>
      </c>
      <c r="AB5" s="45">
        <v>10.98</v>
      </c>
      <c r="AC5" s="45">
        <v>0</v>
      </c>
      <c r="AD5" s="45">
        <v>0</v>
      </c>
      <c r="AE5" s="45">
        <v>0</v>
      </c>
      <c r="AF5" s="45">
        <v>0</v>
      </c>
      <c r="AG5" s="45">
        <v>0</v>
      </c>
      <c r="AH5" s="45">
        <v>0</v>
      </c>
      <c r="AI5" s="45">
        <v>0</v>
      </c>
      <c r="AJ5" s="45">
        <v>0</v>
      </c>
      <c r="AK5" s="45">
        <v>0</v>
      </c>
      <c r="AL5" s="45">
        <v>0</v>
      </c>
      <c r="AM5" s="45">
        <v>0</v>
      </c>
      <c r="AN5" s="45">
        <v>0</v>
      </c>
      <c r="AO5" s="45">
        <v>0</v>
      </c>
      <c r="AP5" s="796">
        <f t="shared" si="0"/>
        <v>592.92000000000007</v>
      </c>
      <c r="AQ5" s="113"/>
      <c r="AR5" s="61" t="s">
        <v>99</v>
      </c>
      <c r="AS5" s="61" t="s">
        <v>100</v>
      </c>
      <c r="AT5" s="49" t="s">
        <v>101</v>
      </c>
      <c r="AU5" s="48">
        <v>10</v>
      </c>
      <c r="AV5" s="49" t="s">
        <v>75</v>
      </c>
      <c r="AW5" s="63">
        <v>10.3</v>
      </c>
      <c r="AX5" s="63">
        <v>101</v>
      </c>
      <c r="AY5" s="49">
        <v>0.39</v>
      </c>
      <c r="AZ5" s="63">
        <v>0.2</v>
      </c>
      <c r="BA5" s="50">
        <v>15.3</v>
      </c>
      <c r="BB5" s="63">
        <v>768.7</v>
      </c>
      <c r="BC5" s="50">
        <v>7.6</v>
      </c>
      <c r="BD5" s="63">
        <v>1</v>
      </c>
      <c r="BE5" s="63" t="s">
        <v>91</v>
      </c>
      <c r="BF5" s="63">
        <v>32</v>
      </c>
      <c r="BG5" s="55">
        <v>0.5</v>
      </c>
      <c r="BH5" s="64"/>
    </row>
    <row r="6" spans="1:60" ht="16.5" thickBot="1">
      <c r="A6" s="56">
        <v>43564</v>
      </c>
      <c r="B6" s="44" t="s">
        <v>121</v>
      </c>
      <c r="C6" s="44" t="s">
        <v>77</v>
      </c>
      <c r="D6" s="12"/>
      <c r="E6" s="45">
        <v>164.70000000000002</v>
      </c>
      <c r="F6" s="45">
        <v>1240.74</v>
      </c>
      <c r="G6" s="45">
        <v>0</v>
      </c>
      <c r="H6" s="45">
        <v>340.38</v>
      </c>
      <c r="I6" s="45">
        <v>43.92</v>
      </c>
      <c r="J6" s="45">
        <v>0</v>
      </c>
      <c r="K6" s="45">
        <v>0</v>
      </c>
      <c r="L6" s="45">
        <v>0</v>
      </c>
      <c r="M6" s="45">
        <v>0</v>
      </c>
      <c r="N6" s="45">
        <v>0</v>
      </c>
      <c r="O6" s="45">
        <v>0</v>
      </c>
      <c r="P6" s="45">
        <v>0</v>
      </c>
      <c r="Q6" s="45">
        <v>0</v>
      </c>
      <c r="R6" s="45">
        <v>0</v>
      </c>
      <c r="S6" s="45">
        <v>0</v>
      </c>
      <c r="T6" s="45">
        <v>0</v>
      </c>
      <c r="U6" s="45">
        <v>0</v>
      </c>
      <c r="V6" s="45">
        <v>0</v>
      </c>
      <c r="W6" s="45">
        <v>0</v>
      </c>
      <c r="X6" s="45">
        <v>0</v>
      </c>
      <c r="Y6" s="45">
        <v>0</v>
      </c>
      <c r="Z6" s="45">
        <v>0</v>
      </c>
      <c r="AA6" s="45">
        <v>0</v>
      </c>
      <c r="AB6" s="45">
        <v>0</v>
      </c>
      <c r="AC6" s="45">
        <v>0</v>
      </c>
      <c r="AD6" s="45">
        <v>0</v>
      </c>
      <c r="AE6" s="45">
        <v>0</v>
      </c>
      <c r="AF6" s="45">
        <v>0</v>
      </c>
      <c r="AG6" s="45">
        <v>0</v>
      </c>
      <c r="AH6" s="45">
        <v>0</v>
      </c>
      <c r="AI6" s="45">
        <v>0</v>
      </c>
      <c r="AJ6" s="45">
        <v>0</v>
      </c>
      <c r="AK6" s="45">
        <v>0</v>
      </c>
      <c r="AL6" s="45">
        <v>0</v>
      </c>
      <c r="AM6" s="45">
        <v>0</v>
      </c>
      <c r="AN6" s="45">
        <v>0</v>
      </c>
      <c r="AO6" s="45">
        <v>0</v>
      </c>
      <c r="AP6" s="796">
        <f t="shared" si="0"/>
        <v>1789.7400000000002</v>
      </c>
      <c r="AQ6" s="113"/>
      <c r="AR6" s="46">
        <v>43564</v>
      </c>
      <c r="AS6" s="53">
        <v>0.4375</v>
      </c>
      <c r="AT6" s="44" t="s">
        <v>121</v>
      </c>
      <c r="AU6" s="48">
        <v>10</v>
      </c>
      <c r="AV6" s="49" t="s">
        <v>75</v>
      </c>
      <c r="AW6" s="44">
        <v>10.65</v>
      </c>
      <c r="AX6" s="44">
        <v>130.69999999999999</v>
      </c>
      <c r="AY6" s="49">
        <v>23.13</v>
      </c>
      <c r="AZ6" s="44">
        <v>14</v>
      </c>
      <c r="BA6" s="50">
        <v>21.4</v>
      </c>
      <c r="BB6" s="44">
        <v>762.6</v>
      </c>
      <c r="BC6" s="50">
        <v>7.65</v>
      </c>
      <c r="BD6" s="44">
        <v>0</v>
      </c>
      <c r="BE6" s="44">
        <v>0</v>
      </c>
      <c r="BF6" s="44" t="s">
        <v>91</v>
      </c>
      <c r="BG6" s="55" t="s">
        <v>91</v>
      </c>
      <c r="BH6" s="52"/>
    </row>
    <row r="7" spans="1:60" ht="16.5" thickBot="1">
      <c r="A7" s="43">
        <v>43564</v>
      </c>
      <c r="B7" s="44" t="s">
        <v>128</v>
      </c>
      <c r="C7" s="44" t="s">
        <v>77</v>
      </c>
      <c r="D7" s="12"/>
      <c r="E7" s="45">
        <v>1734.8400000000001</v>
      </c>
      <c r="F7" s="45">
        <v>76.86</v>
      </c>
      <c r="G7" s="45">
        <v>0</v>
      </c>
      <c r="H7" s="45">
        <v>120.78</v>
      </c>
      <c r="I7" s="45">
        <v>0</v>
      </c>
      <c r="J7" s="45">
        <v>0</v>
      </c>
      <c r="K7" s="45">
        <v>0</v>
      </c>
      <c r="L7" s="45">
        <v>0</v>
      </c>
      <c r="M7" s="45">
        <v>0</v>
      </c>
      <c r="N7" s="45">
        <v>0</v>
      </c>
      <c r="O7" s="45">
        <v>0</v>
      </c>
      <c r="P7" s="45">
        <v>0</v>
      </c>
      <c r="Q7" s="45">
        <v>0</v>
      </c>
      <c r="R7" s="45">
        <v>0</v>
      </c>
      <c r="S7" s="45">
        <v>0</v>
      </c>
      <c r="T7" s="45">
        <v>175.68</v>
      </c>
      <c r="U7" s="45">
        <v>0</v>
      </c>
      <c r="V7" s="45">
        <v>175.68</v>
      </c>
      <c r="W7" s="45">
        <v>0</v>
      </c>
      <c r="X7" s="45">
        <v>0</v>
      </c>
      <c r="Y7" s="45">
        <v>0</v>
      </c>
      <c r="Z7" s="45">
        <v>0</v>
      </c>
      <c r="AA7" s="45">
        <v>0</v>
      </c>
      <c r="AB7" s="45">
        <v>0</v>
      </c>
      <c r="AC7" s="45">
        <v>0</v>
      </c>
      <c r="AD7" s="45">
        <v>0</v>
      </c>
      <c r="AE7" s="45">
        <v>0</v>
      </c>
      <c r="AF7" s="45">
        <v>0</v>
      </c>
      <c r="AG7" s="45">
        <v>0</v>
      </c>
      <c r="AH7" s="45">
        <v>0</v>
      </c>
      <c r="AI7" s="45">
        <v>0</v>
      </c>
      <c r="AJ7" s="45">
        <v>0</v>
      </c>
      <c r="AK7" s="45">
        <v>0</v>
      </c>
      <c r="AL7" s="45">
        <v>0</v>
      </c>
      <c r="AM7" s="45">
        <v>0</v>
      </c>
      <c r="AN7" s="45">
        <v>76.86</v>
      </c>
      <c r="AO7" s="45">
        <v>0</v>
      </c>
      <c r="AP7" s="796">
        <f t="shared" si="0"/>
        <v>2185.02</v>
      </c>
      <c r="AQ7" s="113"/>
      <c r="AR7" s="46">
        <v>43564</v>
      </c>
      <c r="AS7" s="53">
        <v>0.44791666666666669</v>
      </c>
      <c r="AT7" s="44" t="s">
        <v>128</v>
      </c>
      <c r="AU7" s="48">
        <v>10</v>
      </c>
      <c r="AV7" s="49" t="s">
        <v>75</v>
      </c>
      <c r="AW7" s="44">
        <v>9.1999999999999993</v>
      </c>
      <c r="AX7" s="44">
        <v>102</v>
      </c>
      <c r="AY7" s="49">
        <v>1.81</v>
      </c>
      <c r="AZ7" s="44">
        <v>0.9</v>
      </c>
      <c r="BA7" s="50">
        <v>20.399999999999999</v>
      </c>
      <c r="BB7" s="44">
        <v>762.5</v>
      </c>
      <c r="BC7" s="50">
        <v>6.5</v>
      </c>
      <c r="BD7" s="44">
        <v>0</v>
      </c>
      <c r="BE7" s="44">
        <v>0</v>
      </c>
      <c r="BF7" s="44">
        <v>3</v>
      </c>
      <c r="BG7" s="55">
        <v>0.61</v>
      </c>
      <c r="BH7" s="52"/>
    </row>
    <row r="8" spans="1:60" ht="16.5" thickBot="1">
      <c r="A8" s="56">
        <v>43565</v>
      </c>
      <c r="B8" s="44" t="s">
        <v>89</v>
      </c>
      <c r="C8" s="44" t="s">
        <v>77</v>
      </c>
      <c r="D8" s="12"/>
      <c r="E8" s="45">
        <v>109.80000000000001</v>
      </c>
      <c r="F8" s="45">
        <v>252.54000000000002</v>
      </c>
      <c r="G8" s="45">
        <v>0</v>
      </c>
      <c r="H8" s="45">
        <v>0</v>
      </c>
      <c r="I8" s="45">
        <v>0</v>
      </c>
      <c r="J8" s="45">
        <v>0</v>
      </c>
      <c r="K8" s="45">
        <v>0</v>
      </c>
      <c r="L8" s="45">
        <v>0</v>
      </c>
      <c r="M8" s="45">
        <v>0</v>
      </c>
      <c r="N8" s="45">
        <v>0</v>
      </c>
      <c r="O8" s="45">
        <v>0</v>
      </c>
      <c r="P8" s="45">
        <v>0</v>
      </c>
      <c r="Q8" s="45">
        <v>0</v>
      </c>
      <c r="R8" s="45">
        <v>0</v>
      </c>
      <c r="S8" s="45">
        <v>0</v>
      </c>
      <c r="T8" s="45">
        <v>98.820000000000007</v>
      </c>
      <c r="U8" s="45">
        <v>0</v>
      </c>
      <c r="V8" s="45">
        <v>98.820000000000007</v>
      </c>
      <c r="W8" s="45">
        <v>0</v>
      </c>
      <c r="X8" s="45">
        <v>0</v>
      </c>
      <c r="Y8" s="45">
        <v>0</v>
      </c>
      <c r="Z8" s="45">
        <v>0</v>
      </c>
      <c r="AA8" s="45">
        <v>0</v>
      </c>
      <c r="AB8" s="45">
        <v>0</v>
      </c>
      <c r="AC8" s="45">
        <v>0</v>
      </c>
      <c r="AD8" s="45">
        <v>0</v>
      </c>
      <c r="AE8" s="45">
        <v>0</v>
      </c>
      <c r="AF8" s="45">
        <v>0</v>
      </c>
      <c r="AG8" s="45">
        <v>0</v>
      </c>
      <c r="AH8" s="45">
        <v>0</v>
      </c>
      <c r="AI8" s="45">
        <v>0</v>
      </c>
      <c r="AJ8" s="45">
        <v>0</v>
      </c>
      <c r="AK8" s="45">
        <v>0</v>
      </c>
      <c r="AL8" s="45">
        <v>0</v>
      </c>
      <c r="AM8" s="45">
        <v>0</v>
      </c>
      <c r="AN8" s="45">
        <v>0</v>
      </c>
      <c r="AO8" s="45">
        <v>0</v>
      </c>
      <c r="AP8" s="796">
        <f t="shared" si="0"/>
        <v>461.16</v>
      </c>
      <c r="AQ8" s="113"/>
      <c r="AR8" s="46">
        <v>43565</v>
      </c>
      <c r="AS8" s="53">
        <v>0.75347222222222221</v>
      </c>
      <c r="AT8" s="44" t="s">
        <v>89</v>
      </c>
      <c r="AU8" s="48">
        <v>10</v>
      </c>
      <c r="AV8" s="49" t="s">
        <v>75</v>
      </c>
      <c r="AW8" s="44">
        <v>10.4</v>
      </c>
      <c r="AX8" s="44">
        <v>134</v>
      </c>
      <c r="AY8" s="49">
        <v>43.03</v>
      </c>
      <c r="AZ8" s="44">
        <v>27.8</v>
      </c>
      <c r="BA8" s="50">
        <v>22.3</v>
      </c>
      <c r="BB8" s="44">
        <v>763.3</v>
      </c>
      <c r="BC8" s="50">
        <v>7.82</v>
      </c>
      <c r="BD8" s="47" t="s">
        <v>91</v>
      </c>
      <c r="BE8" s="47" t="s">
        <v>91</v>
      </c>
      <c r="BF8" s="47" t="s">
        <v>91</v>
      </c>
      <c r="BG8" s="51" t="s">
        <v>91</v>
      </c>
      <c r="BH8" s="52"/>
    </row>
    <row r="9" spans="1:60" ht="16.5" thickBot="1">
      <c r="A9" s="56">
        <v>43565</v>
      </c>
      <c r="B9" s="44" t="s">
        <v>92</v>
      </c>
      <c r="C9" s="44" t="s">
        <v>77</v>
      </c>
      <c r="D9" s="12"/>
      <c r="E9" s="45">
        <v>32.94</v>
      </c>
      <c r="F9" s="45">
        <v>109.80000000000001</v>
      </c>
      <c r="G9" s="45">
        <v>10.98</v>
      </c>
      <c r="H9" s="45">
        <v>0</v>
      </c>
      <c r="I9" s="45">
        <v>0</v>
      </c>
      <c r="J9" s="45">
        <v>0</v>
      </c>
      <c r="K9" s="45">
        <v>0</v>
      </c>
      <c r="L9" s="45">
        <v>0</v>
      </c>
      <c r="M9" s="45">
        <v>0</v>
      </c>
      <c r="N9" s="45">
        <v>0</v>
      </c>
      <c r="O9" s="45">
        <v>0</v>
      </c>
      <c r="P9" s="45">
        <v>0</v>
      </c>
      <c r="Q9" s="45">
        <v>0</v>
      </c>
      <c r="R9" s="45">
        <v>10.98</v>
      </c>
      <c r="S9" s="45">
        <v>0</v>
      </c>
      <c r="T9" s="45">
        <v>713.7</v>
      </c>
      <c r="U9" s="45">
        <v>0</v>
      </c>
      <c r="V9" s="45">
        <v>702.72</v>
      </c>
      <c r="W9" s="45">
        <v>10.98</v>
      </c>
      <c r="X9" s="45">
        <v>0</v>
      </c>
      <c r="Y9" s="45">
        <v>0</v>
      </c>
      <c r="Z9" s="45">
        <v>0</v>
      </c>
      <c r="AA9" s="45">
        <v>0</v>
      </c>
      <c r="AB9" s="45">
        <v>0</v>
      </c>
      <c r="AC9" s="45">
        <v>0</v>
      </c>
      <c r="AD9" s="45">
        <v>0</v>
      </c>
      <c r="AE9" s="45">
        <v>0</v>
      </c>
      <c r="AF9" s="45">
        <v>0</v>
      </c>
      <c r="AG9" s="45">
        <v>0</v>
      </c>
      <c r="AH9" s="45">
        <v>0</v>
      </c>
      <c r="AI9" s="45">
        <v>0</v>
      </c>
      <c r="AJ9" s="45">
        <v>0</v>
      </c>
      <c r="AK9" s="45">
        <v>0</v>
      </c>
      <c r="AL9" s="45">
        <v>0</v>
      </c>
      <c r="AM9" s="45">
        <v>0</v>
      </c>
      <c r="AN9" s="45">
        <v>0</v>
      </c>
      <c r="AO9" s="45">
        <v>0</v>
      </c>
      <c r="AP9" s="796">
        <f t="shared" si="0"/>
        <v>867.42000000000007</v>
      </c>
      <c r="AQ9" s="113"/>
      <c r="AR9" s="46">
        <v>43565</v>
      </c>
      <c r="AS9" s="47" t="s">
        <v>91</v>
      </c>
      <c r="AT9" s="44" t="s">
        <v>92</v>
      </c>
      <c r="AU9" s="48">
        <v>10</v>
      </c>
      <c r="AV9" s="49" t="s">
        <v>75</v>
      </c>
      <c r="AW9" s="44">
        <v>11.6</v>
      </c>
      <c r="AX9" s="44">
        <v>154</v>
      </c>
      <c r="AY9" s="49">
        <v>42.35</v>
      </c>
      <c r="AZ9" s="44">
        <v>26.7</v>
      </c>
      <c r="BA9" s="50">
        <v>21.3</v>
      </c>
      <c r="BB9" s="44">
        <v>763.3</v>
      </c>
      <c r="BC9" s="50">
        <v>7.77</v>
      </c>
      <c r="BD9" s="47" t="s">
        <v>91</v>
      </c>
      <c r="BE9" s="47" t="s">
        <v>91</v>
      </c>
      <c r="BF9" s="47" t="s">
        <v>91</v>
      </c>
      <c r="BG9" s="51" t="s">
        <v>91</v>
      </c>
      <c r="BH9" s="52"/>
    </row>
    <row r="10" spans="1:60" ht="16.5" thickBot="1">
      <c r="A10" s="43">
        <v>43566</v>
      </c>
      <c r="B10" s="44" t="s">
        <v>82</v>
      </c>
      <c r="C10" s="44" t="s">
        <v>77</v>
      </c>
      <c r="D10" s="12"/>
      <c r="E10" s="45">
        <v>109.80000000000001</v>
      </c>
      <c r="F10" s="45">
        <v>570.96</v>
      </c>
      <c r="G10" s="45">
        <v>10.98</v>
      </c>
      <c r="H10" s="45">
        <v>0</v>
      </c>
      <c r="I10" s="45">
        <v>0</v>
      </c>
      <c r="J10" s="45">
        <v>0</v>
      </c>
      <c r="K10" s="45">
        <v>0</v>
      </c>
      <c r="L10" s="45">
        <v>0</v>
      </c>
      <c r="M10" s="45">
        <v>0</v>
      </c>
      <c r="N10" s="45">
        <v>0</v>
      </c>
      <c r="O10" s="45">
        <v>0</v>
      </c>
      <c r="P10" s="45">
        <v>0</v>
      </c>
      <c r="Q10" s="45">
        <v>0</v>
      </c>
      <c r="R10" s="45">
        <v>10.98</v>
      </c>
      <c r="S10" s="45">
        <v>0</v>
      </c>
      <c r="T10" s="45">
        <v>944.28000000000009</v>
      </c>
      <c r="U10" s="45">
        <v>0</v>
      </c>
      <c r="V10" s="45">
        <v>944.28000000000009</v>
      </c>
      <c r="W10" s="45">
        <v>0</v>
      </c>
      <c r="X10" s="45">
        <v>0</v>
      </c>
      <c r="Y10" s="45">
        <v>0</v>
      </c>
      <c r="Z10" s="45">
        <v>10.98</v>
      </c>
      <c r="AA10" s="45">
        <v>10.98</v>
      </c>
      <c r="AB10" s="45">
        <v>0</v>
      </c>
      <c r="AC10" s="45">
        <v>0</v>
      </c>
      <c r="AD10" s="45">
        <v>0</v>
      </c>
      <c r="AE10" s="45">
        <v>0</v>
      </c>
      <c r="AF10" s="45">
        <v>0</v>
      </c>
      <c r="AG10" s="45">
        <v>0</v>
      </c>
      <c r="AH10" s="45">
        <v>0</v>
      </c>
      <c r="AI10" s="45">
        <v>0</v>
      </c>
      <c r="AJ10" s="45">
        <v>0</v>
      </c>
      <c r="AK10" s="45">
        <v>0</v>
      </c>
      <c r="AL10" s="45">
        <v>0</v>
      </c>
      <c r="AM10" s="45">
        <v>0</v>
      </c>
      <c r="AN10" s="45">
        <v>0</v>
      </c>
      <c r="AO10" s="45">
        <v>0</v>
      </c>
      <c r="AP10" s="796">
        <f t="shared" si="0"/>
        <v>1647</v>
      </c>
      <c r="AQ10" s="113"/>
      <c r="AR10" s="46">
        <v>43566</v>
      </c>
      <c r="AS10" s="47" t="s">
        <v>91</v>
      </c>
      <c r="AT10" s="44" t="s">
        <v>82</v>
      </c>
      <c r="AU10" s="48">
        <v>10</v>
      </c>
      <c r="AV10" s="49" t="s">
        <v>75</v>
      </c>
      <c r="AW10" s="44">
        <v>11.2</v>
      </c>
      <c r="AX10" s="44">
        <v>150</v>
      </c>
      <c r="AY10" s="49">
        <v>57.8</v>
      </c>
      <c r="AZ10" s="44">
        <v>38.6</v>
      </c>
      <c r="BA10" s="50">
        <v>18.600000000000001</v>
      </c>
      <c r="BB10" s="44">
        <v>763.2</v>
      </c>
      <c r="BC10" s="50">
        <v>7.92</v>
      </c>
      <c r="BD10" s="47" t="s">
        <v>91</v>
      </c>
      <c r="BE10" s="47" t="s">
        <v>91</v>
      </c>
      <c r="BF10" s="47" t="s">
        <v>91</v>
      </c>
      <c r="BG10" s="51" t="s">
        <v>91</v>
      </c>
      <c r="BH10" s="52"/>
    </row>
    <row r="11" spans="1:60" ht="16.5" thickBot="1">
      <c r="A11" s="56">
        <v>43566</v>
      </c>
      <c r="B11" s="44" t="s">
        <v>73</v>
      </c>
      <c r="C11" s="44" t="s">
        <v>77</v>
      </c>
      <c r="D11" s="12"/>
      <c r="E11" s="45">
        <v>76.86</v>
      </c>
      <c r="F11" s="45">
        <v>483.12</v>
      </c>
      <c r="G11" s="45">
        <v>0</v>
      </c>
      <c r="H11" s="45">
        <v>0</v>
      </c>
      <c r="I11" s="45">
        <v>461.16</v>
      </c>
      <c r="J11" s="45">
        <v>0</v>
      </c>
      <c r="K11" s="45">
        <v>0</v>
      </c>
      <c r="L11" s="45">
        <v>0</v>
      </c>
      <c r="M11" s="45">
        <v>0</v>
      </c>
      <c r="N11" s="45">
        <v>0</v>
      </c>
      <c r="O11" s="45">
        <v>0</v>
      </c>
      <c r="P11" s="45">
        <v>0</v>
      </c>
      <c r="Q11" s="45">
        <v>0</v>
      </c>
      <c r="R11" s="45">
        <v>0</v>
      </c>
      <c r="S11" s="45">
        <v>0</v>
      </c>
      <c r="T11" s="45">
        <v>54.900000000000006</v>
      </c>
      <c r="U11" s="45">
        <v>0</v>
      </c>
      <c r="V11" s="45">
        <v>0</v>
      </c>
      <c r="W11" s="45">
        <v>54.900000000000006</v>
      </c>
      <c r="X11" s="45">
        <v>0</v>
      </c>
      <c r="Y11" s="45">
        <v>0</v>
      </c>
      <c r="Z11" s="45">
        <v>0</v>
      </c>
      <c r="AA11" s="45">
        <v>0</v>
      </c>
      <c r="AB11" s="45">
        <v>0</v>
      </c>
      <c r="AC11" s="45">
        <v>0</v>
      </c>
      <c r="AD11" s="45">
        <v>0</v>
      </c>
      <c r="AE11" s="45">
        <v>0</v>
      </c>
      <c r="AF11" s="45">
        <v>0</v>
      </c>
      <c r="AG11" s="45">
        <v>0</v>
      </c>
      <c r="AH11" s="45">
        <v>0</v>
      </c>
      <c r="AI11" s="45">
        <v>0</v>
      </c>
      <c r="AJ11" s="45">
        <v>0</v>
      </c>
      <c r="AK11" s="45">
        <v>0</v>
      </c>
      <c r="AL11" s="45">
        <v>0</v>
      </c>
      <c r="AM11" s="45">
        <v>0</v>
      </c>
      <c r="AN11" s="45">
        <v>0</v>
      </c>
      <c r="AO11" s="45">
        <v>0</v>
      </c>
      <c r="AP11" s="796">
        <f t="shared" si="0"/>
        <v>1076.0400000000002</v>
      </c>
      <c r="AQ11" s="113"/>
      <c r="AR11" s="46">
        <v>43566</v>
      </c>
      <c r="AS11" s="47" t="s">
        <v>91</v>
      </c>
      <c r="AT11" s="44" t="s">
        <v>73</v>
      </c>
      <c r="AU11" s="48">
        <v>10</v>
      </c>
      <c r="AV11" s="49" t="s">
        <v>75</v>
      </c>
      <c r="AW11" s="44">
        <v>9.5</v>
      </c>
      <c r="AX11" s="44">
        <v>115</v>
      </c>
      <c r="AY11" s="49">
        <v>44.01</v>
      </c>
      <c r="AZ11" s="44">
        <v>28.5</v>
      </c>
      <c r="BA11" s="50">
        <v>16.2</v>
      </c>
      <c r="BB11" s="44">
        <v>763.6</v>
      </c>
      <c r="BC11" s="50">
        <v>7.83</v>
      </c>
      <c r="BD11" s="47" t="s">
        <v>91</v>
      </c>
      <c r="BE11" s="47" t="s">
        <v>91</v>
      </c>
      <c r="BF11" s="47" t="s">
        <v>91</v>
      </c>
      <c r="BG11" s="51" t="s">
        <v>91</v>
      </c>
      <c r="BH11" s="52"/>
    </row>
    <row r="12" spans="1:60" ht="16.5" thickBot="1">
      <c r="A12" s="56">
        <v>43569</v>
      </c>
      <c r="B12" s="44" t="s">
        <v>94</v>
      </c>
      <c r="C12" s="44" t="s">
        <v>77</v>
      </c>
      <c r="D12" s="12"/>
      <c r="E12" s="45">
        <v>724.68000000000006</v>
      </c>
      <c r="F12" s="45">
        <v>32.94</v>
      </c>
      <c r="G12" s="45">
        <v>10.98</v>
      </c>
      <c r="H12" s="45">
        <v>0</v>
      </c>
      <c r="I12" s="45">
        <v>0</v>
      </c>
      <c r="J12" s="45">
        <v>32.94</v>
      </c>
      <c r="K12" s="45">
        <v>0</v>
      </c>
      <c r="L12" s="45">
        <v>10.98</v>
      </c>
      <c r="M12" s="45">
        <v>21.96</v>
      </c>
      <c r="N12" s="45">
        <v>0</v>
      </c>
      <c r="O12" s="45">
        <v>0</v>
      </c>
      <c r="P12" s="45">
        <v>0</v>
      </c>
      <c r="Q12" s="45">
        <v>0</v>
      </c>
      <c r="R12" s="45">
        <v>10.98</v>
      </c>
      <c r="S12" s="45">
        <v>0</v>
      </c>
      <c r="T12" s="45">
        <v>1207.8</v>
      </c>
      <c r="U12" s="45">
        <v>0</v>
      </c>
      <c r="V12" s="45">
        <v>1207.8</v>
      </c>
      <c r="W12" s="45">
        <v>0</v>
      </c>
      <c r="X12" s="45">
        <v>0</v>
      </c>
      <c r="Y12" s="45">
        <v>0</v>
      </c>
      <c r="Z12" s="45">
        <v>10.98</v>
      </c>
      <c r="AA12" s="45">
        <v>10.98</v>
      </c>
      <c r="AB12" s="45">
        <v>0</v>
      </c>
      <c r="AC12" s="45">
        <v>0</v>
      </c>
      <c r="AD12" s="45">
        <v>0</v>
      </c>
      <c r="AE12" s="45">
        <v>0</v>
      </c>
      <c r="AF12" s="45">
        <v>0</v>
      </c>
      <c r="AG12" s="45">
        <v>0</v>
      </c>
      <c r="AH12" s="45">
        <v>0</v>
      </c>
      <c r="AI12" s="45">
        <v>0</v>
      </c>
      <c r="AJ12" s="45">
        <v>0</v>
      </c>
      <c r="AK12" s="45">
        <v>0</v>
      </c>
      <c r="AL12" s="45">
        <v>0</v>
      </c>
      <c r="AM12" s="45">
        <v>0</v>
      </c>
      <c r="AN12" s="45">
        <v>0</v>
      </c>
      <c r="AO12" s="45">
        <v>0</v>
      </c>
      <c r="AP12" s="796">
        <f t="shared" si="0"/>
        <v>2020.3200000000004</v>
      </c>
      <c r="AQ12" s="113"/>
      <c r="AR12" s="46">
        <v>43569</v>
      </c>
      <c r="AS12" s="53">
        <v>0.53472222222222221</v>
      </c>
      <c r="AT12" s="44" t="s">
        <v>94</v>
      </c>
      <c r="AU12" s="48">
        <v>10</v>
      </c>
      <c r="AV12" s="49" t="s">
        <v>75</v>
      </c>
      <c r="AW12" s="44">
        <v>11.2</v>
      </c>
      <c r="AX12" s="44">
        <v>154</v>
      </c>
      <c r="AY12" s="49">
        <v>48.64</v>
      </c>
      <c r="AZ12" s="44">
        <v>31.8</v>
      </c>
      <c r="BA12" s="50">
        <v>22.1</v>
      </c>
      <c r="BB12" s="44">
        <v>761</v>
      </c>
      <c r="BC12" s="50">
        <v>7.96</v>
      </c>
      <c r="BD12" s="47" t="s">
        <v>91</v>
      </c>
      <c r="BE12" s="47" t="s">
        <v>91</v>
      </c>
      <c r="BF12" s="47" t="s">
        <v>91</v>
      </c>
      <c r="BG12" s="51" t="s">
        <v>91</v>
      </c>
      <c r="BH12" s="52"/>
    </row>
    <row r="13" spans="1:60" ht="16.5" thickBot="1">
      <c r="A13" s="43">
        <v>43569</v>
      </c>
      <c r="B13" s="44" t="s">
        <v>96</v>
      </c>
      <c r="C13" s="44" t="s">
        <v>77</v>
      </c>
      <c r="D13" s="12"/>
      <c r="E13" s="45">
        <v>0</v>
      </c>
      <c r="F13" s="45">
        <v>98.820000000000007</v>
      </c>
      <c r="G13" s="45">
        <v>0</v>
      </c>
      <c r="H13" s="45">
        <v>0</v>
      </c>
      <c r="I13" s="45">
        <v>0</v>
      </c>
      <c r="J13" s="45">
        <v>10.98</v>
      </c>
      <c r="K13" s="45">
        <v>0</v>
      </c>
      <c r="L13" s="45">
        <v>0</v>
      </c>
      <c r="M13" s="45">
        <v>10.98</v>
      </c>
      <c r="N13" s="45">
        <v>0</v>
      </c>
      <c r="O13" s="45">
        <v>0</v>
      </c>
      <c r="P13" s="45">
        <v>0</v>
      </c>
      <c r="Q13" s="45">
        <v>0</v>
      </c>
      <c r="R13" s="45">
        <v>0</v>
      </c>
      <c r="S13" s="45">
        <v>0</v>
      </c>
      <c r="T13" s="45">
        <v>801.54000000000008</v>
      </c>
      <c r="U13" s="45">
        <v>0</v>
      </c>
      <c r="V13" s="45">
        <v>801.54000000000008</v>
      </c>
      <c r="W13" s="45">
        <v>0</v>
      </c>
      <c r="X13" s="45">
        <v>0</v>
      </c>
      <c r="Y13" s="45">
        <v>0</v>
      </c>
      <c r="Z13" s="45">
        <v>0</v>
      </c>
      <c r="AA13" s="45">
        <v>0</v>
      </c>
      <c r="AB13" s="45">
        <v>0</v>
      </c>
      <c r="AC13" s="45">
        <v>0</v>
      </c>
      <c r="AD13" s="45">
        <v>0</v>
      </c>
      <c r="AE13" s="45">
        <v>0</v>
      </c>
      <c r="AF13" s="45">
        <v>0</v>
      </c>
      <c r="AG13" s="45">
        <v>0</v>
      </c>
      <c r="AH13" s="45">
        <v>0</v>
      </c>
      <c r="AI13" s="45">
        <v>0</v>
      </c>
      <c r="AJ13" s="45">
        <v>0</v>
      </c>
      <c r="AK13" s="45">
        <v>0</v>
      </c>
      <c r="AL13" s="45">
        <v>0</v>
      </c>
      <c r="AM13" s="45">
        <v>0</v>
      </c>
      <c r="AN13" s="45">
        <v>0</v>
      </c>
      <c r="AO13" s="45">
        <v>0</v>
      </c>
      <c r="AP13" s="796">
        <f t="shared" si="0"/>
        <v>911.34</v>
      </c>
      <c r="AQ13" s="113"/>
      <c r="AR13" s="46">
        <v>43569</v>
      </c>
      <c r="AS13" s="53">
        <v>0.625</v>
      </c>
      <c r="AT13" s="44" t="s">
        <v>96</v>
      </c>
      <c r="AU13" s="48">
        <v>10</v>
      </c>
      <c r="AV13" s="49" t="s">
        <v>75</v>
      </c>
      <c r="AW13" s="44">
        <v>13.6</v>
      </c>
      <c r="AX13" s="44">
        <v>189</v>
      </c>
      <c r="AY13" s="49">
        <v>48.5</v>
      </c>
      <c r="AZ13" s="44">
        <v>31.9</v>
      </c>
      <c r="BA13" s="50">
        <v>22.1</v>
      </c>
      <c r="BB13" s="44">
        <v>761.9</v>
      </c>
      <c r="BC13" s="50">
        <v>7.94</v>
      </c>
      <c r="BD13" s="47" t="s">
        <v>91</v>
      </c>
      <c r="BE13" s="47" t="s">
        <v>91</v>
      </c>
      <c r="BF13" s="47" t="s">
        <v>91</v>
      </c>
      <c r="BG13" s="51" t="s">
        <v>91</v>
      </c>
      <c r="BH13" s="52"/>
    </row>
    <row r="14" spans="1:60" ht="16.5" thickBot="1">
      <c r="A14" s="43">
        <v>43573</v>
      </c>
      <c r="B14" s="44" t="s">
        <v>86</v>
      </c>
      <c r="C14" s="44" t="s">
        <v>77</v>
      </c>
      <c r="D14" s="12"/>
      <c r="E14" s="45">
        <v>999.18000000000006</v>
      </c>
      <c r="F14" s="45">
        <v>0</v>
      </c>
      <c r="G14" s="45">
        <v>0</v>
      </c>
      <c r="H14" s="45">
        <v>4249.26</v>
      </c>
      <c r="I14" s="45">
        <v>21.96</v>
      </c>
      <c r="J14" s="45">
        <v>21.96</v>
      </c>
      <c r="K14" s="45">
        <v>0</v>
      </c>
      <c r="L14" s="45">
        <v>21.96</v>
      </c>
      <c r="M14" s="45">
        <v>0</v>
      </c>
      <c r="N14" s="45">
        <v>0</v>
      </c>
      <c r="O14" s="45">
        <v>0</v>
      </c>
      <c r="P14" s="45">
        <v>0</v>
      </c>
      <c r="Q14" s="45">
        <v>0</v>
      </c>
      <c r="R14" s="45">
        <v>0</v>
      </c>
      <c r="S14" s="45">
        <v>0</v>
      </c>
      <c r="T14" s="45">
        <v>54.900000000000006</v>
      </c>
      <c r="U14" s="45">
        <v>0</v>
      </c>
      <c r="V14" s="45">
        <v>54.900000000000006</v>
      </c>
      <c r="W14" s="45">
        <v>0</v>
      </c>
      <c r="X14" s="45">
        <v>0</v>
      </c>
      <c r="Y14" s="45">
        <v>0</v>
      </c>
      <c r="Z14" s="45">
        <v>0</v>
      </c>
      <c r="AA14" s="45">
        <v>0</v>
      </c>
      <c r="AB14" s="45">
        <v>0</v>
      </c>
      <c r="AC14" s="45">
        <v>0</v>
      </c>
      <c r="AD14" s="45">
        <v>0</v>
      </c>
      <c r="AE14" s="45">
        <v>0</v>
      </c>
      <c r="AF14" s="45">
        <v>0</v>
      </c>
      <c r="AG14" s="45">
        <v>0</v>
      </c>
      <c r="AH14" s="45">
        <v>0</v>
      </c>
      <c r="AI14" s="45">
        <v>0</v>
      </c>
      <c r="AJ14" s="45">
        <v>0</v>
      </c>
      <c r="AK14" s="45">
        <v>0</v>
      </c>
      <c r="AL14" s="45">
        <v>0</v>
      </c>
      <c r="AM14" s="45">
        <v>54.900000000000006</v>
      </c>
      <c r="AN14" s="45">
        <v>0</v>
      </c>
      <c r="AO14" s="45">
        <v>0</v>
      </c>
      <c r="AP14" s="796">
        <f t="shared" si="0"/>
        <v>5402.16</v>
      </c>
      <c r="AQ14" s="113"/>
      <c r="AR14" s="46">
        <v>43573</v>
      </c>
      <c r="AS14" s="53">
        <v>0.4375</v>
      </c>
      <c r="AT14" s="44" t="s">
        <v>86</v>
      </c>
      <c r="AU14" s="48">
        <v>10</v>
      </c>
      <c r="AV14" s="49" t="s">
        <v>75</v>
      </c>
      <c r="AW14" s="44">
        <v>2.6</v>
      </c>
      <c r="AX14" s="44">
        <v>29</v>
      </c>
      <c r="AY14" s="49">
        <v>1.42</v>
      </c>
      <c r="AZ14" s="44">
        <v>0.7</v>
      </c>
      <c r="BA14" s="50">
        <v>20.7</v>
      </c>
      <c r="BB14" s="44">
        <v>765.2</v>
      </c>
      <c r="BC14" s="50">
        <v>6.78</v>
      </c>
      <c r="BD14" s="47" t="s">
        <v>91</v>
      </c>
      <c r="BE14" s="47" t="s">
        <v>91</v>
      </c>
      <c r="BF14" s="47" t="s">
        <v>91</v>
      </c>
      <c r="BG14" s="51" t="s">
        <v>91</v>
      </c>
      <c r="BH14" s="52"/>
    </row>
    <row r="15" spans="1:60" ht="16.5" thickBot="1">
      <c r="A15" s="43">
        <v>43573</v>
      </c>
      <c r="B15" s="44" t="s">
        <v>118</v>
      </c>
      <c r="C15" s="44" t="s">
        <v>77</v>
      </c>
      <c r="D15" s="12"/>
      <c r="E15" s="45">
        <v>417.24</v>
      </c>
      <c r="F15" s="45">
        <v>76.86</v>
      </c>
      <c r="G15" s="45">
        <v>0</v>
      </c>
      <c r="H15" s="45">
        <v>614.88</v>
      </c>
      <c r="I15" s="45">
        <v>10.98</v>
      </c>
      <c r="J15" s="45">
        <v>0</v>
      </c>
      <c r="K15" s="45">
        <v>0</v>
      </c>
      <c r="L15" s="45">
        <v>0</v>
      </c>
      <c r="M15" s="45">
        <v>0</v>
      </c>
      <c r="N15" s="45">
        <v>0</v>
      </c>
      <c r="O15" s="45">
        <v>0</v>
      </c>
      <c r="P15" s="45">
        <v>0</v>
      </c>
      <c r="Q15" s="45">
        <v>0</v>
      </c>
      <c r="R15" s="45">
        <v>0</v>
      </c>
      <c r="S15" s="45">
        <v>0</v>
      </c>
      <c r="T15" s="45">
        <v>0</v>
      </c>
      <c r="U15" s="45">
        <v>0</v>
      </c>
      <c r="V15" s="45">
        <v>0</v>
      </c>
      <c r="W15" s="45">
        <v>0</v>
      </c>
      <c r="X15" s="45">
        <v>0</v>
      </c>
      <c r="Y15" s="45">
        <v>0</v>
      </c>
      <c r="Z15" s="45">
        <v>0</v>
      </c>
      <c r="AA15" s="45">
        <v>0</v>
      </c>
      <c r="AB15" s="45">
        <v>0</v>
      </c>
      <c r="AC15" s="45">
        <v>0</v>
      </c>
      <c r="AD15" s="45">
        <v>0</v>
      </c>
      <c r="AE15" s="45">
        <v>0</v>
      </c>
      <c r="AF15" s="45">
        <v>0</v>
      </c>
      <c r="AG15" s="45">
        <v>0</v>
      </c>
      <c r="AH15" s="45">
        <v>0</v>
      </c>
      <c r="AI15" s="45">
        <v>0</v>
      </c>
      <c r="AJ15" s="45">
        <v>0</v>
      </c>
      <c r="AK15" s="45">
        <v>0</v>
      </c>
      <c r="AL15" s="45">
        <v>0</v>
      </c>
      <c r="AM15" s="45">
        <v>0</v>
      </c>
      <c r="AN15" s="45">
        <v>0</v>
      </c>
      <c r="AO15" s="45">
        <v>0</v>
      </c>
      <c r="AP15" s="796">
        <f t="shared" si="0"/>
        <v>1119.96</v>
      </c>
      <c r="AQ15" s="113"/>
      <c r="AR15" s="46">
        <v>43573</v>
      </c>
      <c r="AS15" s="53">
        <v>0.47222222222222227</v>
      </c>
      <c r="AT15" s="44" t="s">
        <v>118</v>
      </c>
      <c r="AU15" s="48">
        <v>2</v>
      </c>
      <c r="AV15" s="49" t="s">
        <v>75</v>
      </c>
      <c r="AW15" s="44">
        <v>11.4</v>
      </c>
      <c r="AX15" s="44">
        <v>132</v>
      </c>
      <c r="AY15" s="49">
        <v>3.0640000000000001</v>
      </c>
      <c r="AZ15" s="44">
        <v>1.6</v>
      </c>
      <c r="BA15" s="50">
        <v>22.1</v>
      </c>
      <c r="BB15" s="44">
        <v>764.6</v>
      </c>
      <c r="BC15" s="50">
        <v>8.25</v>
      </c>
      <c r="BD15" s="44">
        <v>0</v>
      </c>
      <c r="BE15" s="44">
        <v>0</v>
      </c>
      <c r="BF15" s="44">
        <v>2</v>
      </c>
      <c r="BG15" s="55">
        <v>5</v>
      </c>
      <c r="BH15" s="52" t="s">
        <v>136</v>
      </c>
    </row>
    <row r="16" spans="1:60" ht="16.5" thickBot="1">
      <c r="A16" s="56">
        <v>43586</v>
      </c>
      <c r="B16" s="44" t="s">
        <v>98</v>
      </c>
      <c r="C16" s="44" t="s">
        <v>77</v>
      </c>
      <c r="D16" s="12"/>
      <c r="E16" s="45">
        <v>1668.96</v>
      </c>
      <c r="F16" s="45">
        <v>0</v>
      </c>
      <c r="G16" s="45">
        <v>0</v>
      </c>
      <c r="H16" s="45">
        <v>0</v>
      </c>
      <c r="I16" s="45">
        <v>21.96</v>
      </c>
      <c r="J16" s="45">
        <v>0</v>
      </c>
      <c r="K16" s="45">
        <v>0</v>
      </c>
      <c r="L16" s="45">
        <v>0</v>
      </c>
      <c r="M16" s="45">
        <v>0</v>
      </c>
      <c r="N16" s="45">
        <v>0</v>
      </c>
      <c r="O16" s="45">
        <v>0</v>
      </c>
      <c r="P16" s="45">
        <v>0</v>
      </c>
      <c r="Q16" s="45">
        <v>0</v>
      </c>
      <c r="R16" s="45">
        <v>0</v>
      </c>
      <c r="S16" s="45">
        <v>0</v>
      </c>
      <c r="T16" s="45">
        <v>0</v>
      </c>
      <c r="U16" s="45">
        <v>0</v>
      </c>
      <c r="V16" s="45">
        <v>0</v>
      </c>
      <c r="W16" s="45">
        <v>0</v>
      </c>
      <c r="X16" s="45">
        <v>0</v>
      </c>
      <c r="Y16" s="45">
        <v>0</v>
      </c>
      <c r="Z16" s="45">
        <v>0</v>
      </c>
      <c r="AA16" s="45">
        <v>0</v>
      </c>
      <c r="AB16" s="45">
        <v>0</v>
      </c>
      <c r="AC16" s="45">
        <v>0</v>
      </c>
      <c r="AD16" s="45">
        <v>0</v>
      </c>
      <c r="AE16" s="45">
        <v>0</v>
      </c>
      <c r="AF16" s="45">
        <v>0</v>
      </c>
      <c r="AG16" s="45">
        <v>0</v>
      </c>
      <c r="AH16" s="45">
        <v>0</v>
      </c>
      <c r="AI16" s="45">
        <v>0</v>
      </c>
      <c r="AJ16" s="45">
        <v>0</v>
      </c>
      <c r="AK16" s="45">
        <v>0</v>
      </c>
      <c r="AL16" s="45">
        <v>0</v>
      </c>
      <c r="AM16" s="45">
        <v>0</v>
      </c>
      <c r="AN16" s="45">
        <v>0</v>
      </c>
      <c r="AO16" s="45">
        <v>0</v>
      </c>
      <c r="AP16" s="796">
        <f t="shared" si="0"/>
        <v>1690.92</v>
      </c>
      <c r="AQ16" s="113"/>
      <c r="AR16" s="46">
        <v>43586</v>
      </c>
      <c r="AS16" s="53">
        <v>0.61458333333333337</v>
      </c>
      <c r="AT16" s="44" t="s">
        <v>101</v>
      </c>
      <c r="AU16" s="44">
        <v>10</v>
      </c>
      <c r="AV16" s="49" t="s">
        <v>75</v>
      </c>
      <c r="AW16" s="44">
        <v>8</v>
      </c>
      <c r="AX16" s="44">
        <v>103</v>
      </c>
      <c r="AY16" s="49">
        <v>6.9999999999999999E-4</v>
      </c>
      <c r="AZ16" s="44">
        <v>0</v>
      </c>
      <c r="BA16" s="50">
        <v>28.3</v>
      </c>
      <c r="BB16" s="44">
        <v>759.5</v>
      </c>
      <c r="BC16" s="50">
        <v>7.8</v>
      </c>
      <c r="BD16" s="44">
        <v>0</v>
      </c>
      <c r="BE16" s="44">
        <v>0</v>
      </c>
      <c r="BF16" s="44">
        <v>18</v>
      </c>
      <c r="BG16" s="55">
        <v>0.2</v>
      </c>
      <c r="BH16" s="52"/>
    </row>
    <row r="17" spans="1:60" ht="16.5" thickBot="1">
      <c r="A17" s="56">
        <v>43586</v>
      </c>
      <c r="B17" s="44" t="s">
        <v>84</v>
      </c>
      <c r="C17" s="44" t="s">
        <v>77</v>
      </c>
      <c r="D17" s="12"/>
      <c r="E17" s="45">
        <v>395.28000000000003</v>
      </c>
      <c r="F17" s="45">
        <v>21.96</v>
      </c>
      <c r="G17" s="45">
        <v>0</v>
      </c>
      <c r="H17" s="45">
        <v>32.94</v>
      </c>
      <c r="I17" s="45">
        <v>10.98</v>
      </c>
      <c r="J17" s="45">
        <v>21.96</v>
      </c>
      <c r="K17" s="45">
        <v>0</v>
      </c>
      <c r="L17" s="45">
        <v>21.96</v>
      </c>
      <c r="M17" s="45">
        <v>0</v>
      </c>
      <c r="N17" s="45">
        <v>0</v>
      </c>
      <c r="O17" s="45">
        <v>0</v>
      </c>
      <c r="P17" s="45">
        <v>0</v>
      </c>
      <c r="Q17" s="45">
        <v>0</v>
      </c>
      <c r="R17" s="45">
        <v>0</v>
      </c>
      <c r="S17" s="45">
        <v>0</v>
      </c>
      <c r="T17" s="45">
        <v>0</v>
      </c>
      <c r="U17" s="45">
        <v>0</v>
      </c>
      <c r="V17" s="45">
        <v>0</v>
      </c>
      <c r="W17" s="45">
        <v>0</v>
      </c>
      <c r="X17" s="45">
        <v>0</v>
      </c>
      <c r="Y17" s="45">
        <v>0</v>
      </c>
      <c r="Z17" s="45">
        <v>0</v>
      </c>
      <c r="AA17" s="45">
        <v>0</v>
      </c>
      <c r="AB17" s="45">
        <v>0</v>
      </c>
      <c r="AC17" s="45">
        <v>0</v>
      </c>
      <c r="AD17" s="45">
        <v>0</v>
      </c>
      <c r="AE17" s="45">
        <v>0</v>
      </c>
      <c r="AF17" s="45">
        <v>0</v>
      </c>
      <c r="AG17" s="45">
        <v>0</v>
      </c>
      <c r="AH17" s="45">
        <v>0</v>
      </c>
      <c r="AI17" s="45">
        <v>0</v>
      </c>
      <c r="AJ17" s="45">
        <v>0</v>
      </c>
      <c r="AK17" s="45">
        <v>0</v>
      </c>
      <c r="AL17" s="45">
        <v>0</v>
      </c>
      <c r="AM17" s="45">
        <v>0</v>
      </c>
      <c r="AN17" s="45">
        <v>0</v>
      </c>
      <c r="AO17" s="45">
        <v>0</v>
      </c>
      <c r="AP17" s="796">
        <f t="shared" si="0"/>
        <v>483.12</v>
      </c>
      <c r="AQ17" s="113"/>
      <c r="AR17" s="46">
        <v>43586</v>
      </c>
      <c r="AS17" s="53">
        <v>0.5625</v>
      </c>
      <c r="AT17" s="44" t="s">
        <v>85</v>
      </c>
      <c r="AU17" s="44">
        <v>5</v>
      </c>
      <c r="AV17" s="49" t="s">
        <v>75</v>
      </c>
      <c r="AW17" s="44">
        <v>15.76</v>
      </c>
      <c r="AX17" s="44">
        <v>183</v>
      </c>
      <c r="AY17" s="49">
        <v>0.20399999999999999</v>
      </c>
      <c r="AZ17" s="44">
        <v>0.1</v>
      </c>
      <c r="BA17" s="50">
        <v>22.7</v>
      </c>
      <c r="BB17" s="44">
        <v>760.5</v>
      </c>
      <c r="BC17" s="50">
        <v>9.1999999999999993</v>
      </c>
      <c r="BD17" s="44">
        <v>0</v>
      </c>
      <c r="BE17" s="44">
        <v>0</v>
      </c>
      <c r="BF17" s="44">
        <v>10</v>
      </c>
      <c r="BG17" s="55">
        <v>0.05</v>
      </c>
      <c r="BH17" s="52" t="s">
        <v>138</v>
      </c>
    </row>
    <row r="18" spans="1:60" ht="16.5" thickBot="1">
      <c r="A18" s="43">
        <v>43643</v>
      </c>
      <c r="B18" s="44" t="s">
        <v>73</v>
      </c>
      <c r="C18" s="44" t="s">
        <v>77</v>
      </c>
      <c r="D18" s="12"/>
      <c r="E18" s="45">
        <v>131.76</v>
      </c>
      <c r="F18" s="45">
        <v>669.78</v>
      </c>
      <c r="G18" s="45">
        <v>0</v>
      </c>
      <c r="H18" s="45">
        <v>0</v>
      </c>
      <c r="I18" s="45">
        <v>0</v>
      </c>
      <c r="J18" s="45">
        <v>87.84</v>
      </c>
      <c r="K18" s="45">
        <v>0</v>
      </c>
      <c r="L18" s="45">
        <v>76.86</v>
      </c>
      <c r="M18" s="45">
        <v>0</v>
      </c>
      <c r="N18" s="45">
        <v>0</v>
      </c>
      <c r="O18" s="45">
        <v>10.98</v>
      </c>
      <c r="P18" s="45">
        <v>0</v>
      </c>
      <c r="Q18" s="45">
        <v>43.92</v>
      </c>
      <c r="R18" s="45">
        <v>0</v>
      </c>
      <c r="S18" s="45">
        <v>0</v>
      </c>
      <c r="T18" s="45">
        <v>10.98</v>
      </c>
      <c r="U18" s="45">
        <v>10.98</v>
      </c>
      <c r="V18" s="45">
        <v>0</v>
      </c>
      <c r="W18" s="45">
        <v>0</v>
      </c>
      <c r="X18" s="45">
        <v>0</v>
      </c>
      <c r="Y18" s="45">
        <v>0</v>
      </c>
      <c r="Z18" s="45">
        <v>0</v>
      </c>
      <c r="AA18" s="45">
        <v>0</v>
      </c>
      <c r="AB18" s="45">
        <v>0</v>
      </c>
      <c r="AC18" s="45">
        <v>0</v>
      </c>
      <c r="AD18" s="45">
        <v>0</v>
      </c>
      <c r="AE18" s="45">
        <v>0</v>
      </c>
      <c r="AF18" s="45">
        <v>0</v>
      </c>
      <c r="AG18" s="45">
        <v>0</v>
      </c>
      <c r="AH18" s="45">
        <v>0</v>
      </c>
      <c r="AI18" s="45">
        <v>0</v>
      </c>
      <c r="AJ18" s="45">
        <v>0</v>
      </c>
      <c r="AK18" s="45">
        <v>0</v>
      </c>
      <c r="AL18" s="45">
        <v>0</v>
      </c>
      <c r="AM18" s="45">
        <v>0</v>
      </c>
      <c r="AN18" s="45">
        <v>0</v>
      </c>
      <c r="AO18" s="45">
        <v>0</v>
      </c>
      <c r="AP18" s="796">
        <f t="shared" si="0"/>
        <v>944.27999999999986</v>
      </c>
      <c r="AQ18" s="113"/>
      <c r="AR18" s="57">
        <v>43643</v>
      </c>
      <c r="AS18" s="1477">
        <v>0.60416666666666663</v>
      </c>
      <c r="AT18" s="1478" t="s">
        <v>73</v>
      </c>
      <c r="AU18" s="54">
        <v>10</v>
      </c>
      <c r="AV18" s="49" t="s">
        <v>75</v>
      </c>
      <c r="AW18" s="1478">
        <v>15.1</v>
      </c>
      <c r="AX18" s="1478">
        <v>214</v>
      </c>
      <c r="AY18" s="1479">
        <v>39.6</v>
      </c>
      <c r="AZ18" s="1478">
        <v>25.3</v>
      </c>
      <c r="BA18" s="1480">
        <v>25.8</v>
      </c>
      <c r="BB18" s="1478">
        <v>761</v>
      </c>
      <c r="BC18" s="1480">
        <v>8.6</v>
      </c>
      <c r="BD18" s="1478">
        <v>0</v>
      </c>
      <c r="BE18" s="1478">
        <v>0</v>
      </c>
      <c r="BF18" s="1478">
        <v>2</v>
      </c>
      <c r="BG18" s="1481">
        <v>0.15</v>
      </c>
      <c r="BH18" s="1482"/>
    </row>
    <row r="19" spans="1:60" ht="16.5" thickBot="1">
      <c r="A19" s="43">
        <v>43643</v>
      </c>
      <c r="B19" s="44" t="s">
        <v>118</v>
      </c>
      <c r="C19" s="44" t="s">
        <v>77</v>
      </c>
      <c r="D19" s="12"/>
      <c r="E19" s="45">
        <v>142.74</v>
      </c>
      <c r="F19" s="45">
        <v>54.900000000000006</v>
      </c>
      <c r="G19" s="45">
        <v>0</v>
      </c>
      <c r="H19" s="45">
        <v>10.98</v>
      </c>
      <c r="I19" s="45">
        <v>241.56</v>
      </c>
      <c r="J19" s="45">
        <v>10.98</v>
      </c>
      <c r="K19" s="45">
        <v>0</v>
      </c>
      <c r="L19" s="45">
        <v>10.98</v>
      </c>
      <c r="M19" s="45">
        <v>0</v>
      </c>
      <c r="N19" s="45">
        <v>0</v>
      </c>
      <c r="O19" s="45">
        <v>0</v>
      </c>
      <c r="P19" s="45">
        <v>0</v>
      </c>
      <c r="Q19" s="45">
        <v>0</v>
      </c>
      <c r="R19" s="45">
        <v>0</v>
      </c>
      <c r="S19" s="45">
        <v>0</v>
      </c>
      <c r="T19" s="45">
        <v>0</v>
      </c>
      <c r="U19" s="45">
        <v>0</v>
      </c>
      <c r="V19" s="45">
        <v>0</v>
      </c>
      <c r="W19" s="45">
        <v>0</v>
      </c>
      <c r="X19" s="45">
        <v>0</v>
      </c>
      <c r="Y19" s="45">
        <v>0</v>
      </c>
      <c r="Z19" s="45">
        <v>0</v>
      </c>
      <c r="AA19" s="45">
        <v>0</v>
      </c>
      <c r="AB19" s="45">
        <v>0</v>
      </c>
      <c r="AC19" s="45">
        <v>0</v>
      </c>
      <c r="AD19" s="45">
        <v>0</v>
      </c>
      <c r="AE19" s="45">
        <v>0</v>
      </c>
      <c r="AF19" s="45">
        <v>0</v>
      </c>
      <c r="AG19" s="45">
        <v>0</v>
      </c>
      <c r="AH19" s="45">
        <v>0</v>
      </c>
      <c r="AI19" s="45">
        <v>0</v>
      </c>
      <c r="AJ19" s="45">
        <v>0</v>
      </c>
      <c r="AK19" s="45">
        <v>0</v>
      </c>
      <c r="AL19" s="45">
        <v>0</v>
      </c>
      <c r="AM19" s="45">
        <v>0</v>
      </c>
      <c r="AN19" s="45">
        <v>43.92</v>
      </c>
      <c r="AO19" s="45">
        <v>0</v>
      </c>
      <c r="AP19" s="796">
        <f t="shared" si="0"/>
        <v>505.08000000000004</v>
      </c>
      <c r="AQ19" s="113"/>
      <c r="AR19" s="57">
        <v>43643</v>
      </c>
      <c r="AS19" s="1477">
        <v>0.46875</v>
      </c>
      <c r="AT19" s="1478" t="s">
        <v>118</v>
      </c>
      <c r="AU19" s="54">
        <v>5</v>
      </c>
      <c r="AV19" s="66" t="s">
        <v>75</v>
      </c>
      <c r="AW19" s="1478">
        <v>3.8</v>
      </c>
      <c r="AX19" s="1478">
        <v>42</v>
      </c>
      <c r="AY19" s="1479">
        <v>5.61</v>
      </c>
      <c r="AZ19" s="1478">
        <v>3.1</v>
      </c>
      <c r="BA19" s="1480">
        <v>20.6</v>
      </c>
      <c r="BB19" s="1478">
        <v>763.1</v>
      </c>
      <c r="BC19" s="1480">
        <v>6.5</v>
      </c>
      <c r="BD19" s="54">
        <v>0</v>
      </c>
      <c r="BE19" s="54">
        <v>0</v>
      </c>
      <c r="BF19" s="54">
        <v>1.5</v>
      </c>
      <c r="BG19" s="60">
        <v>7.0000000000000007E-2</v>
      </c>
      <c r="BH19" s="1482" t="s">
        <v>140</v>
      </c>
    </row>
    <row r="20" spans="1:60" ht="16.5" thickBot="1">
      <c r="A20" s="43">
        <v>43643</v>
      </c>
      <c r="B20" s="44" t="s">
        <v>128</v>
      </c>
      <c r="C20" s="44" t="s">
        <v>77</v>
      </c>
      <c r="D20" s="12"/>
      <c r="E20" s="45">
        <v>43.92</v>
      </c>
      <c r="F20" s="45">
        <v>0</v>
      </c>
      <c r="G20" s="45">
        <v>0</v>
      </c>
      <c r="H20" s="45">
        <v>164.70000000000002</v>
      </c>
      <c r="I20" s="45">
        <v>0</v>
      </c>
      <c r="J20" s="45">
        <v>0</v>
      </c>
      <c r="K20" s="45">
        <v>0</v>
      </c>
      <c r="L20" s="45">
        <v>0</v>
      </c>
      <c r="M20" s="45">
        <v>0</v>
      </c>
      <c r="N20" s="45">
        <v>0</v>
      </c>
      <c r="O20" s="45">
        <v>0</v>
      </c>
      <c r="P20" s="45">
        <v>0</v>
      </c>
      <c r="Q20" s="45">
        <v>0</v>
      </c>
      <c r="R20" s="45">
        <v>0</v>
      </c>
      <c r="S20" s="45">
        <v>0</v>
      </c>
      <c r="T20" s="45">
        <v>0</v>
      </c>
      <c r="U20" s="45">
        <v>0</v>
      </c>
      <c r="V20" s="45">
        <v>0</v>
      </c>
      <c r="W20" s="45">
        <v>0</v>
      </c>
      <c r="X20" s="45">
        <v>0</v>
      </c>
      <c r="Y20" s="45">
        <v>0</v>
      </c>
      <c r="Z20" s="45">
        <v>0</v>
      </c>
      <c r="AA20" s="45">
        <v>0</v>
      </c>
      <c r="AB20" s="45">
        <v>0</v>
      </c>
      <c r="AC20" s="45">
        <v>0</v>
      </c>
      <c r="AD20" s="45">
        <v>0</v>
      </c>
      <c r="AE20" s="45">
        <v>0</v>
      </c>
      <c r="AF20" s="45">
        <v>0</v>
      </c>
      <c r="AG20" s="45">
        <v>0</v>
      </c>
      <c r="AH20" s="45">
        <v>0</v>
      </c>
      <c r="AI20" s="45">
        <v>0</v>
      </c>
      <c r="AJ20" s="45">
        <v>0</v>
      </c>
      <c r="AK20" s="45">
        <v>0</v>
      </c>
      <c r="AL20" s="45">
        <v>0</v>
      </c>
      <c r="AM20" s="45">
        <v>0</v>
      </c>
      <c r="AN20" s="45">
        <v>0</v>
      </c>
      <c r="AO20" s="45">
        <v>0</v>
      </c>
      <c r="AP20" s="796">
        <f t="shared" si="0"/>
        <v>208.62</v>
      </c>
      <c r="AQ20" s="113"/>
      <c r="AR20" s="57">
        <v>43643</v>
      </c>
      <c r="AS20" s="1477">
        <v>0.49305555555555558</v>
      </c>
      <c r="AT20" s="1478" t="s">
        <v>128</v>
      </c>
      <c r="AU20" s="54">
        <v>10</v>
      </c>
      <c r="AV20" s="49" t="s">
        <v>75</v>
      </c>
      <c r="AW20" s="1478">
        <v>13.1</v>
      </c>
      <c r="AX20" s="1478">
        <v>161</v>
      </c>
      <c r="AY20" s="1479">
        <v>2.39</v>
      </c>
      <c r="AZ20" s="1478">
        <v>1.2</v>
      </c>
      <c r="BA20" s="1480">
        <v>24.5</v>
      </c>
      <c r="BB20" s="1478">
        <v>762.8</v>
      </c>
      <c r="BC20" s="1480">
        <v>8.8000000000000007</v>
      </c>
      <c r="BD20" s="1478">
        <v>0</v>
      </c>
      <c r="BE20" s="1478">
        <v>0</v>
      </c>
      <c r="BF20" s="1478">
        <v>2</v>
      </c>
      <c r="BG20" s="1481">
        <v>0.15</v>
      </c>
      <c r="BH20" s="1482"/>
    </row>
    <row r="21" spans="1:60" ht="16.5" thickBot="1">
      <c r="A21" s="56">
        <v>43647</v>
      </c>
      <c r="B21" s="44" t="s">
        <v>121</v>
      </c>
      <c r="C21" s="44" t="s">
        <v>77</v>
      </c>
      <c r="D21" s="12"/>
      <c r="E21" s="45">
        <v>0</v>
      </c>
      <c r="F21" s="45">
        <v>0</v>
      </c>
      <c r="G21" s="45">
        <v>21.96</v>
      </c>
      <c r="H21" s="45">
        <v>0</v>
      </c>
      <c r="I21" s="45">
        <v>10.98</v>
      </c>
      <c r="J21" s="45">
        <v>0</v>
      </c>
      <c r="K21" s="45">
        <v>0</v>
      </c>
      <c r="L21" s="45">
        <v>0</v>
      </c>
      <c r="M21" s="45">
        <v>0</v>
      </c>
      <c r="N21" s="45">
        <v>0</v>
      </c>
      <c r="O21" s="45">
        <v>0</v>
      </c>
      <c r="P21" s="45">
        <v>0</v>
      </c>
      <c r="Q21" s="45">
        <v>0</v>
      </c>
      <c r="R21" s="45">
        <v>21.96</v>
      </c>
      <c r="S21" s="45">
        <v>0</v>
      </c>
      <c r="T21" s="45">
        <v>0</v>
      </c>
      <c r="U21" s="45">
        <v>0</v>
      </c>
      <c r="V21" s="45">
        <v>0</v>
      </c>
      <c r="W21" s="45">
        <v>0</v>
      </c>
      <c r="X21" s="45">
        <v>0</v>
      </c>
      <c r="Y21" s="45">
        <v>0</v>
      </c>
      <c r="Z21" s="45">
        <v>0</v>
      </c>
      <c r="AA21" s="45">
        <v>0</v>
      </c>
      <c r="AB21" s="45">
        <v>0</v>
      </c>
      <c r="AC21" s="45">
        <v>0</v>
      </c>
      <c r="AD21" s="45">
        <v>0</v>
      </c>
      <c r="AE21" s="45">
        <v>0</v>
      </c>
      <c r="AF21" s="45">
        <v>0</v>
      </c>
      <c r="AG21" s="45">
        <v>0</v>
      </c>
      <c r="AH21" s="45">
        <v>0</v>
      </c>
      <c r="AI21" s="45">
        <v>0</v>
      </c>
      <c r="AJ21" s="45">
        <v>0</v>
      </c>
      <c r="AK21" s="45">
        <v>0</v>
      </c>
      <c r="AL21" s="45">
        <v>0</v>
      </c>
      <c r="AM21" s="45">
        <v>0</v>
      </c>
      <c r="AN21" s="45">
        <v>0</v>
      </c>
      <c r="AO21" s="45">
        <v>0</v>
      </c>
      <c r="AP21" s="796">
        <f t="shared" si="0"/>
        <v>32.94</v>
      </c>
      <c r="AQ21" s="113"/>
      <c r="AR21" s="57">
        <v>43647</v>
      </c>
      <c r="AS21" s="1477">
        <v>0.39583333333333331</v>
      </c>
      <c r="AT21" s="1478" t="s">
        <v>121</v>
      </c>
      <c r="AU21" s="54">
        <v>10</v>
      </c>
      <c r="AV21" s="49" t="s">
        <v>75</v>
      </c>
      <c r="AW21" s="1478">
        <v>7.8</v>
      </c>
      <c r="AX21" s="1478">
        <v>101</v>
      </c>
      <c r="AY21" s="1479">
        <v>13.69</v>
      </c>
      <c r="AZ21" s="1478">
        <v>7.9</v>
      </c>
      <c r="BA21" s="1480">
        <v>26.2</v>
      </c>
      <c r="BB21" s="1478">
        <v>759.2</v>
      </c>
      <c r="BC21" s="1480">
        <v>7.5</v>
      </c>
      <c r="BD21" s="1478">
        <v>0</v>
      </c>
      <c r="BE21" s="1478">
        <v>1</v>
      </c>
      <c r="BF21" s="1478">
        <v>2.5</v>
      </c>
      <c r="BG21" s="1481">
        <v>0.2</v>
      </c>
      <c r="BH21" s="1482"/>
    </row>
    <row r="22" spans="1:60" ht="16.5" thickBot="1">
      <c r="A22" s="43">
        <v>43648</v>
      </c>
      <c r="B22" s="44" t="s">
        <v>94</v>
      </c>
      <c r="C22" s="44" t="s">
        <v>77</v>
      </c>
      <c r="D22" s="12"/>
      <c r="E22" s="45">
        <v>153.72</v>
      </c>
      <c r="F22" s="45">
        <v>0</v>
      </c>
      <c r="G22" s="45">
        <v>0</v>
      </c>
      <c r="H22" s="45">
        <v>0</v>
      </c>
      <c r="I22" s="45">
        <v>0</v>
      </c>
      <c r="J22" s="45">
        <v>0</v>
      </c>
      <c r="K22" s="45">
        <v>0</v>
      </c>
      <c r="L22" s="45">
        <v>0</v>
      </c>
      <c r="M22" s="45">
        <v>0</v>
      </c>
      <c r="N22" s="45">
        <v>0</v>
      </c>
      <c r="O22" s="45">
        <v>0</v>
      </c>
      <c r="P22" s="45">
        <v>0</v>
      </c>
      <c r="Q22" s="45">
        <v>0</v>
      </c>
      <c r="R22" s="45">
        <v>0</v>
      </c>
      <c r="S22" s="45">
        <v>0</v>
      </c>
      <c r="T22" s="45">
        <v>0</v>
      </c>
      <c r="U22" s="45">
        <v>0</v>
      </c>
      <c r="V22" s="45">
        <v>0</v>
      </c>
      <c r="W22" s="45">
        <v>0</v>
      </c>
      <c r="X22" s="45">
        <v>0</v>
      </c>
      <c r="Y22" s="45">
        <v>0</v>
      </c>
      <c r="Z22" s="45">
        <v>0</v>
      </c>
      <c r="AA22" s="45">
        <v>0</v>
      </c>
      <c r="AB22" s="45">
        <v>0</v>
      </c>
      <c r="AC22" s="45">
        <v>0</v>
      </c>
      <c r="AD22" s="45">
        <v>0</v>
      </c>
      <c r="AE22" s="45">
        <v>0</v>
      </c>
      <c r="AF22" s="45">
        <v>0</v>
      </c>
      <c r="AG22" s="45">
        <v>0</v>
      </c>
      <c r="AH22" s="45">
        <v>0</v>
      </c>
      <c r="AI22" s="45">
        <v>0</v>
      </c>
      <c r="AJ22" s="45">
        <v>0</v>
      </c>
      <c r="AK22" s="45">
        <v>0</v>
      </c>
      <c r="AL22" s="45">
        <v>0</v>
      </c>
      <c r="AM22" s="45">
        <v>0</v>
      </c>
      <c r="AN22" s="45">
        <v>0</v>
      </c>
      <c r="AO22" s="45">
        <v>0</v>
      </c>
      <c r="AP22" s="796">
        <f t="shared" si="0"/>
        <v>153.72</v>
      </c>
      <c r="AQ22" s="113"/>
      <c r="AR22" s="57">
        <v>43648</v>
      </c>
      <c r="AS22" s="1477">
        <v>0.66666666666666663</v>
      </c>
      <c r="AT22" s="1478" t="s">
        <v>94</v>
      </c>
      <c r="AU22" s="54">
        <v>10</v>
      </c>
      <c r="AV22" s="49" t="s">
        <v>75</v>
      </c>
      <c r="AW22" s="1478">
        <v>13.2</v>
      </c>
      <c r="AX22" s="1478">
        <v>195</v>
      </c>
      <c r="AY22" s="1479">
        <v>32.200000000000003</v>
      </c>
      <c r="AZ22" s="1478">
        <v>20</v>
      </c>
      <c r="BA22" s="1480">
        <v>29.7</v>
      </c>
      <c r="BB22" s="1478">
        <v>758</v>
      </c>
      <c r="BC22" s="1480">
        <v>8.9</v>
      </c>
      <c r="BD22" s="1478">
        <v>0</v>
      </c>
      <c r="BE22" s="1478">
        <v>0</v>
      </c>
      <c r="BF22" s="1478">
        <v>3</v>
      </c>
      <c r="BG22" s="1481">
        <v>0.4</v>
      </c>
      <c r="BH22" s="1482"/>
    </row>
    <row r="23" spans="1:60" ht="16.5" thickBot="1">
      <c r="A23" s="43">
        <v>43648</v>
      </c>
      <c r="B23" s="44" t="s">
        <v>96</v>
      </c>
      <c r="C23" s="44" t="s">
        <v>77</v>
      </c>
      <c r="D23" s="12"/>
      <c r="E23" s="45">
        <v>1152.9000000000001</v>
      </c>
      <c r="F23" s="45">
        <v>0</v>
      </c>
      <c r="G23" s="45">
        <v>0</v>
      </c>
      <c r="H23" s="45">
        <v>0</v>
      </c>
      <c r="I23" s="45">
        <v>0</v>
      </c>
      <c r="J23" s="45">
        <v>0</v>
      </c>
      <c r="K23" s="45">
        <v>0</v>
      </c>
      <c r="L23" s="45">
        <v>0</v>
      </c>
      <c r="M23" s="45">
        <v>0</v>
      </c>
      <c r="N23" s="45">
        <v>0</v>
      </c>
      <c r="O23" s="45">
        <v>0</v>
      </c>
      <c r="P23" s="45">
        <v>0</v>
      </c>
      <c r="Q23" s="45">
        <v>0</v>
      </c>
      <c r="R23" s="45">
        <v>0</v>
      </c>
      <c r="S23" s="45">
        <v>0</v>
      </c>
      <c r="T23" s="45">
        <v>10.98</v>
      </c>
      <c r="U23" s="45">
        <v>10.98</v>
      </c>
      <c r="V23" s="45">
        <v>0</v>
      </c>
      <c r="W23" s="45">
        <v>0</v>
      </c>
      <c r="X23" s="45">
        <v>0</v>
      </c>
      <c r="Y23" s="45">
        <v>0</v>
      </c>
      <c r="Z23" s="45">
        <v>0</v>
      </c>
      <c r="AA23" s="45">
        <v>0</v>
      </c>
      <c r="AB23" s="45">
        <v>0</v>
      </c>
      <c r="AC23" s="45">
        <v>0</v>
      </c>
      <c r="AD23" s="45">
        <v>0</v>
      </c>
      <c r="AE23" s="45">
        <v>0</v>
      </c>
      <c r="AF23" s="45">
        <v>0</v>
      </c>
      <c r="AG23" s="45">
        <v>0</v>
      </c>
      <c r="AH23" s="45">
        <v>0</v>
      </c>
      <c r="AI23" s="45">
        <v>0</v>
      </c>
      <c r="AJ23" s="45">
        <v>0</v>
      </c>
      <c r="AK23" s="45">
        <v>0</v>
      </c>
      <c r="AL23" s="45">
        <v>0</v>
      </c>
      <c r="AM23" s="45">
        <v>0</v>
      </c>
      <c r="AN23" s="45">
        <v>0</v>
      </c>
      <c r="AO23" s="45">
        <v>0</v>
      </c>
      <c r="AP23" s="796">
        <f t="shared" si="0"/>
        <v>1163.8800000000001</v>
      </c>
      <c r="AQ23" s="113"/>
      <c r="AR23" s="57">
        <v>43648</v>
      </c>
      <c r="AS23" s="1477">
        <v>0.70833333333333337</v>
      </c>
      <c r="AT23" s="1478" t="s">
        <v>96</v>
      </c>
      <c r="AU23" s="54">
        <v>10</v>
      </c>
      <c r="AV23" s="49" t="s">
        <v>75</v>
      </c>
      <c r="AW23" s="1478">
        <v>12.8</v>
      </c>
      <c r="AX23" s="1478">
        <v>193</v>
      </c>
      <c r="AY23" s="1479">
        <v>33.6</v>
      </c>
      <c r="AZ23" s="1478">
        <v>21</v>
      </c>
      <c r="BA23" s="1480">
        <v>29.3</v>
      </c>
      <c r="BB23" s="1478">
        <v>757.2</v>
      </c>
      <c r="BC23" s="1480">
        <v>8.9</v>
      </c>
      <c r="BD23" s="1478">
        <v>0</v>
      </c>
      <c r="BE23" s="1478">
        <v>0</v>
      </c>
      <c r="BF23" s="1478">
        <v>2</v>
      </c>
      <c r="BG23" s="1481">
        <v>0.4</v>
      </c>
      <c r="BH23" s="1482"/>
    </row>
    <row r="24" spans="1:60" ht="16.5" thickBot="1">
      <c r="A24" s="56">
        <v>43657</v>
      </c>
      <c r="B24" s="44" t="s">
        <v>86</v>
      </c>
      <c r="C24" s="44" t="s">
        <v>77</v>
      </c>
      <c r="D24" s="12"/>
      <c r="E24" s="45">
        <v>10.98</v>
      </c>
      <c r="F24" s="45">
        <v>0</v>
      </c>
      <c r="G24" s="45">
        <v>10.98</v>
      </c>
      <c r="H24" s="45">
        <v>21.96</v>
      </c>
      <c r="I24" s="45">
        <v>0</v>
      </c>
      <c r="J24" s="45">
        <v>0</v>
      </c>
      <c r="K24" s="45">
        <v>0</v>
      </c>
      <c r="L24" s="45">
        <v>0</v>
      </c>
      <c r="M24" s="45">
        <v>0</v>
      </c>
      <c r="N24" s="45">
        <v>0</v>
      </c>
      <c r="O24" s="45">
        <v>0</v>
      </c>
      <c r="P24" s="45">
        <v>0</v>
      </c>
      <c r="Q24" s="45">
        <v>0</v>
      </c>
      <c r="R24" s="45">
        <v>10.98</v>
      </c>
      <c r="S24" s="45">
        <v>0</v>
      </c>
      <c r="T24" s="45">
        <v>0</v>
      </c>
      <c r="U24" s="45">
        <v>0</v>
      </c>
      <c r="V24" s="45">
        <v>0</v>
      </c>
      <c r="W24" s="45">
        <v>0</v>
      </c>
      <c r="X24" s="45">
        <v>0</v>
      </c>
      <c r="Y24" s="45">
        <v>0</v>
      </c>
      <c r="Z24" s="45">
        <v>0</v>
      </c>
      <c r="AA24" s="45">
        <v>0</v>
      </c>
      <c r="AB24" s="45">
        <v>0</v>
      </c>
      <c r="AC24" s="45">
        <v>0</v>
      </c>
      <c r="AD24" s="45">
        <v>0</v>
      </c>
      <c r="AE24" s="45">
        <v>0</v>
      </c>
      <c r="AF24" s="45">
        <v>0</v>
      </c>
      <c r="AG24" s="45">
        <v>0</v>
      </c>
      <c r="AH24" s="45">
        <v>0</v>
      </c>
      <c r="AI24" s="45">
        <v>0</v>
      </c>
      <c r="AJ24" s="45">
        <v>0</v>
      </c>
      <c r="AK24" s="45">
        <v>0</v>
      </c>
      <c r="AL24" s="45">
        <v>0</v>
      </c>
      <c r="AM24" s="45">
        <v>0</v>
      </c>
      <c r="AN24" s="45">
        <v>0</v>
      </c>
      <c r="AO24" s="45">
        <v>0</v>
      </c>
      <c r="AP24" s="796">
        <f t="shared" si="0"/>
        <v>43.92</v>
      </c>
      <c r="AQ24" s="113"/>
      <c r="AR24" s="57">
        <v>43657</v>
      </c>
      <c r="AS24" s="1477">
        <v>0.69444444444444453</v>
      </c>
      <c r="AT24" s="1478" t="s">
        <v>86</v>
      </c>
      <c r="AU24" s="54">
        <v>10</v>
      </c>
      <c r="AV24" s="49" t="s">
        <v>75</v>
      </c>
      <c r="AW24" s="54">
        <v>7.6</v>
      </c>
      <c r="AX24" s="54">
        <v>98</v>
      </c>
      <c r="AY24" s="58">
        <v>5.13</v>
      </c>
      <c r="AZ24" s="54">
        <v>2.7</v>
      </c>
      <c r="BA24" s="59">
        <v>27.6</v>
      </c>
      <c r="BB24" s="54">
        <v>760.2</v>
      </c>
      <c r="BC24" s="59">
        <v>7.3</v>
      </c>
      <c r="BD24" s="54">
        <v>0</v>
      </c>
      <c r="BE24" s="54">
        <v>0</v>
      </c>
      <c r="BF24" s="54">
        <v>1</v>
      </c>
      <c r="BG24" s="60">
        <v>0.6</v>
      </c>
      <c r="BH24" s="1482"/>
    </row>
    <row r="25" spans="1:60" ht="16.5" thickBot="1">
      <c r="A25" s="43">
        <v>43658</v>
      </c>
      <c r="B25" s="44" t="s">
        <v>82</v>
      </c>
      <c r="C25" s="44" t="s">
        <v>77</v>
      </c>
      <c r="D25" s="12"/>
      <c r="E25" s="45">
        <v>0</v>
      </c>
      <c r="F25" s="45">
        <v>0</v>
      </c>
      <c r="G25" s="45">
        <v>43.92</v>
      </c>
      <c r="H25" s="45">
        <v>0</v>
      </c>
      <c r="I25" s="45">
        <v>0</v>
      </c>
      <c r="J25" s="45">
        <v>0</v>
      </c>
      <c r="K25" s="45">
        <v>0</v>
      </c>
      <c r="L25" s="45">
        <v>0</v>
      </c>
      <c r="M25" s="45">
        <v>0</v>
      </c>
      <c r="N25" s="45">
        <v>0</v>
      </c>
      <c r="O25" s="45">
        <v>0</v>
      </c>
      <c r="P25" s="45">
        <v>0</v>
      </c>
      <c r="Q25" s="45">
        <v>0</v>
      </c>
      <c r="R25" s="45">
        <v>43.92</v>
      </c>
      <c r="S25" s="45">
        <v>0</v>
      </c>
      <c r="T25" s="45">
        <v>0</v>
      </c>
      <c r="U25" s="45">
        <v>0</v>
      </c>
      <c r="V25" s="45">
        <v>0</v>
      </c>
      <c r="W25" s="45">
        <v>0</v>
      </c>
      <c r="X25" s="45">
        <v>0</v>
      </c>
      <c r="Y25" s="45">
        <v>0</v>
      </c>
      <c r="Z25" s="45">
        <v>0</v>
      </c>
      <c r="AA25" s="45">
        <v>0</v>
      </c>
      <c r="AB25" s="45">
        <v>0</v>
      </c>
      <c r="AC25" s="45">
        <v>0</v>
      </c>
      <c r="AD25" s="45">
        <v>0</v>
      </c>
      <c r="AE25" s="45">
        <v>0</v>
      </c>
      <c r="AF25" s="45">
        <v>0</v>
      </c>
      <c r="AG25" s="45">
        <v>0</v>
      </c>
      <c r="AH25" s="45">
        <v>0</v>
      </c>
      <c r="AI25" s="45">
        <v>0</v>
      </c>
      <c r="AJ25" s="45">
        <v>0</v>
      </c>
      <c r="AK25" s="45">
        <v>0</v>
      </c>
      <c r="AL25" s="45">
        <v>0</v>
      </c>
      <c r="AM25" s="45">
        <v>0</v>
      </c>
      <c r="AN25" s="45">
        <v>0</v>
      </c>
      <c r="AO25" s="45">
        <v>0</v>
      </c>
      <c r="AP25" s="796">
        <f t="shared" si="0"/>
        <v>43.92</v>
      </c>
      <c r="AQ25" s="113"/>
      <c r="AR25" s="57">
        <v>43658</v>
      </c>
      <c r="AS25" s="1477">
        <v>0.32291666666666669</v>
      </c>
      <c r="AT25" s="1478" t="s">
        <v>82</v>
      </c>
      <c r="AU25" s="54">
        <v>5</v>
      </c>
      <c r="AV25" s="49" t="s">
        <v>75</v>
      </c>
      <c r="AW25" s="1478">
        <v>0.6</v>
      </c>
      <c r="AX25" s="1478">
        <v>5</v>
      </c>
      <c r="AY25" s="1479">
        <v>30.41</v>
      </c>
      <c r="AZ25" s="1478">
        <v>15.9</v>
      </c>
      <c r="BA25" s="1480">
        <v>20.9</v>
      </c>
      <c r="BB25" s="1478">
        <v>759.8</v>
      </c>
      <c r="BC25" s="1480">
        <v>8</v>
      </c>
      <c r="BD25" s="1478">
        <v>0</v>
      </c>
      <c r="BE25" s="1478">
        <v>0</v>
      </c>
      <c r="BF25" s="1478">
        <v>0.5</v>
      </c>
      <c r="BG25" s="1481">
        <v>0.1</v>
      </c>
      <c r="BH25" s="1482"/>
    </row>
    <row r="26" spans="1:60" ht="16.5" thickBot="1">
      <c r="A26" s="43">
        <v>43678</v>
      </c>
      <c r="B26" s="44" t="s">
        <v>89</v>
      </c>
      <c r="C26" s="44" t="s">
        <v>77</v>
      </c>
      <c r="D26" s="12"/>
      <c r="E26" s="45">
        <v>21.96</v>
      </c>
      <c r="F26" s="45">
        <v>32.94</v>
      </c>
      <c r="G26" s="45">
        <v>0</v>
      </c>
      <c r="H26" s="45">
        <v>0</v>
      </c>
      <c r="I26" s="45">
        <v>0</v>
      </c>
      <c r="J26" s="45">
        <v>43.92</v>
      </c>
      <c r="K26" s="45">
        <v>0</v>
      </c>
      <c r="L26" s="45">
        <v>21.96</v>
      </c>
      <c r="M26" s="45">
        <v>0</v>
      </c>
      <c r="N26" s="45">
        <v>0</v>
      </c>
      <c r="O26" s="45">
        <v>21.96</v>
      </c>
      <c r="P26" s="45">
        <v>0</v>
      </c>
      <c r="Q26" s="45">
        <v>0</v>
      </c>
      <c r="R26" s="45">
        <v>0</v>
      </c>
      <c r="S26" s="45">
        <v>0</v>
      </c>
      <c r="T26" s="45">
        <v>32.94</v>
      </c>
      <c r="U26" s="45">
        <v>32.94</v>
      </c>
      <c r="V26" s="45">
        <v>0</v>
      </c>
      <c r="W26" s="45">
        <v>0</v>
      </c>
      <c r="X26" s="45">
        <v>0</v>
      </c>
      <c r="Y26" s="45">
        <v>0</v>
      </c>
      <c r="Z26" s="45">
        <v>0</v>
      </c>
      <c r="AA26" s="45">
        <v>0</v>
      </c>
      <c r="AB26" s="45">
        <v>0</v>
      </c>
      <c r="AC26" s="45">
        <v>0</v>
      </c>
      <c r="AD26" s="45">
        <v>0</v>
      </c>
      <c r="AE26" s="45">
        <v>0</v>
      </c>
      <c r="AF26" s="45">
        <v>0</v>
      </c>
      <c r="AG26" s="45">
        <v>0</v>
      </c>
      <c r="AH26" s="45">
        <v>0</v>
      </c>
      <c r="AI26" s="45">
        <v>0</v>
      </c>
      <c r="AJ26" s="45">
        <v>0</v>
      </c>
      <c r="AK26" s="45">
        <v>0</v>
      </c>
      <c r="AL26" s="45">
        <v>0</v>
      </c>
      <c r="AM26" s="45">
        <v>0</v>
      </c>
      <c r="AN26" s="45">
        <v>0</v>
      </c>
      <c r="AO26" s="45">
        <v>0</v>
      </c>
      <c r="AP26" s="796">
        <f t="shared" si="0"/>
        <v>131.76</v>
      </c>
      <c r="AQ26" s="113"/>
      <c r="AR26" s="46">
        <v>43678</v>
      </c>
      <c r="AS26" s="53">
        <v>0.69097222222222221</v>
      </c>
      <c r="AT26" s="44" t="s">
        <v>89</v>
      </c>
      <c r="AU26" s="54">
        <v>10</v>
      </c>
      <c r="AV26" s="49" t="s">
        <v>75</v>
      </c>
      <c r="AW26" s="44">
        <v>12.7</v>
      </c>
      <c r="AX26" s="44">
        <v>208</v>
      </c>
      <c r="AY26" s="49">
        <v>48.54</v>
      </c>
      <c r="AZ26" s="44">
        <v>31.6</v>
      </c>
      <c r="BA26" s="50">
        <v>31.6</v>
      </c>
      <c r="BB26" s="44">
        <v>759.5</v>
      </c>
      <c r="BC26" s="50">
        <v>8.8000000000000007</v>
      </c>
      <c r="BD26" s="44">
        <v>0</v>
      </c>
      <c r="BE26" s="44">
        <v>0</v>
      </c>
      <c r="BF26" s="44">
        <v>1</v>
      </c>
      <c r="BG26" s="55">
        <v>0.5</v>
      </c>
      <c r="BH26" s="52"/>
    </row>
    <row r="27" spans="1:60" ht="16.5" thickBot="1">
      <c r="A27" s="43">
        <v>43678</v>
      </c>
      <c r="B27" s="44" t="s">
        <v>92</v>
      </c>
      <c r="C27" s="44" t="s">
        <v>77</v>
      </c>
      <c r="D27" s="12"/>
      <c r="E27" s="45">
        <v>373.32</v>
      </c>
      <c r="F27" s="45">
        <v>0</v>
      </c>
      <c r="G27" s="45">
        <v>0</v>
      </c>
      <c r="H27" s="45">
        <v>0</v>
      </c>
      <c r="I27" s="45">
        <v>0</v>
      </c>
      <c r="J27" s="45">
        <v>10.98</v>
      </c>
      <c r="K27" s="45">
        <v>0</v>
      </c>
      <c r="L27" s="45">
        <v>10.98</v>
      </c>
      <c r="M27" s="45">
        <v>0</v>
      </c>
      <c r="N27" s="45">
        <v>0</v>
      </c>
      <c r="O27" s="45">
        <v>0</v>
      </c>
      <c r="P27" s="45">
        <v>0</v>
      </c>
      <c r="Q27" s="45">
        <v>0</v>
      </c>
      <c r="R27" s="45">
        <v>0</v>
      </c>
      <c r="S27" s="45">
        <v>0</v>
      </c>
      <c r="T27" s="45">
        <v>0</v>
      </c>
      <c r="U27" s="45">
        <v>0</v>
      </c>
      <c r="V27" s="45">
        <v>0</v>
      </c>
      <c r="W27" s="45">
        <v>0</v>
      </c>
      <c r="X27" s="45">
        <v>0</v>
      </c>
      <c r="Y27" s="45">
        <v>0</v>
      </c>
      <c r="Z27" s="45">
        <v>0</v>
      </c>
      <c r="AA27" s="45">
        <v>0</v>
      </c>
      <c r="AB27" s="45">
        <v>0</v>
      </c>
      <c r="AC27" s="45">
        <v>0</v>
      </c>
      <c r="AD27" s="45">
        <v>0</v>
      </c>
      <c r="AE27" s="45">
        <v>0</v>
      </c>
      <c r="AF27" s="45">
        <v>0</v>
      </c>
      <c r="AG27" s="45">
        <v>0</v>
      </c>
      <c r="AH27" s="45">
        <v>0</v>
      </c>
      <c r="AI27" s="45">
        <v>0</v>
      </c>
      <c r="AJ27" s="45">
        <v>0</v>
      </c>
      <c r="AK27" s="45">
        <v>0</v>
      </c>
      <c r="AL27" s="45">
        <v>0</v>
      </c>
      <c r="AM27" s="45">
        <v>0</v>
      </c>
      <c r="AN27" s="45">
        <v>0</v>
      </c>
      <c r="AO27" s="45">
        <v>0</v>
      </c>
      <c r="AP27" s="796">
        <f t="shared" si="0"/>
        <v>384.3</v>
      </c>
      <c r="AQ27" s="113"/>
      <c r="AR27" s="46">
        <v>43678</v>
      </c>
      <c r="AS27" s="53">
        <v>0.66666666666666663</v>
      </c>
      <c r="AT27" s="44" t="s">
        <v>92</v>
      </c>
      <c r="AU27" s="54">
        <v>10</v>
      </c>
      <c r="AV27" s="49" t="s">
        <v>75</v>
      </c>
      <c r="AW27" s="44">
        <v>6.4</v>
      </c>
      <c r="AX27" s="44">
        <v>107</v>
      </c>
      <c r="AY27" s="49">
        <v>42.32</v>
      </c>
      <c r="AZ27" s="44">
        <v>26.6</v>
      </c>
      <c r="BA27" s="50">
        <v>34.1</v>
      </c>
      <c r="BB27" s="44">
        <v>759.3</v>
      </c>
      <c r="BC27" s="50">
        <v>8.5</v>
      </c>
      <c r="BD27" s="44">
        <v>0</v>
      </c>
      <c r="BE27" s="44">
        <v>0</v>
      </c>
      <c r="BF27" s="44">
        <v>0.5</v>
      </c>
      <c r="BG27" s="55">
        <v>1</v>
      </c>
      <c r="BH27" s="52"/>
    </row>
    <row r="28" spans="1:60" ht="16.5" thickBot="1">
      <c r="A28" s="43">
        <v>43678</v>
      </c>
      <c r="B28" s="44" t="s">
        <v>121</v>
      </c>
      <c r="C28" s="44" t="s">
        <v>77</v>
      </c>
      <c r="D28" s="12"/>
      <c r="E28" s="45">
        <v>76.86</v>
      </c>
      <c r="F28" s="45">
        <v>0</v>
      </c>
      <c r="G28" s="45">
        <v>0</v>
      </c>
      <c r="H28" s="45">
        <v>0</v>
      </c>
      <c r="I28" s="45">
        <v>0</v>
      </c>
      <c r="J28" s="45">
        <v>263.52</v>
      </c>
      <c r="K28" s="45">
        <v>0</v>
      </c>
      <c r="L28" s="45">
        <v>0</v>
      </c>
      <c r="M28" s="45">
        <v>0</v>
      </c>
      <c r="N28" s="45">
        <v>0</v>
      </c>
      <c r="O28" s="45">
        <v>263.52</v>
      </c>
      <c r="P28" s="45">
        <v>0</v>
      </c>
      <c r="Q28" s="45">
        <v>0</v>
      </c>
      <c r="R28" s="45">
        <v>0</v>
      </c>
      <c r="S28" s="45">
        <v>0</v>
      </c>
      <c r="T28" s="45">
        <v>76.86</v>
      </c>
      <c r="U28" s="45">
        <v>0</v>
      </c>
      <c r="V28" s="45">
        <v>76.86</v>
      </c>
      <c r="W28" s="45">
        <v>0</v>
      </c>
      <c r="X28" s="45">
        <v>0</v>
      </c>
      <c r="Y28" s="45">
        <v>0</v>
      </c>
      <c r="Z28" s="45">
        <v>10.98</v>
      </c>
      <c r="AA28" s="45">
        <v>0</v>
      </c>
      <c r="AB28" s="45">
        <v>10.98</v>
      </c>
      <c r="AC28" s="45">
        <v>0</v>
      </c>
      <c r="AD28" s="45">
        <v>0</v>
      </c>
      <c r="AE28" s="45">
        <v>0</v>
      </c>
      <c r="AF28" s="45">
        <v>0</v>
      </c>
      <c r="AG28" s="45">
        <v>0</v>
      </c>
      <c r="AH28" s="45">
        <v>0</v>
      </c>
      <c r="AI28" s="45">
        <v>0</v>
      </c>
      <c r="AJ28" s="45">
        <v>32.94</v>
      </c>
      <c r="AK28" s="45">
        <v>0</v>
      </c>
      <c r="AL28" s="45">
        <v>0</v>
      </c>
      <c r="AM28" s="45">
        <v>0</v>
      </c>
      <c r="AN28" s="45">
        <v>0</v>
      </c>
      <c r="AO28" s="45">
        <v>0</v>
      </c>
      <c r="AP28" s="796">
        <f t="shared" si="0"/>
        <v>461.15999999999997</v>
      </c>
      <c r="AQ28" s="113"/>
      <c r="AR28" s="46">
        <v>43678</v>
      </c>
      <c r="AS28" s="53">
        <v>0.63888888888888895</v>
      </c>
      <c r="AT28" s="44" t="s">
        <v>121</v>
      </c>
      <c r="AU28" s="54">
        <v>10</v>
      </c>
      <c r="AV28" s="49" t="s">
        <v>75</v>
      </c>
      <c r="AW28" s="44">
        <v>13.2</v>
      </c>
      <c r="AX28" s="44">
        <v>196</v>
      </c>
      <c r="AY28" s="49">
        <v>22.33</v>
      </c>
      <c r="AZ28" s="44">
        <v>13.3</v>
      </c>
      <c r="BA28" s="50">
        <v>32.6</v>
      </c>
      <c r="BB28" s="44">
        <v>759.5</v>
      </c>
      <c r="BC28" s="50">
        <v>7.6</v>
      </c>
      <c r="BD28" s="44">
        <v>0</v>
      </c>
      <c r="BE28" s="44">
        <v>0</v>
      </c>
      <c r="BF28" s="44">
        <v>1</v>
      </c>
      <c r="BG28" s="55">
        <v>0.4</v>
      </c>
      <c r="BH28" s="52"/>
    </row>
    <row r="29" spans="1:60" ht="16.5" thickBot="1">
      <c r="A29" s="56">
        <v>43678</v>
      </c>
      <c r="B29" s="44" t="s">
        <v>128</v>
      </c>
      <c r="C29" s="44" t="s">
        <v>77</v>
      </c>
      <c r="D29" s="12"/>
      <c r="E29" s="45">
        <v>0</v>
      </c>
      <c r="F29" s="45">
        <v>0</v>
      </c>
      <c r="G29" s="45">
        <v>0</v>
      </c>
      <c r="H29" s="45">
        <v>0</v>
      </c>
      <c r="I29" s="45">
        <v>0</v>
      </c>
      <c r="J29" s="45">
        <v>10.98</v>
      </c>
      <c r="K29" s="45">
        <v>0</v>
      </c>
      <c r="L29" s="45">
        <v>10.98</v>
      </c>
      <c r="M29" s="45">
        <v>0</v>
      </c>
      <c r="N29" s="45">
        <v>0</v>
      </c>
      <c r="O29" s="45">
        <v>0</v>
      </c>
      <c r="P29" s="45">
        <v>0</v>
      </c>
      <c r="Q29" s="45">
        <v>0</v>
      </c>
      <c r="R29" s="45">
        <v>0</v>
      </c>
      <c r="S29" s="45">
        <v>0</v>
      </c>
      <c r="T29" s="45">
        <v>0</v>
      </c>
      <c r="U29" s="45">
        <v>0</v>
      </c>
      <c r="V29" s="45">
        <v>0</v>
      </c>
      <c r="W29" s="45">
        <v>0</v>
      </c>
      <c r="X29" s="45">
        <v>0</v>
      </c>
      <c r="Y29" s="45">
        <v>109.80000000000001</v>
      </c>
      <c r="Z29" s="45">
        <v>0</v>
      </c>
      <c r="AA29" s="45">
        <v>0</v>
      </c>
      <c r="AB29" s="45">
        <v>0</v>
      </c>
      <c r="AC29" s="45">
        <v>0</v>
      </c>
      <c r="AD29" s="45">
        <v>0</v>
      </c>
      <c r="AE29" s="45">
        <v>0</v>
      </c>
      <c r="AF29" s="45">
        <v>0</v>
      </c>
      <c r="AG29" s="45">
        <v>0</v>
      </c>
      <c r="AH29" s="45">
        <v>0</v>
      </c>
      <c r="AI29" s="45">
        <v>0</v>
      </c>
      <c r="AJ29" s="45">
        <v>0</v>
      </c>
      <c r="AK29" s="45">
        <v>0</v>
      </c>
      <c r="AL29" s="45">
        <v>0</v>
      </c>
      <c r="AM29" s="45">
        <v>0</v>
      </c>
      <c r="AN29" s="45">
        <v>10.98</v>
      </c>
      <c r="AO29" s="45">
        <v>0</v>
      </c>
      <c r="AP29" s="796">
        <f t="shared" si="0"/>
        <v>131.76000000000002</v>
      </c>
      <c r="AQ29" s="113"/>
      <c r="AR29" s="46">
        <v>43678</v>
      </c>
      <c r="AS29" s="53">
        <v>0.59722222222222221</v>
      </c>
      <c r="AT29" s="44" t="s">
        <v>128</v>
      </c>
      <c r="AU29" s="54">
        <v>10</v>
      </c>
      <c r="AV29" s="49" t="s">
        <v>75</v>
      </c>
      <c r="AW29" s="44">
        <v>12.9</v>
      </c>
      <c r="AX29" s="44">
        <v>179</v>
      </c>
      <c r="AY29" s="49">
        <v>10.17</v>
      </c>
      <c r="AZ29" s="44">
        <v>5.7</v>
      </c>
      <c r="BA29" s="50">
        <v>31</v>
      </c>
      <c r="BB29" s="44">
        <v>760.2</v>
      </c>
      <c r="BC29" s="50">
        <v>8.6</v>
      </c>
      <c r="BD29" s="44">
        <v>0</v>
      </c>
      <c r="BE29" s="44">
        <v>0</v>
      </c>
      <c r="BF29" s="44">
        <v>1</v>
      </c>
      <c r="BG29" s="55">
        <v>0.6</v>
      </c>
      <c r="BH29" s="52"/>
    </row>
    <row r="30" spans="1:60" ht="16.5" thickBot="1">
      <c r="A30" s="43">
        <v>43679</v>
      </c>
      <c r="B30" s="44" t="s">
        <v>82</v>
      </c>
      <c r="C30" s="44" t="s">
        <v>77</v>
      </c>
      <c r="D30" s="12"/>
      <c r="E30" s="45">
        <v>0</v>
      </c>
      <c r="F30" s="45">
        <v>0</v>
      </c>
      <c r="G30" s="45">
        <v>10.98</v>
      </c>
      <c r="H30" s="45">
        <v>0</v>
      </c>
      <c r="I30" s="45">
        <v>0</v>
      </c>
      <c r="J30" s="45">
        <v>0</v>
      </c>
      <c r="K30" s="45">
        <v>0</v>
      </c>
      <c r="L30" s="45">
        <v>0</v>
      </c>
      <c r="M30" s="45">
        <v>0</v>
      </c>
      <c r="N30" s="45">
        <v>0</v>
      </c>
      <c r="O30" s="45">
        <v>0</v>
      </c>
      <c r="P30" s="45">
        <v>0</v>
      </c>
      <c r="Q30" s="45">
        <v>0</v>
      </c>
      <c r="R30" s="45">
        <v>10.98</v>
      </c>
      <c r="S30" s="45">
        <v>0</v>
      </c>
      <c r="T30" s="45">
        <v>0</v>
      </c>
      <c r="U30" s="45">
        <v>0</v>
      </c>
      <c r="V30" s="45">
        <v>0</v>
      </c>
      <c r="W30" s="45">
        <v>0</v>
      </c>
      <c r="X30" s="45">
        <v>0</v>
      </c>
      <c r="Y30" s="45">
        <v>0</v>
      </c>
      <c r="Z30" s="45">
        <v>0</v>
      </c>
      <c r="AA30" s="45">
        <v>0</v>
      </c>
      <c r="AB30" s="45">
        <v>0</v>
      </c>
      <c r="AC30" s="45">
        <v>0</v>
      </c>
      <c r="AD30" s="45">
        <v>0</v>
      </c>
      <c r="AE30" s="45">
        <v>0</v>
      </c>
      <c r="AF30" s="45">
        <v>0</v>
      </c>
      <c r="AG30" s="45">
        <v>0</v>
      </c>
      <c r="AH30" s="45">
        <v>0</v>
      </c>
      <c r="AI30" s="45">
        <v>0</v>
      </c>
      <c r="AJ30" s="45">
        <v>0</v>
      </c>
      <c r="AK30" s="45">
        <v>0</v>
      </c>
      <c r="AL30" s="45">
        <v>0</v>
      </c>
      <c r="AM30" s="45">
        <v>0</v>
      </c>
      <c r="AN30" s="45">
        <v>0</v>
      </c>
      <c r="AO30" s="45">
        <v>0</v>
      </c>
      <c r="AP30" s="796">
        <f t="shared" si="0"/>
        <v>10.98</v>
      </c>
      <c r="AQ30" s="113"/>
      <c r="AR30" s="46">
        <v>43679</v>
      </c>
      <c r="AS30" s="53">
        <v>0.50694444444444442</v>
      </c>
      <c r="AT30" s="44" t="s">
        <v>82</v>
      </c>
      <c r="AU30" s="54">
        <v>10</v>
      </c>
      <c r="AV30" s="49" t="s">
        <v>75</v>
      </c>
      <c r="AW30" s="44">
        <v>6.4</v>
      </c>
      <c r="AX30" s="44">
        <v>107</v>
      </c>
      <c r="AY30" s="49">
        <v>80.2</v>
      </c>
      <c r="AZ30" s="44">
        <v>56.8</v>
      </c>
      <c r="BA30" s="50">
        <v>27.2</v>
      </c>
      <c r="BB30" s="44">
        <v>759.3</v>
      </c>
      <c r="BC30" s="50">
        <v>8</v>
      </c>
      <c r="BD30" s="44">
        <v>0</v>
      </c>
      <c r="BE30" s="44">
        <v>0</v>
      </c>
      <c r="BF30" s="44">
        <v>1</v>
      </c>
      <c r="BG30" s="55">
        <v>0.5</v>
      </c>
      <c r="BH30" s="52"/>
    </row>
    <row r="31" spans="1:60" ht="16.5" thickBot="1">
      <c r="A31" s="43">
        <v>43679</v>
      </c>
      <c r="B31" s="44" t="s">
        <v>73</v>
      </c>
      <c r="C31" s="44" t="s">
        <v>77</v>
      </c>
      <c r="D31" s="12"/>
      <c r="E31" s="45">
        <v>0</v>
      </c>
      <c r="F31" s="45">
        <v>120.78</v>
      </c>
      <c r="G31" s="45">
        <v>0</v>
      </c>
      <c r="H31" s="45">
        <v>0</v>
      </c>
      <c r="I31" s="45">
        <v>0</v>
      </c>
      <c r="J31" s="45">
        <v>0</v>
      </c>
      <c r="K31" s="45">
        <v>0</v>
      </c>
      <c r="L31" s="45">
        <v>0</v>
      </c>
      <c r="M31" s="45">
        <v>0</v>
      </c>
      <c r="N31" s="45">
        <v>0</v>
      </c>
      <c r="O31" s="45">
        <v>0</v>
      </c>
      <c r="P31" s="45">
        <v>0</v>
      </c>
      <c r="Q31" s="45">
        <v>0</v>
      </c>
      <c r="R31" s="45">
        <v>0</v>
      </c>
      <c r="S31" s="45">
        <v>0</v>
      </c>
      <c r="T31" s="45">
        <v>131.76</v>
      </c>
      <c r="U31" s="45">
        <v>0</v>
      </c>
      <c r="V31" s="45">
        <v>0</v>
      </c>
      <c r="W31" s="45">
        <v>131.76</v>
      </c>
      <c r="X31" s="45">
        <v>0</v>
      </c>
      <c r="Y31" s="45">
        <v>0</v>
      </c>
      <c r="Z31" s="45">
        <v>0</v>
      </c>
      <c r="AA31" s="45">
        <v>0</v>
      </c>
      <c r="AB31" s="45">
        <v>0</v>
      </c>
      <c r="AC31" s="45">
        <v>0</v>
      </c>
      <c r="AD31" s="45">
        <v>0</v>
      </c>
      <c r="AE31" s="45">
        <v>0</v>
      </c>
      <c r="AF31" s="45">
        <v>0</v>
      </c>
      <c r="AG31" s="45">
        <v>0</v>
      </c>
      <c r="AH31" s="45">
        <v>0</v>
      </c>
      <c r="AI31" s="45">
        <v>0</v>
      </c>
      <c r="AJ31" s="45">
        <v>0</v>
      </c>
      <c r="AK31" s="45">
        <v>0</v>
      </c>
      <c r="AL31" s="45">
        <v>0</v>
      </c>
      <c r="AM31" s="45">
        <v>0</v>
      </c>
      <c r="AN31" s="45">
        <v>0</v>
      </c>
      <c r="AO31" s="45">
        <v>0</v>
      </c>
      <c r="AP31" s="796">
        <f t="shared" si="0"/>
        <v>252.53999999999996</v>
      </c>
      <c r="AQ31" s="113"/>
      <c r="AR31" s="46">
        <v>43679</v>
      </c>
      <c r="AS31" s="53">
        <v>0.47916666666666669</v>
      </c>
      <c r="AT31" s="44" t="s">
        <v>73</v>
      </c>
      <c r="AU31" s="54">
        <v>10</v>
      </c>
      <c r="AV31" s="49" t="s">
        <v>75</v>
      </c>
      <c r="AW31" s="44">
        <v>8</v>
      </c>
      <c r="AX31" s="44">
        <v>118</v>
      </c>
      <c r="AY31" s="49">
        <v>58.2</v>
      </c>
      <c r="AZ31" s="44">
        <v>39</v>
      </c>
      <c r="BA31" s="50">
        <v>25</v>
      </c>
      <c r="BB31" s="44">
        <v>760.1</v>
      </c>
      <c r="BC31" s="50">
        <v>8.1999999999999993</v>
      </c>
      <c r="BD31" s="44">
        <v>0</v>
      </c>
      <c r="BE31" s="44">
        <v>0</v>
      </c>
      <c r="BF31" s="44">
        <v>1</v>
      </c>
      <c r="BG31" s="55">
        <v>0.4</v>
      </c>
      <c r="BH31" s="52"/>
    </row>
    <row r="32" spans="1:60" ht="16.5" thickBot="1">
      <c r="A32" s="56">
        <v>43679</v>
      </c>
      <c r="B32" s="44" t="s">
        <v>94</v>
      </c>
      <c r="C32" s="44" t="s">
        <v>77</v>
      </c>
      <c r="D32" s="12"/>
      <c r="E32" s="45">
        <v>0</v>
      </c>
      <c r="F32" s="45">
        <v>0</v>
      </c>
      <c r="G32" s="45">
        <v>21.96</v>
      </c>
      <c r="H32" s="45">
        <v>0</v>
      </c>
      <c r="I32" s="45">
        <v>0</v>
      </c>
      <c r="J32" s="45">
        <v>0</v>
      </c>
      <c r="K32" s="45">
        <v>0</v>
      </c>
      <c r="L32" s="45">
        <v>0</v>
      </c>
      <c r="M32" s="45">
        <v>0</v>
      </c>
      <c r="N32" s="45">
        <v>0</v>
      </c>
      <c r="O32" s="45">
        <v>0</v>
      </c>
      <c r="P32" s="45">
        <v>0</v>
      </c>
      <c r="Q32" s="45">
        <v>0</v>
      </c>
      <c r="R32" s="45">
        <v>21.96</v>
      </c>
      <c r="S32" s="45">
        <v>0</v>
      </c>
      <c r="T32" s="45">
        <v>0</v>
      </c>
      <c r="U32" s="45">
        <v>0</v>
      </c>
      <c r="V32" s="45">
        <v>0</v>
      </c>
      <c r="W32" s="45">
        <v>0</v>
      </c>
      <c r="X32" s="45">
        <v>0</v>
      </c>
      <c r="Y32" s="45">
        <v>0</v>
      </c>
      <c r="Z32" s="45">
        <v>0</v>
      </c>
      <c r="AA32" s="45">
        <v>0</v>
      </c>
      <c r="AB32" s="45">
        <v>0</v>
      </c>
      <c r="AC32" s="45">
        <v>0</v>
      </c>
      <c r="AD32" s="45">
        <v>0</v>
      </c>
      <c r="AE32" s="45">
        <v>0</v>
      </c>
      <c r="AF32" s="45">
        <v>0</v>
      </c>
      <c r="AG32" s="45">
        <v>0</v>
      </c>
      <c r="AH32" s="45">
        <v>0</v>
      </c>
      <c r="AI32" s="45">
        <v>0</v>
      </c>
      <c r="AJ32" s="45">
        <v>0</v>
      </c>
      <c r="AK32" s="45">
        <v>0</v>
      </c>
      <c r="AL32" s="45">
        <v>0</v>
      </c>
      <c r="AM32" s="45">
        <v>0</v>
      </c>
      <c r="AN32" s="45">
        <v>0</v>
      </c>
      <c r="AO32" s="45">
        <v>0</v>
      </c>
      <c r="AP32" s="796">
        <f t="shared" si="0"/>
        <v>21.96</v>
      </c>
      <c r="AQ32" s="113"/>
      <c r="AR32" s="46">
        <v>43679</v>
      </c>
      <c r="AS32" s="53">
        <v>0.34375</v>
      </c>
      <c r="AT32" s="44" t="s">
        <v>94</v>
      </c>
      <c r="AU32" s="54">
        <v>10</v>
      </c>
      <c r="AV32" s="49" t="s">
        <v>75</v>
      </c>
      <c r="AW32" s="44">
        <v>5.9</v>
      </c>
      <c r="AX32" s="44">
        <v>84</v>
      </c>
      <c r="AY32" s="49">
        <v>50.3</v>
      </c>
      <c r="AZ32" s="44">
        <v>33</v>
      </c>
      <c r="BA32" s="50">
        <v>24.9</v>
      </c>
      <c r="BB32" s="44">
        <v>761.5</v>
      </c>
      <c r="BC32" s="50">
        <v>8.3000000000000007</v>
      </c>
      <c r="BD32" s="44">
        <v>0</v>
      </c>
      <c r="BE32" s="44">
        <v>0</v>
      </c>
      <c r="BF32" s="44">
        <v>1</v>
      </c>
      <c r="BG32" s="55">
        <v>0.5</v>
      </c>
      <c r="BH32" s="52"/>
    </row>
    <row r="33" spans="1:60" ht="16.5" thickBot="1">
      <c r="A33" s="56">
        <v>43679</v>
      </c>
      <c r="B33" s="44" t="s">
        <v>96</v>
      </c>
      <c r="C33" s="44" t="s">
        <v>77</v>
      </c>
      <c r="D33" s="12"/>
      <c r="E33" s="45">
        <v>3392.82</v>
      </c>
      <c r="F33" s="45">
        <v>65.88</v>
      </c>
      <c r="G33" s="45">
        <v>10.98</v>
      </c>
      <c r="H33" s="45">
        <v>0</v>
      </c>
      <c r="I33" s="45">
        <v>0</v>
      </c>
      <c r="J33" s="45">
        <v>0</v>
      </c>
      <c r="K33" s="45">
        <v>0</v>
      </c>
      <c r="L33" s="45">
        <v>0</v>
      </c>
      <c r="M33" s="45">
        <v>0</v>
      </c>
      <c r="N33" s="45">
        <v>0</v>
      </c>
      <c r="O33" s="45">
        <v>0</v>
      </c>
      <c r="P33" s="45">
        <v>0</v>
      </c>
      <c r="Q33" s="45">
        <v>0</v>
      </c>
      <c r="R33" s="45">
        <v>10.98</v>
      </c>
      <c r="S33" s="45">
        <v>0</v>
      </c>
      <c r="T33" s="45">
        <v>0</v>
      </c>
      <c r="U33" s="45">
        <v>0</v>
      </c>
      <c r="V33" s="45">
        <v>0</v>
      </c>
      <c r="W33" s="45">
        <v>0</v>
      </c>
      <c r="X33" s="45">
        <v>0</v>
      </c>
      <c r="Y33" s="45">
        <v>0</v>
      </c>
      <c r="Z33" s="45">
        <v>0</v>
      </c>
      <c r="AA33" s="45">
        <v>0</v>
      </c>
      <c r="AB33" s="45">
        <v>0</v>
      </c>
      <c r="AC33" s="45">
        <v>0</v>
      </c>
      <c r="AD33" s="45">
        <v>0</v>
      </c>
      <c r="AE33" s="45">
        <v>0</v>
      </c>
      <c r="AF33" s="45">
        <v>0</v>
      </c>
      <c r="AG33" s="45">
        <v>0</v>
      </c>
      <c r="AH33" s="45">
        <v>0</v>
      </c>
      <c r="AI33" s="45">
        <v>0</v>
      </c>
      <c r="AJ33" s="45">
        <v>0</v>
      </c>
      <c r="AK33" s="45">
        <v>0</v>
      </c>
      <c r="AL33" s="45">
        <v>0</v>
      </c>
      <c r="AM33" s="45">
        <v>0</v>
      </c>
      <c r="AN33" s="45">
        <v>0</v>
      </c>
      <c r="AO33" s="45">
        <v>0</v>
      </c>
      <c r="AP33" s="796">
        <f t="shared" si="0"/>
        <v>3469.6800000000003</v>
      </c>
      <c r="AQ33" s="113"/>
      <c r="AR33" s="46">
        <v>43679</v>
      </c>
      <c r="AS33" s="53">
        <v>0.37847222222222227</v>
      </c>
      <c r="AT33" s="44" t="s">
        <v>96</v>
      </c>
      <c r="AU33" s="54">
        <v>10</v>
      </c>
      <c r="AV33" s="66" t="s">
        <v>75</v>
      </c>
      <c r="AW33" s="44">
        <v>5.3</v>
      </c>
      <c r="AX33" s="44">
        <v>77</v>
      </c>
      <c r="AY33" s="49">
        <v>50.7</v>
      </c>
      <c r="AZ33" s="44">
        <v>33.200000000000003</v>
      </c>
      <c r="BA33" s="50">
        <v>24.6</v>
      </c>
      <c r="BB33" s="44">
        <v>761.2</v>
      </c>
      <c r="BC33" s="50">
        <v>8.5</v>
      </c>
      <c r="BD33" s="44">
        <v>0</v>
      </c>
      <c r="BE33" s="44">
        <v>0</v>
      </c>
      <c r="BF33" s="44">
        <v>0.8</v>
      </c>
      <c r="BG33" s="55">
        <v>0.5</v>
      </c>
      <c r="BH33" s="52"/>
    </row>
    <row r="34" spans="1:60" ht="16.5" thickBot="1">
      <c r="A34" s="56">
        <v>43680</v>
      </c>
      <c r="B34" s="44" t="s">
        <v>86</v>
      </c>
      <c r="C34" s="44" t="s">
        <v>77</v>
      </c>
      <c r="D34" s="12"/>
      <c r="E34" s="45">
        <v>0</v>
      </c>
      <c r="F34" s="45">
        <v>21.96</v>
      </c>
      <c r="G34" s="45">
        <v>0</v>
      </c>
      <c r="H34" s="45">
        <v>10.98</v>
      </c>
      <c r="I34" s="45">
        <v>0</v>
      </c>
      <c r="J34" s="45">
        <v>54.900000000000006</v>
      </c>
      <c r="K34" s="45">
        <v>0</v>
      </c>
      <c r="L34" s="45">
        <v>54.900000000000006</v>
      </c>
      <c r="M34" s="45">
        <v>0</v>
      </c>
      <c r="N34" s="45">
        <v>0</v>
      </c>
      <c r="O34" s="45">
        <v>0</v>
      </c>
      <c r="P34" s="45">
        <v>0</v>
      </c>
      <c r="Q34" s="45">
        <v>0</v>
      </c>
      <c r="R34" s="45">
        <v>0</v>
      </c>
      <c r="S34" s="45">
        <v>0</v>
      </c>
      <c r="T34" s="45">
        <v>0</v>
      </c>
      <c r="U34" s="45">
        <v>0</v>
      </c>
      <c r="V34" s="45">
        <v>0</v>
      </c>
      <c r="W34" s="45">
        <v>0</v>
      </c>
      <c r="X34" s="45">
        <v>0</v>
      </c>
      <c r="Y34" s="45">
        <v>0</v>
      </c>
      <c r="Z34" s="45">
        <v>0</v>
      </c>
      <c r="AA34" s="45">
        <v>0</v>
      </c>
      <c r="AB34" s="45">
        <v>0</v>
      </c>
      <c r="AC34" s="45">
        <v>0</v>
      </c>
      <c r="AD34" s="45">
        <v>0</v>
      </c>
      <c r="AE34" s="45">
        <v>0</v>
      </c>
      <c r="AF34" s="45">
        <v>0</v>
      </c>
      <c r="AG34" s="45">
        <v>0</v>
      </c>
      <c r="AH34" s="45">
        <v>0</v>
      </c>
      <c r="AI34" s="45">
        <v>0</v>
      </c>
      <c r="AJ34" s="45">
        <v>0</v>
      </c>
      <c r="AK34" s="45">
        <v>0</v>
      </c>
      <c r="AL34" s="45">
        <v>0</v>
      </c>
      <c r="AM34" s="45">
        <v>0</v>
      </c>
      <c r="AN34" s="45">
        <v>0</v>
      </c>
      <c r="AO34" s="45">
        <v>0</v>
      </c>
      <c r="AP34" s="796">
        <f t="shared" si="0"/>
        <v>87.84</v>
      </c>
      <c r="AQ34" s="113"/>
      <c r="AR34" s="46">
        <v>43680</v>
      </c>
      <c r="AS34" s="53">
        <v>0.42708333333333331</v>
      </c>
      <c r="AT34" s="44" t="s">
        <v>86</v>
      </c>
      <c r="AU34" s="54">
        <v>10</v>
      </c>
      <c r="AV34" s="49" t="s">
        <v>75</v>
      </c>
      <c r="AW34" s="44">
        <v>3.7</v>
      </c>
      <c r="AX34" s="44">
        <v>45</v>
      </c>
      <c r="AY34" s="49">
        <v>6.96</v>
      </c>
      <c r="AZ34" s="44">
        <v>3.8</v>
      </c>
      <c r="BA34" s="50">
        <v>24.5</v>
      </c>
      <c r="BB34" s="44">
        <v>759.5</v>
      </c>
      <c r="BC34" s="50">
        <v>7</v>
      </c>
      <c r="BD34" s="44" t="s">
        <v>91</v>
      </c>
      <c r="BE34" s="44" t="s">
        <v>91</v>
      </c>
      <c r="BF34" s="44">
        <v>0.5</v>
      </c>
      <c r="BG34" s="55">
        <v>0.5</v>
      </c>
      <c r="BH34" s="52"/>
    </row>
    <row r="35" spans="1:60" ht="16.5" thickBot="1">
      <c r="A35" s="43">
        <v>43759</v>
      </c>
      <c r="B35" s="44" t="s">
        <v>121</v>
      </c>
      <c r="C35" s="44" t="s">
        <v>77</v>
      </c>
      <c r="D35" s="12"/>
      <c r="E35" s="45">
        <v>32.94</v>
      </c>
      <c r="F35" s="45">
        <v>0</v>
      </c>
      <c r="G35" s="45">
        <v>0</v>
      </c>
      <c r="H35" s="45">
        <v>0</v>
      </c>
      <c r="I35" s="45">
        <v>0</v>
      </c>
      <c r="J35" s="45">
        <v>32.94</v>
      </c>
      <c r="K35" s="45">
        <v>0</v>
      </c>
      <c r="L35" s="45">
        <v>32.94</v>
      </c>
      <c r="M35" s="45">
        <v>0</v>
      </c>
      <c r="N35" s="45">
        <v>0</v>
      </c>
      <c r="O35" s="45">
        <v>0</v>
      </c>
      <c r="P35" s="45">
        <v>0</v>
      </c>
      <c r="Q35" s="45">
        <v>0</v>
      </c>
      <c r="R35" s="45">
        <v>0</v>
      </c>
      <c r="S35" s="45">
        <v>0</v>
      </c>
      <c r="T35" s="45">
        <v>0</v>
      </c>
      <c r="U35" s="45">
        <v>0</v>
      </c>
      <c r="V35" s="45">
        <v>0</v>
      </c>
      <c r="W35" s="45">
        <v>0</v>
      </c>
      <c r="X35" s="45">
        <v>0</v>
      </c>
      <c r="Y35" s="45">
        <v>0</v>
      </c>
      <c r="Z35" s="45">
        <v>0</v>
      </c>
      <c r="AA35" s="45">
        <v>0</v>
      </c>
      <c r="AB35" s="45">
        <v>0</v>
      </c>
      <c r="AC35" s="45">
        <v>0</v>
      </c>
      <c r="AD35" s="45">
        <v>0</v>
      </c>
      <c r="AE35" s="45">
        <v>0</v>
      </c>
      <c r="AF35" s="45">
        <v>0</v>
      </c>
      <c r="AG35" s="45">
        <v>0</v>
      </c>
      <c r="AH35" s="45">
        <v>0</v>
      </c>
      <c r="AI35" s="45">
        <v>0</v>
      </c>
      <c r="AJ35" s="45">
        <v>0</v>
      </c>
      <c r="AK35" s="45">
        <v>0</v>
      </c>
      <c r="AL35" s="45">
        <v>0</v>
      </c>
      <c r="AM35" s="45">
        <v>0</v>
      </c>
      <c r="AN35" s="45">
        <v>0</v>
      </c>
      <c r="AO35" s="45">
        <v>0</v>
      </c>
      <c r="AP35" s="796">
        <f t="shared" si="0"/>
        <v>65.88</v>
      </c>
      <c r="AQ35" s="113"/>
      <c r="AR35" s="46">
        <v>43759</v>
      </c>
      <c r="AS35" s="53">
        <v>0.61458333333333337</v>
      </c>
      <c r="AT35" s="44" t="s">
        <v>121</v>
      </c>
      <c r="AU35" s="54">
        <v>10</v>
      </c>
      <c r="AV35" s="49" t="s">
        <v>75</v>
      </c>
      <c r="AW35" s="44">
        <v>21.6</v>
      </c>
      <c r="AX35" s="44">
        <v>252</v>
      </c>
      <c r="AY35" s="49">
        <v>5.67</v>
      </c>
      <c r="AZ35" s="44">
        <v>3.1</v>
      </c>
      <c r="BA35" s="50">
        <v>22</v>
      </c>
      <c r="BB35" s="44">
        <v>759.6</v>
      </c>
      <c r="BC35" s="50">
        <v>7.6</v>
      </c>
      <c r="BD35" s="44">
        <v>0</v>
      </c>
      <c r="BE35" s="44">
        <v>0</v>
      </c>
      <c r="BF35" s="44">
        <v>1</v>
      </c>
      <c r="BG35" s="55">
        <v>0.4</v>
      </c>
      <c r="BH35" s="52"/>
    </row>
    <row r="36" spans="1:60" ht="16.5" thickBot="1">
      <c r="A36" s="43">
        <v>43759</v>
      </c>
      <c r="B36" s="44" t="s">
        <v>94</v>
      </c>
      <c r="C36" s="44" t="s">
        <v>77</v>
      </c>
      <c r="D36" s="12"/>
      <c r="E36" s="45">
        <v>43.92</v>
      </c>
      <c r="F36" s="45">
        <v>0</v>
      </c>
      <c r="G36" s="45">
        <v>0</v>
      </c>
      <c r="H36" s="45">
        <v>0</v>
      </c>
      <c r="I36" s="45">
        <v>0</v>
      </c>
      <c r="J36" s="45">
        <v>0</v>
      </c>
      <c r="K36" s="45">
        <v>0</v>
      </c>
      <c r="L36" s="45">
        <v>0</v>
      </c>
      <c r="M36" s="45">
        <v>0</v>
      </c>
      <c r="N36" s="45">
        <v>0</v>
      </c>
      <c r="O36" s="45">
        <v>0</v>
      </c>
      <c r="P36" s="45">
        <v>0</v>
      </c>
      <c r="Q36" s="45">
        <v>0</v>
      </c>
      <c r="R36" s="45">
        <v>0</v>
      </c>
      <c r="S36" s="45">
        <v>0</v>
      </c>
      <c r="T36" s="45">
        <v>0</v>
      </c>
      <c r="U36" s="45">
        <v>0</v>
      </c>
      <c r="V36" s="45">
        <v>0</v>
      </c>
      <c r="W36" s="45">
        <v>0</v>
      </c>
      <c r="X36" s="45">
        <v>0</v>
      </c>
      <c r="Y36" s="45">
        <v>0</v>
      </c>
      <c r="Z36" s="45">
        <v>0</v>
      </c>
      <c r="AA36" s="45">
        <v>0</v>
      </c>
      <c r="AB36" s="45">
        <v>0</v>
      </c>
      <c r="AC36" s="45">
        <v>0</v>
      </c>
      <c r="AD36" s="45">
        <v>0</v>
      </c>
      <c r="AE36" s="45">
        <v>0</v>
      </c>
      <c r="AF36" s="45">
        <v>0</v>
      </c>
      <c r="AG36" s="45">
        <v>0</v>
      </c>
      <c r="AH36" s="45">
        <v>0</v>
      </c>
      <c r="AI36" s="45">
        <v>0</v>
      </c>
      <c r="AJ36" s="45">
        <v>0</v>
      </c>
      <c r="AK36" s="45">
        <v>0</v>
      </c>
      <c r="AL36" s="45">
        <v>0</v>
      </c>
      <c r="AM36" s="45">
        <v>0</v>
      </c>
      <c r="AN36" s="45">
        <v>0</v>
      </c>
      <c r="AO36" s="45">
        <v>0</v>
      </c>
      <c r="AP36" s="796">
        <f t="shared" si="0"/>
        <v>43.92</v>
      </c>
      <c r="AQ36" s="113"/>
      <c r="AR36" s="46">
        <v>43759</v>
      </c>
      <c r="AS36" s="53">
        <v>0.65972222222222221</v>
      </c>
      <c r="AT36" s="44" t="s">
        <v>94</v>
      </c>
      <c r="AU36" s="54">
        <v>10</v>
      </c>
      <c r="AV36" s="49" t="s">
        <v>75</v>
      </c>
      <c r="AW36" s="44">
        <v>11.5</v>
      </c>
      <c r="AX36" s="44">
        <v>196</v>
      </c>
      <c r="AY36" s="49">
        <v>79.400000000000006</v>
      </c>
      <c r="AZ36" s="44">
        <v>55.4</v>
      </c>
      <c r="BA36" s="50">
        <v>26.7</v>
      </c>
      <c r="BB36" s="44">
        <v>759.6</v>
      </c>
      <c r="BC36" s="50">
        <v>7.9</v>
      </c>
      <c r="BD36" s="44">
        <v>0</v>
      </c>
      <c r="BE36" s="44">
        <v>0</v>
      </c>
      <c r="BF36" s="44">
        <v>1</v>
      </c>
      <c r="BG36" s="55">
        <v>0.5</v>
      </c>
      <c r="BH36" s="52"/>
    </row>
    <row r="37" spans="1:60" ht="16.5" thickBot="1">
      <c r="A37" s="43">
        <v>43759</v>
      </c>
      <c r="B37" s="44" t="s">
        <v>96</v>
      </c>
      <c r="C37" s="44" t="s">
        <v>77</v>
      </c>
      <c r="D37" s="12"/>
      <c r="E37" s="45">
        <v>54.900000000000006</v>
      </c>
      <c r="F37" s="45">
        <v>0</v>
      </c>
      <c r="G37" s="45">
        <v>0</v>
      </c>
      <c r="H37" s="45">
        <v>0</v>
      </c>
      <c r="I37" s="45">
        <v>0</v>
      </c>
      <c r="J37" s="45">
        <v>0</v>
      </c>
      <c r="K37" s="45">
        <v>0</v>
      </c>
      <c r="L37" s="45">
        <v>0</v>
      </c>
      <c r="M37" s="45">
        <v>0</v>
      </c>
      <c r="N37" s="45">
        <v>0</v>
      </c>
      <c r="O37" s="45">
        <v>0</v>
      </c>
      <c r="P37" s="45">
        <v>0</v>
      </c>
      <c r="Q37" s="45">
        <v>0</v>
      </c>
      <c r="R37" s="45">
        <v>0</v>
      </c>
      <c r="S37" s="45">
        <v>0</v>
      </c>
      <c r="T37" s="45">
        <v>0</v>
      </c>
      <c r="U37" s="45">
        <v>0</v>
      </c>
      <c r="V37" s="45">
        <v>0</v>
      </c>
      <c r="W37" s="45">
        <v>0</v>
      </c>
      <c r="X37" s="45">
        <v>0</v>
      </c>
      <c r="Y37" s="45">
        <v>0</v>
      </c>
      <c r="Z37" s="45">
        <v>0</v>
      </c>
      <c r="AA37" s="45">
        <v>0</v>
      </c>
      <c r="AB37" s="45">
        <v>0</v>
      </c>
      <c r="AC37" s="45">
        <v>0</v>
      </c>
      <c r="AD37" s="45">
        <v>0</v>
      </c>
      <c r="AE37" s="45">
        <v>0</v>
      </c>
      <c r="AF37" s="45">
        <v>0</v>
      </c>
      <c r="AG37" s="45">
        <v>0</v>
      </c>
      <c r="AH37" s="45">
        <v>0</v>
      </c>
      <c r="AI37" s="45">
        <v>0</v>
      </c>
      <c r="AJ37" s="45">
        <v>0</v>
      </c>
      <c r="AK37" s="45">
        <v>0</v>
      </c>
      <c r="AL37" s="45">
        <v>0</v>
      </c>
      <c r="AM37" s="45">
        <v>0</v>
      </c>
      <c r="AN37" s="45">
        <v>0</v>
      </c>
      <c r="AO37" s="45">
        <v>0</v>
      </c>
      <c r="AP37" s="796">
        <f t="shared" si="0"/>
        <v>54.900000000000006</v>
      </c>
      <c r="AQ37" s="113"/>
      <c r="AR37" s="46">
        <v>43759</v>
      </c>
      <c r="AS37" s="53">
        <v>0.69097222222222221</v>
      </c>
      <c r="AT37" s="44" t="s">
        <v>96</v>
      </c>
      <c r="AU37" s="54">
        <v>10</v>
      </c>
      <c r="AV37" s="49" t="s">
        <v>75</v>
      </c>
      <c r="AW37" s="44">
        <v>11.5</v>
      </c>
      <c r="AX37" s="44">
        <v>193</v>
      </c>
      <c r="AY37" s="49">
        <v>79.8</v>
      </c>
      <c r="AZ37" s="44">
        <v>55.8</v>
      </c>
      <c r="BA37" s="50">
        <v>25.7</v>
      </c>
      <c r="BB37" s="44">
        <v>759.7</v>
      </c>
      <c r="BC37" s="50">
        <v>7.9</v>
      </c>
      <c r="BD37" s="44">
        <v>0</v>
      </c>
      <c r="BE37" s="44">
        <v>0</v>
      </c>
      <c r="BF37" s="44">
        <v>1</v>
      </c>
      <c r="BG37" s="55">
        <v>0.5</v>
      </c>
      <c r="BH37" s="52"/>
    </row>
    <row r="38" spans="1:60" ht="16.5" thickBot="1">
      <c r="A38" s="43">
        <v>43763</v>
      </c>
      <c r="B38" s="44" t="s">
        <v>82</v>
      </c>
      <c r="C38" s="44" t="s">
        <v>77</v>
      </c>
      <c r="D38" s="12"/>
      <c r="E38" s="45">
        <v>10.98</v>
      </c>
      <c r="F38" s="45">
        <v>0</v>
      </c>
      <c r="G38" s="45">
        <v>0</v>
      </c>
      <c r="H38" s="45">
        <v>0</v>
      </c>
      <c r="I38" s="45">
        <v>0</v>
      </c>
      <c r="J38" s="45">
        <v>10.98</v>
      </c>
      <c r="K38" s="45">
        <v>0</v>
      </c>
      <c r="L38" s="45">
        <v>0</v>
      </c>
      <c r="M38" s="45">
        <v>10.98</v>
      </c>
      <c r="N38" s="45">
        <v>0</v>
      </c>
      <c r="O38" s="45">
        <v>0</v>
      </c>
      <c r="P38" s="45">
        <v>0</v>
      </c>
      <c r="Q38" s="45">
        <v>0</v>
      </c>
      <c r="R38" s="45">
        <v>0</v>
      </c>
      <c r="S38" s="45">
        <v>0</v>
      </c>
      <c r="T38" s="45">
        <v>0</v>
      </c>
      <c r="U38" s="45">
        <v>0</v>
      </c>
      <c r="V38" s="45">
        <v>0</v>
      </c>
      <c r="W38" s="45">
        <v>0</v>
      </c>
      <c r="X38" s="45">
        <v>0</v>
      </c>
      <c r="Y38" s="45">
        <v>0</v>
      </c>
      <c r="Z38" s="45">
        <v>21.96</v>
      </c>
      <c r="AA38" s="45">
        <v>21.96</v>
      </c>
      <c r="AB38" s="45">
        <v>0</v>
      </c>
      <c r="AC38" s="45">
        <v>0</v>
      </c>
      <c r="AD38" s="45">
        <v>0</v>
      </c>
      <c r="AE38" s="45">
        <v>0</v>
      </c>
      <c r="AF38" s="45">
        <v>0</v>
      </c>
      <c r="AG38" s="45">
        <v>0</v>
      </c>
      <c r="AH38" s="45">
        <v>0</v>
      </c>
      <c r="AI38" s="45">
        <v>0</v>
      </c>
      <c r="AJ38" s="45">
        <v>0</v>
      </c>
      <c r="AK38" s="45">
        <v>0</v>
      </c>
      <c r="AL38" s="45">
        <v>0</v>
      </c>
      <c r="AM38" s="45">
        <v>0</v>
      </c>
      <c r="AN38" s="45">
        <v>0</v>
      </c>
      <c r="AO38" s="45">
        <v>0</v>
      </c>
      <c r="AP38" s="796">
        <f t="shared" si="0"/>
        <v>43.92</v>
      </c>
      <c r="AQ38" s="113"/>
      <c r="AR38" s="46">
        <v>43763</v>
      </c>
      <c r="AS38" s="53">
        <v>0.69097222222222221</v>
      </c>
      <c r="AT38" s="44" t="s">
        <v>82</v>
      </c>
      <c r="AU38" s="54">
        <v>10</v>
      </c>
      <c r="AV38" s="49" t="s">
        <v>75</v>
      </c>
      <c r="AW38" s="44">
        <v>9.3000000000000007</v>
      </c>
      <c r="AX38" s="44">
        <v>98</v>
      </c>
      <c r="AY38" s="49">
        <v>138</v>
      </c>
      <c r="AZ38" s="44" t="s">
        <v>151</v>
      </c>
      <c r="BA38" s="50">
        <v>21.8</v>
      </c>
      <c r="BB38" s="44">
        <v>759.9</v>
      </c>
      <c r="BC38" s="50">
        <v>7.3</v>
      </c>
      <c r="BD38" s="44">
        <v>0</v>
      </c>
      <c r="BE38" s="44">
        <v>0</v>
      </c>
      <c r="BF38" s="44">
        <v>0.5</v>
      </c>
      <c r="BG38" s="55">
        <v>0.2</v>
      </c>
      <c r="BH38" s="52"/>
    </row>
    <row r="39" spans="1:60" ht="16.5" thickBot="1">
      <c r="A39" s="43">
        <v>43767</v>
      </c>
      <c r="B39" s="44" t="s">
        <v>86</v>
      </c>
      <c r="C39" s="44" t="s">
        <v>77</v>
      </c>
      <c r="D39" s="12"/>
      <c r="E39" s="45">
        <v>54.900000000000006</v>
      </c>
      <c r="F39" s="45">
        <v>0</v>
      </c>
      <c r="G39" s="45">
        <v>0</v>
      </c>
      <c r="H39" s="45">
        <v>0</v>
      </c>
      <c r="I39" s="45">
        <v>0</v>
      </c>
      <c r="J39" s="45">
        <v>43.92</v>
      </c>
      <c r="K39" s="45">
        <v>0</v>
      </c>
      <c r="L39" s="45">
        <v>43.92</v>
      </c>
      <c r="M39" s="45">
        <v>0</v>
      </c>
      <c r="N39" s="45">
        <v>0</v>
      </c>
      <c r="O39" s="45">
        <v>0</v>
      </c>
      <c r="P39" s="45">
        <v>0</v>
      </c>
      <c r="Q39" s="45">
        <v>0</v>
      </c>
      <c r="R39" s="45">
        <v>0</v>
      </c>
      <c r="S39" s="45">
        <v>0</v>
      </c>
      <c r="T39" s="45">
        <v>0</v>
      </c>
      <c r="U39" s="45">
        <v>0</v>
      </c>
      <c r="V39" s="45">
        <v>0</v>
      </c>
      <c r="W39" s="45">
        <v>0</v>
      </c>
      <c r="X39" s="45">
        <v>0</v>
      </c>
      <c r="Y39" s="45">
        <v>0</v>
      </c>
      <c r="Z39" s="45">
        <v>0</v>
      </c>
      <c r="AA39" s="45">
        <v>0</v>
      </c>
      <c r="AB39" s="45">
        <v>0</v>
      </c>
      <c r="AC39" s="45">
        <v>0</v>
      </c>
      <c r="AD39" s="45">
        <v>0</v>
      </c>
      <c r="AE39" s="45">
        <v>0</v>
      </c>
      <c r="AF39" s="45">
        <v>0</v>
      </c>
      <c r="AG39" s="45">
        <v>0</v>
      </c>
      <c r="AH39" s="45">
        <v>0</v>
      </c>
      <c r="AI39" s="45">
        <v>0</v>
      </c>
      <c r="AJ39" s="45">
        <v>0</v>
      </c>
      <c r="AK39" s="45">
        <v>0</v>
      </c>
      <c r="AL39" s="45">
        <v>0</v>
      </c>
      <c r="AM39" s="45">
        <v>0</v>
      </c>
      <c r="AN39" s="45">
        <v>0</v>
      </c>
      <c r="AO39" s="45">
        <v>0</v>
      </c>
      <c r="AP39" s="796">
        <f t="shared" si="0"/>
        <v>98.820000000000007</v>
      </c>
      <c r="AQ39" s="113"/>
      <c r="AR39" s="46">
        <v>43767</v>
      </c>
      <c r="AS39" s="53">
        <v>0.5625</v>
      </c>
      <c r="AT39" s="44" t="s">
        <v>86</v>
      </c>
      <c r="AU39" s="54">
        <v>10</v>
      </c>
      <c r="AV39" s="49" t="s">
        <v>75</v>
      </c>
      <c r="AW39" s="44">
        <v>4.5</v>
      </c>
      <c r="AX39" s="44">
        <v>52</v>
      </c>
      <c r="AY39" s="49">
        <v>16.52</v>
      </c>
      <c r="AZ39" s="44">
        <v>9.6999999999999993</v>
      </c>
      <c r="BA39" s="50">
        <v>20.8</v>
      </c>
      <c r="BB39" s="44">
        <v>757.7</v>
      </c>
      <c r="BC39" s="50">
        <v>7.31</v>
      </c>
      <c r="BD39" s="44">
        <v>0</v>
      </c>
      <c r="BE39" s="44">
        <v>0</v>
      </c>
      <c r="BF39" s="44">
        <v>1</v>
      </c>
      <c r="BG39" s="55">
        <v>0.4</v>
      </c>
      <c r="BH39" s="52"/>
    </row>
    <row r="40" spans="1:60" ht="16.5" thickBot="1">
      <c r="A40" s="43">
        <v>43767</v>
      </c>
      <c r="B40" s="44" t="s">
        <v>73</v>
      </c>
      <c r="C40" s="44" t="s">
        <v>77</v>
      </c>
      <c r="D40" s="12"/>
      <c r="E40" s="45">
        <v>109.80000000000001</v>
      </c>
      <c r="F40" s="45">
        <v>0</v>
      </c>
      <c r="G40" s="45">
        <v>0</v>
      </c>
      <c r="H40" s="45">
        <v>0</v>
      </c>
      <c r="I40" s="45">
        <v>10.98</v>
      </c>
      <c r="J40" s="45">
        <v>0</v>
      </c>
      <c r="K40" s="45">
        <v>0</v>
      </c>
      <c r="L40" s="45">
        <v>0</v>
      </c>
      <c r="M40" s="45">
        <v>0</v>
      </c>
      <c r="N40" s="45">
        <v>0</v>
      </c>
      <c r="O40" s="45">
        <v>0</v>
      </c>
      <c r="P40" s="45">
        <v>0</v>
      </c>
      <c r="Q40" s="45">
        <v>0</v>
      </c>
      <c r="R40" s="45">
        <v>0</v>
      </c>
      <c r="S40" s="45">
        <v>0</v>
      </c>
      <c r="T40" s="45">
        <v>10.98</v>
      </c>
      <c r="U40" s="45">
        <v>10.98</v>
      </c>
      <c r="V40" s="45">
        <v>0</v>
      </c>
      <c r="W40" s="45">
        <v>0</v>
      </c>
      <c r="X40" s="45">
        <v>0</v>
      </c>
      <c r="Y40" s="45">
        <v>0</v>
      </c>
      <c r="Z40" s="45">
        <v>0</v>
      </c>
      <c r="AA40" s="45">
        <v>0</v>
      </c>
      <c r="AB40" s="45">
        <v>0</v>
      </c>
      <c r="AC40" s="45">
        <v>0</v>
      </c>
      <c r="AD40" s="45">
        <v>0</v>
      </c>
      <c r="AE40" s="45">
        <v>0</v>
      </c>
      <c r="AF40" s="45">
        <v>0</v>
      </c>
      <c r="AG40" s="45">
        <v>0</v>
      </c>
      <c r="AH40" s="45">
        <v>0</v>
      </c>
      <c r="AI40" s="45">
        <v>0</v>
      </c>
      <c r="AJ40" s="45">
        <v>0</v>
      </c>
      <c r="AK40" s="45">
        <v>0</v>
      </c>
      <c r="AL40" s="45">
        <v>0</v>
      </c>
      <c r="AM40" s="45">
        <v>0</v>
      </c>
      <c r="AN40" s="45">
        <v>0</v>
      </c>
      <c r="AO40" s="45">
        <v>0</v>
      </c>
      <c r="AP40" s="796">
        <f t="shared" si="0"/>
        <v>131.76000000000002</v>
      </c>
      <c r="AQ40" s="113"/>
      <c r="AR40" s="46">
        <v>43767</v>
      </c>
      <c r="AS40" s="53">
        <v>0.53125</v>
      </c>
      <c r="AT40" s="44" t="s">
        <v>73</v>
      </c>
      <c r="AU40" s="54">
        <v>10</v>
      </c>
      <c r="AV40" s="49" t="s">
        <v>75</v>
      </c>
      <c r="AW40" s="44">
        <v>11.3</v>
      </c>
      <c r="AX40" s="44">
        <v>176</v>
      </c>
      <c r="AY40" s="49">
        <v>89.6</v>
      </c>
      <c r="AZ40" s="44">
        <v>63.4</v>
      </c>
      <c r="BA40" s="50">
        <v>18.5</v>
      </c>
      <c r="BB40" s="44">
        <v>759.4</v>
      </c>
      <c r="BC40" s="50">
        <v>8.1999999999999993</v>
      </c>
      <c r="BD40" s="44">
        <v>0</v>
      </c>
      <c r="BE40" s="44">
        <v>0</v>
      </c>
      <c r="BF40" s="44">
        <v>1</v>
      </c>
      <c r="BG40" s="55">
        <v>0.5</v>
      </c>
      <c r="BH40" s="52"/>
    </row>
    <row r="41" spans="1:60" ht="16.5" thickBot="1">
      <c r="A41" s="43">
        <v>43769</v>
      </c>
      <c r="B41" s="44" t="s">
        <v>89</v>
      </c>
      <c r="C41" s="44" t="s">
        <v>77</v>
      </c>
      <c r="D41" s="12"/>
      <c r="E41" s="45">
        <v>10.98</v>
      </c>
      <c r="F41" s="45">
        <v>0</v>
      </c>
      <c r="G41" s="45">
        <v>10.98</v>
      </c>
      <c r="H41" s="45">
        <v>0</v>
      </c>
      <c r="I41" s="45">
        <v>0</v>
      </c>
      <c r="J41" s="45">
        <v>0</v>
      </c>
      <c r="K41" s="45">
        <v>0</v>
      </c>
      <c r="L41" s="45">
        <v>0</v>
      </c>
      <c r="M41" s="45">
        <v>0</v>
      </c>
      <c r="N41" s="45">
        <v>0</v>
      </c>
      <c r="O41" s="45">
        <v>0</v>
      </c>
      <c r="P41" s="45">
        <v>0</v>
      </c>
      <c r="Q41" s="45">
        <v>0</v>
      </c>
      <c r="R41" s="45">
        <v>10.98</v>
      </c>
      <c r="S41" s="45">
        <v>0</v>
      </c>
      <c r="T41" s="45">
        <v>0</v>
      </c>
      <c r="U41" s="45">
        <v>0</v>
      </c>
      <c r="V41" s="45">
        <v>0</v>
      </c>
      <c r="W41" s="45">
        <v>0</v>
      </c>
      <c r="X41" s="45">
        <v>0</v>
      </c>
      <c r="Y41" s="45">
        <v>0</v>
      </c>
      <c r="Z41" s="45">
        <v>0</v>
      </c>
      <c r="AA41" s="45">
        <v>0</v>
      </c>
      <c r="AB41" s="45">
        <v>0</v>
      </c>
      <c r="AC41" s="45">
        <v>0</v>
      </c>
      <c r="AD41" s="45">
        <v>0</v>
      </c>
      <c r="AE41" s="45">
        <v>0</v>
      </c>
      <c r="AF41" s="45">
        <v>0</v>
      </c>
      <c r="AG41" s="45">
        <v>0</v>
      </c>
      <c r="AH41" s="45">
        <v>0</v>
      </c>
      <c r="AI41" s="45">
        <v>0</v>
      </c>
      <c r="AJ41" s="45">
        <v>0</v>
      </c>
      <c r="AK41" s="45">
        <v>0</v>
      </c>
      <c r="AL41" s="45">
        <v>0</v>
      </c>
      <c r="AM41" s="45">
        <v>0</v>
      </c>
      <c r="AN41" s="45">
        <v>0</v>
      </c>
      <c r="AO41" s="45">
        <v>0</v>
      </c>
      <c r="AP41" s="796">
        <f t="shared" si="0"/>
        <v>21.959999999999997</v>
      </c>
      <c r="AQ41" s="113"/>
      <c r="AR41" s="46">
        <v>43769</v>
      </c>
      <c r="AS41" s="53">
        <v>0.61111111111111105</v>
      </c>
      <c r="AT41" s="44" t="s">
        <v>89</v>
      </c>
      <c r="AU41" s="54">
        <v>10</v>
      </c>
      <c r="AV41" s="49" t="s">
        <v>75</v>
      </c>
      <c r="AW41" s="44">
        <v>14.5</v>
      </c>
      <c r="AX41" s="44">
        <v>178</v>
      </c>
      <c r="AY41" s="49">
        <v>37.93</v>
      </c>
      <c r="AZ41" s="44">
        <v>24.1</v>
      </c>
      <c r="BA41" s="50">
        <v>20.100000000000001</v>
      </c>
      <c r="BB41" s="44">
        <v>764</v>
      </c>
      <c r="BC41" s="50">
        <v>7.6</v>
      </c>
      <c r="BD41" s="44">
        <v>0</v>
      </c>
      <c r="BE41" s="44">
        <v>0</v>
      </c>
      <c r="BF41" s="44">
        <v>1</v>
      </c>
      <c r="BG41" s="55">
        <v>0.5</v>
      </c>
      <c r="BH41" s="52"/>
    </row>
    <row r="42" spans="1:60" ht="16.5" thickBot="1">
      <c r="A42" s="43">
        <v>43769</v>
      </c>
      <c r="B42" s="44" t="s">
        <v>92</v>
      </c>
      <c r="C42" s="44" t="s">
        <v>77</v>
      </c>
      <c r="D42" s="12"/>
      <c r="E42" s="45">
        <v>1196.82</v>
      </c>
      <c r="F42" s="45">
        <v>0</v>
      </c>
      <c r="G42" s="45">
        <v>0</v>
      </c>
      <c r="H42" s="45">
        <v>0</v>
      </c>
      <c r="I42" s="45">
        <v>0</v>
      </c>
      <c r="J42" s="45">
        <v>0</v>
      </c>
      <c r="K42" s="45">
        <v>0</v>
      </c>
      <c r="L42" s="45">
        <v>0</v>
      </c>
      <c r="M42" s="45">
        <v>0</v>
      </c>
      <c r="N42" s="45">
        <v>0</v>
      </c>
      <c r="O42" s="45">
        <v>0</v>
      </c>
      <c r="P42" s="45">
        <v>0</v>
      </c>
      <c r="Q42" s="45">
        <v>0</v>
      </c>
      <c r="R42" s="45">
        <v>0</v>
      </c>
      <c r="S42" s="45">
        <v>0</v>
      </c>
      <c r="T42" s="45">
        <v>0</v>
      </c>
      <c r="U42" s="45">
        <v>0</v>
      </c>
      <c r="V42" s="45">
        <v>0</v>
      </c>
      <c r="W42" s="45">
        <v>0</v>
      </c>
      <c r="X42" s="45">
        <v>0</v>
      </c>
      <c r="Y42" s="45">
        <v>0</v>
      </c>
      <c r="Z42" s="45">
        <v>0</v>
      </c>
      <c r="AA42" s="45">
        <v>0</v>
      </c>
      <c r="AB42" s="45">
        <v>0</v>
      </c>
      <c r="AC42" s="45">
        <v>0</v>
      </c>
      <c r="AD42" s="45">
        <v>0</v>
      </c>
      <c r="AE42" s="45">
        <v>0</v>
      </c>
      <c r="AF42" s="45">
        <v>0</v>
      </c>
      <c r="AG42" s="45">
        <v>0</v>
      </c>
      <c r="AH42" s="45">
        <v>0</v>
      </c>
      <c r="AI42" s="45">
        <v>0</v>
      </c>
      <c r="AJ42" s="45">
        <v>0</v>
      </c>
      <c r="AK42" s="45">
        <v>0</v>
      </c>
      <c r="AL42" s="45">
        <v>0</v>
      </c>
      <c r="AM42" s="45">
        <v>0</v>
      </c>
      <c r="AN42" s="45">
        <v>0</v>
      </c>
      <c r="AO42" s="45">
        <v>0</v>
      </c>
      <c r="AP42" s="796">
        <f t="shared" si="0"/>
        <v>1196.82</v>
      </c>
      <c r="AQ42" s="113"/>
      <c r="AR42" s="46">
        <v>43769</v>
      </c>
      <c r="AS42" s="53">
        <v>0.63888888888888895</v>
      </c>
      <c r="AT42" s="44" t="s">
        <v>92</v>
      </c>
      <c r="AU42" s="54">
        <v>10</v>
      </c>
      <c r="AV42" s="66" t="s">
        <v>75</v>
      </c>
      <c r="AW42" s="44">
        <v>9.6</v>
      </c>
      <c r="AX42" s="48">
        <v>163</v>
      </c>
      <c r="AY42" s="49">
        <v>78</v>
      </c>
      <c r="AZ42" s="44">
        <v>56.6</v>
      </c>
      <c r="BA42" s="50">
        <v>19.5</v>
      </c>
      <c r="BB42" s="44">
        <v>763.8</v>
      </c>
      <c r="BC42" s="50">
        <v>7.8</v>
      </c>
      <c r="BD42" s="44">
        <v>0</v>
      </c>
      <c r="BE42" s="44">
        <v>0</v>
      </c>
      <c r="BF42" s="48">
        <v>1</v>
      </c>
      <c r="BG42" s="55">
        <v>0.8</v>
      </c>
      <c r="BH42" s="52"/>
    </row>
    <row r="43" spans="1:60" s="13" customFormat="1" ht="16.5" thickBot="1">
      <c r="A43" s="170"/>
      <c r="B43" s="160"/>
      <c r="C43" s="160"/>
      <c r="D43" s="161"/>
      <c r="E43" s="162"/>
      <c r="F43" s="162"/>
      <c r="G43" s="162"/>
      <c r="H43" s="162"/>
      <c r="I43" s="162"/>
      <c r="J43" s="162"/>
      <c r="K43" s="162"/>
      <c r="L43" s="162"/>
      <c r="M43" s="162"/>
      <c r="N43" s="162"/>
      <c r="O43" s="162"/>
      <c r="P43" s="162"/>
      <c r="Q43" s="162"/>
      <c r="R43" s="162"/>
      <c r="S43" s="162"/>
      <c r="T43" s="162"/>
      <c r="U43" s="162"/>
      <c r="V43" s="162"/>
      <c r="W43" s="162"/>
      <c r="X43" s="162"/>
      <c r="Y43" s="162"/>
      <c r="Z43" s="162"/>
      <c r="AA43" s="162"/>
      <c r="AB43" s="162"/>
      <c r="AC43" s="162"/>
      <c r="AD43" s="162"/>
      <c r="AE43" s="162"/>
      <c r="AF43" s="162"/>
      <c r="AG43" s="162"/>
      <c r="AH43" s="162"/>
      <c r="AI43" s="741"/>
      <c r="AJ43" s="741"/>
      <c r="AK43" s="741"/>
      <c r="AL43" s="741"/>
      <c r="AM43" s="741"/>
      <c r="AN43" s="741"/>
      <c r="AO43" s="738" t="s">
        <v>169</v>
      </c>
      <c r="AP43" s="739">
        <f>SUM(AP4:AP42)</f>
        <v>30140.099999999984</v>
      </c>
      <c r="AQ43" s="163"/>
      <c r="AR43" s="172"/>
      <c r="AS43" s="173"/>
      <c r="AT43" s="160"/>
      <c r="AU43" s="174"/>
      <c r="AV43" s="175"/>
      <c r="AW43" s="160"/>
      <c r="AX43" s="218"/>
      <c r="AY43" s="166"/>
      <c r="AZ43" s="160"/>
      <c r="BA43" s="167"/>
      <c r="BB43" s="160"/>
      <c r="BC43" s="167"/>
      <c r="BD43" s="160"/>
      <c r="BE43" s="160"/>
      <c r="BF43" s="218"/>
      <c r="BG43" s="168"/>
      <c r="BH43" s="169"/>
    </row>
    <row r="44" spans="1:60" s="13" customFormat="1">
      <c r="A44" s="170"/>
      <c r="B44" s="160"/>
      <c r="C44" s="160"/>
      <c r="D44" s="161"/>
      <c r="E44" s="162"/>
      <c r="F44" s="162"/>
      <c r="G44" s="162"/>
      <c r="H44" s="162"/>
      <c r="I44" s="162"/>
      <c r="J44" s="162"/>
      <c r="K44" s="162"/>
      <c r="L44" s="162"/>
      <c r="M44" s="162"/>
      <c r="N44" s="162"/>
      <c r="O44" s="162"/>
      <c r="P44" s="162"/>
      <c r="Q44" s="162"/>
      <c r="R44" s="162"/>
      <c r="S44" s="162"/>
      <c r="T44" s="162"/>
      <c r="U44" s="162"/>
      <c r="V44" s="162"/>
      <c r="W44" s="162"/>
      <c r="X44" s="162"/>
      <c r="Y44" s="162"/>
      <c r="Z44" s="162"/>
      <c r="AA44" s="162"/>
      <c r="AB44" s="162"/>
      <c r="AC44" s="162"/>
      <c r="AD44" s="162"/>
      <c r="AE44" s="162"/>
      <c r="AF44" s="162"/>
      <c r="AG44" s="162"/>
      <c r="AH44" s="162"/>
      <c r="AI44" s="162"/>
      <c r="AJ44" s="162"/>
      <c r="AK44" s="162"/>
      <c r="AL44" s="162"/>
      <c r="AM44" s="162"/>
      <c r="AN44" s="162"/>
      <c r="AO44" s="162"/>
      <c r="AP44" s="171"/>
      <c r="AQ44" s="163"/>
      <c r="AR44" s="172"/>
      <c r="AS44" s="173"/>
      <c r="AT44" s="160"/>
      <c r="AU44" s="174"/>
      <c r="AV44" s="166"/>
      <c r="AW44" s="160"/>
      <c r="AX44" s="160"/>
      <c r="AY44" s="166"/>
      <c r="AZ44" s="160"/>
      <c r="BA44" s="167"/>
      <c r="BB44" s="160"/>
      <c r="BC44" s="167"/>
      <c r="BD44" s="160"/>
      <c r="BE44" s="160"/>
      <c r="BF44" s="160"/>
      <c r="BG44" s="168"/>
      <c r="BH44" s="169"/>
    </row>
    <row r="45" spans="1:60" ht="18.75" thickBot="1">
      <c r="A45" s="740"/>
      <c r="B45" s="785" t="s">
        <v>170</v>
      </c>
      <c r="C45" s="723"/>
      <c r="D45" s="44"/>
      <c r="E45" s="741"/>
      <c r="F45" s="741"/>
      <c r="G45" s="741"/>
      <c r="H45" s="741"/>
      <c r="I45" s="741"/>
      <c r="J45" s="741"/>
      <c r="K45" s="741"/>
      <c r="L45" s="741"/>
      <c r="M45" s="741"/>
      <c r="N45" s="741"/>
      <c r="O45" s="741"/>
      <c r="P45" s="741"/>
      <c r="Q45" s="741"/>
      <c r="R45" s="741"/>
      <c r="S45" s="741"/>
      <c r="T45" s="741"/>
      <c r="U45" s="741"/>
      <c r="V45" s="741"/>
      <c r="W45" s="741"/>
      <c r="X45" s="741"/>
      <c r="Y45" s="741"/>
      <c r="Z45" s="741"/>
      <c r="AA45" s="741"/>
      <c r="AB45" s="741"/>
      <c r="AC45" s="741"/>
      <c r="AD45" s="741"/>
      <c r="AE45" s="741"/>
      <c r="AF45" s="741"/>
      <c r="AG45" s="741"/>
      <c r="AH45" s="741"/>
      <c r="AI45" s="741"/>
      <c r="AJ45" s="741"/>
      <c r="AK45" s="741"/>
      <c r="AL45" s="741"/>
      <c r="AM45" s="741"/>
      <c r="AN45" s="741"/>
      <c r="AO45" s="741"/>
      <c r="AP45" s="157"/>
      <c r="AQ45" s="113"/>
      <c r="AR45" s="46"/>
      <c r="AS45" s="53"/>
      <c r="AT45" s="44"/>
      <c r="AU45" s="54"/>
      <c r="AV45" s="49"/>
      <c r="AW45" s="44"/>
      <c r="AX45" s="44"/>
      <c r="AY45" s="49"/>
      <c r="AZ45" s="44"/>
      <c r="BA45" s="50"/>
      <c r="BB45" s="44"/>
      <c r="BC45" s="50"/>
      <c r="BD45" s="44"/>
      <c r="BE45" s="44"/>
      <c r="BF45" s="44"/>
      <c r="BG45" s="55"/>
      <c r="BH45" s="52"/>
    </row>
    <row r="46" spans="1:60" ht="16.5" thickBot="1">
      <c r="A46" s="56">
        <v>43492</v>
      </c>
      <c r="B46" s="44" t="s">
        <v>76</v>
      </c>
      <c r="C46" s="44" t="s">
        <v>77</v>
      </c>
      <c r="D46" s="12"/>
      <c r="E46" s="45">
        <v>21.96</v>
      </c>
      <c r="F46" s="45">
        <v>0</v>
      </c>
      <c r="G46" s="45">
        <v>0</v>
      </c>
      <c r="H46" s="45">
        <v>0</v>
      </c>
      <c r="I46" s="45">
        <v>1032.1200000000001</v>
      </c>
      <c r="J46" s="45">
        <v>0</v>
      </c>
      <c r="K46" s="45">
        <v>0</v>
      </c>
      <c r="L46" s="45">
        <v>0</v>
      </c>
      <c r="M46" s="45">
        <v>0</v>
      </c>
      <c r="N46" s="45">
        <v>0</v>
      </c>
      <c r="O46" s="45">
        <v>0</v>
      </c>
      <c r="P46" s="45">
        <v>0</v>
      </c>
      <c r="Q46" s="45">
        <v>0</v>
      </c>
      <c r="R46" s="45">
        <v>0</v>
      </c>
      <c r="S46" s="45">
        <v>0</v>
      </c>
      <c r="T46" s="45">
        <v>0</v>
      </c>
      <c r="U46" s="45">
        <v>0</v>
      </c>
      <c r="V46" s="45">
        <v>0</v>
      </c>
      <c r="W46" s="45">
        <v>0</v>
      </c>
      <c r="X46" s="45">
        <v>0</v>
      </c>
      <c r="Y46" s="45">
        <v>0</v>
      </c>
      <c r="Z46" s="45">
        <v>0</v>
      </c>
      <c r="AA46" s="45">
        <v>0</v>
      </c>
      <c r="AB46" s="45">
        <v>0</v>
      </c>
      <c r="AC46" s="45">
        <v>0</v>
      </c>
      <c r="AD46" s="45">
        <v>0</v>
      </c>
      <c r="AE46" s="45">
        <v>0</v>
      </c>
      <c r="AF46" s="45">
        <v>0</v>
      </c>
      <c r="AG46" s="45">
        <v>0</v>
      </c>
      <c r="AH46" s="45">
        <v>0</v>
      </c>
      <c r="AI46" s="45">
        <v>0</v>
      </c>
      <c r="AJ46" s="45">
        <v>0</v>
      </c>
      <c r="AK46" s="45">
        <v>0</v>
      </c>
      <c r="AL46" s="45">
        <v>0</v>
      </c>
      <c r="AM46" s="45">
        <v>0</v>
      </c>
      <c r="AN46" s="45">
        <v>0</v>
      </c>
      <c r="AO46" s="45">
        <v>0</v>
      </c>
      <c r="AP46" s="796">
        <f t="shared" ref="AP46:AP61" si="1">SUM(E46:AO46)-(J46+R46+T46+Z46)</f>
        <v>1054.0800000000002</v>
      </c>
      <c r="AQ46" s="113"/>
      <c r="AR46" s="65">
        <v>43492</v>
      </c>
      <c r="AS46" s="53">
        <v>0.60416666666666663</v>
      </c>
      <c r="AT46" s="44" t="s">
        <v>76</v>
      </c>
      <c r="AU46" s="48">
        <v>10</v>
      </c>
      <c r="AV46" s="49" t="s">
        <v>75</v>
      </c>
      <c r="AW46" s="63">
        <v>9.74</v>
      </c>
      <c r="AX46" s="63">
        <v>109.4</v>
      </c>
      <c r="AY46" s="49">
        <v>0.16800000000000001</v>
      </c>
      <c r="AZ46" s="63">
        <v>0.1</v>
      </c>
      <c r="BA46" s="50">
        <v>21.2</v>
      </c>
      <c r="BB46" s="63">
        <v>762</v>
      </c>
      <c r="BC46" s="50">
        <v>8.32</v>
      </c>
      <c r="BD46" s="63">
        <v>13</v>
      </c>
      <c r="BE46" s="63">
        <v>0</v>
      </c>
      <c r="BF46" s="63">
        <v>14</v>
      </c>
      <c r="BG46" s="55">
        <v>0.33</v>
      </c>
      <c r="BH46" s="64"/>
    </row>
    <row r="47" spans="1:60" ht="16.5" thickBot="1">
      <c r="A47" s="56">
        <v>43492</v>
      </c>
      <c r="B47" s="44" t="s">
        <v>79</v>
      </c>
      <c r="C47" s="44" t="s">
        <v>77</v>
      </c>
      <c r="D47" s="12"/>
      <c r="E47" s="45">
        <v>0</v>
      </c>
      <c r="F47" s="45">
        <v>0</v>
      </c>
      <c r="G47" s="45">
        <v>0</v>
      </c>
      <c r="H47" s="45">
        <v>10.98</v>
      </c>
      <c r="I47" s="45">
        <v>0</v>
      </c>
      <c r="J47" s="45">
        <v>0</v>
      </c>
      <c r="K47" s="45">
        <v>0</v>
      </c>
      <c r="L47" s="45">
        <v>0</v>
      </c>
      <c r="M47" s="45">
        <v>0</v>
      </c>
      <c r="N47" s="45">
        <v>0</v>
      </c>
      <c r="O47" s="45">
        <v>0</v>
      </c>
      <c r="P47" s="45">
        <v>0</v>
      </c>
      <c r="Q47" s="45">
        <v>0</v>
      </c>
      <c r="R47" s="45">
        <v>0</v>
      </c>
      <c r="S47" s="45">
        <v>0</v>
      </c>
      <c r="T47" s="45">
        <v>0</v>
      </c>
      <c r="U47" s="45">
        <v>0</v>
      </c>
      <c r="V47" s="45">
        <v>0</v>
      </c>
      <c r="W47" s="45">
        <v>0</v>
      </c>
      <c r="X47" s="45">
        <v>0</v>
      </c>
      <c r="Y47" s="45">
        <v>0</v>
      </c>
      <c r="Z47" s="45">
        <v>0</v>
      </c>
      <c r="AA47" s="45">
        <v>0</v>
      </c>
      <c r="AB47" s="45">
        <v>0</v>
      </c>
      <c r="AC47" s="45">
        <v>0</v>
      </c>
      <c r="AD47" s="45">
        <v>0</v>
      </c>
      <c r="AE47" s="45">
        <v>0</v>
      </c>
      <c r="AF47" s="45">
        <v>0</v>
      </c>
      <c r="AG47" s="45">
        <v>0</v>
      </c>
      <c r="AH47" s="45">
        <v>0</v>
      </c>
      <c r="AI47" s="45">
        <v>0</v>
      </c>
      <c r="AJ47" s="45">
        <v>0</v>
      </c>
      <c r="AK47" s="45">
        <v>0</v>
      </c>
      <c r="AL47" s="45">
        <v>0</v>
      </c>
      <c r="AM47" s="45">
        <v>0</v>
      </c>
      <c r="AN47" s="45">
        <v>0</v>
      </c>
      <c r="AO47" s="45">
        <v>0</v>
      </c>
      <c r="AP47" s="796">
        <f t="shared" si="1"/>
        <v>10.98</v>
      </c>
      <c r="AQ47" s="113"/>
      <c r="AR47" s="65">
        <v>43492</v>
      </c>
      <c r="AS47" s="53">
        <v>0.65972222222222221</v>
      </c>
      <c r="AT47" s="44" t="s">
        <v>79</v>
      </c>
      <c r="AU47" s="48">
        <v>10</v>
      </c>
      <c r="AV47" s="66" t="s">
        <v>75</v>
      </c>
      <c r="AW47" s="63">
        <v>15.76</v>
      </c>
      <c r="AX47" s="63">
        <v>182.8</v>
      </c>
      <c r="AY47" s="49">
        <v>0.20430000000000001</v>
      </c>
      <c r="AZ47" s="63">
        <v>0.1</v>
      </c>
      <c r="BA47" s="50">
        <v>22.7</v>
      </c>
      <c r="BB47" s="63">
        <v>762.8</v>
      </c>
      <c r="BC47" s="50">
        <v>7.91</v>
      </c>
      <c r="BD47" s="63">
        <v>20</v>
      </c>
      <c r="BE47" s="63">
        <v>0</v>
      </c>
      <c r="BF47" s="63">
        <v>12.1</v>
      </c>
      <c r="BG47" s="55">
        <v>0.15</v>
      </c>
      <c r="BH47" s="64"/>
    </row>
    <row r="48" spans="1:60" ht="16.5" thickBot="1">
      <c r="A48" s="56">
        <v>43493</v>
      </c>
      <c r="B48" s="44" t="s">
        <v>80</v>
      </c>
      <c r="C48" s="44" t="s">
        <v>77</v>
      </c>
      <c r="D48" s="12"/>
      <c r="E48" s="45">
        <v>0</v>
      </c>
      <c r="F48" s="45">
        <v>0</v>
      </c>
      <c r="G48" s="45">
        <v>0</v>
      </c>
      <c r="H48" s="45">
        <v>0</v>
      </c>
      <c r="I48" s="45">
        <v>0</v>
      </c>
      <c r="J48" s="45">
        <v>0</v>
      </c>
      <c r="K48" s="45">
        <v>0</v>
      </c>
      <c r="L48" s="45">
        <v>0</v>
      </c>
      <c r="M48" s="45">
        <v>0</v>
      </c>
      <c r="N48" s="45">
        <v>0</v>
      </c>
      <c r="O48" s="45">
        <v>0</v>
      </c>
      <c r="P48" s="45">
        <v>0</v>
      </c>
      <c r="Q48" s="45">
        <v>0</v>
      </c>
      <c r="R48" s="45">
        <v>0</v>
      </c>
      <c r="S48" s="45">
        <v>0</v>
      </c>
      <c r="T48" s="45">
        <v>0</v>
      </c>
      <c r="U48" s="45">
        <v>0</v>
      </c>
      <c r="V48" s="45">
        <v>0</v>
      </c>
      <c r="W48" s="45">
        <v>0</v>
      </c>
      <c r="X48" s="45">
        <v>0</v>
      </c>
      <c r="Y48" s="45">
        <v>0</v>
      </c>
      <c r="Z48" s="45">
        <v>0</v>
      </c>
      <c r="AA48" s="45">
        <v>0</v>
      </c>
      <c r="AB48" s="45">
        <v>0</v>
      </c>
      <c r="AC48" s="45">
        <v>0</v>
      </c>
      <c r="AD48" s="45">
        <v>0</v>
      </c>
      <c r="AE48" s="45">
        <v>0</v>
      </c>
      <c r="AF48" s="45">
        <v>0</v>
      </c>
      <c r="AG48" s="45">
        <v>0</v>
      </c>
      <c r="AH48" s="45">
        <v>0</v>
      </c>
      <c r="AI48" s="45">
        <v>0</v>
      </c>
      <c r="AJ48" s="45">
        <v>0</v>
      </c>
      <c r="AK48" s="45">
        <v>0</v>
      </c>
      <c r="AL48" s="45">
        <v>0</v>
      </c>
      <c r="AM48" s="45">
        <v>10.98</v>
      </c>
      <c r="AN48" s="45">
        <v>0</v>
      </c>
      <c r="AO48" s="45">
        <v>0</v>
      </c>
      <c r="AP48" s="796">
        <f t="shared" si="1"/>
        <v>10.98</v>
      </c>
      <c r="AQ48" s="113"/>
      <c r="AR48" s="65">
        <v>43493</v>
      </c>
      <c r="AS48" s="53">
        <v>0.63541666666666663</v>
      </c>
      <c r="AT48" s="44" t="s">
        <v>81</v>
      </c>
      <c r="AU48" s="48">
        <v>10</v>
      </c>
      <c r="AV48" s="49" t="s">
        <v>75</v>
      </c>
      <c r="AW48" s="63">
        <v>13.9</v>
      </c>
      <c r="AX48" s="63">
        <v>150</v>
      </c>
      <c r="AY48" s="49">
        <v>9.5000000000000001E-2</v>
      </c>
      <c r="AZ48" s="63">
        <v>0</v>
      </c>
      <c r="BA48" s="50">
        <v>18.8</v>
      </c>
      <c r="BB48" s="63">
        <v>760.8</v>
      </c>
      <c r="BC48" s="50">
        <v>9</v>
      </c>
      <c r="BD48" s="63">
        <v>74</v>
      </c>
      <c r="BE48" s="63">
        <v>0</v>
      </c>
      <c r="BF48" s="63">
        <v>13</v>
      </c>
      <c r="BG48" s="55">
        <v>0.33</v>
      </c>
      <c r="BH48" s="64"/>
    </row>
    <row r="49" spans="1:60" ht="16.5" thickBot="1">
      <c r="A49" s="56">
        <v>43504</v>
      </c>
      <c r="B49" s="44" t="s">
        <v>102</v>
      </c>
      <c r="C49" s="44" t="s">
        <v>77</v>
      </c>
      <c r="D49" s="12"/>
      <c r="E49" s="45">
        <v>10.98</v>
      </c>
      <c r="F49" s="45">
        <v>10.98</v>
      </c>
      <c r="G49" s="45">
        <v>0</v>
      </c>
      <c r="H49" s="45">
        <v>32.94</v>
      </c>
      <c r="I49" s="45">
        <v>10.98</v>
      </c>
      <c r="J49" s="45">
        <v>54.900000000000006</v>
      </c>
      <c r="K49" s="45">
        <v>0</v>
      </c>
      <c r="L49" s="45">
        <v>54.900000000000006</v>
      </c>
      <c r="M49" s="45">
        <v>0</v>
      </c>
      <c r="N49" s="45">
        <v>0</v>
      </c>
      <c r="O49" s="45">
        <v>0</v>
      </c>
      <c r="P49" s="45">
        <v>0</v>
      </c>
      <c r="Q49" s="45">
        <v>0</v>
      </c>
      <c r="R49" s="45">
        <v>0</v>
      </c>
      <c r="S49" s="45">
        <v>0</v>
      </c>
      <c r="T49" s="45">
        <v>0</v>
      </c>
      <c r="U49" s="45">
        <v>0</v>
      </c>
      <c r="V49" s="45">
        <v>0</v>
      </c>
      <c r="W49" s="45">
        <v>0</v>
      </c>
      <c r="X49" s="45">
        <v>0</v>
      </c>
      <c r="Y49" s="45">
        <v>0</v>
      </c>
      <c r="Z49" s="45">
        <v>0</v>
      </c>
      <c r="AA49" s="45">
        <v>0</v>
      </c>
      <c r="AB49" s="45">
        <v>0</v>
      </c>
      <c r="AC49" s="45">
        <v>0</v>
      </c>
      <c r="AD49" s="45">
        <v>0</v>
      </c>
      <c r="AE49" s="45">
        <v>0</v>
      </c>
      <c r="AF49" s="45">
        <v>0</v>
      </c>
      <c r="AG49" s="45">
        <v>0</v>
      </c>
      <c r="AH49" s="45">
        <v>0</v>
      </c>
      <c r="AI49" s="45">
        <v>0</v>
      </c>
      <c r="AJ49" s="45">
        <v>0</v>
      </c>
      <c r="AK49" s="45">
        <v>0</v>
      </c>
      <c r="AL49" s="45">
        <v>0</v>
      </c>
      <c r="AM49" s="45">
        <v>0</v>
      </c>
      <c r="AN49" s="45">
        <v>0</v>
      </c>
      <c r="AO49" s="45">
        <v>0</v>
      </c>
      <c r="AP49" s="796">
        <f t="shared" si="1"/>
        <v>120.78</v>
      </c>
      <c r="AQ49" s="113"/>
      <c r="AR49" s="61" t="s">
        <v>103</v>
      </c>
      <c r="AS49" s="61" t="s">
        <v>104</v>
      </c>
      <c r="AT49" s="49" t="s">
        <v>105</v>
      </c>
      <c r="AU49" s="48">
        <v>10</v>
      </c>
      <c r="AV49" s="49" t="s">
        <v>75</v>
      </c>
      <c r="AW49" s="63">
        <v>8.7899999999999991</v>
      </c>
      <c r="AX49" s="63">
        <v>95.8</v>
      </c>
      <c r="AY49" s="49">
        <v>7.5499999999999998E-2</v>
      </c>
      <c r="AZ49" s="63">
        <v>0</v>
      </c>
      <c r="BA49" s="50">
        <v>19.5</v>
      </c>
      <c r="BB49" s="63">
        <v>762.6</v>
      </c>
      <c r="BC49" s="50">
        <v>7.5</v>
      </c>
      <c r="BD49" s="63">
        <v>18</v>
      </c>
      <c r="BE49" s="63">
        <v>0</v>
      </c>
      <c r="BF49" s="63">
        <v>13</v>
      </c>
      <c r="BG49" s="55">
        <v>0.28000000000000003</v>
      </c>
      <c r="BH49" s="64"/>
    </row>
    <row r="50" spans="1:60" ht="16.5" thickBot="1">
      <c r="A50" s="56">
        <v>43507</v>
      </c>
      <c r="B50" s="44" t="s">
        <v>106</v>
      </c>
      <c r="C50" s="44" t="s">
        <v>77</v>
      </c>
      <c r="D50" s="12"/>
      <c r="E50" s="45">
        <v>0</v>
      </c>
      <c r="F50" s="45">
        <v>0</v>
      </c>
      <c r="G50" s="45">
        <v>0</v>
      </c>
      <c r="H50" s="45">
        <v>43.92</v>
      </c>
      <c r="I50" s="45">
        <v>21.96</v>
      </c>
      <c r="J50" s="45">
        <v>0</v>
      </c>
      <c r="K50" s="45">
        <v>0</v>
      </c>
      <c r="L50" s="45">
        <v>0</v>
      </c>
      <c r="M50" s="45">
        <v>0</v>
      </c>
      <c r="N50" s="45">
        <v>0</v>
      </c>
      <c r="O50" s="45">
        <v>0</v>
      </c>
      <c r="P50" s="45">
        <v>0</v>
      </c>
      <c r="Q50" s="45">
        <v>0</v>
      </c>
      <c r="R50" s="45">
        <v>0</v>
      </c>
      <c r="S50" s="45">
        <v>0</v>
      </c>
      <c r="T50" s="45">
        <v>21.96</v>
      </c>
      <c r="U50" s="45">
        <v>0</v>
      </c>
      <c r="V50" s="45">
        <v>21.96</v>
      </c>
      <c r="W50" s="45">
        <v>0</v>
      </c>
      <c r="X50" s="45">
        <v>0</v>
      </c>
      <c r="Y50" s="45">
        <v>0</v>
      </c>
      <c r="Z50" s="45">
        <v>0</v>
      </c>
      <c r="AA50" s="45">
        <v>0</v>
      </c>
      <c r="AB50" s="45">
        <v>0</v>
      </c>
      <c r="AC50" s="45">
        <v>0</v>
      </c>
      <c r="AD50" s="45">
        <v>0</v>
      </c>
      <c r="AE50" s="45">
        <v>0</v>
      </c>
      <c r="AF50" s="45">
        <v>0</v>
      </c>
      <c r="AG50" s="45">
        <v>0</v>
      </c>
      <c r="AH50" s="45">
        <v>0</v>
      </c>
      <c r="AI50" s="45">
        <v>0</v>
      </c>
      <c r="AJ50" s="45">
        <v>0</v>
      </c>
      <c r="AK50" s="45">
        <v>0</v>
      </c>
      <c r="AL50" s="45">
        <v>0</v>
      </c>
      <c r="AM50" s="45">
        <v>0</v>
      </c>
      <c r="AN50" s="45">
        <v>0</v>
      </c>
      <c r="AO50" s="45">
        <v>0</v>
      </c>
      <c r="AP50" s="796">
        <f t="shared" si="1"/>
        <v>87.84</v>
      </c>
      <c r="AQ50" s="113"/>
      <c r="AR50" s="61" t="s">
        <v>107</v>
      </c>
      <c r="AS50" s="61" t="s">
        <v>108</v>
      </c>
      <c r="AT50" s="49" t="s">
        <v>109</v>
      </c>
      <c r="AU50" s="48">
        <v>10</v>
      </c>
      <c r="AV50" s="49" t="s">
        <v>110</v>
      </c>
      <c r="AW50" s="63">
        <v>15.87</v>
      </c>
      <c r="AX50" s="63">
        <v>168.3</v>
      </c>
      <c r="AY50" s="49">
        <v>0.158</v>
      </c>
      <c r="AZ50" s="63">
        <v>0.1</v>
      </c>
      <c r="BA50" s="50">
        <v>18.2</v>
      </c>
      <c r="BB50" s="63">
        <v>764.7</v>
      </c>
      <c r="BC50" s="50">
        <v>8.8000000000000007</v>
      </c>
      <c r="BD50" s="63">
        <v>7</v>
      </c>
      <c r="BE50" s="63" t="s">
        <v>91</v>
      </c>
      <c r="BF50" s="63">
        <v>8</v>
      </c>
      <c r="BG50" s="55">
        <v>0.27</v>
      </c>
      <c r="BH50" s="64"/>
    </row>
    <row r="51" spans="1:60" ht="16.5" thickBot="1">
      <c r="A51" s="56">
        <v>43507</v>
      </c>
      <c r="B51" s="44" t="s">
        <v>111</v>
      </c>
      <c r="C51" s="44" t="s">
        <v>77</v>
      </c>
      <c r="D51" s="12"/>
      <c r="E51" s="45">
        <v>43.92</v>
      </c>
      <c r="F51" s="45">
        <v>0</v>
      </c>
      <c r="G51" s="45">
        <v>0</v>
      </c>
      <c r="H51" s="45">
        <v>175.68</v>
      </c>
      <c r="I51" s="45">
        <v>0</v>
      </c>
      <c r="J51" s="45">
        <v>0</v>
      </c>
      <c r="K51" s="45">
        <v>0</v>
      </c>
      <c r="L51" s="45">
        <v>0</v>
      </c>
      <c r="M51" s="45">
        <v>0</v>
      </c>
      <c r="N51" s="45">
        <v>0</v>
      </c>
      <c r="O51" s="45">
        <v>0</v>
      </c>
      <c r="P51" s="45">
        <v>0</v>
      </c>
      <c r="Q51" s="45">
        <v>0</v>
      </c>
      <c r="R51" s="45">
        <v>0</v>
      </c>
      <c r="S51" s="45">
        <v>0</v>
      </c>
      <c r="T51" s="45">
        <v>0</v>
      </c>
      <c r="U51" s="45">
        <v>0</v>
      </c>
      <c r="V51" s="45">
        <v>0</v>
      </c>
      <c r="W51" s="45">
        <v>0</v>
      </c>
      <c r="X51" s="45">
        <v>0</v>
      </c>
      <c r="Y51" s="45">
        <v>0</v>
      </c>
      <c r="Z51" s="45">
        <v>0</v>
      </c>
      <c r="AA51" s="45">
        <v>0</v>
      </c>
      <c r="AB51" s="45">
        <v>0</v>
      </c>
      <c r="AC51" s="45">
        <v>0</v>
      </c>
      <c r="AD51" s="45">
        <v>0</v>
      </c>
      <c r="AE51" s="45">
        <v>0</v>
      </c>
      <c r="AF51" s="45">
        <v>0</v>
      </c>
      <c r="AG51" s="45">
        <v>0</v>
      </c>
      <c r="AH51" s="45">
        <v>0</v>
      </c>
      <c r="AI51" s="45">
        <v>0</v>
      </c>
      <c r="AJ51" s="45">
        <v>0</v>
      </c>
      <c r="AK51" s="45">
        <v>0</v>
      </c>
      <c r="AL51" s="45">
        <v>0</v>
      </c>
      <c r="AM51" s="45">
        <v>32.94</v>
      </c>
      <c r="AN51" s="45">
        <v>0</v>
      </c>
      <c r="AO51" s="45">
        <v>0</v>
      </c>
      <c r="AP51" s="796">
        <f t="shared" si="1"/>
        <v>252.54000000000002</v>
      </c>
      <c r="AQ51" s="113"/>
      <c r="AR51" s="61" t="s">
        <v>107</v>
      </c>
      <c r="AS51" s="61" t="s">
        <v>108</v>
      </c>
      <c r="AT51" s="49" t="s">
        <v>109</v>
      </c>
      <c r="AU51" s="48">
        <v>10</v>
      </c>
      <c r="AV51" s="49" t="s">
        <v>110</v>
      </c>
      <c r="AW51" s="63">
        <v>15.87</v>
      </c>
      <c r="AX51" s="63">
        <v>168.3</v>
      </c>
      <c r="AY51" s="49">
        <v>0.158</v>
      </c>
      <c r="AZ51" s="63">
        <v>0.1</v>
      </c>
      <c r="BA51" s="50">
        <v>18.2</v>
      </c>
      <c r="BB51" s="63">
        <v>764.7</v>
      </c>
      <c r="BC51" s="50">
        <v>8.8000000000000007</v>
      </c>
      <c r="BD51" s="63">
        <v>7</v>
      </c>
      <c r="BE51" s="63" t="s">
        <v>91</v>
      </c>
      <c r="BF51" s="63">
        <v>8</v>
      </c>
      <c r="BG51" s="55">
        <v>0.27</v>
      </c>
      <c r="BH51" s="64"/>
    </row>
    <row r="52" spans="1:60" ht="16.5" thickBot="1">
      <c r="A52" s="56">
        <v>43507</v>
      </c>
      <c r="B52" s="44" t="s">
        <v>112</v>
      </c>
      <c r="C52" s="44" t="s">
        <v>77</v>
      </c>
      <c r="D52" s="12"/>
      <c r="E52" s="45">
        <v>0</v>
      </c>
      <c r="F52" s="45">
        <v>0</v>
      </c>
      <c r="G52" s="45">
        <v>0</v>
      </c>
      <c r="H52" s="45">
        <v>10.98</v>
      </c>
      <c r="I52" s="45">
        <v>0</v>
      </c>
      <c r="J52" s="45">
        <v>0</v>
      </c>
      <c r="K52" s="45">
        <v>0</v>
      </c>
      <c r="L52" s="45">
        <v>0</v>
      </c>
      <c r="M52" s="45">
        <v>0</v>
      </c>
      <c r="N52" s="45">
        <v>0</v>
      </c>
      <c r="O52" s="45">
        <v>0</v>
      </c>
      <c r="P52" s="45">
        <v>0</v>
      </c>
      <c r="Q52" s="45">
        <v>0</v>
      </c>
      <c r="R52" s="45">
        <v>0</v>
      </c>
      <c r="S52" s="45">
        <v>0</v>
      </c>
      <c r="T52" s="45">
        <v>0</v>
      </c>
      <c r="U52" s="45">
        <v>0</v>
      </c>
      <c r="V52" s="45">
        <v>0</v>
      </c>
      <c r="W52" s="45">
        <v>0</v>
      </c>
      <c r="X52" s="45">
        <v>0</v>
      </c>
      <c r="Y52" s="45">
        <v>0</v>
      </c>
      <c r="Z52" s="45">
        <v>0</v>
      </c>
      <c r="AA52" s="45">
        <v>0</v>
      </c>
      <c r="AB52" s="45">
        <v>0</v>
      </c>
      <c r="AC52" s="45">
        <v>0</v>
      </c>
      <c r="AD52" s="45">
        <v>0</v>
      </c>
      <c r="AE52" s="45">
        <v>0</v>
      </c>
      <c r="AF52" s="45">
        <v>0</v>
      </c>
      <c r="AG52" s="45">
        <v>0</v>
      </c>
      <c r="AH52" s="45">
        <v>0</v>
      </c>
      <c r="AI52" s="45">
        <v>0</v>
      </c>
      <c r="AJ52" s="45">
        <v>0</v>
      </c>
      <c r="AK52" s="45">
        <v>0</v>
      </c>
      <c r="AL52" s="45">
        <v>0</v>
      </c>
      <c r="AM52" s="45">
        <v>0</v>
      </c>
      <c r="AN52" s="45">
        <v>0</v>
      </c>
      <c r="AO52" s="45">
        <v>0</v>
      </c>
      <c r="AP52" s="796">
        <f t="shared" si="1"/>
        <v>10.98</v>
      </c>
      <c r="AQ52" s="113"/>
      <c r="AR52" s="61" t="s">
        <v>113</v>
      </c>
      <c r="AS52" s="61" t="s">
        <v>114</v>
      </c>
      <c r="AT52" s="49" t="s">
        <v>112</v>
      </c>
      <c r="AU52" s="48">
        <v>10</v>
      </c>
      <c r="AV52" s="62" t="s">
        <v>75</v>
      </c>
      <c r="AW52" s="63">
        <v>5.74</v>
      </c>
      <c r="AX52" s="63">
        <v>50.1</v>
      </c>
      <c r="AY52" s="49">
        <v>0.03</v>
      </c>
      <c r="AZ52" s="63">
        <v>0</v>
      </c>
      <c r="BA52" s="50">
        <v>9.3000000000000007</v>
      </c>
      <c r="BB52" s="63">
        <v>766</v>
      </c>
      <c r="BC52" s="50">
        <v>6.9</v>
      </c>
      <c r="BD52" s="63">
        <v>7</v>
      </c>
      <c r="BE52" s="63">
        <v>0</v>
      </c>
      <c r="BF52" s="63">
        <v>30</v>
      </c>
      <c r="BG52" s="55">
        <v>0.42</v>
      </c>
      <c r="BH52" s="64"/>
    </row>
    <row r="53" spans="1:60" ht="16.5" thickBot="1">
      <c r="A53" s="56">
        <v>43531</v>
      </c>
      <c r="B53" s="44" t="s">
        <v>123</v>
      </c>
      <c r="C53" s="44" t="s">
        <v>77</v>
      </c>
      <c r="D53" s="12"/>
      <c r="E53" s="45">
        <v>0</v>
      </c>
      <c r="F53" s="45">
        <v>0</v>
      </c>
      <c r="G53" s="45">
        <v>0</v>
      </c>
      <c r="H53" s="45">
        <v>0</v>
      </c>
      <c r="I53" s="45">
        <v>43.92</v>
      </c>
      <c r="J53" s="45">
        <v>0</v>
      </c>
      <c r="K53" s="45">
        <v>0</v>
      </c>
      <c r="L53" s="45">
        <v>0</v>
      </c>
      <c r="M53" s="45">
        <v>0</v>
      </c>
      <c r="N53" s="45">
        <v>0</v>
      </c>
      <c r="O53" s="45">
        <v>0</v>
      </c>
      <c r="P53" s="45">
        <v>0</v>
      </c>
      <c r="Q53" s="45">
        <v>0</v>
      </c>
      <c r="R53" s="45">
        <v>0</v>
      </c>
      <c r="S53" s="45">
        <v>0</v>
      </c>
      <c r="T53" s="45">
        <v>0</v>
      </c>
      <c r="U53" s="45">
        <v>0</v>
      </c>
      <c r="V53" s="45">
        <v>0</v>
      </c>
      <c r="W53" s="45">
        <v>0</v>
      </c>
      <c r="X53" s="45">
        <v>0</v>
      </c>
      <c r="Y53" s="45">
        <v>0</v>
      </c>
      <c r="Z53" s="45">
        <v>0</v>
      </c>
      <c r="AA53" s="45">
        <v>0</v>
      </c>
      <c r="AB53" s="45">
        <v>0</v>
      </c>
      <c r="AC53" s="45">
        <v>0</v>
      </c>
      <c r="AD53" s="45">
        <v>0</v>
      </c>
      <c r="AE53" s="45">
        <v>0</v>
      </c>
      <c r="AF53" s="45">
        <v>0</v>
      </c>
      <c r="AG53" s="45">
        <v>0</v>
      </c>
      <c r="AH53" s="45">
        <v>0</v>
      </c>
      <c r="AI53" s="45">
        <v>0</v>
      </c>
      <c r="AJ53" s="45">
        <v>0</v>
      </c>
      <c r="AK53" s="45">
        <v>0</v>
      </c>
      <c r="AL53" s="45">
        <v>0</v>
      </c>
      <c r="AM53" s="45">
        <v>0</v>
      </c>
      <c r="AN53" s="45">
        <v>0</v>
      </c>
      <c r="AO53" s="45">
        <v>0</v>
      </c>
      <c r="AP53" s="796">
        <f t="shared" si="1"/>
        <v>43.92</v>
      </c>
      <c r="AQ53" s="113"/>
      <c r="AR53" s="46">
        <v>43531</v>
      </c>
      <c r="AS53" s="53">
        <v>0.35625000000000001</v>
      </c>
      <c r="AT53" s="44" t="s">
        <v>124</v>
      </c>
      <c r="AU53" s="44">
        <v>10</v>
      </c>
      <c r="AV53" s="44" t="s">
        <v>75</v>
      </c>
      <c r="AW53" s="44">
        <v>2.54</v>
      </c>
      <c r="AX53" s="44">
        <v>22.8</v>
      </c>
      <c r="AY53" s="49">
        <v>0.154</v>
      </c>
      <c r="AZ53" s="44">
        <v>0.1</v>
      </c>
      <c r="BA53" s="50">
        <v>12.1</v>
      </c>
      <c r="BB53" s="44"/>
      <c r="BC53" s="50"/>
      <c r="BD53" s="44">
        <v>4</v>
      </c>
      <c r="BE53" s="44">
        <v>0</v>
      </c>
      <c r="BF53" s="44" t="s">
        <v>125</v>
      </c>
      <c r="BG53" s="55">
        <v>0.3</v>
      </c>
      <c r="BH53" s="52" t="s">
        <v>126</v>
      </c>
    </row>
    <row r="54" spans="1:60" ht="16.5" thickBot="1">
      <c r="A54" s="43">
        <v>43563</v>
      </c>
      <c r="B54" s="44" t="s">
        <v>80</v>
      </c>
      <c r="C54" s="44" t="s">
        <v>77</v>
      </c>
      <c r="D54" s="12"/>
      <c r="E54" s="45">
        <v>955.26</v>
      </c>
      <c r="F54" s="45">
        <v>0</v>
      </c>
      <c r="G54" s="45">
        <v>0</v>
      </c>
      <c r="H54" s="45">
        <v>109.80000000000001</v>
      </c>
      <c r="I54" s="45">
        <v>0</v>
      </c>
      <c r="J54" s="45">
        <v>0</v>
      </c>
      <c r="K54" s="45">
        <v>0</v>
      </c>
      <c r="L54" s="45">
        <v>0</v>
      </c>
      <c r="M54" s="45">
        <v>0</v>
      </c>
      <c r="N54" s="45">
        <v>0</v>
      </c>
      <c r="O54" s="45">
        <v>0</v>
      </c>
      <c r="P54" s="45">
        <v>0</v>
      </c>
      <c r="Q54" s="45">
        <v>0</v>
      </c>
      <c r="R54" s="45">
        <v>0</v>
      </c>
      <c r="S54" s="45">
        <v>0</v>
      </c>
      <c r="T54" s="45">
        <v>0</v>
      </c>
      <c r="U54" s="45">
        <v>0</v>
      </c>
      <c r="V54" s="45">
        <v>0</v>
      </c>
      <c r="W54" s="45">
        <v>0</v>
      </c>
      <c r="X54" s="45">
        <v>0</v>
      </c>
      <c r="Y54" s="45">
        <v>0</v>
      </c>
      <c r="Z54" s="45">
        <v>0</v>
      </c>
      <c r="AA54" s="45">
        <v>0</v>
      </c>
      <c r="AB54" s="45">
        <v>0</v>
      </c>
      <c r="AC54" s="45">
        <v>0</v>
      </c>
      <c r="AD54" s="45">
        <v>0</v>
      </c>
      <c r="AE54" s="45">
        <v>0</v>
      </c>
      <c r="AF54" s="45">
        <v>0</v>
      </c>
      <c r="AG54" s="45">
        <v>0</v>
      </c>
      <c r="AH54" s="45">
        <v>0</v>
      </c>
      <c r="AI54" s="45">
        <v>0</v>
      </c>
      <c r="AJ54" s="45">
        <v>0</v>
      </c>
      <c r="AK54" s="45">
        <v>0</v>
      </c>
      <c r="AL54" s="45">
        <v>0</v>
      </c>
      <c r="AM54" s="45">
        <v>0</v>
      </c>
      <c r="AN54" s="45">
        <v>0</v>
      </c>
      <c r="AO54" s="45">
        <v>0</v>
      </c>
      <c r="AP54" s="796">
        <f t="shared" si="1"/>
        <v>1065.06</v>
      </c>
      <c r="AQ54" s="113"/>
      <c r="AR54" s="65">
        <v>43563</v>
      </c>
      <c r="AS54" s="67">
        <v>0.45833333333333331</v>
      </c>
      <c r="AT54" s="44" t="s">
        <v>80</v>
      </c>
      <c r="AU54" s="44">
        <v>10</v>
      </c>
      <c r="AV54" s="49" t="s">
        <v>75</v>
      </c>
      <c r="AW54" s="44">
        <v>8.9700000000000006</v>
      </c>
      <c r="AX54" s="48">
        <v>107.5</v>
      </c>
      <c r="AY54" s="49">
        <v>0.16200000000000001</v>
      </c>
      <c r="AZ54" s="44">
        <v>0.1</v>
      </c>
      <c r="BA54" s="50">
        <v>24.5</v>
      </c>
      <c r="BB54" s="44">
        <v>762.7</v>
      </c>
      <c r="BC54" s="50">
        <v>6.3</v>
      </c>
      <c r="BD54" s="44">
        <v>1</v>
      </c>
      <c r="BE54" s="44">
        <v>0</v>
      </c>
      <c r="BF54" s="48">
        <v>2</v>
      </c>
      <c r="BG54" s="55">
        <v>0.43</v>
      </c>
      <c r="BH54" s="52"/>
    </row>
    <row r="55" spans="1:60" ht="16.5" thickBot="1">
      <c r="A55" s="56">
        <v>43565</v>
      </c>
      <c r="B55" s="44" t="s">
        <v>106</v>
      </c>
      <c r="C55" s="44" t="s">
        <v>134</v>
      </c>
      <c r="D55" s="12"/>
      <c r="E55" s="45">
        <v>0</v>
      </c>
      <c r="F55" s="45">
        <v>0</v>
      </c>
      <c r="G55" s="45">
        <v>0</v>
      </c>
      <c r="H55" s="45">
        <v>164.70000000000002</v>
      </c>
      <c r="I55" s="45">
        <v>0</v>
      </c>
      <c r="J55" s="45">
        <v>10.98</v>
      </c>
      <c r="K55" s="45">
        <v>0</v>
      </c>
      <c r="L55" s="45">
        <v>10.98</v>
      </c>
      <c r="M55" s="45">
        <v>0</v>
      </c>
      <c r="N55" s="45">
        <v>0</v>
      </c>
      <c r="O55" s="45">
        <v>0</v>
      </c>
      <c r="P55" s="45">
        <v>0</v>
      </c>
      <c r="Q55" s="45">
        <v>0</v>
      </c>
      <c r="R55" s="45">
        <v>0</v>
      </c>
      <c r="S55" s="45">
        <v>0</v>
      </c>
      <c r="T55" s="45">
        <v>0</v>
      </c>
      <c r="U55" s="45">
        <v>0</v>
      </c>
      <c r="V55" s="45">
        <v>0</v>
      </c>
      <c r="W55" s="45">
        <v>0</v>
      </c>
      <c r="X55" s="45">
        <v>0</v>
      </c>
      <c r="Y55" s="45">
        <v>0</v>
      </c>
      <c r="Z55" s="45">
        <v>0</v>
      </c>
      <c r="AA55" s="45">
        <v>0</v>
      </c>
      <c r="AB55" s="45">
        <v>0</v>
      </c>
      <c r="AC55" s="45">
        <v>0</v>
      </c>
      <c r="AD55" s="45">
        <v>0</v>
      </c>
      <c r="AE55" s="45">
        <v>0</v>
      </c>
      <c r="AF55" s="45">
        <v>0</v>
      </c>
      <c r="AG55" s="45">
        <v>0</v>
      </c>
      <c r="AH55" s="45">
        <v>0</v>
      </c>
      <c r="AI55" s="45">
        <v>0</v>
      </c>
      <c r="AJ55" s="45">
        <v>0</v>
      </c>
      <c r="AK55" s="45">
        <v>0</v>
      </c>
      <c r="AL55" s="45">
        <v>0</v>
      </c>
      <c r="AM55" s="45">
        <v>0</v>
      </c>
      <c r="AN55" s="45">
        <v>0</v>
      </c>
      <c r="AO55" s="45">
        <v>0</v>
      </c>
      <c r="AP55" s="796">
        <f t="shared" si="1"/>
        <v>175.68</v>
      </c>
      <c r="AQ55" s="113"/>
      <c r="AR55" s="65">
        <v>43565</v>
      </c>
      <c r="AS55" s="67">
        <v>0.45833333333333331</v>
      </c>
      <c r="AT55" s="44" t="s">
        <v>106</v>
      </c>
      <c r="AU55" s="44">
        <v>5</v>
      </c>
      <c r="AV55" s="44" t="s">
        <v>75</v>
      </c>
      <c r="AW55" s="44">
        <v>8.4</v>
      </c>
      <c r="AX55" s="44">
        <v>113</v>
      </c>
      <c r="AY55" s="49">
        <v>2.9999999999999997E-4</v>
      </c>
      <c r="AZ55" s="44">
        <v>0</v>
      </c>
      <c r="BA55" s="50">
        <v>32.799999999999997</v>
      </c>
      <c r="BB55" s="44">
        <v>761.6</v>
      </c>
      <c r="BC55" s="50">
        <v>6.8</v>
      </c>
      <c r="BD55" s="44">
        <v>0</v>
      </c>
      <c r="BE55" s="44">
        <v>0</v>
      </c>
      <c r="BF55" s="44">
        <v>0.05</v>
      </c>
      <c r="BG55" s="55">
        <v>0.05</v>
      </c>
      <c r="BH55" s="52"/>
    </row>
    <row r="56" spans="1:60" ht="16.5" thickBot="1">
      <c r="A56" s="56">
        <v>43565</v>
      </c>
      <c r="B56" s="44" t="s">
        <v>79</v>
      </c>
      <c r="C56" s="44" t="s">
        <v>134</v>
      </c>
      <c r="D56" s="12"/>
      <c r="E56" s="45">
        <v>1679.94</v>
      </c>
      <c r="F56" s="45">
        <v>98.820000000000007</v>
      </c>
      <c r="G56" s="45">
        <v>0</v>
      </c>
      <c r="H56" s="45">
        <v>2152.08</v>
      </c>
      <c r="I56" s="45">
        <v>362.34000000000003</v>
      </c>
      <c r="J56" s="45">
        <v>285.48</v>
      </c>
      <c r="K56" s="45">
        <v>10.98</v>
      </c>
      <c r="L56" s="45">
        <v>274.5</v>
      </c>
      <c r="M56" s="45">
        <v>0</v>
      </c>
      <c r="N56" s="45">
        <v>0</v>
      </c>
      <c r="O56" s="45">
        <v>0</v>
      </c>
      <c r="P56" s="45">
        <v>0</v>
      </c>
      <c r="Q56" s="45">
        <v>0</v>
      </c>
      <c r="R56" s="45">
        <v>0</v>
      </c>
      <c r="S56" s="45">
        <v>0</v>
      </c>
      <c r="T56" s="45">
        <v>0</v>
      </c>
      <c r="U56" s="45">
        <v>0</v>
      </c>
      <c r="V56" s="45">
        <v>0</v>
      </c>
      <c r="W56" s="45">
        <v>0</v>
      </c>
      <c r="X56" s="45">
        <v>0</v>
      </c>
      <c r="Y56" s="45">
        <v>0</v>
      </c>
      <c r="Z56" s="45">
        <v>0</v>
      </c>
      <c r="AA56" s="45">
        <v>0</v>
      </c>
      <c r="AB56" s="45">
        <v>0</v>
      </c>
      <c r="AC56" s="45">
        <v>0</v>
      </c>
      <c r="AD56" s="45">
        <v>0</v>
      </c>
      <c r="AE56" s="45">
        <v>0</v>
      </c>
      <c r="AF56" s="45">
        <v>0</v>
      </c>
      <c r="AG56" s="45">
        <v>0</v>
      </c>
      <c r="AH56" s="45">
        <v>0</v>
      </c>
      <c r="AI56" s="45">
        <v>0</v>
      </c>
      <c r="AJ56" s="45">
        <v>0</v>
      </c>
      <c r="AK56" s="45">
        <v>0</v>
      </c>
      <c r="AL56" s="45">
        <v>0</v>
      </c>
      <c r="AM56" s="45">
        <v>0</v>
      </c>
      <c r="AN56" s="45">
        <v>0</v>
      </c>
      <c r="AO56" s="45">
        <v>0</v>
      </c>
      <c r="AP56" s="796">
        <f t="shared" si="1"/>
        <v>4578.66</v>
      </c>
      <c r="AQ56" s="113"/>
      <c r="AR56" s="65">
        <v>43565</v>
      </c>
      <c r="AS56" s="67">
        <v>0.55902777777777779</v>
      </c>
      <c r="AT56" s="44" t="s">
        <v>79</v>
      </c>
      <c r="AU56" s="44">
        <v>10</v>
      </c>
      <c r="AV56" s="49" t="s">
        <v>110</v>
      </c>
      <c r="AW56" s="44">
        <v>3.9</v>
      </c>
      <c r="AX56" s="44">
        <v>45</v>
      </c>
      <c r="AY56" s="49">
        <v>7.5999999999999998E-2</v>
      </c>
      <c r="AZ56" s="44">
        <v>0</v>
      </c>
      <c r="BA56" s="50">
        <v>23.5</v>
      </c>
      <c r="BB56" s="44">
        <v>761.5</v>
      </c>
      <c r="BC56" s="50">
        <v>6.1</v>
      </c>
      <c r="BD56" s="44">
        <v>0</v>
      </c>
      <c r="BE56" s="44">
        <v>0</v>
      </c>
      <c r="BF56" s="44">
        <v>2</v>
      </c>
      <c r="BG56" s="55">
        <v>0.19</v>
      </c>
      <c r="BH56" s="52"/>
    </row>
    <row r="57" spans="1:60" ht="16.5" thickBot="1">
      <c r="A57" s="56">
        <v>43586</v>
      </c>
      <c r="B57" s="44" t="s">
        <v>102</v>
      </c>
      <c r="C57" s="44" t="s">
        <v>77</v>
      </c>
      <c r="D57" s="12"/>
      <c r="E57" s="45">
        <v>1207.8</v>
      </c>
      <c r="F57" s="45">
        <v>0</v>
      </c>
      <c r="G57" s="45">
        <v>0</v>
      </c>
      <c r="H57" s="45">
        <v>0</v>
      </c>
      <c r="I57" s="45">
        <v>0</v>
      </c>
      <c r="J57" s="45">
        <v>98.820000000000007</v>
      </c>
      <c r="K57" s="45">
        <v>0</v>
      </c>
      <c r="L57" s="45">
        <v>98.820000000000007</v>
      </c>
      <c r="M57" s="45">
        <v>0</v>
      </c>
      <c r="N57" s="45">
        <v>0</v>
      </c>
      <c r="O57" s="45">
        <v>0</v>
      </c>
      <c r="P57" s="45">
        <v>0</v>
      </c>
      <c r="Q57" s="45">
        <v>0</v>
      </c>
      <c r="R57" s="45">
        <v>0</v>
      </c>
      <c r="S57" s="45">
        <v>0</v>
      </c>
      <c r="T57" s="45">
        <v>10.98</v>
      </c>
      <c r="U57" s="45">
        <v>0</v>
      </c>
      <c r="V57" s="45">
        <v>0</v>
      </c>
      <c r="W57" s="45">
        <v>10.98</v>
      </c>
      <c r="X57" s="45">
        <v>0</v>
      </c>
      <c r="Y57" s="45">
        <v>0</v>
      </c>
      <c r="Z57" s="45">
        <v>0</v>
      </c>
      <c r="AA57" s="45">
        <v>0</v>
      </c>
      <c r="AB57" s="45">
        <v>0</v>
      </c>
      <c r="AC57" s="45">
        <v>0</v>
      </c>
      <c r="AD57" s="45">
        <v>0</v>
      </c>
      <c r="AE57" s="45">
        <v>0</v>
      </c>
      <c r="AF57" s="45">
        <v>0</v>
      </c>
      <c r="AG57" s="45">
        <v>0</v>
      </c>
      <c r="AH57" s="45">
        <v>0</v>
      </c>
      <c r="AI57" s="45">
        <v>0</v>
      </c>
      <c r="AJ57" s="45">
        <v>0</v>
      </c>
      <c r="AK57" s="45">
        <v>0</v>
      </c>
      <c r="AL57" s="45">
        <v>0</v>
      </c>
      <c r="AM57" s="45">
        <v>10.98</v>
      </c>
      <c r="AN57" s="45">
        <v>0</v>
      </c>
      <c r="AO57" s="45">
        <v>0</v>
      </c>
      <c r="AP57" s="796">
        <f t="shared" si="1"/>
        <v>1328.58</v>
      </c>
      <c r="AQ57" s="113"/>
      <c r="AR57" s="46">
        <v>43586</v>
      </c>
      <c r="AS57" s="53">
        <v>0.66666666666666663</v>
      </c>
      <c r="AT57" s="44" t="s">
        <v>105</v>
      </c>
      <c r="AU57" s="44">
        <v>10</v>
      </c>
      <c r="AV57" s="49" t="s">
        <v>75</v>
      </c>
      <c r="AW57" s="44">
        <v>9.5</v>
      </c>
      <c r="AX57" s="44">
        <v>127</v>
      </c>
      <c r="AY57" s="49">
        <v>0.72</v>
      </c>
      <c r="AZ57" s="44">
        <v>0.3</v>
      </c>
      <c r="BA57" s="50">
        <v>30.5</v>
      </c>
      <c r="BB57" s="44">
        <v>757.4</v>
      </c>
      <c r="BC57" s="50">
        <v>7.8</v>
      </c>
      <c r="BD57" s="44">
        <v>1</v>
      </c>
      <c r="BE57" s="44">
        <v>0</v>
      </c>
      <c r="BF57" s="44">
        <v>6.5</v>
      </c>
      <c r="BG57" s="55" t="s">
        <v>137</v>
      </c>
      <c r="BH57" s="52"/>
    </row>
    <row r="58" spans="1:60" ht="16.5" thickBot="1">
      <c r="A58" s="43">
        <v>43587</v>
      </c>
      <c r="B58" s="44" t="s">
        <v>115</v>
      </c>
      <c r="C58" s="44" t="s">
        <v>77</v>
      </c>
      <c r="D58" s="12"/>
      <c r="E58" s="45">
        <v>2854.8</v>
      </c>
      <c r="F58" s="45">
        <v>21.96</v>
      </c>
      <c r="G58" s="45">
        <v>0</v>
      </c>
      <c r="H58" s="45">
        <v>10.98</v>
      </c>
      <c r="I58" s="45">
        <v>0</v>
      </c>
      <c r="J58" s="45">
        <v>0</v>
      </c>
      <c r="K58" s="45">
        <v>0</v>
      </c>
      <c r="L58" s="45">
        <v>0</v>
      </c>
      <c r="M58" s="45">
        <v>0</v>
      </c>
      <c r="N58" s="45">
        <v>0</v>
      </c>
      <c r="O58" s="45">
        <v>0</v>
      </c>
      <c r="P58" s="45">
        <v>0</v>
      </c>
      <c r="Q58" s="45">
        <v>0</v>
      </c>
      <c r="R58" s="45">
        <v>0</v>
      </c>
      <c r="S58" s="45">
        <v>0</v>
      </c>
      <c r="T58" s="45">
        <v>0</v>
      </c>
      <c r="U58" s="45">
        <v>0</v>
      </c>
      <c r="V58" s="45">
        <v>0</v>
      </c>
      <c r="W58" s="45">
        <v>0</v>
      </c>
      <c r="X58" s="45">
        <v>0</v>
      </c>
      <c r="Y58" s="45">
        <v>0</v>
      </c>
      <c r="Z58" s="45">
        <v>0</v>
      </c>
      <c r="AA58" s="45">
        <v>0</v>
      </c>
      <c r="AB58" s="45">
        <v>0</v>
      </c>
      <c r="AC58" s="45">
        <v>0</v>
      </c>
      <c r="AD58" s="45">
        <v>0</v>
      </c>
      <c r="AE58" s="45">
        <v>0</v>
      </c>
      <c r="AF58" s="45">
        <v>0</v>
      </c>
      <c r="AG58" s="45">
        <v>0</v>
      </c>
      <c r="AH58" s="45">
        <v>0</v>
      </c>
      <c r="AI58" s="45">
        <v>0</v>
      </c>
      <c r="AJ58" s="45">
        <v>0</v>
      </c>
      <c r="AK58" s="45">
        <v>0</v>
      </c>
      <c r="AL58" s="45">
        <v>0</v>
      </c>
      <c r="AM58" s="45">
        <v>0</v>
      </c>
      <c r="AN58" s="45">
        <v>0</v>
      </c>
      <c r="AO58" s="45">
        <v>0</v>
      </c>
      <c r="AP58" s="796">
        <f t="shared" si="1"/>
        <v>2887.7400000000002</v>
      </c>
      <c r="AQ58" s="113"/>
      <c r="AR58" s="46">
        <v>43587</v>
      </c>
      <c r="AS58" s="53">
        <v>0.625</v>
      </c>
      <c r="AT58" s="44" t="s">
        <v>115</v>
      </c>
      <c r="AU58" s="44">
        <v>10</v>
      </c>
      <c r="AV58" s="44" t="s">
        <v>75</v>
      </c>
      <c r="AW58" s="44">
        <v>8.5</v>
      </c>
      <c r="AX58" s="48">
        <v>109</v>
      </c>
      <c r="AY58" s="49">
        <v>0.32900000000000001</v>
      </c>
      <c r="AZ58" s="44">
        <v>0.2</v>
      </c>
      <c r="BA58" s="50">
        <v>28.1</v>
      </c>
      <c r="BB58" s="44">
        <v>759.9</v>
      </c>
      <c r="BC58" s="50">
        <v>7.5</v>
      </c>
      <c r="BD58" s="44">
        <v>1</v>
      </c>
      <c r="BE58" s="44">
        <v>0</v>
      </c>
      <c r="BF58" s="48">
        <v>8</v>
      </c>
      <c r="BG58" s="55">
        <v>0.1</v>
      </c>
      <c r="BH58" s="52"/>
    </row>
    <row r="59" spans="1:60" ht="16.5" thickBot="1">
      <c r="A59" s="43">
        <v>43763</v>
      </c>
      <c r="B59" s="44" t="s">
        <v>148</v>
      </c>
      <c r="C59" s="44" t="s">
        <v>77</v>
      </c>
      <c r="D59" s="12"/>
      <c r="E59" s="45">
        <v>54.900000000000006</v>
      </c>
      <c r="F59" s="45">
        <v>0</v>
      </c>
      <c r="G59" s="45">
        <v>0</v>
      </c>
      <c r="H59" s="45">
        <v>0</v>
      </c>
      <c r="I59" s="45">
        <v>21.96</v>
      </c>
      <c r="J59" s="45">
        <v>0</v>
      </c>
      <c r="K59" s="45">
        <v>0</v>
      </c>
      <c r="L59" s="45">
        <v>0</v>
      </c>
      <c r="M59" s="45">
        <v>0</v>
      </c>
      <c r="N59" s="45">
        <v>0</v>
      </c>
      <c r="O59" s="45">
        <v>0</v>
      </c>
      <c r="P59" s="45">
        <v>0</v>
      </c>
      <c r="Q59" s="45">
        <v>0</v>
      </c>
      <c r="R59" s="45">
        <v>0</v>
      </c>
      <c r="S59" s="45">
        <v>0</v>
      </c>
      <c r="T59" s="45">
        <v>0</v>
      </c>
      <c r="U59" s="45">
        <v>0</v>
      </c>
      <c r="V59" s="45">
        <v>0</v>
      </c>
      <c r="W59" s="45">
        <v>0</v>
      </c>
      <c r="X59" s="45">
        <v>0</v>
      </c>
      <c r="Y59" s="45">
        <v>0</v>
      </c>
      <c r="Z59" s="45">
        <v>0</v>
      </c>
      <c r="AA59" s="45">
        <v>0</v>
      </c>
      <c r="AB59" s="45">
        <v>0</v>
      </c>
      <c r="AC59" s="45">
        <v>0</v>
      </c>
      <c r="AD59" s="45">
        <v>0</v>
      </c>
      <c r="AE59" s="45">
        <v>0</v>
      </c>
      <c r="AF59" s="45">
        <v>0</v>
      </c>
      <c r="AG59" s="45">
        <v>0</v>
      </c>
      <c r="AH59" s="45">
        <v>0</v>
      </c>
      <c r="AI59" s="45">
        <v>0</v>
      </c>
      <c r="AJ59" s="45">
        <v>0</v>
      </c>
      <c r="AK59" s="45">
        <v>0</v>
      </c>
      <c r="AL59" s="45">
        <v>0</v>
      </c>
      <c r="AM59" s="45">
        <v>0</v>
      </c>
      <c r="AN59" s="45">
        <v>0</v>
      </c>
      <c r="AO59" s="45">
        <v>0</v>
      </c>
      <c r="AP59" s="796">
        <f t="shared" si="1"/>
        <v>76.860000000000014</v>
      </c>
      <c r="AQ59" s="113"/>
      <c r="AR59" s="46">
        <v>43763</v>
      </c>
      <c r="AS59" s="53">
        <v>0.65625</v>
      </c>
      <c r="AT59" s="44" t="s">
        <v>148</v>
      </c>
      <c r="AU59" s="54">
        <v>10</v>
      </c>
      <c r="AV59" s="49" t="s">
        <v>75</v>
      </c>
      <c r="AW59" s="44">
        <v>14.2</v>
      </c>
      <c r="AX59" s="44">
        <v>236</v>
      </c>
      <c r="AY59" s="49">
        <v>88.5</v>
      </c>
      <c r="AZ59" s="44">
        <v>62.9</v>
      </c>
      <c r="BA59" s="50">
        <v>22.8</v>
      </c>
      <c r="BB59" s="44">
        <v>760.5</v>
      </c>
      <c r="BC59" s="50">
        <v>8.1999999999999993</v>
      </c>
      <c r="BD59" s="44">
        <v>0</v>
      </c>
      <c r="BE59" s="44">
        <v>0</v>
      </c>
      <c r="BF59" s="44">
        <v>1</v>
      </c>
      <c r="BG59" s="55">
        <v>0.3</v>
      </c>
      <c r="BH59" s="52"/>
    </row>
    <row r="60" spans="1:60" ht="16.5" thickBot="1">
      <c r="A60" s="43">
        <v>43794</v>
      </c>
      <c r="B60" s="44" t="s">
        <v>157</v>
      </c>
      <c r="C60" s="44" t="s">
        <v>77</v>
      </c>
      <c r="D60" s="12"/>
      <c r="E60" s="45">
        <v>9113.4</v>
      </c>
      <c r="F60" s="45">
        <v>197.64000000000001</v>
      </c>
      <c r="G60" s="45">
        <v>0</v>
      </c>
      <c r="H60" s="45">
        <v>0</v>
      </c>
      <c r="I60" s="45">
        <v>0</v>
      </c>
      <c r="J60" s="45">
        <v>43.92</v>
      </c>
      <c r="K60" s="45">
        <v>0</v>
      </c>
      <c r="L60" s="45">
        <v>43.92</v>
      </c>
      <c r="M60" s="45">
        <v>0</v>
      </c>
      <c r="N60" s="45">
        <v>0</v>
      </c>
      <c r="O60" s="45">
        <v>0</v>
      </c>
      <c r="P60" s="45">
        <v>0</v>
      </c>
      <c r="Q60" s="45">
        <v>10.98</v>
      </c>
      <c r="R60" s="45">
        <v>0</v>
      </c>
      <c r="S60" s="45">
        <v>0</v>
      </c>
      <c r="T60" s="45">
        <v>0</v>
      </c>
      <c r="U60" s="45">
        <v>0</v>
      </c>
      <c r="V60" s="45">
        <v>0</v>
      </c>
      <c r="W60" s="45">
        <v>0</v>
      </c>
      <c r="X60" s="45">
        <v>0</v>
      </c>
      <c r="Y60" s="45">
        <v>0</v>
      </c>
      <c r="Z60" s="45">
        <v>0</v>
      </c>
      <c r="AA60" s="45">
        <v>0</v>
      </c>
      <c r="AB60" s="45">
        <v>0</v>
      </c>
      <c r="AC60" s="45">
        <v>0</v>
      </c>
      <c r="AD60" s="45">
        <v>0</v>
      </c>
      <c r="AE60" s="45">
        <v>0</v>
      </c>
      <c r="AF60" s="45">
        <v>0</v>
      </c>
      <c r="AG60" s="45">
        <v>0</v>
      </c>
      <c r="AH60" s="45">
        <v>0</v>
      </c>
      <c r="AI60" s="45">
        <v>0</v>
      </c>
      <c r="AJ60" s="45">
        <v>0</v>
      </c>
      <c r="AK60" s="45">
        <v>0</v>
      </c>
      <c r="AL60" s="45">
        <v>0</v>
      </c>
      <c r="AM60" s="45">
        <v>0</v>
      </c>
      <c r="AN60" s="45">
        <v>0</v>
      </c>
      <c r="AO60" s="45">
        <v>0</v>
      </c>
      <c r="AP60" s="796">
        <f t="shared" si="1"/>
        <v>9365.9399999999987</v>
      </c>
      <c r="AQ60" s="113"/>
      <c r="AR60" s="46">
        <v>43794</v>
      </c>
      <c r="AS60" s="53">
        <v>0.375</v>
      </c>
      <c r="AT60" s="44" t="s">
        <v>157</v>
      </c>
      <c r="AU60" s="54">
        <v>10</v>
      </c>
      <c r="AV60" s="49" t="s">
        <v>75</v>
      </c>
      <c r="AW60" s="44">
        <v>14</v>
      </c>
      <c r="AX60" s="44">
        <v>131</v>
      </c>
      <c r="AY60" s="49">
        <v>3.18</v>
      </c>
      <c r="AZ60" s="44">
        <v>1.7</v>
      </c>
      <c r="BA60" s="50">
        <v>12.1</v>
      </c>
      <c r="BB60" s="44">
        <v>760.5</v>
      </c>
      <c r="BC60" s="50">
        <v>7.53</v>
      </c>
      <c r="BD60" s="44">
        <v>0</v>
      </c>
      <c r="BE60" s="44">
        <v>0</v>
      </c>
      <c r="BF60" s="44">
        <v>1.4</v>
      </c>
      <c r="BG60" s="55">
        <v>0.15</v>
      </c>
      <c r="BH60" s="52"/>
    </row>
    <row r="61" spans="1:60" ht="16.5" thickBot="1">
      <c r="A61" s="43">
        <v>43794</v>
      </c>
      <c r="B61" s="44" t="s">
        <v>154</v>
      </c>
      <c r="C61" s="44" t="s">
        <v>77</v>
      </c>
      <c r="D61" s="12"/>
      <c r="E61" s="45">
        <v>0</v>
      </c>
      <c r="F61" s="45">
        <v>0</v>
      </c>
      <c r="G61" s="45">
        <v>0</v>
      </c>
      <c r="H61" s="45">
        <v>0</v>
      </c>
      <c r="I61" s="45">
        <v>10.98</v>
      </c>
      <c r="J61" s="45">
        <v>0</v>
      </c>
      <c r="K61" s="45">
        <v>0</v>
      </c>
      <c r="L61" s="45">
        <v>0</v>
      </c>
      <c r="M61" s="45">
        <v>0</v>
      </c>
      <c r="N61" s="45">
        <v>0</v>
      </c>
      <c r="O61" s="45">
        <v>0</v>
      </c>
      <c r="P61" s="45">
        <v>0</v>
      </c>
      <c r="Q61" s="45">
        <v>32.94</v>
      </c>
      <c r="R61" s="45">
        <v>0</v>
      </c>
      <c r="S61" s="45">
        <v>0</v>
      </c>
      <c r="T61" s="45">
        <v>0</v>
      </c>
      <c r="U61" s="45">
        <v>0</v>
      </c>
      <c r="V61" s="45">
        <v>0</v>
      </c>
      <c r="W61" s="45">
        <v>0</v>
      </c>
      <c r="X61" s="45">
        <v>0</v>
      </c>
      <c r="Y61" s="45">
        <v>0</v>
      </c>
      <c r="Z61" s="45">
        <v>0</v>
      </c>
      <c r="AA61" s="45">
        <v>0</v>
      </c>
      <c r="AB61" s="45">
        <v>0</v>
      </c>
      <c r="AC61" s="45">
        <v>0</v>
      </c>
      <c r="AD61" s="45">
        <v>0</v>
      </c>
      <c r="AE61" s="45">
        <v>0</v>
      </c>
      <c r="AF61" s="45">
        <v>0</v>
      </c>
      <c r="AG61" s="45">
        <v>0</v>
      </c>
      <c r="AH61" s="45">
        <v>0</v>
      </c>
      <c r="AI61" s="45">
        <v>0</v>
      </c>
      <c r="AJ61" s="45">
        <v>0</v>
      </c>
      <c r="AK61" s="45">
        <v>0</v>
      </c>
      <c r="AL61" s="45">
        <v>0</v>
      </c>
      <c r="AM61" s="45">
        <v>0</v>
      </c>
      <c r="AN61" s="45">
        <v>0</v>
      </c>
      <c r="AO61" s="45">
        <v>0</v>
      </c>
      <c r="AP61" s="796">
        <f t="shared" si="1"/>
        <v>43.92</v>
      </c>
      <c r="AQ61" s="113"/>
      <c r="AR61" s="46">
        <v>43794</v>
      </c>
      <c r="AS61" s="53">
        <v>0.43055555555555558</v>
      </c>
      <c r="AT61" s="44" t="s">
        <v>155</v>
      </c>
      <c r="AU61" s="54">
        <v>10</v>
      </c>
      <c r="AV61" s="49" t="s">
        <v>75</v>
      </c>
      <c r="AW61" s="44">
        <v>6.7</v>
      </c>
      <c r="AX61" s="44">
        <v>55</v>
      </c>
      <c r="AY61" s="49">
        <v>4.75</v>
      </c>
      <c r="AZ61" s="44">
        <v>2.6</v>
      </c>
      <c r="BA61" s="50">
        <v>9.9</v>
      </c>
      <c r="BB61" s="44">
        <v>759.8</v>
      </c>
      <c r="BC61" s="50">
        <v>7.23</v>
      </c>
      <c r="BD61" s="44">
        <v>0</v>
      </c>
      <c r="BE61" s="44">
        <v>0</v>
      </c>
      <c r="BF61" s="44">
        <v>3</v>
      </c>
      <c r="BG61" s="55">
        <v>0.45</v>
      </c>
      <c r="BH61" s="52" t="s">
        <v>156</v>
      </c>
    </row>
    <row r="62" spans="1:60" ht="16.5" thickBot="1">
      <c r="A62" s="170"/>
      <c r="B62" s="160"/>
      <c r="C62" s="160"/>
      <c r="D62" s="161"/>
      <c r="E62" s="162"/>
      <c r="F62" s="162"/>
      <c r="G62" s="162"/>
      <c r="H62" s="162"/>
      <c r="I62" s="162"/>
      <c r="J62" s="162"/>
      <c r="K62" s="162"/>
      <c r="L62" s="162"/>
      <c r="M62" s="162"/>
      <c r="N62" s="162"/>
      <c r="O62" s="162"/>
      <c r="P62" s="162"/>
      <c r="Q62" s="162"/>
      <c r="R62" s="162"/>
      <c r="S62" s="162"/>
      <c r="T62" s="162"/>
      <c r="U62" s="162"/>
      <c r="V62" s="162"/>
      <c r="W62" s="162"/>
      <c r="X62" s="162"/>
      <c r="Y62" s="162"/>
      <c r="Z62" s="162"/>
      <c r="AA62" s="162"/>
      <c r="AB62" s="162"/>
      <c r="AC62" s="162"/>
      <c r="AD62" s="162"/>
      <c r="AE62" s="162"/>
      <c r="AF62" s="162"/>
      <c r="AG62" s="162"/>
      <c r="AH62" s="741"/>
      <c r="AI62" s="741"/>
      <c r="AJ62" s="741"/>
      <c r="AK62" s="741"/>
      <c r="AL62" s="741"/>
      <c r="AM62" s="741"/>
      <c r="AN62" s="741"/>
      <c r="AO62" s="738" t="s">
        <v>171</v>
      </c>
      <c r="AP62" s="739">
        <f>SUM(AP46:AP61)</f>
        <v>21114.539999999997</v>
      </c>
      <c r="AQ62" s="113"/>
      <c r="AR62" s="46"/>
      <c r="AS62" s="53"/>
      <c r="AT62" s="44"/>
      <c r="AU62" s="54"/>
      <c r="AV62" s="49"/>
      <c r="AW62" s="44"/>
      <c r="AX62" s="44"/>
      <c r="AY62" s="49"/>
      <c r="AZ62" s="44"/>
      <c r="BA62" s="50"/>
      <c r="BB62" s="44"/>
      <c r="BC62" s="50"/>
      <c r="BD62" s="44"/>
      <c r="BE62" s="44"/>
      <c r="BF62" s="44"/>
      <c r="BG62" s="55"/>
      <c r="BH62" s="52"/>
    </row>
    <row r="63" spans="1:60" s="13" customFormat="1" ht="15.75" thickBot="1">
      <c r="A63" s="159"/>
      <c r="B63" s="160"/>
      <c r="C63" s="160"/>
      <c r="D63" s="161"/>
      <c r="E63" s="162"/>
      <c r="F63" s="162"/>
      <c r="G63" s="162"/>
      <c r="H63" s="162"/>
      <c r="I63" s="162"/>
      <c r="J63" s="162"/>
      <c r="K63" s="162"/>
      <c r="L63" s="162"/>
      <c r="M63" s="162"/>
      <c r="N63" s="162"/>
      <c r="O63" s="162"/>
      <c r="P63" s="162"/>
      <c r="Q63" s="162"/>
      <c r="R63" s="162"/>
      <c r="S63" s="162"/>
      <c r="T63" s="162"/>
      <c r="U63" s="162"/>
      <c r="V63" s="162"/>
      <c r="W63" s="162"/>
      <c r="X63" s="162"/>
      <c r="Y63" s="162"/>
      <c r="Z63" s="162"/>
      <c r="AA63" s="162"/>
      <c r="AB63" s="162"/>
      <c r="AC63" s="162"/>
      <c r="AD63" s="162"/>
      <c r="AE63" s="162"/>
      <c r="AF63" s="162"/>
      <c r="AG63" s="162"/>
      <c r="AH63" s="162"/>
      <c r="AI63" s="162"/>
      <c r="AJ63" s="162"/>
      <c r="AK63" s="162"/>
      <c r="AL63" s="162"/>
      <c r="AM63" s="162"/>
      <c r="AN63" s="162"/>
      <c r="AO63" s="162"/>
      <c r="AP63" s="162"/>
      <c r="AQ63" s="163"/>
      <c r="AR63" s="164"/>
      <c r="AS63" s="165"/>
      <c r="AT63" s="160"/>
      <c r="AU63" s="160"/>
      <c r="AV63" s="166"/>
      <c r="AW63" s="160"/>
      <c r="AX63" s="160"/>
      <c r="AY63" s="166"/>
      <c r="AZ63" s="160"/>
      <c r="BA63" s="167"/>
      <c r="BB63" s="160"/>
      <c r="BC63" s="167"/>
      <c r="BD63" s="160"/>
      <c r="BE63" s="160"/>
      <c r="BF63" s="160"/>
      <c r="BG63" s="168"/>
      <c r="BH63" s="169"/>
    </row>
    <row r="64" spans="1:60" s="13" customFormat="1" ht="15.75" thickBot="1">
      <c r="A64" s="159"/>
      <c r="B64" s="160"/>
      <c r="C64" s="160"/>
      <c r="D64" s="161"/>
      <c r="E64" s="162"/>
      <c r="F64" s="162"/>
      <c r="G64" s="162"/>
      <c r="H64" s="162"/>
      <c r="I64" s="162"/>
      <c r="J64" s="162"/>
      <c r="K64" s="162"/>
      <c r="L64" s="162"/>
      <c r="M64" s="162"/>
      <c r="N64" s="162"/>
      <c r="O64" s="162"/>
      <c r="P64" s="162"/>
      <c r="Q64" s="162"/>
      <c r="R64" s="162"/>
      <c r="S64" s="162"/>
      <c r="T64" s="162"/>
      <c r="U64" s="162"/>
      <c r="V64" s="162"/>
      <c r="W64" s="162"/>
      <c r="X64" s="162"/>
      <c r="Y64" s="162"/>
      <c r="Z64" s="162"/>
      <c r="AA64" s="162"/>
      <c r="AB64" s="162"/>
      <c r="AC64" s="162"/>
      <c r="AD64" s="162"/>
      <c r="AE64" s="162"/>
      <c r="AF64" s="162"/>
      <c r="AG64" s="162"/>
      <c r="AH64" s="162"/>
      <c r="AI64" s="162"/>
      <c r="AJ64" s="162"/>
      <c r="AK64" s="162"/>
      <c r="AL64" s="162"/>
      <c r="AM64" s="162"/>
      <c r="AN64" s="162"/>
      <c r="AO64" s="162"/>
      <c r="AP64" s="162"/>
      <c r="AQ64" s="163"/>
      <c r="AR64" s="164"/>
      <c r="AS64" s="165"/>
      <c r="AT64" s="160"/>
      <c r="AU64" s="160"/>
      <c r="AV64" s="166"/>
      <c r="AW64" s="160"/>
      <c r="AX64" s="160"/>
      <c r="AY64" s="166"/>
      <c r="AZ64" s="160"/>
      <c r="BA64" s="167"/>
      <c r="BB64" s="160"/>
      <c r="BC64" s="167"/>
      <c r="BD64" s="160"/>
      <c r="BE64" s="160"/>
      <c r="BF64" s="160"/>
      <c r="BG64" s="168"/>
      <c r="BH64" s="169"/>
    </row>
    <row r="65" spans="1:60" s="13" customFormat="1" ht="19.5" thickBot="1">
      <c r="A65" s="742"/>
      <c r="B65" s="781" t="s">
        <v>172</v>
      </c>
      <c r="C65" s="782"/>
      <c r="D65" s="783"/>
      <c r="E65" s="784"/>
      <c r="F65" s="784"/>
      <c r="G65" s="745"/>
      <c r="H65" s="745"/>
      <c r="I65" s="745"/>
      <c r="J65" s="745"/>
      <c r="K65" s="745"/>
      <c r="L65" s="745"/>
      <c r="M65" s="745"/>
      <c r="N65" s="745"/>
      <c r="O65" s="745"/>
      <c r="P65" s="745"/>
      <c r="Q65" s="745"/>
      <c r="R65" s="745"/>
      <c r="S65" s="745"/>
      <c r="T65" s="745"/>
      <c r="U65" s="745"/>
      <c r="V65" s="745"/>
      <c r="W65" s="745"/>
      <c r="X65" s="745"/>
      <c r="Y65" s="745"/>
      <c r="Z65" s="745"/>
      <c r="AA65" s="745"/>
      <c r="AB65" s="745"/>
      <c r="AC65" s="745"/>
      <c r="AD65" s="745"/>
      <c r="AE65" s="745"/>
      <c r="AF65" s="745"/>
      <c r="AG65" s="745"/>
      <c r="AH65" s="745"/>
      <c r="AI65" s="745"/>
      <c r="AJ65" s="745"/>
      <c r="AK65" s="745"/>
      <c r="AL65" s="745"/>
      <c r="AM65" s="745"/>
      <c r="AN65" s="745"/>
      <c r="AO65" s="745"/>
      <c r="AP65" s="162"/>
      <c r="AQ65" s="163"/>
      <c r="AR65" s="164"/>
      <c r="AS65" s="165"/>
      <c r="AT65" s="160"/>
      <c r="AU65" s="160"/>
      <c r="AV65" s="166"/>
      <c r="AW65" s="160"/>
      <c r="AX65" s="160"/>
      <c r="AY65" s="166"/>
      <c r="AZ65" s="160"/>
      <c r="BA65" s="167"/>
      <c r="BB65" s="160"/>
      <c r="BC65" s="167"/>
      <c r="BD65" s="160"/>
      <c r="BE65" s="160"/>
      <c r="BF65" s="160"/>
      <c r="BG65" s="168"/>
      <c r="BH65" s="169"/>
    </row>
    <row r="66" spans="1:60" ht="16.5" thickBot="1">
      <c r="A66" s="82">
        <v>43489</v>
      </c>
      <c r="B66" s="14" t="s">
        <v>73</v>
      </c>
      <c r="C66" s="14" t="s">
        <v>74</v>
      </c>
      <c r="D66" s="12"/>
      <c r="E66" s="156">
        <v>0.26666666666666666</v>
      </c>
      <c r="F66" s="156">
        <v>0.26666666666666666</v>
      </c>
      <c r="G66" s="156">
        <v>0</v>
      </c>
      <c r="H66" s="156">
        <v>0.13333333333333333</v>
      </c>
      <c r="I66" s="156">
        <v>0</v>
      </c>
      <c r="J66" s="156">
        <v>0</v>
      </c>
      <c r="K66" s="156">
        <v>0</v>
      </c>
      <c r="L66" s="156">
        <v>0</v>
      </c>
      <c r="M66" s="156">
        <v>0</v>
      </c>
      <c r="N66" s="156">
        <v>0</v>
      </c>
      <c r="O66" s="156">
        <v>0</v>
      </c>
      <c r="P66" s="156">
        <v>0</v>
      </c>
      <c r="Q66" s="156">
        <v>0</v>
      </c>
      <c r="R66" s="156">
        <v>0</v>
      </c>
      <c r="S66" s="156">
        <v>0</v>
      </c>
      <c r="T66" s="156">
        <v>0</v>
      </c>
      <c r="U66" s="156">
        <v>0</v>
      </c>
      <c r="V66" s="156">
        <v>0</v>
      </c>
      <c r="W66" s="156">
        <v>0</v>
      </c>
      <c r="X66" s="156">
        <v>0</v>
      </c>
      <c r="Y66" s="156">
        <v>0</v>
      </c>
      <c r="Z66" s="156">
        <v>0</v>
      </c>
      <c r="AA66" s="156">
        <v>0</v>
      </c>
      <c r="AB66" s="156">
        <v>0</v>
      </c>
      <c r="AC66" s="156">
        <v>0</v>
      </c>
      <c r="AD66" s="156">
        <v>0</v>
      </c>
      <c r="AE66" s="156">
        <v>0</v>
      </c>
      <c r="AF66" s="156">
        <v>0</v>
      </c>
      <c r="AG66" s="156">
        <v>0</v>
      </c>
      <c r="AH66" s="156">
        <v>0</v>
      </c>
      <c r="AI66" s="156">
        <v>0</v>
      </c>
      <c r="AJ66" s="156">
        <v>0</v>
      </c>
      <c r="AK66" s="156">
        <v>0</v>
      </c>
      <c r="AL66" s="156">
        <v>0</v>
      </c>
      <c r="AM66" s="156">
        <v>0</v>
      </c>
      <c r="AN66" s="156">
        <v>0</v>
      </c>
      <c r="AO66" s="156">
        <v>0</v>
      </c>
      <c r="AP66" s="796">
        <f t="shared" ref="AP66:AP110" si="2">SUM(E66:AO66)-(J66+R66+T66+Z66)</f>
        <v>0.66666666666666663</v>
      </c>
      <c r="AQ66" s="113"/>
      <c r="AR66" s="89">
        <v>43489</v>
      </c>
      <c r="AS66" s="88">
        <v>0.51041666666666663</v>
      </c>
      <c r="AT66" s="14" t="s">
        <v>73</v>
      </c>
      <c r="AU66" s="38">
        <v>10</v>
      </c>
      <c r="AV66" s="90" t="s">
        <v>75</v>
      </c>
      <c r="AW66" s="85">
        <v>8.6</v>
      </c>
      <c r="AX66" s="85">
        <v>96.6</v>
      </c>
      <c r="AY66" s="39">
        <v>19.32</v>
      </c>
      <c r="AZ66" s="85">
        <v>23.2</v>
      </c>
      <c r="BA66" s="40">
        <v>16.3</v>
      </c>
      <c r="BB66" s="85">
        <v>764.7</v>
      </c>
      <c r="BC66" s="40">
        <v>8.1999999999999993</v>
      </c>
      <c r="BD66" s="85"/>
      <c r="BE66" s="85"/>
      <c r="BF66" s="85"/>
      <c r="BG66" s="86"/>
      <c r="BH66" s="87"/>
    </row>
    <row r="67" spans="1:60" ht="16.5" thickBot="1">
      <c r="A67" s="82">
        <v>43493</v>
      </c>
      <c r="B67" s="14" t="s">
        <v>82</v>
      </c>
      <c r="C67" s="14" t="s">
        <v>74</v>
      </c>
      <c r="D67" s="12"/>
      <c r="E67" s="156">
        <v>11.466666666666667</v>
      </c>
      <c r="F67" s="156">
        <v>18.8</v>
      </c>
      <c r="G67" s="156">
        <v>9.0666666666666664</v>
      </c>
      <c r="H67" s="156">
        <v>0</v>
      </c>
      <c r="I67" s="156">
        <v>0</v>
      </c>
      <c r="J67" s="156">
        <v>0.93333333333333335</v>
      </c>
      <c r="K67" s="156">
        <v>0</v>
      </c>
      <c r="L67" s="156">
        <v>0</v>
      </c>
      <c r="M67" s="156">
        <v>0.8</v>
      </c>
      <c r="N67" s="156">
        <v>0</v>
      </c>
      <c r="O67" s="156">
        <v>0</v>
      </c>
      <c r="P67" s="156">
        <v>0.13333333333333333</v>
      </c>
      <c r="Q67" s="156">
        <v>0</v>
      </c>
      <c r="R67" s="156">
        <v>9.0666666666666664</v>
      </c>
      <c r="S67" s="156">
        <v>0</v>
      </c>
      <c r="T67" s="156">
        <v>0</v>
      </c>
      <c r="U67" s="156">
        <v>0</v>
      </c>
      <c r="V67" s="156">
        <v>0</v>
      </c>
      <c r="W67" s="156">
        <v>0</v>
      </c>
      <c r="X67" s="156">
        <v>0</v>
      </c>
      <c r="Y67" s="156">
        <v>0</v>
      </c>
      <c r="Z67" s="156">
        <v>0</v>
      </c>
      <c r="AA67" s="156">
        <v>0</v>
      </c>
      <c r="AB67" s="156">
        <v>0</v>
      </c>
      <c r="AC67" s="156">
        <v>0</v>
      </c>
      <c r="AD67" s="156">
        <v>0</v>
      </c>
      <c r="AE67" s="156">
        <v>0</v>
      </c>
      <c r="AF67" s="156">
        <v>0</v>
      </c>
      <c r="AG67" s="156">
        <v>0</v>
      </c>
      <c r="AH67" s="156">
        <v>0</v>
      </c>
      <c r="AI67" s="156">
        <v>0</v>
      </c>
      <c r="AJ67" s="156">
        <v>0</v>
      </c>
      <c r="AK67" s="156">
        <v>0.53333333333333333</v>
      </c>
      <c r="AL67" s="156">
        <v>0</v>
      </c>
      <c r="AM67" s="156">
        <v>0.26666666666666666</v>
      </c>
      <c r="AN67" s="156">
        <v>0</v>
      </c>
      <c r="AO67" s="156">
        <v>0</v>
      </c>
      <c r="AP67" s="796">
        <f t="shared" si="2"/>
        <v>41.066666666666649</v>
      </c>
      <c r="AQ67" s="113"/>
      <c r="AR67" s="89">
        <v>43493</v>
      </c>
      <c r="AS67" s="88">
        <v>0.54861111111111105</v>
      </c>
      <c r="AT67" s="14" t="s">
        <v>83</v>
      </c>
      <c r="AU67" s="38">
        <v>10</v>
      </c>
      <c r="AV67" s="90" t="s">
        <v>75</v>
      </c>
      <c r="AW67" s="85">
        <v>0.1</v>
      </c>
      <c r="AX67" s="85">
        <v>1</v>
      </c>
      <c r="AY67" s="39">
        <v>22.6</v>
      </c>
      <c r="AZ67" s="85">
        <v>14</v>
      </c>
      <c r="BA67" s="40">
        <v>13</v>
      </c>
      <c r="BB67" s="85">
        <v>761.9</v>
      </c>
      <c r="BC67" s="40">
        <v>7.38</v>
      </c>
      <c r="BD67" s="85">
        <v>0</v>
      </c>
      <c r="BE67" s="85">
        <v>0</v>
      </c>
      <c r="BF67" s="85">
        <v>1</v>
      </c>
      <c r="BG67" s="86">
        <v>0.3</v>
      </c>
      <c r="BH67" s="87"/>
    </row>
    <row r="68" spans="1:60" ht="16.5" thickBot="1">
      <c r="A68" s="82">
        <v>43495</v>
      </c>
      <c r="B68" s="14" t="s">
        <v>84</v>
      </c>
      <c r="C68" s="14" t="s">
        <v>74</v>
      </c>
      <c r="D68" s="12"/>
      <c r="E68" s="156">
        <v>0.26666666666666666</v>
      </c>
      <c r="F68" s="156">
        <v>0.93333333333333335</v>
      </c>
      <c r="G68" s="156">
        <v>0</v>
      </c>
      <c r="H68" s="156">
        <v>18.133333333333333</v>
      </c>
      <c r="I68" s="156">
        <v>0</v>
      </c>
      <c r="J68" s="156">
        <v>0.93333333333333335</v>
      </c>
      <c r="K68" s="156">
        <v>0</v>
      </c>
      <c r="L68" s="156">
        <v>0</v>
      </c>
      <c r="M68" s="156">
        <v>0.93333333333333335</v>
      </c>
      <c r="N68" s="156">
        <v>0</v>
      </c>
      <c r="O68" s="156">
        <v>0</v>
      </c>
      <c r="P68" s="156">
        <v>0</v>
      </c>
      <c r="Q68" s="156">
        <v>0</v>
      </c>
      <c r="R68" s="156">
        <v>0</v>
      </c>
      <c r="S68" s="156">
        <v>0</v>
      </c>
      <c r="T68" s="156">
        <v>0</v>
      </c>
      <c r="U68" s="156">
        <v>0</v>
      </c>
      <c r="V68" s="156">
        <v>0</v>
      </c>
      <c r="W68" s="156">
        <v>0</v>
      </c>
      <c r="X68" s="156">
        <v>0</v>
      </c>
      <c r="Y68" s="156">
        <v>0</v>
      </c>
      <c r="Z68" s="156">
        <v>0</v>
      </c>
      <c r="AA68" s="156">
        <v>0</v>
      </c>
      <c r="AB68" s="156">
        <v>0</v>
      </c>
      <c r="AC68" s="156">
        <v>0</v>
      </c>
      <c r="AD68" s="156">
        <v>0</v>
      </c>
      <c r="AE68" s="156">
        <v>0</v>
      </c>
      <c r="AF68" s="156">
        <v>0</v>
      </c>
      <c r="AG68" s="156">
        <v>0</v>
      </c>
      <c r="AH68" s="156">
        <v>0</v>
      </c>
      <c r="AI68" s="156">
        <v>0</v>
      </c>
      <c r="AJ68" s="156">
        <v>0</v>
      </c>
      <c r="AK68" s="156">
        <v>0</v>
      </c>
      <c r="AL68" s="156">
        <v>0</v>
      </c>
      <c r="AM68" s="156">
        <v>0</v>
      </c>
      <c r="AN68" s="156">
        <v>0</v>
      </c>
      <c r="AO68" s="156">
        <v>0</v>
      </c>
      <c r="AP68" s="796">
        <f t="shared" si="2"/>
        <v>20.266666666666666</v>
      </c>
      <c r="AQ68" s="113"/>
      <c r="AR68" s="89">
        <v>43495</v>
      </c>
      <c r="AS68" s="88">
        <v>0.47916666666666669</v>
      </c>
      <c r="AT68" s="14" t="s">
        <v>85</v>
      </c>
      <c r="AU68" s="38">
        <v>10</v>
      </c>
      <c r="AV68" s="90" t="s">
        <v>75</v>
      </c>
      <c r="AW68" s="85">
        <v>8.1809999999999992</v>
      </c>
      <c r="AX68" s="85">
        <v>86.5</v>
      </c>
      <c r="AY68" s="39">
        <v>0.32</v>
      </c>
      <c r="AZ68" s="85">
        <v>0.2</v>
      </c>
      <c r="BA68" s="40">
        <v>18</v>
      </c>
      <c r="BB68" s="85">
        <v>760</v>
      </c>
      <c r="BC68" s="40">
        <v>8.51</v>
      </c>
      <c r="BD68" s="85">
        <v>3</v>
      </c>
      <c r="BE68" s="85">
        <v>0</v>
      </c>
      <c r="BF68" s="85">
        <v>17</v>
      </c>
      <c r="BG68" s="86">
        <v>0.3</v>
      </c>
      <c r="BH68" s="87"/>
    </row>
    <row r="69" spans="1:60" ht="16.5" thickBot="1">
      <c r="A69" s="82">
        <v>43502</v>
      </c>
      <c r="B69" s="14" t="s">
        <v>86</v>
      </c>
      <c r="C69" s="14" t="s">
        <v>74</v>
      </c>
      <c r="D69" s="12"/>
      <c r="E69" s="156">
        <v>43.2</v>
      </c>
      <c r="F69" s="156">
        <v>2</v>
      </c>
      <c r="G69" s="156">
        <v>0</v>
      </c>
      <c r="H69" s="156">
        <v>0</v>
      </c>
      <c r="I69" s="156">
        <v>0</v>
      </c>
      <c r="J69" s="156">
        <v>1.3333333333333333</v>
      </c>
      <c r="K69" s="156">
        <v>0</v>
      </c>
      <c r="L69" s="156">
        <v>0.93333333333333335</v>
      </c>
      <c r="M69" s="156">
        <v>0</v>
      </c>
      <c r="N69" s="156">
        <v>0.4</v>
      </c>
      <c r="O69" s="156">
        <v>0</v>
      </c>
      <c r="P69" s="156">
        <v>0</v>
      </c>
      <c r="Q69" s="156">
        <v>0</v>
      </c>
      <c r="R69" s="156">
        <v>0</v>
      </c>
      <c r="S69" s="156">
        <v>0</v>
      </c>
      <c r="T69" s="156">
        <v>0</v>
      </c>
      <c r="U69" s="156">
        <v>0</v>
      </c>
      <c r="V69" s="156">
        <v>0</v>
      </c>
      <c r="W69" s="156">
        <v>0</v>
      </c>
      <c r="X69" s="156">
        <v>0</v>
      </c>
      <c r="Y69" s="156">
        <v>0</v>
      </c>
      <c r="Z69" s="156">
        <v>0</v>
      </c>
      <c r="AA69" s="156">
        <v>0</v>
      </c>
      <c r="AB69" s="156">
        <v>0</v>
      </c>
      <c r="AC69" s="156">
        <v>0</v>
      </c>
      <c r="AD69" s="156">
        <v>0</v>
      </c>
      <c r="AE69" s="156">
        <v>0</v>
      </c>
      <c r="AF69" s="156">
        <v>0</v>
      </c>
      <c r="AG69" s="156">
        <v>0</v>
      </c>
      <c r="AH69" s="156">
        <v>0</v>
      </c>
      <c r="AI69" s="156">
        <v>0</v>
      </c>
      <c r="AJ69" s="156">
        <v>0</v>
      </c>
      <c r="AK69" s="156">
        <v>0</v>
      </c>
      <c r="AL69" s="156">
        <v>0</v>
      </c>
      <c r="AM69" s="156">
        <v>0.4</v>
      </c>
      <c r="AN69" s="156">
        <v>0</v>
      </c>
      <c r="AO69" s="156">
        <v>0</v>
      </c>
      <c r="AP69" s="796">
        <f t="shared" si="2"/>
        <v>46.93333333333333</v>
      </c>
      <c r="AQ69" s="113"/>
      <c r="AR69" s="83" t="s">
        <v>87</v>
      </c>
      <c r="AS69" s="83" t="s">
        <v>88</v>
      </c>
      <c r="AT69" s="39" t="s">
        <v>86</v>
      </c>
      <c r="AU69" s="38">
        <v>10</v>
      </c>
      <c r="AV69" s="90" t="s">
        <v>75</v>
      </c>
      <c r="AW69" s="85">
        <v>7.46</v>
      </c>
      <c r="AX69" s="85">
        <v>69.099999999999994</v>
      </c>
      <c r="AY69" s="39">
        <v>0</v>
      </c>
      <c r="AZ69" s="85">
        <v>0</v>
      </c>
      <c r="BA69" s="40">
        <v>12</v>
      </c>
      <c r="BB69" s="85">
        <v>766</v>
      </c>
      <c r="BC69" s="40">
        <v>7.2</v>
      </c>
      <c r="BD69" s="85">
        <v>0</v>
      </c>
      <c r="BE69" s="85">
        <v>0</v>
      </c>
      <c r="BF69" s="85">
        <v>2</v>
      </c>
      <c r="BG69" s="86">
        <v>1</v>
      </c>
      <c r="BH69" s="87"/>
    </row>
    <row r="70" spans="1:60" ht="16.5" thickBot="1">
      <c r="A70" s="82">
        <v>43502</v>
      </c>
      <c r="B70" s="14" t="s">
        <v>89</v>
      </c>
      <c r="C70" s="14" t="s">
        <v>74</v>
      </c>
      <c r="D70" s="12"/>
      <c r="E70" s="156">
        <v>4</v>
      </c>
      <c r="F70" s="156">
        <v>4.5333333333333332</v>
      </c>
      <c r="G70" s="156">
        <v>0.26666666666666666</v>
      </c>
      <c r="H70" s="156">
        <v>3.4666666666666668</v>
      </c>
      <c r="I70" s="156">
        <v>0</v>
      </c>
      <c r="J70" s="156">
        <v>0</v>
      </c>
      <c r="K70" s="156">
        <v>0</v>
      </c>
      <c r="L70" s="156">
        <v>0</v>
      </c>
      <c r="M70" s="156">
        <v>0</v>
      </c>
      <c r="N70" s="156">
        <v>0</v>
      </c>
      <c r="O70" s="156">
        <v>0</v>
      </c>
      <c r="P70" s="156">
        <v>0</v>
      </c>
      <c r="Q70" s="156">
        <v>0</v>
      </c>
      <c r="R70" s="156">
        <v>0.26666666666666666</v>
      </c>
      <c r="S70" s="156">
        <v>0</v>
      </c>
      <c r="T70" s="156">
        <v>0</v>
      </c>
      <c r="U70" s="156">
        <v>0</v>
      </c>
      <c r="V70" s="156">
        <v>0</v>
      </c>
      <c r="W70" s="156">
        <v>0</v>
      </c>
      <c r="X70" s="156">
        <v>0</v>
      </c>
      <c r="Y70" s="156">
        <v>0</v>
      </c>
      <c r="Z70" s="156">
        <v>0</v>
      </c>
      <c r="AA70" s="156">
        <v>0</v>
      </c>
      <c r="AB70" s="156">
        <v>0</v>
      </c>
      <c r="AC70" s="156">
        <v>0</v>
      </c>
      <c r="AD70" s="156">
        <v>0</v>
      </c>
      <c r="AE70" s="156">
        <v>0</v>
      </c>
      <c r="AF70" s="156">
        <v>0</v>
      </c>
      <c r="AG70" s="156">
        <v>0</v>
      </c>
      <c r="AH70" s="156">
        <v>0</v>
      </c>
      <c r="AI70" s="156">
        <v>0</v>
      </c>
      <c r="AJ70" s="156">
        <v>0</v>
      </c>
      <c r="AK70" s="156">
        <v>0</v>
      </c>
      <c r="AL70" s="156">
        <v>0</v>
      </c>
      <c r="AM70" s="156">
        <v>1.2</v>
      </c>
      <c r="AN70" s="156">
        <v>0</v>
      </c>
      <c r="AO70" s="156">
        <v>0</v>
      </c>
      <c r="AP70" s="796">
        <f t="shared" si="2"/>
        <v>13.466666666666667</v>
      </c>
      <c r="AQ70" s="113"/>
      <c r="AR70" s="83" t="s">
        <v>87</v>
      </c>
      <c r="AS70" s="83" t="s">
        <v>90</v>
      </c>
      <c r="AT70" s="39" t="s">
        <v>89</v>
      </c>
      <c r="AU70" s="38">
        <v>10</v>
      </c>
      <c r="AV70" s="90" t="s">
        <v>75</v>
      </c>
      <c r="AW70" s="85">
        <v>12.08</v>
      </c>
      <c r="AX70" s="85">
        <v>118.7</v>
      </c>
      <c r="AY70" s="39">
        <v>1.51</v>
      </c>
      <c r="AZ70" s="85">
        <v>0.8</v>
      </c>
      <c r="BA70" s="40">
        <v>14.2</v>
      </c>
      <c r="BB70" s="85">
        <v>765.4</v>
      </c>
      <c r="BC70" s="40">
        <v>7.49</v>
      </c>
      <c r="BD70" s="85" t="s">
        <v>91</v>
      </c>
      <c r="BE70" s="85" t="s">
        <v>91</v>
      </c>
      <c r="BF70" s="85" t="s">
        <v>91</v>
      </c>
      <c r="BG70" s="86" t="s">
        <v>91</v>
      </c>
      <c r="BH70" s="87"/>
    </row>
    <row r="71" spans="1:60" ht="16.5" thickBot="1">
      <c r="A71" s="82">
        <v>43502</v>
      </c>
      <c r="B71" s="14" t="s">
        <v>92</v>
      </c>
      <c r="C71" s="14" t="s">
        <v>74</v>
      </c>
      <c r="D71" s="12"/>
      <c r="E71" s="156">
        <v>1.3333333333333333</v>
      </c>
      <c r="F71" s="156">
        <v>38.666666666666664</v>
      </c>
      <c r="G71" s="156">
        <v>0.53333333333333333</v>
      </c>
      <c r="H71" s="156">
        <v>0.66666666666666663</v>
      </c>
      <c r="I71" s="156">
        <v>0</v>
      </c>
      <c r="J71" s="156">
        <v>0</v>
      </c>
      <c r="K71" s="156">
        <v>0</v>
      </c>
      <c r="L71" s="156">
        <v>0</v>
      </c>
      <c r="M71" s="156">
        <v>0</v>
      </c>
      <c r="N71" s="156">
        <v>0</v>
      </c>
      <c r="O71" s="156">
        <v>0</v>
      </c>
      <c r="P71" s="156">
        <v>0</v>
      </c>
      <c r="Q71" s="156">
        <v>0</v>
      </c>
      <c r="R71" s="156">
        <v>0.53333333333333333</v>
      </c>
      <c r="S71" s="156">
        <v>0</v>
      </c>
      <c r="T71" s="156">
        <v>0</v>
      </c>
      <c r="U71" s="156">
        <v>0</v>
      </c>
      <c r="V71" s="156">
        <v>0</v>
      </c>
      <c r="W71" s="156">
        <v>0</v>
      </c>
      <c r="X71" s="156">
        <v>0</v>
      </c>
      <c r="Y71" s="156">
        <v>0</v>
      </c>
      <c r="Z71" s="156">
        <v>0</v>
      </c>
      <c r="AA71" s="156">
        <v>0</v>
      </c>
      <c r="AB71" s="156">
        <v>0</v>
      </c>
      <c r="AC71" s="156">
        <v>0</v>
      </c>
      <c r="AD71" s="156">
        <v>0</v>
      </c>
      <c r="AE71" s="156">
        <v>0</v>
      </c>
      <c r="AF71" s="156">
        <v>0</v>
      </c>
      <c r="AG71" s="156">
        <v>0</v>
      </c>
      <c r="AH71" s="156">
        <v>0</v>
      </c>
      <c r="AI71" s="156">
        <v>0</v>
      </c>
      <c r="AJ71" s="156">
        <v>0</v>
      </c>
      <c r="AK71" s="156">
        <v>0</v>
      </c>
      <c r="AL71" s="156">
        <v>0</v>
      </c>
      <c r="AM71" s="156">
        <v>0</v>
      </c>
      <c r="AN71" s="156">
        <v>0</v>
      </c>
      <c r="AO71" s="156">
        <v>0</v>
      </c>
      <c r="AP71" s="796">
        <f t="shared" si="2"/>
        <v>41.199999999999996</v>
      </c>
      <c r="AQ71" s="113"/>
      <c r="AR71" s="83" t="s">
        <v>87</v>
      </c>
      <c r="AS71" s="83" t="s">
        <v>93</v>
      </c>
      <c r="AT71" s="39" t="s">
        <v>92</v>
      </c>
      <c r="AU71" s="38">
        <v>10</v>
      </c>
      <c r="AV71" s="90" t="s">
        <v>75</v>
      </c>
      <c r="AW71" s="85">
        <v>11.67</v>
      </c>
      <c r="AX71" s="85">
        <v>112.6</v>
      </c>
      <c r="AY71" s="39">
        <v>0</v>
      </c>
      <c r="AZ71" s="85">
        <v>0</v>
      </c>
      <c r="BA71" s="40">
        <v>13.3</v>
      </c>
      <c r="BB71" s="85">
        <v>765.3</v>
      </c>
      <c r="BC71" s="40">
        <v>7.32</v>
      </c>
      <c r="BD71" s="85" t="s">
        <v>91</v>
      </c>
      <c r="BE71" s="85" t="s">
        <v>91</v>
      </c>
      <c r="BF71" s="85" t="s">
        <v>91</v>
      </c>
      <c r="BG71" s="86" t="s">
        <v>91</v>
      </c>
      <c r="BH71" s="87"/>
    </row>
    <row r="72" spans="1:60" ht="16.5" thickBot="1">
      <c r="A72" s="82">
        <v>43502</v>
      </c>
      <c r="B72" s="14" t="s">
        <v>94</v>
      </c>
      <c r="C72" s="14" t="s">
        <v>74</v>
      </c>
      <c r="D72" s="12"/>
      <c r="E72" s="156">
        <v>0.26666666666666666</v>
      </c>
      <c r="F72" s="156">
        <v>0</v>
      </c>
      <c r="G72" s="156">
        <v>0</v>
      </c>
      <c r="H72" s="156">
        <v>0.8</v>
      </c>
      <c r="I72" s="156">
        <v>0</v>
      </c>
      <c r="J72" s="156">
        <v>0</v>
      </c>
      <c r="K72" s="156">
        <v>0</v>
      </c>
      <c r="L72" s="156">
        <v>0</v>
      </c>
      <c r="M72" s="156">
        <v>0</v>
      </c>
      <c r="N72" s="156">
        <v>0</v>
      </c>
      <c r="O72" s="156">
        <v>0</v>
      </c>
      <c r="P72" s="156">
        <v>0</v>
      </c>
      <c r="Q72" s="156">
        <v>0.13333333333333333</v>
      </c>
      <c r="R72" s="156">
        <v>0</v>
      </c>
      <c r="S72" s="156">
        <v>0</v>
      </c>
      <c r="T72" s="156">
        <v>0</v>
      </c>
      <c r="U72" s="156">
        <v>0</v>
      </c>
      <c r="V72" s="156">
        <v>0</v>
      </c>
      <c r="W72" s="156">
        <v>0</v>
      </c>
      <c r="X72" s="156">
        <v>0</v>
      </c>
      <c r="Y72" s="156">
        <v>0</v>
      </c>
      <c r="Z72" s="156">
        <v>0</v>
      </c>
      <c r="AA72" s="156">
        <v>0</v>
      </c>
      <c r="AB72" s="156">
        <v>0</v>
      </c>
      <c r="AC72" s="156">
        <v>0</v>
      </c>
      <c r="AD72" s="156">
        <v>0</v>
      </c>
      <c r="AE72" s="156">
        <v>0</v>
      </c>
      <c r="AF72" s="156">
        <v>0</v>
      </c>
      <c r="AG72" s="156">
        <v>0</v>
      </c>
      <c r="AH72" s="156">
        <v>0</v>
      </c>
      <c r="AI72" s="156">
        <v>0</v>
      </c>
      <c r="AJ72" s="156">
        <v>0</v>
      </c>
      <c r="AK72" s="156">
        <v>0</v>
      </c>
      <c r="AL72" s="156">
        <v>0</v>
      </c>
      <c r="AM72" s="156">
        <v>0</v>
      </c>
      <c r="AN72" s="156">
        <v>0</v>
      </c>
      <c r="AO72" s="156">
        <v>0</v>
      </c>
      <c r="AP72" s="796">
        <f t="shared" si="2"/>
        <v>1.2</v>
      </c>
      <c r="AQ72" s="113"/>
      <c r="AR72" s="83" t="s">
        <v>87</v>
      </c>
      <c r="AS72" s="83" t="s">
        <v>95</v>
      </c>
      <c r="AT72" s="39" t="s">
        <v>94</v>
      </c>
      <c r="AU72" s="38">
        <v>10</v>
      </c>
      <c r="AV72" s="90" t="s">
        <v>75</v>
      </c>
      <c r="AW72" s="85">
        <v>13.05</v>
      </c>
      <c r="AX72" s="85">
        <v>130.4</v>
      </c>
      <c r="AY72" s="39">
        <v>0</v>
      </c>
      <c r="AZ72" s="85">
        <v>0</v>
      </c>
      <c r="BA72" s="40">
        <v>14.4</v>
      </c>
      <c r="BB72" s="85">
        <v>765.8</v>
      </c>
      <c r="BC72" s="40">
        <v>7.62</v>
      </c>
      <c r="BD72" s="85" t="s">
        <v>91</v>
      </c>
      <c r="BE72" s="85" t="s">
        <v>91</v>
      </c>
      <c r="BF72" s="85" t="s">
        <v>91</v>
      </c>
      <c r="BG72" s="86" t="s">
        <v>91</v>
      </c>
      <c r="BH72" s="87"/>
    </row>
    <row r="73" spans="1:60" ht="16.5" thickBot="1">
      <c r="A73" s="82">
        <v>43502</v>
      </c>
      <c r="B73" s="14" t="s">
        <v>96</v>
      </c>
      <c r="C73" s="14" t="s">
        <v>74</v>
      </c>
      <c r="D73" s="12"/>
      <c r="E73" s="156">
        <v>0.26666666666666666</v>
      </c>
      <c r="F73" s="156">
        <v>0.53333333333333333</v>
      </c>
      <c r="G73" s="156">
        <v>0</v>
      </c>
      <c r="H73" s="156">
        <v>0</v>
      </c>
      <c r="I73" s="156">
        <v>0</v>
      </c>
      <c r="J73" s="156">
        <v>0</v>
      </c>
      <c r="K73" s="156">
        <v>0</v>
      </c>
      <c r="L73" s="156">
        <v>0</v>
      </c>
      <c r="M73" s="156">
        <v>0</v>
      </c>
      <c r="N73" s="156">
        <v>0</v>
      </c>
      <c r="O73" s="156">
        <v>0</v>
      </c>
      <c r="P73" s="156">
        <v>0</v>
      </c>
      <c r="Q73" s="156">
        <v>0</v>
      </c>
      <c r="R73" s="156">
        <v>0</v>
      </c>
      <c r="S73" s="156">
        <v>0</v>
      </c>
      <c r="T73" s="156">
        <v>0</v>
      </c>
      <c r="U73" s="156">
        <v>0</v>
      </c>
      <c r="V73" s="156">
        <v>0</v>
      </c>
      <c r="W73" s="156">
        <v>0</v>
      </c>
      <c r="X73" s="156">
        <v>0</v>
      </c>
      <c r="Y73" s="156">
        <v>0</v>
      </c>
      <c r="Z73" s="156">
        <v>0</v>
      </c>
      <c r="AA73" s="156">
        <v>0</v>
      </c>
      <c r="AB73" s="156">
        <v>0</v>
      </c>
      <c r="AC73" s="156">
        <v>0</v>
      </c>
      <c r="AD73" s="156">
        <v>0</v>
      </c>
      <c r="AE73" s="156">
        <v>0</v>
      </c>
      <c r="AF73" s="156">
        <v>0</v>
      </c>
      <c r="AG73" s="156">
        <v>0</v>
      </c>
      <c r="AH73" s="156">
        <v>0</v>
      </c>
      <c r="AI73" s="156">
        <v>0</v>
      </c>
      <c r="AJ73" s="156">
        <v>0</v>
      </c>
      <c r="AK73" s="156">
        <v>0</v>
      </c>
      <c r="AL73" s="156">
        <v>0</v>
      </c>
      <c r="AM73" s="156">
        <v>0</v>
      </c>
      <c r="AN73" s="156">
        <v>0</v>
      </c>
      <c r="AO73" s="156">
        <v>0</v>
      </c>
      <c r="AP73" s="796">
        <f t="shared" si="2"/>
        <v>0.8</v>
      </c>
      <c r="AQ73" s="113"/>
      <c r="AR73" s="83" t="s">
        <v>87</v>
      </c>
      <c r="AS73" s="83" t="s">
        <v>97</v>
      </c>
      <c r="AT73" s="39" t="s">
        <v>96</v>
      </c>
      <c r="AU73" s="38">
        <v>10</v>
      </c>
      <c r="AV73" s="90" t="s">
        <v>75</v>
      </c>
      <c r="AW73" s="85">
        <v>11.24</v>
      </c>
      <c r="AX73" s="85">
        <v>105</v>
      </c>
      <c r="AY73" s="39">
        <v>9.7500000000000003E-2</v>
      </c>
      <c r="AZ73" s="85">
        <v>0</v>
      </c>
      <c r="BA73" s="40">
        <v>12.5</v>
      </c>
      <c r="BB73" s="85">
        <v>765.2</v>
      </c>
      <c r="BC73" s="40">
        <v>7.27</v>
      </c>
      <c r="BD73" s="85" t="s">
        <v>91</v>
      </c>
      <c r="BE73" s="85" t="s">
        <v>91</v>
      </c>
      <c r="BF73" s="85" t="s">
        <v>91</v>
      </c>
      <c r="BG73" s="86" t="s">
        <v>91</v>
      </c>
      <c r="BH73" s="87"/>
    </row>
    <row r="74" spans="1:60" ht="16.5" thickBot="1">
      <c r="A74" s="82">
        <v>43503</v>
      </c>
      <c r="B74" s="14" t="s">
        <v>98</v>
      </c>
      <c r="C74" s="14" t="s">
        <v>74</v>
      </c>
      <c r="D74" s="12"/>
      <c r="E74" s="156">
        <v>30.533333333333335</v>
      </c>
      <c r="F74" s="156">
        <v>1.7333333333333334</v>
      </c>
      <c r="G74" s="156">
        <v>0</v>
      </c>
      <c r="H74" s="156">
        <v>377.86666666666667</v>
      </c>
      <c r="I74" s="156">
        <v>0.13333333333333333</v>
      </c>
      <c r="J74" s="156">
        <v>2.9333333333333331</v>
      </c>
      <c r="K74" s="156">
        <v>0</v>
      </c>
      <c r="L74" s="156">
        <v>2.9333333333333331</v>
      </c>
      <c r="M74" s="156">
        <v>0</v>
      </c>
      <c r="N74" s="156">
        <v>0</v>
      </c>
      <c r="O74" s="156">
        <v>0</v>
      </c>
      <c r="P74" s="156">
        <v>0</v>
      </c>
      <c r="Q74" s="156">
        <v>0</v>
      </c>
      <c r="R74" s="156">
        <v>0</v>
      </c>
      <c r="S74" s="156">
        <v>0</v>
      </c>
      <c r="T74" s="156">
        <v>0</v>
      </c>
      <c r="U74" s="156">
        <v>0</v>
      </c>
      <c r="V74" s="156">
        <v>0</v>
      </c>
      <c r="W74" s="156">
        <v>0</v>
      </c>
      <c r="X74" s="156">
        <v>0</v>
      </c>
      <c r="Y74" s="156">
        <v>0</v>
      </c>
      <c r="Z74" s="156">
        <v>0</v>
      </c>
      <c r="AA74" s="156">
        <v>0</v>
      </c>
      <c r="AB74" s="156">
        <v>0</v>
      </c>
      <c r="AC74" s="156">
        <v>0</v>
      </c>
      <c r="AD74" s="156">
        <v>0</v>
      </c>
      <c r="AE74" s="156">
        <v>0</v>
      </c>
      <c r="AF74" s="156">
        <v>0</v>
      </c>
      <c r="AG74" s="156">
        <v>0</v>
      </c>
      <c r="AH74" s="156">
        <v>0</v>
      </c>
      <c r="AI74" s="156">
        <v>0</v>
      </c>
      <c r="AJ74" s="156">
        <v>0</v>
      </c>
      <c r="AK74" s="156">
        <v>0</v>
      </c>
      <c r="AL74" s="156">
        <v>0</v>
      </c>
      <c r="AM74" s="156">
        <v>0.13333333333333333</v>
      </c>
      <c r="AN74" s="156">
        <v>0</v>
      </c>
      <c r="AO74" s="156">
        <v>0</v>
      </c>
      <c r="AP74" s="796">
        <f t="shared" si="2"/>
        <v>413.33333333333331</v>
      </c>
      <c r="AQ74" s="113"/>
      <c r="AR74" s="83" t="s">
        <v>99</v>
      </c>
      <c r="AS74" s="83" t="s">
        <v>100</v>
      </c>
      <c r="AT74" s="39" t="s">
        <v>101</v>
      </c>
      <c r="AU74" s="38">
        <v>10</v>
      </c>
      <c r="AV74" s="90" t="s">
        <v>75</v>
      </c>
      <c r="AW74" s="85">
        <v>10.3</v>
      </c>
      <c r="AX74" s="85">
        <v>101</v>
      </c>
      <c r="AY74" s="39">
        <v>0.39</v>
      </c>
      <c r="AZ74" s="85">
        <v>0.2</v>
      </c>
      <c r="BA74" s="40">
        <v>15.3</v>
      </c>
      <c r="BB74" s="85">
        <v>768.7</v>
      </c>
      <c r="BC74" s="40">
        <v>7.6</v>
      </c>
      <c r="BD74" s="85">
        <v>1</v>
      </c>
      <c r="BE74" s="85" t="s">
        <v>91</v>
      </c>
      <c r="BF74" s="85">
        <v>32</v>
      </c>
      <c r="BG74" s="86">
        <v>0.5</v>
      </c>
      <c r="BH74" s="87"/>
    </row>
    <row r="75" spans="1:60" ht="16.5" thickBot="1">
      <c r="A75" s="82">
        <v>43514</v>
      </c>
      <c r="B75" s="14" t="s">
        <v>118</v>
      </c>
      <c r="C75" s="14" t="s">
        <v>74</v>
      </c>
      <c r="D75" s="12"/>
      <c r="E75" s="156">
        <v>7.8666666666666663</v>
      </c>
      <c r="F75" s="156">
        <v>3.3333333333333335</v>
      </c>
      <c r="G75" s="156">
        <v>0</v>
      </c>
      <c r="H75" s="156">
        <v>32.133333333333333</v>
      </c>
      <c r="I75" s="156">
        <v>0</v>
      </c>
      <c r="J75" s="156">
        <v>0.13333333333333333</v>
      </c>
      <c r="K75" s="156">
        <v>0</v>
      </c>
      <c r="L75" s="156">
        <v>0</v>
      </c>
      <c r="M75" s="156">
        <v>0.13333333333333333</v>
      </c>
      <c r="N75" s="156">
        <v>0</v>
      </c>
      <c r="O75" s="156">
        <v>0</v>
      </c>
      <c r="P75" s="156">
        <v>0</v>
      </c>
      <c r="Q75" s="156">
        <v>0</v>
      </c>
      <c r="R75" s="156">
        <v>0</v>
      </c>
      <c r="S75" s="156">
        <v>0</v>
      </c>
      <c r="T75" s="156">
        <v>0</v>
      </c>
      <c r="U75" s="156">
        <v>0</v>
      </c>
      <c r="V75" s="156">
        <v>0</v>
      </c>
      <c r="W75" s="156">
        <v>0</v>
      </c>
      <c r="X75" s="156">
        <v>0</v>
      </c>
      <c r="Y75" s="156">
        <v>0</v>
      </c>
      <c r="Z75" s="156">
        <v>0</v>
      </c>
      <c r="AA75" s="156">
        <v>0</v>
      </c>
      <c r="AB75" s="156">
        <v>0</v>
      </c>
      <c r="AC75" s="156">
        <v>0</v>
      </c>
      <c r="AD75" s="156">
        <v>0</v>
      </c>
      <c r="AE75" s="156">
        <v>0</v>
      </c>
      <c r="AF75" s="156">
        <v>0</v>
      </c>
      <c r="AG75" s="156">
        <v>0</v>
      </c>
      <c r="AH75" s="156">
        <v>0</v>
      </c>
      <c r="AI75" s="156">
        <v>0</v>
      </c>
      <c r="AJ75" s="156">
        <v>0</v>
      </c>
      <c r="AK75" s="156">
        <v>0</v>
      </c>
      <c r="AL75" s="156">
        <v>0</v>
      </c>
      <c r="AM75" s="156">
        <v>0.4</v>
      </c>
      <c r="AN75" s="156">
        <v>0</v>
      </c>
      <c r="AO75" s="156">
        <v>0</v>
      </c>
      <c r="AP75" s="796">
        <f t="shared" si="2"/>
        <v>43.86666666666666</v>
      </c>
      <c r="AQ75" s="113"/>
      <c r="AR75" s="83" t="s">
        <v>119</v>
      </c>
      <c r="AS75" s="83" t="s">
        <v>120</v>
      </c>
      <c r="AT75" s="39" t="s">
        <v>118</v>
      </c>
      <c r="AU75" s="38">
        <v>10</v>
      </c>
      <c r="AV75" s="90" t="s">
        <v>75</v>
      </c>
      <c r="AW75" s="85">
        <v>2.71</v>
      </c>
      <c r="AX75" s="85">
        <v>23.8</v>
      </c>
      <c r="AY75" s="39">
        <v>0.60799999999999998</v>
      </c>
      <c r="AZ75" s="85">
        <v>0.3</v>
      </c>
      <c r="BA75" s="40">
        <v>10.1</v>
      </c>
      <c r="BB75" s="85">
        <v>764.5</v>
      </c>
      <c r="BC75" s="40">
        <v>7.69</v>
      </c>
      <c r="BD75" s="85">
        <v>1</v>
      </c>
      <c r="BE75" s="85">
        <v>0</v>
      </c>
      <c r="BF75" s="85">
        <v>3</v>
      </c>
      <c r="BG75" s="86">
        <v>0.2</v>
      </c>
      <c r="BH75" s="87"/>
    </row>
    <row r="76" spans="1:60" ht="16.5" thickBot="1">
      <c r="A76" s="82">
        <v>43514</v>
      </c>
      <c r="B76" s="14" t="s">
        <v>121</v>
      </c>
      <c r="C76" s="14" t="s">
        <v>74</v>
      </c>
      <c r="D76" s="12"/>
      <c r="E76" s="156">
        <v>0.13333333333333333</v>
      </c>
      <c r="F76" s="156">
        <v>0</v>
      </c>
      <c r="G76" s="156">
        <v>0</v>
      </c>
      <c r="H76" s="156">
        <v>0.13333333333333333</v>
      </c>
      <c r="I76" s="156">
        <v>0</v>
      </c>
      <c r="J76" s="156">
        <v>0</v>
      </c>
      <c r="K76" s="156">
        <v>0</v>
      </c>
      <c r="L76" s="156">
        <v>0</v>
      </c>
      <c r="M76" s="156">
        <v>0</v>
      </c>
      <c r="N76" s="156">
        <v>0</v>
      </c>
      <c r="O76" s="156">
        <v>0</v>
      </c>
      <c r="P76" s="156">
        <v>0</v>
      </c>
      <c r="Q76" s="156">
        <v>0</v>
      </c>
      <c r="R76" s="156">
        <v>0</v>
      </c>
      <c r="S76" s="156">
        <v>0</v>
      </c>
      <c r="T76" s="156">
        <v>0</v>
      </c>
      <c r="U76" s="156">
        <v>0</v>
      </c>
      <c r="V76" s="156">
        <v>0</v>
      </c>
      <c r="W76" s="156">
        <v>0</v>
      </c>
      <c r="X76" s="156">
        <v>0</v>
      </c>
      <c r="Y76" s="156">
        <v>0</v>
      </c>
      <c r="Z76" s="156">
        <v>0.13333333333333333</v>
      </c>
      <c r="AA76" s="156">
        <v>0</v>
      </c>
      <c r="AB76" s="156">
        <v>0</v>
      </c>
      <c r="AC76" s="156">
        <v>0</v>
      </c>
      <c r="AD76" s="156">
        <v>0</v>
      </c>
      <c r="AE76" s="156">
        <v>0</v>
      </c>
      <c r="AF76" s="156">
        <v>0</v>
      </c>
      <c r="AG76" s="156">
        <v>0.13333333333333333</v>
      </c>
      <c r="AH76" s="156">
        <v>0</v>
      </c>
      <c r="AI76" s="156">
        <v>0</v>
      </c>
      <c r="AJ76" s="156">
        <v>0</v>
      </c>
      <c r="AK76" s="156">
        <v>0</v>
      </c>
      <c r="AL76" s="156">
        <v>0</v>
      </c>
      <c r="AM76" s="156">
        <v>0</v>
      </c>
      <c r="AN76" s="156">
        <v>0</v>
      </c>
      <c r="AO76" s="156">
        <v>0</v>
      </c>
      <c r="AP76" s="796">
        <f t="shared" si="2"/>
        <v>0.4</v>
      </c>
      <c r="AQ76" s="113"/>
      <c r="AR76" s="83" t="s">
        <v>119</v>
      </c>
      <c r="AS76" s="83" t="s">
        <v>122</v>
      </c>
      <c r="AT76" s="39" t="s">
        <v>121</v>
      </c>
      <c r="AU76" s="38">
        <v>10</v>
      </c>
      <c r="AV76" s="90" t="s">
        <v>75</v>
      </c>
      <c r="AW76" s="85">
        <v>11.27</v>
      </c>
      <c r="AX76" s="85">
        <v>103.6</v>
      </c>
      <c r="AY76" s="39">
        <v>2.98</v>
      </c>
      <c r="AZ76" s="85">
        <v>1.6</v>
      </c>
      <c r="BA76" s="40">
        <v>11.3</v>
      </c>
      <c r="BB76" s="85">
        <v>765</v>
      </c>
      <c r="BC76" s="40">
        <v>7.2</v>
      </c>
      <c r="BD76" s="85">
        <v>0</v>
      </c>
      <c r="BE76" s="85">
        <v>0</v>
      </c>
      <c r="BF76" s="85">
        <v>2</v>
      </c>
      <c r="BG76" s="86">
        <v>0.25</v>
      </c>
      <c r="BH76" s="87"/>
    </row>
    <row r="77" spans="1:60" ht="16.5" thickBot="1">
      <c r="A77" s="82">
        <v>43535</v>
      </c>
      <c r="B77" s="14" t="s">
        <v>82</v>
      </c>
      <c r="C77" s="14" t="s">
        <v>74</v>
      </c>
      <c r="D77" s="12"/>
      <c r="E77" s="156">
        <v>37.466666666666669</v>
      </c>
      <c r="F77" s="156">
        <v>1.4666666666666666</v>
      </c>
      <c r="G77" s="156">
        <v>0</v>
      </c>
      <c r="H77" s="156">
        <v>47.2</v>
      </c>
      <c r="I77" s="156">
        <v>0</v>
      </c>
      <c r="J77" s="156">
        <v>0</v>
      </c>
      <c r="K77" s="156">
        <v>0</v>
      </c>
      <c r="L77" s="156">
        <v>0</v>
      </c>
      <c r="M77" s="156">
        <v>0</v>
      </c>
      <c r="N77" s="156">
        <v>0</v>
      </c>
      <c r="O77" s="156">
        <v>0</v>
      </c>
      <c r="P77" s="156">
        <v>0</v>
      </c>
      <c r="Q77" s="156">
        <v>0</v>
      </c>
      <c r="R77" s="156">
        <v>0</v>
      </c>
      <c r="S77" s="156">
        <v>0</v>
      </c>
      <c r="T77" s="156">
        <v>0</v>
      </c>
      <c r="U77" s="156">
        <v>0</v>
      </c>
      <c r="V77" s="156">
        <v>0</v>
      </c>
      <c r="W77" s="156">
        <v>0</v>
      </c>
      <c r="X77" s="156">
        <v>0</v>
      </c>
      <c r="Y77" s="156">
        <v>0</v>
      </c>
      <c r="Z77" s="156">
        <v>0</v>
      </c>
      <c r="AA77" s="156">
        <v>0</v>
      </c>
      <c r="AB77" s="156">
        <v>0</v>
      </c>
      <c r="AC77" s="156">
        <v>0</v>
      </c>
      <c r="AD77" s="156">
        <v>0</v>
      </c>
      <c r="AE77" s="156">
        <v>0</v>
      </c>
      <c r="AF77" s="156">
        <v>0</v>
      </c>
      <c r="AG77" s="156">
        <v>0</v>
      </c>
      <c r="AH77" s="156">
        <v>0</v>
      </c>
      <c r="AI77" s="156">
        <v>0</v>
      </c>
      <c r="AJ77" s="156">
        <v>0</v>
      </c>
      <c r="AK77" s="156">
        <v>0</v>
      </c>
      <c r="AL77" s="156">
        <v>0</v>
      </c>
      <c r="AM77" s="156">
        <v>0</v>
      </c>
      <c r="AN77" s="156">
        <v>0</v>
      </c>
      <c r="AO77" s="156">
        <v>0</v>
      </c>
      <c r="AP77" s="796">
        <f t="shared" si="2"/>
        <v>86.13333333333334</v>
      </c>
      <c r="AQ77" s="113"/>
      <c r="AR77" s="36">
        <v>43535</v>
      </c>
      <c r="AS77" s="88">
        <v>0.64236111111111105</v>
      </c>
      <c r="AT77" s="39" t="s">
        <v>82</v>
      </c>
      <c r="AU77" s="38">
        <v>10</v>
      </c>
      <c r="AV77" s="90" t="s">
        <v>75</v>
      </c>
      <c r="AW77" s="14">
        <v>6.71</v>
      </c>
      <c r="AX77" s="14">
        <v>72.599999999999994</v>
      </c>
      <c r="AY77" s="39">
        <v>8.93</v>
      </c>
      <c r="AZ77" s="14">
        <v>5</v>
      </c>
      <c r="BA77" s="40">
        <v>17.7</v>
      </c>
      <c r="BB77" s="14">
        <v>759.5</v>
      </c>
      <c r="BC77" s="40">
        <v>6.9</v>
      </c>
      <c r="BD77" s="14">
        <v>0</v>
      </c>
      <c r="BE77" s="14">
        <v>0</v>
      </c>
      <c r="BF77" s="14">
        <v>1</v>
      </c>
      <c r="BG77" s="86">
        <v>0.1</v>
      </c>
      <c r="BH77" s="42"/>
    </row>
    <row r="78" spans="1:60" ht="16.5" thickBot="1">
      <c r="A78" s="82">
        <v>43535</v>
      </c>
      <c r="B78" s="14" t="s">
        <v>73</v>
      </c>
      <c r="C78" s="14" t="s">
        <v>74</v>
      </c>
      <c r="D78" s="12"/>
      <c r="E78" s="156">
        <v>0.53333333333333333</v>
      </c>
      <c r="F78" s="156">
        <v>391.06666666666666</v>
      </c>
      <c r="G78" s="156">
        <v>1.4666666666666666</v>
      </c>
      <c r="H78" s="156">
        <v>0.8</v>
      </c>
      <c r="I78" s="156">
        <v>0</v>
      </c>
      <c r="J78" s="156">
        <v>0</v>
      </c>
      <c r="K78" s="156">
        <v>0</v>
      </c>
      <c r="L78" s="156">
        <v>0</v>
      </c>
      <c r="M78" s="156">
        <v>0</v>
      </c>
      <c r="N78" s="156">
        <v>0</v>
      </c>
      <c r="O78" s="156">
        <v>0</v>
      </c>
      <c r="P78" s="156">
        <v>0</v>
      </c>
      <c r="Q78" s="156">
        <v>0</v>
      </c>
      <c r="R78" s="156">
        <v>1.4666666666666666</v>
      </c>
      <c r="S78" s="156">
        <v>0</v>
      </c>
      <c r="T78" s="156">
        <v>8.4</v>
      </c>
      <c r="U78" s="156">
        <v>0</v>
      </c>
      <c r="V78" s="156">
        <v>7.8666666666666663</v>
      </c>
      <c r="W78" s="156">
        <v>0.53333333333333333</v>
      </c>
      <c r="X78" s="156">
        <v>0</v>
      </c>
      <c r="Y78" s="156">
        <v>0</v>
      </c>
      <c r="Z78" s="156">
        <v>0</v>
      </c>
      <c r="AA78" s="156">
        <v>0</v>
      </c>
      <c r="AB78" s="156">
        <v>0</v>
      </c>
      <c r="AC78" s="156">
        <v>0</v>
      </c>
      <c r="AD78" s="156">
        <v>0</v>
      </c>
      <c r="AE78" s="156">
        <v>0</v>
      </c>
      <c r="AF78" s="156">
        <v>0</v>
      </c>
      <c r="AG78" s="156">
        <v>0</v>
      </c>
      <c r="AH78" s="156">
        <v>0</v>
      </c>
      <c r="AI78" s="156">
        <v>0</v>
      </c>
      <c r="AJ78" s="156">
        <v>0</v>
      </c>
      <c r="AK78" s="156">
        <v>0</v>
      </c>
      <c r="AL78" s="156">
        <v>0</v>
      </c>
      <c r="AM78" s="156">
        <v>0</v>
      </c>
      <c r="AN78" s="156">
        <v>0</v>
      </c>
      <c r="AO78" s="156">
        <v>0</v>
      </c>
      <c r="AP78" s="796">
        <f t="shared" si="2"/>
        <v>402.26666666666665</v>
      </c>
      <c r="AQ78" s="113"/>
      <c r="AR78" s="36">
        <v>43535</v>
      </c>
      <c r="AS78" s="88">
        <v>0.59027777777777779</v>
      </c>
      <c r="AT78" s="39" t="s">
        <v>73</v>
      </c>
      <c r="AU78" s="38">
        <v>10</v>
      </c>
      <c r="AV78" s="90" t="s">
        <v>75</v>
      </c>
      <c r="AW78" s="85">
        <v>13.57</v>
      </c>
      <c r="AX78" s="85">
        <v>128.30000000000001</v>
      </c>
      <c r="AY78" s="39">
        <v>2.9999999999999997E-4</v>
      </c>
      <c r="AZ78" s="85">
        <v>0</v>
      </c>
      <c r="BA78" s="40">
        <v>20.399999999999999</v>
      </c>
      <c r="BB78" s="85">
        <v>759.2</v>
      </c>
      <c r="BC78" s="40">
        <v>7.5</v>
      </c>
      <c r="BD78" s="85">
        <v>0</v>
      </c>
      <c r="BE78" s="85">
        <v>0</v>
      </c>
      <c r="BF78" s="85">
        <v>7</v>
      </c>
      <c r="BG78" s="86">
        <v>0.1</v>
      </c>
      <c r="BH78" s="42"/>
    </row>
    <row r="79" spans="1:60" ht="16.5" thickBot="1">
      <c r="A79" s="82">
        <v>43535</v>
      </c>
      <c r="B79" s="14" t="s">
        <v>94</v>
      </c>
      <c r="C79" s="14" t="s">
        <v>74</v>
      </c>
      <c r="D79" s="12"/>
      <c r="E79" s="156">
        <v>2.1333333333333333</v>
      </c>
      <c r="F79" s="156">
        <v>0.4</v>
      </c>
      <c r="G79" s="156">
        <v>6.8</v>
      </c>
      <c r="H79" s="156">
        <v>3.7333333333333334</v>
      </c>
      <c r="I79" s="156">
        <v>0</v>
      </c>
      <c r="J79" s="156">
        <v>0</v>
      </c>
      <c r="K79" s="156">
        <v>0</v>
      </c>
      <c r="L79" s="156">
        <v>0</v>
      </c>
      <c r="M79" s="156">
        <v>0</v>
      </c>
      <c r="N79" s="156">
        <v>0</v>
      </c>
      <c r="O79" s="156">
        <v>0</v>
      </c>
      <c r="P79" s="156">
        <v>0</v>
      </c>
      <c r="Q79" s="156">
        <v>0</v>
      </c>
      <c r="R79" s="156">
        <v>6.8</v>
      </c>
      <c r="S79" s="156">
        <v>0</v>
      </c>
      <c r="T79" s="156">
        <v>0</v>
      </c>
      <c r="U79" s="156">
        <v>0</v>
      </c>
      <c r="V79" s="156">
        <v>0</v>
      </c>
      <c r="W79" s="156">
        <v>0</v>
      </c>
      <c r="X79" s="156">
        <v>0</v>
      </c>
      <c r="Y79" s="156">
        <v>0</v>
      </c>
      <c r="Z79" s="156">
        <v>0</v>
      </c>
      <c r="AA79" s="156">
        <v>0</v>
      </c>
      <c r="AB79" s="156">
        <v>0</v>
      </c>
      <c r="AC79" s="156">
        <v>0</v>
      </c>
      <c r="AD79" s="156">
        <v>0</v>
      </c>
      <c r="AE79" s="156">
        <v>0</v>
      </c>
      <c r="AF79" s="156">
        <v>0</v>
      </c>
      <c r="AG79" s="156">
        <v>0</v>
      </c>
      <c r="AH79" s="156">
        <v>0</v>
      </c>
      <c r="AI79" s="156">
        <v>0</v>
      </c>
      <c r="AJ79" s="156">
        <v>0</v>
      </c>
      <c r="AK79" s="156">
        <v>0</v>
      </c>
      <c r="AL79" s="156">
        <v>0</v>
      </c>
      <c r="AM79" s="156">
        <v>0</v>
      </c>
      <c r="AN79" s="156">
        <v>0</v>
      </c>
      <c r="AO79" s="156">
        <v>0</v>
      </c>
      <c r="AP79" s="796">
        <f t="shared" si="2"/>
        <v>13.066666666666666</v>
      </c>
      <c r="AQ79" s="113"/>
      <c r="AR79" s="36">
        <v>43535</v>
      </c>
      <c r="AS79" s="88">
        <v>0.66666666666666663</v>
      </c>
      <c r="AT79" s="14" t="s">
        <v>127</v>
      </c>
      <c r="AU79" s="38">
        <v>10</v>
      </c>
      <c r="AV79" s="90" t="s">
        <v>75</v>
      </c>
      <c r="AW79" s="14">
        <v>14.33</v>
      </c>
      <c r="AX79" s="14">
        <v>154.19999999999999</v>
      </c>
      <c r="AY79" s="39">
        <v>2.87</v>
      </c>
      <c r="AZ79" s="14">
        <v>1.5</v>
      </c>
      <c r="BA79" s="40">
        <v>18.399999999999999</v>
      </c>
      <c r="BB79" s="14">
        <v>760.1</v>
      </c>
      <c r="BC79" s="40">
        <v>7.9</v>
      </c>
      <c r="BD79" s="14">
        <v>0</v>
      </c>
      <c r="BE79" s="14">
        <v>0</v>
      </c>
      <c r="BF79" s="14">
        <v>3</v>
      </c>
      <c r="BG79" s="86">
        <v>0.1</v>
      </c>
      <c r="BH79" s="42"/>
    </row>
    <row r="80" spans="1:60" ht="16.5" thickBot="1">
      <c r="A80" s="82">
        <v>43535</v>
      </c>
      <c r="B80" s="14" t="s">
        <v>96</v>
      </c>
      <c r="C80" s="14" t="s">
        <v>74</v>
      </c>
      <c r="D80" s="12"/>
      <c r="E80" s="156">
        <v>0.4</v>
      </c>
      <c r="F80" s="156">
        <v>0.26666666666666666</v>
      </c>
      <c r="G80" s="156">
        <v>1.0666666666666667</v>
      </c>
      <c r="H80" s="156">
        <v>3.0666666666666669</v>
      </c>
      <c r="I80" s="156">
        <v>0.26666666666666666</v>
      </c>
      <c r="J80" s="156">
        <v>0</v>
      </c>
      <c r="K80" s="156">
        <v>0</v>
      </c>
      <c r="L80" s="156">
        <v>0</v>
      </c>
      <c r="M80" s="156">
        <v>0</v>
      </c>
      <c r="N80" s="156">
        <v>0</v>
      </c>
      <c r="O80" s="156">
        <v>0</v>
      </c>
      <c r="P80" s="156">
        <v>0</v>
      </c>
      <c r="Q80" s="156">
        <v>0</v>
      </c>
      <c r="R80" s="156">
        <v>1.0666666666666667</v>
      </c>
      <c r="S80" s="156">
        <v>0</v>
      </c>
      <c r="T80" s="156">
        <v>0.13333333333333333</v>
      </c>
      <c r="U80" s="156">
        <v>0</v>
      </c>
      <c r="V80" s="156">
        <v>0</v>
      </c>
      <c r="W80" s="156">
        <v>0.13333333333333333</v>
      </c>
      <c r="X80" s="156">
        <v>0</v>
      </c>
      <c r="Y80" s="156">
        <v>0</v>
      </c>
      <c r="Z80" s="156">
        <v>0</v>
      </c>
      <c r="AA80" s="156">
        <v>0</v>
      </c>
      <c r="AB80" s="156">
        <v>0</v>
      </c>
      <c r="AC80" s="156">
        <v>0</v>
      </c>
      <c r="AD80" s="156">
        <v>0</v>
      </c>
      <c r="AE80" s="156">
        <v>0</v>
      </c>
      <c r="AF80" s="156">
        <v>0</v>
      </c>
      <c r="AG80" s="156">
        <v>0</v>
      </c>
      <c r="AH80" s="156">
        <v>0</v>
      </c>
      <c r="AI80" s="156">
        <v>0</v>
      </c>
      <c r="AJ80" s="156">
        <v>0</v>
      </c>
      <c r="AK80" s="156">
        <v>0</v>
      </c>
      <c r="AL80" s="156">
        <v>0</v>
      </c>
      <c r="AM80" s="156">
        <v>0</v>
      </c>
      <c r="AN80" s="156">
        <v>0</v>
      </c>
      <c r="AO80" s="156">
        <v>0</v>
      </c>
      <c r="AP80" s="796">
        <f t="shared" si="2"/>
        <v>5.2000000000000011</v>
      </c>
      <c r="AQ80" s="113"/>
      <c r="AR80" s="36">
        <v>43535</v>
      </c>
      <c r="AS80" s="88">
        <v>0.65972222222222221</v>
      </c>
      <c r="AT80" s="14" t="s">
        <v>96</v>
      </c>
      <c r="AU80" s="38">
        <v>10</v>
      </c>
      <c r="AV80" s="90" t="s">
        <v>75</v>
      </c>
      <c r="AW80" s="14">
        <v>13.62</v>
      </c>
      <c r="AX80" s="14">
        <v>146.5</v>
      </c>
      <c r="AY80" s="39">
        <v>2.5659999999999998</v>
      </c>
      <c r="AZ80" s="14">
        <v>1.3</v>
      </c>
      <c r="BA80" s="40">
        <v>18.5</v>
      </c>
      <c r="BB80" s="14">
        <v>760.2</v>
      </c>
      <c r="BC80" s="40">
        <v>7.81</v>
      </c>
      <c r="BD80" s="14">
        <v>0</v>
      </c>
      <c r="BE80" s="14">
        <v>0</v>
      </c>
      <c r="BF80" s="14">
        <v>3</v>
      </c>
      <c r="BG80" s="86">
        <v>0.1</v>
      </c>
      <c r="BH80" s="42"/>
    </row>
    <row r="81" spans="1:60" ht="16.5" thickBot="1">
      <c r="A81" s="82">
        <v>43537</v>
      </c>
      <c r="B81" s="14" t="s">
        <v>86</v>
      </c>
      <c r="C81" s="14" t="s">
        <v>74</v>
      </c>
      <c r="D81" s="12"/>
      <c r="E81" s="156">
        <v>338.53333333333336</v>
      </c>
      <c r="F81" s="156">
        <v>33.733333333333334</v>
      </c>
      <c r="G81" s="156">
        <v>0.13333333333333333</v>
      </c>
      <c r="H81" s="156">
        <v>223.06666666666666</v>
      </c>
      <c r="I81" s="156">
        <v>0</v>
      </c>
      <c r="J81" s="156">
        <v>0</v>
      </c>
      <c r="K81" s="156">
        <v>0</v>
      </c>
      <c r="L81" s="156">
        <v>0</v>
      </c>
      <c r="M81" s="156">
        <v>0</v>
      </c>
      <c r="N81" s="156">
        <v>0</v>
      </c>
      <c r="O81" s="156">
        <v>0</v>
      </c>
      <c r="P81" s="156">
        <v>0</v>
      </c>
      <c r="Q81" s="156">
        <v>0</v>
      </c>
      <c r="R81" s="156">
        <v>0.13333333333333333</v>
      </c>
      <c r="S81" s="156">
        <v>0</v>
      </c>
      <c r="T81" s="156">
        <v>0</v>
      </c>
      <c r="U81" s="156">
        <v>0</v>
      </c>
      <c r="V81" s="156">
        <v>0</v>
      </c>
      <c r="W81" s="156">
        <v>0</v>
      </c>
      <c r="X81" s="156">
        <v>0</v>
      </c>
      <c r="Y81" s="156">
        <v>0</v>
      </c>
      <c r="Z81" s="156">
        <v>0.53333333333333333</v>
      </c>
      <c r="AA81" s="156">
        <v>0</v>
      </c>
      <c r="AB81" s="156">
        <v>0.53333333333333333</v>
      </c>
      <c r="AC81" s="156">
        <v>0</v>
      </c>
      <c r="AD81" s="156">
        <v>0</v>
      </c>
      <c r="AE81" s="156">
        <v>0</v>
      </c>
      <c r="AF81" s="156">
        <v>0</v>
      </c>
      <c r="AG81" s="156">
        <v>0</v>
      </c>
      <c r="AH81" s="156">
        <v>0</v>
      </c>
      <c r="AI81" s="156">
        <v>0</v>
      </c>
      <c r="AJ81" s="156">
        <v>0</v>
      </c>
      <c r="AK81" s="156">
        <v>0.53333333333333333</v>
      </c>
      <c r="AL81" s="156">
        <v>0</v>
      </c>
      <c r="AM81" s="156">
        <v>0.53333333333333333</v>
      </c>
      <c r="AN81" s="156">
        <v>0</v>
      </c>
      <c r="AO81" s="156">
        <v>0</v>
      </c>
      <c r="AP81" s="796">
        <f t="shared" si="2"/>
        <v>597.06666666666661</v>
      </c>
      <c r="AQ81" s="113"/>
      <c r="AR81" s="36">
        <v>43537</v>
      </c>
      <c r="AS81" s="88">
        <v>0.47916666666666669</v>
      </c>
      <c r="AT81" s="14" t="s">
        <v>86</v>
      </c>
      <c r="AU81" s="38">
        <v>10</v>
      </c>
      <c r="AV81" s="90" t="s">
        <v>75</v>
      </c>
      <c r="AW81" s="14">
        <v>4.3</v>
      </c>
      <c r="AX81" s="14">
        <v>44.1</v>
      </c>
      <c r="AY81" s="39">
        <v>0.81299999999999994</v>
      </c>
      <c r="AZ81" s="14">
        <v>0.4</v>
      </c>
      <c r="BA81" s="40">
        <v>16.7</v>
      </c>
      <c r="BB81" s="14">
        <v>754</v>
      </c>
      <c r="BC81" s="40">
        <v>6.7</v>
      </c>
      <c r="BD81" s="37" t="s">
        <v>91</v>
      </c>
      <c r="BE81" s="37" t="s">
        <v>91</v>
      </c>
      <c r="BF81" s="14">
        <v>2</v>
      </c>
      <c r="BG81" s="86">
        <v>0.3</v>
      </c>
      <c r="BH81" s="42"/>
    </row>
    <row r="82" spans="1:60" ht="16.5" thickBot="1">
      <c r="A82" s="82">
        <v>43537</v>
      </c>
      <c r="B82" s="14" t="s">
        <v>92</v>
      </c>
      <c r="C82" s="14" t="s">
        <v>74</v>
      </c>
      <c r="D82" s="12"/>
      <c r="E82" s="156">
        <v>1.7333333333333334</v>
      </c>
      <c r="F82" s="156">
        <v>2</v>
      </c>
      <c r="G82" s="156">
        <v>0</v>
      </c>
      <c r="H82" s="156">
        <v>10.666666666666666</v>
      </c>
      <c r="I82" s="156">
        <v>0</v>
      </c>
      <c r="J82" s="156">
        <v>0</v>
      </c>
      <c r="K82" s="156">
        <v>0</v>
      </c>
      <c r="L82" s="156">
        <v>0</v>
      </c>
      <c r="M82" s="156">
        <v>0</v>
      </c>
      <c r="N82" s="156">
        <v>0</v>
      </c>
      <c r="O82" s="156">
        <v>0</v>
      </c>
      <c r="P82" s="156">
        <v>0</v>
      </c>
      <c r="Q82" s="156">
        <v>0</v>
      </c>
      <c r="R82" s="156">
        <v>0</v>
      </c>
      <c r="S82" s="156">
        <v>0</v>
      </c>
      <c r="T82" s="156">
        <v>0</v>
      </c>
      <c r="U82" s="156">
        <v>0</v>
      </c>
      <c r="V82" s="156">
        <v>0</v>
      </c>
      <c r="W82" s="156">
        <v>0</v>
      </c>
      <c r="X82" s="156">
        <v>0</v>
      </c>
      <c r="Y82" s="156">
        <v>0</v>
      </c>
      <c r="Z82" s="156">
        <v>0</v>
      </c>
      <c r="AA82" s="156">
        <v>0</v>
      </c>
      <c r="AB82" s="156">
        <v>0</v>
      </c>
      <c r="AC82" s="156">
        <v>0</v>
      </c>
      <c r="AD82" s="156">
        <v>0</v>
      </c>
      <c r="AE82" s="156">
        <v>0</v>
      </c>
      <c r="AF82" s="156">
        <v>0</v>
      </c>
      <c r="AG82" s="156">
        <v>0</v>
      </c>
      <c r="AH82" s="156">
        <v>0</v>
      </c>
      <c r="AI82" s="156">
        <v>0</v>
      </c>
      <c r="AJ82" s="156">
        <v>0</v>
      </c>
      <c r="AK82" s="156">
        <v>0</v>
      </c>
      <c r="AL82" s="156">
        <v>0</v>
      </c>
      <c r="AM82" s="156">
        <v>0</v>
      </c>
      <c r="AN82" s="156">
        <v>0</v>
      </c>
      <c r="AO82" s="156">
        <v>0</v>
      </c>
      <c r="AP82" s="796">
        <f t="shared" si="2"/>
        <v>14.399999999999999</v>
      </c>
      <c r="AQ82" s="113"/>
      <c r="AR82" s="36">
        <v>43537</v>
      </c>
      <c r="AS82" s="88">
        <v>0.55208333333333337</v>
      </c>
      <c r="AT82" s="14" t="s">
        <v>92</v>
      </c>
      <c r="AU82" s="38">
        <v>10</v>
      </c>
      <c r="AV82" s="90" t="s">
        <v>75</v>
      </c>
      <c r="AW82" s="14">
        <v>12.1</v>
      </c>
      <c r="AX82" s="14">
        <v>124.2</v>
      </c>
      <c r="AY82" s="39">
        <v>1.97</v>
      </c>
      <c r="AZ82" s="14">
        <v>1</v>
      </c>
      <c r="BA82" s="40">
        <v>16.2</v>
      </c>
      <c r="BB82" s="14">
        <v>763.6</v>
      </c>
      <c r="BC82" s="40">
        <v>7.54</v>
      </c>
      <c r="BD82" s="37" t="s">
        <v>91</v>
      </c>
      <c r="BE82" s="37" t="s">
        <v>91</v>
      </c>
      <c r="BF82" s="37" t="s">
        <v>91</v>
      </c>
      <c r="BG82" s="41" t="s">
        <v>91</v>
      </c>
      <c r="BH82" s="42"/>
    </row>
    <row r="83" spans="1:60" ht="16.5" thickBot="1">
      <c r="A83" s="82">
        <v>43537</v>
      </c>
      <c r="B83" s="14" t="s">
        <v>121</v>
      </c>
      <c r="C83" s="14" t="s">
        <v>74</v>
      </c>
      <c r="D83" s="12"/>
      <c r="E83" s="156">
        <v>1.2</v>
      </c>
      <c r="F83" s="156">
        <v>0</v>
      </c>
      <c r="G83" s="156">
        <v>0</v>
      </c>
      <c r="H83" s="156">
        <v>2.6666666666666665</v>
      </c>
      <c r="I83" s="156">
        <v>0</v>
      </c>
      <c r="J83" s="156">
        <v>0.26666666666666666</v>
      </c>
      <c r="K83" s="156">
        <v>0</v>
      </c>
      <c r="L83" s="156">
        <v>0.26666666666666666</v>
      </c>
      <c r="M83" s="156">
        <v>0</v>
      </c>
      <c r="N83" s="156">
        <v>0</v>
      </c>
      <c r="O83" s="156">
        <v>0</v>
      </c>
      <c r="P83" s="156">
        <v>0</v>
      </c>
      <c r="Q83" s="156">
        <v>0</v>
      </c>
      <c r="R83" s="156">
        <v>0</v>
      </c>
      <c r="S83" s="156">
        <v>0</v>
      </c>
      <c r="T83" s="156">
        <v>0</v>
      </c>
      <c r="U83" s="156">
        <v>0</v>
      </c>
      <c r="V83" s="156">
        <v>0</v>
      </c>
      <c r="W83" s="156">
        <v>0</v>
      </c>
      <c r="X83" s="156">
        <v>0</v>
      </c>
      <c r="Y83" s="156">
        <v>0</v>
      </c>
      <c r="Z83" s="156">
        <v>0</v>
      </c>
      <c r="AA83" s="156">
        <v>0</v>
      </c>
      <c r="AB83" s="156">
        <v>0</v>
      </c>
      <c r="AC83" s="156">
        <v>0</v>
      </c>
      <c r="AD83" s="156">
        <v>0</v>
      </c>
      <c r="AE83" s="156">
        <v>0</v>
      </c>
      <c r="AF83" s="156">
        <v>0</v>
      </c>
      <c r="AG83" s="156">
        <v>0</v>
      </c>
      <c r="AH83" s="156">
        <v>0</v>
      </c>
      <c r="AI83" s="156">
        <v>0</v>
      </c>
      <c r="AJ83" s="156">
        <v>0</v>
      </c>
      <c r="AK83" s="156">
        <v>0</v>
      </c>
      <c r="AL83" s="156">
        <v>0</v>
      </c>
      <c r="AM83" s="156">
        <v>0</v>
      </c>
      <c r="AN83" s="156">
        <v>0</v>
      </c>
      <c r="AO83" s="156">
        <v>0</v>
      </c>
      <c r="AP83" s="796">
        <f t="shared" si="2"/>
        <v>4.1333333333333329</v>
      </c>
      <c r="AQ83" s="113"/>
      <c r="AR83" s="36">
        <v>43537</v>
      </c>
      <c r="AS83" s="88">
        <v>0.56597222222222221</v>
      </c>
      <c r="AT83" s="14" t="s">
        <v>121</v>
      </c>
      <c r="AU83" s="38">
        <v>10</v>
      </c>
      <c r="AV83" s="90" t="s">
        <v>75</v>
      </c>
      <c r="AW83" s="14">
        <v>15.63</v>
      </c>
      <c r="AX83" s="14">
        <v>164.8</v>
      </c>
      <c r="AY83" s="39">
        <v>1.81</v>
      </c>
      <c r="AZ83" s="14">
        <v>1.3</v>
      </c>
      <c r="BA83" s="40">
        <v>17.8</v>
      </c>
      <c r="BB83" s="14">
        <v>763.3</v>
      </c>
      <c r="BC83" s="40">
        <v>7.52</v>
      </c>
      <c r="BD83" s="37" t="s">
        <v>91</v>
      </c>
      <c r="BE83" s="37" t="s">
        <v>91</v>
      </c>
      <c r="BF83" s="37" t="s">
        <v>91</v>
      </c>
      <c r="BG83" s="41" t="s">
        <v>91</v>
      </c>
      <c r="BH83" s="42"/>
    </row>
    <row r="84" spans="1:60" ht="16.5" thickBot="1">
      <c r="A84" s="82">
        <v>43537</v>
      </c>
      <c r="B84" s="14" t="s">
        <v>128</v>
      </c>
      <c r="C84" s="14" t="s">
        <v>74</v>
      </c>
      <c r="D84" s="12"/>
      <c r="E84" s="156">
        <v>226.66666666666666</v>
      </c>
      <c r="F84" s="156">
        <v>0.4</v>
      </c>
      <c r="G84" s="156">
        <v>0</v>
      </c>
      <c r="H84" s="156">
        <v>112</v>
      </c>
      <c r="I84" s="156">
        <v>0</v>
      </c>
      <c r="J84" s="156">
        <v>0</v>
      </c>
      <c r="K84" s="156">
        <v>0</v>
      </c>
      <c r="L84" s="156">
        <v>0</v>
      </c>
      <c r="M84" s="156">
        <v>0</v>
      </c>
      <c r="N84" s="156">
        <v>0</v>
      </c>
      <c r="O84" s="156">
        <v>0</v>
      </c>
      <c r="P84" s="156">
        <v>0</v>
      </c>
      <c r="Q84" s="156">
        <v>0</v>
      </c>
      <c r="R84" s="156">
        <v>0</v>
      </c>
      <c r="S84" s="156">
        <v>0</v>
      </c>
      <c r="T84" s="156">
        <v>0</v>
      </c>
      <c r="U84" s="156">
        <v>0</v>
      </c>
      <c r="V84" s="156">
        <v>0</v>
      </c>
      <c r="W84" s="156">
        <v>0</v>
      </c>
      <c r="X84" s="156">
        <v>0</v>
      </c>
      <c r="Y84" s="156">
        <v>0</v>
      </c>
      <c r="Z84" s="156">
        <v>0</v>
      </c>
      <c r="AA84" s="156">
        <v>0</v>
      </c>
      <c r="AB84" s="156">
        <v>0</v>
      </c>
      <c r="AC84" s="156">
        <v>0</v>
      </c>
      <c r="AD84" s="156">
        <v>0</v>
      </c>
      <c r="AE84" s="156">
        <v>0</v>
      </c>
      <c r="AF84" s="156">
        <v>0</v>
      </c>
      <c r="AG84" s="156">
        <v>0</v>
      </c>
      <c r="AH84" s="156">
        <v>0</v>
      </c>
      <c r="AI84" s="156">
        <v>0</v>
      </c>
      <c r="AJ84" s="156">
        <v>0</v>
      </c>
      <c r="AK84" s="156">
        <v>0.13333333333333333</v>
      </c>
      <c r="AL84" s="156">
        <v>0</v>
      </c>
      <c r="AM84" s="156">
        <v>0</v>
      </c>
      <c r="AN84" s="156">
        <v>0.4</v>
      </c>
      <c r="AO84" s="156">
        <v>0</v>
      </c>
      <c r="AP84" s="796">
        <f t="shared" si="2"/>
        <v>339.59999999999997</v>
      </c>
      <c r="AQ84" s="113"/>
      <c r="AR84" s="36">
        <v>43537</v>
      </c>
      <c r="AS84" s="88">
        <v>0.57638888888888895</v>
      </c>
      <c r="AT84" s="14" t="s">
        <v>128</v>
      </c>
      <c r="AU84" s="38">
        <v>10</v>
      </c>
      <c r="AV84" s="90" t="s">
        <v>75</v>
      </c>
      <c r="AW84" s="14">
        <v>5.81</v>
      </c>
      <c r="AX84" s="14">
        <v>61.9</v>
      </c>
      <c r="AY84" s="39">
        <v>1.89E-2</v>
      </c>
      <c r="AZ84" s="14">
        <v>0</v>
      </c>
      <c r="BA84" s="40">
        <v>16.899999999999999</v>
      </c>
      <c r="BB84" s="14">
        <v>762.4</v>
      </c>
      <c r="BC84" s="40">
        <v>6.61</v>
      </c>
      <c r="BD84" s="37" t="s">
        <v>91</v>
      </c>
      <c r="BE84" s="37" t="s">
        <v>91</v>
      </c>
      <c r="BF84" s="37" t="s">
        <v>91</v>
      </c>
      <c r="BG84" s="41" t="s">
        <v>91</v>
      </c>
      <c r="BH84" s="42"/>
    </row>
    <row r="85" spans="1:60" ht="16.5" thickBot="1">
      <c r="A85" s="35">
        <v>43539</v>
      </c>
      <c r="B85" s="14" t="s">
        <v>89</v>
      </c>
      <c r="C85" s="14" t="s">
        <v>74</v>
      </c>
      <c r="D85" s="12"/>
      <c r="E85" s="156">
        <v>24</v>
      </c>
      <c r="F85" s="156">
        <v>0.13333333333333333</v>
      </c>
      <c r="G85" s="156">
        <v>30.266666666666666</v>
      </c>
      <c r="H85" s="156">
        <v>250.53333333333333</v>
      </c>
      <c r="I85" s="156">
        <v>0</v>
      </c>
      <c r="J85" s="156">
        <v>1.6</v>
      </c>
      <c r="K85" s="156">
        <v>0</v>
      </c>
      <c r="L85" s="156">
        <v>1.0666666666666667</v>
      </c>
      <c r="M85" s="156">
        <v>0.53333333333333333</v>
      </c>
      <c r="N85" s="156">
        <v>0</v>
      </c>
      <c r="O85" s="156">
        <v>0</v>
      </c>
      <c r="P85" s="156">
        <v>0</v>
      </c>
      <c r="Q85" s="156">
        <v>0</v>
      </c>
      <c r="R85" s="156">
        <v>30.266666666666666</v>
      </c>
      <c r="S85" s="156">
        <v>0</v>
      </c>
      <c r="T85" s="156">
        <v>0</v>
      </c>
      <c r="U85" s="156">
        <v>0</v>
      </c>
      <c r="V85" s="156">
        <v>0</v>
      </c>
      <c r="W85" s="156">
        <v>0</v>
      </c>
      <c r="X85" s="156">
        <v>0</v>
      </c>
      <c r="Y85" s="156">
        <v>0</v>
      </c>
      <c r="Z85" s="156">
        <v>0</v>
      </c>
      <c r="AA85" s="156">
        <v>0</v>
      </c>
      <c r="AB85" s="156">
        <v>0</v>
      </c>
      <c r="AC85" s="156">
        <v>0</v>
      </c>
      <c r="AD85" s="156">
        <v>0</v>
      </c>
      <c r="AE85" s="156">
        <v>0</v>
      </c>
      <c r="AF85" s="156">
        <v>0</v>
      </c>
      <c r="AG85" s="156">
        <v>0</v>
      </c>
      <c r="AH85" s="156">
        <v>0</v>
      </c>
      <c r="AI85" s="156">
        <v>0</v>
      </c>
      <c r="AJ85" s="156">
        <v>0</v>
      </c>
      <c r="AK85" s="156">
        <v>0</v>
      </c>
      <c r="AL85" s="156">
        <v>0</v>
      </c>
      <c r="AM85" s="156">
        <v>0</v>
      </c>
      <c r="AN85" s="156">
        <v>0</v>
      </c>
      <c r="AO85" s="156">
        <v>0</v>
      </c>
      <c r="AP85" s="796">
        <f t="shared" si="2"/>
        <v>306.53333333333336</v>
      </c>
      <c r="AQ85" s="113"/>
      <c r="AR85" s="36">
        <v>43539</v>
      </c>
      <c r="AS85" s="88">
        <v>0.63194444444444442</v>
      </c>
      <c r="AT85" s="14" t="s">
        <v>89</v>
      </c>
      <c r="AU85" s="38">
        <v>10</v>
      </c>
      <c r="AV85" s="90" t="s">
        <v>75</v>
      </c>
      <c r="AW85" s="14">
        <v>10.78</v>
      </c>
      <c r="AX85" s="14">
        <v>123.3</v>
      </c>
      <c r="AY85" s="39">
        <v>3.2109999999999999</v>
      </c>
      <c r="AZ85" s="14">
        <v>1.7</v>
      </c>
      <c r="BA85" s="40">
        <v>21</v>
      </c>
      <c r="BB85" s="14">
        <v>763.8</v>
      </c>
      <c r="BC85" s="40">
        <v>7.81</v>
      </c>
      <c r="BD85" s="14">
        <v>0</v>
      </c>
      <c r="BE85" s="14">
        <v>0</v>
      </c>
      <c r="BF85" s="37" t="s">
        <v>91</v>
      </c>
      <c r="BG85" s="41" t="s">
        <v>91</v>
      </c>
      <c r="BH85" s="42"/>
    </row>
    <row r="86" spans="1:60" ht="16.5" thickBot="1">
      <c r="A86" s="82">
        <v>43564</v>
      </c>
      <c r="B86" s="14" t="s">
        <v>121</v>
      </c>
      <c r="C86" s="14" t="s">
        <v>74</v>
      </c>
      <c r="D86" s="12"/>
      <c r="E86" s="156">
        <v>1.6</v>
      </c>
      <c r="F86" s="156">
        <v>53.333333333333336</v>
      </c>
      <c r="G86" s="156">
        <v>0.8</v>
      </c>
      <c r="H86" s="156">
        <v>0</v>
      </c>
      <c r="I86" s="156">
        <v>0</v>
      </c>
      <c r="J86" s="156">
        <v>0</v>
      </c>
      <c r="K86" s="156">
        <v>0</v>
      </c>
      <c r="L86" s="156">
        <v>0</v>
      </c>
      <c r="M86" s="156">
        <v>0</v>
      </c>
      <c r="N86" s="156">
        <v>0</v>
      </c>
      <c r="O86" s="156">
        <v>0</v>
      </c>
      <c r="P86" s="156">
        <v>0</v>
      </c>
      <c r="Q86" s="156">
        <v>0</v>
      </c>
      <c r="R86" s="156">
        <v>0.8</v>
      </c>
      <c r="S86" s="156">
        <v>0</v>
      </c>
      <c r="T86" s="156">
        <v>0</v>
      </c>
      <c r="U86" s="156">
        <v>0</v>
      </c>
      <c r="V86" s="156">
        <v>0</v>
      </c>
      <c r="W86" s="156">
        <v>0</v>
      </c>
      <c r="X86" s="156">
        <v>0</v>
      </c>
      <c r="Y86" s="156">
        <v>0</v>
      </c>
      <c r="Z86" s="156">
        <v>0</v>
      </c>
      <c r="AA86" s="156">
        <v>0</v>
      </c>
      <c r="AB86" s="156">
        <v>0</v>
      </c>
      <c r="AC86" s="156">
        <v>0</v>
      </c>
      <c r="AD86" s="156">
        <v>0</v>
      </c>
      <c r="AE86" s="156">
        <v>0</v>
      </c>
      <c r="AF86" s="156">
        <v>0</v>
      </c>
      <c r="AG86" s="156">
        <v>0</v>
      </c>
      <c r="AH86" s="156">
        <v>0</v>
      </c>
      <c r="AI86" s="156">
        <v>0</v>
      </c>
      <c r="AJ86" s="156">
        <v>0</v>
      </c>
      <c r="AK86" s="156">
        <v>0</v>
      </c>
      <c r="AL86" s="156">
        <v>0</v>
      </c>
      <c r="AM86" s="156">
        <v>0</v>
      </c>
      <c r="AN86" s="156">
        <v>0</v>
      </c>
      <c r="AO86" s="156">
        <v>0</v>
      </c>
      <c r="AP86" s="796">
        <f t="shared" si="2"/>
        <v>55.733333333333334</v>
      </c>
      <c r="AQ86" s="113"/>
      <c r="AR86" s="36">
        <v>43564</v>
      </c>
      <c r="AS86" s="88">
        <v>0.4375</v>
      </c>
      <c r="AT86" s="14" t="s">
        <v>121</v>
      </c>
      <c r="AU86" s="38">
        <v>10</v>
      </c>
      <c r="AV86" s="90" t="s">
        <v>75</v>
      </c>
      <c r="AW86" s="14">
        <v>10.65</v>
      </c>
      <c r="AX86" s="14">
        <v>130.69999999999999</v>
      </c>
      <c r="AY86" s="39">
        <v>23.13</v>
      </c>
      <c r="AZ86" s="14">
        <v>14</v>
      </c>
      <c r="BA86" s="40">
        <v>21.4</v>
      </c>
      <c r="BB86" s="14">
        <v>762.6</v>
      </c>
      <c r="BC86" s="40">
        <v>7.65</v>
      </c>
      <c r="BD86" s="14">
        <v>0</v>
      </c>
      <c r="BE86" s="14">
        <v>0</v>
      </c>
      <c r="BF86" s="14" t="s">
        <v>91</v>
      </c>
      <c r="BG86" s="86" t="s">
        <v>91</v>
      </c>
      <c r="BH86" s="42"/>
    </row>
    <row r="87" spans="1:60" ht="16.5" thickBot="1">
      <c r="A87" s="82">
        <v>43564</v>
      </c>
      <c r="B87" s="14" t="s">
        <v>128</v>
      </c>
      <c r="C87" s="14" t="s">
        <v>74</v>
      </c>
      <c r="D87" s="12"/>
      <c r="E87" s="156">
        <v>402.4</v>
      </c>
      <c r="F87" s="156">
        <v>134.4</v>
      </c>
      <c r="G87" s="156">
        <v>0.26666666666666666</v>
      </c>
      <c r="H87" s="156">
        <v>850.26666666666665</v>
      </c>
      <c r="I87" s="156">
        <v>0</v>
      </c>
      <c r="J87" s="156">
        <v>0</v>
      </c>
      <c r="K87" s="156">
        <v>0</v>
      </c>
      <c r="L87" s="156">
        <v>0</v>
      </c>
      <c r="M87" s="156">
        <v>0</v>
      </c>
      <c r="N87" s="156">
        <v>0</v>
      </c>
      <c r="O87" s="156">
        <v>0</v>
      </c>
      <c r="P87" s="156">
        <v>0</v>
      </c>
      <c r="Q87" s="156">
        <v>0.26666666666666666</v>
      </c>
      <c r="R87" s="156">
        <v>0.26666666666666666</v>
      </c>
      <c r="S87" s="156">
        <v>0</v>
      </c>
      <c r="T87" s="156">
        <v>0</v>
      </c>
      <c r="U87" s="156">
        <v>0</v>
      </c>
      <c r="V87" s="156">
        <v>0</v>
      </c>
      <c r="W87" s="156">
        <v>0</v>
      </c>
      <c r="X87" s="156">
        <v>0</v>
      </c>
      <c r="Y87" s="156">
        <v>0</v>
      </c>
      <c r="Z87" s="156">
        <v>1.3333333333333333</v>
      </c>
      <c r="AA87" s="156">
        <v>0</v>
      </c>
      <c r="AB87" s="156">
        <v>1.3333333333333333</v>
      </c>
      <c r="AC87" s="156">
        <v>0</v>
      </c>
      <c r="AD87" s="156">
        <v>0</v>
      </c>
      <c r="AE87" s="156">
        <v>0</v>
      </c>
      <c r="AF87" s="156">
        <v>0</v>
      </c>
      <c r="AG87" s="156">
        <v>0</v>
      </c>
      <c r="AH87" s="156">
        <v>0</v>
      </c>
      <c r="AI87" s="156">
        <v>0</v>
      </c>
      <c r="AJ87" s="156">
        <v>0</v>
      </c>
      <c r="AK87" s="156">
        <v>0</v>
      </c>
      <c r="AL87" s="156">
        <v>0</v>
      </c>
      <c r="AM87" s="156">
        <v>3.6</v>
      </c>
      <c r="AN87" s="156">
        <v>3.7333333333333334</v>
      </c>
      <c r="AO87" s="156">
        <v>0</v>
      </c>
      <c r="AP87" s="796">
        <f t="shared" si="2"/>
        <v>1396.2666666666664</v>
      </c>
      <c r="AQ87" s="113"/>
      <c r="AR87" s="36">
        <v>43564</v>
      </c>
      <c r="AS87" s="88">
        <v>0.44791666666666669</v>
      </c>
      <c r="AT87" s="14" t="s">
        <v>128</v>
      </c>
      <c r="AU87" s="38">
        <v>10</v>
      </c>
      <c r="AV87" s="90" t="s">
        <v>75</v>
      </c>
      <c r="AW87" s="14">
        <v>9.1999999999999993</v>
      </c>
      <c r="AX87" s="14">
        <v>102</v>
      </c>
      <c r="AY87" s="39">
        <v>1.81</v>
      </c>
      <c r="AZ87" s="14">
        <v>0.9</v>
      </c>
      <c r="BA87" s="40">
        <v>20.399999999999999</v>
      </c>
      <c r="BB87" s="14">
        <v>762.5</v>
      </c>
      <c r="BC87" s="40">
        <v>6.5</v>
      </c>
      <c r="BD87" s="14">
        <v>0</v>
      </c>
      <c r="BE87" s="14">
        <v>0</v>
      </c>
      <c r="BF87" s="14">
        <v>3</v>
      </c>
      <c r="BG87" s="86">
        <v>0.61</v>
      </c>
      <c r="BH87" s="42"/>
    </row>
    <row r="88" spans="1:60" ht="16.5" thickBot="1">
      <c r="A88" s="82">
        <v>43565</v>
      </c>
      <c r="B88" s="14" t="s">
        <v>89</v>
      </c>
      <c r="C88" s="14" t="s">
        <v>74</v>
      </c>
      <c r="D88" s="12"/>
      <c r="E88" s="156">
        <v>0.93333333333333335</v>
      </c>
      <c r="F88" s="156">
        <v>22.666666666666668</v>
      </c>
      <c r="G88" s="156">
        <v>0.66666666666666663</v>
      </c>
      <c r="H88" s="156">
        <v>0</v>
      </c>
      <c r="I88" s="156">
        <v>0.26666666666666666</v>
      </c>
      <c r="J88" s="156">
        <v>0</v>
      </c>
      <c r="K88" s="156">
        <v>0</v>
      </c>
      <c r="L88" s="156">
        <v>0</v>
      </c>
      <c r="M88" s="156">
        <v>0</v>
      </c>
      <c r="N88" s="156">
        <v>0</v>
      </c>
      <c r="O88" s="156">
        <v>0</v>
      </c>
      <c r="P88" s="156">
        <v>0</v>
      </c>
      <c r="Q88" s="156">
        <v>0</v>
      </c>
      <c r="R88" s="156">
        <v>0.66666666666666663</v>
      </c>
      <c r="S88" s="156">
        <v>0</v>
      </c>
      <c r="T88" s="156">
        <v>0</v>
      </c>
      <c r="U88" s="156">
        <v>0</v>
      </c>
      <c r="V88" s="156">
        <v>0</v>
      </c>
      <c r="W88" s="156">
        <v>0</v>
      </c>
      <c r="X88" s="156">
        <v>0</v>
      </c>
      <c r="Y88" s="156">
        <v>0</v>
      </c>
      <c r="Z88" s="156">
        <v>0</v>
      </c>
      <c r="AA88" s="156">
        <v>0</v>
      </c>
      <c r="AB88" s="156">
        <v>0</v>
      </c>
      <c r="AC88" s="156">
        <v>0</v>
      </c>
      <c r="AD88" s="156">
        <v>0</v>
      </c>
      <c r="AE88" s="156">
        <v>0</v>
      </c>
      <c r="AF88" s="156">
        <v>0</v>
      </c>
      <c r="AG88" s="156">
        <v>0</v>
      </c>
      <c r="AH88" s="156">
        <v>0</v>
      </c>
      <c r="AI88" s="156">
        <v>0</v>
      </c>
      <c r="AJ88" s="156">
        <v>0</v>
      </c>
      <c r="AK88" s="156">
        <v>0</v>
      </c>
      <c r="AL88" s="156">
        <v>0</v>
      </c>
      <c r="AM88" s="156">
        <v>0</v>
      </c>
      <c r="AN88" s="156">
        <v>0</v>
      </c>
      <c r="AO88" s="156">
        <v>0</v>
      </c>
      <c r="AP88" s="796">
        <f t="shared" si="2"/>
        <v>24.533333333333335</v>
      </c>
      <c r="AQ88" s="113"/>
      <c r="AR88" s="36">
        <v>43565</v>
      </c>
      <c r="AS88" s="88">
        <v>0.75347222222222221</v>
      </c>
      <c r="AT88" s="14" t="s">
        <v>89</v>
      </c>
      <c r="AU88" s="38">
        <v>10</v>
      </c>
      <c r="AV88" s="90" t="s">
        <v>75</v>
      </c>
      <c r="AW88" s="14">
        <v>10.4</v>
      </c>
      <c r="AX88" s="14">
        <v>134</v>
      </c>
      <c r="AY88" s="39">
        <v>43.03</v>
      </c>
      <c r="AZ88" s="14">
        <v>27.8</v>
      </c>
      <c r="BA88" s="40">
        <v>22.3</v>
      </c>
      <c r="BB88" s="14">
        <v>763.3</v>
      </c>
      <c r="BC88" s="40">
        <v>7.82</v>
      </c>
      <c r="BD88" s="37" t="s">
        <v>91</v>
      </c>
      <c r="BE88" s="37" t="s">
        <v>91</v>
      </c>
      <c r="BF88" s="37" t="s">
        <v>91</v>
      </c>
      <c r="BG88" s="41" t="s">
        <v>91</v>
      </c>
      <c r="BH88" s="42"/>
    </row>
    <row r="89" spans="1:60" ht="16.5" thickBot="1">
      <c r="A89" s="82">
        <v>43565</v>
      </c>
      <c r="B89" s="14" t="s">
        <v>92</v>
      </c>
      <c r="C89" s="14" t="s">
        <v>133</v>
      </c>
      <c r="D89" s="12"/>
      <c r="E89" s="156">
        <v>0.4</v>
      </c>
      <c r="F89" s="156">
        <v>2</v>
      </c>
      <c r="G89" s="156">
        <v>0.8</v>
      </c>
      <c r="H89" s="156">
        <v>0</v>
      </c>
      <c r="I89" s="156">
        <v>0</v>
      </c>
      <c r="J89" s="156">
        <v>0</v>
      </c>
      <c r="K89" s="156">
        <v>0</v>
      </c>
      <c r="L89" s="156">
        <v>0</v>
      </c>
      <c r="M89" s="156">
        <v>0</v>
      </c>
      <c r="N89" s="156">
        <v>0</v>
      </c>
      <c r="O89" s="156">
        <v>0</v>
      </c>
      <c r="P89" s="156">
        <v>0</v>
      </c>
      <c r="Q89" s="156">
        <v>0</v>
      </c>
      <c r="R89" s="156">
        <v>0.8</v>
      </c>
      <c r="S89" s="156">
        <v>0</v>
      </c>
      <c r="T89" s="156">
        <v>0</v>
      </c>
      <c r="U89" s="156">
        <v>0</v>
      </c>
      <c r="V89" s="156">
        <v>0</v>
      </c>
      <c r="W89" s="156">
        <v>0</v>
      </c>
      <c r="X89" s="156">
        <v>0</v>
      </c>
      <c r="Y89" s="156">
        <v>0</v>
      </c>
      <c r="Z89" s="156">
        <v>0</v>
      </c>
      <c r="AA89" s="156">
        <v>0</v>
      </c>
      <c r="AB89" s="156">
        <v>0</v>
      </c>
      <c r="AC89" s="156">
        <v>0</v>
      </c>
      <c r="AD89" s="156">
        <v>0</v>
      </c>
      <c r="AE89" s="156">
        <v>0</v>
      </c>
      <c r="AF89" s="156">
        <v>0</v>
      </c>
      <c r="AG89" s="156">
        <v>0</v>
      </c>
      <c r="AH89" s="156">
        <v>0</v>
      </c>
      <c r="AI89" s="156">
        <v>0</v>
      </c>
      <c r="AJ89" s="156">
        <v>0</v>
      </c>
      <c r="AK89" s="156">
        <v>0</v>
      </c>
      <c r="AL89" s="156">
        <v>0</v>
      </c>
      <c r="AM89" s="156">
        <v>0</v>
      </c>
      <c r="AN89" s="156">
        <v>0</v>
      </c>
      <c r="AO89" s="156">
        <v>0</v>
      </c>
      <c r="AP89" s="796">
        <f>SUM(E89:AO89)-(J89+R89+T89+Z89)</f>
        <v>3.2</v>
      </c>
      <c r="AQ89" s="113"/>
      <c r="AR89" s="36">
        <v>43565</v>
      </c>
      <c r="AS89" s="37" t="s">
        <v>91</v>
      </c>
      <c r="AT89" s="14" t="s">
        <v>92</v>
      </c>
      <c r="AU89" s="38">
        <v>10</v>
      </c>
      <c r="AV89" s="90" t="s">
        <v>75</v>
      </c>
      <c r="AW89" s="14">
        <v>11.6</v>
      </c>
      <c r="AX89" s="14">
        <v>154</v>
      </c>
      <c r="AY89" s="39">
        <v>42.35</v>
      </c>
      <c r="AZ89" s="14">
        <v>26.7</v>
      </c>
      <c r="BA89" s="40">
        <v>21.3</v>
      </c>
      <c r="BB89" s="14">
        <v>763.3</v>
      </c>
      <c r="BC89" s="40">
        <v>7.77</v>
      </c>
      <c r="BD89" s="37" t="s">
        <v>91</v>
      </c>
      <c r="BE89" s="37" t="s">
        <v>91</v>
      </c>
      <c r="BF89" s="37" t="s">
        <v>91</v>
      </c>
      <c r="BG89" s="41" t="s">
        <v>91</v>
      </c>
      <c r="BH89" s="42"/>
    </row>
    <row r="90" spans="1:60" ht="16.5" thickBot="1">
      <c r="A90" s="82">
        <v>43566</v>
      </c>
      <c r="B90" s="14" t="s">
        <v>82</v>
      </c>
      <c r="C90" s="14" t="s">
        <v>74</v>
      </c>
      <c r="D90" s="12"/>
      <c r="E90" s="156">
        <v>0.4</v>
      </c>
      <c r="F90" s="156">
        <v>21.466666666666665</v>
      </c>
      <c r="G90" s="156">
        <v>8.9333333333333336</v>
      </c>
      <c r="H90" s="156">
        <v>0</v>
      </c>
      <c r="I90" s="156">
        <v>0.4</v>
      </c>
      <c r="J90" s="156">
        <v>0.13333333333333333</v>
      </c>
      <c r="K90" s="156">
        <v>0</v>
      </c>
      <c r="L90" s="156">
        <v>0.13333333333333333</v>
      </c>
      <c r="M90" s="156">
        <v>0</v>
      </c>
      <c r="N90" s="156">
        <v>0</v>
      </c>
      <c r="O90" s="156">
        <v>0</v>
      </c>
      <c r="P90" s="156">
        <v>0</v>
      </c>
      <c r="Q90" s="156">
        <v>0</v>
      </c>
      <c r="R90" s="156">
        <v>8.9333333333333336</v>
      </c>
      <c r="S90" s="156">
        <v>0</v>
      </c>
      <c r="T90" s="156">
        <v>0</v>
      </c>
      <c r="U90" s="156">
        <v>0</v>
      </c>
      <c r="V90" s="156">
        <v>0</v>
      </c>
      <c r="W90" s="156">
        <v>0</v>
      </c>
      <c r="X90" s="156">
        <v>0</v>
      </c>
      <c r="Y90" s="156">
        <v>0</v>
      </c>
      <c r="Z90" s="156">
        <v>0</v>
      </c>
      <c r="AA90" s="156">
        <v>0</v>
      </c>
      <c r="AB90" s="156">
        <v>0</v>
      </c>
      <c r="AC90" s="156">
        <v>0</v>
      </c>
      <c r="AD90" s="156">
        <v>0</v>
      </c>
      <c r="AE90" s="156">
        <v>0</v>
      </c>
      <c r="AF90" s="156">
        <v>0</v>
      </c>
      <c r="AG90" s="156">
        <v>0</v>
      </c>
      <c r="AH90" s="156">
        <v>0</v>
      </c>
      <c r="AI90" s="156">
        <v>0</v>
      </c>
      <c r="AJ90" s="156">
        <v>0</v>
      </c>
      <c r="AK90" s="156">
        <v>0</v>
      </c>
      <c r="AL90" s="156">
        <v>0</v>
      </c>
      <c r="AM90" s="156">
        <v>0</v>
      </c>
      <c r="AN90" s="156">
        <v>0</v>
      </c>
      <c r="AO90" s="156">
        <v>0</v>
      </c>
      <c r="AP90" s="796">
        <f t="shared" si="2"/>
        <v>31.333333333333325</v>
      </c>
      <c r="AQ90" s="113"/>
      <c r="AR90" s="36">
        <v>43566</v>
      </c>
      <c r="AS90" s="37" t="s">
        <v>91</v>
      </c>
      <c r="AT90" s="14" t="s">
        <v>82</v>
      </c>
      <c r="AU90" s="38">
        <v>10</v>
      </c>
      <c r="AV90" s="90" t="s">
        <v>75</v>
      </c>
      <c r="AW90" s="14">
        <v>11.2</v>
      </c>
      <c r="AX90" s="14">
        <v>150</v>
      </c>
      <c r="AY90" s="39">
        <v>57.8</v>
      </c>
      <c r="AZ90" s="14">
        <v>38.6</v>
      </c>
      <c r="BA90" s="40">
        <v>18.600000000000001</v>
      </c>
      <c r="BB90" s="14">
        <v>763.2</v>
      </c>
      <c r="BC90" s="40">
        <v>7.92</v>
      </c>
      <c r="BD90" s="37" t="s">
        <v>91</v>
      </c>
      <c r="BE90" s="37" t="s">
        <v>91</v>
      </c>
      <c r="BF90" s="37" t="s">
        <v>91</v>
      </c>
      <c r="BG90" s="41" t="s">
        <v>91</v>
      </c>
      <c r="BH90" s="42"/>
    </row>
    <row r="91" spans="1:60" ht="16.5" thickBot="1">
      <c r="A91" s="82">
        <v>43566</v>
      </c>
      <c r="B91" s="14" t="s">
        <v>73</v>
      </c>
      <c r="C91" s="14" t="s">
        <v>74</v>
      </c>
      <c r="D91" s="12"/>
      <c r="E91" s="156">
        <v>0</v>
      </c>
      <c r="F91" s="156">
        <v>11.333333333333334</v>
      </c>
      <c r="G91" s="156">
        <v>0.4</v>
      </c>
      <c r="H91" s="156">
        <v>0</v>
      </c>
      <c r="I91" s="156">
        <v>0</v>
      </c>
      <c r="J91" s="156">
        <v>0</v>
      </c>
      <c r="K91" s="156">
        <v>0</v>
      </c>
      <c r="L91" s="156">
        <v>0</v>
      </c>
      <c r="M91" s="156">
        <v>0</v>
      </c>
      <c r="N91" s="156">
        <v>0</v>
      </c>
      <c r="O91" s="156">
        <v>0</v>
      </c>
      <c r="P91" s="156">
        <v>0</v>
      </c>
      <c r="Q91" s="156">
        <v>0</v>
      </c>
      <c r="R91" s="156">
        <v>0.4</v>
      </c>
      <c r="S91" s="156">
        <v>0</v>
      </c>
      <c r="T91" s="156">
        <v>0</v>
      </c>
      <c r="U91" s="156">
        <v>0</v>
      </c>
      <c r="V91" s="156">
        <v>0</v>
      </c>
      <c r="W91" s="156">
        <v>0</v>
      </c>
      <c r="X91" s="156">
        <v>0</v>
      </c>
      <c r="Y91" s="156">
        <v>0</v>
      </c>
      <c r="Z91" s="156">
        <v>0</v>
      </c>
      <c r="AA91" s="156">
        <v>0</v>
      </c>
      <c r="AB91" s="156">
        <v>0</v>
      </c>
      <c r="AC91" s="156">
        <v>0</v>
      </c>
      <c r="AD91" s="156">
        <v>0</v>
      </c>
      <c r="AE91" s="156">
        <v>0</v>
      </c>
      <c r="AF91" s="156">
        <v>0</v>
      </c>
      <c r="AG91" s="156">
        <v>0</v>
      </c>
      <c r="AH91" s="156">
        <v>0</v>
      </c>
      <c r="AI91" s="156">
        <v>0</v>
      </c>
      <c r="AJ91" s="156">
        <v>0</v>
      </c>
      <c r="AK91" s="156">
        <v>0</v>
      </c>
      <c r="AL91" s="156">
        <v>0</v>
      </c>
      <c r="AM91" s="156">
        <v>0</v>
      </c>
      <c r="AN91" s="156">
        <v>0</v>
      </c>
      <c r="AO91" s="156">
        <v>0</v>
      </c>
      <c r="AP91" s="796">
        <f t="shared" si="2"/>
        <v>11.733333333333334</v>
      </c>
      <c r="AQ91" s="113"/>
      <c r="AR91" s="36">
        <v>43566</v>
      </c>
      <c r="AS91" s="37" t="s">
        <v>91</v>
      </c>
      <c r="AT91" s="14" t="s">
        <v>73</v>
      </c>
      <c r="AU91" s="38">
        <v>10</v>
      </c>
      <c r="AV91" s="90" t="s">
        <v>75</v>
      </c>
      <c r="AW91" s="14">
        <v>9.5</v>
      </c>
      <c r="AX91" s="14">
        <v>115</v>
      </c>
      <c r="AY91" s="39">
        <v>44.01</v>
      </c>
      <c r="AZ91" s="14">
        <v>28.5</v>
      </c>
      <c r="BA91" s="40">
        <v>16.2</v>
      </c>
      <c r="BB91" s="14">
        <v>763.6</v>
      </c>
      <c r="BC91" s="40">
        <v>7.83</v>
      </c>
      <c r="BD91" s="37" t="s">
        <v>91</v>
      </c>
      <c r="BE91" s="37" t="s">
        <v>91</v>
      </c>
      <c r="BF91" s="37" t="s">
        <v>91</v>
      </c>
      <c r="BG91" s="41" t="s">
        <v>91</v>
      </c>
      <c r="BH91" s="42"/>
    </row>
    <row r="92" spans="1:60" ht="16.5" thickBot="1">
      <c r="A92" s="82">
        <v>43569</v>
      </c>
      <c r="B92" s="14" t="s">
        <v>94</v>
      </c>
      <c r="C92" s="14" t="s">
        <v>74</v>
      </c>
      <c r="D92" s="12"/>
      <c r="E92" s="156">
        <v>5.4666666666666668</v>
      </c>
      <c r="F92" s="156">
        <v>6.2666666666666666</v>
      </c>
      <c r="G92" s="156">
        <v>1.3333333333333333</v>
      </c>
      <c r="H92" s="156">
        <v>0</v>
      </c>
      <c r="I92" s="156">
        <v>0</v>
      </c>
      <c r="J92" s="156">
        <v>0</v>
      </c>
      <c r="K92" s="156">
        <v>0</v>
      </c>
      <c r="L92" s="156">
        <v>0</v>
      </c>
      <c r="M92" s="156">
        <v>0</v>
      </c>
      <c r="N92" s="156">
        <v>0</v>
      </c>
      <c r="O92" s="156">
        <v>0</v>
      </c>
      <c r="P92" s="156">
        <v>0</v>
      </c>
      <c r="Q92" s="156">
        <v>0.13333333333333333</v>
      </c>
      <c r="R92" s="156">
        <v>1.3333333333333333</v>
      </c>
      <c r="S92" s="156">
        <v>0</v>
      </c>
      <c r="T92" s="156">
        <v>0</v>
      </c>
      <c r="U92" s="156">
        <v>0</v>
      </c>
      <c r="V92" s="156">
        <v>0</v>
      </c>
      <c r="W92" s="156">
        <v>0</v>
      </c>
      <c r="X92" s="156">
        <v>0</v>
      </c>
      <c r="Y92" s="156">
        <v>0</v>
      </c>
      <c r="Z92" s="156">
        <v>0</v>
      </c>
      <c r="AA92" s="156">
        <v>0</v>
      </c>
      <c r="AB92" s="156">
        <v>0</v>
      </c>
      <c r="AC92" s="156">
        <v>0</v>
      </c>
      <c r="AD92" s="156">
        <v>0</v>
      </c>
      <c r="AE92" s="156">
        <v>0</v>
      </c>
      <c r="AF92" s="156">
        <v>0</v>
      </c>
      <c r="AG92" s="156">
        <v>0</v>
      </c>
      <c r="AH92" s="156">
        <v>0</v>
      </c>
      <c r="AI92" s="156">
        <v>0</v>
      </c>
      <c r="AJ92" s="156">
        <v>0</v>
      </c>
      <c r="AK92" s="156">
        <v>0</v>
      </c>
      <c r="AL92" s="156">
        <v>0</v>
      </c>
      <c r="AM92" s="156">
        <v>0.13333333333333333</v>
      </c>
      <c r="AN92" s="156">
        <v>0</v>
      </c>
      <c r="AO92" s="156">
        <v>0</v>
      </c>
      <c r="AP92" s="796">
        <f t="shared" si="2"/>
        <v>13.333333333333334</v>
      </c>
      <c r="AQ92" s="113"/>
      <c r="AR92" s="36">
        <v>43569</v>
      </c>
      <c r="AS92" s="88">
        <v>0.53472222222222221</v>
      </c>
      <c r="AT92" s="14" t="s">
        <v>94</v>
      </c>
      <c r="AU92" s="38">
        <v>10</v>
      </c>
      <c r="AV92" s="90" t="s">
        <v>75</v>
      </c>
      <c r="AW92" s="14">
        <v>11.2</v>
      </c>
      <c r="AX92" s="14">
        <v>154</v>
      </c>
      <c r="AY92" s="39">
        <v>48.64</v>
      </c>
      <c r="AZ92" s="14">
        <v>31.8</v>
      </c>
      <c r="BA92" s="40">
        <v>22.1</v>
      </c>
      <c r="BB92" s="14">
        <v>761</v>
      </c>
      <c r="BC92" s="40">
        <v>7.96</v>
      </c>
      <c r="BD92" s="37" t="s">
        <v>91</v>
      </c>
      <c r="BE92" s="37" t="s">
        <v>91</v>
      </c>
      <c r="BF92" s="37" t="s">
        <v>91</v>
      </c>
      <c r="BG92" s="41" t="s">
        <v>91</v>
      </c>
      <c r="BH92" s="42"/>
    </row>
    <row r="93" spans="1:60" ht="16.5" thickBot="1">
      <c r="A93" s="82">
        <v>43569</v>
      </c>
      <c r="B93" s="14" t="s">
        <v>96</v>
      </c>
      <c r="C93" s="14" t="s">
        <v>74</v>
      </c>
      <c r="D93" s="12"/>
      <c r="E93" s="156">
        <v>0.93333333333333335</v>
      </c>
      <c r="F93" s="156">
        <v>4.2666666666666666</v>
      </c>
      <c r="G93" s="156">
        <v>1.8666666666666667</v>
      </c>
      <c r="H93" s="156">
        <v>0</v>
      </c>
      <c r="I93" s="156">
        <v>0</v>
      </c>
      <c r="J93" s="156">
        <v>0</v>
      </c>
      <c r="K93" s="156">
        <v>0</v>
      </c>
      <c r="L93" s="156">
        <v>0</v>
      </c>
      <c r="M93" s="156">
        <v>0</v>
      </c>
      <c r="N93" s="156">
        <v>0</v>
      </c>
      <c r="O93" s="156">
        <v>0</v>
      </c>
      <c r="P93" s="156">
        <v>0</v>
      </c>
      <c r="Q93" s="156">
        <v>0</v>
      </c>
      <c r="R93" s="156">
        <v>1.8666666666666667</v>
      </c>
      <c r="S93" s="156">
        <v>0</v>
      </c>
      <c r="T93" s="156">
        <v>0</v>
      </c>
      <c r="U93" s="156">
        <v>0</v>
      </c>
      <c r="V93" s="156">
        <v>0</v>
      </c>
      <c r="W93" s="156">
        <v>0</v>
      </c>
      <c r="X93" s="156">
        <v>0</v>
      </c>
      <c r="Y93" s="156">
        <v>0</v>
      </c>
      <c r="Z93" s="156">
        <v>0</v>
      </c>
      <c r="AA93" s="156">
        <v>0</v>
      </c>
      <c r="AB93" s="156">
        <v>0</v>
      </c>
      <c r="AC93" s="156">
        <v>0</v>
      </c>
      <c r="AD93" s="156">
        <v>0</v>
      </c>
      <c r="AE93" s="156">
        <v>0</v>
      </c>
      <c r="AF93" s="156">
        <v>0</v>
      </c>
      <c r="AG93" s="156">
        <v>0</v>
      </c>
      <c r="AH93" s="156">
        <v>0</v>
      </c>
      <c r="AI93" s="156">
        <v>0</v>
      </c>
      <c r="AJ93" s="156">
        <v>0</v>
      </c>
      <c r="AK93" s="156">
        <v>0.13333333333333333</v>
      </c>
      <c r="AL93" s="156">
        <v>0</v>
      </c>
      <c r="AM93" s="156">
        <v>0.26666666666666666</v>
      </c>
      <c r="AN93" s="156">
        <v>0</v>
      </c>
      <c r="AO93" s="156">
        <v>0</v>
      </c>
      <c r="AP93" s="796">
        <f t="shared" si="2"/>
        <v>7.4666666666666668</v>
      </c>
      <c r="AQ93" s="113"/>
      <c r="AR93" s="36">
        <v>43569</v>
      </c>
      <c r="AS93" s="88">
        <v>0.625</v>
      </c>
      <c r="AT93" s="14" t="s">
        <v>96</v>
      </c>
      <c r="AU93" s="38">
        <v>10</v>
      </c>
      <c r="AV93" s="90" t="s">
        <v>75</v>
      </c>
      <c r="AW93" s="14">
        <v>13.6</v>
      </c>
      <c r="AX93" s="14">
        <v>189</v>
      </c>
      <c r="AY93" s="39">
        <v>48.5</v>
      </c>
      <c r="AZ93" s="14">
        <v>31.9</v>
      </c>
      <c r="BA93" s="40">
        <v>22.1</v>
      </c>
      <c r="BB93" s="14">
        <v>761.9</v>
      </c>
      <c r="BC93" s="40">
        <v>7.94</v>
      </c>
      <c r="BD93" s="37" t="s">
        <v>91</v>
      </c>
      <c r="BE93" s="37" t="s">
        <v>91</v>
      </c>
      <c r="BF93" s="37" t="s">
        <v>91</v>
      </c>
      <c r="BG93" s="41" t="s">
        <v>91</v>
      </c>
      <c r="BH93" s="42"/>
    </row>
    <row r="94" spans="1:60" ht="16.5" thickBot="1">
      <c r="A94" s="82">
        <v>43573</v>
      </c>
      <c r="B94" s="14" t="s">
        <v>118</v>
      </c>
      <c r="C94" s="14" t="s">
        <v>74</v>
      </c>
      <c r="D94" s="12"/>
      <c r="E94" s="156">
        <v>13.733333333333333</v>
      </c>
      <c r="F94" s="156">
        <v>8.9333333333333336</v>
      </c>
      <c r="G94" s="156">
        <v>0.13333333333333333</v>
      </c>
      <c r="H94" s="156">
        <v>43.6</v>
      </c>
      <c r="I94" s="156">
        <v>0</v>
      </c>
      <c r="J94" s="156">
        <v>0</v>
      </c>
      <c r="K94" s="156">
        <v>0</v>
      </c>
      <c r="L94" s="156">
        <v>0</v>
      </c>
      <c r="M94" s="156">
        <v>0</v>
      </c>
      <c r="N94" s="156">
        <v>0</v>
      </c>
      <c r="O94" s="156">
        <v>0</v>
      </c>
      <c r="P94" s="156">
        <v>0</v>
      </c>
      <c r="Q94" s="156">
        <v>0</v>
      </c>
      <c r="R94" s="156">
        <v>0.13333333333333333</v>
      </c>
      <c r="S94" s="156">
        <v>0</v>
      </c>
      <c r="T94" s="156">
        <v>0</v>
      </c>
      <c r="U94" s="156">
        <v>0</v>
      </c>
      <c r="V94" s="156">
        <v>0</v>
      </c>
      <c r="W94" s="156">
        <v>0</v>
      </c>
      <c r="X94" s="156">
        <v>0</v>
      </c>
      <c r="Y94" s="156">
        <v>0</v>
      </c>
      <c r="Z94" s="156">
        <v>0</v>
      </c>
      <c r="AA94" s="156">
        <v>0</v>
      </c>
      <c r="AB94" s="156">
        <v>0</v>
      </c>
      <c r="AC94" s="156">
        <v>0</v>
      </c>
      <c r="AD94" s="156">
        <v>0</v>
      </c>
      <c r="AE94" s="156">
        <v>0</v>
      </c>
      <c r="AF94" s="156">
        <v>0</v>
      </c>
      <c r="AG94" s="156">
        <v>0</v>
      </c>
      <c r="AH94" s="156">
        <v>0</v>
      </c>
      <c r="AI94" s="156">
        <v>0</v>
      </c>
      <c r="AJ94" s="156">
        <v>0</v>
      </c>
      <c r="AK94" s="156">
        <v>0</v>
      </c>
      <c r="AL94" s="156">
        <v>0</v>
      </c>
      <c r="AM94" s="156">
        <v>0</v>
      </c>
      <c r="AN94" s="156">
        <v>0.13333333333333333</v>
      </c>
      <c r="AO94" s="156">
        <v>0</v>
      </c>
      <c r="AP94" s="796">
        <f t="shared" si="2"/>
        <v>66.533333333333346</v>
      </c>
      <c r="AQ94" s="113"/>
      <c r="AR94" s="36">
        <v>43573</v>
      </c>
      <c r="AS94" s="88">
        <v>0.47222222222222227</v>
      </c>
      <c r="AT94" s="14" t="s">
        <v>118</v>
      </c>
      <c r="AU94" s="38">
        <v>2</v>
      </c>
      <c r="AV94" s="90" t="s">
        <v>75</v>
      </c>
      <c r="AW94" s="14">
        <v>11.4</v>
      </c>
      <c r="AX94" s="14">
        <v>132</v>
      </c>
      <c r="AY94" s="39">
        <v>3.0640000000000001</v>
      </c>
      <c r="AZ94" s="14">
        <v>1.6</v>
      </c>
      <c r="BA94" s="40">
        <v>22.1</v>
      </c>
      <c r="BB94" s="14">
        <v>764.6</v>
      </c>
      <c r="BC94" s="40">
        <v>8.25</v>
      </c>
      <c r="BD94" s="14">
        <v>0</v>
      </c>
      <c r="BE94" s="14">
        <v>0</v>
      </c>
      <c r="BF94" s="14">
        <v>2</v>
      </c>
      <c r="BG94" s="86">
        <v>5</v>
      </c>
      <c r="BH94" s="42" t="s">
        <v>136</v>
      </c>
    </row>
    <row r="95" spans="1:60" ht="16.5" thickBot="1">
      <c r="A95" s="82">
        <v>43586</v>
      </c>
      <c r="B95" s="14" t="s">
        <v>98</v>
      </c>
      <c r="C95" s="14" t="s">
        <v>74</v>
      </c>
      <c r="D95" s="12"/>
      <c r="E95" s="156">
        <v>0.53333333333333333</v>
      </c>
      <c r="F95" s="156">
        <v>2.4</v>
      </c>
      <c r="G95" s="156">
        <v>0.13333333333333333</v>
      </c>
      <c r="H95" s="156">
        <v>36.266666666666666</v>
      </c>
      <c r="I95" s="156">
        <v>0</v>
      </c>
      <c r="J95" s="156">
        <v>0</v>
      </c>
      <c r="K95" s="156">
        <v>0</v>
      </c>
      <c r="L95" s="156">
        <v>0</v>
      </c>
      <c r="M95" s="156">
        <v>0</v>
      </c>
      <c r="N95" s="156">
        <v>0</v>
      </c>
      <c r="O95" s="156">
        <v>0</v>
      </c>
      <c r="P95" s="156">
        <v>0</v>
      </c>
      <c r="Q95" s="156">
        <v>0</v>
      </c>
      <c r="R95" s="156">
        <v>0.13333333333333333</v>
      </c>
      <c r="S95" s="156">
        <v>0</v>
      </c>
      <c r="T95" s="156">
        <v>0</v>
      </c>
      <c r="U95" s="156">
        <v>0</v>
      </c>
      <c r="V95" s="156">
        <v>0</v>
      </c>
      <c r="W95" s="156">
        <v>0</v>
      </c>
      <c r="X95" s="156">
        <v>0</v>
      </c>
      <c r="Y95" s="156">
        <v>0</v>
      </c>
      <c r="Z95" s="156">
        <v>0</v>
      </c>
      <c r="AA95" s="156">
        <v>0</v>
      </c>
      <c r="AB95" s="156">
        <v>0</v>
      </c>
      <c r="AC95" s="156">
        <v>0</v>
      </c>
      <c r="AD95" s="156">
        <v>0</v>
      </c>
      <c r="AE95" s="156">
        <v>0</v>
      </c>
      <c r="AF95" s="156">
        <v>0</v>
      </c>
      <c r="AG95" s="156">
        <v>0</v>
      </c>
      <c r="AH95" s="156">
        <v>0</v>
      </c>
      <c r="AI95" s="156">
        <v>0</v>
      </c>
      <c r="AJ95" s="156">
        <v>0</v>
      </c>
      <c r="AK95" s="156">
        <v>0</v>
      </c>
      <c r="AL95" s="156">
        <v>0</v>
      </c>
      <c r="AM95" s="156">
        <v>0</v>
      </c>
      <c r="AN95" s="156">
        <v>0</v>
      </c>
      <c r="AO95" s="156">
        <v>0</v>
      </c>
      <c r="AP95" s="796">
        <f t="shared" si="2"/>
        <v>39.333333333333329</v>
      </c>
      <c r="AQ95" s="113"/>
      <c r="AR95" s="36">
        <v>43586</v>
      </c>
      <c r="AS95" s="88">
        <v>0.61458333333333337</v>
      </c>
      <c r="AT95" s="14" t="s">
        <v>101</v>
      </c>
      <c r="AU95" s="14">
        <v>10</v>
      </c>
      <c r="AV95" s="90" t="s">
        <v>75</v>
      </c>
      <c r="AW95" s="14">
        <v>8</v>
      </c>
      <c r="AX95" s="14">
        <v>103</v>
      </c>
      <c r="AY95" s="39">
        <v>6.9999999999999999E-4</v>
      </c>
      <c r="AZ95" s="14">
        <v>0</v>
      </c>
      <c r="BA95" s="40">
        <v>28.3</v>
      </c>
      <c r="BB95" s="14">
        <v>759.5</v>
      </c>
      <c r="BC95" s="40">
        <v>7.8</v>
      </c>
      <c r="BD95" s="14">
        <v>0</v>
      </c>
      <c r="BE95" s="14">
        <v>0</v>
      </c>
      <c r="BF95" s="14">
        <v>18</v>
      </c>
      <c r="BG95" s="86">
        <v>0.2</v>
      </c>
      <c r="BH95" s="42"/>
    </row>
    <row r="96" spans="1:60" ht="16.5" thickBot="1">
      <c r="A96" s="82">
        <v>43586</v>
      </c>
      <c r="B96" s="14" t="s">
        <v>84</v>
      </c>
      <c r="C96" s="14" t="s">
        <v>74</v>
      </c>
      <c r="D96" s="12"/>
      <c r="E96" s="156">
        <v>0</v>
      </c>
      <c r="F96" s="156">
        <v>217.6</v>
      </c>
      <c r="G96" s="156">
        <v>0</v>
      </c>
      <c r="H96" s="156">
        <v>2.5333333333333332</v>
      </c>
      <c r="I96" s="156">
        <v>0</v>
      </c>
      <c r="J96" s="156">
        <v>0</v>
      </c>
      <c r="K96" s="156">
        <v>0</v>
      </c>
      <c r="L96" s="156">
        <v>0</v>
      </c>
      <c r="M96" s="156">
        <v>0</v>
      </c>
      <c r="N96" s="156">
        <v>0</v>
      </c>
      <c r="O96" s="156">
        <v>0</v>
      </c>
      <c r="P96" s="156">
        <v>0</v>
      </c>
      <c r="Q96" s="156">
        <v>0</v>
      </c>
      <c r="R96" s="156">
        <v>0</v>
      </c>
      <c r="S96" s="156">
        <v>0</v>
      </c>
      <c r="T96" s="156">
        <v>0</v>
      </c>
      <c r="U96" s="156">
        <v>0</v>
      </c>
      <c r="V96" s="156">
        <v>0</v>
      </c>
      <c r="W96" s="156">
        <v>0</v>
      </c>
      <c r="X96" s="156">
        <v>0</v>
      </c>
      <c r="Y96" s="156">
        <v>0</v>
      </c>
      <c r="Z96" s="156">
        <v>0</v>
      </c>
      <c r="AA96" s="156">
        <v>0</v>
      </c>
      <c r="AB96" s="156">
        <v>0</v>
      </c>
      <c r="AC96" s="156">
        <v>0</v>
      </c>
      <c r="AD96" s="156">
        <v>0</v>
      </c>
      <c r="AE96" s="156">
        <v>0</v>
      </c>
      <c r="AF96" s="156">
        <v>0</v>
      </c>
      <c r="AG96" s="156">
        <v>0</v>
      </c>
      <c r="AH96" s="156">
        <v>0</v>
      </c>
      <c r="AI96" s="156">
        <v>0</v>
      </c>
      <c r="AJ96" s="156">
        <v>0</v>
      </c>
      <c r="AK96" s="156">
        <v>0</v>
      </c>
      <c r="AL96" s="156">
        <v>0</v>
      </c>
      <c r="AM96" s="156">
        <v>0</v>
      </c>
      <c r="AN96" s="156">
        <v>0</v>
      </c>
      <c r="AO96" s="156">
        <v>0</v>
      </c>
      <c r="AP96" s="796">
        <f t="shared" si="2"/>
        <v>220.13333333333333</v>
      </c>
      <c r="AQ96" s="113"/>
      <c r="AR96" s="36">
        <v>43586</v>
      </c>
      <c r="AS96" s="88">
        <v>0.5625</v>
      </c>
      <c r="AT96" s="14" t="s">
        <v>85</v>
      </c>
      <c r="AU96" s="14">
        <v>5</v>
      </c>
      <c r="AV96" s="90" t="s">
        <v>75</v>
      </c>
      <c r="AW96" s="14">
        <v>15.76</v>
      </c>
      <c r="AX96" s="14">
        <v>183</v>
      </c>
      <c r="AY96" s="39">
        <v>0.20399999999999999</v>
      </c>
      <c r="AZ96" s="14">
        <v>0.1</v>
      </c>
      <c r="BA96" s="40">
        <v>22.7</v>
      </c>
      <c r="BB96" s="14">
        <v>760.5</v>
      </c>
      <c r="BC96" s="40">
        <v>9.1999999999999993</v>
      </c>
      <c r="BD96" s="14">
        <v>0</v>
      </c>
      <c r="BE96" s="14">
        <v>0</v>
      </c>
      <c r="BF96" s="14">
        <v>10</v>
      </c>
      <c r="BG96" s="86">
        <v>0.05</v>
      </c>
      <c r="BH96" s="42" t="s">
        <v>138</v>
      </c>
    </row>
    <row r="97" spans="1:60" ht="16.5" thickBot="1">
      <c r="A97" s="82">
        <v>43608</v>
      </c>
      <c r="B97" s="14" t="s">
        <v>82</v>
      </c>
      <c r="C97" s="14" t="s">
        <v>74</v>
      </c>
      <c r="D97" s="12"/>
      <c r="E97" s="156">
        <v>0</v>
      </c>
      <c r="F97" s="156">
        <v>1.8666666666666667</v>
      </c>
      <c r="G97" s="156">
        <v>16.933333333333334</v>
      </c>
      <c r="H97" s="156">
        <v>0</v>
      </c>
      <c r="I97" s="156">
        <v>0</v>
      </c>
      <c r="J97" s="156">
        <v>0.66666666666666663</v>
      </c>
      <c r="K97" s="156">
        <v>0</v>
      </c>
      <c r="L97" s="156">
        <v>0.13333333333333333</v>
      </c>
      <c r="M97" s="156">
        <v>0.53333333333333333</v>
      </c>
      <c r="N97" s="156">
        <v>0</v>
      </c>
      <c r="O97" s="156">
        <v>0</v>
      </c>
      <c r="P97" s="156">
        <v>0</v>
      </c>
      <c r="Q97" s="156">
        <v>0</v>
      </c>
      <c r="R97" s="156">
        <v>16.933333333333334</v>
      </c>
      <c r="S97" s="156">
        <v>0</v>
      </c>
      <c r="T97" s="156">
        <v>0</v>
      </c>
      <c r="U97" s="156">
        <v>0</v>
      </c>
      <c r="V97" s="156">
        <v>0</v>
      </c>
      <c r="W97" s="156">
        <v>0</v>
      </c>
      <c r="X97" s="156">
        <v>0</v>
      </c>
      <c r="Y97" s="156">
        <v>0</v>
      </c>
      <c r="Z97" s="156">
        <v>0.13333333333333333</v>
      </c>
      <c r="AA97" s="156">
        <v>0.13333333333333333</v>
      </c>
      <c r="AB97" s="156">
        <v>0</v>
      </c>
      <c r="AC97" s="156">
        <v>0</v>
      </c>
      <c r="AD97" s="156">
        <v>0</v>
      </c>
      <c r="AE97" s="156">
        <v>0</v>
      </c>
      <c r="AF97" s="156">
        <v>0</v>
      </c>
      <c r="AG97" s="156">
        <v>0</v>
      </c>
      <c r="AH97" s="156">
        <v>0</v>
      </c>
      <c r="AI97" s="156">
        <v>0</v>
      </c>
      <c r="AJ97" s="156">
        <v>0</v>
      </c>
      <c r="AK97" s="156">
        <v>0</v>
      </c>
      <c r="AL97" s="156">
        <v>0</v>
      </c>
      <c r="AM97" s="156">
        <v>0.26666666666666666</v>
      </c>
      <c r="AN97" s="156">
        <v>0</v>
      </c>
      <c r="AO97" s="156">
        <v>0</v>
      </c>
      <c r="AP97" s="796">
        <f t="shared" si="2"/>
        <v>19.866666666666667</v>
      </c>
      <c r="AQ97" s="113"/>
      <c r="AR97" s="107">
        <v>43608</v>
      </c>
      <c r="AS97" s="1472">
        <v>0.45833333333333331</v>
      </c>
      <c r="AT97" s="1473" t="s">
        <v>82</v>
      </c>
      <c r="AU97" s="108">
        <v>10</v>
      </c>
      <c r="AV97" s="90" t="s">
        <v>75</v>
      </c>
      <c r="AW97" s="1473">
        <v>9.5</v>
      </c>
      <c r="AX97" s="1473">
        <v>98</v>
      </c>
      <c r="AY97" s="1474">
        <v>4.8300000000000003E-2</v>
      </c>
      <c r="AZ97" s="1473">
        <v>0</v>
      </c>
      <c r="BA97" s="1475">
        <v>17.2</v>
      </c>
      <c r="BB97" s="1473">
        <v>761</v>
      </c>
      <c r="BC97" s="1475">
        <v>6.82</v>
      </c>
      <c r="BD97" s="108" t="s">
        <v>91</v>
      </c>
      <c r="BE97" s="108" t="s">
        <v>91</v>
      </c>
      <c r="BF97" s="108" t="s">
        <v>91</v>
      </c>
      <c r="BG97" s="109" t="s">
        <v>91</v>
      </c>
      <c r="BH97" s="1476"/>
    </row>
    <row r="98" spans="1:60" ht="16.5" thickBot="1">
      <c r="A98" s="82">
        <v>43608</v>
      </c>
      <c r="B98" s="14" t="s">
        <v>73</v>
      </c>
      <c r="C98" s="14" t="s">
        <v>74</v>
      </c>
      <c r="D98" s="12"/>
      <c r="E98" s="156">
        <v>0</v>
      </c>
      <c r="F98" s="156">
        <v>0.13333333333333333</v>
      </c>
      <c r="G98" s="156">
        <v>1.0666666666666667</v>
      </c>
      <c r="H98" s="156">
        <v>0.66666666666666663</v>
      </c>
      <c r="I98" s="156">
        <v>0</v>
      </c>
      <c r="J98" s="156">
        <v>0</v>
      </c>
      <c r="K98" s="156">
        <v>0</v>
      </c>
      <c r="L98" s="156">
        <v>0</v>
      </c>
      <c r="M98" s="156">
        <v>0</v>
      </c>
      <c r="N98" s="156">
        <v>0</v>
      </c>
      <c r="O98" s="156">
        <v>0</v>
      </c>
      <c r="P98" s="156">
        <v>0</v>
      </c>
      <c r="Q98" s="156">
        <v>0</v>
      </c>
      <c r="R98" s="156">
        <v>1.0666666666666667</v>
      </c>
      <c r="S98" s="156">
        <v>0</v>
      </c>
      <c r="T98" s="156">
        <v>0</v>
      </c>
      <c r="U98" s="156">
        <v>0</v>
      </c>
      <c r="V98" s="156">
        <v>0</v>
      </c>
      <c r="W98" s="156">
        <v>0</v>
      </c>
      <c r="X98" s="156">
        <v>0</v>
      </c>
      <c r="Y98" s="156">
        <v>0</v>
      </c>
      <c r="Z98" s="156">
        <v>0</v>
      </c>
      <c r="AA98" s="156">
        <v>0</v>
      </c>
      <c r="AB98" s="156">
        <v>0</v>
      </c>
      <c r="AC98" s="156">
        <v>0</v>
      </c>
      <c r="AD98" s="156">
        <v>0</v>
      </c>
      <c r="AE98" s="156">
        <v>0</v>
      </c>
      <c r="AF98" s="156">
        <v>0</v>
      </c>
      <c r="AG98" s="156">
        <v>0</v>
      </c>
      <c r="AH98" s="156">
        <v>0</v>
      </c>
      <c r="AI98" s="156">
        <v>0</v>
      </c>
      <c r="AJ98" s="156">
        <v>0</v>
      </c>
      <c r="AK98" s="156">
        <v>0</v>
      </c>
      <c r="AL98" s="156">
        <v>0</v>
      </c>
      <c r="AM98" s="156">
        <v>0.13333333333333333</v>
      </c>
      <c r="AN98" s="156">
        <v>0</v>
      </c>
      <c r="AO98" s="156">
        <v>0</v>
      </c>
      <c r="AP98" s="796">
        <f t="shared" si="2"/>
        <v>2</v>
      </c>
      <c r="AQ98" s="113"/>
      <c r="AR98" s="36">
        <v>43608</v>
      </c>
      <c r="AS98" s="88">
        <v>0.42708333333333331</v>
      </c>
      <c r="AT98" s="14" t="s">
        <v>73</v>
      </c>
      <c r="AU98" s="38">
        <v>10</v>
      </c>
      <c r="AV98" s="90" t="s">
        <v>75</v>
      </c>
      <c r="AW98" s="14">
        <v>8.8000000000000007</v>
      </c>
      <c r="AX98" s="14">
        <v>89</v>
      </c>
      <c r="AY98" s="39">
        <v>0</v>
      </c>
      <c r="AZ98" s="14">
        <v>0</v>
      </c>
      <c r="BA98" s="40">
        <v>16.5</v>
      </c>
      <c r="BB98" s="14">
        <v>760.8</v>
      </c>
      <c r="BC98" s="40">
        <v>8.06</v>
      </c>
      <c r="BD98" s="37">
        <v>0</v>
      </c>
      <c r="BE98" s="37">
        <v>0</v>
      </c>
      <c r="BF98" s="37" t="s">
        <v>91</v>
      </c>
      <c r="BG98" s="41" t="s">
        <v>91</v>
      </c>
      <c r="BH98" s="42"/>
    </row>
    <row r="99" spans="1:60" ht="16.5" thickBot="1">
      <c r="A99" s="35">
        <v>43608</v>
      </c>
      <c r="B99" s="14" t="s">
        <v>89</v>
      </c>
      <c r="C99" s="14" t="s">
        <v>74</v>
      </c>
      <c r="D99" s="12"/>
      <c r="E99" s="156">
        <v>0</v>
      </c>
      <c r="F99" s="156">
        <v>0</v>
      </c>
      <c r="G99" s="156">
        <v>2.1333333333333333</v>
      </c>
      <c r="H99" s="156">
        <v>0.13333333333333333</v>
      </c>
      <c r="I99" s="156">
        <v>0</v>
      </c>
      <c r="J99" s="156">
        <v>0</v>
      </c>
      <c r="K99" s="156">
        <v>0</v>
      </c>
      <c r="L99" s="156">
        <v>0</v>
      </c>
      <c r="M99" s="156">
        <v>0</v>
      </c>
      <c r="N99" s="156">
        <v>0</v>
      </c>
      <c r="O99" s="156">
        <v>0</v>
      </c>
      <c r="P99" s="156">
        <v>0</v>
      </c>
      <c r="Q99" s="156">
        <v>0</v>
      </c>
      <c r="R99" s="156">
        <v>2.1333333333333333</v>
      </c>
      <c r="S99" s="156">
        <v>0</v>
      </c>
      <c r="T99" s="156">
        <v>0</v>
      </c>
      <c r="U99" s="156">
        <v>0</v>
      </c>
      <c r="V99" s="156">
        <v>0</v>
      </c>
      <c r="W99" s="156">
        <v>0</v>
      </c>
      <c r="X99" s="156">
        <v>0</v>
      </c>
      <c r="Y99" s="156">
        <v>0</v>
      </c>
      <c r="Z99" s="156">
        <v>0</v>
      </c>
      <c r="AA99" s="156">
        <v>0</v>
      </c>
      <c r="AB99" s="156">
        <v>0</v>
      </c>
      <c r="AC99" s="156">
        <v>0</v>
      </c>
      <c r="AD99" s="156">
        <v>0</v>
      </c>
      <c r="AE99" s="156">
        <v>0</v>
      </c>
      <c r="AF99" s="156">
        <v>0</v>
      </c>
      <c r="AG99" s="156">
        <v>0</v>
      </c>
      <c r="AH99" s="156">
        <v>0</v>
      </c>
      <c r="AI99" s="156">
        <v>0</v>
      </c>
      <c r="AJ99" s="156">
        <v>0</v>
      </c>
      <c r="AK99" s="156">
        <v>0</v>
      </c>
      <c r="AL99" s="156">
        <v>0</v>
      </c>
      <c r="AM99" s="156">
        <v>0</v>
      </c>
      <c r="AN99" s="156">
        <v>0</v>
      </c>
      <c r="AO99" s="156">
        <v>0</v>
      </c>
      <c r="AP99" s="796">
        <f t="shared" si="2"/>
        <v>2.2666666666666671</v>
      </c>
      <c r="AQ99" s="113"/>
      <c r="AR99" s="107">
        <v>43608</v>
      </c>
      <c r="AS99" s="1472">
        <v>0.71180555555555547</v>
      </c>
      <c r="AT99" s="1473" t="s">
        <v>89</v>
      </c>
      <c r="AU99" s="108">
        <v>10</v>
      </c>
      <c r="AV99" s="90" t="s">
        <v>75</v>
      </c>
      <c r="AW99" s="1473">
        <v>13.8</v>
      </c>
      <c r="AX99" s="1473">
        <v>157</v>
      </c>
      <c r="AY99" s="1474">
        <v>3.9220000000000002</v>
      </c>
      <c r="AZ99" s="1473">
        <v>2.1</v>
      </c>
      <c r="BA99" s="1475">
        <v>21.6</v>
      </c>
      <c r="BB99" s="1473">
        <v>761.8</v>
      </c>
      <c r="BC99" s="1475">
        <v>8.84</v>
      </c>
      <c r="BD99" s="108" t="s">
        <v>91</v>
      </c>
      <c r="BE99" s="108" t="s">
        <v>91</v>
      </c>
      <c r="BF99" s="108" t="s">
        <v>91</v>
      </c>
      <c r="BG99" s="109" t="s">
        <v>91</v>
      </c>
      <c r="BH99" s="1476"/>
    </row>
    <row r="100" spans="1:60" ht="16.5" thickBot="1">
      <c r="A100" s="35">
        <v>43608</v>
      </c>
      <c r="B100" s="14" t="s">
        <v>92</v>
      </c>
      <c r="C100" s="14" t="s">
        <v>74</v>
      </c>
      <c r="D100" s="12"/>
      <c r="E100" s="156">
        <v>0</v>
      </c>
      <c r="F100" s="156">
        <v>0.13333333333333333</v>
      </c>
      <c r="G100" s="156">
        <v>0.53333333333333333</v>
      </c>
      <c r="H100" s="156">
        <v>0</v>
      </c>
      <c r="I100" s="156">
        <v>0</v>
      </c>
      <c r="J100" s="156">
        <v>0</v>
      </c>
      <c r="K100" s="156">
        <v>0</v>
      </c>
      <c r="L100" s="156">
        <v>0</v>
      </c>
      <c r="M100" s="156">
        <v>0</v>
      </c>
      <c r="N100" s="156">
        <v>0</v>
      </c>
      <c r="O100" s="156">
        <v>0</v>
      </c>
      <c r="P100" s="156">
        <v>0</v>
      </c>
      <c r="Q100" s="156">
        <v>0</v>
      </c>
      <c r="R100" s="156">
        <v>0.53333333333333333</v>
      </c>
      <c r="S100" s="156">
        <v>0</v>
      </c>
      <c r="T100" s="156">
        <v>0</v>
      </c>
      <c r="U100" s="156">
        <v>0</v>
      </c>
      <c r="V100" s="156">
        <v>0</v>
      </c>
      <c r="W100" s="156">
        <v>0</v>
      </c>
      <c r="X100" s="156">
        <v>0</v>
      </c>
      <c r="Y100" s="156">
        <v>0</v>
      </c>
      <c r="Z100" s="156">
        <v>0</v>
      </c>
      <c r="AA100" s="156">
        <v>0</v>
      </c>
      <c r="AB100" s="156">
        <v>0</v>
      </c>
      <c r="AC100" s="156">
        <v>0</v>
      </c>
      <c r="AD100" s="156">
        <v>0</v>
      </c>
      <c r="AE100" s="156">
        <v>0</v>
      </c>
      <c r="AF100" s="156">
        <v>0</v>
      </c>
      <c r="AG100" s="156">
        <v>0</v>
      </c>
      <c r="AH100" s="156">
        <v>0</v>
      </c>
      <c r="AI100" s="156">
        <v>0</v>
      </c>
      <c r="AJ100" s="156">
        <v>0</v>
      </c>
      <c r="AK100" s="156">
        <v>0</v>
      </c>
      <c r="AL100" s="156">
        <v>0</v>
      </c>
      <c r="AM100" s="156">
        <v>0</v>
      </c>
      <c r="AN100" s="156">
        <v>0</v>
      </c>
      <c r="AO100" s="156">
        <v>0</v>
      </c>
      <c r="AP100" s="796">
        <f t="shared" si="2"/>
        <v>0.66666666666666663</v>
      </c>
      <c r="AQ100" s="113"/>
      <c r="AR100" s="107">
        <v>43608</v>
      </c>
      <c r="AS100" s="1472">
        <v>0.72222222222222221</v>
      </c>
      <c r="AT100" s="1473" t="s">
        <v>92</v>
      </c>
      <c r="AU100" s="108">
        <v>10</v>
      </c>
      <c r="AV100" s="90" t="s">
        <v>75</v>
      </c>
      <c r="AW100" s="1473">
        <v>10.3</v>
      </c>
      <c r="AX100" s="1473">
        <v>120</v>
      </c>
      <c r="AY100" s="1474">
        <v>5.53</v>
      </c>
      <c r="AZ100" s="1473">
        <v>3</v>
      </c>
      <c r="BA100" s="1475">
        <v>21.1</v>
      </c>
      <c r="BB100" s="1473">
        <v>761.7</v>
      </c>
      <c r="BC100" s="1475">
        <v>8.6199999999999992</v>
      </c>
      <c r="BD100" s="108" t="s">
        <v>91</v>
      </c>
      <c r="BE100" s="108" t="s">
        <v>91</v>
      </c>
      <c r="BF100" s="108" t="s">
        <v>91</v>
      </c>
      <c r="BG100" s="109" t="s">
        <v>91</v>
      </c>
      <c r="BH100" s="1476"/>
    </row>
    <row r="101" spans="1:60" ht="16.5" thickBot="1">
      <c r="A101" s="82">
        <v>43608</v>
      </c>
      <c r="B101" s="14" t="s">
        <v>94</v>
      </c>
      <c r="C101" s="14" t="s">
        <v>74</v>
      </c>
      <c r="D101" s="12"/>
      <c r="E101" s="156">
        <v>0</v>
      </c>
      <c r="F101" s="156">
        <v>0</v>
      </c>
      <c r="G101" s="156">
        <v>0</v>
      </c>
      <c r="H101" s="156">
        <v>0</v>
      </c>
      <c r="I101" s="156">
        <v>0.13333333333333333</v>
      </c>
      <c r="J101" s="156">
        <v>0</v>
      </c>
      <c r="K101" s="156">
        <v>0</v>
      </c>
      <c r="L101" s="156">
        <v>0</v>
      </c>
      <c r="M101" s="156">
        <v>0</v>
      </c>
      <c r="N101" s="156">
        <v>0</v>
      </c>
      <c r="O101" s="156">
        <v>0</v>
      </c>
      <c r="P101" s="156">
        <v>0</v>
      </c>
      <c r="Q101" s="156">
        <v>0</v>
      </c>
      <c r="R101" s="156">
        <v>0</v>
      </c>
      <c r="S101" s="156">
        <v>0</v>
      </c>
      <c r="T101" s="156">
        <v>0</v>
      </c>
      <c r="U101" s="156">
        <v>0</v>
      </c>
      <c r="V101" s="156">
        <v>0</v>
      </c>
      <c r="W101" s="156">
        <v>0</v>
      </c>
      <c r="X101" s="156">
        <v>0</v>
      </c>
      <c r="Y101" s="156">
        <v>0</v>
      </c>
      <c r="Z101" s="156">
        <v>0</v>
      </c>
      <c r="AA101" s="156">
        <v>0</v>
      </c>
      <c r="AB101" s="156">
        <v>0</v>
      </c>
      <c r="AC101" s="156">
        <v>0</v>
      </c>
      <c r="AD101" s="156">
        <v>0</v>
      </c>
      <c r="AE101" s="156">
        <v>0</v>
      </c>
      <c r="AF101" s="156">
        <v>0</v>
      </c>
      <c r="AG101" s="156">
        <v>0</v>
      </c>
      <c r="AH101" s="156">
        <v>0</v>
      </c>
      <c r="AI101" s="156">
        <v>0</v>
      </c>
      <c r="AJ101" s="156">
        <v>0</v>
      </c>
      <c r="AK101" s="156">
        <v>0</v>
      </c>
      <c r="AL101" s="156">
        <v>0</v>
      </c>
      <c r="AM101" s="156">
        <v>0</v>
      </c>
      <c r="AN101" s="156">
        <v>0</v>
      </c>
      <c r="AO101" s="156">
        <v>0</v>
      </c>
      <c r="AP101" s="796">
        <f t="shared" si="2"/>
        <v>0.13333333333333333</v>
      </c>
      <c r="AQ101" s="113"/>
      <c r="AR101" s="107">
        <v>43608</v>
      </c>
      <c r="AS101" s="1472">
        <v>0.69791666666666663</v>
      </c>
      <c r="AT101" s="1473" t="s">
        <v>94</v>
      </c>
      <c r="AU101" s="108">
        <v>10</v>
      </c>
      <c r="AV101" s="90" t="s">
        <v>75</v>
      </c>
      <c r="AW101" s="1473">
        <v>9.1</v>
      </c>
      <c r="AX101" s="1473">
        <v>108</v>
      </c>
      <c r="AY101" s="1474">
        <v>10.32</v>
      </c>
      <c r="AZ101" s="1473">
        <v>6</v>
      </c>
      <c r="BA101" s="1475">
        <v>21.5</v>
      </c>
      <c r="BB101" s="1473">
        <v>761.4</v>
      </c>
      <c r="BC101" s="1475">
        <v>8.33</v>
      </c>
      <c r="BD101" s="108" t="s">
        <v>91</v>
      </c>
      <c r="BE101" s="108" t="s">
        <v>91</v>
      </c>
      <c r="BF101" s="108" t="s">
        <v>91</v>
      </c>
      <c r="BG101" s="109" t="s">
        <v>91</v>
      </c>
      <c r="BH101" s="1476"/>
    </row>
    <row r="102" spans="1:60" ht="16.5" thickBot="1">
      <c r="A102" s="82">
        <v>43608</v>
      </c>
      <c r="B102" s="14" t="s">
        <v>96</v>
      </c>
      <c r="C102" s="14" t="s">
        <v>74</v>
      </c>
      <c r="D102" s="12"/>
      <c r="E102" s="156">
        <v>0</v>
      </c>
      <c r="F102" s="156">
        <v>0</v>
      </c>
      <c r="G102" s="156">
        <v>0</v>
      </c>
      <c r="H102" s="156">
        <v>0</v>
      </c>
      <c r="I102" s="156">
        <v>0</v>
      </c>
      <c r="J102" s="156">
        <v>0</v>
      </c>
      <c r="K102" s="156">
        <v>0</v>
      </c>
      <c r="L102" s="156">
        <v>0</v>
      </c>
      <c r="M102" s="156">
        <v>0</v>
      </c>
      <c r="N102" s="156">
        <v>0</v>
      </c>
      <c r="O102" s="156">
        <v>0</v>
      </c>
      <c r="P102" s="156">
        <v>0</v>
      </c>
      <c r="Q102" s="156">
        <v>0</v>
      </c>
      <c r="R102" s="156">
        <v>0</v>
      </c>
      <c r="S102" s="156">
        <v>0</v>
      </c>
      <c r="T102" s="156">
        <v>0</v>
      </c>
      <c r="U102" s="156">
        <v>0</v>
      </c>
      <c r="V102" s="156">
        <v>0</v>
      </c>
      <c r="W102" s="156">
        <v>0</v>
      </c>
      <c r="X102" s="156">
        <v>0</v>
      </c>
      <c r="Y102" s="156">
        <v>0</v>
      </c>
      <c r="Z102" s="156">
        <v>0</v>
      </c>
      <c r="AA102" s="156">
        <v>0</v>
      </c>
      <c r="AB102" s="156">
        <v>0</v>
      </c>
      <c r="AC102" s="156">
        <v>0</v>
      </c>
      <c r="AD102" s="156">
        <v>0</v>
      </c>
      <c r="AE102" s="156">
        <v>0</v>
      </c>
      <c r="AF102" s="156">
        <v>0</v>
      </c>
      <c r="AG102" s="156">
        <v>0</v>
      </c>
      <c r="AH102" s="156">
        <v>0</v>
      </c>
      <c r="AI102" s="156">
        <v>0</v>
      </c>
      <c r="AJ102" s="156">
        <v>0</v>
      </c>
      <c r="AK102" s="156">
        <v>0</v>
      </c>
      <c r="AL102" s="156">
        <v>0</v>
      </c>
      <c r="AM102" s="156">
        <v>0</v>
      </c>
      <c r="AN102" s="156">
        <v>0</v>
      </c>
      <c r="AO102" s="156">
        <v>0</v>
      </c>
      <c r="AP102" s="796">
        <f t="shared" si="2"/>
        <v>0</v>
      </c>
      <c r="AQ102" s="113"/>
      <c r="AR102" s="107">
        <v>43608</v>
      </c>
      <c r="AS102" s="1472">
        <v>0.6875</v>
      </c>
      <c r="AT102" s="1473" t="s">
        <v>96</v>
      </c>
      <c r="AU102" s="108">
        <v>10</v>
      </c>
      <c r="AV102" s="90" t="s">
        <v>75</v>
      </c>
      <c r="AW102" s="1473">
        <v>8.6</v>
      </c>
      <c r="AX102" s="1473">
        <v>101</v>
      </c>
      <c r="AY102" s="1474">
        <v>7</v>
      </c>
      <c r="AZ102" s="1473">
        <v>3.9</v>
      </c>
      <c r="BA102" s="1475">
        <v>21.7</v>
      </c>
      <c r="BB102" s="1473">
        <v>761.4</v>
      </c>
      <c r="BC102" s="1475">
        <v>8.24</v>
      </c>
      <c r="BD102" s="108" t="s">
        <v>91</v>
      </c>
      <c r="BE102" s="108" t="s">
        <v>91</v>
      </c>
      <c r="BF102" s="108" t="s">
        <v>91</v>
      </c>
      <c r="BG102" s="109" t="s">
        <v>91</v>
      </c>
      <c r="BH102" s="1476"/>
    </row>
    <row r="103" spans="1:60" ht="16.5" thickBot="1">
      <c r="A103" s="82">
        <v>43609</v>
      </c>
      <c r="B103" s="14" t="s">
        <v>118</v>
      </c>
      <c r="C103" s="14" t="s">
        <v>74</v>
      </c>
      <c r="D103" s="12"/>
      <c r="E103" s="156">
        <v>1.7333333333333334</v>
      </c>
      <c r="F103" s="156">
        <v>10.4</v>
      </c>
      <c r="G103" s="156">
        <v>0</v>
      </c>
      <c r="H103" s="156">
        <v>1.2</v>
      </c>
      <c r="I103" s="156">
        <v>0</v>
      </c>
      <c r="J103" s="156">
        <v>0.4</v>
      </c>
      <c r="K103" s="156">
        <v>0</v>
      </c>
      <c r="L103" s="156">
        <v>0.4</v>
      </c>
      <c r="M103" s="156">
        <v>0</v>
      </c>
      <c r="N103" s="156">
        <v>0</v>
      </c>
      <c r="O103" s="156">
        <v>0</v>
      </c>
      <c r="P103" s="156">
        <v>0</v>
      </c>
      <c r="Q103" s="156">
        <v>0</v>
      </c>
      <c r="R103" s="156">
        <v>0</v>
      </c>
      <c r="S103" s="156">
        <v>0</v>
      </c>
      <c r="T103" s="156">
        <v>0</v>
      </c>
      <c r="U103" s="156">
        <v>0</v>
      </c>
      <c r="V103" s="156">
        <v>0</v>
      </c>
      <c r="W103" s="156">
        <v>0</v>
      </c>
      <c r="X103" s="156">
        <v>0</v>
      </c>
      <c r="Y103" s="156">
        <v>0</v>
      </c>
      <c r="Z103" s="156">
        <v>0</v>
      </c>
      <c r="AA103" s="156">
        <v>0</v>
      </c>
      <c r="AB103" s="156">
        <v>0</v>
      </c>
      <c r="AC103" s="156">
        <v>0</v>
      </c>
      <c r="AD103" s="156">
        <v>0</v>
      </c>
      <c r="AE103" s="156">
        <v>0</v>
      </c>
      <c r="AF103" s="156">
        <v>0</v>
      </c>
      <c r="AG103" s="156">
        <v>0</v>
      </c>
      <c r="AH103" s="156">
        <v>0</v>
      </c>
      <c r="AI103" s="156">
        <v>0</v>
      </c>
      <c r="AJ103" s="156">
        <v>0</v>
      </c>
      <c r="AK103" s="156">
        <v>0</v>
      </c>
      <c r="AL103" s="156">
        <v>0</v>
      </c>
      <c r="AM103" s="156">
        <v>0</v>
      </c>
      <c r="AN103" s="156">
        <v>0</v>
      </c>
      <c r="AO103" s="156">
        <v>0</v>
      </c>
      <c r="AP103" s="796">
        <f t="shared" si="2"/>
        <v>13.733333333333333</v>
      </c>
      <c r="AQ103" s="113"/>
      <c r="AR103" s="107">
        <v>43609</v>
      </c>
      <c r="AS103" s="1472">
        <v>0.4375</v>
      </c>
      <c r="AT103" s="1473" t="s">
        <v>118</v>
      </c>
      <c r="AU103" s="108">
        <v>10</v>
      </c>
      <c r="AV103" s="90" t="s">
        <v>75</v>
      </c>
      <c r="AW103" s="1473">
        <v>11.8</v>
      </c>
      <c r="AX103" s="1473">
        <v>131</v>
      </c>
      <c r="AY103" s="1474">
        <v>1.7330000000000001</v>
      </c>
      <c r="AZ103" s="1473">
        <v>0.9</v>
      </c>
      <c r="BA103" s="1475">
        <v>20.399999999999999</v>
      </c>
      <c r="BB103" s="1473">
        <v>762.1</v>
      </c>
      <c r="BC103" s="1475">
        <v>8.76</v>
      </c>
      <c r="BD103" s="108" t="s">
        <v>91</v>
      </c>
      <c r="BE103" s="108" t="s">
        <v>91</v>
      </c>
      <c r="BF103" s="108" t="s">
        <v>91</v>
      </c>
      <c r="BG103" s="109" t="s">
        <v>91</v>
      </c>
      <c r="BH103" s="1476"/>
    </row>
    <row r="104" spans="1:60" ht="16.5" thickBot="1">
      <c r="A104" s="35">
        <v>43609</v>
      </c>
      <c r="B104" s="14" t="s">
        <v>121</v>
      </c>
      <c r="C104" s="14" t="s">
        <v>74</v>
      </c>
      <c r="D104" s="12"/>
      <c r="E104" s="156">
        <v>2.2666666666666666</v>
      </c>
      <c r="F104" s="156">
        <v>0.4</v>
      </c>
      <c r="G104" s="156">
        <v>5.8666666666666663</v>
      </c>
      <c r="H104" s="156">
        <v>0.26666666666666666</v>
      </c>
      <c r="I104" s="156">
        <v>0</v>
      </c>
      <c r="J104" s="156">
        <v>0.53333333333333333</v>
      </c>
      <c r="K104" s="156">
        <v>0</v>
      </c>
      <c r="L104" s="156">
        <v>0.53333333333333333</v>
      </c>
      <c r="M104" s="156">
        <v>0</v>
      </c>
      <c r="N104" s="156">
        <v>0</v>
      </c>
      <c r="O104" s="156">
        <v>0</v>
      </c>
      <c r="P104" s="156">
        <v>0</v>
      </c>
      <c r="Q104" s="156">
        <v>0</v>
      </c>
      <c r="R104" s="156">
        <v>5.8666666666666663</v>
      </c>
      <c r="S104" s="156">
        <v>0</v>
      </c>
      <c r="T104" s="156">
        <v>0</v>
      </c>
      <c r="U104" s="156">
        <v>0</v>
      </c>
      <c r="V104" s="156">
        <v>0</v>
      </c>
      <c r="W104" s="156">
        <v>0</v>
      </c>
      <c r="X104" s="156">
        <v>0</v>
      </c>
      <c r="Y104" s="156">
        <v>0</v>
      </c>
      <c r="Z104" s="156">
        <v>0</v>
      </c>
      <c r="AA104" s="156">
        <v>0</v>
      </c>
      <c r="AB104" s="156">
        <v>0</v>
      </c>
      <c r="AC104" s="156">
        <v>0</v>
      </c>
      <c r="AD104" s="156">
        <v>0</v>
      </c>
      <c r="AE104" s="156">
        <v>0</v>
      </c>
      <c r="AF104" s="156">
        <v>0</v>
      </c>
      <c r="AG104" s="156">
        <v>0</v>
      </c>
      <c r="AH104" s="156">
        <v>0</v>
      </c>
      <c r="AI104" s="156">
        <v>0</v>
      </c>
      <c r="AJ104" s="156">
        <v>0</v>
      </c>
      <c r="AK104" s="156">
        <v>0</v>
      </c>
      <c r="AL104" s="156">
        <v>0</v>
      </c>
      <c r="AM104" s="156">
        <v>0</v>
      </c>
      <c r="AN104" s="156">
        <v>0</v>
      </c>
      <c r="AO104" s="156">
        <v>0</v>
      </c>
      <c r="AP104" s="796">
        <f t="shared" si="2"/>
        <v>9.3333333333333357</v>
      </c>
      <c r="AQ104" s="113"/>
      <c r="AR104" s="107">
        <v>43609</v>
      </c>
      <c r="AS104" s="1472">
        <v>0.46527777777777773</v>
      </c>
      <c r="AT104" s="1473" t="s">
        <v>121</v>
      </c>
      <c r="AU104" s="108">
        <v>10</v>
      </c>
      <c r="AV104" s="90" t="s">
        <v>75</v>
      </c>
      <c r="AW104" s="1473">
        <v>8.1999999999999993</v>
      </c>
      <c r="AX104" s="1473">
        <v>91</v>
      </c>
      <c r="AY104" s="1474">
        <v>6.06</v>
      </c>
      <c r="AZ104" s="1473">
        <v>3.3</v>
      </c>
      <c r="BA104" s="1475">
        <v>19.3</v>
      </c>
      <c r="BB104" s="1473">
        <v>761.8</v>
      </c>
      <c r="BC104" s="1475">
        <v>7.33</v>
      </c>
      <c r="BD104" s="108" t="s">
        <v>91</v>
      </c>
      <c r="BE104" s="108" t="s">
        <v>91</v>
      </c>
      <c r="BF104" s="108" t="s">
        <v>91</v>
      </c>
      <c r="BG104" s="109" t="s">
        <v>91</v>
      </c>
      <c r="BH104" s="1476"/>
    </row>
    <row r="105" spans="1:60" ht="16.5" thickBot="1">
      <c r="A105" s="82">
        <v>43609</v>
      </c>
      <c r="B105" s="14" t="s">
        <v>128</v>
      </c>
      <c r="C105" s="14" t="s">
        <v>74</v>
      </c>
      <c r="D105" s="12"/>
      <c r="E105" s="156">
        <v>8.1333333333333329</v>
      </c>
      <c r="F105" s="156">
        <v>18.933333333333334</v>
      </c>
      <c r="G105" s="156">
        <v>0.13333333333333333</v>
      </c>
      <c r="H105" s="156">
        <v>39.733333333333334</v>
      </c>
      <c r="I105" s="156">
        <v>0.13333333333333333</v>
      </c>
      <c r="J105" s="156">
        <v>0.66666666666666663</v>
      </c>
      <c r="K105" s="156">
        <v>0</v>
      </c>
      <c r="L105" s="156">
        <v>0.66666666666666663</v>
      </c>
      <c r="M105" s="156">
        <v>0</v>
      </c>
      <c r="N105" s="156">
        <v>0</v>
      </c>
      <c r="O105" s="156">
        <v>0</v>
      </c>
      <c r="P105" s="156">
        <v>0</v>
      </c>
      <c r="Q105" s="156">
        <v>0</v>
      </c>
      <c r="R105" s="156">
        <v>0.13333333333333333</v>
      </c>
      <c r="S105" s="156">
        <v>0</v>
      </c>
      <c r="T105" s="156">
        <v>0</v>
      </c>
      <c r="U105" s="156">
        <v>0</v>
      </c>
      <c r="V105" s="156">
        <v>0</v>
      </c>
      <c r="W105" s="156">
        <v>0</v>
      </c>
      <c r="X105" s="156">
        <v>0</v>
      </c>
      <c r="Y105" s="156">
        <v>0</v>
      </c>
      <c r="Z105" s="156">
        <v>0</v>
      </c>
      <c r="AA105" s="156">
        <v>0</v>
      </c>
      <c r="AB105" s="156">
        <v>0</v>
      </c>
      <c r="AC105" s="156">
        <v>0</v>
      </c>
      <c r="AD105" s="156">
        <v>0</v>
      </c>
      <c r="AE105" s="156">
        <v>0</v>
      </c>
      <c r="AF105" s="156">
        <v>0</v>
      </c>
      <c r="AG105" s="156">
        <v>0</v>
      </c>
      <c r="AH105" s="156">
        <v>0</v>
      </c>
      <c r="AI105" s="156">
        <v>0</v>
      </c>
      <c r="AJ105" s="156">
        <v>0</v>
      </c>
      <c r="AK105" s="156">
        <v>0</v>
      </c>
      <c r="AL105" s="156">
        <v>0</v>
      </c>
      <c r="AM105" s="156">
        <v>0.26666666666666666</v>
      </c>
      <c r="AN105" s="156">
        <v>0.53333333333333333</v>
      </c>
      <c r="AO105" s="156">
        <v>0</v>
      </c>
      <c r="AP105" s="796">
        <f t="shared" si="2"/>
        <v>68.53333333333336</v>
      </c>
      <c r="AQ105" s="113"/>
      <c r="AR105" s="107">
        <v>43609</v>
      </c>
      <c r="AS105" s="1472">
        <v>0.4513888888888889</v>
      </c>
      <c r="AT105" s="1473" t="s">
        <v>128</v>
      </c>
      <c r="AU105" s="108">
        <v>10</v>
      </c>
      <c r="AV105" s="90" t="s">
        <v>75</v>
      </c>
      <c r="AW105" s="1473">
        <v>5.5</v>
      </c>
      <c r="AX105" s="1473">
        <v>56</v>
      </c>
      <c r="AY105" s="1474">
        <v>1.1479999999999999</v>
      </c>
      <c r="AZ105" s="1473">
        <v>0.6</v>
      </c>
      <c r="BA105" s="1475">
        <v>16.8</v>
      </c>
      <c r="BB105" s="1473">
        <v>762.3</v>
      </c>
      <c r="BC105" s="1475">
        <v>7.13</v>
      </c>
      <c r="BD105" s="108" t="s">
        <v>91</v>
      </c>
      <c r="BE105" s="108" t="s">
        <v>91</v>
      </c>
      <c r="BF105" s="108" t="s">
        <v>91</v>
      </c>
      <c r="BG105" s="109" t="s">
        <v>91</v>
      </c>
      <c r="BH105" s="1476"/>
    </row>
    <row r="106" spans="1:60" ht="16.5" thickBot="1">
      <c r="A106" s="35">
        <v>43643</v>
      </c>
      <c r="B106" s="14" t="s">
        <v>73</v>
      </c>
      <c r="C106" s="14" t="s">
        <v>74</v>
      </c>
      <c r="D106" s="12"/>
      <c r="E106" s="156">
        <v>0</v>
      </c>
      <c r="F106" s="156">
        <v>220</v>
      </c>
      <c r="G106" s="156">
        <v>6</v>
      </c>
      <c r="H106" s="156">
        <v>0</v>
      </c>
      <c r="I106" s="156">
        <v>0</v>
      </c>
      <c r="J106" s="156">
        <v>0.93333333333333335</v>
      </c>
      <c r="K106" s="156">
        <v>0</v>
      </c>
      <c r="L106" s="156">
        <v>0.66666666666666663</v>
      </c>
      <c r="M106" s="156">
        <v>0</v>
      </c>
      <c r="N106" s="156">
        <v>0</v>
      </c>
      <c r="O106" s="156">
        <v>0.26666666666666666</v>
      </c>
      <c r="P106" s="156">
        <v>0</v>
      </c>
      <c r="Q106" s="156">
        <v>0.26666666666666666</v>
      </c>
      <c r="R106" s="156">
        <v>6</v>
      </c>
      <c r="S106" s="156">
        <v>0</v>
      </c>
      <c r="T106" s="156">
        <v>0</v>
      </c>
      <c r="U106" s="156">
        <v>0</v>
      </c>
      <c r="V106" s="156">
        <v>0</v>
      </c>
      <c r="W106" s="156">
        <v>0</v>
      </c>
      <c r="X106" s="156">
        <v>0</v>
      </c>
      <c r="Y106" s="156">
        <v>0</v>
      </c>
      <c r="Z106" s="156">
        <v>0</v>
      </c>
      <c r="AA106" s="156">
        <v>0</v>
      </c>
      <c r="AB106" s="156">
        <v>0</v>
      </c>
      <c r="AC106" s="156">
        <v>0</v>
      </c>
      <c r="AD106" s="156">
        <v>0</v>
      </c>
      <c r="AE106" s="156">
        <v>0</v>
      </c>
      <c r="AF106" s="156">
        <v>0</v>
      </c>
      <c r="AG106" s="156">
        <v>0</v>
      </c>
      <c r="AH106" s="156">
        <v>0</v>
      </c>
      <c r="AI106" s="156">
        <v>0</v>
      </c>
      <c r="AJ106" s="156">
        <v>0</v>
      </c>
      <c r="AK106" s="156">
        <v>0</v>
      </c>
      <c r="AL106" s="156">
        <v>0</v>
      </c>
      <c r="AM106" s="156">
        <v>0</v>
      </c>
      <c r="AN106" s="156">
        <v>0</v>
      </c>
      <c r="AO106" s="156">
        <v>0</v>
      </c>
      <c r="AP106" s="796">
        <f t="shared" si="2"/>
        <v>227.20000000000002</v>
      </c>
      <c r="AQ106" s="113"/>
      <c r="AR106" s="107">
        <v>43643</v>
      </c>
      <c r="AS106" s="1472">
        <v>0.60416666666666663</v>
      </c>
      <c r="AT106" s="1473" t="s">
        <v>73</v>
      </c>
      <c r="AU106" s="108">
        <v>10</v>
      </c>
      <c r="AV106" s="90" t="s">
        <v>75</v>
      </c>
      <c r="AW106" s="1473">
        <v>15.1</v>
      </c>
      <c r="AX106" s="1473">
        <v>214</v>
      </c>
      <c r="AY106" s="1474">
        <v>39.6</v>
      </c>
      <c r="AZ106" s="1473">
        <v>25.3</v>
      </c>
      <c r="BA106" s="1475">
        <v>25.8</v>
      </c>
      <c r="BB106" s="1473">
        <v>761</v>
      </c>
      <c r="BC106" s="1475">
        <v>8.6</v>
      </c>
      <c r="BD106" s="1473">
        <v>0</v>
      </c>
      <c r="BE106" s="1473">
        <v>0</v>
      </c>
      <c r="BF106" s="1473">
        <v>2</v>
      </c>
      <c r="BG106" s="1483">
        <v>0.15</v>
      </c>
      <c r="BH106" s="1476"/>
    </row>
    <row r="107" spans="1:60" ht="16.5" thickBot="1">
      <c r="A107" s="35">
        <v>43643</v>
      </c>
      <c r="B107" s="14" t="s">
        <v>118</v>
      </c>
      <c r="C107" s="14" t="s">
        <v>74</v>
      </c>
      <c r="D107" s="12"/>
      <c r="E107" s="156">
        <v>23.466666666666665</v>
      </c>
      <c r="F107" s="156">
        <v>160.53333333333333</v>
      </c>
      <c r="G107" s="156">
        <v>0.53333333333333333</v>
      </c>
      <c r="H107" s="156">
        <v>87.86666666666666</v>
      </c>
      <c r="I107" s="156">
        <v>1.2</v>
      </c>
      <c r="J107" s="156">
        <v>0</v>
      </c>
      <c r="K107" s="156">
        <v>0</v>
      </c>
      <c r="L107" s="156">
        <v>0</v>
      </c>
      <c r="M107" s="156">
        <v>0</v>
      </c>
      <c r="N107" s="156">
        <v>0</v>
      </c>
      <c r="O107" s="156">
        <v>0</v>
      </c>
      <c r="P107" s="156">
        <v>0</v>
      </c>
      <c r="Q107" s="156">
        <v>0</v>
      </c>
      <c r="R107" s="156">
        <v>0.66666666666666663</v>
      </c>
      <c r="S107" s="156">
        <v>0.13333333333333333</v>
      </c>
      <c r="T107" s="156">
        <v>0</v>
      </c>
      <c r="U107" s="156">
        <v>0</v>
      </c>
      <c r="V107" s="156">
        <v>0</v>
      </c>
      <c r="W107" s="156">
        <v>0</v>
      </c>
      <c r="X107" s="156">
        <v>0.13333333333333333</v>
      </c>
      <c r="Y107" s="156">
        <v>0</v>
      </c>
      <c r="Z107" s="156">
        <v>2.4</v>
      </c>
      <c r="AA107" s="156">
        <v>0.13333333333333333</v>
      </c>
      <c r="AB107" s="156">
        <v>1.6</v>
      </c>
      <c r="AC107" s="156">
        <v>0</v>
      </c>
      <c r="AD107" s="156">
        <v>0</v>
      </c>
      <c r="AE107" s="156">
        <v>0</v>
      </c>
      <c r="AF107" s="156">
        <v>0</v>
      </c>
      <c r="AG107" s="156">
        <v>0.66666666666666663</v>
      </c>
      <c r="AH107" s="156">
        <v>0</v>
      </c>
      <c r="AI107" s="156">
        <v>0</v>
      </c>
      <c r="AJ107" s="156">
        <v>0</v>
      </c>
      <c r="AK107" s="156">
        <v>0.26666666666666666</v>
      </c>
      <c r="AL107" s="156">
        <v>0</v>
      </c>
      <c r="AM107" s="156">
        <v>0</v>
      </c>
      <c r="AN107" s="156">
        <v>1.7333333333333334</v>
      </c>
      <c r="AO107" s="156">
        <v>0</v>
      </c>
      <c r="AP107" s="796">
        <f t="shared" si="2"/>
        <v>278.26666666666665</v>
      </c>
      <c r="AQ107" s="113"/>
      <c r="AR107" s="107">
        <v>43643</v>
      </c>
      <c r="AS107" s="1472">
        <v>0.46875</v>
      </c>
      <c r="AT107" s="1473" t="s">
        <v>118</v>
      </c>
      <c r="AU107" s="108">
        <v>5</v>
      </c>
      <c r="AV107" s="90" t="s">
        <v>75</v>
      </c>
      <c r="AW107" s="1473">
        <v>3.8</v>
      </c>
      <c r="AX107" s="1473">
        <v>42</v>
      </c>
      <c r="AY107" s="1474">
        <v>5.61</v>
      </c>
      <c r="AZ107" s="1473">
        <v>3.1</v>
      </c>
      <c r="BA107" s="1475">
        <v>20.6</v>
      </c>
      <c r="BB107" s="1473">
        <v>763.1</v>
      </c>
      <c r="BC107" s="1475">
        <v>6.5</v>
      </c>
      <c r="BD107" s="108">
        <v>0</v>
      </c>
      <c r="BE107" s="108">
        <v>0</v>
      </c>
      <c r="BF107" s="108">
        <v>1.5</v>
      </c>
      <c r="BG107" s="109">
        <v>7.0000000000000007E-2</v>
      </c>
      <c r="BH107" s="1476" t="s">
        <v>140</v>
      </c>
    </row>
    <row r="108" spans="1:60" ht="16.5" thickBot="1">
      <c r="A108" s="35">
        <v>43643</v>
      </c>
      <c r="B108" s="14" t="s">
        <v>128</v>
      </c>
      <c r="C108" s="14" t="s">
        <v>74</v>
      </c>
      <c r="D108" s="12"/>
      <c r="E108" s="156">
        <v>85.066666666666663</v>
      </c>
      <c r="F108" s="156">
        <v>3.3333333333333335</v>
      </c>
      <c r="G108" s="156">
        <v>0</v>
      </c>
      <c r="H108" s="156">
        <v>116.66666666666667</v>
      </c>
      <c r="I108" s="156">
        <v>0</v>
      </c>
      <c r="J108" s="156">
        <v>2.8</v>
      </c>
      <c r="K108" s="156">
        <v>0</v>
      </c>
      <c r="L108" s="156">
        <v>2.2666666666666666</v>
      </c>
      <c r="M108" s="156">
        <v>0</v>
      </c>
      <c r="N108" s="156">
        <v>0.26666666666666666</v>
      </c>
      <c r="O108" s="156">
        <v>0</v>
      </c>
      <c r="P108" s="156">
        <v>0.26666666666666666</v>
      </c>
      <c r="Q108" s="156">
        <v>1.3333333333333333</v>
      </c>
      <c r="R108" s="156">
        <v>0</v>
      </c>
      <c r="S108" s="156">
        <v>0</v>
      </c>
      <c r="T108" s="156">
        <v>0</v>
      </c>
      <c r="U108" s="156">
        <v>0</v>
      </c>
      <c r="V108" s="156">
        <v>0</v>
      </c>
      <c r="W108" s="156">
        <v>0</v>
      </c>
      <c r="X108" s="156">
        <v>0.13333333333333333</v>
      </c>
      <c r="Y108" s="156">
        <v>0.8</v>
      </c>
      <c r="Z108" s="156">
        <v>0</v>
      </c>
      <c r="AA108" s="156">
        <v>0</v>
      </c>
      <c r="AB108" s="156">
        <v>0</v>
      </c>
      <c r="AC108" s="156">
        <v>0</v>
      </c>
      <c r="AD108" s="156">
        <v>0</v>
      </c>
      <c r="AE108" s="156">
        <v>0</v>
      </c>
      <c r="AF108" s="156">
        <v>0</v>
      </c>
      <c r="AG108" s="156">
        <v>0</v>
      </c>
      <c r="AH108" s="156">
        <v>0</v>
      </c>
      <c r="AI108" s="156">
        <v>0</v>
      </c>
      <c r="AJ108" s="156">
        <v>0</v>
      </c>
      <c r="AK108" s="156">
        <v>0</v>
      </c>
      <c r="AL108" s="156">
        <v>0</v>
      </c>
      <c r="AM108" s="156">
        <v>0</v>
      </c>
      <c r="AN108" s="156">
        <v>0.26666666666666666</v>
      </c>
      <c r="AO108" s="156">
        <v>0</v>
      </c>
      <c r="AP108" s="796">
        <f t="shared" si="2"/>
        <v>210.40000000000006</v>
      </c>
      <c r="AQ108" s="113"/>
      <c r="AR108" s="107">
        <v>43643</v>
      </c>
      <c r="AS108" s="1472">
        <v>0.49305555555555558</v>
      </c>
      <c r="AT108" s="1473" t="s">
        <v>128</v>
      </c>
      <c r="AU108" s="108">
        <v>10</v>
      </c>
      <c r="AV108" s="90" t="s">
        <v>75</v>
      </c>
      <c r="AW108" s="1473">
        <v>13.1</v>
      </c>
      <c r="AX108" s="1473">
        <v>161</v>
      </c>
      <c r="AY108" s="1474">
        <v>2.39</v>
      </c>
      <c r="AZ108" s="1473">
        <v>1.2</v>
      </c>
      <c r="BA108" s="1475">
        <v>24.5</v>
      </c>
      <c r="BB108" s="1473">
        <v>762.8</v>
      </c>
      <c r="BC108" s="1475">
        <v>8.8000000000000007</v>
      </c>
      <c r="BD108" s="1473">
        <v>0</v>
      </c>
      <c r="BE108" s="1473">
        <v>0</v>
      </c>
      <c r="BF108" s="1473">
        <v>2</v>
      </c>
      <c r="BG108" s="1483">
        <v>0.15</v>
      </c>
      <c r="BH108" s="1476"/>
    </row>
    <row r="109" spans="1:60" ht="16.5" thickBot="1">
      <c r="A109" s="35">
        <v>43647</v>
      </c>
      <c r="B109" s="14" t="s">
        <v>89</v>
      </c>
      <c r="C109" s="14" t="s">
        <v>74</v>
      </c>
      <c r="D109" s="12"/>
      <c r="E109" s="156">
        <v>18.399999999999999</v>
      </c>
      <c r="F109" s="156">
        <v>0.26666666666666666</v>
      </c>
      <c r="G109" s="156">
        <v>0</v>
      </c>
      <c r="H109" s="156">
        <v>0</v>
      </c>
      <c r="I109" s="156">
        <v>0</v>
      </c>
      <c r="J109" s="156">
        <v>0</v>
      </c>
      <c r="K109" s="156">
        <v>0</v>
      </c>
      <c r="L109" s="156">
        <v>0</v>
      </c>
      <c r="M109" s="156">
        <v>0</v>
      </c>
      <c r="N109" s="156">
        <v>0</v>
      </c>
      <c r="O109" s="156">
        <v>0</v>
      </c>
      <c r="P109" s="156">
        <v>0</v>
      </c>
      <c r="Q109" s="156">
        <v>0</v>
      </c>
      <c r="R109" s="156">
        <v>0</v>
      </c>
      <c r="S109" s="156">
        <v>0</v>
      </c>
      <c r="T109" s="156">
        <v>0</v>
      </c>
      <c r="U109" s="156">
        <v>0</v>
      </c>
      <c r="V109" s="156">
        <v>0</v>
      </c>
      <c r="W109" s="156">
        <v>0</v>
      </c>
      <c r="X109" s="156">
        <v>0</v>
      </c>
      <c r="Y109" s="156">
        <v>0</v>
      </c>
      <c r="Z109" s="156">
        <v>0</v>
      </c>
      <c r="AA109" s="156">
        <v>0</v>
      </c>
      <c r="AB109" s="156">
        <v>0</v>
      </c>
      <c r="AC109" s="156">
        <v>0</v>
      </c>
      <c r="AD109" s="156">
        <v>0</v>
      </c>
      <c r="AE109" s="156">
        <v>0</v>
      </c>
      <c r="AF109" s="156">
        <v>0</v>
      </c>
      <c r="AG109" s="156">
        <v>0</v>
      </c>
      <c r="AH109" s="156">
        <v>0</v>
      </c>
      <c r="AI109" s="156">
        <v>0</v>
      </c>
      <c r="AJ109" s="156">
        <v>0</v>
      </c>
      <c r="AK109" s="156">
        <v>0</v>
      </c>
      <c r="AL109" s="156">
        <v>0</v>
      </c>
      <c r="AM109" s="156">
        <v>0</v>
      </c>
      <c r="AN109" s="156">
        <v>0</v>
      </c>
      <c r="AO109" s="156">
        <v>0</v>
      </c>
      <c r="AP109" s="796">
        <f t="shared" si="2"/>
        <v>18.666666666666664</v>
      </c>
      <c r="AQ109" s="113"/>
      <c r="AR109" s="107">
        <v>43647</v>
      </c>
      <c r="AS109" s="1472">
        <v>0.4548611111111111</v>
      </c>
      <c r="AT109" s="1473" t="s">
        <v>89</v>
      </c>
      <c r="AU109" s="108">
        <v>10</v>
      </c>
      <c r="AV109" s="90" t="s">
        <v>75</v>
      </c>
      <c r="AW109" s="1473">
        <v>10.199999999999999</v>
      </c>
      <c r="AX109" s="1473">
        <v>140</v>
      </c>
      <c r="AY109" s="1474">
        <v>26.52</v>
      </c>
      <c r="AZ109" s="1473">
        <v>16.2</v>
      </c>
      <c r="BA109" s="1475">
        <v>26</v>
      </c>
      <c r="BB109" s="1473">
        <v>760.7</v>
      </c>
      <c r="BC109" s="1475">
        <v>8.8000000000000007</v>
      </c>
      <c r="BD109" s="1473">
        <v>0</v>
      </c>
      <c r="BE109" s="1473">
        <v>1</v>
      </c>
      <c r="BF109" s="1473">
        <v>2</v>
      </c>
      <c r="BG109" s="1483">
        <v>0.6</v>
      </c>
      <c r="BH109" s="1476"/>
    </row>
    <row r="110" spans="1:60" ht="16.5" thickBot="1">
      <c r="A110" s="35">
        <v>43647</v>
      </c>
      <c r="B110" s="14" t="s">
        <v>92</v>
      </c>
      <c r="C110" s="14" t="s">
        <v>74</v>
      </c>
      <c r="D110" s="12"/>
      <c r="E110" s="156">
        <v>1.2</v>
      </c>
      <c r="F110" s="156">
        <v>32.533333333333331</v>
      </c>
      <c r="G110" s="156">
        <v>1.4666666666666666</v>
      </c>
      <c r="H110" s="156">
        <v>0</v>
      </c>
      <c r="I110" s="156">
        <v>0.4</v>
      </c>
      <c r="J110" s="156">
        <v>2.2666666666666666</v>
      </c>
      <c r="K110" s="156">
        <v>0</v>
      </c>
      <c r="L110" s="156">
        <v>2.2666666666666666</v>
      </c>
      <c r="M110" s="156">
        <v>0</v>
      </c>
      <c r="N110" s="156">
        <v>0</v>
      </c>
      <c r="O110" s="156">
        <v>0</v>
      </c>
      <c r="P110" s="156">
        <v>0</v>
      </c>
      <c r="Q110" s="156">
        <v>0.13333333333333333</v>
      </c>
      <c r="R110" s="156">
        <v>1.4666666666666666</v>
      </c>
      <c r="S110" s="156">
        <v>0</v>
      </c>
      <c r="T110" s="156">
        <v>0</v>
      </c>
      <c r="U110" s="156">
        <v>0</v>
      </c>
      <c r="V110" s="156">
        <v>0</v>
      </c>
      <c r="W110" s="156">
        <v>0</v>
      </c>
      <c r="X110" s="156">
        <v>0</v>
      </c>
      <c r="Y110" s="156">
        <v>0</v>
      </c>
      <c r="Z110" s="156">
        <v>0</v>
      </c>
      <c r="AA110" s="156">
        <v>0</v>
      </c>
      <c r="AB110" s="156">
        <v>0</v>
      </c>
      <c r="AC110" s="156">
        <v>0</v>
      </c>
      <c r="AD110" s="156">
        <v>0</v>
      </c>
      <c r="AE110" s="156">
        <v>0</v>
      </c>
      <c r="AF110" s="156">
        <v>0</v>
      </c>
      <c r="AG110" s="156">
        <v>0</v>
      </c>
      <c r="AH110" s="156">
        <v>0</v>
      </c>
      <c r="AI110" s="156">
        <v>0</v>
      </c>
      <c r="AJ110" s="156">
        <v>0</v>
      </c>
      <c r="AK110" s="156">
        <v>0</v>
      </c>
      <c r="AL110" s="156">
        <v>0</v>
      </c>
      <c r="AM110" s="156">
        <v>0</v>
      </c>
      <c r="AN110" s="156">
        <v>0</v>
      </c>
      <c r="AO110" s="156">
        <v>0</v>
      </c>
      <c r="AP110" s="796">
        <f t="shared" si="2"/>
        <v>38</v>
      </c>
      <c r="AQ110" s="113"/>
      <c r="AR110" s="107">
        <v>43647</v>
      </c>
      <c r="AS110" s="1472">
        <v>0.42708333333333331</v>
      </c>
      <c r="AT110" s="1473" t="s">
        <v>92</v>
      </c>
      <c r="AU110" s="108">
        <v>10</v>
      </c>
      <c r="AV110" s="90" t="s">
        <v>75</v>
      </c>
      <c r="AW110" s="1473">
        <v>8.8000000000000007</v>
      </c>
      <c r="AX110" s="1473">
        <v>117</v>
      </c>
      <c r="AY110" s="1474">
        <v>27.19</v>
      </c>
      <c r="AZ110" s="1473">
        <v>16.8</v>
      </c>
      <c r="BA110" s="1475">
        <v>24.7</v>
      </c>
      <c r="BB110" s="1473">
        <v>760.9</v>
      </c>
      <c r="BC110" s="1475">
        <v>8.6</v>
      </c>
      <c r="BD110" s="1473">
        <v>0</v>
      </c>
      <c r="BE110" s="1473">
        <v>0</v>
      </c>
      <c r="BF110" s="1473">
        <v>2.5</v>
      </c>
      <c r="BG110" s="1483">
        <v>0.6</v>
      </c>
      <c r="BH110" s="1476"/>
    </row>
    <row r="111" spans="1:60" ht="16.5" thickBot="1">
      <c r="A111" s="35">
        <v>43647</v>
      </c>
      <c r="B111" s="14" t="s">
        <v>121</v>
      </c>
      <c r="C111" s="14" t="s">
        <v>74</v>
      </c>
      <c r="D111" s="12"/>
      <c r="E111" s="156">
        <v>2.1333333333333333</v>
      </c>
      <c r="F111" s="156">
        <v>14.4</v>
      </c>
      <c r="G111" s="156">
        <v>4.2666666666666666</v>
      </c>
      <c r="H111" s="156">
        <v>0.26666666666666666</v>
      </c>
      <c r="I111" s="156">
        <v>2.1333333333333333</v>
      </c>
      <c r="J111" s="156">
        <v>1.4666666666666666</v>
      </c>
      <c r="K111" s="156">
        <v>0</v>
      </c>
      <c r="L111" s="156">
        <v>1.3333333333333333</v>
      </c>
      <c r="M111" s="156">
        <v>0</v>
      </c>
      <c r="N111" s="156">
        <v>0</v>
      </c>
      <c r="O111" s="156">
        <v>0.13333333333333333</v>
      </c>
      <c r="P111" s="156">
        <v>0</v>
      </c>
      <c r="Q111" s="156">
        <v>0</v>
      </c>
      <c r="R111" s="156">
        <v>4.2666666666666666</v>
      </c>
      <c r="S111" s="156">
        <v>0</v>
      </c>
      <c r="T111" s="156">
        <v>2.4</v>
      </c>
      <c r="U111" s="156">
        <v>0</v>
      </c>
      <c r="V111" s="156">
        <v>2.4</v>
      </c>
      <c r="W111" s="156">
        <v>0</v>
      </c>
      <c r="X111" s="156">
        <v>0</v>
      </c>
      <c r="Y111" s="156">
        <v>0</v>
      </c>
      <c r="Z111" s="156">
        <v>0</v>
      </c>
      <c r="AA111" s="156">
        <v>0</v>
      </c>
      <c r="AB111" s="156">
        <v>0</v>
      </c>
      <c r="AC111" s="156">
        <v>0</v>
      </c>
      <c r="AD111" s="156">
        <v>0</v>
      </c>
      <c r="AE111" s="156">
        <v>0</v>
      </c>
      <c r="AF111" s="156">
        <v>0</v>
      </c>
      <c r="AG111" s="156">
        <v>0</v>
      </c>
      <c r="AH111" s="156">
        <v>0</v>
      </c>
      <c r="AI111" s="156">
        <v>0</v>
      </c>
      <c r="AJ111" s="156">
        <v>0</v>
      </c>
      <c r="AK111" s="156">
        <v>0</v>
      </c>
      <c r="AL111" s="156">
        <v>0</v>
      </c>
      <c r="AM111" s="156">
        <v>0</v>
      </c>
      <c r="AN111" s="156">
        <v>0</v>
      </c>
      <c r="AO111" s="156">
        <v>0</v>
      </c>
      <c r="AP111" s="796">
        <f t="shared" ref="AP111:AP156" si="3">SUM(E111:AO111)-(J111+R111+T111+Z111)</f>
        <v>27.066666666666663</v>
      </c>
      <c r="AQ111" s="113"/>
      <c r="AR111" s="107">
        <v>43647</v>
      </c>
      <c r="AS111" s="1472">
        <v>0.39583333333333331</v>
      </c>
      <c r="AT111" s="1473" t="s">
        <v>121</v>
      </c>
      <c r="AU111" s="108">
        <v>10</v>
      </c>
      <c r="AV111" s="90" t="s">
        <v>75</v>
      </c>
      <c r="AW111" s="1473">
        <v>7.8</v>
      </c>
      <c r="AX111" s="1473">
        <v>101</v>
      </c>
      <c r="AY111" s="1474">
        <v>13.69</v>
      </c>
      <c r="AZ111" s="1473">
        <v>7.9</v>
      </c>
      <c r="BA111" s="1475">
        <v>26.2</v>
      </c>
      <c r="BB111" s="1473">
        <v>759.2</v>
      </c>
      <c r="BC111" s="1475">
        <v>7.5</v>
      </c>
      <c r="BD111" s="1473">
        <v>0</v>
      </c>
      <c r="BE111" s="1473">
        <v>1</v>
      </c>
      <c r="BF111" s="1473">
        <v>2.5</v>
      </c>
      <c r="BG111" s="1483">
        <v>0.2</v>
      </c>
      <c r="BH111" s="1476"/>
    </row>
    <row r="112" spans="1:60" ht="16.5" thickBot="1">
      <c r="A112" s="35">
        <v>43648</v>
      </c>
      <c r="B112" s="14" t="s">
        <v>94</v>
      </c>
      <c r="C112" s="14" t="s">
        <v>74</v>
      </c>
      <c r="D112" s="12"/>
      <c r="E112" s="156">
        <v>2.1333333333333333</v>
      </c>
      <c r="F112" s="156">
        <v>2.6666666666666665</v>
      </c>
      <c r="G112" s="156">
        <v>0.8</v>
      </c>
      <c r="H112" s="156">
        <v>0.13333333333333333</v>
      </c>
      <c r="I112" s="156">
        <v>0</v>
      </c>
      <c r="J112" s="156">
        <v>2.4</v>
      </c>
      <c r="K112" s="156">
        <v>0</v>
      </c>
      <c r="L112" s="156">
        <v>1.8666666666666667</v>
      </c>
      <c r="M112" s="156">
        <v>0</v>
      </c>
      <c r="N112" s="156">
        <v>0.4</v>
      </c>
      <c r="O112" s="156">
        <v>0.13333333333333333</v>
      </c>
      <c r="P112" s="156">
        <v>0</v>
      </c>
      <c r="Q112" s="156">
        <v>0</v>
      </c>
      <c r="R112" s="156">
        <v>0.8</v>
      </c>
      <c r="S112" s="156">
        <v>0</v>
      </c>
      <c r="T112" s="156">
        <v>0</v>
      </c>
      <c r="U112" s="156">
        <v>0</v>
      </c>
      <c r="V112" s="156">
        <v>0</v>
      </c>
      <c r="W112" s="156">
        <v>0</v>
      </c>
      <c r="X112" s="156">
        <v>0</v>
      </c>
      <c r="Y112" s="156">
        <v>0</v>
      </c>
      <c r="Z112" s="156">
        <v>0</v>
      </c>
      <c r="AA112" s="156">
        <v>0</v>
      </c>
      <c r="AB112" s="156">
        <v>0</v>
      </c>
      <c r="AC112" s="156">
        <v>0</v>
      </c>
      <c r="AD112" s="156">
        <v>0</v>
      </c>
      <c r="AE112" s="156">
        <v>0</v>
      </c>
      <c r="AF112" s="156">
        <v>0</v>
      </c>
      <c r="AG112" s="156">
        <v>0</v>
      </c>
      <c r="AH112" s="156">
        <v>0</v>
      </c>
      <c r="AI112" s="156">
        <v>0</v>
      </c>
      <c r="AJ112" s="156">
        <v>0</v>
      </c>
      <c r="AK112" s="156">
        <v>0</v>
      </c>
      <c r="AL112" s="156">
        <v>0</v>
      </c>
      <c r="AM112" s="156">
        <v>0</v>
      </c>
      <c r="AN112" s="156">
        <v>0</v>
      </c>
      <c r="AO112" s="156">
        <v>0</v>
      </c>
      <c r="AP112" s="796">
        <f t="shared" si="3"/>
        <v>8.1333333333333329</v>
      </c>
      <c r="AQ112" s="113"/>
      <c r="AR112" s="107">
        <v>43648</v>
      </c>
      <c r="AS112" s="1472">
        <v>0.66666666666666663</v>
      </c>
      <c r="AT112" s="1473" t="s">
        <v>94</v>
      </c>
      <c r="AU112" s="108">
        <v>10</v>
      </c>
      <c r="AV112" s="90" t="s">
        <v>75</v>
      </c>
      <c r="AW112" s="1473">
        <v>13.2</v>
      </c>
      <c r="AX112" s="1473">
        <v>195</v>
      </c>
      <c r="AY112" s="1474">
        <v>32.200000000000003</v>
      </c>
      <c r="AZ112" s="1473">
        <v>20</v>
      </c>
      <c r="BA112" s="1475">
        <v>29.7</v>
      </c>
      <c r="BB112" s="1473">
        <v>758</v>
      </c>
      <c r="BC112" s="1475">
        <v>8.9</v>
      </c>
      <c r="BD112" s="1473">
        <v>0</v>
      </c>
      <c r="BE112" s="1473">
        <v>0</v>
      </c>
      <c r="BF112" s="1473">
        <v>3</v>
      </c>
      <c r="BG112" s="1483">
        <v>0.4</v>
      </c>
      <c r="BH112" s="1476"/>
    </row>
    <row r="113" spans="1:60" ht="16.5" thickBot="1">
      <c r="A113" s="35">
        <v>43648</v>
      </c>
      <c r="B113" s="14" t="s">
        <v>96</v>
      </c>
      <c r="C113" s="14" t="s">
        <v>74</v>
      </c>
      <c r="D113" s="12"/>
      <c r="E113" s="156">
        <v>0</v>
      </c>
      <c r="F113" s="156">
        <v>29.733333333333334</v>
      </c>
      <c r="G113" s="156">
        <v>12.4</v>
      </c>
      <c r="H113" s="156">
        <v>0</v>
      </c>
      <c r="I113" s="156">
        <v>0</v>
      </c>
      <c r="J113" s="156">
        <v>7.7333333333333334</v>
      </c>
      <c r="K113" s="156">
        <v>0</v>
      </c>
      <c r="L113" s="156">
        <v>7.7333333333333334</v>
      </c>
      <c r="M113" s="156">
        <v>0</v>
      </c>
      <c r="N113" s="156">
        <v>0</v>
      </c>
      <c r="O113" s="156">
        <v>0</v>
      </c>
      <c r="P113" s="156">
        <v>0</v>
      </c>
      <c r="Q113" s="156">
        <v>0</v>
      </c>
      <c r="R113" s="156">
        <v>12.4</v>
      </c>
      <c r="S113" s="156">
        <v>0</v>
      </c>
      <c r="T113" s="156">
        <v>0</v>
      </c>
      <c r="U113" s="156">
        <v>0</v>
      </c>
      <c r="V113" s="156">
        <v>0</v>
      </c>
      <c r="W113" s="156">
        <v>0</v>
      </c>
      <c r="X113" s="156">
        <v>0</v>
      </c>
      <c r="Y113" s="156">
        <v>0</v>
      </c>
      <c r="Z113" s="156">
        <v>0</v>
      </c>
      <c r="AA113" s="156">
        <v>0</v>
      </c>
      <c r="AB113" s="156">
        <v>0</v>
      </c>
      <c r="AC113" s="156">
        <v>0</v>
      </c>
      <c r="AD113" s="156">
        <v>0</v>
      </c>
      <c r="AE113" s="156">
        <v>0</v>
      </c>
      <c r="AF113" s="156">
        <v>0</v>
      </c>
      <c r="AG113" s="156">
        <v>0</v>
      </c>
      <c r="AH113" s="156">
        <v>0</v>
      </c>
      <c r="AI113" s="156">
        <v>0</v>
      </c>
      <c r="AJ113" s="156">
        <v>0</v>
      </c>
      <c r="AK113" s="156">
        <v>0</v>
      </c>
      <c r="AL113" s="156">
        <v>0</v>
      </c>
      <c r="AM113" s="156">
        <v>0</v>
      </c>
      <c r="AN113" s="156">
        <v>0</v>
      </c>
      <c r="AO113" s="156">
        <v>0</v>
      </c>
      <c r="AP113" s="796">
        <f t="shared" si="3"/>
        <v>49.866666666666667</v>
      </c>
      <c r="AQ113" s="113"/>
      <c r="AR113" s="107">
        <v>43648</v>
      </c>
      <c r="AS113" s="1472">
        <v>0.70833333333333337</v>
      </c>
      <c r="AT113" s="1473" t="s">
        <v>96</v>
      </c>
      <c r="AU113" s="108">
        <v>10</v>
      </c>
      <c r="AV113" s="90" t="s">
        <v>75</v>
      </c>
      <c r="AW113" s="1473">
        <v>12.8</v>
      </c>
      <c r="AX113" s="1473">
        <v>193</v>
      </c>
      <c r="AY113" s="1474">
        <v>33.6</v>
      </c>
      <c r="AZ113" s="1473">
        <v>21</v>
      </c>
      <c r="BA113" s="1475">
        <v>29.3</v>
      </c>
      <c r="BB113" s="1473">
        <v>757.2</v>
      </c>
      <c r="BC113" s="1475">
        <v>8.9</v>
      </c>
      <c r="BD113" s="1473">
        <v>0</v>
      </c>
      <c r="BE113" s="1473">
        <v>0</v>
      </c>
      <c r="BF113" s="1473">
        <v>2</v>
      </c>
      <c r="BG113" s="1483">
        <v>0.4</v>
      </c>
      <c r="BH113" s="1476"/>
    </row>
    <row r="114" spans="1:60" ht="16.5" thickBot="1">
      <c r="A114" s="82">
        <v>43657</v>
      </c>
      <c r="B114" s="14" t="s">
        <v>86</v>
      </c>
      <c r="C114" s="14" t="s">
        <v>74</v>
      </c>
      <c r="D114" s="12"/>
      <c r="E114" s="156">
        <v>0.13333333333333333</v>
      </c>
      <c r="F114" s="156">
        <v>3.0666666666666669</v>
      </c>
      <c r="G114" s="156">
        <v>0</v>
      </c>
      <c r="H114" s="156">
        <v>18.266666666666666</v>
      </c>
      <c r="I114" s="156">
        <v>0</v>
      </c>
      <c r="J114" s="156">
        <v>0.13333333333333333</v>
      </c>
      <c r="K114" s="156">
        <v>0</v>
      </c>
      <c r="L114" s="156">
        <v>0.13333333333333333</v>
      </c>
      <c r="M114" s="156">
        <v>0</v>
      </c>
      <c r="N114" s="156">
        <v>0</v>
      </c>
      <c r="O114" s="156">
        <v>0</v>
      </c>
      <c r="P114" s="156">
        <v>0</v>
      </c>
      <c r="Q114" s="156">
        <v>0</v>
      </c>
      <c r="R114" s="156">
        <v>0</v>
      </c>
      <c r="S114" s="156">
        <v>0</v>
      </c>
      <c r="T114" s="156">
        <v>0</v>
      </c>
      <c r="U114" s="156">
        <v>0</v>
      </c>
      <c r="V114" s="156">
        <v>0</v>
      </c>
      <c r="W114" s="156">
        <v>0</v>
      </c>
      <c r="X114" s="156">
        <v>0</v>
      </c>
      <c r="Y114" s="156">
        <v>0</v>
      </c>
      <c r="Z114" s="156">
        <v>0</v>
      </c>
      <c r="AA114" s="156">
        <v>0</v>
      </c>
      <c r="AB114" s="156">
        <v>0</v>
      </c>
      <c r="AC114" s="156">
        <v>0</v>
      </c>
      <c r="AD114" s="156">
        <v>0</v>
      </c>
      <c r="AE114" s="156">
        <v>0</v>
      </c>
      <c r="AF114" s="156">
        <v>0</v>
      </c>
      <c r="AG114" s="156">
        <v>0</v>
      </c>
      <c r="AH114" s="156">
        <v>0</v>
      </c>
      <c r="AI114" s="156">
        <v>0</v>
      </c>
      <c r="AJ114" s="156">
        <v>0</v>
      </c>
      <c r="AK114" s="156">
        <v>0.13333333333333333</v>
      </c>
      <c r="AL114" s="156">
        <v>0</v>
      </c>
      <c r="AM114" s="156">
        <v>0.53333333333333333</v>
      </c>
      <c r="AN114" s="156">
        <v>0</v>
      </c>
      <c r="AO114" s="156">
        <v>0</v>
      </c>
      <c r="AP114" s="796">
        <f t="shared" si="3"/>
        <v>22.266666666666666</v>
      </c>
      <c r="AQ114" s="113"/>
      <c r="AR114" s="107">
        <v>43657</v>
      </c>
      <c r="AS114" s="1472">
        <v>0.69444444444444453</v>
      </c>
      <c r="AT114" s="1473" t="s">
        <v>86</v>
      </c>
      <c r="AU114" s="108">
        <v>10</v>
      </c>
      <c r="AV114" s="90" t="s">
        <v>75</v>
      </c>
      <c r="AW114" s="108">
        <v>7.6</v>
      </c>
      <c r="AX114" s="108">
        <v>98</v>
      </c>
      <c r="AY114" s="110">
        <v>5.13</v>
      </c>
      <c r="AZ114" s="108">
        <v>2.7</v>
      </c>
      <c r="BA114" s="111">
        <v>27.6</v>
      </c>
      <c r="BB114" s="108">
        <v>760.2</v>
      </c>
      <c r="BC114" s="111">
        <v>7.3</v>
      </c>
      <c r="BD114" s="108">
        <v>0</v>
      </c>
      <c r="BE114" s="108">
        <v>0</v>
      </c>
      <c r="BF114" s="108">
        <v>1</v>
      </c>
      <c r="BG114" s="109">
        <v>0.6</v>
      </c>
      <c r="BH114" s="1476"/>
    </row>
    <row r="115" spans="1:60" ht="16.5" thickBot="1">
      <c r="A115" s="35">
        <v>43658</v>
      </c>
      <c r="B115" s="14" t="s">
        <v>82</v>
      </c>
      <c r="C115" s="14" t="s">
        <v>74</v>
      </c>
      <c r="D115" s="12"/>
      <c r="E115" s="156">
        <v>0</v>
      </c>
      <c r="F115" s="156">
        <v>32.533333333333331</v>
      </c>
      <c r="G115" s="156">
        <v>92.933333333333337</v>
      </c>
      <c r="H115" s="156">
        <v>0</v>
      </c>
      <c r="I115" s="156">
        <v>0</v>
      </c>
      <c r="J115" s="156">
        <v>0</v>
      </c>
      <c r="K115" s="156">
        <v>0</v>
      </c>
      <c r="L115" s="156">
        <v>0</v>
      </c>
      <c r="M115" s="156">
        <v>0</v>
      </c>
      <c r="N115" s="156">
        <v>0</v>
      </c>
      <c r="O115" s="156">
        <v>0</v>
      </c>
      <c r="P115" s="156">
        <v>0</v>
      </c>
      <c r="Q115" s="156">
        <v>0</v>
      </c>
      <c r="R115" s="156">
        <v>92.933333333333337</v>
      </c>
      <c r="S115" s="156">
        <v>0</v>
      </c>
      <c r="T115" s="156">
        <v>0</v>
      </c>
      <c r="U115" s="156">
        <v>0</v>
      </c>
      <c r="V115" s="156">
        <v>0</v>
      </c>
      <c r="W115" s="156">
        <v>0</v>
      </c>
      <c r="X115" s="156">
        <v>0</v>
      </c>
      <c r="Y115" s="156">
        <v>0</v>
      </c>
      <c r="Z115" s="156">
        <v>0</v>
      </c>
      <c r="AA115" s="156">
        <v>0</v>
      </c>
      <c r="AB115" s="156">
        <v>0</v>
      </c>
      <c r="AC115" s="156">
        <v>0</v>
      </c>
      <c r="AD115" s="156">
        <v>0</v>
      </c>
      <c r="AE115" s="156">
        <v>0</v>
      </c>
      <c r="AF115" s="156">
        <v>0</v>
      </c>
      <c r="AG115" s="156">
        <v>0</v>
      </c>
      <c r="AH115" s="156">
        <v>0</v>
      </c>
      <c r="AI115" s="156">
        <v>0</v>
      </c>
      <c r="AJ115" s="156">
        <v>0</v>
      </c>
      <c r="AK115" s="156">
        <v>0.13333333333333333</v>
      </c>
      <c r="AL115" s="156">
        <v>0</v>
      </c>
      <c r="AM115" s="156">
        <v>0</v>
      </c>
      <c r="AN115" s="156">
        <v>0</v>
      </c>
      <c r="AO115" s="156">
        <v>0</v>
      </c>
      <c r="AP115" s="796">
        <f t="shared" si="3"/>
        <v>125.6</v>
      </c>
      <c r="AQ115" s="113"/>
      <c r="AR115" s="107">
        <v>43658</v>
      </c>
      <c r="AS115" s="1472">
        <v>0.32291666666666669</v>
      </c>
      <c r="AT115" s="1473" t="s">
        <v>82</v>
      </c>
      <c r="AU115" s="108">
        <v>10</v>
      </c>
      <c r="AV115" s="90" t="s">
        <v>75</v>
      </c>
      <c r="AW115" s="1473">
        <v>0.6</v>
      </c>
      <c r="AX115" s="1473">
        <v>5</v>
      </c>
      <c r="AY115" s="1474">
        <v>30.41</v>
      </c>
      <c r="AZ115" s="1473">
        <v>15.9</v>
      </c>
      <c r="BA115" s="1475">
        <v>20.9</v>
      </c>
      <c r="BB115" s="1473">
        <v>759.8</v>
      </c>
      <c r="BC115" s="1475">
        <v>8</v>
      </c>
      <c r="BD115" s="1473">
        <v>0</v>
      </c>
      <c r="BE115" s="1473">
        <v>0</v>
      </c>
      <c r="BF115" s="1473">
        <v>0.5</v>
      </c>
      <c r="BG115" s="1483">
        <v>0.1</v>
      </c>
      <c r="BH115" s="1476"/>
    </row>
    <row r="116" spans="1:60" ht="16.5" thickBot="1">
      <c r="A116" s="35">
        <v>43678</v>
      </c>
      <c r="B116" s="14" t="s">
        <v>89</v>
      </c>
      <c r="C116" s="14" t="s">
        <v>74</v>
      </c>
      <c r="D116" s="12"/>
      <c r="E116" s="156">
        <v>0</v>
      </c>
      <c r="F116" s="156">
        <v>0</v>
      </c>
      <c r="G116" s="156">
        <v>0</v>
      </c>
      <c r="H116" s="156">
        <v>0</v>
      </c>
      <c r="I116" s="156">
        <v>0</v>
      </c>
      <c r="J116" s="156">
        <v>0</v>
      </c>
      <c r="K116" s="156">
        <v>0</v>
      </c>
      <c r="L116" s="156">
        <v>0</v>
      </c>
      <c r="M116" s="156">
        <v>0</v>
      </c>
      <c r="N116" s="156">
        <v>0</v>
      </c>
      <c r="O116" s="156">
        <v>0</v>
      </c>
      <c r="P116" s="156">
        <v>0</v>
      </c>
      <c r="Q116" s="156">
        <v>0</v>
      </c>
      <c r="R116" s="156">
        <v>0</v>
      </c>
      <c r="S116" s="156">
        <v>0</v>
      </c>
      <c r="T116" s="156">
        <v>0</v>
      </c>
      <c r="U116" s="156">
        <v>0</v>
      </c>
      <c r="V116" s="156">
        <v>0</v>
      </c>
      <c r="W116" s="156">
        <v>0</v>
      </c>
      <c r="X116" s="156">
        <v>0</v>
      </c>
      <c r="Y116" s="156">
        <v>0</v>
      </c>
      <c r="Z116" s="156">
        <v>0</v>
      </c>
      <c r="AA116" s="156">
        <v>0</v>
      </c>
      <c r="AB116" s="156">
        <v>0</v>
      </c>
      <c r="AC116" s="156">
        <v>0</v>
      </c>
      <c r="AD116" s="156">
        <v>0</v>
      </c>
      <c r="AE116" s="156">
        <v>0</v>
      </c>
      <c r="AF116" s="156">
        <v>0</v>
      </c>
      <c r="AG116" s="156">
        <v>0</v>
      </c>
      <c r="AH116" s="156">
        <v>0</v>
      </c>
      <c r="AI116" s="156">
        <v>0</v>
      </c>
      <c r="AJ116" s="156">
        <v>0</v>
      </c>
      <c r="AK116" s="156">
        <v>0</v>
      </c>
      <c r="AL116" s="156">
        <v>0</v>
      </c>
      <c r="AM116" s="156">
        <v>0</v>
      </c>
      <c r="AN116" s="156">
        <v>0</v>
      </c>
      <c r="AO116" s="156">
        <v>0</v>
      </c>
      <c r="AP116" s="796">
        <f t="shared" si="3"/>
        <v>0</v>
      </c>
      <c r="AQ116" s="113"/>
      <c r="AR116" s="36">
        <v>43678</v>
      </c>
      <c r="AS116" s="88">
        <v>0.69097222222222221</v>
      </c>
      <c r="AT116" s="14" t="s">
        <v>89</v>
      </c>
      <c r="AU116" s="108">
        <v>10</v>
      </c>
      <c r="AV116" s="90" t="s">
        <v>75</v>
      </c>
      <c r="AW116" s="14">
        <v>12.7</v>
      </c>
      <c r="AX116" s="14">
        <v>208</v>
      </c>
      <c r="AY116" s="39">
        <v>48.54</v>
      </c>
      <c r="AZ116" s="14">
        <v>31.6</v>
      </c>
      <c r="BA116" s="40">
        <v>31.6</v>
      </c>
      <c r="BB116" s="14">
        <v>759.5</v>
      </c>
      <c r="BC116" s="40">
        <v>8.8000000000000007</v>
      </c>
      <c r="BD116" s="14">
        <v>0</v>
      </c>
      <c r="BE116" s="14">
        <v>0</v>
      </c>
      <c r="BF116" s="14">
        <v>1</v>
      </c>
      <c r="BG116" s="86">
        <v>0.5</v>
      </c>
      <c r="BH116" s="42"/>
    </row>
    <row r="117" spans="1:60" ht="16.5" thickBot="1">
      <c r="A117" s="82">
        <v>43678</v>
      </c>
      <c r="B117" s="14" t="s">
        <v>92</v>
      </c>
      <c r="C117" s="14" t="s">
        <v>74</v>
      </c>
      <c r="D117" s="12"/>
      <c r="E117" s="156">
        <v>0.26666666666666666</v>
      </c>
      <c r="F117" s="156">
        <v>16.933333333333334</v>
      </c>
      <c r="G117" s="156">
        <v>2</v>
      </c>
      <c r="H117" s="156">
        <v>0</v>
      </c>
      <c r="I117" s="156">
        <v>0</v>
      </c>
      <c r="J117" s="156">
        <v>1.7333333333333334</v>
      </c>
      <c r="K117" s="156">
        <v>0</v>
      </c>
      <c r="L117" s="156">
        <v>1.7333333333333334</v>
      </c>
      <c r="M117" s="156">
        <v>0</v>
      </c>
      <c r="N117" s="156">
        <v>0</v>
      </c>
      <c r="O117" s="156">
        <v>0</v>
      </c>
      <c r="P117" s="156">
        <v>0</v>
      </c>
      <c r="Q117" s="156">
        <v>0</v>
      </c>
      <c r="R117" s="156">
        <v>2</v>
      </c>
      <c r="S117" s="156">
        <v>0</v>
      </c>
      <c r="T117" s="156">
        <v>0</v>
      </c>
      <c r="U117" s="156">
        <v>0</v>
      </c>
      <c r="V117" s="156">
        <v>0</v>
      </c>
      <c r="W117" s="156">
        <v>0</v>
      </c>
      <c r="X117" s="156">
        <v>0</v>
      </c>
      <c r="Y117" s="156">
        <v>0</v>
      </c>
      <c r="Z117" s="156">
        <v>0</v>
      </c>
      <c r="AA117" s="156">
        <v>0</v>
      </c>
      <c r="AB117" s="156">
        <v>0</v>
      </c>
      <c r="AC117" s="156">
        <v>0</v>
      </c>
      <c r="AD117" s="156">
        <v>0</v>
      </c>
      <c r="AE117" s="156">
        <v>0</v>
      </c>
      <c r="AF117" s="156">
        <v>0</v>
      </c>
      <c r="AG117" s="156">
        <v>0</v>
      </c>
      <c r="AH117" s="156">
        <v>0</v>
      </c>
      <c r="AI117" s="156">
        <v>0</v>
      </c>
      <c r="AJ117" s="156">
        <v>0</v>
      </c>
      <c r="AK117" s="156">
        <v>0</v>
      </c>
      <c r="AL117" s="156">
        <v>0</v>
      </c>
      <c r="AM117" s="156">
        <v>0</v>
      </c>
      <c r="AN117" s="156">
        <v>0</v>
      </c>
      <c r="AO117" s="156">
        <v>0</v>
      </c>
      <c r="AP117" s="796">
        <f t="shared" si="3"/>
        <v>20.933333333333334</v>
      </c>
      <c r="AQ117" s="113"/>
      <c r="AR117" s="36">
        <v>43678</v>
      </c>
      <c r="AS117" s="88">
        <v>0.66666666666666663</v>
      </c>
      <c r="AT117" s="14" t="s">
        <v>92</v>
      </c>
      <c r="AU117" s="108">
        <v>10</v>
      </c>
      <c r="AV117" s="90" t="s">
        <v>75</v>
      </c>
      <c r="AW117" s="14">
        <v>6.4</v>
      </c>
      <c r="AX117" s="14">
        <v>107</v>
      </c>
      <c r="AY117" s="39">
        <v>42.32</v>
      </c>
      <c r="AZ117" s="14">
        <v>26.6</v>
      </c>
      <c r="BA117" s="40">
        <v>34.1</v>
      </c>
      <c r="BB117" s="14">
        <v>759.3</v>
      </c>
      <c r="BC117" s="40">
        <v>8.5</v>
      </c>
      <c r="BD117" s="14">
        <v>0</v>
      </c>
      <c r="BE117" s="14">
        <v>0</v>
      </c>
      <c r="BF117" s="14">
        <v>0.5</v>
      </c>
      <c r="BG117" s="86">
        <v>1</v>
      </c>
      <c r="BH117" s="42"/>
    </row>
    <row r="118" spans="1:60" ht="16.5" thickBot="1">
      <c r="A118" s="35">
        <v>43678</v>
      </c>
      <c r="B118" s="14" t="s">
        <v>121</v>
      </c>
      <c r="C118" s="14" t="s">
        <v>74</v>
      </c>
      <c r="D118" s="12"/>
      <c r="E118" s="156">
        <v>1.6</v>
      </c>
      <c r="F118" s="156">
        <v>7.333333333333333</v>
      </c>
      <c r="G118" s="156">
        <v>13.466666666666667</v>
      </c>
      <c r="H118" s="156">
        <v>0</v>
      </c>
      <c r="I118" s="156">
        <v>0</v>
      </c>
      <c r="J118" s="156">
        <v>0.93333333333333335</v>
      </c>
      <c r="K118" s="156">
        <v>0</v>
      </c>
      <c r="L118" s="156">
        <v>0.93333333333333335</v>
      </c>
      <c r="M118" s="156">
        <v>0</v>
      </c>
      <c r="N118" s="156">
        <v>0</v>
      </c>
      <c r="O118" s="156">
        <v>0</v>
      </c>
      <c r="P118" s="156">
        <v>0</v>
      </c>
      <c r="Q118" s="156">
        <v>0</v>
      </c>
      <c r="R118" s="156">
        <v>13.466666666666667</v>
      </c>
      <c r="S118" s="156">
        <v>0</v>
      </c>
      <c r="T118" s="156">
        <v>0.13333333333333333</v>
      </c>
      <c r="U118" s="156">
        <v>0.13333333333333333</v>
      </c>
      <c r="V118" s="156">
        <v>0</v>
      </c>
      <c r="W118" s="156">
        <v>0</v>
      </c>
      <c r="X118" s="156">
        <v>0</v>
      </c>
      <c r="Y118" s="156">
        <v>0</v>
      </c>
      <c r="Z118" s="156">
        <v>0.13333333333333333</v>
      </c>
      <c r="AA118" s="156">
        <v>0</v>
      </c>
      <c r="AB118" s="156">
        <v>0</v>
      </c>
      <c r="AC118" s="156">
        <v>0</v>
      </c>
      <c r="AD118" s="156">
        <v>0</v>
      </c>
      <c r="AE118" s="156">
        <v>0</v>
      </c>
      <c r="AF118" s="156">
        <v>0</v>
      </c>
      <c r="AG118" s="156">
        <v>0.13333333333333333</v>
      </c>
      <c r="AH118" s="156">
        <v>0</v>
      </c>
      <c r="AI118" s="156">
        <v>0</v>
      </c>
      <c r="AJ118" s="156">
        <v>0</v>
      </c>
      <c r="AK118" s="156">
        <v>0</v>
      </c>
      <c r="AL118" s="156">
        <v>0</v>
      </c>
      <c r="AM118" s="156">
        <v>0</v>
      </c>
      <c r="AN118" s="156">
        <v>0</v>
      </c>
      <c r="AO118" s="156">
        <v>0</v>
      </c>
      <c r="AP118" s="796">
        <f t="shared" si="3"/>
        <v>23.6</v>
      </c>
      <c r="AQ118" s="113"/>
      <c r="AR118" s="36">
        <v>43678</v>
      </c>
      <c r="AS118" s="88">
        <v>0.63888888888888895</v>
      </c>
      <c r="AT118" s="14" t="s">
        <v>121</v>
      </c>
      <c r="AU118" s="108">
        <v>10</v>
      </c>
      <c r="AV118" s="90" t="s">
        <v>75</v>
      </c>
      <c r="AW118" s="14">
        <v>13.2</v>
      </c>
      <c r="AX118" s="14">
        <v>196</v>
      </c>
      <c r="AY118" s="39">
        <v>22.33</v>
      </c>
      <c r="AZ118" s="14">
        <v>13.3</v>
      </c>
      <c r="BA118" s="40">
        <v>32.6</v>
      </c>
      <c r="BB118" s="14">
        <v>759.5</v>
      </c>
      <c r="BC118" s="40">
        <v>7.6</v>
      </c>
      <c r="BD118" s="14">
        <v>0</v>
      </c>
      <c r="BE118" s="14">
        <v>0</v>
      </c>
      <c r="BF118" s="14">
        <v>1</v>
      </c>
      <c r="BG118" s="86">
        <v>0.4</v>
      </c>
      <c r="BH118" s="42"/>
    </row>
    <row r="119" spans="1:60" ht="16.5" thickBot="1">
      <c r="A119" s="35">
        <v>43678</v>
      </c>
      <c r="B119" s="14" t="s">
        <v>128</v>
      </c>
      <c r="C119" s="14" t="s">
        <v>74</v>
      </c>
      <c r="D119" s="12"/>
      <c r="E119" s="156">
        <v>9.1999999999999993</v>
      </c>
      <c r="F119" s="156">
        <v>3.4666666666666668</v>
      </c>
      <c r="G119" s="156">
        <v>0</v>
      </c>
      <c r="H119" s="156">
        <v>0.66666666666666663</v>
      </c>
      <c r="I119" s="156">
        <v>0</v>
      </c>
      <c r="J119" s="156">
        <v>2.8</v>
      </c>
      <c r="K119" s="156">
        <v>0</v>
      </c>
      <c r="L119" s="156">
        <v>2.4</v>
      </c>
      <c r="M119" s="156">
        <v>0</v>
      </c>
      <c r="N119" s="156">
        <v>0.4</v>
      </c>
      <c r="O119" s="156">
        <v>0</v>
      </c>
      <c r="P119" s="156">
        <v>0</v>
      </c>
      <c r="Q119" s="156">
        <v>0</v>
      </c>
      <c r="R119" s="156">
        <v>0</v>
      </c>
      <c r="S119" s="156">
        <v>0</v>
      </c>
      <c r="T119" s="156">
        <v>0</v>
      </c>
      <c r="U119" s="156">
        <v>0</v>
      </c>
      <c r="V119" s="156">
        <v>0</v>
      </c>
      <c r="W119" s="156">
        <v>0</v>
      </c>
      <c r="X119" s="156">
        <v>0</v>
      </c>
      <c r="Y119" s="156">
        <v>0</v>
      </c>
      <c r="Z119" s="156">
        <v>0</v>
      </c>
      <c r="AA119" s="156">
        <v>0</v>
      </c>
      <c r="AB119" s="156">
        <v>0</v>
      </c>
      <c r="AC119" s="156">
        <v>0</v>
      </c>
      <c r="AD119" s="156">
        <v>0</v>
      </c>
      <c r="AE119" s="156">
        <v>0</v>
      </c>
      <c r="AF119" s="156">
        <v>0</v>
      </c>
      <c r="AG119" s="156">
        <v>0</v>
      </c>
      <c r="AH119" s="156">
        <v>0</v>
      </c>
      <c r="AI119" s="156">
        <v>0</v>
      </c>
      <c r="AJ119" s="156">
        <v>0</v>
      </c>
      <c r="AK119" s="156">
        <v>0</v>
      </c>
      <c r="AL119" s="156">
        <v>0</v>
      </c>
      <c r="AM119" s="156">
        <v>0</v>
      </c>
      <c r="AN119" s="156">
        <v>0</v>
      </c>
      <c r="AO119" s="156">
        <v>0</v>
      </c>
      <c r="AP119" s="796">
        <f t="shared" si="3"/>
        <v>16.133333333333329</v>
      </c>
      <c r="AQ119" s="113"/>
      <c r="AR119" s="36">
        <v>43678</v>
      </c>
      <c r="AS119" s="88">
        <v>0.59722222222222221</v>
      </c>
      <c r="AT119" s="14" t="s">
        <v>128</v>
      </c>
      <c r="AU119" s="108">
        <v>10</v>
      </c>
      <c r="AV119" s="90" t="s">
        <v>75</v>
      </c>
      <c r="AW119" s="14">
        <v>12.9</v>
      </c>
      <c r="AX119" s="14">
        <v>179</v>
      </c>
      <c r="AY119" s="39">
        <v>10.17</v>
      </c>
      <c r="AZ119" s="14">
        <v>5.7</v>
      </c>
      <c r="BA119" s="40">
        <v>31</v>
      </c>
      <c r="BB119" s="14">
        <v>760.2</v>
      </c>
      <c r="BC119" s="40">
        <v>8.6</v>
      </c>
      <c r="BD119" s="14">
        <v>0</v>
      </c>
      <c r="BE119" s="14">
        <v>0</v>
      </c>
      <c r="BF119" s="14">
        <v>1</v>
      </c>
      <c r="BG119" s="86">
        <v>0.6</v>
      </c>
      <c r="BH119" s="42"/>
    </row>
    <row r="120" spans="1:60" ht="16.5" thickBot="1">
      <c r="A120" s="35">
        <v>43679</v>
      </c>
      <c r="B120" s="14" t="s">
        <v>82</v>
      </c>
      <c r="C120" s="14" t="s">
        <v>74</v>
      </c>
      <c r="D120" s="12"/>
      <c r="E120" s="156">
        <v>0</v>
      </c>
      <c r="F120" s="156">
        <v>0.13333333333333333</v>
      </c>
      <c r="G120" s="156">
        <v>40.93333333333333</v>
      </c>
      <c r="H120" s="156">
        <v>0</v>
      </c>
      <c r="I120" s="156">
        <v>2.5333333333333332</v>
      </c>
      <c r="J120" s="156">
        <v>0</v>
      </c>
      <c r="K120" s="156">
        <v>0</v>
      </c>
      <c r="L120" s="156">
        <v>0</v>
      </c>
      <c r="M120" s="156">
        <v>0</v>
      </c>
      <c r="N120" s="156">
        <v>0</v>
      </c>
      <c r="O120" s="156">
        <v>0</v>
      </c>
      <c r="P120" s="156">
        <v>0</v>
      </c>
      <c r="Q120" s="156">
        <v>0</v>
      </c>
      <c r="R120" s="156">
        <v>40.93333333333333</v>
      </c>
      <c r="S120" s="156">
        <v>0</v>
      </c>
      <c r="T120" s="156">
        <v>0</v>
      </c>
      <c r="U120" s="156">
        <v>0</v>
      </c>
      <c r="V120" s="156">
        <v>0</v>
      </c>
      <c r="W120" s="156">
        <v>0</v>
      </c>
      <c r="X120" s="156">
        <v>0</v>
      </c>
      <c r="Y120" s="156">
        <v>0</v>
      </c>
      <c r="Z120" s="156">
        <v>0</v>
      </c>
      <c r="AA120" s="156">
        <v>0</v>
      </c>
      <c r="AB120" s="156">
        <v>0</v>
      </c>
      <c r="AC120" s="156">
        <v>0</v>
      </c>
      <c r="AD120" s="156">
        <v>0</v>
      </c>
      <c r="AE120" s="156">
        <v>0</v>
      </c>
      <c r="AF120" s="156">
        <v>0</v>
      </c>
      <c r="AG120" s="156">
        <v>0</v>
      </c>
      <c r="AH120" s="156">
        <v>0</v>
      </c>
      <c r="AI120" s="156">
        <v>0</v>
      </c>
      <c r="AJ120" s="156">
        <v>0</v>
      </c>
      <c r="AK120" s="156">
        <v>0</v>
      </c>
      <c r="AL120" s="156">
        <v>0</v>
      </c>
      <c r="AM120" s="156">
        <v>0</v>
      </c>
      <c r="AN120" s="156">
        <v>0</v>
      </c>
      <c r="AO120" s="156">
        <v>0</v>
      </c>
      <c r="AP120" s="796">
        <f t="shared" si="3"/>
        <v>43.6</v>
      </c>
      <c r="AQ120" s="113"/>
      <c r="AR120" s="36">
        <v>43679</v>
      </c>
      <c r="AS120" s="88">
        <v>0.50694444444444442</v>
      </c>
      <c r="AT120" s="14" t="s">
        <v>82</v>
      </c>
      <c r="AU120" s="108">
        <v>10</v>
      </c>
      <c r="AV120" s="90" t="s">
        <v>75</v>
      </c>
      <c r="AW120" s="14">
        <v>6.4</v>
      </c>
      <c r="AX120" s="14">
        <v>107</v>
      </c>
      <c r="AY120" s="39">
        <v>80.2</v>
      </c>
      <c r="AZ120" s="14">
        <v>56.8</v>
      </c>
      <c r="BA120" s="40">
        <v>27.2</v>
      </c>
      <c r="BB120" s="14">
        <v>759.3</v>
      </c>
      <c r="BC120" s="40">
        <v>8</v>
      </c>
      <c r="BD120" s="14">
        <v>0</v>
      </c>
      <c r="BE120" s="14">
        <v>0</v>
      </c>
      <c r="BF120" s="14">
        <v>1</v>
      </c>
      <c r="BG120" s="86">
        <v>0.5</v>
      </c>
      <c r="BH120" s="42"/>
    </row>
    <row r="121" spans="1:60" ht="16.5" thickBot="1">
      <c r="A121" s="35">
        <v>43679</v>
      </c>
      <c r="B121" s="14" t="s">
        <v>73</v>
      </c>
      <c r="C121" s="14" t="s">
        <v>74</v>
      </c>
      <c r="D121" s="12"/>
      <c r="E121" s="156">
        <v>0.26666666666666666</v>
      </c>
      <c r="F121" s="156">
        <v>12.133333333333333</v>
      </c>
      <c r="G121" s="156">
        <v>36.4</v>
      </c>
      <c r="H121" s="156">
        <v>0</v>
      </c>
      <c r="I121" s="156">
        <v>0</v>
      </c>
      <c r="J121" s="156">
        <v>0</v>
      </c>
      <c r="K121" s="156">
        <v>0</v>
      </c>
      <c r="L121" s="156">
        <v>0</v>
      </c>
      <c r="M121" s="156">
        <v>0</v>
      </c>
      <c r="N121" s="156">
        <v>0</v>
      </c>
      <c r="O121" s="156">
        <v>0</v>
      </c>
      <c r="P121" s="156">
        <v>0</v>
      </c>
      <c r="Q121" s="156">
        <v>0.13333333333333333</v>
      </c>
      <c r="R121" s="156">
        <v>36.4</v>
      </c>
      <c r="S121" s="156">
        <v>0</v>
      </c>
      <c r="T121" s="156">
        <v>0</v>
      </c>
      <c r="U121" s="156">
        <v>0</v>
      </c>
      <c r="V121" s="156">
        <v>0</v>
      </c>
      <c r="W121" s="156">
        <v>0</v>
      </c>
      <c r="X121" s="156">
        <v>0</v>
      </c>
      <c r="Y121" s="156">
        <v>0</v>
      </c>
      <c r="Z121" s="156">
        <v>0</v>
      </c>
      <c r="AA121" s="156">
        <v>0</v>
      </c>
      <c r="AB121" s="156">
        <v>0</v>
      </c>
      <c r="AC121" s="156">
        <v>0</v>
      </c>
      <c r="AD121" s="156">
        <v>0</v>
      </c>
      <c r="AE121" s="156">
        <v>0</v>
      </c>
      <c r="AF121" s="156">
        <v>0</v>
      </c>
      <c r="AG121" s="156">
        <v>0</v>
      </c>
      <c r="AH121" s="156">
        <v>0</v>
      </c>
      <c r="AI121" s="156">
        <v>0</v>
      </c>
      <c r="AJ121" s="156">
        <v>0</v>
      </c>
      <c r="AK121" s="156">
        <v>0</v>
      </c>
      <c r="AL121" s="156">
        <v>0</v>
      </c>
      <c r="AM121" s="156">
        <v>0</v>
      </c>
      <c r="AN121" s="156">
        <v>0</v>
      </c>
      <c r="AO121" s="156">
        <v>0</v>
      </c>
      <c r="AP121" s="796">
        <f t="shared" si="3"/>
        <v>48.93333333333333</v>
      </c>
      <c r="AQ121" s="113"/>
      <c r="AR121" s="36">
        <v>43679</v>
      </c>
      <c r="AS121" s="88">
        <v>0.47916666666666669</v>
      </c>
      <c r="AT121" s="14" t="s">
        <v>73</v>
      </c>
      <c r="AU121" s="108">
        <v>10</v>
      </c>
      <c r="AV121" s="90" t="s">
        <v>75</v>
      </c>
      <c r="AW121" s="14">
        <v>8</v>
      </c>
      <c r="AX121" s="14">
        <v>118</v>
      </c>
      <c r="AY121" s="39">
        <v>58.2</v>
      </c>
      <c r="AZ121" s="14">
        <v>39</v>
      </c>
      <c r="BA121" s="40">
        <v>25</v>
      </c>
      <c r="BB121" s="14">
        <v>760.1</v>
      </c>
      <c r="BC121" s="40">
        <v>8.1999999999999993</v>
      </c>
      <c r="BD121" s="14">
        <v>0</v>
      </c>
      <c r="BE121" s="14">
        <v>0</v>
      </c>
      <c r="BF121" s="14">
        <v>1</v>
      </c>
      <c r="BG121" s="86">
        <v>0.4</v>
      </c>
      <c r="BH121" s="42"/>
    </row>
    <row r="122" spans="1:60" ht="16.5" thickBot="1">
      <c r="A122" s="82">
        <v>43679</v>
      </c>
      <c r="B122" s="14" t="s">
        <v>94</v>
      </c>
      <c r="C122" s="14" t="s">
        <v>74</v>
      </c>
      <c r="D122" s="12"/>
      <c r="E122" s="156">
        <v>0</v>
      </c>
      <c r="F122" s="156">
        <v>14</v>
      </c>
      <c r="G122" s="156">
        <v>8.1333333333333329</v>
      </c>
      <c r="H122" s="156">
        <v>0</v>
      </c>
      <c r="I122" s="156">
        <v>0</v>
      </c>
      <c r="J122" s="156">
        <v>0</v>
      </c>
      <c r="K122" s="156">
        <v>0</v>
      </c>
      <c r="L122" s="156">
        <v>0</v>
      </c>
      <c r="M122" s="156">
        <v>0</v>
      </c>
      <c r="N122" s="156">
        <v>0</v>
      </c>
      <c r="O122" s="156">
        <v>0</v>
      </c>
      <c r="P122" s="156">
        <v>0</v>
      </c>
      <c r="Q122" s="156">
        <v>0</v>
      </c>
      <c r="R122" s="156">
        <v>8.1333333333333329</v>
      </c>
      <c r="S122" s="156">
        <v>0</v>
      </c>
      <c r="T122" s="156">
        <v>0</v>
      </c>
      <c r="U122" s="156">
        <v>0</v>
      </c>
      <c r="V122" s="156">
        <v>0</v>
      </c>
      <c r="W122" s="156">
        <v>0</v>
      </c>
      <c r="X122" s="156">
        <v>0</v>
      </c>
      <c r="Y122" s="156">
        <v>0</v>
      </c>
      <c r="Z122" s="156">
        <v>0</v>
      </c>
      <c r="AA122" s="156">
        <v>0</v>
      </c>
      <c r="AB122" s="156">
        <v>0</v>
      </c>
      <c r="AC122" s="156">
        <v>0</v>
      </c>
      <c r="AD122" s="156">
        <v>0</v>
      </c>
      <c r="AE122" s="156">
        <v>0</v>
      </c>
      <c r="AF122" s="156">
        <v>0</v>
      </c>
      <c r="AG122" s="156">
        <v>0</v>
      </c>
      <c r="AH122" s="156">
        <v>0</v>
      </c>
      <c r="AI122" s="156">
        <v>0</v>
      </c>
      <c r="AJ122" s="156">
        <v>0</v>
      </c>
      <c r="AK122" s="156">
        <v>0</v>
      </c>
      <c r="AL122" s="156">
        <v>0</v>
      </c>
      <c r="AM122" s="156">
        <v>0</v>
      </c>
      <c r="AN122" s="156">
        <v>0</v>
      </c>
      <c r="AO122" s="156">
        <v>0</v>
      </c>
      <c r="AP122" s="796">
        <f t="shared" si="3"/>
        <v>22.133333333333333</v>
      </c>
      <c r="AQ122" s="113"/>
      <c r="AR122" s="36">
        <v>43679</v>
      </c>
      <c r="AS122" s="88">
        <v>0.34375</v>
      </c>
      <c r="AT122" s="14" t="s">
        <v>94</v>
      </c>
      <c r="AU122" s="108">
        <v>10</v>
      </c>
      <c r="AV122" s="90" t="s">
        <v>75</v>
      </c>
      <c r="AW122" s="14">
        <v>5.9</v>
      </c>
      <c r="AX122" s="14">
        <v>84</v>
      </c>
      <c r="AY122" s="39">
        <v>50.3</v>
      </c>
      <c r="AZ122" s="14">
        <v>33</v>
      </c>
      <c r="BA122" s="40">
        <v>24.9</v>
      </c>
      <c r="BB122" s="14">
        <v>761.5</v>
      </c>
      <c r="BC122" s="40">
        <v>8.3000000000000007</v>
      </c>
      <c r="BD122" s="14">
        <v>0</v>
      </c>
      <c r="BE122" s="14">
        <v>0</v>
      </c>
      <c r="BF122" s="14">
        <v>1</v>
      </c>
      <c r="BG122" s="86">
        <v>0.5</v>
      </c>
      <c r="BH122" s="42"/>
    </row>
    <row r="123" spans="1:60" ht="16.5" thickBot="1">
      <c r="A123" s="82">
        <v>43679</v>
      </c>
      <c r="B123" s="14" t="s">
        <v>96</v>
      </c>
      <c r="C123" s="14" t="s">
        <v>74</v>
      </c>
      <c r="D123" s="12"/>
      <c r="E123" s="156">
        <v>0</v>
      </c>
      <c r="F123" s="156">
        <v>0</v>
      </c>
      <c r="G123" s="156">
        <v>6.5333333333333332</v>
      </c>
      <c r="H123" s="156">
        <v>0</v>
      </c>
      <c r="I123" s="156">
        <v>0</v>
      </c>
      <c r="J123" s="156">
        <v>0</v>
      </c>
      <c r="K123" s="156">
        <v>0</v>
      </c>
      <c r="L123" s="156">
        <v>0</v>
      </c>
      <c r="M123" s="156">
        <v>0</v>
      </c>
      <c r="N123" s="156">
        <v>0</v>
      </c>
      <c r="O123" s="156">
        <v>0</v>
      </c>
      <c r="P123" s="156">
        <v>0</v>
      </c>
      <c r="Q123" s="156">
        <v>0</v>
      </c>
      <c r="R123" s="156">
        <v>6.5333333333333332</v>
      </c>
      <c r="S123" s="156">
        <v>0</v>
      </c>
      <c r="T123" s="156">
        <v>0</v>
      </c>
      <c r="U123" s="156">
        <v>0</v>
      </c>
      <c r="V123" s="156">
        <v>0</v>
      </c>
      <c r="W123" s="156">
        <v>0</v>
      </c>
      <c r="X123" s="156">
        <v>0</v>
      </c>
      <c r="Y123" s="156">
        <v>0</v>
      </c>
      <c r="Z123" s="156">
        <v>0</v>
      </c>
      <c r="AA123" s="156">
        <v>0</v>
      </c>
      <c r="AB123" s="156">
        <v>0</v>
      </c>
      <c r="AC123" s="156">
        <v>0</v>
      </c>
      <c r="AD123" s="156">
        <v>0</v>
      </c>
      <c r="AE123" s="156">
        <v>0</v>
      </c>
      <c r="AF123" s="156">
        <v>0</v>
      </c>
      <c r="AG123" s="156">
        <v>0</v>
      </c>
      <c r="AH123" s="156">
        <v>0</v>
      </c>
      <c r="AI123" s="156">
        <v>0</v>
      </c>
      <c r="AJ123" s="156">
        <v>0</v>
      </c>
      <c r="AK123" s="156">
        <v>0</v>
      </c>
      <c r="AL123" s="156">
        <v>0</v>
      </c>
      <c r="AM123" s="156">
        <v>0</v>
      </c>
      <c r="AN123" s="156">
        <v>0</v>
      </c>
      <c r="AO123" s="156">
        <v>0</v>
      </c>
      <c r="AP123" s="796">
        <f t="shared" si="3"/>
        <v>6.5333333333333332</v>
      </c>
      <c r="AQ123" s="113"/>
      <c r="AR123" s="36">
        <v>43679</v>
      </c>
      <c r="AS123" s="88">
        <v>0.37847222222222227</v>
      </c>
      <c r="AT123" s="14" t="s">
        <v>96</v>
      </c>
      <c r="AU123" s="108">
        <v>10</v>
      </c>
      <c r="AV123" s="90" t="s">
        <v>75</v>
      </c>
      <c r="AW123" s="14">
        <v>5.3</v>
      </c>
      <c r="AX123" s="14">
        <v>77</v>
      </c>
      <c r="AY123" s="39">
        <v>50.7</v>
      </c>
      <c r="AZ123" s="14">
        <v>33.200000000000003</v>
      </c>
      <c r="BA123" s="40">
        <v>24.6</v>
      </c>
      <c r="BB123" s="14">
        <v>761.2</v>
      </c>
      <c r="BC123" s="40">
        <v>8.5</v>
      </c>
      <c r="BD123" s="14">
        <v>0</v>
      </c>
      <c r="BE123" s="14">
        <v>0</v>
      </c>
      <c r="BF123" s="14">
        <v>0.8</v>
      </c>
      <c r="BG123" s="86">
        <v>0.5</v>
      </c>
      <c r="BH123" s="42"/>
    </row>
    <row r="124" spans="1:60" ht="16.5" thickBot="1">
      <c r="A124" s="35">
        <v>43680</v>
      </c>
      <c r="B124" s="14" t="s">
        <v>86</v>
      </c>
      <c r="C124" s="14" t="s">
        <v>74</v>
      </c>
      <c r="D124" s="12"/>
      <c r="E124" s="156">
        <v>1.4666666666666666</v>
      </c>
      <c r="F124" s="156">
        <v>1.7333333333333334</v>
      </c>
      <c r="G124" s="156">
        <v>0</v>
      </c>
      <c r="H124" s="156">
        <v>3.4666666666666668</v>
      </c>
      <c r="I124" s="156">
        <v>0</v>
      </c>
      <c r="J124" s="156">
        <v>0</v>
      </c>
      <c r="K124" s="156">
        <v>0</v>
      </c>
      <c r="L124" s="156">
        <v>0</v>
      </c>
      <c r="M124" s="156">
        <v>0</v>
      </c>
      <c r="N124" s="156">
        <v>0</v>
      </c>
      <c r="O124" s="156">
        <v>0</v>
      </c>
      <c r="P124" s="156">
        <v>0</v>
      </c>
      <c r="Q124" s="156">
        <v>0</v>
      </c>
      <c r="R124" s="156">
        <v>0.13333333333333333</v>
      </c>
      <c r="S124" s="156">
        <v>0.13333333333333333</v>
      </c>
      <c r="T124" s="156">
        <v>0</v>
      </c>
      <c r="U124" s="156">
        <v>0</v>
      </c>
      <c r="V124" s="156">
        <v>0</v>
      </c>
      <c r="W124" s="156">
        <v>0</v>
      </c>
      <c r="X124" s="156">
        <v>0</v>
      </c>
      <c r="Y124" s="156">
        <v>0</v>
      </c>
      <c r="Z124" s="156">
        <v>0</v>
      </c>
      <c r="AA124" s="156">
        <v>0</v>
      </c>
      <c r="AB124" s="156">
        <v>0</v>
      </c>
      <c r="AC124" s="156">
        <v>0</v>
      </c>
      <c r="AD124" s="156">
        <v>0</v>
      </c>
      <c r="AE124" s="156">
        <v>0</v>
      </c>
      <c r="AF124" s="156">
        <v>0</v>
      </c>
      <c r="AG124" s="156">
        <v>0</v>
      </c>
      <c r="AH124" s="156">
        <v>0</v>
      </c>
      <c r="AI124" s="156">
        <v>0</v>
      </c>
      <c r="AJ124" s="156">
        <v>0</v>
      </c>
      <c r="AK124" s="156">
        <v>0.53333333333333333</v>
      </c>
      <c r="AL124" s="156">
        <v>0</v>
      </c>
      <c r="AM124" s="156">
        <v>0</v>
      </c>
      <c r="AN124" s="156">
        <v>0</v>
      </c>
      <c r="AO124" s="156">
        <v>0</v>
      </c>
      <c r="AP124" s="796">
        <f t="shared" si="3"/>
        <v>7.3333333333333339</v>
      </c>
      <c r="AQ124" s="113"/>
      <c r="AR124" s="36">
        <v>43680</v>
      </c>
      <c r="AS124" s="88">
        <v>0.42708333333333331</v>
      </c>
      <c r="AT124" s="14" t="s">
        <v>86</v>
      </c>
      <c r="AU124" s="108">
        <v>10</v>
      </c>
      <c r="AV124" s="90" t="s">
        <v>75</v>
      </c>
      <c r="AW124" s="14">
        <v>3.7</v>
      </c>
      <c r="AX124" s="14">
        <v>45</v>
      </c>
      <c r="AY124" s="39">
        <v>6.96</v>
      </c>
      <c r="AZ124" s="14">
        <v>3.8</v>
      </c>
      <c r="BA124" s="40">
        <v>24.5</v>
      </c>
      <c r="BB124" s="14">
        <v>759.5</v>
      </c>
      <c r="BC124" s="40">
        <v>7</v>
      </c>
      <c r="BD124" s="14" t="s">
        <v>91</v>
      </c>
      <c r="BE124" s="14" t="s">
        <v>91</v>
      </c>
      <c r="BF124" s="14">
        <v>0.5</v>
      </c>
      <c r="BG124" s="86">
        <v>0.5</v>
      </c>
      <c r="BH124" s="42"/>
    </row>
    <row r="125" spans="1:60" ht="16.5" thickBot="1">
      <c r="A125" s="35">
        <v>43726</v>
      </c>
      <c r="B125" s="14" t="s">
        <v>121</v>
      </c>
      <c r="C125" s="14" t="s">
        <v>74</v>
      </c>
      <c r="D125" s="12"/>
      <c r="E125" s="156">
        <v>2.6666666666666665</v>
      </c>
      <c r="F125" s="156">
        <v>0</v>
      </c>
      <c r="G125" s="156">
        <v>0</v>
      </c>
      <c r="H125" s="156">
        <v>0</v>
      </c>
      <c r="I125" s="156">
        <v>0</v>
      </c>
      <c r="J125" s="156">
        <v>0</v>
      </c>
      <c r="K125" s="156">
        <v>0</v>
      </c>
      <c r="L125" s="156">
        <v>0</v>
      </c>
      <c r="M125" s="156">
        <v>0</v>
      </c>
      <c r="N125" s="156">
        <v>0</v>
      </c>
      <c r="O125" s="156">
        <v>0</v>
      </c>
      <c r="P125" s="156">
        <v>0</v>
      </c>
      <c r="Q125" s="156">
        <v>0</v>
      </c>
      <c r="R125" s="156">
        <v>0</v>
      </c>
      <c r="S125" s="156">
        <v>0</v>
      </c>
      <c r="T125" s="156">
        <v>0</v>
      </c>
      <c r="U125" s="156">
        <v>0</v>
      </c>
      <c r="V125" s="156">
        <v>0</v>
      </c>
      <c r="W125" s="156">
        <v>0</v>
      </c>
      <c r="X125" s="156">
        <v>0</v>
      </c>
      <c r="Y125" s="156">
        <v>0</v>
      </c>
      <c r="Z125" s="156">
        <v>0</v>
      </c>
      <c r="AA125" s="156">
        <v>0</v>
      </c>
      <c r="AB125" s="156">
        <v>0</v>
      </c>
      <c r="AC125" s="156">
        <v>0</v>
      </c>
      <c r="AD125" s="156">
        <v>0</v>
      </c>
      <c r="AE125" s="156">
        <v>0</v>
      </c>
      <c r="AF125" s="156">
        <v>0</v>
      </c>
      <c r="AG125" s="156">
        <v>0</v>
      </c>
      <c r="AH125" s="156">
        <v>0</v>
      </c>
      <c r="AI125" s="156">
        <v>0</v>
      </c>
      <c r="AJ125" s="156">
        <v>0</v>
      </c>
      <c r="AK125" s="156">
        <v>0</v>
      </c>
      <c r="AL125" s="156">
        <v>0</v>
      </c>
      <c r="AM125" s="156">
        <v>0</v>
      </c>
      <c r="AN125" s="156">
        <v>0</v>
      </c>
      <c r="AO125" s="156">
        <v>0</v>
      </c>
      <c r="AP125" s="796">
        <f t="shared" si="3"/>
        <v>2.6666666666666665</v>
      </c>
      <c r="AQ125" s="113"/>
      <c r="AR125" s="36">
        <v>43726</v>
      </c>
      <c r="AS125" s="88">
        <v>0.43402777777777773</v>
      </c>
      <c r="AT125" s="14" t="s">
        <v>121</v>
      </c>
      <c r="AU125" s="108">
        <v>10</v>
      </c>
      <c r="AV125" s="90" t="s">
        <v>75</v>
      </c>
      <c r="AW125" s="14">
        <v>2.5</v>
      </c>
      <c r="AX125" s="14">
        <v>29</v>
      </c>
      <c r="AY125" s="39">
        <v>5.44</v>
      </c>
      <c r="AZ125" s="14">
        <v>2.9</v>
      </c>
      <c r="BA125" s="40">
        <v>20.5</v>
      </c>
      <c r="BB125" s="14">
        <v>759.7</v>
      </c>
      <c r="BC125" s="40">
        <v>6.9</v>
      </c>
      <c r="BD125" s="14">
        <v>0</v>
      </c>
      <c r="BE125" s="14">
        <v>0</v>
      </c>
      <c r="BF125" s="14">
        <v>1</v>
      </c>
      <c r="BG125" s="86">
        <v>0.4</v>
      </c>
      <c r="BH125" s="42"/>
    </row>
    <row r="126" spans="1:60" ht="16.5" thickBot="1">
      <c r="A126" s="82">
        <v>43728</v>
      </c>
      <c r="B126" s="14" t="s">
        <v>89</v>
      </c>
      <c r="C126" s="14" t="s">
        <v>74</v>
      </c>
      <c r="D126" s="12"/>
      <c r="E126" s="156">
        <v>0.26666666666666666</v>
      </c>
      <c r="F126" s="156">
        <v>0</v>
      </c>
      <c r="G126" s="156">
        <v>2.8</v>
      </c>
      <c r="H126" s="156">
        <v>0</v>
      </c>
      <c r="I126" s="156">
        <v>0.13333333333333333</v>
      </c>
      <c r="J126" s="156">
        <v>0</v>
      </c>
      <c r="K126" s="156">
        <v>0</v>
      </c>
      <c r="L126" s="156">
        <v>0</v>
      </c>
      <c r="M126" s="156">
        <v>0</v>
      </c>
      <c r="N126" s="156">
        <v>0</v>
      </c>
      <c r="O126" s="156">
        <v>0</v>
      </c>
      <c r="P126" s="156">
        <v>0</v>
      </c>
      <c r="Q126" s="156">
        <v>0</v>
      </c>
      <c r="R126" s="156">
        <v>2.8</v>
      </c>
      <c r="S126" s="156">
        <v>0</v>
      </c>
      <c r="T126" s="156">
        <v>0</v>
      </c>
      <c r="U126" s="156">
        <v>0</v>
      </c>
      <c r="V126" s="156">
        <v>0</v>
      </c>
      <c r="W126" s="156">
        <v>0</v>
      </c>
      <c r="X126" s="156">
        <v>0</v>
      </c>
      <c r="Y126" s="156">
        <v>0</v>
      </c>
      <c r="Z126" s="156">
        <v>0</v>
      </c>
      <c r="AA126" s="156">
        <v>0</v>
      </c>
      <c r="AB126" s="156">
        <v>0</v>
      </c>
      <c r="AC126" s="156">
        <v>0</v>
      </c>
      <c r="AD126" s="156">
        <v>0</v>
      </c>
      <c r="AE126" s="156">
        <v>0</v>
      </c>
      <c r="AF126" s="156">
        <v>0</v>
      </c>
      <c r="AG126" s="156">
        <v>0</v>
      </c>
      <c r="AH126" s="156">
        <v>0</v>
      </c>
      <c r="AI126" s="156">
        <v>0</v>
      </c>
      <c r="AJ126" s="156">
        <v>0</v>
      </c>
      <c r="AK126" s="156">
        <v>0</v>
      </c>
      <c r="AL126" s="156">
        <v>0</v>
      </c>
      <c r="AM126" s="156">
        <v>0</v>
      </c>
      <c r="AN126" s="156">
        <v>0</v>
      </c>
      <c r="AO126" s="156">
        <v>0</v>
      </c>
      <c r="AP126" s="796">
        <f t="shared" si="3"/>
        <v>3.2</v>
      </c>
      <c r="AQ126" s="113"/>
      <c r="AR126" s="36">
        <v>43728</v>
      </c>
      <c r="AS126" s="88">
        <v>0.38194444444444442</v>
      </c>
      <c r="AT126" s="14" t="s">
        <v>89</v>
      </c>
      <c r="AU126" s="108">
        <v>10</v>
      </c>
      <c r="AV126" s="90" t="s">
        <v>75</v>
      </c>
      <c r="AW126" s="14">
        <v>2.2000000000000002</v>
      </c>
      <c r="AX126" s="14">
        <v>33</v>
      </c>
      <c r="AY126" s="39">
        <v>70.900000000000006</v>
      </c>
      <c r="AZ126" s="14">
        <v>48.7</v>
      </c>
      <c r="BA126" s="40">
        <v>21.3</v>
      </c>
      <c r="BB126" s="14">
        <v>759.7</v>
      </c>
      <c r="BC126" s="40">
        <v>7.7</v>
      </c>
      <c r="BD126" s="14">
        <v>0</v>
      </c>
      <c r="BE126" s="14">
        <v>0</v>
      </c>
      <c r="BF126" s="14">
        <v>1</v>
      </c>
      <c r="BG126" s="86">
        <v>0.4</v>
      </c>
      <c r="BH126" s="42"/>
    </row>
    <row r="127" spans="1:60" ht="16.5" thickBot="1">
      <c r="A127" s="35">
        <v>43728</v>
      </c>
      <c r="B127" s="14" t="s">
        <v>92</v>
      </c>
      <c r="C127" s="14" t="s">
        <v>74</v>
      </c>
      <c r="D127" s="12"/>
      <c r="E127" s="156">
        <v>3.4666666666666668</v>
      </c>
      <c r="F127" s="156">
        <v>0.4</v>
      </c>
      <c r="G127" s="156">
        <v>0.26666666666666666</v>
      </c>
      <c r="H127" s="156">
        <v>0</v>
      </c>
      <c r="I127" s="156">
        <v>0.13333333333333333</v>
      </c>
      <c r="J127" s="156">
        <v>0.26666666666666666</v>
      </c>
      <c r="K127" s="156">
        <v>0</v>
      </c>
      <c r="L127" s="156">
        <v>0.26666666666666666</v>
      </c>
      <c r="M127" s="156">
        <v>0</v>
      </c>
      <c r="N127" s="156">
        <v>0</v>
      </c>
      <c r="O127" s="156">
        <v>0</v>
      </c>
      <c r="P127" s="156">
        <v>0</v>
      </c>
      <c r="Q127" s="156">
        <v>0</v>
      </c>
      <c r="R127" s="156">
        <v>0.26666666666666666</v>
      </c>
      <c r="S127" s="156">
        <v>0</v>
      </c>
      <c r="T127" s="156">
        <v>0</v>
      </c>
      <c r="U127" s="156">
        <v>0</v>
      </c>
      <c r="V127" s="156">
        <v>0</v>
      </c>
      <c r="W127" s="156">
        <v>0</v>
      </c>
      <c r="X127" s="156">
        <v>0</v>
      </c>
      <c r="Y127" s="156">
        <v>0</v>
      </c>
      <c r="Z127" s="156">
        <v>0</v>
      </c>
      <c r="AA127" s="156">
        <v>0</v>
      </c>
      <c r="AB127" s="156">
        <v>0</v>
      </c>
      <c r="AC127" s="156">
        <v>0</v>
      </c>
      <c r="AD127" s="156">
        <v>0</v>
      </c>
      <c r="AE127" s="156">
        <v>0</v>
      </c>
      <c r="AF127" s="156">
        <v>0</v>
      </c>
      <c r="AG127" s="156">
        <v>0</v>
      </c>
      <c r="AH127" s="156">
        <v>0</v>
      </c>
      <c r="AI127" s="156">
        <v>0</v>
      </c>
      <c r="AJ127" s="156">
        <v>0</v>
      </c>
      <c r="AK127" s="156">
        <v>0</v>
      </c>
      <c r="AL127" s="156">
        <v>0</v>
      </c>
      <c r="AM127" s="156">
        <v>0</v>
      </c>
      <c r="AN127" s="156">
        <v>0</v>
      </c>
      <c r="AO127" s="156">
        <v>0</v>
      </c>
      <c r="AP127" s="796">
        <f t="shared" si="3"/>
        <v>4.5333333333333341</v>
      </c>
      <c r="AQ127" s="113"/>
      <c r="AR127" s="36">
        <v>43728</v>
      </c>
      <c r="AS127" s="88">
        <v>0.3611111111111111</v>
      </c>
      <c r="AT127" s="14" t="s">
        <v>92</v>
      </c>
      <c r="AU127" s="108">
        <v>10</v>
      </c>
      <c r="AV127" s="90" t="s">
        <v>75</v>
      </c>
      <c r="AW127" s="14">
        <v>0.4</v>
      </c>
      <c r="AX127" s="14">
        <v>5</v>
      </c>
      <c r="AY127" s="39">
        <v>70.599999999999994</v>
      </c>
      <c r="AZ127" s="14">
        <v>48.4</v>
      </c>
      <c r="BA127" s="40">
        <v>21.1</v>
      </c>
      <c r="BB127" s="14">
        <v>759.5</v>
      </c>
      <c r="BC127" s="40">
        <v>7.8</v>
      </c>
      <c r="BD127" s="14">
        <v>0</v>
      </c>
      <c r="BE127" s="14">
        <v>0</v>
      </c>
      <c r="BF127" s="14">
        <v>1</v>
      </c>
      <c r="BG127" s="86">
        <v>0.5</v>
      </c>
      <c r="BH127" s="42"/>
    </row>
    <row r="128" spans="1:60" ht="16.5" thickBot="1">
      <c r="A128" s="35">
        <v>43731</v>
      </c>
      <c r="B128" s="14" t="s">
        <v>94</v>
      </c>
      <c r="C128" s="14" t="s">
        <v>74</v>
      </c>
      <c r="D128" s="12"/>
      <c r="E128" s="156">
        <v>0</v>
      </c>
      <c r="F128" s="156">
        <v>0</v>
      </c>
      <c r="G128" s="156">
        <v>0.13333333333333333</v>
      </c>
      <c r="H128" s="156">
        <v>0</v>
      </c>
      <c r="I128" s="156">
        <v>0</v>
      </c>
      <c r="J128" s="156">
        <v>0</v>
      </c>
      <c r="K128" s="156">
        <v>0</v>
      </c>
      <c r="L128" s="156">
        <v>0</v>
      </c>
      <c r="M128" s="156">
        <v>0</v>
      </c>
      <c r="N128" s="156">
        <v>0</v>
      </c>
      <c r="O128" s="156">
        <v>0</v>
      </c>
      <c r="P128" s="156">
        <v>0</v>
      </c>
      <c r="Q128" s="156">
        <v>0</v>
      </c>
      <c r="R128" s="156">
        <v>0.13333333333333333</v>
      </c>
      <c r="S128" s="156">
        <v>0</v>
      </c>
      <c r="T128" s="156">
        <v>0</v>
      </c>
      <c r="U128" s="156">
        <v>0</v>
      </c>
      <c r="V128" s="156">
        <v>0</v>
      </c>
      <c r="W128" s="156">
        <v>0</v>
      </c>
      <c r="X128" s="156">
        <v>0</v>
      </c>
      <c r="Y128" s="156">
        <v>0</v>
      </c>
      <c r="Z128" s="156">
        <v>0</v>
      </c>
      <c r="AA128" s="156">
        <v>0</v>
      </c>
      <c r="AB128" s="156">
        <v>0</v>
      </c>
      <c r="AC128" s="156">
        <v>0</v>
      </c>
      <c r="AD128" s="156">
        <v>0</v>
      </c>
      <c r="AE128" s="156">
        <v>0</v>
      </c>
      <c r="AF128" s="156">
        <v>0</v>
      </c>
      <c r="AG128" s="156">
        <v>0</v>
      </c>
      <c r="AH128" s="156">
        <v>0</v>
      </c>
      <c r="AI128" s="156">
        <v>0</v>
      </c>
      <c r="AJ128" s="156">
        <v>0</v>
      </c>
      <c r="AK128" s="156">
        <v>0</v>
      </c>
      <c r="AL128" s="156">
        <v>0</v>
      </c>
      <c r="AM128" s="156">
        <v>0</v>
      </c>
      <c r="AN128" s="156">
        <v>0</v>
      </c>
      <c r="AO128" s="156">
        <v>0</v>
      </c>
      <c r="AP128" s="796">
        <f t="shared" si="3"/>
        <v>0.13333333333333333</v>
      </c>
      <c r="AQ128" s="113"/>
      <c r="AR128" s="36">
        <v>43731</v>
      </c>
      <c r="AS128" s="88">
        <v>0.69444444444444453</v>
      </c>
      <c r="AT128" s="14" t="s">
        <v>94</v>
      </c>
      <c r="AU128" s="108">
        <v>10</v>
      </c>
      <c r="AV128" s="90" t="s">
        <v>75</v>
      </c>
      <c r="AW128" s="14">
        <v>15.9</v>
      </c>
      <c r="AX128" s="14">
        <v>99</v>
      </c>
      <c r="AY128" s="39">
        <v>77.5</v>
      </c>
      <c r="AZ128" s="14">
        <v>53.8</v>
      </c>
      <c r="BA128" s="40">
        <v>26.6</v>
      </c>
      <c r="BB128" s="14">
        <v>759.5</v>
      </c>
      <c r="BC128" s="40">
        <v>8.4</v>
      </c>
      <c r="BD128" s="14">
        <v>0</v>
      </c>
      <c r="BE128" s="14">
        <v>1</v>
      </c>
      <c r="BF128" s="14">
        <v>1</v>
      </c>
      <c r="BG128" s="86">
        <v>0.6</v>
      </c>
      <c r="BH128" s="42"/>
    </row>
    <row r="129" spans="1:60" ht="16.5" thickBot="1">
      <c r="A129" s="35">
        <v>43731</v>
      </c>
      <c r="B129" s="14" t="s">
        <v>96</v>
      </c>
      <c r="C129" s="14" t="s">
        <v>74</v>
      </c>
      <c r="D129" s="12"/>
      <c r="E129" s="156">
        <v>0.26666666666666666</v>
      </c>
      <c r="F129" s="156">
        <v>0.13333333333333333</v>
      </c>
      <c r="G129" s="156">
        <v>0.13333333333333333</v>
      </c>
      <c r="H129" s="156">
        <v>0</v>
      </c>
      <c r="I129" s="156">
        <v>0</v>
      </c>
      <c r="J129" s="156">
        <v>0</v>
      </c>
      <c r="K129" s="156">
        <v>0</v>
      </c>
      <c r="L129" s="156">
        <v>0</v>
      </c>
      <c r="M129" s="156">
        <v>0</v>
      </c>
      <c r="N129" s="156">
        <v>0</v>
      </c>
      <c r="O129" s="156">
        <v>0</v>
      </c>
      <c r="P129" s="156">
        <v>0</v>
      </c>
      <c r="Q129" s="156">
        <v>0</v>
      </c>
      <c r="R129" s="156">
        <v>0.13333333333333333</v>
      </c>
      <c r="S129" s="156">
        <v>0</v>
      </c>
      <c r="T129" s="156">
        <v>0</v>
      </c>
      <c r="U129" s="156">
        <v>0</v>
      </c>
      <c r="V129" s="156">
        <v>0</v>
      </c>
      <c r="W129" s="156">
        <v>0</v>
      </c>
      <c r="X129" s="156">
        <v>0</v>
      </c>
      <c r="Y129" s="156">
        <v>0</v>
      </c>
      <c r="Z129" s="156">
        <v>0</v>
      </c>
      <c r="AA129" s="156">
        <v>0</v>
      </c>
      <c r="AB129" s="156">
        <v>0</v>
      </c>
      <c r="AC129" s="156">
        <v>0</v>
      </c>
      <c r="AD129" s="156">
        <v>0</v>
      </c>
      <c r="AE129" s="156">
        <v>0</v>
      </c>
      <c r="AF129" s="156">
        <v>0</v>
      </c>
      <c r="AG129" s="156">
        <v>0</v>
      </c>
      <c r="AH129" s="156">
        <v>0</v>
      </c>
      <c r="AI129" s="156">
        <v>0</v>
      </c>
      <c r="AJ129" s="156">
        <v>0</v>
      </c>
      <c r="AK129" s="156">
        <v>0</v>
      </c>
      <c r="AL129" s="156">
        <v>0</v>
      </c>
      <c r="AM129" s="156">
        <v>0</v>
      </c>
      <c r="AN129" s="156">
        <v>0</v>
      </c>
      <c r="AO129" s="156">
        <v>0</v>
      </c>
      <c r="AP129" s="796">
        <f t="shared" si="3"/>
        <v>0.53333333333333333</v>
      </c>
      <c r="AQ129" s="113"/>
      <c r="AR129" s="36">
        <v>43731</v>
      </c>
      <c r="AS129" s="88">
        <v>0.71527777777777779</v>
      </c>
      <c r="AT129" s="14" t="s">
        <v>96</v>
      </c>
      <c r="AU129" s="108">
        <v>10</v>
      </c>
      <c r="AV129" s="90" t="s">
        <v>75</v>
      </c>
      <c r="AW129" s="14">
        <v>12</v>
      </c>
      <c r="AX129" s="14">
        <v>205</v>
      </c>
      <c r="AY129" s="39">
        <v>74.8</v>
      </c>
      <c r="AZ129" s="14">
        <v>51.7</v>
      </c>
      <c r="BA129" s="40">
        <v>28.1</v>
      </c>
      <c r="BB129" s="14">
        <v>758.9</v>
      </c>
      <c r="BC129" s="40">
        <v>8.4</v>
      </c>
      <c r="BD129" s="14">
        <v>0</v>
      </c>
      <c r="BE129" s="14">
        <v>0</v>
      </c>
      <c r="BF129" s="14">
        <v>1</v>
      </c>
      <c r="BG129" s="86">
        <v>0.6</v>
      </c>
      <c r="BH129" s="42"/>
    </row>
    <row r="130" spans="1:60" ht="16.5" thickBot="1">
      <c r="A130" s="35">
        <v>43732</v>
      </c>
      <c r="B130" s="14" t="s">
        <v>86</v>
      </c>
      <c r="C130" s="14" t="s">
        <v>74</v>
      </c>
      <c r="D130" s="12"/>
      <c r="E130" s="156">
        <v>19.466666666666665</v>
      </c>
      <c r="F130" s="156">
        <v>4</v>
      </c>
      <c r="G130" s="156">
        <v>0.4</v>
      </c>
      <c r="H130" s="156">
        <v>118.26666666666667</v>
      </c>
      <c r="I130" s="156">
        <v>0</v>
      </c>
      <c r="J130" s="156">
        <v>1.0666666666666667</v>
      </c>
      <c r="K130" s="156">
        <v>0.4</v>
      </c>
      <c r="L130" s="156">
        <v>0.26666666666666666</v>
      </c>
      <c r="M130" s="156">
        <v>0</v>
      </c>
      <c r="N130" s="156">
        <v>0.4</v>
      </c>
      <c r="O130" s="156">
        <v>0</v>
      </c>
      <c r="P130" s="156">
        <v>0</v>
      </c>
      <c r="Q130" s="156">
        <v>0</v>
      </c>
      <c r="R130" s="156">
        <v>0.93333333333333335</v>
      </c>
      <c r="S130" s="156">
        <v>0.53333333333333333</v>
      </c>
      <c r="T130" s="156">
        <v>0</v>
      </c>
      <c r="U130" s="156">
        <v>0</v>
      </c>
      <c r="V130" s="156">
        <v>0</v>
      </c>
      <c r="W130" s="156">
        <v>0</v>
      </c>
      <c r="X130" s="156">
        <v>1.0666666666666667</v>
      </c>
      <c r="Y130" s="156">
        <v>0.26666666666666666</v>
      </c>
      <c r="Z130" s="156">
        <v>0</v>
      </c>
      <c r="AA130" s="156">
        <v>0</v>
      </c>
      <c r="AB130" s="156">
        <v>0</v>
      </c>
      <c r="AC130" s="156">
        <v>0</v>
      </c>
      <c r="AD130" s="156">
        <v>0</v>
      </c>
      <c r="AE130" s="156">
        <v>0</v>
      </c>
      <c r="AF130" s="156">
        <v>0</v>
      </c>
      <c r="AG130" s="156">
        <v>0</v>
      </c>
      <c r="AH130" s="156">
        <v>0</v>
      </c>
      <c r="AI130" s="156">
        <v>0</v>
      </c>
      <c r="AJ130" s="156">
        <v>0</v>
      </c>
      <c r="AK130" s="156">
        <v>0</v>
      </c>
      <c r="AL130" s="156">
        <v>0</v>
      </c>
      <c r="AM130" s="156">
        <v>0</v>
      </c>
      <c r="AN130" s="156">
        <v>0</v>
      </c>
      <c r="AO130" s="156">
        <v>0</v>
      </c>
      <c r="AP130" s="796">
        <f t="shared" si="3"/>
        <v>145.06666666666669</v>
      </c>
      <c r="AQ130" s="113"/>
      <c r="AR130" s="36">
        <v>43732</v>
      </c>
      <c r="AS130" s="88">
        <v>0.40972222222222227</v>
      </c>
      <c r="AT130" s="14" t="s">
        <v>86</v>
      </c>
      <c r="AU130" s="108">
        <v>10</v>
      </c>
      <c r="AV130" s="90" t="s">
        <v>75</v>
      </c>
      <c r="AW130" s="14">
        <v>5.8</v>
      </c>
      <c r="AX130" s="14">
        <v>70</v>
      </c>
      <c r="AY130" s="39">
        <v>11.93</v>
      </c>
      <c r="AZ130" s="14">
        <v>6.8</v>
      </c>
      <c r="BA130" s="40">
        <v>22.4</v>
      </c>
      <c r="BB130" s="14">
        <v>760.4</v>
      </c>
      <c r="BC130" s="40">
        <v>7.6</v>
      </c>
      <c r="BD130" s="14">
        <v>0</v>
      </c>
      <c r="BE130" s="14">
        <v>0</v>
      </c>
      <c r="BF130" s="14">
        <v>1</v>
      </c>
      <c r="BG130" s="86">
        <v>0.5</v>
      </c>
      <c r="BH130" s="42"/>
    </row>
    <row r="131" spans="1:60" ht="16.5" thickBot="1">
      <c r="A131" s="82">
        <v>43732</v>
      </c>
      <c r="B131" s="14" t="s">
        <v>73</v>
      </c>
      <c r="C131" s="14" t="s">
        <v>74</v>
      </c>
      <c r="D131" s="12"/>
      <c r="E131" s="156">
        <v>3.3333333333333335</v>
      </c>
      <c r="F131" s="156">
        <v>0.8</v>
      </c>
      <c r="G131" s="156">
        <v>0.4</v>
      </c>
      <c r="H131" s="156">
        <v>0</v>
      </c>
      <c r="I131" s="156">
        <v>0.53333333333333333</v>
      </c>
      <c r="J131" s="156">
        <v>0</v>
      </c>
      <c r="K131" s="156">
        <v>0</v>
      </c>
      <c r="L131" s="156">
        <v>0</v>
      </c>
      <c r="M131" s="156">
        <v>0</v>
      </c>
      <c r="N131" s="156">
        <v>0</v>
      </c>
      <c r="O131" s="156">
        <v>0</v>
      </c>
      <c r="P131" s="156">
        <v>0</v>
      </c>
      <c r="Q131" s="156">
        <v>0</v>
      </c>
      <c r="R131" s="156">
        <v>0.4</v>
      </c>
      <c r="S131" s="156">
        <v>0</v>
      </c>
      <c r="T131" s="156">
        <v>0.13333333333333333</v>
      </c>
      <c r="U131" s="156">
        <v>0</v>
      </c>
      <c r="V131" s="156">
        <v>0.13333333333333333</v>
      </c>
      <c r="W131" s="156">
        <v>0</v>
      </c>
      <c r="X131" s="156">
        <v>0</v>
      </c>
      <c r="Y131" s="156">
        <v>0</v>
      </c>
      <c r="Z131" s="156">
        <v>0</v>
      </c>
      <c r="AA131" s="156">
        <v>0</v>
      </c>
      <c r="AB131" s="156">
        <v>0</v>
      </c>
      <c r="AC131" s="156">
        <v>0</v>
      </c>
      <c r="AD131" s="156">
        <v>0</v>
      </c>
      <c r="AE131" s="156">
        <v>0</v>
      </c>
      <c r="AF131" s="156">
        <v>0</v>
      </c>
      <c r="AG131" s="156">
        <v>0</v>
      </c>
      <c r="AH131" s="156">
        <v>0</v>
      </c>
      <c r="AI131" s="156">
        <v>0</v>
      </c>
      <c r="AJ131" s="156">
        <v>0</v>
      </c>
      <c r="AK131" s="156">
        <v>0</v>
      </c>
      <c r="AL131" s="156">
        <v>0</v>
      </c>
      <c r="AM131" s="156">
        <v>0</v>
      </c>
      <c r="AN131" s="156">
        <v>0</v>
      </c>
      <c r="AO131" s="156">
        <v>0</v>
      </c>
      <c r="AP131" s="796">
        <f t="shared" si="3"/>
        <v>5.200000000000002</v>
      </c>
      <c r="AQ131" s="113"/>
      <c r="AR131" s="36">
        <v>43732</v>
      </c>
      <c r="AS131" s="88">
        <v>0.38541666666666669</v>
      </c>
      <c r="AT131" s="14" t="s">
        <v>73</v>
      </c>
      <c r="AU131" s="108">
        <v>10</v>
      </c>
      <c r="AV131" s="90" t="s">
        <v>75</v>
      </c>
      <c r="AW131" s="14">
        <v>8.1</v>
      </c>
      <c r="AX131" s="14">
        <v>123</v>
      </c>
      <c r="AY131" s="39">
        <v>75.599999999999994</v>
      </c>
      <c r="AZ131" s="14">
        <v>54.6</v>
      </c>
      <c r="BA131" s="40">
        <v>20.6</v>
      </c>
      <c r="BB131" s="14">
        <v>760.6</v>
      </c>
      <c r="BC131" s="40">
        <v>8</v>
      </c>
      <c r="BD131" s="14">
        <v>0</v>
      </c>
      <c r="BE131" s="14">
        <v>0</v>
      </c>
      <c r="BF131" s="14">
        <v>1</v>
      </c>
      <c r="BG131" s="86">
        <v>0.4</v>
      </c>
      <c r="BH131" s="42"/>
    </row>
    <row r="132" spans="1:60" ht="16.5" thickBot="1">
      <c r="A132" s="35">
        <v>43759</v>
      </c>
      <c r="B132" s="14" t="s">
        <v>121</v>
      </c>
      <c r="C132" s="14" t="s">
        <v>74</v>
      </c>
      <c r="D132" s="12"/>
      <c r="E132" s="156">
        <v>48.4</v>
      </c>
      <c r="F132" s="156">
        <v>0.66666666666666663</v>
      </c>
      <c r="G132" s="156">
        <v>0</v>
      </c>
      <c r="H132" s="156">
        <v>0.53333333333333333</v>
      </c>
      <c r="I132" s="156">
        <v>0.53333333333333333</v>
      </c>
      <c r="J132" s="156">
        <v>0</v>
      </c>
      <c r="K132" s="156">
        <v>0</v>
      </c>
      <c r="L132" s="156">
        <v>0</v>
      </c>
      <c r="M132" s="156">
        <v>0</v>
      </c>
      <c r="N132" s="156">
        <v>0</v>
      </c>
      <c r="O132" s="156">
        <v>0</v>
      </c>
      <c r="P132" s="156">
        <v>0</v>
      </c>
      <c r="Q132" s="156">
        <v>0</v>
      </c>
      <c r="R132" s="156">
        <v>0</v>
      </c>
      <c r="S132" s="156">
        <v>0</v>
      </c>
      <c r="T132" s="156">
        <v>0</v>
      </c>
      <c r="U132" s="156">
        <v>0</v>
      </c>
      <c r="V132" s="156">
        <v>0</v>
      </c>
      <c r="W132" s="156">
        <v>0</v>
      </c>
      <c r="X132" s="156">
        <v>0</v>
      </c>
      <c r="Y132" s="156">
        <v>0</v>
      </c>
      <c r="Z132" s="156">
        <v>0</v>
      </c>
      <c r="AA132" s="156">
        <v>0</v>
      </c>
      <c r="AB132" s="156">
        <v>0</v>
      </c>
      <c r="AC132" s="156">
        <v>0</v>
      </c>
      <c r="AD132" s="156">
        <v>0</v>
      </c>
      <c r="AE132" s="156">
        <v>0</v>
      </c>
      <c r="AF132" s="156">
        <v>0</v>
      </c>
      <c r="AG132" s="156">
        <v>0</v>
      </c>
      <c r="AH132" s="156">
        <v>0</v>
      </c>
      <c r="AI132" s="156">
        <v>0</v>
      </c>
      <c r="AJ132" s="156">
        <v>0</v>
      </c>
      <c r="AK132" s="156">
        <v>0</v>
      </c>
      <c r="AL132" s="156">
        <v>0</v>
      </c>
      <c r="AM132" s="156">
        <v>0</v>
      </c>
      <c r="AN132" s="156">
        <v>0</v>
      </c>
      <c r="AO132" s="156">
        <v>0</v>
      </c>
      <c r="AP132" s="796">
        <f t="shared" si="3"/>
        <v>50.133333333333326</v>
      </c>
      <c r="AQ132" s="113"/>
      <c r="AR132" s="36">
        <v>43759</v>
      </c>
      <c r="AS132" s="88">
        <v>0.61458333333333337</v>
      </c>
      <c r="AT132" s="14" t="s">
        <v>121</v>
      </c>
      <c r="AU132" s="108">
        <v>10</v>
      </c>
      <c r="AV132" s="90" t="s">
        <v>75</v>
      </c>
      <c r="AW132" s="14">
        <v>21.6</v>
      </c>
      <c r="AX132" s="14">
        <v>252</v>
      </c>
      <c r="AY132" s="39">
        <v>5.67</v>
      </c>
      <c r="AZ132" s="14">
        <v>3.1</v>
      </c>
      <c r="BA132" s="40">
        <v>22</v>
      </c>
      <c r="BB132" s="14">
        <v>759.6</v>
      </c>
      <c r="BC132" s="40">
        <v>7.6</v>
      </c>
      <c r="BD132" s="14">
        <v>0</v>
      </c>
      <c r="BE132" s="14">
        <v>0</v>
      </c>
      <c r="BF132" s="14">
        <v>1</v>
      </c>
      <c r="BG132" s="86">
        <v>0.4</v>
      </c>
      <c r="BH132" s="42"/>
    </row>
    <row r="133" spans="1:60" ht="16.5" thickBot="1">
      <c r="A133" s="35">
        <v>43759</v>
      </c>
      <c r="B133" s="14" t="s">
        <v>94</v>
      </c>
      <c r="C133" s="14" t="s">
        <v>74</v>
      </c>
      <c r="D133" s="12"/>
      <c r="E133" s="156">
        <v>0.13333333333333333</v>
      </c>
      <c r="F133" s="156">
        <v>0.93333333333333335</v>
      </c>
      <c r="G133" s="156">
        <v>0.93333333333333335</v>
      </c>
      <c r="H133" s="156">
        <v>0</v>
      </c>
      <c r="I133" s="156">
        <v>0.4</v>
      </c>
      <c r="J133" s="156">
        <v>0</v>
      </c>
      <c r="K133" s="156">
        <v>0</v>
      </c>
      <c r="L133" s="156">
        <v>0</v>
      </c>
      <c r="M133" s="156">
        <v>0</v>
      </c>
      <c r="N133" s="156">
        <v>0</v>
      </c>
      <c r="O133" s="156">
        <v>0</v>
      </c>
      <c r="P133" s="156">
        <v>0</v>
      </c>
      <c r="Q133" s="156">
        <v>0</v>
      </c>
      <c r="R133" s="156">
        <v>0.93333333333333335</v>
      </c>
      <c r="S133" s="156">
        <v>0</v>
      </c>
      <c r="T133" s="156">
        <v>0</v>
      </c>
      <c r="U133" s="156">
        <v>0</v>
      </c>
      <c r="V133" s="156">
        <v>0</v>
      </c>
      <c r="W133" s="156">
        <v>0</v>
      </c>
      <c r="X133" s="156">
        <v>0</v>
      </c>
      <c r="Y133" s="156">
        <v>0</v>
      </c>
      <c r="Z133" s="156">
        <v>0</v>
      </c>
      <c r="AA133" s="156">
        <v>0</v>
      </c>
      <c r="AB133" s="156">
        <v>0</v>
      </c>
      <c r="AC133" s="156">
        <v>0</v>
      </c>
      <c r="AD133" s="156">
        <v>0</v>
      </c>
      <c r="AE133" s="156">
        <v>0</v>
      </c>
      <c r="AF133" s="156">
        <v>0</v>
      </c>
      <c r="AG133" s="156">
        <v>0</v>
      </c>
      <c r="AH133" s="156">
        <v>0</v>
      </c>
      <c r="AI133" s="156">
        <v>0</v>
      </c>
      <c r="AJ133" s="156">
        <v>0</v>
      </c>
      <c r="AK133" s="156">
        <v>0</v>
      </c>
      <c r="AL133" s="156">
        <v>0</v>
      </c>
      <c r="AM133" s="156">
        <v>0</v>
      </c>
      <c r="AN133" s="156">
        <v>0</v>
      </c>
      <c r="AO133" s="156">
        <v>0</v>
      </c>
      <c r="AP133" s="796">
        <f t="shared" si="3"/>
        <v>2.3999999999999995</v>
      </c>
      <c r="AQ133" s="113"/>
      <c r="AR133" s="36">
        <v>43759</v>
      </c>
      <c r="AS133" s="88">
        <v>0.65972222222222221</v>
      </c>
      <c r="AT133" s="14" t="s">
        <v>94</v>
      </c>
      <c r="AU133" s="108">
        <v>10</v>
      </c>
      <c r="AV133" s="90" t="s">
        <v>75</v>
      </c>
      <c r="AW133" s="14">
        <v>11.5</v>
      </c>
      <c r="AX133" s="14">
        <v>196</v>
      </c>
      <c r="AY133" s="39">
        <v>79.400000000000006</v>
      </c>
      <c r="AZ133" s="14">
        <v>55.4</v>
      </c>
      <c r="BA133" s="40">
        <v>26.7</v>
      </c>
      <c r="BB133" s="14">
        <v>759.6</v>
      </c>
      <c r="BC133" s="40">
        <v>7.9</v>
      </c>
      <c r="BD133" s="14">
        <v>0</v>
      </c>
      <c r="BE133" s="14">
        <v>0</v>
      </c>
      <c r="BF133" s="14">
        <v>1</v>
      </c>
      <c r="BG133" s="86">
        <v>0.5</v>
      </c>
      <c r="BH133" s="42"/>
    </row>
    <row r="134" spans="1:60" ht="16.5" thickBot="1">
      <c r="A134" s="35">
        <v>43759</v>
      </c>
      <c r="B134" s="14" t="s">
        <v>96</v>
      </c>
      <c r="C134" s="14" t="s">
        <v>74</v>
      </c>
      <c r="D134" s="12"/>
      <c r="E134" s="156">
        <v>0</v>
      </c>
      <c r="F134" s="156">
        <v>0.26666666666666666</v>
      </c>
      <c r="G134" s="156">
        <v>0.8</v>
      </c>
      <c r="H134" s="156">
        <v>0</v>
      </c>
      <c r="I134" s="156">
        <v>0</v>
      </c>
      <c r="J134" s="156">
        <v>0.13333333333333333</v>
      </c>
      <c r="K134" s="156">
        <v>0</v>
      </c>
      <c r="L134" s="156">
        <v>0</v>
      </c>
      <c r="M134" s="156">
        <v>0.13333333333333333</v>
      </c>
      <c r="N134" s="156">
        <v>0</v>
      </c>
      <c r="O134" s="156">
        <v>0</v>
      </c>
      <c r="P134" s="156">
        <v>0</v>
      </c>
      <c r="Q134" s="156">
        <v>0</v>
      </c>
      <c r="R134" s="156">
        <v>0.8</v>
      </c>
      <c r="S134" s="156">
        <v>0</v>
      </c>
      <c r="T134" s="156">
        <v>0</v>
      </c>
      <c r="U134" s="156">
        <v>0</v>
      </c>
      <c r="V134" s="156">
        <v>0</v>
      </c>
      <c r="W134" s="156">
        <v>0</v>
      </c>
      <c r="X134" s="156">
        <v>0</v>
      </c>
      <c r="Y134" s="156">
        <v>0</v>
      </c>
      <c r="Z134" s="156">
        <v>0.13333333333333333</v>
      </c>
      <c r="AA134" s="156">
        <v>0</v>
      </c>
      <c r="AB134" s="156">
        <v>0</v>
      </c>
      <c r="AC134" s="156">
        <v>0</v>
      </c>
      <c r="AD134" s="156">
        <v>0</v>
      </c>
      <c r="AE134" s="156">
        <v>0</v>
      </c>
      <c r="AF134" s="156">
        <v>0</v>
      </c>
      <c r="AG134" s="156">
        <v>0</v>
      </c>
      <c r="AH134" s="156">
        <v>0</v>
      </c>
      <c r="AI134" s="156">
        <v>0</v>
      </c>
      <c r="AJ134" s="156">
        <v>0</v>
      </c>
      <c r="AK134" s="156">
        <v>0</v>
      </c>
      <c r="AL134" s="156">
        <v>0</v>
      </c>
      <c r="AM134" s="156">
        <v>0</v>
      </c>
      <c r="AN134" s="156">
        <v>0</v>
      </c>
      <c r="AO134" s="156">
        <v>0</v>
      </c>
      <c r="AP134" s="796">
        <f t="shared" si="3"/>
        <v>1.2</v>
      </c>
      <c r="AQ134" s="113"/>
      <c r="AR134" s="36">
        <v>43759</v>
      </c>
      <c r="AS134" s="88">
        <v>0.69097222222222221</v>
      </c>
      <c r="AT134" s="14" t="s">
        <v>96</v>
      </c>
      <c r="AU134" s="108">
        <v>10</v>
      </c>
      <c r="AV134" s="90" t="s">
        <v>75</v>
      </c>
      <c r="AW134" s="14">
        <v>11.5</v>
      </c>
      <c r="AX134" s="14">
        <v>193</v>
      </c>
      <c r="AY134" s="39">
        <v>79.8</v>
      </c>
      <c r="AZ134" s="14">
        <v>55.8</v>
      </c>
      <c r="BA134" s="40">
        <v>25.7</v>
      </c>
      <c r="BB134" s="14">
        <v>759.7</v>
      </c>
      <c r="BC134" s="40">
        <v>7.9</v>
      </c>
      <c r="BD134" s="14">
        <v>0</v>
      </c>
      <c r="BE134" s="14">
        <v>0</v>
      </c>
      <c r="BF134" s="14">
        <v>1</v>
      </c>
      <c r="BG134" s="86">
        <v>0.5</v>
      </c>
      <c r="BH134" s="42"/>
    </row>
    <row r="135" spans="1:60" ht="16.5" thickBot="1">
      <c r="A135" s="35">
        <v>43763</v>
      </c>
      <c r="B135" s="14" t="s">
        <v>82</v>
      </c>
      <c r="C135" s="14" t="s">
        <v>74</v>
      </c>
      <c r="D135" s="12"/>
      <c r="E135" s="156">
        <v>0</v>
      </c>
      <c r="F135" s="156">
        <v>0</v>
      </c>
      <c r="G135" s="156">
        <v>2.1333333333333333</v>
      </c>
      <c r="H135" s="156">
        <v>0</v>
      </c>
      <c r="I135" s="156">
        <v>0</v>
      </c>
      <c r="J135" s="156">
        <v>0.13333333333333333</v>
      </c>
      <c r="K135" s="156">
        <v>0</v>
      </c>
      <c r="L135" s="156">
        <v>0</v>
      </c>
      <c r="M135" s="156">
        <v>0.13333333333333333</v>
      </c>
      <c r="N135" s="156">
        <v>0</v>
      </c>
      <c r="O135" s="156">
        <v>0</v>
      </c>
      <c r="P135" s="156">
        <v>0</v>
      </c>
      <c r="Q135" s="156">
        <v>0</v>
      </c>
      <c r="R135" s="156">
        <v>2.1333333333333333</v>
      </c>
      <c r="S135" s="156">
        <v>0</v>
      </c>
      <c r="T135" s="156">
        <v>0</v>
      </c>
      <c r="U135" s="156">
        <v>0</v>
      </c>
      <c r="V135" s="156">
        <v>0</v>
      </c>
      <c r="W135" s="156">
        <v>0</v>
      </c>
      <c r="X135" s="156">
        <v>0</v>
      </c>
      <c r="Y135" s="156">
        <v>0</v>
      </c>
      <c r="Z135" s="156">
        <v>7.333333333333333</v>
      </c>
      <c r="AA135" s="156">
        <v>7.333333333333333</v>
      </c>
      <c r="AB135" s="156">
        <v>0</v>
      </c>
      <c r="AC135" s="156">
        <v>0</v>
      </c>
      <c r="AD135" s="156">
        <v>0</v>
      </c>
      <c r="AE135" s="156">
        <v>0</v>
      </c>
      <c r="AF135" s="156">
        <v>0</v>
      </c>
      <c r="AG135" s="156">
        <v>0</v>
      </c>
      <c r="AH135" s="156">
        <v>0</v>
      </c>
      <c r="AI135" s="156">
        <v>0</v>
      </c>
      <c r="AJ135" s="156">
        <v>0</v>
      </c>
      <c r="AK135" s="156">
        <v>0</v>
      </c>
      <c r="AL135" s="156">
        <v>0</v>
      </c>
      <c r="AM135" s="156">
        <v>0</v>
      </c>
      <c r="AN135" s="156">
        <v>0</v>
      </c>
      <c r="AO135" s="156">
        <v>0</v>
      </c>
      <c r="AP135" s="796">
        <f t="shared" si="3"/>
        <v>9.6</v>
      </c>
      <c r="AQ135" s="113"/>
      <c r="AR135" s="36">
        <v>43763</v>
      </c>
      <c r="AS135" s="88">
        <v>0.69097222222222221</v>
      </c>
      <c r="AT135" s="14" t="s">
        <v>82</v>
      </c>
      <c r="AU135" s="108">
        <v>10</v>
      </c>
      <c r="AV135" s="90" t="s">
        <v>75</v>
      </c>
      <c r="AW135" s="14">
        <v>9.3000000000000007</v>
      </c>
      <c r="AX135" s="14">
        <v>98</v>
      </c>
      <c r="AY135" s="39">
        <v>138</v>
      </c>
      <c r="AZ135" s="14" t="s">
        <v>151</v>
      </c>
      <c r="BA135" s="40">
        <v>21.8</v>
      </c>
      <c r="BB135" s="14">
        <v>759.9</v>
      </c>
      <c r="BC135" s="40">
        <v>7.3</v>
      </c>
      <c r="BD135" s="14">
        <v>0</v>
      </c>
      <c r="BE135" s="14">
        <v>0</v>
      </c>
      <c r="BF135" s="14">
        <v>0.5</v>
      </c>
      <c r="BG135" s="86">
        <v>0.2</v>
      </c>
      <c r="BH135" s="42"/>
    </row>
    <row r="136" spans="1:60" ht="16.5" thickBot="1">
      <c r="A136" s="35">
        <v>43767</v>
      </c>
      <c r="B136" s="14" t="s">
        <v>86</v>
      </c>
      <c r="C136" s="14" t="s">
        <v>74</v>
      </c>
      <c r="D136" s="12"/>
      <c r="E136" s="156">
        <v>30.933333333333334</v>
      </c>
      <c r="F136" s="156">
        <v>2.1333333333333333</v>
      </c>
      <c r="G136" s="156">
        <v>1.3333333333333333</v>
      </c>
      <c r="H136" s="156">
        <v>0.13333333333333333</v>
      </c>
      <c r="I136" s="156">
        <v>0.4</v>
      </c>
      <c r="J136" s="156">
        <v>0.53333333333333333</v>
      </c>
      <c r="K136" s="156">
        <v>0</v>
      </c>
      <c r="L136" s="156">
        <v>0.53333333333333333</v>
      </c>
      <c r="M136" s="156">
        <v>0</v>
      </c>
      <c r="N136" s="156">
        <v>0</v>
      </c>
      <c r="O136" s="156">
        <v>0</v>
      </c>
      <c r="P136" s="156">
        <v>0</v>
      </c>
      <c r="Q136" s="156">
        <v>0.13333333333333333</v>
      </c>
      <c r="R136" s="156">
        <v>1.3333333333333333</v>
      </c>
      <c r="S136" s="156">
        <v>0</v>
      </c>
      <c r="T136" s="156">
        <v>0</v>
      </c>
      <c r="U136" s="156">
        <v>0</v>
      </c>
      <c r="V136" s="156">
        <v>0</v>
      </c>
      <c r="W136" s="156">
        <v>0</v>
      </c>
      <c r="X136" s="156">
        <v>1.0666666666666667</v>
      </c>
      <c r="Y136" s="156">
        <v>0.13333333333333333</v>
      </c>
      <c r="Z136" s="156">
        <v>0</v>
      </c>
      <c r="AA136" s="156">
        <v>0</v>
      </c>
      <c r="AB136" s="156">
        <v>0</v>
      </c>
      <c r="AC136" s="156">
        <v>0</v>
      </c>
      <c r="AD136" s="156">
        <v>0</v>
      </c>
      <c r="AE136" s="156">
        <v>0</v>
      </c>
      <c r="AF136" s="156">
        <v>0</v>
      </c>
      <c r="AG136" s="156">
        <v>0</v>
      </c>
      <c r="AH136" s="156">
        <v>0</v>
      </c>
      <c r="AI136" s="156">
        <v>0</v>
      </c>
      <c r="AJ136" s="156">
        <v>0</v>
      </c>
      <c r="AK136" s="156">
        <v>0</v>
      </c>
      <c r="AL136" s="156">
        <v>0</v>
      </c>
      <c r="AM136" s="156">
        <v>0</v>
      </c>
      <c r="AN136" s="156">
        <v>0</v>
      </c>
      <c r="AO136" s="156">
        <v>0</v>
      </c>
      <c r="AP136" s="796">
        <f t="shared" si="3"/>
        <v>36.800000000000004</v>
      </c>
      <c r="AQ136" s="113"/>
      <c r="AR136" s="36">
        <v>43767</v>
      </c>
      <c r="AS136" s="88">
        <v>0.5625</v>
      </c>
      <c r="AT136" s="14" t="s">
        <v>86</v>
      </c>
      <c r="AU136" s="108">
        <v>10</v>
      </c>
      <c r="AV136" s="90" t="s">
        <v>75</v>
      </c>
      <c r="AW136" s="14">
        <v>4.5</v>
      </c>
      <c r="AX136" s="14">
        <v>52</v>
      </c>
      <c r="AY136" s="39">
        <v>16.52</v>
      </c>
      <c r="AZ136" s="14">
        <v>9.6999999999999993</v>
      </c>
      <c r="BA136" s="40">
        <v>20.8</v>
      </c>
      <c r="BB136" s="14">
        <v>757.7</v>
      </c>
      <c r="BC136" s="40">
        <v>7.31</v>
      </c>
      <c r="BD136" s="14">
        <v>0</v>
      </c>
      <c r="BE136" s="14">
        <v>0</v>
      </c>
      <c r="BF136" s="14">
        <v>1</v>
      </c>
      <c r="BG136" s="86">
        <v>0.4</v>
      </c>
      <c r="BH136" s="42"/>
    </row>
    <row r="137" spans="1:60" ht="16.5" thickBot="1">
      <c r="A137" s="35">
        <v>43767</v>
      </c>
      <c r="B137" s="14" t="s">
        <v>73</v>
      </c>
      <c r="C137" s="14" t="s">
        <v>74</v>
      </c>
      <c r="D137" s="12"/>
      <c r="E137" s="156">
        <v>3.3333333333333335</v>
      </c>
      <c r="F137" s="156">
        <v>0</v>
      </c>
      <c r="G137" s="156">
        <v>0</v>
      </c>
      <c r="H137" s="156">
        <v>0</v>
      </c>
      <c r="I137" s="156">
        <v>0.13333333333333333</v>
      </c>
      <c r="J137" s="156">
        <v>0</v>
      </c>
      <c r="K137" s="156">
        <v>0</v>
      </c>
      <c r="L137" s="156">
        <v>0</v>
      </c>
      <c r="M137" s="156">
        <v>0</v>
      </c>
      <c r="N137" s="156">
        <v>0</v>
      </c>
      <c r="O137" s="156">
        <v>0</v>
      </c>
      <c r="P137" s="156">
        <v>0</v>
      </c>
      <c r="Q137" s="156">
        <v>0</v>
      </c>
      <c r="R137" s="156">
        <v>0</v>
      </c>
      <c r="S137" s="156">
        <v>0</v>
      </c>
      <c r="T137" s="156">
        <v>0</v>
      </c>
      <c r="U137" s="156">
        <v>0</v>
      </c>
      <c r="V137" s="156">
        <v>0</v>
      </c>
      <c r="W137" s="156">
        <v>0</v>
      </c>
      <c r="X137" s="156">
        <v>0</v>
      </c>
      <c r="Y137" s="156">
        <v>0</v>
      </c>
      <c r="Z137" s="156">
        <v>0</v>
      </c>
      <c r="AA137" s="156">
        <v>0</v>
      </c>
      <c r="AB137" s="156">
        <v>0</v>
      </c>
      <c r="AC137" s="156">
        <v>0</v>
      </c>
      <c r="AD137" s="156">
        <v>0</v>
      </c>
      <c r="AE137" s="156">
        <v>0</v>
      </c>
      <c r="AF137" s="156">
        <v>0</v>
      </c>
      <c r="AG137" s="156">
        <v>0</v>
      </c>
      <c r="AH137" s="156">
        <v>0</v>
      </c>
      <c r="AI137" s="156">
        <v>0</v>
      </c>
      <c r="AJ137" s="156">
        <v>0</v>
      </c>
      <c r="AK137" s="156">
        <v>0</v>
      </c>
      <c r="AL137" s="156">
        <v>0</v>
      </c>
      <c r="AM137" s="156">
        <v>0</v>
      </c>
      <c r="AN137" s="156">
        <v>0</v>
      </c>
      <c r="AO137" s="156">
        <v>0</v>
      </c>
      <c r="AP137" s="796">
        <f t="shared" si="3"/>
        <v>3.4666666666666668</v>
      </c>
      <c r="AQ137" s="113"/>
      <c r="AR137" s="36">
        <v>43767</v>
      </c>
      <c r="AS137" s="88">
        <v>0.53125</v>
      </c>
      <c r="AT137" s="14" t="s">
        <v>73</v>
      </c>
      <c r="AU137" s="108">
        <v>10</v>
      </c>
      <c r="AV137" s="90" t="s">
        <v>75</v>
      </c>
      <c r="AW137" s="14">
        <v>11.3</v>
      </c>
      <c r="AX137" s="14">
        <v>176</v>
      </c>
      <c r="AY137" s="39">
        <v>89.6</v>
      </c>
      <c r="AZ137" s="14">
        <v>63.4</v>
      </c>
      <c r="BA137" s="40">
        <v>18.5</v>
      </c>
      <c r="BB137" s="14">
        <v>759.4</v>
      </c>
      <c r="BC137" s="40">
        <v>8.1999999999999993</v>
      </c>
      <c r="BD137" s="14">
        <v>0</v>
      </c>
      <c r="BE137" s="14">
        <v>0</v>
      </c>
      <c r="BF137" s="14">
        <v>1</v>
      </c>
      <c r="BG137" s="86">
        <v>0.5</v>
      </c>
      <c r="BH137" s="42"/>
    </row>
    <row r="138" spans="1:60" ht="16.5" thickBot="1">
      <c r="A138" s="35">
        <v>43769</v>
      </c>
      <c r="B138" s="14" t="s">
        <v>89</v>
      </c>
      <c r="C138" s="14" t="s">
        <v>74</v>
      </c>
      <c r="D138" s="12"/>
      <c r="E138" s="156">
        <v>0.13333333333333333</v>
      </c>
      <c r="F138" s="156">
        <v>0.26666666666666666</v>
      </c>
      <c r="G138" s="156">
        <v>2.1333333333333333</v>
      </c>
      <c r="H138" s="156">
        <v>0</v>
      </c>
      <c r="I138" s="156">
        <v>0</v>
      </c>
      <c r="J138" s="156">
        <v>0</v>
      </c>
      <c r="K138" s="156">
        <v>0</v>
      </c>
      <c r="L138" s="156">
        <v>0</v>
      </c>
      <c r="M138" s="156">
        <v>0</v>
      </c>
      <c r="N138" s="156">
        <v>0</v>
      </c>
      <c r="O138" s="156">
        <v>0</v>
      </c>
      <c r="P138" s="156">
        <v>0</v>
      </c>
      <c r="Q138" s="156">
        <v>0</v>
      </c>
      <c r="R138" s="156">
        <v>2.1333333333333333</v>
      </c>
      <c r="S138" s="156">
        <v>0</v>
      </c>
      <c r="T138" s="156">
        <v>0</v>
      </c>
      <c r="U138" s="156">
        <v>0</v>
      </c>
      <c r="V138" s="156">
        <v>0</v>
      </c>
      <c r="W138" s="156">
        <v>0</v>
      </c>
      <c r="X138" s="156">
        <v>0</v>
      </c>
      <c r="Y138" s="156">
        <v>0</v>
      </c>
      <c r="Z138" s="156">
        <v>0</v>
      </c>
      <c r="AA138" s="156">
        <v>0</v>
      </c>
      <c r="AB138" s="156">
        <v>0</v>
      </c>
      <c r="AC138" s="156">
        <v>0</v>
      </c>
      <c r="AD138" s="156">
        <v>0</v>
      </c>
      <c r="AE138" s="156">
        <v>0</v>
      </c>
      <c r="AF138" s="156">
        <v>0</v>
      </c>
      <c r="AG138" s="156">
        <v>0</v>
      </c>
      <c r="AH138" s="156">
        <v>0</v>
      </c>
      <c r="AI138" s="156">
        <v>0</v>
      </c>
      <c r="AJ138" s="156">
        <v>0</v>
      </c>
      <c r="AK138" s="156">
        <v>0</v>
      </c>
      <c r="AL138" s="156">
        <v>0</v>
      </c>
      <c r="AM138" s="156">
        <v>0</v>
      </c>
      <c r="AN138" s="156">
        <v>0</v>
      </c>
      <c r="AO138" s="156">
        <v>0</v>
      </c>
      <c r="AP138" s="796">
        <f t="shared" si="3"/>
        <v>2.5333333333333328</v>
      </c>
      <c r="AQ138" s="113"/>
      <c r="AR138" s="36">
        <v>43769</v>
      </c>
      <c r="AS138" s="88">
        <v>0.61111111111111105</v>
      </c>
      <c r="AT138" s="14" t="s">
        <v>89</v>
      </c>
      <c r="AU138" s="108">
        <v>10</v>
      </c>
      <c r="AV138" s="90" t="s">
        <v>75</v>
      </c>
      <c r="AW138" s="14">
        <v>14.5</v>
      </c>
      <c r="AX138" s="14">
        <v>178</v>
      </c>
      <c r="AY138" s="39">
        <v>37.93</v>
      </c>
      <c r="AZ138" s="14">
        <v>24.1</v>
      </c>
      <c r="BA138" s="40">
        <v>20.100000000000001</v>
      </c>
      <c r="BB138" s="14">
        <v>764</v>
      </c>
      <c r="BC138" s="40">
        <v>7.6</v>
      </c>
      <c r="BD138" s="14">
        <v>0</v>
      </c>
      <c r="BE138" s="14">
        <v>0</v>
      </c>
      <c r="BF138" s="14">
        <v>1</v>
      </c>
      <c r="BG138" s="86">
        <v>0.5</v>
      </c>
      <c r="BH138" s="42"/>
    </row>
    <row r="139" spans="1:60" ht="16.5" thickBot="1">
      <c r="A139" s="35">
        <v>43769</v>
      </c>
      <c r="B139" s="14" t="s">
        <v>92</v>
      </c>
      <c r="C139" s="14" t="s">
        <v>74</v>
      </c>
      <c r="D139" s="12"/>
      <c r="E139" s="156">
        <v>4.1333333333333337</v>
      </c>
      <c r="F139" s="156">
        <v>0</v>
      </c>
      <c r="G139" s="156">
        <v>1.6</v>
      </c>
      <c r="H139" s="156">
        <v>0</v>
      </c>
      <c r="I139" s="156">
        <v>0</v>
      </c>
      <c r="J139" s="156">
        <v>0</v>
      </c>
      <c r="K139" s="156">
        <v>0</v>
      </c>
      <c r="L139" s="156">
        <v>0</v>
      </c>
      <c r="M139" s="156">
        <v>0</v>
      </c>
      <c r="N139" s="156">
        <v>0</v>
      </c>
      <c r="O139" s="156">
        <v>0</v>
      </c>
      <c r="P139" s="156">
        <v>0</v>
      </c>
      <c r="Q139" s="156">
        <v>0</v>
      </c>
      <c r="R139" s="156">
        <v>1.6</v>
      </c>
      <c r="S139" s="156">
        <v>0</v>
      </c>
      <c r="T139" s="156">
        <v>0</v>
      </c>
      <c r="U139" s="156">
        <v>0</v>
      </c>
      <c r="V139" s="156">
        <v>0</v>
      </c>
      <c r="W139" s="156">
        <v>0</v>
      </c>
      <c r="X139" s="156">
        <v>0</v>
      </c>
      <c r="Y139" s="156">
        <v>0</v>
      </c>
      <c r="Z139" s="156">
        <v>0</v>
      </c>
      <c r="AA139" s="156">
        <v>0</v>
      </c>
      <c r="AB139" s="156">
        <v>0</v>
      </c>
      <c r="AC139" s="156">
        <v>0</v>
      </c>
      <c r="AD139" s="156">
        <v>0</v>
      </c>
      <c r="AE139" s="156">
        <v>0</v>
      </c>
      <c r="AF139" s="156">
        <v>0</v>
      </c>
      <c r="AG139" s="156">
        <v>0</v>
      </c>
      <c r="AH139" s="156">
        <v>0</v>
      </c>
      <c r="AI139" s="156">
        <v>0</v>
      </c>
      <c r="AJ139" s="156">
        <v>0</v>
      </c>
      <c r="AK139" s="156">
        <v>0</v>
      </c>
      <c r="AL139" s="156">
        <v>0</v>
      </c>
      <c r="AM139" s="156">
        <v>0</v>
      </c>
      <c r="AN139" s="156">
        <v>0</v>
      </c>
      <c r="AO139" s="156">
        <v>0</v>
      </c>
      <c r="AP139" s="796">
        <f t="shared" si="3"/>
        <v>5.7333333333333343</v>
      </c>
      <c r="AQ139" s="113"/>
      <c r="AR139" s="36">
        <v>43769</v>
      </c>
      <c r="AS139" s="88">
        <v>0.63888888888888895</v>
      </c>
      <c r="AT139" s="14" t="s">
        <v>92</v>
      </c>
      <c r="AU139" s="108">
        <v>10</v>
      </c>
      <c r="AV139" s="90" t="s">
        <v>75</v>
      </c>
      <c r="AW139" s="14">
        <v>9.6</v>
      </c>
      <c r="AX139" s="38">
        <v>163</v>
      </c>
      <c r="AY139" s="39">
        <v>78</v>
      </c>
      <c r="AZ139" s="14">
        <v>56.6</v>
      </c>
      <c r="BA139" s="40">
        <v>19.5</v>
      </c>
      <c r="BB139" s="14">
        <v>763.8</v>
      </c>
      <c r="BC139" s="40">
        <v>7.8</v>
      </c>
      <c r="BD139" s="14">
        <v>0</v>
      </c>
      <c r="BE139" s="14">
        <v>0</v>
      </c>
      <c r="BF139" s="38">
        <v>1</v>
      </c>
      <c r="BG139" s="86">
        <v>0.8</v>
      </c>
      <c r="BH139" s="42"/>
    </row>
    <row r="140" spans="1:60" ht="16.5" thickBot="1">
      <c r="A140" s="35">
        <v>43787</v>
      </c>
      <c r="B140" s="14" t="s">
        <v>94</v>
      </c>
      <c r="C140" s="14" t="s">
        <v>74</v>
      </c>
      <c r="D140" s="12"/>
      <c r="E140" s="156">
        <v>0.13333333333333333</v>
      </c>
      <c r="F140" s="156">
        <v>0</v>
      </c>
      <c r="G140" s="156">
        <v>0.26666666666666666</v>
      </c>
      <c r="H140" s="156">
        <v>0</v>
      </c>
      <c r="I140" s="156">
        <v>0</v>
      </c>
      <c r="J140" s="156">
        <v>0</v>
      </c>
      <c r="K140" s="156">
        <v>0</v>
      </c>
      <c r="L140" s="156">
        <v>0</v>
      </c>
      <c r="M140" s="156">
        <v>0</v>
      </c>
      <c r="N140" s="156">
        <v>0</v>
      </c>
      <c r="O140" s="156">
        <v>0</v>
      </c>
      <c r="P140" s="156">
        <v>0</v>
      </c>
      <c r="Q140" s="156">
        <v>0</v>
      </c>
      <c r="R140" s="156">
        <v>0.26666666666666666</v>
      </c>
      <c r="S140" s="156">
        <v>0</v>
      </c>
      <c r="T140" s="156">
        <v>0.13333333333333333</v>
      </c>
      <c r="U140" s="156">
        <v>0.13333333333333333</v>
      </c>
      <c r="V140" s="156">
        <v>0</v>
      </c>
      <c r="W140" s="156">
        <v>0</v>
      </c>
      <c r="X140" s="156">
        <v>0</v>
      </c>
      <c r="Y140" s="156">
        <v>0</v>
      </c>
      <c r="Z140" s="156">
        <v>0</v>
      </c>
      <c r="AA140" s="156">
        <v>0</v>
      </c>
      <c r="AB140" s="156">
        <v>0</v>
      </c>
      <c r="AC140" s="156">
        <v>0</v>
      </c>
      <c r="AD140" s="156">
        <v>0</v>
      </c>
      <c r="AE140" s="156">
        <v>0</v>
      </c>
      <c r="AF140" s="156">
        <v>0</v>
      </c>
      <c r="AG140" s="156">
        <v>0</v>
      </c>
      <c r="AH140" s="156">
        <v>0</v>
      </c>
      <c r="AI140" s="156">
        <v>0</v>
      </c>
      <c r="AJ140" s="156">
        <v>0</v>
      </c>
      <c r="AK140" s="156">
        <v>0</v>
      </c>
      <c r="AL140" s="156">
        <v>0</v>
      </c>
      <c r="AM140" s="156">
        <v>0</v>
      </c>
      <c r="AN140" s="156">
        <v>0</v>
      </c>
      <c r="AO140" s="156">
        <v>0</v>
      </c>
      <c r="AP140" s="796">
        <f t="shared" si="3"/>
        <v>0.53333333333333333</v>
      </c>
      <c r="AQ140" s="113"/>
      <c r="AR140" s="36">
        <v>43787</v>
      </c>
      <c r="AS140" s="88">
        <v>0.66666666666666663</v>
      </c>
      <c r="AT140" s="14" t="s">
        <v>94</v>
      </c>
      <c r="AU140" s="108">
        <v>10</v>
      </c>
      <c r="AV140" s="90" t="s">
        <v>75</v>
      </c>
      <c r="AW140" s="14">
        <v>11.6</v>
      </c>
      <c r="AX140" s="14">
        <v>184</v>
      </c>
      <c r="AY140" s="39">
        <v>81.3</v>
      </c>
      <c r="AZ140" s="14">
        <v>57</v>
      </c>
      <c r="BA140" s="40">
        <v>21.6</v>
      </c>
      <c r="BB140" s="14">
        <v>757</v>
      </c>
      <c r="BC140" s="40">
        <v>7.9</v>
      </c>
      <c r="BD140" s="14">
        <v>0</v>
      </c>
      <c r="BE140" s="14">
        <v>0</v>
      </c>
      <c r="BF140" s="14">
        <v>1</v>
      </c>
      <c r="BG140" s="86">
        <v>0.5</v>
      </c>
      <c r="BH140" s="42"/>
    </row>
    <row r="141" spans="1:60" ht="16.5" thickBot="1">
      <c r="A141" s="35">
        <v>43787</v>
      </c>
      <c r="B141" s="14" t="s">
        <v>96</v>
      </c>
      <c r="C141" s="14" t="s">
        <v>74</v>
      </c>
      <c r="D141" s="12"/>
      <c r="E141" s="156">
        <v>0</v>
      </c>
      <c r="F141" s="156">
        <v>0</v>
      </c>
      <c r="G141" s="156">
        <v>0.13333333333333333</v>
      </c>
      <c r="H141" s="156">
        <v>0</v>
      </c>
      <c r="I141" s="156">
        <v>0</v>
      </c>
      <c r="J141" s="156">
        <v>0</v>
      </c>
      <c r="K141" s="156">
        <v>0</v>
      </c>
      <c r="L141" s="156">
        <v>0</v>
      </c>
      <c r="M141" s="156">
        <v>0</v>
      </c>
      <c r="N141" s="156">
        <v>0</v>
      </c>
      <c r="O141" s="156">
        <v>0</v>
      </c>
      <c r="P141" s="156">
        <v>0</v>
      </c>
      <c r="Q141" s="156">
        <v>0</v>
      </c>
      <c r="R141" s="156">
        <v>0.13333333333333333</v>
      </c>
      <c r="S141" s="156">
        <v>0</v>
      </c>
      <c r="T141" s="156">
        <v>0</v>
      </c>
      <c r="U141" s="156">
        <v>0</v>
      </c>
      <c r="V141" s="156">
        <v>0</v>
      </c>
      <c r="W141" s="156">
        <v>0</v>
      </c>
      <c r="X141" s="156">
        <v>0</v>
      </c>
      <c r="Y141" s="156">
        <v>0</v>
      </c>
      <c r="Z141" s="156">
        <v>0</v>
      </c>
      <c r="AA141" s="156">
        <v>0</v>
      </c>
      <c r="AB141" s="156">
        <v>0</v>
      </c>
      <c r="AC141" s="156">
        <v>0</v>
      </c>
      <c r="AD141" s="156">
        <v>0</v>
      </c>
      <c r="AE141" s="156">
        <v>0</v>
      </c>
      <c r="AF141" s="156">
        <v>0</v>
      </c>
      <c r="AG141" s="156">
        <v>0</v>
      </c>
      <c r="AH141" s="156">
        <v>0</v>
      </c>
      <c r="AI141" s="156">
        <v>0</v>
      </c>
      <c r="AJ141" s="156">
        <v>0</v>
      </c>
      <c r="AK141" s="156">
        <v>0</v>
      </c>
      <c r="AL141" s="156">
        <v>0</v>
      </c>
      <c r="AM141" s="156">
        <v>0</v>
      </c>
      <c r="AN141" s="156">
        <v>0</v>
      </c>
      <c r="AO141" s="156">
        <v>0</v>
      </c>
      <c r="AP141" s="796">
        <f t="shared" si="3"/>
        <v>0.13333333333333333</v>
      </c>
      <c r="AQ141" s="113"/>
      <c r="AR141" s="36">
        <v>43787</v>
      </c>
      <c r="AS141" s="88">
        <v>0.69097222222222221</v>
      </c>
      <c r="AT141" s="14" t="s">
        <v>96</v>
      </c>
      <c r="AU141" s="108">
        <v>10</v>
      </c>
      <c r="AV141" s="90" t="s">
        <v>75</v>
      </c>
      <c r="AW141" s="14">
        <v>9.5</v>
      </c>
      <c r="AX141" s="14">
        <v>152</v>
      </c>
      <c r="AY141" s="39">
        <v>81.3</v>
      </c>
      <c r="AZ141" s="14">
        <v>57</v>
      </c>
      <c r="BA141" s="40">
        <v>22.1</v>
      </c>
      <c r="BB141" s="14">
        <v>757.2</v>
      </c>
      <c r="BC141" s="40">
        <v>7.9</v>
      </c>
      <c r="BD141" s="14">
        <v>0</v>
      </c>
      <c r="BE141" s="14">
        <v>0</v>
      </c>
      <c r="BF141" s="14">
        <v>1</v>
      </c>
      <c r="BG141" s="86">
        <v>0.5</v>
      </c>
      <c r="BH141" s="42"/>
    </row>
    <row r="142" spans="1:60" ht="16.5" thickBot="1">
      <c r="A142" s="35">
        <v>43790</v>
      </c>
      <c r="B142" s="14" t="s">
        <v>82</v>
      </c>
      <c r="C142" s="14" t="s">
        <v>133</v>
      </c>
      <c r="D142" s="12"/>
      <c r="E142" s="156">
        <v>0</v>
      </c>
      <c r="F142" s="156">
        <v>0</v>
      </c>
      <c r="G142" s="156">
        <v>0.93333333333333335</v>
      </c>
      <c r="H142" s="156">
        <v>0</v>
      </c>
      <c r="I142" s="156">
        <v>0</v>
      </c>
      <c r="J142" s="156">
        <v>0.13333333333333333</v>
      </c>
      <c r="K142" s="156">
        <v>0</v>
      </c>
      <c r="L142" s="156">
        <v>0</v>
      </c>
      <c r="M142" s="156">
        <v>0.13333333333333333</v>
      </c>
      <c r="N142" s="156">
        <v>0</v>
      </c>
      <c r="O142" s="156">
        <v>0</v>
      </c>
      <c r="P142" s="156">
        <v>0</v>
      </c>
      <c r="Q142" s="156">
        <v>0</v>
      </c>
      <c r="R142" s="156">
        <v>0.93333333333333335</v>
      </c>
      <c r="S142" s="156">
        <v>0</v>
      </c>
      <c r="T142" s="156">
        <v>0</v>
      </c>
      <c r="U142" s="156">
        <v>0</v>
      </c>
      <c r="V142" s="156">
        <v>0</v>
      </c>
      <c r="W142" s="156">
        <v>0</v>
      </c>
      <c r="X142" s="156">
        <v>0</v>
      </c>
      <c r="Y142" s="156">
        <v>0</v>
      </c>
      <c r="Z142" s="156">
        <v>38.266666666666666</v>
      </c>
      <c r="AA142" s="156">
        <v>38.133333333333333</v>
      </c>
      <c r="AB142" s="156">
        <v>0</v>
      </c>
      <c r="AC142" s="156">
        <v>0</v>
      </c>
      <c r="AD142" s="156">
        <v>0</v>
      </c>
      <c r="AE142" s="156">
        <v>0</v>
      </c>
      <c r="AF142" s="156">
        <v>0</v>
      </c>
      <c r="AG142" s="156">
        <v>0</v>
      </c>
      <c r="AH142" s="156">
        <v>0.13333333333333333</v>
      </c>
      <c r="AI142" s="156">
        <v>0</v>
      </c>
      <c r="AJ142" s="156">
        <v>0</v>
      </c>
      <c r="AK142" s="156">
        <v>0</v>
      </c>
      <c r="AL142" s="156">
        <v>0</v>
      </c>
      <c r="AM142" s="156">
        <v>0</v>
      </c>
      <c r="AN142" s="156">
        <v>0</v>
      </c>
      <c r="AO142" s="156">
        <v>0</v>
      </c>
      <c r="AP142" s="796">
        <f>SUM(E142:AO142)-(J142+R142+T142+Z142)</f>
        <v>39.333333333333336</v>
      </c>
      <c r="AQ142" s="113"/>
      <c r="AR142" s="36">
        <v>43790</v>
      </c>
      <c r="AS142" s="88">
        <v>0.64930555555555558</v>
      </c>
      <c r="AT142" s="14" t="s">
        <v>82</v>
      </c>
      <c r="AU142" s="108">
        <v>10</v>
      </c>
      <c r="AV142" s="90" t="s">
        <v>75</v>
      </c>
      <c r="AW142" s="14" t="s">
        <v>151</v>
      </c>
      <c r="AX142" s="14">
        <v>192</v>
      </c>
      <c r="AY142" s="39">
        <v>137.80000000000001</v>
      </c>
      <c r="AZ142" s="14" t="s">
        <v>151</v>
      </c>
      <c r="BA142" s="40">
        <v>15.9</v>
      </c>
      <c r="BB142" s="14">
        <v>760.2</v>
      </c>
      <c r="BC142" s="40">
        <v>7.5</v>
      </c>
      <c r="BD142" s="14">
        <v>0</v>
      </c>
      <c r="BE142" s="14">
        <v>0</v>
      </c>
      <c r="BF142" s="14">
        <v>1</v>
      </c>
      <c r="BG142" s="86">
        <v>0.2</v>
      </c>
      <c r="BH142" s="42"/>
    </row>
    <row r="143" spans="1:60" ht="16.5" thickBot="1">
      <c r="A143" s="35">
        <v>43790</v>
      </c>
      <c r="B143" s="14" t="s">
        <v>73</v>
      </c>
      <c r="C143" s="14" t="s">
        <v>74</v>
      </c>
      <c r="D143" s="12"/>
      <c r="E143" s="156">
        <v>0.66666666666666663</v>
      </c>
      <c r="F143" s="156">
        <v>0</v>
      </c>
      <c r="G143" s="156">
        <v>0</v>
      </c>
      <c r="H143" s="156">
        <v>0</v>
      </c>
      <c r="I143" s="156">
        <v>0</v>
      </c>
      <c r="J143" s="156">
        <v>0</v>
      </c>
      <c r="K143" s="156">
        <v>0</v>
      </c>
      <c r="L143" s="156">
        <v>0</v>
      </c>
      <c r="M143" s="156">
        <v>0</v>
      </c>
      <c r="N143" s="156">
        <v>0</v>
      </c>
      <c r="O143" s="156">
        <v>0</v>
      </c>
      <c r="P143" s="156">
        <v>0</v>
      </c>
      <c r="Q143" s="156">
        <v>0</v>
      </c>
      <c r="R143" s="156">
        <v>0</v>
      </c>
      <c r="S143" s="156">
        <v>0</v>
      </c>
      <c r="T143" s="156">
        <v>0</v>
      </c>
      <c r="U143" s="156">
        <v>0</v>
      </c>
      <c r="V143" s="156">
        <v>0</v>
      </c>
      <c r="W143" s="156">
        <v>0</v>
      </c>
      <c r="X143" s="156">
        <v>0</v>
      </c>
      <c r="Y143" s="156">
        <v>0</v>
      </c>
      <c r="Z143" s="156">
        <v>0</v>
      </c>
      <c r="AA143" s="156">
        <v>0</v>
      </c>
      <c r="AB143" s="156">
        <v>0</v>
      </c>
      <c r="AC143" s="156">
        <v>0</v>
      </c>
      <c r="AD143" s="156">
        <v>0</v>
      </c>
      <c r="AE143" s="156">
        <v>0</v>
      </c>
      <c r="AF143" s="156">
        <v>0</v>
      </c>
      <c r="AG143" s="156">
        <v>0</v>
      </c>
      <c r="AH143" s="156">
        <v>0</v>
      </c>
      <c r="AI143" s="156">
        <v>0</v>
      </c>
      <c r="AJ143" s="156">
        <v>0</v>
      </c>
      <c r="AK143" s="156">
        <v>0</v>
      </c>
      <c r="AL143" s="156">
        <v>0</v>
      </c>
      <c r="AM143" s="156">
        <v>0</v>
      </c>
      <c r="AN143" s="156">
        <v>0</v>
      </c>
      <c r="AO143" s="156">
        <v>0</v>
      </c>
      <c r="AP143" s="796">
        <f t="shared" si="3"/>
        <v>0.66666666666666663</v>
      </c>
      <c r="AQ143" s="113"/>
      <c r="AR143" s="36">
        <v>43790</v>
      </c>
      <c r="AS143" s="88">
        <v>0.60763888888888895</v>
      </c>
      <c r="AT143" s="14" t="s">
        <v>73</v>
      </c>
      <c r="AU143" s="108">
        <v>10</v>
      </c>
      <c r="AV143" s="90" t="s">
        <v>75</v>
      </c>
      <c r="AW143" s="14">
        <v>6.1</v>
      </c>
      <c r="AX143" s="38">
        <v>87</v>
      </c>
      <c r="AY143" s="39">
        <v>90.8</v>
      </c>
      <c r="AZ143" s="14">
        <v>64.8</v>
      </c>
      <c r="BA143" s="40">
        <v>15.6</v>
      </c>
      <c r="BB143" s="14">
        <v>760.2</v>
      </c>
      <c r="BC143" s="40">
        <v>8</v>
      </c>
      <c r="BD143" s="14">
        <v>0</v>
      </c>
      <c r="BE143" s="14">
        <v>0</v>
      </c>
      <c r="BF143" s="38">
        <v>1</v>
      </c>
      <c r="BG143" s="86">
        <v>0.4</v>
      </c>
      <c r="BH143" s="42"/>
    </row>
    <row r="144" spans="1:60" ht="16.5" thickBot="1">
      <c r="A144" s="35">
        <v>43791</v>
      </c>
      <c r="B144" s="14" t="s">
        <v>86</v>
      </c>
      <c r="C144" s="14" t="s">
        <v>74</v>
      </c>
      <c r="D144" s="12"/>
      <c r="E144" s="156">
        <v>47.333333333333336</v>
      </c>
      <c r="F144" s="156">
        <v>230.4</v>
      </c>
      <c r="G144" s="156">
        <v>1.2</v>
      </c>
      <c r="H144" s="156">
        <v>0</v>
      </c>
      <c r="I144" s="156">
        <v>0</v>
      </c>
      <c r="J144" s="156">
        <v>18.133333333333333</v>
      </c>
      <c r="K144" s="156">
        <v>0</v>
      </c>
      <c r="L144" s="156">
        <v>0.13333333333333333</v>
      </c>
      <c r="M144" s="156">
        <v>0</v>
      </c>
      <c r="N144" s="156">
        <v>0</v>
      </c>
      <c r="O144" s="156">
        <v>18</v>
      </c>
      <c r="P144" s="156">
        <v>0</v>
      </c>
      <c r="Q144" s="156">
        <v>0</v>
      </c>
      <c r="R144" s="156">
        <v>1.2</v>
      </c>
      <c r="S144" s="156">
        <v>0</v>
      </c>
      <c r="T144" s="156">
        <v>0</v>
      </c>
      <c r="U144" s="156">
        <v>0</v>
      </c>
      <c r="V144" s="156">
        <v>0</v>
      </c>
      <c r="W144" s="156">
        <v>0</v>
      </c>
      <c r="X144" s="156">
        <v>0</v>
      </c>
      <c r="Y144" s="156">
        <v>0</v>
      </c>
      <c r="Z144" s="156">
        <v>0</v>
      </c>
      <c r="AA144" s="156">
        <v>0</v>
      </c>
      <c r="AB144" s="156">
        <v>0</v>
      </c>
      <c r="AC144" s="156">
        <v>0</v>
      </c>
      <c r="AD144" s="156">
        <v>0</v>
      </c>
      <c r="AE144" s="156">
        <v>0</v>
      </c>
      <c r="AF144" s="156">
        <v>0</v>
      </c>
      <c r="AG144" s="156">
        <v>0</v>
      </c>
      <c r="AH144" s="156">
        <v>0</v>
      </c>
      <c r="AI144" s="156">
        <v>0</v>
      </c>
      <c r="AJ144" s="156">
        <v>0</v>
      </c>
      <c r="AK144" s="156">
        <v>0</v>
      </c>
      <c r="AL144" s="156">
        <v>0</v>
      </c>
      <c r="AM144" s="156">
        <v>0</v>
      </c>
      <c r="AN144" s="156">
        <v>0</v>
      </c>
      <c r="AO144" s="156">
        <v>0</v>
      </c>
      <c r="AP144" s="796">
        <f t="shared" si="3"/>
        <v>297.06666666666666</v>
      </c>
      <c r="AQ144" s="113"/>
      <c r="AR144" s="36">
        <v>43791</v>
      </c>
      <c r="AS144" s="88">
        <v>0.69444444444444453</v>
      </c>
      <c r="AT144" s="14" t="s">
        <v>86</v>
      </c>
      <c r="AU144" s="108">
        <v>10</v>
      </c>
      <c r="AV144" s="90" t="s">
        <v>75</v>
      </c>
      <c r="AW144" s="14">
        <v>13.2</v>
      </c>
      <c r="AX144" s="14">
        <v>128</v>
      </c>
      <c r="AY144" s="39">
        <v>4.38</v>
      </c>
      <c r="AZ144" s="14">
        <v>2.6</v>
      </c>
      <c r="BA144" s="40">
        <v>18.100000000000001</v>
      </c>
      <c r="BB144" s="14">
        <v>765.1</v>
      </c>
      <c r="BC144" s="40">
        <v>7.5</v>
      </c>
      <c r="BD144" s="14">
        <v>0</v>
      </c>
      <c r="BE144" s="14">
        <v>0</v>
      </c>
      <c r="BF144" s="14">
        <v>1</v>
      </c>
      <c r="BG144" s="86">
        <v>0.4</v>
      </c>
      <c r="BH144" s="42"/>
    </row>
    <row r="145" spans="1:60" ht="16.5" thickBot="1">
      <c r="A145" s="35">
        <v>43793</v>
      </c>
      <c r="B145" s="14" t="s">
        <v>89</v>
      </c>
      <c r="C145" s="14" t="s">
        <v>74</v>
      </c>
      <c r="D145" s="12"/>
      <c r="E145" s="156">
        <v>0.93333333333333335</v>
      </c>
      <c r="F145" s="156">
        <v>0</v>
      </c>
      <c r="G145" s="156">
        <v>5.0666666666666664</v>
      </c>
      <c r="H145" s="156">
        <v>0</v>
      </c>
      <c r="I145" s="156">
        <v>0</v>
      </c>
      <c r="J145" s="156">
        <v>0</v>
      </c>
      <c r="K145" s="156">
        <v>0</v>
      </c>
      <c r="L145" s="156">
        <v>0</v>
      </c>
      <c r="M145" s="156">
        <v>0</v>
      </c>
      <c r="N145" s="156">
        <v>0</v>
      </c>
      <c r="O145" s="156">
        <v>0</v>
      </c>
      <c r="P145" s="156">
        <v>0</v>
      </c>
      <c r="Q145" s="156">
        <v>0</v>
      </c>
      <c r="R145" s="156">
        <v>5.0666666666666664</v>
      </c>
      <c r="S145" s="156">
        <v>0</v>
      </c>
      <c r="T145" s="156">
        <v>0</v>
      </c>
      <c r="U145" s="156">
        <v>0</v>
      </c>
      <c r="V145" s="156">
        <v>0</v>
      </c>
      <c r="W145" s="156">
        <v>0</v>
      </c>
      <c r="X145" s="156">
        <v>0</v>
      </c>
      <c r="Y145" s="156">
        <v>0</v>
      </c>
      <c r="Z145" s="156">
        <v>0</v>
      </c>
      <c r="AA145" s="156">
        <v>0</v>
      </c>
      <c r="AB145" s="156">
        <v>0</v>
      </c>
      <c r="AC145" s="156">
        <v>0</v>
      </c>
      <c r="AD145" s="156">
        <v>0</v>
      </c>
      <c r="AE145" s="156">
        <v>0</v>
      </c>
      <c r="AF145" s="156">
        <v>0</v>
      </c>
      <c r="AG145" s="156">
        <v>0</v>
      </c>
      <c r="AH145" s="156">
        <v>0</v>
      </c>
      <c r="AI145" s="156">
        <v>0</v>
      </c>
      <c r="AJ145" s="156">
        <v>0</v>
      </c>
      <c r="AK145" s="156">
        <v>0</v>
      </c>
      <c r="AL145" s="156">
        <v>0</v>
      </c>
      <c r="AM145" s="156">
        <v>0</v>
      </c>
      <c r="AN145" s="156">
        <v>0</v>
      </c>
      <c r="AO145" s="156">
        <v>0</v>
      </c>
      <c r="AP145" s="796">
        <f t="shared" si="3"/>
        <v>6</v>
      </c>
      <c r="AQ145" s="113"/>
      <c r="AR145" s="36">
        <v>43793</v>
      </c>
      <c r="AS145" s="88">
        <v>0.39583333333333331</v>
      </c>
      <c r="AT145" s="14" t="s">
        <v>89</v>
      </c>
      <c r="AU145" s="108">
        <v>10</v>
      </c>
      <c r="AV145" s="90" t="s">
        <v>75</v>
      </c>
      <c r="AW145" s="14">
        <v>6.3</v>
      </c>
      <c r="AX145" s="14">
        <v>77</v>
      </c>
      <c r="AY145" s="39">
        <v>81.599999999999994</v>
      </c>
      <c r="AZ145" s="14">
        <v>56.8</v>
      </c>
      <c r="BA145" s="40">
        <v>12.3</v>
      </c>
      <c r="BB145" s="14">
        <v>764.9</v>
      </c>
      <c r="BC145" s="40">
        <v>7.6</v>
      </c>
      <c r="BD145" s="14">
        <v>0</v>
      </c>
      <c r="BE145" s="14">
        <v>0</v>
      </c>
      <c r="BF145" s="14">
        <v>1</v>
      </c>
      <c r="BG145" s="86">
        <v>0.4</v>
      </c>
      <c r="BH145" s="42"/>
    </row>
    <row r="146" spans="1:60" ht="16.5" thickBot="1">
      <c r="A146" s="35">
        <v>43793</v>
      </c>
      <c r="B146" s="14" t="s">
        <v>92</v>
      </c>
      <c r="C146" s="14" t="s">
        <v>74</v>
      </c>
      <c r="D146" s="12"/>
      <c r="E146" s="156">
        <v>3.2</v>
      </c>
      <c r="F146" s="156">
        <v>0</v>
      </c>
      <c r="G146" s="156">
        <v>3.3333333333333335</v>
      </c>
      <c r="H146" s="156">
        <v>0</v>
      </c>
      <c r="I146" s="156">
        <v>0.13333333333333333</v>
      </c>
      <c r="J146" s="156">
        <v>0</v>
      </c>
      <c r="K146" s="156">
        <v>0</v>
      </c>
      <c r="L146" s="156">
        <v>0</v>
      </c>
      <c r="M146" s="156">
        <v>0</v>
      </c>
      <c r="N146" s="156">
        <v>0</v>
      </c>
      <c r="O146" s="156">
        <v>0</v>
      </c>
      <c r="P146" s="156">
        <v>0</v>
      </c>
      <c r="Q146" s="156">
        <v>0</v>
      </c>
      <c r="R146" s="156">
        <v>3.3333333333333335</v>
      </c>
      <c r="S146" s="156">
        <v>0</v>
      </c>
      <c r="T146" s="156">
        <v>0</v>
      </c>
      <c r="U146" s="156">
        <v>0</v>
      </c>
      <c r="V146" s="156">
        <v>0</v>
      </c>
      <c r="W146" s="156">
        <v>0</v>
      </c>
      <c r="X146" s="156">
        <v>0</v>
      </c>
      <c r="Y146" s="156">
        <v>0</v>
      </c>
      <c r="Z146" s="156">
        <v>0</v>
      </c>
      <c r="AA146" s="156">
        <v>0</v>
      </c>
      <c r="AB146" s="156">
        <v>0</v>
      </c>
      <c r="AC146" s="156">
        <v>0</v>
      </c>
      <c r="AD146" s="156">
        <v>0</v>
      </c>
      <c r="AE146" s="156">
        <v>0</v>
      </c>
      <c r="AF146" s="156">
        <v>0</v>
      </c>
      <c r="AG146" s="156">
        <v>0</v>
      </c>
      <c r="AH146" s="156">
        <v>0</v>
      </c>
      <c r="AI146" s="156">
        <v>0</v>
      </c>
      <c r="AJ146" s="156">
        <v>0</v>
      </c>
      <c r="AK146" s="156">
        <v>0</v>
      </c>
      <c r="AL146" s="156">
        <v>0</v>
      </c>
      <c r="AM146" s="156">
        <v>0</v>
      </c>
      <c r="AN146" s="156">
        <v>0</v>
      </c>
      <c r="AO146" s="156">
        <v>0</v>
      </c>
      <c r="AP146" s="796">
        <f t="shared" si="3"/>
        <v>6.6666666666666661</v>
      </c>
      <c r="AQ146" s="113"/>
      <c r="AR146" s="36">
        <v>43793</v>
      </c>
      <c r="AS146" s="88">
        <v>0.40972222222222227</v>
      </c>
      <c r="AT146" s="14" t="s">
        <v>92</v>
      </c>
      <c r="AU146" s="108">
        <v>10</v>
      </c>
      <c r="AV146" s="90" t="s">
        <v>75</v>
      </c>
      <c r="AW146" s="14">
        <v>6.3</v>
      </c>
      <c r="AX146" s="14">
        <v>84</v>
      </c>
      <c r="AY146" s="39">
        <v>80.900000000000006</v>
      </c>
      <c r="AZ146" s="14">
        <v>49</v>
      </c>
      <c r="BA146" s="40">
        <v>13.1</v>
      </c>
      <c r="BB146" s="14">
        <v>764.4</v>
      </c>
      <c r="BC146" s="40">
        <v>7.7</v>
      </c>
      <c r="BD146" s="14">
        <v>0</v>
      </c>
      <c r="BE146" s="14">
        <v>0</v>
      </c>
      <c r="BF146" s="14">
        <v>1</v>
      </c>
      <c r="BG146" s="86">
        <v>0.5</v>
      </c>
      <c r="BH146" s="42"/>
    </row>
    <row r="147" spans="1:60" ht="16.5" thickBot="1">
      <c r="A147" s="35">
        <v>43793</v>
      </c>
      <c r="B147" s="14" t="s">
        <v>121</v>
      </c>
      <c r="C147" s="14" t="s">
        <v>74</v>
      </c>
      <c r="D147" s="12"/>
      <c r="E147" s="156">
        <v>3.8666666666666667</v>
      </c>
      <c r="F147" s="156">
        <v>2.4</v>
      </c>
      <c r="G147" s="156">
        <v>0</v>
      </c>
      <c r="H147" s="156">
        <v>0</v>
      </c>
      <c r="I147" s="156">
        <v>0</v>
      </c>
      <c r="J147" s="156">
        <v>0</v>
      </c>
      <c r="K147" s="156">
        <v>0</v>
      </c>
      <c r="L147" s="156">
        <v>0</v>
      </c>
      <c r="M147" s="156">
        <v>0</v>
      </c>
      <c r="N147" s="156">
        <v>0</v>
      </c>
      <c r="O147" s="156">
        <v>0</v>
      </c>
      <c r="P147" s="156">
        <v>0</v>
      </c>
      <c r="Q147" s="156">
        <v>0</v>
      </c>
      <c r="R147" s="156">
        <v>0</v>
      </c>
      <c r="S147" s="156">
        <v>0</v>
      </c>
      <c r="T147" s="156">
        <v>0</v>
      </c>
      <c r="U147" s="156">
        <v>0</v>
      </c>
      <c r="V147" s="156">
        <v>0</v>
      </c>
      <c r="W147" s="156">
        <v>0</v>
      </c>
      <c r="X147" s="156">
        <v>0</v>
      </c>
      <c r="Y147" s="156">
        <v>0</v>
      </c>
      <c r="Z147" s="156">
        <v>0</v>
      </c>
      <c r="AA147" s="156">
        <v>0</v>
      </c>
      <c r="AB147" s="156">
        <v>0</v>
      </c>
      <c r="AC147" s="156">
        <v>0</v>
      </c>
      <c r="AD147" s="156">
        <v>0</v>
      </c>
      <c r="AE147" s="156">
        <v>0</v>
      </c>
      <c r="AF147" s="156">
        <v>0</v>
      </c>
      <c r="AG147" s="156">
        <v>0</v>
      </c>
      <c r="AH147" s="156">
        <v>0</v>
      </c>
      <c r="AI147" s="156">
        <v>0</v>
      </c>
      <c r="AJ147" s="156">
        <v>0</v>
      </c>
      <c r="AK147" s="156">
        <v>0</v>
      </c>
      <c r="AL147" s="156">
        <v>0</v>
      </c>
      <c r="AM147" s="156">
        <v>0</v>
      </c>
      <c r="AN147" s="156">
        <v>0</v>
      </c>
      <c r="AO147" s="156">
        <v>0</v>
      </c>
      <c r="AP147" s="796">
        <f t="shared" si="3"/>
        <v>6.2666666666666666</v>
      </c>
      <c r="AQ147" s="113"/>
      <c r="AR147" s="36">
        <v>43793</v>
      </c>
      <c r="AS147" s="88">
        <v>0.375</v>
      </c>
      <c r="AT147" s="14" t="s">
        <v>121</v>
      </c>
      <c r="AU147" s="108">
        <v>10</v>
      </c>
      <c r="AV147" s="90" t="s">
        <v>75</v>
      </c>
      <c r="AW147" s="14">
        <v>11.9</v>
      </c>
      <c r="AX147" s="14">
        <v>66</v>
      </c>
      <c r="AY147" s="39">
        <v>5</v>
      </c>
      <c r="AZ147" s="14">
        <v>2.7</v>
      </c>
      <c r="BA147" s="40">
        <v>11.1</v>
      </c>
      <c r="BB147" s="14">
        <v>765.5</v>
      </c>
      <c r="BC147" s="40">
        <v>7.4</v>
      </c>
      <c r="BD147" s="14">
        <v>0</v>
      </c>
      <c r="BE147" s="14">
        <v>0</v>
      </c>
      <c r="BF147" s="14">
        <v>1</v>
      </c>
      <c r="BG147" s="86">
        <v>0.4</v>
      </c>
      <c r="BH147" s="42"/>
    </row>
    <row r="148" spans="1:60" ht="16.5" thickBot="1">
      <c r="A148" s="35">
        <v>43810</v>
      </c>
      <c r="B148" s="14" t="s">
        <v>82</v>
      </c>
      <c r="C148" s="14" t="s">
        <v>74</v>
      </c>
      <c r="D148" s="12"/>
      <c r="E148" s="156">
        <v>0</v>
      </c>
      <c r="F148" s="156">
        <v>0</v>
      </c>
      <c r="G148" s="156">
        <v>0.8</v>
      </c>
      <c r="H148" s="156">
        <v>0</v>
      </c>
      <c r="I148" s="156">
        <v>0</v>
      </c>
      <c r="J148" s="156">
        <v>0.4</v>
      </c>
      <c r="K148" s="156">
        <v>0.26666666666666666</v>
      </c>
      <c r="L148" s="156">
        <v>0</v>
      </c>
      <c r="M148" s="156">
        <v>0.13333333333333333</v>
      </c>
      <c r="N148" s="156">
        <v>0</v>
      </c>
      <c r="O148" s="156">
        <v>0</v>
      </c>
      <c r="P148" s="156">
        <v>0</v>
      </c>
      <c r="Q148" s="156">
        <v>0</v>
      </c>
      <c r="R148" s="156">
        <v>0.8</v>
      </c>
      <c r="S148" s="156">
        <v>0</v>
      </c>
      <c r="T148" s="156">
        <v>0.13333333333333333</v>
      </c>
      <c r="U148" s="156">
        <v>0.13333333333333333</v>
      </c>
      <c r="V148" s="156">
        <v>0</v>
      </c>
      <c r="W148" s="156">
        <v>0</v>
      </c>
      <c r="X148" s="156">
        <v>0</v>
      </c>
      <c r="Y148" s="156">
        <v>0</v>
      </c>
      <c r="Z148" s="156">
        <v>0.26666666666666666</v>
      </c>
      <c r="AA148" s="156">
        <v>0.13333333333333333</v>
      </c>
      <c r="AB148" s="156">
        <v>0</v>
      </c>
      <c r="AC148" s="156">
        <v>0</v>
      </c>
      <c r="AD148" s="156">
        <v>0</v>
      </c>
      <c r="AE148" s="156">
        <v>0</v>
      </c>
      <c r="AF148" s="156">
        <v>0</v>
      </c>
      <c r="AG148" s="156">
        <v>0</v>
      </c>
      <c r="AH148" s="156">
        <v>0.13333333333333333</v>
      </c>
      <c r="AI148" s="156">
        <v>0</v>
      </c>
      <c r="AJ148" s="156">
        <v>0</v>
      </c>
      <c r="AK148" s="156">
        <v>0.53333333333333333</v>
      </c>
      <c r="AL148" s="156">
        <v>0</v>
      </c>
      <c r="AM148" s="156">
        <v>0</v>
      </c>
      <c r="AN148" s="156">
        <v>0</v>
      </c>
      <c r="AO148" s="156">
        <v>0</v>
      </c>
      <c r="AP148" s="796">
        <f t="shared" si="3"/>
        <v>2.1333333333333333</v>
      </c>
      <c r="AQ148" s="113"/>
      <c r="AR148" s="36">
        <v>43810</v>
      </c>
      <c r="AS148" s="88">
        <v>0.625</v>
      </c>
      <c r="AT148" s="14" t="s">
        <v>82</v>
      </c>
      <c r="AU148" s="108">
        <v>10</v>
      </c>
      <c r="AV148" s="90" t="s">
        <v>75</v>
      </c>
      <c r="AW148" s="14">
        <v>15.4</v>
      </c>
      <c r="AX148" s="38">
        <v>166</v>
      </c>
      <c r="AY148" s="39">
        <v>7.62</v>
      </c>
      <c r="AZ148" s="14">
        <v>4.2</v>
      </c>
      <c r="BA148" s="40">
        <v>16.5</v>
      </c>
      <c r="BB148" s="14">
        <v>765.7</v>
      </c>
      <c r="BC148" s="40">
        <v>8.6999999999999993</v>
      </c>
      <c r="BD148" s="14">
        <v>0</v>
      </c>
      <c r="BE148" s="14">
        <v>0</v>
      </c>
      <c r="BF148" s="38">
        <v>1</v>
      </c>
      <c r="BG148" s="86">
        <v>0.6</v>
      </c>
      <c r="BH148" s="42"/>
    </row>
    <row r="149" spans="1:60" ht="16.5" thickBot="1">
      <c r="A149" s="35">
        <v>43810</v>
      </c>
      <c r="B149" s="14" t="s">
        <v>73</v>
      </c>
      <c r="C149" s="14" t="s">
        <v>74</v>
      </c>
      <c r="D149" s="12"/>
      <c r="E149" s="156">
        <v>0</v>
      </c>
      <c r="F149" s="156">
        <v>0</v>
      </c>
      <c r="G149" s="156">
        <v>0.4</v>
      </c>
      <c r="H149" s="156">
        <v>0</v>
      </c>
      <c r="I149" s="156">
        <v>0</v>
      </c>
      <c r="J149" s="156">
        <v>0</v>
      </c>
      <c r="K149" s="156">
        <v>0</v>
      </c>
      <c r="L149" s="156">
        <v>0</v>
      </c>
      <c r="M149" s="156">
        <v>0</v>
      </c>
      <c r="N149" s="156">
        <v>0</v>
      </c>
      <c r="O149" s="156">
        <v>0</v>
      </c>
      <c r="P149" s="156">
        <v>0</v>
      </c>
      <c r="Q149" s="156">
        <v>0</v>
      </c>
      <c r="R149" s="156">
        <v>0.4</v>
      </c>
      <c r="S149" s="156">
        <v>0</v>
      </c>
      <c r="T149" s="156">
        <v>0</v>
      </c>
      <c r="U149" s="156">
        <v>0</v>
      </c>
      <c r="V149" s="156">
        <v>0</v>
      </c>
      <c r="W149" s="156">
        <v>0</v>
      </c>
      <c r="X149" s="156">
        <v>0</v>
      </c>
      <c r="Y149" s="156">
        <v>0</v>
      </c>
      <c r="Z149" s="156">
        <v>0.13333333333333333</v>
      </c>
      <c r="AA149" s="156">
        <v>0</v>
      </c>
      <c r="AB149" s="156">
        <v>0</v>
      </c>
      <c r="AC149" s="156">
        <v>0</v>
      </c>
      <c r="AD149" s="156">
        <v>0</v>
      </c>
      <c r="AE149" s="156">
        <v>0</v>
      </c>
      <c r="AF149" s="156">
        <v>0</v>
      </c>
      <c r="AG149" s="156">
        <v>0.13333333333333333</v>
      </c>
      <c r="AH149" s="156">
        <v>0</v>
      </c>
      <c r="AI149" s="156">
        <v>0</v>
      </c>
      <c r="AJ149" s="156">
        <v>0</v>
      </c>
      <c r="AK149" s="156">
        <v>0</v>
      </c>
      <c r="AL149" s="156">
        <v>0</v>
      </c>
      <c r="AM149" s="156">
        <v>0</v>
      </c>
      <c r="AN149" s="156">
        <v>0</v>
      </c>
      <c r="AO149" s="156">
        <v>0</v>
      </c>
      <c r="AP149" s="796">
        <f t="shared" si="3"/>
        <v>0.53333333333333333</v>
      </c>
      <c r="AQ149" s="113"/>
      <c r="AR149" s="36">
        <v>43810</v>
      </c>
      <c r="AS149" s="88">
        <v>0.65625</v>
      </c>
      <c r="AT149" s="14" t="s">
        <v>73</v>
      </c>
      <c r="AU149" s="108">
        <v>10</v>
      </c>
      <c r="AV149" s="90" t="s">
        <v>75</v>
      </c>
      <c r="AW149" s="14">
        <v>17.3</v>
      </c>
      <c r="AX149" s="38">
        <v>175</v>
      </c>
      <c r="AY149" s="39">
        <v>8.15</v>
      </c>
      <c r="AZ149" s="14">
        <v>4.5999999999999996</v>
      </c>
      <c r="BA149" s="40">
        <v>15.2</v>
      </c>
      <c r="BB149" s="14">
        <v>765.5</v>
      </c>
      <c r="BC149" s="40">
        <v>8.8000000000000007</v>
      </c>
      <c r="BD149" s="14">
        <v>0</v>
      </c>
      <c r="BE149" s="14">
        <v>0</v>
      </c>
      <c r="BF149" s="38">
        <v>2</v>
      </c>
      <c r="BG149" s="86">
        <v>0.7</v>
      </c>
      <c r="BH149" s="42"/>
    </row>
    <row r="150" spans="1:60" ht="16.5" thickBot="1">
      <c r="A150" s="35">
        <v>43810</v>
      </c>
      <c r="B150" s="14" t="s">
        <v>94</v>
      </c>
      <c r="C150" s="14" t="s">
        <v>74</v>
      </c>
      <c r="D150" s="12"/>
      <c r="E150" s="156">
        <v>0</v>
      </c>
      <c r="F150" s="156">
        <v>0</v>
      </c>
      <c r="G150" s="156">
        <v>0</v>
      </c>
      <c r="H150" s="156">
        <v>0.26666666666666666</v>
      </c>
      <c r="I150" s="156">
        <v>0.13333333333333333</v>
      </c>
      <c r="J150" s="156">
        <v>0.13333333333333333</v>
      </c>
      <c r="K150" s="156">
        <v>0</v>
      </c>
      <c r="L150" s="156">
        <v>0.13333333333333333</v>
      </c>
      <c r="M150" s="156">
        <v>0</v>
      </c>
      <c r="N150" s="156">
        <v>0</v>
      </c>
      <c r="O150" s="156">
        <v>0</v>
      </c>
      <c r="P150" s="156">
        <v>0</v>
      </c>
      <c r="Q150" s="156">
        <v>0</v>
      </c>
      <c r="R150" s="156">
        <v>0</v>
      </c>
      <c r="S150" s="156">
        <v>0</v>
      </c>
      <c r="T150" s="156">
        <v>0</v>
      </c>
      <c r="U150" s="156">
        <v>0</v>
      </c>
      <c r="V150" s="156">
        <v>0</v>
      </c>
      <c r="W150" s="156">
        <v>0</v>
      </c>
      <c r="X150" s="156">
        <v>0</v>
      </c>
      <c r="Y150" s="156">
        <v>0</v>
      </c>
      <c r="Z150" s="156">
        <v>0</v>
      </c>
      <c r="AA150" s="156">
        <v>0</v>
      </c>
      <c r="AB150" s="156">
        <v>0</v>
      </c>
      <c r="AC150" s="156">
        <v>0</v>
      </c>
      <c r="AD150" s="156">
        <v>0</v>
      </c>
      <c r="AE150" s="156">
        <v>0</v>
      </c>
      <c r="AF150" s="156">
        <v>0</v>
      </c>
      <c r="AG150" s="156">
        <v>0</v>
      </c>
      <c r="AH150" s="156">
        <v>0</v>
      </c>
      <c r="AI150" s="156">
        <v>0</v>
      </c>
      <c r="AJ150" s="156">
        <v>0</v>
      </c>
      <c r="AK150" s="156">
        <v>0</v>
      </c>
      <c r="AL150" s="156">
        <v>0</v>
      </c>
      <c r="AM150" s="156">
        <v>0</v>
      </c>
      <c r="AN150" s="156">
        <v>0</v>
      </c>
      <c r="AO150" s="156">
        <v>0</v>
      </c>
      <c r="AP150" s="796">
        <f t="shared" si="3"/>
        <v>0.53333333333333333</v>
      </c>
      <c r="AQ150" s="113"/>
      <c r="AR150" s="36">
        <v>43810</v>
      </c>
      <c r="AS150" s="88">
        <v>0.60416666666666663</v>
      </c>
      <c r="AT150" s="14" t="s">
        <v>94</v>
      </c>
      <c r="AU150" s="108">
        <v>10</v>
      </c>
      <c r="AV150" s="90" t="s">
        <v>75</v>
      </c>
      <c r="AW150" s="14">
        <v>18.600000000000001</v>
      </c>
      <c r="AX150" s="38">
        <v>199</v>
      </c>
      <c r="AY150" s="39">
        <v>6.12</v>
      </c>
      <c r="AZ150" s="14">
        <v>3.3</v>
      </c>
      <c r="BA150" s="40">
        <v>17.7</v>
      </c>
      <c r="BB150" s="14">
        <v>765.6</v>
      </c>
      <c r="BC150" s="40">
        <v>8.4</v>
      </c>
      <c r="BD150" s="14">
        <v>0</v>
      </c>
      <c r="BE150" s="14">
        <v>0</v>
      </c>
      <c r="BF150" s="38">
        <v>2</v>
      </c>
      <c r="BG150" s="86">
        <v>0.4</v>
      </c>
      <c r="BH150" s="42"/>
    </row>
    <row r="151" spans="1:60" ht="16.5" thickBot="1">
      <c r="A151" s="35">
        <v>43810</v>
      </c>
      <c r="B151" s="14" t="s">
        <v>96</v>
      </c>
      <c r="C151" s="14" t="s">
        <v>74</v>
      </c>
      <c r="D151" s="12"/>
      <c r="E151" s="156">
        <v>0</v>
      </c>
      <c r="F151" s="156">
        <v>0.26666666666666666</v>
      </c>
      <c r="G151" s="156">
        <v>0</v>
      </c>
      <c r="H151" s="156">
        <v>0</v>
      </c>
      <c r="I151" s="156">
        <v>0</v>
      </c>
      <c r="J151" s="156">
        <v>0</v>
      </c>
      <c r="K151" s="156">
        <v>0</v>
      </c>
      <c r="L151" s="156">
        <v>0</v>
      </c>
      <c r="M151" s="156">
        <v>0</v>
      </c>
      <c r="N151" s="156">
        <v>0</v>
      </c>
      <c r="O151" s="156">
        <v>0</v>
      </c>
      <c r="P151" s="156">
        <v>0</v>
      </c>
      <c r="Q151" s="156">
        <v>0</v>
      </c>
      <c r="R151" s="156">
        <v>0</v>
      </c>
      <c r="S151" s="156">
        <v>0</v>
      </c>
      <c r="T151" s="156">
        <v>0</v>
      </c>
      <c r="U151" s="156">
        <v>0</v>
      </c>
      <c r="V151" s="156">
        <v>0</v>
      </c>
      <c r="W151" s="156">
        <v>0</v>
      </c>
      <c r="X151" s="156">
        <v>0</v>
      </c>
      <c r="Y151" s="156">
        <v>0</v>
      </c>
      <c r="Z151" s="156">
        <v>0</v>
      </c>
      <c r="AA151" s="156">
        <v>0</v>
      </c>
      <c r="AB151" s="156">
        <v>0</v>
      </c>
      <c r="AC151" s="156">
        <v>0</v>
      </c>
      <c r="AD151" s="156">
        <v>0</v>
      </c>
      <c r="AE151" s="156">
        <v>0</v>
      </c>
      <c r="AF151" s="156">
        <v>0</v>
      </c>
      <c r="AG151" s="156">
        <v>0</v>
      </c>
      <c r="AH151" s="156">
        <v>0</v>
      </c>
      <c r="AI151" s="156">
        <v>0</v>
      </c>
      <c r="AJ151" s="156">
        <v>0</v>
      </c>
      <c r="AK151" s="156">
        <v>0.13333333333333333</v>
      </c>
      <c r="AL151" s="156">
        <v>0</v>
      </c>
      <c r="AM151" s="156">
        <v>0</v>
      </c>
      <c r="AN151" s="156">
        <v>0</v>
      </c>
      <c r="AO151" s="156">
        <v>0</v>
      </c>
      <c r="AP151" s="796">
        <f t="shared" si="3"/>
        <v>0.4</v>
      </c>
      <c r="AQ151" s="113"/>
      <c r="AR151" s="36">
        <v>43810</v>
      </c>
      <c r="AS151" s="88">
        <v>0.60416666666666663</v>
      </c>
      <c r="AT151" s="14" t="s">
        <v>96</v>
      </c>
      <c r="AU151" s="108">
        <v>10</v>
      </c>
      <c r="AV151" s="90" t="s">
        <v>75</v>
      </c>
      <c r="AW151" s="14">
        <v>15.9</v>
      </c>
      <c r="AX151" s="38">
        <v>173</v>
      </c>
      <c r="AY151" s="39">
        <v>7.04</v>
      </c>
      <c r="AZ151" s="14">
        <v>3.9</v>
      </c>
      <c r="BA151" s="40">
        <v>17.600000000000001</v>
      </c>
      <c r="BB151" s="14">
        <v>765.4</v>
      </c>
      <c r="BC151" s="40">
        <v>8.1999999999999993</v>
      </c>
      <c r="BD151" s="14">
        <v>0</v>
      </c>
      <c r="BE151" s="14">
        <v>0</v>
      </c>
      <c r="BF151" s="38">
        <v>2</v>
      </c>
      <c r="BG151" s="86">
        <v>0.5</v>
      </c>
      <c r="BH151" s="42"/>
    </row>
    <row r="152" spans="1:60" ht="16.5" thickBot="1">
      <c r="A152" s="35">
        <v>43811</v>
      </c>
      <c r="B152" s="14" t="s">
        <v>118</v>
      </c>
      <c r="C152" s="14" t="s">
        <v>74</v>
      </c>
      <c r="D152" s="12"/>
      <c r="E152" s="156">
        <v>0.66666666666666663</v>
      </c>
      <c r="F152" s="156">
        <v>1.2</v>
      </c>
      <c r="G152" s="156">
        <v>0</v>
      </c>
      <c r="H152" s="156">
        <v>0</v>
      </c>
      <c r="I152" s="156">
        <v>0</v>
      </c>
      <c r="J152" s="156">
        <v>0</v>
      </c>
      <c r="K152" s="156">
        <v>0</v>
      </c>
      <c r="L152" s="156">
        <v>0</v>
      </c>
      <c r="M152" s="156">
        <v>0</v>
      </c>
      <c r="N152" s="156">
        <v>0</v>
      </c>
      <c r="O152" s="156">
        <v>0</v>
      </c>
      <c r="P152" s="156">
        <v>0</v>
      </c>
      <c r="Q152" s="156">
        <v>0.13333333333333333</v>
      </c>
      <c r="R152" s="156">
        <v>0</v>
      </c>
      <c r="S152" s="156">
        <v>0</v>
      </c>
      <c r="T152" s="156">
        <v>0</v>
      </c>
      <c r="U152" s="156">
        <v>0</v>
      </c>
      <c r="V152" s="156">
        <v>0</v>
      </c>
      <c r="W152" s="156">
        <v>0</v>
      </c>
      <c r="X152" s="156">
        <v>0</v>
      </c>
      <c r="Y152" s="156">
        <v>0</v>
      </c>
      <c r="Z152" s="156">
        <v>0</v>
      </c>
      <c r="AA152" s="156">
        <v>0</v>
      </c>
      <c r="AB152" s="156">
        <v>0</v>
      </c>
      <c r="AC152" s="156">
        <v>0</v>
      </c>
      <c r="AD152" s="156">
        <v>0</v>
      </c>
      <c r="AE152" s="156">
        <v>0</v>
      </c>
      <c r="AF152" s="156">
        <v>0</v>
      </c>
      <c r="AG152" s="156">
        <v>0</v>
      </c>
      <c r="AH152" s="156">
        <v>0</v>
      </c>
      <c r="AI152" s="156">
        <v>0</v>
      </c>
      <c r="AJ152" s="156">
        <v>0</v>
      </c>
      <c r="AK152" s="156">
        <v>0</v>
      </c>
      <c r="AL152" s="156">
        <v>0</v>
      </c>
      <c r="AM152" s="156">
        <v>0</v>
      </c>
      <c r="AN152" s="156">
        <v>0</v>
      </c>
      <c r="AO152" s="156">
        <v>0</v>
      </c>
      <c r="AP152" s="796">
        <f t="shared" si="3"/>
        <v>2</v>
      </c>
      <c r="AQ152" s="113"/>
      <c r="AR152" s="36">
        <v>43811</v>
      </c>
      <c r="AS152" s="88">
        <v>0.44791666666666669</v>
      </c>
      <c r="AT152" s="14" t="s">
        <v>118</v>
      </c>
      <c r="AU152" s="108">
        <v>10</v>
      </c>
      <c r="AV152" s="90" t="s">
        <v>75</v>
      </c>
      <c r="AW152" s="14">
        <v>4.4000000000000004</v>
      </c>
      <c r="AX152" s="38">
        <v>41</v>
      </c>
      <c r="AY152" s="39">
        <v>0.39</v>
      </c>
      <c r="AZ152" s="14">
        <v>0.2</v>
      </c>
      <c r="BA152" s="40">
        <v>13.9</v>
      </c>
      <c r="BB152" s="14">
        <v>767.2</v>
      </c>
      <c r="BC152" s="40">
        <v>6.5</v>
      </c>
      <c r="BD152" s="14">
        <v>0</v>
      </c>
      <c r="BE152" s="14">
        <v>0</v>
      </c>
      <c r="BF152" s="38">
        <v>2</v>
      </c>
      <c r="BG152" s="86">
        <v>0.4</v>
      </c>
      <c r="BH152" s="42"/>
    </row>
    <row r="153" spans="1:60" ht="16.5" thickBot="1">
      <c r="A153" s="35">
        <v>43811</v>
      </c>
      <c r="B153" s="14" t="s">
        <v>89</v>
      </c>
      <c r="C153" s="14" t="s">
        <v>74</v>
      </c>
      <c r="D153" s="12"/>
      <c r="E153" s="156">
        <v>0.13333333333333333</v>
      </c>
      <c r="F153" s="156">
        <v>0.4</v>
      </c>
      <c r="G153" s="156">
        <v>0.13333333333333333</v>
      </c>
      <c r="H153" s="156">
        <v>0</v>
      </c>
      <c r="I153" s="156">
        <v>0</v>
      </c>
      <c r="J153" s="156">
        <v>0</v>
      </c>
      <c r="K153" s="156">
        <v>0</v>
      </c>
      <c r="L153" s="156">
        <v>0</v>
      </c>
      <c r="M153" s="156">
        <v>0</v>
      </c>
      <c r="N153" s="156">
        <v>0</v>
      </c>
      <c r="O153" s="156">
        <v>0</v>
      </c>
      <c r="P153" s="156">
        <v>0</v>
      </c>
      <c r="Q153" s="156">
        <v>0</v>
      </c>
      <c r="R153" s="156">
        <v>0.13333333333333333</v>
      </c>
      <c r="S153" s="156">
        <v>0</v>
      </c>
      <c r="T153" s="156">
        <v>0</v>
      </c>
      <c r="U153" s="156">
        <v>0</v>
      </c>
      <c r="V153" s="156">
        <v>0</v>
      </c>
      <c r="W153" s="156">
        <v>0</v>
      </c>
      <c r="X153" s="156">
        <v>0</v>
      </c>
      <c r="Y153" s="156">
        <v>0</v>
      </c>
      <c r="Z153" s="156">
        <v>0</v>
      </c>
      <c r="AA153" s="156">
        <v>0</v>
      </c>
      <c r="AB153" s="156">
        <v>0</v>
      </c>
      <c r="AC153" s="156">
        <v>0</v>
      </c>
      <c r="AD153" s="156">
        <v>0</v>
      </c>
      <c r="AE153" s="156">
        <v>0</v>
      </c>
      <c r="AF153" s="156">
        <v>0</v>
      </c>
      <c r="AG153" s="156">
        <v>0</v>
      </c>
      <c r="AH153" s="156">
        <v>0</v>
      </c>
      <c r="AI153" s="156">
        <v>0</v>
      </c>
      <c r="AJ153" s="156">
        <v>0</v>
      </c>
      <c r="AK153" s="156">
        <v>0</v>
      </c>
      <c r="AL153" s="156">
        <v>0</v>
      </c>
      <c r="AM153" s="156">
        <v>0</v>
      </c>
      <c r="AN153" s="156">
        <v>0</v>
      </c>
      <c r="AO153" s="156">
        <v>0</v>
      </c>
      <c r="AP153" s="796">
        <f t="shared" si="3"/>
        <v>0.66666666666666663</v>
      </c>
      <c r="AQ153" s="113"/>
      <c r="AR153" s="36">
        <v>43811</v>
      </c>
      <c r="AS153" s="88">
        <v>0.47569444444444442</v>
      </c>
      <c r="AT153" s="14" t="s">
        <v>89</v>
      </c>
      <c r="AU153" s="108">
        <v>10</v>
      </c>
      <c r="AV153" s="90" t="s">
        <v>75</v>
      </c>
      <c r="AW153" s="14">
        <v>18.399999999999999</v>
      </c>
      <c r="AX153" s="38">
        <v>198</v>
      </c>
      <c r="AY153" s="39">
        <v>3.18</v>
      </c>
      <c r="AZ153" s="14">
        <v>1.7</v>
      </c>
      <c r="BA153" s="40">
        <v>18.899999999999999</v>
      </c>
      <c r="BB153" s="14">
        <v>766.5</v>
      </c>
      <c r="BC153" s="40">
        <v>8.1999999999999993</v>
      </c>
      <c r="BD153" s="14">
        <v>0</v>
      </c>
      <c r="BE153" s="14">
        <v>0</v>
      </c>
      <c r="BF153" s="38">
        <v>2</v>
      </c>
      <c r="BG153" s="86">
        <v>0.25</v>
      </c>
      <c r="BH153" s="42"/>
    </row>
    <row r="154" spans="1:60" ht="16.5" thickBot="1">
      <c r="A154" s="35">
        <v>43811</v>
      </c>
      <c r="B154" s="14" t="s">
        <v>92</v>
      </c>
      <c r="C154" s="14" t="s">
        <v>74</v>
      </c>
      <c r="D154" s="12"/>
      <c r="E154" s="156">
        <v>0.4</v>
      </c>
      <c r="F154" s="156">
        <v>0.93333333333333335</v>
      </c>
      <c r="G154" s="156">
        <v>1.0666666666666667</v>
      </c>
      <c r="H154" s="156">
        <v>0.13333333333333333</v>
      </c>
      <c r="I154" s="156">
        <v>0</v>
      </c>
      <c r="J154" s="156">
        <v>0</v>
      </c>
      <c r="K154" s="156">
        <v>0</v>
      </c>
      <c r="L154" s="156">
        <v>0</v>
      </c>
      <c r="M154" s="156">
        <v>0</v>
      </c>
      <c r="N154" s="156">
        <v>0</v>
      </c>
      <c r="O154" s="156">
        <v>0</v>
      </c>
      <c r="P154" s="156">
        <v>0</v>
      </c>
      <c r="Q154" s="156">
        <v>0</v>
      </c>
      <c r="R154" s="156">
        <v>1.0666666666666667</v>
      </c>
      <c r="S154" s="156">
        <v>0</v>
      </c>
      <c r="T154" s="156">
        <v>0</v>
      </c>
      <c r="U154" s="156">
        <v>0</v>
      </c>
      <c r="V154" s="156">
        <v>0</v>
      </c>
      <c r="W154" s="156">
        <v>0</v>
      </c>
      <c r="X154" s="156">
        <v>0</v>
      </c>
      <c r="Y154" s="156">
        <v>0</v>
      </c>
      <c r="Z154" s="156">
        <v>0</v>
      </c>
      <c r="AA154" s="156">
        <v>0</v>
      </c>
      <c r="AB154" s="156">
        <v>0</v>
      </c>
      <c r="AC154" s="156">
        <v>0</v>
      </c>
      <c r="AD154" s="156">
        <v>0</v>
      </c>
      <c r="AE154" s="156">
        <v>0</v>
      </c>
      <c r="AF154" s="156">
        <v>0</v>
      </c>
      <c r="AG154" s="156">
        <v>0</v>
      </c>
      <c r="AH154" s="156">
        <v>0</v>
      </c>
      <c r="AI154" s="156">
        <v>0</v>
      </c>
      <c r="AJ154" s="156">
        <v>0</v>
      </c>
      <c r="AK154" s="156">
        <v>0</v>
      </c>
      <c r="AL154" s="156">
        <v>0</v>
      </c>
      <c r="AM154" s="156">
        <v>0</v>
      </c>
      <c r="AN154" s="156">
        <v>0</v>
      </c>
      <c r="AO154" s="156">
        <v>0</v>
      </c>
      <c r="AP154" s="796">
        <f t="shared" si="3"/>
        <v>2.5333333333333341</v>
      </c>
      <c r="AQ154" s="113"/>
      <c r="AR154" s="36">
        <v>43811</v>
      </c>
      <c r="AS154" s="88">
        <v>0.48958333333333331</v>
      </c>
      <c r="AT154" s="14" t="s">
        <v>92</v>
      </c>
      <c r="AU154" s="108">
        <v>10</v>
      </c>
      <c r="AV154" s="90" t="s">
        <v>75</v>
      </c>
      <c r="AW154" s="14">
        <v>17.899999999999999</v>
      </c>
      <c r="AX154" s="38">
        <v>194</v>
      </c>
      <c r="AY154" s="39">
        <v>6.63</v>
      </c>
      <c r="AZ154" s="14">
        <v>3.6</v>
      </c>
      <c r="BA154" s="40">
        <v>18.100000000000001</v>
      </c>
      <c r="BB154" s="14">
        <v>766.2</v>
      </c>
      <c r="BC154" s="40">
        <v>7.8</v>
      </c>
      <c r="BD154" s="14">
        <v>0</v>
      </c>
      <c r="BE154" s="14">
        <v>0</v>
      </c>
      <c r="BF154" s="38">
        <v>2</v>
      </c>
      <c r="BG154" s="86">
        <v>0.2</v>
      </c>
      <c r="BH154" s="42"/>
    </row>
    <row r="155" spans="1:60" ht="16.5" thickBot="1">
      <c r="A155" s="35">
        <v>43811</v>
      </c>
      <c r="B155" s="14" t="s">
        <v>121</v>
      </c>
      <c r="C155" s="14" t="s">
        <v>74</v>
      </c>
      <c r="D155" s="12"/>
      <c r="E155" s="156">
        <v>4</v>
      </c>
      <c r="F155" s="156">
        <v>0.53333333333333333</v>
      </c>
      <c r="G155" s="156">
        <v>0</v>
      </c>
      <c r="H155" s="156">
        <v>0</v>
      </c>
      <c r="I155" s="156">
        <v>0</v>
      </c>
      <c r="J155" s="156">
        <v>0</v>
      </c>
      <c r="K155" s="156">
        <v>0</v>
      </c>
      <c r="L155" s="156">
        <v>0</v>
      </c>
      <c r="M155" s="156">
        <v>0</v>
      </c>
      <c r="N155" s="156">
        <v>0</v>
      </c>
      <c r="O155" s="156">
        <v>0</v>
      </c>
      <c r="P155" s="156">
        <v>0</v>
      </c>
      <c r="Q155" s="156">
        <v>0</v>
      </c>
      <c r="R155" s="156">
        <v>0</v>
      </c>
      <c r="S155" s="156">
        <v>0</v>
      </c>
      <c r="T155" s="156">
        <v>0</v>
      </c>
      <c r="U155" s="156">
        <v>0</v>
      </c>
      <c r="V155" s="156">
        <v>0</v>
      </c>
      <c r="W155" s="156">
        <v>0</v>
      </c>
      <c r="X155" s="156">
        <v>0</v>
      </c>
      <c r="Y155" s="156">
        <v>0</v>
      </c>
      <c r="Z155" s="156">
        <v>0</v>
      </c>
      <c r="AA155" s="156">
        <v>0</v>
      </c>
      <c r="AB155" s="156">
        <v>0</v>
      </c>
      <c r="AC155" s="156">
        <v>0</v>
      </c>
      <c r="AD155" s="156">
        <v>0</v>
      </c>
      <c r="AE155" s="156">
        <v>0</v>
      </c>
      <c r="AF155" s="156">
        <v>0</v>
      </c>
      <c r="AG155" s="156">
        <v>0</v>
      </c>
      <c r="AH155" s="156">
        <v>0</v>
      </c>
      <c r="AI155" s="156">
        <v>0</v>
      </c>
      <c r="AJ155" s="156">
        <v>0</v>
      </c>
      <c r="AK155" s="156">
        <v>0</v>
      </c>
      <c r="AL155" s="156">
        <v>0</v>
      </c>
      <c r="AM155" s="156">
        <v>0</v>
      </c>
      <c r="AN155" s="156">
        <v>0</v>
      </c>
      <c r="AO155" s="156">
        <v>0</v>
      </c>
      <c r="AP155" s="796">
        <f t="shared" si="3"/>
        <v>4.5333333333333332</v>
      </c>
      <c r="AQ155" s="113"/>
      <c r="AR155" s="36">
        <v>43811</v>
      </c>
      <c r="AS155" s="88">
        <v>0.46180555555555558</v>
      </c>
      <c r="AT155" s="14" t="s">
        <v>121</v>
      </c>
      <c r="AU155" s="108">
        <v>10</v>
      </c>
      <c r="AV155" s="90" t="s">
        <v>75</v>
      </c>
      <c r="AW155" s="14">
        <v>18.2</v>
      </c>
      <c r="AX155" s="38">
        <v>187</v>
      </c>
      <c r="AY155" s="39">
        <v>4.0999999999999996</v>
      </c>
      <c r="AZ155" s="14">
        <v>2.2000000000000002</v>
      </c>
      <c r="BA155" s="40">
        <v>16.5</v>
      </c>
      <c r="BB155" s="14">
        <v>766.7</v>
      </c>
      <c r="BC155" s="40">
        <v>7.2</v>
      </c>
      <c r="BD155" s="14">
        <v>0</v>
      </c>
      <c r="BE155" s="14">
        <v>0</v>
      </c>
      <c r="BF155" s="38">
        <v>2</v>
      </c>
      <c r="BG155" s="86">
        <v>0.7</v>
      </c>
      <c r="BH155" s="42"/>
    </row>
    <row r="156" spans="1:60" ht="16.5" thickBot="1">
      <c r="A156" s="35">
        <v>43811</v>
      </c>
      <c r="B156" s="14" t="s">
        <v>128</v>
      </c>
      <c r="C156" s="14" t="s">
        <v>74</v>
      </c>
      <c r="D156" s="12"/>
      <c r="E156" s="156">
        <v>0.26666666666666666</v>
      </c>
      <c r="F156" s="156">
        <v>2.2666666666666666</v>
      </c>
      <c r="G156" s="156">
        <v>0</v>
      </c>
      <c r="H156" s="156">
        <v>0.13333333333333333</v>
      </c>
      <c r="I156" s="156">
        <v>0</v>
      </c>
      <c r="J156" s="156">
        <v>0</v>
      </c>
      <c r="K156" s="156">
        <v>0</v>
      </c>
      <c r="L156" s="156">
        <v>0</v>
      </c>
      <c r="M156" s="156">
        <v>0</v>
      </c>
      <c r="N156" s="156">
        <v>0</v>
      </c>
      <c r="O156" s="156">
        <v>0</v>
      </c>
      <c r="P156" s="156">
        <v>0</v>
      </c>
      <c r="Q156" s="156">
        <v>0</v>
      </c>
      <c r="R156" s="156">
        <v>0</v>
      </c>
      <c r="S156" s="156">
        <v>0</v>
      </c>
      <c r="T156" s="156">
        <v>0</v>
      </c>
      <c r="U156" s="156">
        <v>0</v>
      </c>
      <c r="V156" s="156">
        <v>0</v>
      </c>
      <c r="W156" s="156">
        <v>0</v>
      </c>
      <c r="X156" s="156">
        <v>0</v>
      </c>
      <c r="Y156" s="156">
        <v>0</v>
      </c>
      <c r="Z156" s="156">
        <v>0</v>
      </c>
      <c r="AA156" s="156">
        <v>0</v>
      </c>
      <c r="AB156" s="156">
        <v>0</v>
      </c>
      <c r="AC156" s="156">
        <v>0</v>
      </c>
      <c r="AD156" s="156">
        <v>0</v>
      </c>
      <c r="AE156" s="156">
        <v>0</v>
      </c>
      <c r="AF156" s="156">
        <v>0</v>
      </c>
      <c r="AG156" s="156">
        <v>0</v>
      </c>
      <c r="AH156" s="156">
        <v>0</v>
      </c>
      <c r="AI156" s="156">
        <v>0</v>
      </c>
      <c r="AJ156" s="156">
        <v>0</v>
      </c>
      <c r="AK156" s="156">
        <v>0</v>
      </c>
      <c r="AL156" s="156">
        <v>0</v>
      </c>
      <c r="AM156" s="156">
        <v>0</v>
      </c>
      <c r="AN156" s="156">
        <v>0</v>
      </c>
      <c r="AO156" s="156">
        <v>0</v>
      </c>
      <c r="AP156" s="796">
        <f t="shared" si="3"/>
        <v>2.6666666666666665</v>
      </c>
      <c r="AQ156" s="113"/>
      <c r="AR156" s="36">
        <v>43811</v>
      </c>
      <c r="AS156" s="88">
        <v>0.43402777777777773</v>
      </c>
      <c r="AT156" s="14" t="s">
        <v>128</v>
      </c>
      <c r="AU156" s="108">
        <v>10</v>
      </c>
      <c r="AV156" s="90" t="s">
        <v>75</v>
      </c>
      <c r="AW156" s="14">
        <v>4.2</v>
      </c>
      <c r="AX156" s="38">
        <v>41</v>
      </c>
      <c r="AY156" s="39">
        <v>0</v>
      </c>
      <c r="AZ156" s="14">
        <v>0</v>
      </c>
      <c r="BA156" s="40">
        <v>15.3</v>
      </c>
      <c r="BB156" s="14">
        <v>767.3</v>
      </c>
      <c r="BC156" s="40">
        <v>6.8</v>
      </c>
      <c r="BD156" s="14">
        <v>0</v>
      </c>
      <c r="BE156" s="14">
        <v>0</v>
      </c>
      <c r="BF156" s="38">
        <v>2</v>
      </c>
      <c r="BG156" s="86">
        <v>0.25</v>
      </c>
      <c r="BH156" s="42"/>
    </row>
    <row r="157" spans="1:60" ht="16.5" thickBot="1">
      <c r="A157" s="170"/>
      <c r="B157" s="160"/>
      <c r="C157" s="160"/>
      <c r="D157" s="12"/>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1"/>
      <c r="AA157" s="171"/>
      <c r="AB157" s="171"/>
      <c r="AC157" s="171"/>
      <c r="AD157" s="171"/>
      <c r="AE157" s="171"/>
      <c r="AF157" s="171"/>
      <c r="AG157" s="171"/>
      <c r="AH157" s="790"/>
      <c r="AI157" s="790"/>
      <c r="AJ157" s="790"/>
      <c r="AK157" s="790"/>
      <c r="AL157" s="788"/>
      <c r="AM157" s="788"/>
      <c r="AN157" s="788"/>
      <c r="AO157" s="789" t="s">
        <v>173</v>
      </c>
      <c r="AP157" s="611">
        <f>SUM(AP66:AP156)</f>
        <v>6218.2666666666701</v>
      </c>
      <c r="AQ157" s="113"/>
      <c r="AR157" s="36"/>
      <c r="AS157" s="88"/>
      <c r="AT157" s="14"/>
      <c r="AU157" s="108"/>
      <c r="AV157" s="90"/>
      <c r="AW157" s="14"/>
      <c r="AX157" s="38"/>
      <c r="AY157" s="39"/>
      <c r="AZ157" s="14"/>
      <c r="BA157" s="40"/>
      <c r="BB157" s="14"/>
      <c r="BC157" s="40"/>
      <c r="BD157" s="14"/>
      <c r="BE157" s="14"/>
      <c r="BF157" s="38"/>
      <c r="BG157" s="86"/>
      <c r="BH157" s="42"/>
    </row>
    <row r="158" spans="1:60" s="13" customFormat="1" ht="16.5" thickBot="1">
      <c r="A158" s="170"/>
      <c r="B158" s="160"/>
      <c r="C158" s="160"/>
      <c r="D158" s="16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1"/>
      <c r="AA158" s="171"/>
      <c r="AB158" s="171"/>
      <c r="AC158" s="171"/>
      <c r="AD158" s="171"/>
      <c r="AE158" s="171"/>
      <c r="AF158" s="171"/>
      <c r="AG158" s="171"/>
      <c r="AH158" s="791"/>
      <c r="AI158" s="791"/>
      <c r="AJ158" s="791"/>
      <c r="AK158" s="792"/>
      <c r="AL158" s="792"/>
      <c r="AM158" s="792"/>
      <c r="AN158" s="792"/>
      <c r="AO158" s="793" t="s">
        <v>174</v>
      </c>
      <c r="AP158" s="757">
        <f>AP43</f>
        <v>30140.099999999984</v>
      </c>
      <c r="AQ158" s="163"/>
      <c r="AR158" s="763"/>
      <c r="AS158" s="764"/>
      <c r="AT158" s="279"/>
      <c r="AU158" s="765"/>
      <c r="AV158" s="175"/>
      <c r="AW158" s="160"/>
      <c r="AX158" s="218"/>
      <c r="AY158" s="166"/>
      <c r="AZ158" s="160"/>
      <c r="BA158" s="167"/>
      <c r="BB158" s="160"/>
      <c r="BC158" s="167"/>
      <c r="BD158" s="160"/>
      <c r="BE158" s="160"/>
      <c r="BF158" s="218"/>
      <c r="BG158" s="168"/>
      <c r="BH158" s="169"/>
    </row>
    <row r="159" spans="1:60" s="13" customFormat="1" ht="18.75" thickBot="1">
      <c r="A159" s="170"/>
      <c r="B159" s="160"/>
      <c r="C159" s="160"/>
      <c r="D159" s="16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1"/>
      <c r="AA159" s="171"/>
      <c r="AB159" s="171"/>
      <c r="AC159" s="171"/>
      <c r="AD159" s="171"/>
      <c r="AE159" s="171"/>
      <c r="AF159" s="171"/>
      <c r="AG159" s="756"/>
      <c r="AH159" s="775"/>
      <c r="AI159" s="776"/>
      <c r="AJ159" s="776"/>
      <c r="AK159" s="770"/>
      <c r="AL159" s="777"/>
      <c r="AM159" s="777"/>
      <c r="AN159" s="777"/>
      <c r="AO159" s="778" t="s">
        <v>175</v>
      </c>
      <c r="AP159" s="779">
        <f>AP157+AP158</f>
        <v>36358.366666666654</v>
      </c>
      <c r="AQ159" s="771"/>
      <c r="AR159" s="794" t="s">
        <v>176</v>
      </c>
      <c r="AS159" s="772"/>
      <c r="AT159" s="773"/>
      <c r="AU159" s="774"/>
      <c r="AV159" s="762"/>
      <c r="AW159" s="160"/>
      <c r="AX159" s="218"/>
      <c r="AY159" s="166"/>
      <c r="AZ159" s="160"/>
      <c r="BA159" s="167"/>
      <c r="BB159" s="160"/>
      <c r="BC159" s="167"/>
      <c r="BD159" s="160"/>
      <c r="BE159" s="160"/>
      <c r="BF159" s="218"/>
      <c r="BG159" s="168"/>
      <c r="BH159" s="169"/>
    </row>
    <row r="160" spans="1:60" s="13" customFormat="1" ht="16.5" thickBot="1">
      <c r="A160" s="170"/>
      <c r="B160" s="160"/>
      <c r="C160" s="160"/>
      <c r="D160" s="16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c r="AA160" s="171"/>
      <c r="AB160" s="171"/>
      <c r="AC160" s="171"/>
      <c r="AD160" s="171"/>
      <c r="AE160" s="171"/>
      <c r="AF160" s="171"/>
      <c r="AG160" s="171"/>
      <c r="AH160" s="758"/>
      <c r="AI160" s="758"/>
      <c r="AJ160" s="758"/>
      <c r="AK160" s="758"/>
      <c r="AL160" s="759"/>
      <c r="AM160" s="759"/>
      <c r="AN160" s="759"/>
      <c r="AO160" s="760"/>
      <c r="AP160" s="761"/>
      <c r="AQ160" s="163"/>
      <c r="AR160" s="766"/>
      <c r="AS160" s="767"/>
      <c r="AT160" s="768"/>
      <c r="AU160" s="769"/>
      <c r="AV160" s="175"/>
      <c r="AW160" s="160"/>
      <c r="AX160" s="218"/>
      <c r="AY160" s="166"/>
      <c r="AZ160" s="160"/>
      <c r="BA160" s="167"/>
      <c r="BB160" s="160"/>
      <c r="BC160" s="167"/>
      <c r="BD160" s="160"/>
      <c r="BE160" s="160"/>
      <c r="BF160" s="218"/>
      <c r="BG160" s="168"/>
      <c r="BH160" s="169"/>
    </row>
    <row r="161" spans="1:60" s="13" customFormat="1" ht="16.5" thickBot="1">
      <c r="A161" s="170"/>
      <c r="B161" s="160"/>
      <c r="C161" s="160"/>
      <c r="D161" s="16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1"/>
      <c r="AA161" s="171"/>
      <c r="AB161" s="171"/>
      <c r="AC161" s="171"/>
      <c r="AD161" s="171"/>
      <c r="AE161" s="171"/>
      <c r="AF161" s="171"/>
      <c r="AG161" s="171"/>
      <c r="AH161" s="171"/>
      <c r="AI161" s="171"/>
      <c r="AJ161" s="171"/>
      <c r="AK161" s="171"/>
      <c r="AL161" s="746"/>
      <c r="AM161" s="746"/>
      <c r="AN161" s="746"/>
      <c r="AO161" s="755"/>
      <c r="AP161" s="688"/>
      <c r="AQ161" s="163"/>
      <c r="AR161" s="172"/>
      <c r="AS161" s="173"/>
      <c r="AT161" s="160"/>
      <c r="AU161" s="174"/>
      <c r="AV161" s="175"/>
      <c r="AW161" s="160"/>
      <c r="AX161" s="218"/>
      <c r="AY161" s="166"/>
      <c r="AZ161" s="160"/>
      <c r="BA161" s="167"/>
      <c r="BB161" s="160"/>
      <c r="BC161" s="167"/>
      <c r="BD161" s="160"/>
      <c r="BE161" s="160"/>
      <c r="BF161" s="218"/>
      <c r="BG161" s="168"/>
      <c r="BH161" s="169"/>
    </row>
    <row r="162" spans="1:60" ht="18.75" thickBot="1">
      <c r="A162" s="747"/>
      <c r="B162" s="780" t="s">
        <v>170</v>
      </c>
      <c r="C162" s="743"/>
      <c r="D162" s="744"/>
      <c r="E162" s="748"/>
      <c r="F162" s="748"/>
      <c r="G162" s="748"/>
      <c r="H162" s="748"/>
      <c r="I162" s="748"/>
      <c r="J162" s="748"/>
      <c r="K162" s="748"/>
      <c r="L162" s="748"/>
      <c r="M162" s="748"/>
      <c r="N162" s="748"/>
      <c r="O162" s="748"/>
      <c r="P162" s="748"/>
      <c r="Q162" s="748"/>
      <c r="R162" s="748"/>
      <c r="S162" s="748"/>
      <c r="T162" s="748"/>
      <c r="U162" s="748"/>
      <c r="V162" s="748"/>
      <c r="W162" s="748"/>
      <c r="X162" s="748"/>
      <c r="Y162" s="748"/>
      <c r="Z162" s="748"/>
      <c r="AA162" s="748"/>
      <c r="AB162" s="748"/>
      <c r="AC162" s="748"/>
      <c r="AD162" s="748"/>
      <c r="AE162" s="748"/>
      <c r="AF162" s="748"/>
      <c r="AG162" s="748"/>
      <c r="AH162" s="748"/>
      <c r="AI162" s="748"/>
      <c r="AJ162" s="748"/>
      <c r="AK162" s="748"/>
      <c r="AL162" s="748"/>
      <c r="AM162" s="748"/>
      <c r="AN162" s="748"/>
      <c r="AO162" s="748"/>
      <c r="AP162" s="157"/>
      <c r="AQ162" s="113"/>
      <c r="AR162" s="36"/>
      <c r="AS162" s="88"/>
      <c r="AT162" s="14"/>
      <c r="AU162" s="108"/>
      <c r="AV162" s="90"/>
      <c r="AW162" s="14"/>
      <c r="AX162" s="38"/>
      <c r="AY162" s="39"/>
      <c r="AZ162" s="14"/>
      <c r="BA162" s="40"/>
      <c r="BB162" s="14"/>
      <c r="BC162" s="40"/>
      <c r="BD162" s="14"/>
      <c r="BE162" s="14"/>
      <c r="BF162" s="38"/>
      <c r="BG162" s="86"/>
      <c r="BH162" s="42"/>
    </row>
    <row r="163" spans="1:60" ht="16.5" thickBot="1">
      <c r="A163" s="82">
        <v>43492</v>
      </c>
      <c r="B163" s="14" t="s">
        <v>76</v>
      </c>
      <c r="C163" s="14" t="s">
        <v>74</v>
      </c>
      <c r="D163" s="12"/>
      <c r="E163" s="156">
        <v>5.7333333333333334</v>
      </c>
      <c r="F163" s="156">
        <v>19.066666666666666</v>
      </c>
      <c r="G163" s="156">
        <v>0</v>
      </c>
      <c r="H163" s="156">
        <v>22.133333333333333</v>
      </c>
      <c r="I163" s="156">
        <v>0</v>
      </c>
      <c r="J163" s="156">
        <v>0.26666666666666666</v>
      </c>
      <c r="K163" s="156">
        <v>0</v>
      </c>
      <c r="L163" s="156">
        <v>0.26666666666666666</v>
      </c>
      <c r="M163" s="156">
        <v>0</v>
      </c>
      <c r="N163" s="156">
        <v>0</v>
      </c>
      <c r="O163" s="156">
        <v>0</v>
      </c>
      <c r="P163" s="156">
        <v>0</v>
      </c>
      <c r="Q163" s="156">
        <v>0</v>
      </c>
      <c r="R163" s="156">
        <v>0</v>
      </c>
      <c r="S163" s="156">
        <v>0</v>
      </c>
      <c r="T163" s="156">
        <v>0</v>
      </c>
      <c r="U163" s="156">
        <v>0</v>
      </c>
      <c r="V163" s="156">
        <v>0</v>
      </c>
      <c r="W163" s="156">
        <v>0</v>
      </c>
      <c r="X163" s="156">
        <v>0</v>
      </c>
      <c r="Y163" s="156">
        <v>0</v>
      </c>
      <c r="Z163" s="156">
        <v>0</v>
      </c>
      <c r="AA163" s="156">
        <v>0</v>
      </c>
      <c r="AB163" s="156">
        <v>0</v>
      </c>
      <c r="AC163" s="156">
        <v>0</v>
      </c>
      <c r="AD163" s="156">
        <v>0</v>
      </c>
      <c r="AE163" s="156">
        <v>0</v>
      </c>
      <c r="AF163" s="156">
        <v>0</v>
      </c>
      <c r="AG163" s="156">
        <v>0</v>
      </c>
      <c r="AH163" s="156">
        <v>0</v>
      </c>
      <c r="AI163" s="156">
        <v>0</v>
      </c>
      <c r="AJ163" s="156">
        <v>0</v>
      </c>
      <c r="AK163" s="156">
        <v>0</v>
      </c>
      <c r="AL163" s="156">
        <v>0</v>
      </c>
      <c r="AM163" s="156">
        <v>0</v>
      </c>
      <c r="AN163" s="156">
        <v>0</v>
      </c>
      <c r="AO163" s="156">
        <v>0</v>
      </c>
      <c r="AP163" s="796">
        <f t="shared" ref="AP163:AP188" si="4">SUM(E163:AO163)-(J163+R163+T163+Z163)</f>
        <v>47.2</v>
      </c>
      <c r="AQ163" s="113"/>
      <c r="AR163" s="89">
        <v>43492</v>
      </c>
      <c r="AS163" s="88">
        <v>0.60416666666666663</v>
      </c>
      <c r="AT163" s="14" t="s">
        <v>76</v>
      </c>
      <c r="AU163" s="38">
        <v>10</v>
      </c>
      <c r="AV163" s="90" t="s">
        <v>75</v>
      </c>
      <c r="AW163" s="85">
        <v>9.74</v>
      </c>
      <c r="AX163" s="85">
        <v>109.4</v>
      </c>
      <c r="AY163" s="39">
        <v>0.16800000000000001</v>
      </c>
      <c r="AZ163" s="85">
        <v>0.1</v>
      </c>
      <c r="BA163" s="40">
        <v>21.2</v>
      </c>
      <c r="BB163" s="85">
        <v>762</v>
      </c>
      <c r="BC163" s="40">
        <v>8.32</v>
      </c>
      <c r="BD163" s="85">
        <v>13</v>
      </c>
      <c r="BE163" s="85">
        <v>0</v>
      </c>
      <c r="BF163" s="85">
        <v>14</v>
      </c>
      <c r="BG163" s="86">
        <v>0.33</v>
      </c>
      <c r="BH163" s="87"/>
    </row>
    <row r="164" spans="1:60" ht="16.5" thickBot="1">
      <c r="A164" s="82">
        <v>43492</v>
      </c>
      <c r="B164" s="14" t="s">
        <v>79</v>
      </c>
      <c r="C164" s="14" t="s">
        <v>74</v>
      </c>
      <c r="D164" s="12"/>
      <c r="E164" s="156">
        <v>17.600000000000001</v>
      </c>
      <c r="F164" s="156">
        <v>222.13333333333333</v>
      </c>
      <c r="G164" s="156">
        <v>0</v>
      </c>
      <c r="H164" s="156">
        <v>70.933333333333337</v>
      </c>
      <c r="I164" s="156">
        <v>1.4666666666666666</v>
      </c>
      <c r="J164" s="156">
        <v>0</v>
      </c>
      <c r="K164" s="156">
        <v>0</v>
      </c>
      <c r="L164" s="156">
        <v>0</v>
      </c>
      <c r="M164" s="156">
        <v>0</v>
      </c>
      <c r="N164" s="156">
        <v>0</v>
      </c>
      <c r="O164" s="156">
        <v>0</v>
      </c>
      <c r="P164" s="156">
        <v>0</v>
      </c>
      <c r="Q164" s="156">
        <v>0</v>
      </c>
      <c r="R164" s="156">
        <v>0</v>
      </c>
      <c r="S164" s="156">
        <v>0</v>
      </c>
      <c r="T164" s="156">
        <v>0</v>
      </c>
      <c r="U164" s="156">
        <v>0</v>
      </c>
      <c r="V164" s="156">
        <v>0</v>
      </c>
      <c r="W164" s="156">
        <v>0</v>
      </c>
      <c r="X164" s="156">
        <v>0</v>
      </c>
      <c r="Y164" s="156">
        <v>0</v>
      </c>
      <c r="Z164" s="156">
        <v>0</v>
      </c>
      <c r="AA164" s="156">
        <v>0</v>
      </c>
      <c r="AB164" s="156">
        <v>0</v>
      </c>
      <c r="AC164" s="156">
        <v>0</v>
      </c>
      <c r="AD164" s="156">
        <v>0</v>
      </c>
      <c r="AE164" s="156">
        <v>0</v>
      </c>
      <c r="AF164" s="156">
        <v>0</v>
      </c>
      <c r="AG164" s="156">
        <v>0</v>
      </c>
      <c r="AH164" s="156">
        <v>0</v>
      </c>
      <c r="AI164" s="156">
        <v>0</v>
      </c>
      <c r="AJ164" s="156">
        <v>0</v>
      </c>
      <c r="AK164" s="156">
        <v>0</v>
      </c>
      <c r="AL164" s="156">
        <v>0.13333333333333333</v>
      </c>
      <c r="AM164" s="156">
        <v>0</v>
      </c>
      <c r="AN164" s="156">
        <v>0</v>
      </c>
      <c r="AO164" s="156">
        <v>0</v>
      </c>
      <c r="AP164" s="796">
        <f t="shared" si="4"/>
        <v>312.26666666666659</v>
      </c>
      <c r="AQ164" s="113"/>
      <c r="AR164" s="89">
        <v>43492</v>
      </c>
      <c r="AS164" s="88">
        <v>0.65972222222222221</v>
      </c>
      <c r="AT164" s="14" t="s">
        <v>79</v>
      </c>
      <c r="AU164" s="38">
        <v>10</v>
      </c>
      <c r="AV164" s="90" t="s">
        <v>75</v>
      </c>
      <c r="AW164" s="85">
        <v>15.76</v>
      </c>
      <c r="AX164" s="85">
        <v>182.8</v>
      </c>
      <c r="AY164" s="39">
        <v>0.20430000000000001</v>
      </c>
      <c r="AZ164" s="85">
        <v>0.1</v>
      </c>
      <c r="BA164" s="40">
        <v>22.7</v>
      </c>
      <c r="BB164" s="85">
        <v>762.8</v>
      </c>
      <c r="BC164" s="40">
        <v>7.91</v>
      </c>
      <c r="BD164" s="85">
        <v>20</v>
      </c>
      <c r="BE164" s="85">
        <v>0</v>
      </c>
      <c r="BF164" s="85">
        <v>12.1</v>
      </c>
      <c r="BG164" s="86">
        <v>0.15</v>
      </c>
      <c r="BH164" s="87"/>
    </row>
    <row r="165" spans="1:60" ht="16.5" thickBot="1">
      <c r="A165" s="82">
        <v>43493</v>
      </c>
      <c r="B165" s="14" t="s">
        <v>80</v>
      </c>
      <c r="C165" s="14" t="s">
        <v>74</v>
      </c>
      <c r="D165" s="12"/>
      <c r="E165" s="156">
        <v>0.8</v>
      </c>
      <c r="F165" s="156">
        <v>39.06666666666667</v>
      </c>
      <c r="G165" s="156">
        <v>0</v>
      </c>
      <c r="H165" s="156">
        <v>0.93333333333333335</v>
      </c>
      <c r="I165" s="156">
        <v>0.26666666666666666</v>
      </c>
      <c r="J165" s="156">
        <v>0</v>
      </c>
      <c r="K165" s="156">
        <v>0</v>
      </c>
      <c r="L165" s="156">
        <v>0</v>
      </c>
      <c r="M165" s="156">
        <v>0</v>
      </c>
      <c r="N165" s="156">
        <v>0</v>
      </c>
      <c r="O165" s="156">
        <v>0</v>
      </c>
      <c r="P165" s="156">
        <v>0</v>
      </c>
      <c r="Q165" s="156">
        <v>0</v>
      </c>
      <c r="R165" s="156">
        <v>0</v>
      </c>
      <c r="S165" s="156">
        <v>0</v>
      </c>
      <c r="T165" s="156">
        <v>0</v>
      </c>
      <c r="U165" s="156">
        <v>0</v>
      </c>
      <c r="V165" s="156">
        <v>0</v>
      </c>
      <c r="W165" s="156">
        <v>0</v>
      </c>
      <c r="X165" s="156">
        <v>0</v>
      </c>
      <c r="Y165" s="156">
        <v>0</v>
      </c>
      <c r="Z165" s="156">
        <v>0.13333333333333333</v>
      </c>
      <c r="AA165" s="156">
        <v>0</v>
      </c>
      <c r="AB165" s="156">
        <v>0</v>
      </c>
      <c r="AC165" s="156">
        <v>0</v>
      </c>
      <c r="AD165" s="156">
        <v>0</v>
      </c>
      <c r="AE165" s="156">
        <v>0</v>
      </c>
      <c r="AF165" s="156">
        <v>0</v>
      </c>
      <c r="AG165" s="156">
        <v>0.13333333333333333</v>
      </c>
      <c r="AH165" s="156">
        <v>0</v>
      </c>
      <c r="AI165" s="156">
        <v>0</v>
      </c>
      <c r="AJ165" s="156">
        <v>0</v>
      </c>
      <c r="AK165" s="156">
        <v>0.4</v>
      </c>
      <c r="AL165" s="156">
        <v>0</v>
      </c>
      <c r="AM165" s="156">
        <v>0</v>
      </c>
      <c r="AN165" s="156">
        <v>0</v>
      </c>
      <c r="AO165" s="156">
        <v>0</v>
      </c>
      <c r="AP165" s="796">
        <f t="shared" si="4"/>
        <v>41.599999999999994</v>
      </c>
      <c r="AQ165" s="113"/>
      <c r="AR165" s="89">
        <v>43493</v>
      </c>
      <c r="AS165" s="88">
        <v>0.63541666666666663</v>
      </c>
      <c r="AT165" s="14" t="s">
        <v>81</v>
      </c>
      <c r="AU165" s="38">
        <v>10</v>
      </c>
      <c r="AV165" s="90" t="s">
        <v>75</v>
      </c>
      <c r="AW165" s="85">
        <v>13.9</v>
      </c>
      <c r="AX165" s="85">
        <v>150</v>
      </c>
      <c r="AY165" s="39">
        <v>9.5000000000000001E-2</v>
      </c>
      <c r="AZ165" s="85">
        <v>0</v>
      </c>
      <c r="BA165" s="40">
        <v>18.8</v>
      </c>
      <c r="BB165" s="85">
        <v>760.8</v>
      </c>
      <c r="BC165" s="40">
        <v>9</v>
      </c>
      <c r="BD165" s="85">
        <v>74</v>
      </c>
      <c r="BE165" s="85">
        <v>0</v>
      </c>
      <c r="BF165" s="85">
        <v>13</v>
      </c>
      <c r="BG165" s="86">
        <v>0.33</v>
      </c>
      <c r="BH165" s="87"/>
    </row>
    <row r="166" spans="1:60" ht="16.5" thickBot="1">
      <c r="A166" s="82">
        <v>43504</v>
      </c>
      <c r="B166" s="14" t="s">
        <v>102</v>
      </c>
      <c r="C166" s="14" t="s">
        <v>74</v>
      </c>
      <c r="D166" s="12"/>
      <c r="E166" s="156">
        <v>10</v>
      </c>
      <c r="F166" s="156">
        <v>25.2</v>
      </c>
      <c r="G166" s="156">
        <v>0</v>
      </c>
      <c r="H166" s="156">
        <v>98.666666666666671</v>
      </c>
      <c r="I166" s="156">
        <v>0</v>
      </c>
      <c r="J166" s="156">
        <v>0</v>
      </c>
      <c r="K166" s="156">
        <v>0</v>
      </c>
      <c r="L166" s="156">
        <v>0</v>
      </c>
      <c r="M166" s="156">
        <v>0</v>
      </c>
      <c r="N166" s="156">
        <v>0</v>
      </c>
      <c r="O166" s="156">
        <v>0</v>
      </c>
      <c r="P166" s="156">
        <v>0</v>
      </c>
      <c r="Q166" s="156">
        <v>0</v>
      </c>
      <c r="R166" s="156">
        <v>0</v>
      </c>
      <c r="S166" s="156">
        <v>0</v>
      </c>
      <c r="T166" s="156">
        <v>0</v>
      </c>
      <c r="U166" s="156">
        <v>0</v>
      </c>
      <c r="V166" s="156">
        <v>0</v>
      </c>
      <c r="W166" s="156">
        <v>0</v>
      </c>
      <c r="X166" s="156">
        <v>0</v>
      </c>
      <c r="Y166" s="156">
        <v>0</v>
      </c>
      <c r="Z166" s="156">
        <v>0</v>
      </c>
      <c r="AA166" s="156">
        <v>0</v>
      </c>
      <c r="AB166" s="156">
        <v>0</v>
      </c>
      <c r="AC166" s="156">
        <v>0</v>
      </c>
      <c r="AD166" s="156">
        <v>0</v>
      </c>
      <c r="AE166" s="156">
        <v>0</v>
      </c>
      <c r="AF166" s="156">
        <v>0</v>
      </c>
      <c r="AG166" s="156">
        <v>0</v>
      </c>
      <c r="AH166" s="156">
        <v>0</v>
      </c>
      <c r="AI166" s="156">
        <v>0</v>
      </c>
      <c r="AJ166" s="156">
        <v>0</v>
      </c>
      <c r="AK166" s="156">
        <v>0</v>
      </c>
      <c r="AL166" s="156">
        <v>0</v>
      </c>
      <c r="AM166" s="156">
        <v>0</v>
      </c>
      <c r="AN166" s="156">
        <v>0</v>
      </c>
      <c r="AO166" s="156">
        <v>0</v>
      </c>
      <c r="AP166" s="796">
        <f t="shared" si="4"/>
        <v>133.86666666666667</v>
      </c>
      <c r="AQ166" s="113"/>
      <c r="AR166" s="83" t="s">
        <v>103</v>
      </c>
      <c r="AS166" s="83" t="s">
        <v>104</v>
      </c>
      <c r="AT166" s="39" t="s">
        <v>105</v>
      </c>
      <c r="AU166" s="38">
        <v>10</v>
      </c>
      <c r="AV166" s="90" t="s">
        <v>75</v>
      </c>
      <c r="AW166" s="85">
        <v>8.7899999999999991</v>
      </c>
      <c r="AX166" s="85">
        <v>95.8</v>
      </c>
      <c r="AY166" s="39">
        <v>7.5499999999999998E-2</v>
      </c>
      <c r="AZ166" s="85">
        <v>0</v>
      </c>
      <c r="BA166" s="40">
        <v>19.5</v>
      </c>
      <c r="BB166" s="85">
        <v>762.6</v>
      </c>
      <c r="BC166" s="40">
        <v>7.5</v>
      </c>
      <c r="BD166" s="85">
        <v>18</v>
      </c>
      <c r="BE166" s="85">
        <v>0</v>
      </c>
      <c r="BF166" s="85">
        <v>13</v>
      </c>
      <c r="BG166" s="86">
        <v>0.28000000000000003</v>
      </c>
      <c r="BH166" s="87"/>
    </row>
    <row r="167" spans="1:60" ht="16.5" thickBot="1">
      <c r="A167" s="82">
        <v>43507</v>
      </c>
      <c r="B167" s="14" t="s">
        <v>106</v>
      </c>
      <c r="C167" s="14" t="s">
        <v>74</v>
      </c>
      <c r="D167" s="12"/>
      <c r="E167" s="156">
        <v>2.5333333333333332</v>
      </c>
      <c r="F167" s="156">
        <v>6.9333333333333336</v>
      </c>
      <c r="G167" s="156">
        <v>0</v>
      </c>
      <c r="H167" s="156">
        <v>26</v>
      </c>
      <c r="I167" s="156">
        <v>0</v>
      </c>
      <c r="J167" s="156">
        <v>0</v>
      </c>
      <c r="K167" s="156">
        <v>0</v>
      </c>
      <c r="L167" s="156">
        <v>0</v>
      </c>
      <c r="M167" s="156">
        <v>0</v>
      </c>
      <c r="N167" s="156">
        <v>0</v>
      </c>
      <c r="O167" s="156">
        <v>0</v>
      </c>
      <c r="P167" s="156">
        <v>0</v>
      </c>
      <c r="Q167" s="156">
        <v>0</v>
      </c>
      <c r="R167" s="156">
        <v>0</v>
      </c>
      <c r="S167" s="156">
        <v>0</v>
      </c>
      <c r="T167" s="156">
        <v>0</v>
      </c>
      <c r="U167" s="156">
        <v>0</v>
      </c>
      <c r="V167" s="156">
        <v>0</v>
      </c>
      <c r="W167" s="156">
        <v>0</v>
      </c>
      <c r="X167" s="156">
        <v>0</v>
      </c>
      <c r="Y167" s="156">
        <v>0</v>
      </c>
      <c r="Z167" s="156">
        <v>0</v>
      </c>
      <c r="AA167" s="156">
        <v>0</v>
      </c>
      <c r="AB167" s="156">
        <v>0</v>
      </c>
      <c r="AC167" s="156">
        <v>0</v>
      </c>
      <c r="AD167" s="156">
        <v>0</v>
      </c>
      <c r="AE167" s="156">
        <v>0</v>
      </c>
      <c r="AF167" s="156">
        <v>0</v>
      </c>
      <c r="AG167" s="156">
        <v>0</v>
      </c>
      <c r="AH167" s="156">
        <v>0</v>
      </c>
      <c r="AI167" s="156">
        <v>0</v>
      </c>
      <c r="AJ167" s="156">
        <v>0</v>
      </c>
      <c r="AK167" s="156">
        <v>0</v>
      </c>
      <c r="AL167" s="156">
        <v>0</v>
      </c>
      <c r="AM167" s="156">
        <v>0</v>
      </c>
      <c r="AN167" s="156">
        <v>0</v>
      </c>
      <c r="AO167" s="156">
        <v>0</v>
      </c>
      <c r="AP167" s="796">
        <f t="shared" si="4"/>
        <v>35.466666666666669</v>
      </c>
      <c r="AQ167" s="113"/>
      <c r="AR167" s="83" t="s">
        <v>107</v>
      </c>
      <c r="AS167" s="83" t="s">
        <v>108</v>
      </c>
      <c r="AT167" s="39" t="s">
        <v>109</v>
      </c>
      <c r="AU167" s="38">
        <v>10</v>
      </c>
      <c r="AV167" s="39" t="s">
        <v>110</v>
      </c>
      <c r="AW167" s="85">
        <v>15.87</v>
      </c>
      <c r="AX167" s="85">
        <v>168.3</v>
      </c>
      <c r="AY167" s="39">
        <v>0.158</v>
      </c>
      <c r="AZ167" s="85">
        <v>0.1</v>
      </c>
      <c r="BA167" s="40">
        <v>18.2</v>
      </c>
      <c r="BB167" s="85">
        <v>764.7</v>
      </c>
      <c r="BC167" s="40">
        <v>8.8000000000000007</v>
      </c>
      <c r="BD167" s="85">
        <v>7</v>
      </c>
      <c r="BE167" s="85" t="s">
        <v>91</v>
      </c>
      <c r="BF167" s="85">
        <v>8</v>
      </c>
      <c r="BG167" s="86">
        <v>0.27</v>
      </c>
      <c r="BH167" s="87"/>
    </row>
    <row r="168" spans="1:60" ht="16.5" thickBot="1">
      <c r="A168" s="82">
        <v>43507</v>
      </c>
      <c r="B168" s="14" t="s">
        <v>115</v>
      </c>
      <c r="C168" s="14" t="s">
        <v>74</v>
      </c>
      <c r="D168" s="12"/>
      <c r="E168" s="156">
        <v>23.2</v>
      </c>
      <c r="F168" s="156">
        <v>12</v>
      </c>
      <c r="G168" s="156">
        <v>0</v>
      </c>
      <c r="H168" s="156">
        <v>45.733333333333334</v>
      </c>
      <c r="I168" s="156">
        <v>0</v>
      </c>
      <c r="J168" s="156">
        <v>0</v>
      </c>
      <c r="K168" s="156">
        <v>0</v>
      </c>
      <c r="L168" s="156">
        <v>0</v>
      </c>
      <c r="M168" s="156">
        <v>0</v>
      </c>
      <c r="N168" s="156">
        <v>0</v>
      </c>
      <c r="O168" s="156">
        <v>0</v>
      </c>
      <c r="P168" s="156">
        <v>0</v>
      </c>
      <c r="Q168" s="156">
        <v>0</v>
      </c>
      <c r="R168" s="156">
        <v>0</v>
      </c>
      <c r="S168" s="156">
        <v>0</v>
      </c>
      <c r="T168" s="156">
        <v>0</v>
      </c>
      <c r="U168" s="156">
        <v>0</v>
      </c>
      <c r="V168" s="156">
        <v>0</v>
      </c>
      <c r="W168" s="156">
        <v>0</v>
      </c>
      <c r="X168" s="156">
        <v>0</v>
      </c>
      <c r="Y168" s="156">
        <v>0</v>
      </c>
      <c r="Z168" s="156">
        <v>0</v>
      </c>
      <c r="AA168" s="156">
        <v>0</v>
      </c>
      <c r="AB168" s="156">
        <v>0</v>
      </c>
      <c r="AC168" s="156">
        <v>0</v>
      </c>
      <c r="AD168" s="156">
        <v>0</v>
      </c>
      <c r="AE168" s="156">
        <v>0</v>
      </c>
      <c r="AF168" s="156">
        <v>0</v>
      </c>
      <c r="AG168" s="156">
        <v>0</v>
      </c>
      <c r="AH168" s="156">
        <v>0</v>
      </c>
      <c r="AI168" s="156">
        <v>0</v>
      </c>
      <c r="AJ168" s="156">
        <v>0</v>
      </c>
      <c r="AK168" s="156">
        <v>0</v>
      </c>
      <c r="AL168" s="156">
        <v>0</v>
      </c>
      <c r="AM168" s="156">
        <v>0</v>
      </c>
      <c r="AN168" s="156">
        <v>0</v>
      </c>
      <c r="AO168" s="156">
        <v>0</v>
      </c>
      <c r="AP168" s="796">
        <f t="shared" si="4"/>
        <v>80.933333333333337</v>
      </c>
      <c r="AQ168" s="113"/>
      <c r="AR168" s="83" t="s">
        <v>107</v>
      </c>
      <c r="AS168" s="83" t="s">
        <v>116</v>
      </c>
      <c r="AT168" s="39" t="s">
        <v>115</v>
      </c>
      <c r="AU168" s="38">
        <v>10</v>
      </c>
      <c r="AV168" s="39" t="s">
        <v>75</v>
      </c>
      <c r="AW168" s="85">
        <v>9.4</v>
      </c>
      <c r="AX168" s="85">
        <v>99.5</v>
      </c>
      <c r="AY168" s="39">
        <v>0</v>
      </c>
      <c r="AZ168" s="85">
        <v>0</v>
      </c>
      <c r="BA168" s="40">
        <v>18.100000000000001</v>
      </c>
      <c r="BB168" s="85">
        <v>765</v>
      </c>
      <c r="BC168" s="40">
        <v>6.8</v>
      </c>
      <c r="BD168" s="85">
        <v>2</v>
      </c>
      <c r="BE168" s="85" t="s">
        <v>91</v>
      </c>
      <c r="BF168" s="85">
        <v>17</v>
      </c>
      <c r="BG168" s="86">
        <v>0.42</v>
      </c>
      <c r="BH168" s="87"/>
    </row>
    <row r="169" spans="1:60" ht="16.5" thickBot="1">
      <c r="A169" s="82">
        <v>43507</v>
      </c>
      <c r="B169" s="14" t="s">
        <v>111</v>
      </c>
      <c r="C169" s="14" t="s">
        <v>74</v>
      </c>
      <c r="D169" s="12"/>
      <c r="E169" s="156">
        <v>8</v>
      </c>
      <c r="F169" s="156">
        <v>12.666666666666666</v>
      </c>
      <c r="G169" s="156">
        <v>0</v>
      </c>
      <c r="H169" s="156">
        <v>94.4</v>
      </c>
      <c r="I169" s="156">
        <v>0.13333333333333333</v>
      </c>
      <c r="J169" s="156">
        <v>0</v>
      </c>
      <c r="K169" s="156">
        <v>0</v>
      </c>
      <c r="L169" s="156">
        <v>0</v>
      </c>
      <c r="M169" s="156">
        <v>0</v>
      </c>
      <c r="N169" s="156">
        <v>0</v>
      </c>
      <c r="O169" s="156">
        <v>0</v>
      </c>
      <c r="P169" s="156">
        <v>0</v>
      </c>
      <c r="Q169" s="156">
        <v>0</v>
      </c>
      <c r="R169" s="156">
        <v>0</v>
      </c>
      <c r="S169" s="156">
        <v>0</v>
      </c>
      <c r="T169" s="156">
        <v>0</v>
      </c>
      <c r="U169" s="156">
        <v>0</v>
      </c>
      <c r="V169" s="156">
        <v>0</v>
      </c>
      <c r="W169" s="156">
        <v>0</v>
      </c>
      <c r="X169" s="156">
        <v>0</v>
      </c>
      <c r="Y169" s="156">
        <v>0</v>
      </c>
      <c r="Z169" s="156">
        <v>0</v>
      </c>
      <c r="AA169" s="156">
        <v>0</v>
      </c>
      <c r="AB169" s="156">
        <v>0</v>
      </c>
      <c r="AC169" s="156">
        <v>0</v>
      </c>
      <c r="AD169" s="156">
        <v>0</v>
      </c>
      <c r="AE169" s="156">
        <v>0</v>
      </c>
      <c r="AF169" s="156">
        <v>0</v>
      </c>
      <c r="AG169" s="156">
        <v>0</v>
      </c>
      <c r="AH169" s="156">
        <v>0</v>
      </c>
      <c r="AI169" s="156">
        <v>0</v>
      </c>
      <c r="AJ169" s="156">
        <v>0</v>
      </c>
      <c r="AK169" s="156">
        <v>0</v>
      </c>
      <c r="AL169" s="156">
        <v>0</v>
      </c>
      <c r="AM169" s="156">
        <v>0</v>
      </c>
      <c r="AN169" s="156">
        <v>0</v>
      </c>
      <c r="AO169" s="156">
        <v>0</v>
      </c>
      <c r="AP169" s="796">
        <f t="shared" si="4"/>
        <v>115.2</v>
      </c>
      <c r="AQ169" s="113"/>
      <c r="AR169" s="83" t="s">
        <v>107</v>
      </c>
      <c r="AS169" s="83" t="s">
        <v>108</v>
      </c>
      <c r="AT169" s="39" t="s">
        <v>109</v>
      </c>
      <c r="AU169" s="38">
        <v>10</v>
      </c>
      <c r="AV169" s="39" t="s">
        <v>110</v>
      </c>
      <c r="AW169" s="85">
        <v>15.87</v>
      </c>
      <c r="AX169" s="85">
        <v>168.3</v>
      </c>
      <c r="AY169" s="39">
        <v>0.158</v>
      </c>
      <c r="AZ169" s="85">
        <v>0.1</v>
      </c>
      <c r="BA169" s="40">
        <v>18.2</v>
      </c>
      <c r="BB169" s="85">
        <v>764.7</v>
      </c>
      <c r="BC169" s="40">
        <v>8.8000000000000007</v>
      </c>
      <c r="BD169" s="85">
        <v>7</v>
      </c>
      <c r="BE169" s="85" t="s">
        <v>91</v>
      </c>
      <c r="BF169" s="85">
        <v>8</v>
      </c>
      <c r="BG169" s="86">
        <v>0.27</v>
      </c>
      <c r="BH169" s="87"/>
    </row>
    <row r="170" spans="1:60" ht="16.5" thickBot="1">
      <c r="A170" s="82">
        <v>43507</v>
      </c>
      <c r="B170" s="14" t="s">
        <v>112</v>
      </c>
      <c r="C170" s="14" t="s">
        <v>74</v>
      </c>
      <c r="D170" s="12"/>
      <c r="E170" s="156">
        <v>123.06666666666666</v>
      </c>
      <c r="F170" s="156">
        <v>11.866666666666667</v>
      </c>
      <c r="G170" s="156">
        <v>0</v>
      </c>
      <c r="H170" s="156">
        <v>102.4</v>
      </c>
      <c r="I170" s="156">
        <v>0</v>
      </c>
      <c r="J170" s="156">
        <v>0</v>
      </c>
      <c r="K170" s="156">
        <v>0</v>
      </c>
      <c r="L170" s="156">
        <v>0</v>
      </c>
      <c r="M170" s="156">
        <v>0</v>
      </c>
      <c r="N170" s="156">
        <v>0</v>
      </c>
      <c r="O170" s="156">
        <v>0</v>
      </c>
      <c r="P170" s="156">
        <v>0</v>
      </c>
      <c r="Q170" s="156">
        <v>0</v>
      </c>
      <c r="R170" s="156">
        <v>0</v>
      </c>
      <c r="S170" s="156">
        <v>0</v>
      </c>
      <c r="T170" s="156">
        <v>0</v>
      </c>
      <c r="U170" s="156">
        <v>0</v>
      </c>
      <c r="V170" s="156">
        <v>0</v>
      </c>
      <c r="W170" s="156">
        <v>0</v>
      </c>
      <c r="X170" s="156">
        <v>0</v>
      </c>
      <c r="Y170" s="156">
        <v>0</v>
      </c>
      <c r="Z170" s="156">
        <v>0</v>
      </c>
      <c r="AA170" s="156">
        <v>0</v>
      </c>
      <c r="AB170" s="156">
        <v>0</v>
      </c>
      <c r="AC170" s="156">
        <v>0</v>
      </c>
      <c r="AD170" s="156">
        <v>0</v>
      </c>
      <c r="AE170" s="156">
        <v>0</v>
      </c>
      <c r="AF170" s="156">
        <v>0</v>
      </c>
      <c r="AG170" s="156">
        <v>0</v>
      </c>
      <c r="AH170" s="156">
        <v>0</v>
      </c>
      <c r="AI170" s="156">
        <v>0</v>
      </c>
      <c r="AJ170" s="156">
        <v>0</v>
      </c>
      <c r="AK170" s="156">
        <v>0</v>
      </c>
      <c r="AL170" s="156">
        <v>0</v>
      </c>
      <c r="AM170" s="156">
        <v>0.13333333333333333</v>
      </c>
      <c r="AN170" s="156">
        <v>0</v>
      </c>
      <c r="AO170" s="156">
        <v>0</v>
      </c>
      <c r="AP170" s="796">
        <f t="shared" si="4"/>
        <v>237.46666666666667</v>
      </c>
      <c r="AQ170" s="113"/>
      <c r="AR170" s="83" t="s">
        <v>113</v>
      </c>
      <c r="AS170" s="83" t="s">
        <v>114</v>
      </c>
      <c r="AT170" s="39" t="s">
        <v>112</v>
      </c>
      <c r="AU170" s="38">
        <v>10</v>
      </c>
      <c r="AV170" s="84" t="s">
        <v>75</v>
      </c>
      <c r="AW170" s="85">
        <v>5.74</v>
      </c>
      <c r="AX170" s="85">
        <v>50.1</v>
      </c>
      <c r="AY170" s="39">
        <v>0.03</v>
      </c>
      <c r="AZ170" s="85">
        <v>0</v>
      </c>
      <c r="BA170" s="40">
        <v>9.3000000000000007</v>
      </c>
      <c r="BB170" s="85">
        <v>766</v>
      </c>
      <c r="BC170" s="40">
        <v>6.9</v>
      </c>
      <c r="BD170" s="85">
        <v>7</v>
      </c>
      <c r="BE170" s="85">
        <v>0</v>
      </c>
      <c r="BF170" s="85">
        <v>30</v>
      </c>
      <c r="BG170" s="86">
        <v>0.42</v>
      </c>
      <c r="BH170" s="87"/>
    </row>
    <row r="171" spans="1:60" ht="16.5" thickBot="1">
      <c r="A171" s="82">
        <v>43531</v>
      </c>
      <c r="B171" s="14" t="s">
        <v>123</v>
      </c>
      <c r="C171" s="14" t="s">
        <v>74</v>
      </c>
      <c r="D171" s="12"/>
      <c r="E171" s="156">
        <v>56</v>
      </c>
      <c r="F171" s="156">
        <v>6.2666666666666666</v>
      </c>
      <c r="G171" s="156">
        <v>0</v>
      </c>
      <c r="H171" s="156">
        <v>94.533333333333331</v>
      </c>
      <c r="I171" s="156">
        <v>0</v>
      </c>
      <c r="J171" s="156">
        <v>1.6</v>
      </c>
      <c r="K171" s="156">
        <v>0</v>
      </c>
      <c r="L171" s="156">
        <v>1.6</v>
      </c>
      <c r="M171" s="156">
        <v>0</v>
      </c>
      <c r="N171" s="156">
        <v>0</v>
      </c>
      <c r="O171" s="156">
        <v>0</v>
      </c>
      <c r="P171" s="156">
        <v>0</v>
      </c>
      <c r="Q171" s="156">
        <v>0</v>
      </c>
      <c r="R171" s="156">
        <v>0</v>
      </c>
      <c r="S171" s="156">
        <v>0</v>
      </c>
      <c r="T171" s="156">
        <v>0</v>
      </c>
      <c r="U171" s="156">
        <v>0</v>
      </c>
      <c r="V171" s="156">
        <v>0</v>
      </c>
      <c r="W171" s="156">
        <v>0</v>
      </c>
      <c r="X171" s="156">
        <v>0</v>
      </c>
      <c r="Y171" s="156">
        <v>0</v>
      </c>
      <c r="Z171" s="156">
        <v>0</v>
      </c>
      <c r="AA171" s="156">
        <v>0</v>
      </c>
      <c r="AB171" s="156">
        <v>0</v>
      </c>
      <c r="AC171" s="156">
        <v>0</v>
      </c>
      <c r="AD171" s="156">
        <v>0</v>
      </c>
      <c r="AE171" s="156">
        <v>0</v>
      </c>
      <c r="AF171" s="156">
        <v>0</v>
      </c>
      <c r="AG171" s="156">
        <v>0</v>
      </c>
      <c r="AH171" s="156">
        <v>0</v>
      </c>
      <c r="AI171" s="156">
        <v>0</v>
      </c>
      <c r="AJ171" s="156">
        <v>0</v>
      </c>
      <c r="AK171" s="156">
        <v>0</v>
      </c>
      <c r="AL171" s="156">
        <v>0</v>
      </c>
      <c r="AM171" s="156">
        <v>0</v>
      </c>
      <c r="AN171" s="156">
        <v>0</v>
      </c>
      <c r="AO171" s="156">
        <v>0.13333333333333333</v>
      </c>
      <c r="AP171" s="796">
        <f t="shared" si="4"/>
        <v>158.53333333333333</v>
      </c>
      <c r="AQ171" s="113"/>
      <c r="AR171" s="36">
        <v>43531</v>
      </c>
      <c r="AS171" s="88">
        <v>0.35625000000000001</v>
      </c>
      <c r="AT171" s="14" t="s">
        <v>124</v>
      </c>
      <c r="AU171" s="14">
        <v>10</v>
      </c>
      <c r="AV171" s="14" t="s">
        <v>75</v>
      </c>
      <c r="AW171" s="14">
        <v>2.54</v>
      </c>
      <c r="AX171" s="14">
        <v>22.8</v>
      </c>
      <c r="AY171" s="39">
        <v>0.154</v>
      </c>
      <c r="AZ171" s="14">
        <v>0.1</v>
      </c>
      <c r="BA171" s="40">
        <v>12.1</v>
      </c>
      <c r="BB171" s="14"/>
      <c r="BC171" s="40"/>
      <c r="BD171" s="14">
        <v>4</v>
      </c>
      <c r="BE171" s="14">
        <v>0</v>
      </c>
      <c r="BF171" s="14" t="s">
        <v>125</v>
      </c>
      <c r="BG171" s="86">
        <v>0.3</v>
      </c>
      <c r="BH171" s="42" t="s">
        <v>126</v>
      </c>
    </row>
    <row r="172" spans="1:60" ht="16.5" thickBot="1">
      <c r="A172" s="82">
        <v>43537</v>
      </c>
      <c r="B172" s="14" t="s">
        <v>80</v>
      </c>
      <c r="C172" s="14" t="s">
        <v>74</v>
      </c>
      <c r="D172" s="12"/>
      <c r="E172" s="156">
        <v>7.6</v>
      </c>
      <c r="F172" s="156">
        <v>34.4</v>
      </c>
      <c r="G172" s="156">
        <v>0</v>
      </c>
      <c r="H172" s="156">
        <v>90.8</v>
      </c>
      <c r="I172" s="156">
        <v>0</v>
      </c>
      <c r="J172" s="156">
        <v>0</v>
      </c>
      <c r="K172" s="156">
        <v>0</v>
      </c>
      <c r="L172" s="156">
        <v>0</v>
      </c>
      <c r="M172" s="156">
        <v>0</v>
      </c>
      <c r="N172" s="156">
        <v>0</v>
      </c>
      <c r="O172" s="156">
        <v>0</v>
      </c>
      <c r="P172" s="156">
        <v>0</v>
      </c>
      <c r="Q172" s="156">
        <v>0</v>
      </c>
      <c r="R172" s="156">
        <v>0</v>
      </c>
      <c r="S172" s="156">
        <v>0</v>
      </c>
      <c r="T172" s="156">
        <v>0</v>
      </c>
      <c r="U172" s="156">
        <v>0</v>
      </c>
      <c r="V172" s="156">
        <v>0</v>
      </c>
      <c r="W172" s="156">
        <v>0</v>
      </c>
      <c r="X172" s="156">
        <v>0</v>
      </c>
      <c r="Y172" s="156">
        <v>0</v>
      </c>
      <c r="Z172" s="156">
        <v>0</v>
      </c>
      <c r="AA172" s="156">
        <v>0</v>
      </c>
      <c r="AB172" s="156">
        <v>0</v>
      </c>
      <c r="AC172" s="156">
        <v>0</v>
      </c>
      <c r="AD172" s="156">
        <v>0</v>
      </c>
      <c r="AE172" s="156">
        <v>0</v>
      </c>
      <c r="AF172" s="156">
        <v>0</v>
      </c>
      <c r="AG172" s="156">
        <v>0</v>
      </c>
      <c r="AH172" s="156">
        <v>0</v>
      </c>
      <c r="AI172" s="156">
        <v>0</v>
      </c>
      <c r="AJ172" s="156">
        <v>0</v>
      </c>
      <c r="AK172" s="156">
        <v>0</v>
      </c>
      <c r="AL172" s="156">
        <v>0</v>
      </c>
      <c r="AM172" s="156">
        <v>0</v>
      </c>
      <c r="AN172" s="156">
        <v>0</v>
      </c>
      <c r="AO172" s="156">
        <v>0</v>
      </c>
      <c r="AP172" s="796">
        <f t="shared" si="4"/>
        <v>132.80000000000001</v>
      </c>
      <c r="AQ172" s="113"/>
      <c r="AR172" s="36">
        <v>43537</v>
      </c>
      <c r="AS172" s="88">
        <v>0.44791666666666669</v>
      </c>
      <c r="AT172" s="14" t="s">
        <v>81</v>
      </c>
      <c r="AU172" s="38">
        <v>10</v>
      </c>
      <c r="AV172" s="90" t="s">
        <v>75</v>
      </c>
      <c r="AW172" s="14">
        <v>8.68</v>
      </c>
      <c r="AX172" s="14">
        <v>86</v>
      </c>
      <c r="AY172" s="39">
        <v>0.05</v>
      </c>
      <c r="AZ172" s="14">
        <v>0</v>
      </c>
      <c r="BA172" s="40">
        <v>14.7</v>
      </c>
      <c r="BB172" s="14">
        <v>762.1</v>
      </c>
      <c r="BC172" s="40">
        <v>6.8</v>
      </c>
      <c r="BD172" s="14">
        <v>5</v>
      </c>
      <c r="BE172" s="14">
        <v>0</v>
      </c>
      <c r="BF172" s="14">
        <v>7</v>
      </c>
      <c r="BG172" s="86" t="s">
        <v>129</v>
      </c>
      <c r="BH172" s="42"/>
    </row>
    <row r="173" spans="1:60" ht="16.5" thickBot="1">
      <c r="A173" s="82">
        <v>43563</v>
      </c>
      <c r="B173" s="14" t="s">
        <v>102</v>
      </c>
      <c r="C173" s="14" t="s">
        <v>74</v>
      </c>
      <c r="D173" s="12"/>
      <c r="E173" s="156">
        <v>2.9333333333333331</v>
      </c>
      <c r="F173" s="156">
        <v>0</v>
      </c>
      <c r="G173" s="156">
        <v>0.8</v>
      </c>
      <c r="H173" s="156">
        <v>0.8</v>
      </c>
      <c r="I173" s="156">
        <v>0</v>
      </c>
      <c r="J173" s="156">
        <v>0.53333333333333333</v>
      </c>
      <c r="K173" s="156">
        <v>0.26666666666666666</v>
      </c>
      <c r="L173" s="156">
        <v>0</v>
      </c>
      <c r="M173" s="156">
        <v>0</v>
      </c>
      <c r="N173" s="156">
        <v>0.26666666666666666</v>
      </c>
      <c r="O173" s="156">
        <v>0</v>
      </c>
      <c r="P173" s="156">
        <v>0</v>
      </c>
      <c r="Q173" s="156">
        <v>0</v>
      </c>
      <c r="R173" s="156">
        <v>0.93333333333333335</v>
      </c>
      <c r="S173" s="156">
        <v>0.13333333333333333</v>
      </c>
      <c r="T173" s="156">
        <v>0</v>
      </c>
      <c r="U173" s="156">
        <v>0</v>
      </c>
      <c r="V173" s="156">
        <v>0</v>
      </c>
      <c r="W173" s="156">
        <v>0</v>
      </c>
      <c r="X173" s="156">
        <v>0</v>
      </c>
      <c r="Y173" s="156">
        <v>3.8666666666666667</v>
      </c>
      <c r="Z173" s="156">
        <v>2.4</v>
      </c>
      <c r="AA173" s="156">
        <v>0</v>
      </c>
      <c r="AB173" s="156">
        <v>0</v>
      </c>
      <c r="AC173" s="156">
        <v>0.13333333333333333</v>
      </c>
      <c r="AD173" s="156">
        <v>0</v>
      </c>
      <c r="AE173" s="156">
        <v>0</v>
      </c>
      <c r="AF173" s="156">
        <v>2.1333333333333333</v>
      </c>
      <c r="AG173" s="156">
        <v>0</v>
      </c>
      <c r="AH173" s="156">
        <v>0</v>
      </c>
      <c r="AI173" s="156">
        <v>0.13333333333333333</v>
      </c>
      <c r="AJ173" s="156">
        <v>0</v>
      </c>
      <c r="AK173" s="156">
        <v>0</v>
      </c>
      <c r="AL173" s="156">
        <v>0</v>
      </c>
      <c r="AM173" s="156">
        <v>0</v>
      </c>
      <c r="AN173" s="156">
        <v>0</v>
      </c>
      <c r="AO173" s="156">
        <v>0</v>
      </c>
      <c r="AP173" s="796">
        <f t="shared" si="4"/>
        <v>11.466666666666665</v>
      </c>
      <c r="AQ173" s="113"/>
      <c r="AR173" s="89">
        <v>43563</v>
      </c>
      <c r="AS173" s="14" t="s">
        <v>131</v>
      </c>
      <c r="AT173" s="14" t="s">
        <v>102</v>
      </c>
      <c r="AU173" s="14">
        <v>10</v>
      </c>
      <c r="AV173" s="90" t="s">
        <v>75</v>
      </c>
      <c r="AW173" s="14">
        <v>11.86</v>
      </c>
      <c r="AX173" s="14">
        <v>152.4</v>
      </c>
      <c r="AY173" s="39">
        <v>0.252</v>
      </c>
      <c r="AZ173" s="14">
        <v>0.1</v>
      </c>
      <c r="BA173" s="40">
        <v>28.3</v>
      </c>
      <c r="BB173" s="14">
        <v>759.4</v>
      </c>
      <c r="BC173" s="40">
        <v>7.9</v>
      </c>
      <c r="BD173" s="14" t="s">
        <v>91</v>
      </c>
      <c r="BE173" s="14">
        <v>0</v>
      </c>
      <c r="BF173" s="14">
        <v>2</v>
      </c>
      <c r="BG173" s="86">
        <v>0.18</v>
      </c>
      <c r="BH173" s="42" t="s">
        <v>132</v>
      </c>
    </row>
    <row r="174" spans="1:60" ht="16.5" thickBot="1">
      <c r="A174" s="82">
        <v>43563</v>
      </c>
      <c r="B174" s="14" t="s">
        <v>80</v>
      </c>
      <c r="C174" s="14" t="s">
        <v>74</v>
      </c>
      <c r="D174" s="12"/>
      <c r="E174" s="156">
        <v>102.66666666666667</v>
      </c>
      <c r="F174" s="156">
        <v>114.13333333333334</v>
      </c>
      <c r="G174" s="156">
        <v>0</v>
      </c>
      <c r="H174" s="156">
        <v>495.06666666666666</v>
      </c>
      <c r="I174" s="156">
        <v>0</v>
      </c>
      <c r="J174" s="156">
        <v>0</v>
      </c>
      <c r="K174" s="156">
        <v>0</v>
      </c>
      <c r="L174" s="156">
        <v>0</v>
      </c>
      <c r="M174" s="156">
        <v>0</v>
      </c>
      <c r="N174" s="156">
        <v>0</v>
      </c>
      <c r="O174" s="156">
        <v>0</v>
      </c>
      <c r="P174" s="156">
        <v>0</v>
      </c>
      <c r="Q174" s="156">
        <v>0.13333333333333333</v>
      </c>
      <c r="R174" s="156">
        <v>0</v>
      </c>
      <c r="S174" s="156">
        <v>0</v>
      </c>
      <c r="T174" s="156">
        <v>0</v>
      </c>
      <c r="U174" s="156">
        <v>0</v>
      </c>
      <c r="V174" s="156">
        <v>0</v>
      </c>
      <c r="W174" s="156">
        <v>0</v>
      </c>
      <c r="X174" s="156">
        <v>0</v>
      </c>
      <c r="Y174" s="156">
        <v>0</v>
      </c>
      <c r="Z174" s="156">
        <v>0</v>
      </c>
      <c r="AA174" s="156">
        <v>0</v>
      </c>
      <c r="AB174" s="156">
        <v>0</v>
      </c>
      <c r="AC174" s="156">
        <v>0</v>
      </c>
      <c r="AD174" s="156">
        <v>0</v>
      </c>
      <c r="AE174" s="156">
        <v>0</v>
      </c>
      <c r="AF174" s="156">
        <v>0</v>
      </c>
      <c r="AG174" s="156">
        <v>0</v>
      </c>
      <c r="AH174" s="156">
        <v>0</v>
      </c>
      <c r="AI174" s="156">
        <v>0</v>
      </c>
      <c r="AJ174" s="156">
        <v>0</v>
      </c>
      <c r="AK174" s="156">
        <v>0.13333333333333333</v>
      </c>
      <c r="AL174" s="156">
        <v>0</v>
      </c>
      <c r="AM174" s="156">
        <v>0</v>
      </c>
      <c r="AN174" s="156">
        <v>0</v>
      </c>
      <c r="AO174" s="156">
        <v>0</v>
      </c>
      <c r="AP174" s="796">
        <f t="shared" si="4"/>
        <v>712.13333333333333</v>
      </c>
      <c r="AQ174" s="113"/>
      <c r="AR174" s="89">
        <v>43563</v>
      </c>
      <c r="AS174" s="91">
        <v>0.45833333333333331</v>
      </c>
      <c r="AT174" s="14" t="s">
        <v>80</v>
      </c>
      <c r="AU174" s="14">
        <v>10</v>
      </c>
      <c r="AV174" s="90" t="s">
        <v>75</v>
      </c>
      <c r="AW174" s="14">
        <v>8.9700000000000006</v>
      </c>
      <c r="AX174" s="14">
        <v>107.5</v>
      </c>
      <c r="AY174" s="39">
        <v>0.16200000000000001</v>
      </c>
      <c r="AZ174" s="14">
        <v>0.1</v>
      </c>
      <c r="BA174" s="40">
        <v>24.5</v>
      </c>
      <c r="BB174" s="14">
        <v>762.7</v>
      </c>
      <c r="BC174" s="40">
        <v>6.3</v>
      </c>
      <c r="BD174" s="14">
        <v>1</v>
      </c>
      <c r="BE174" s="14">
        <v>0</v>
      </c>
      <c r="BF174" s="14">
        <v>2</v>
      </c>
      <c r="BG174" s="86">
        <v>0.43</v>
      </c>
      <c r="BH174" s="42"/>
    </row>
    <row r="175" spans="1:60" ht="16.5" thickBot="1">
      <c r="A175" s="35">
        <v>43563</v>
      </c>
      <c r="B175" s="14" t="s">
        <v>112</v>
      </c>
      <c r="C175" s="14" t="s">
        <v>74</v>
      </c>
      <c r="D175" s="12"/>
      <c r="E175" s="156">
        <v>4</v>
      </c>
      <c r="F175" s="156">
        <v>11.733333333333333</v>
      </c>
      <c r="G175" s="156">
        <v>0</v>
      </c>
      <c r="H175" s="156">
        <v>77.333333333333329</v>
      </c>
      <c r="I175" s="156">
        <v>0</v>
      </c>
      <c r="J175" s="156">
        <v>0</v>
      </c>
      <c r="K175" s="156">
        <v>0</v>
      </c>
      <c r="L175" s="156">
        <v>0</v>
      </c>
      <c r="M175" s="156">
        <v>0</v>
      </c>
      <c r="N175" s="156">
        <v>0</v>
      </c>
      <c r="O175" s="156">
        <v>0</v>
      </c>
      <c r="P175" s="156">
        <v>0</v>
      </c>
      <c r="Q175" s="156">
        <v>0</v>
      </c>
      <c r="R175" s="156">
        <v>0</v>
      </c>
      <c r="S175" s="156">
        <v>0</v>
      </c>
      <c r="T175" s="156">
        <v>0</v>
      </c>
      <c r="U175" s="156">
        <v>0</v>
      </c>
      <c r="V175" s="156">
        <v>0</v>
      </c>
      <c r="W175" s="156">
        <v>0</v>
      </c>
      <c r="X175" s="156">
        <v>0</v>
      </c>
      <c r="Y175" s="156">
        <v>0</v>
      </c>
      <c r="Z175" s="156">
        <v>0</v>
      </c>
      <c r="AA175" s="156">
        <v>0</v>
      </c>
      <c r="AB175" s="156">
        <v>0</v>
      </c>
      <c r="AC175" s="156">
        <v>0</v>
      </c>
      <c r="AD175" s="156">
        <v>0</v>
      </c>
      <c r="AE175" s="156">
        <v>0</v>
      </c>
      <c r="AF175" s="156">
        <v>0</v>
      </c>
      <c r="AG175" s="156">
        <v>0</v>
      </c>
      <c r="AH175" s="156">
        <v>0</v>
      </c>
      <c r="AI175" s="156">
        <v>0</v>
      </c>
      <c r="AJ175" s="156">
        <v>0</v>
      </c>
      <c r="AK175" s="156">
        <v>0</v>
      </c>
      <c r="AL175" s="156">
        <v>0</v>
      </c>
      <c r="AM175" s="156">
        <v>0</v>
      </c>
      <c r="AN175" s="156">
        <v>0</v>
      </c>
      <c r="AO175" s="156">
        <v>0</v>
      </c>
      <c r="AP175" s="796">
        <f t="shared" si="4"/>
        <v>93.066666666666663</v>
      </c>
      <c r="AQ175" s="113"/>
      <c r="AR175" s="89">
        <v>43563</v>
      </c>
      <c r="AS175" s="91">
        <v>0.63888888888888895</v>
      </c>
      <c r="AT175" s="14" t="s">
        <v>112</v>
      </c>
      <c r="AU175" s="14">
        <v>10</v>
      </c>
      <c r="AV175" s="90" t="s">
        <v>75</v>
      </c>
      <c r="AW175" s="14">
        <v>7.84</v>
      </c>
      <c r="AX175" s="14">
        <v>98.4</v>
      </c>
      <c r="AY175" s="39">
        <v>2.3E-2</v>
      </c>
      <c r="AZ175" s="14">
        <v>0</v>
      </c>
      <c r="BA175" s="40">
        <v>26.9</v>
      </c>
      <c r="BB175" s="14">
        <v>759.1</v>
      </c>
      <c r="BC175" s="40">
        <v>7.1</v>
      </c>
      <c r="BD175" s="14">
        <v>2</v>
      </c>
      <c r="BE175" s="14">
        <v>0</v>
      </c>
      <c r="BF175" s="14">
        <v>2</v>
      </c>
      <c r="BG175" s="86">
        <v>0.18</v>
      </c>
      <c r="BH175" s="42"/>
    </row>
    <row r="176" spans="1:60" ht="16.5" thickBot="1">
      <c r="A176" s="82">
        <v>43565</v>
      </c>
      <c r="B176" s="14" t="s">
        <v>106</v>
      </c>
      <c r="C176" s="14" t="s">
        <v>74</v>
      </c>
      <c r="D176" s="12"/>
      <c r="E176" s="156">
        <v>104.66666666666667</v>
      </c>
      <c r="F176" s="156">
        <v>96</v>
      </c>
      <c r="G176" s="156">
        <v>0.26666666666666666</v>
      </c>
      <c r="H176" s="156">
        <v>666.66666666666663</v>
      </c>
      <c r="I176" s="156">
        <v>0</v>
      </c>
      <c r="J176" s="156">
        <v>1.8666666666666667</v>
      </c>
      <c r="K176" s="156">
        <v>0</v>
      </c>
      <c r="L176" s="156">
        <v>1.8666666666666667</v>
      </c>
      <c r="M176" s="156">
        <v>0</v>
      </c>
      <c r="N176" s="156">
        <v>0</v>
      </c>
      <c r="O176" s="156">
        <v>0</v>
      </c>
      <c r="P176" s="156">
        <v>0</v>
      </c>
      <c r="Q176" s="156">
        <v>0</v>
      </c>
      <c r="R176" s="156">
        <v>0.26666666666666666</v>
      </c>
      <c r="S176" s="156">
        <v>0</v>
      </c>
      <c r="T176" s="156">
        <v>0</v>
      </c>
      <c r="U176" s="156">
        <v>0</v>
      </c>
      <c r="V176" s="156">
        <v>0</v>
      </c>
      <c r="W176" s="156">
        <v>0</v>
      </c>
      <c r="X176" s="156">
        <v>0</v>
      </c>
      <c r="Y176" s="156">
        <v>0.26666666666666666</v>
      </c>
      <c r="Z176" s="156">
        <v>0.4</v>
      </c>
      <c r="AA176" s="156">
        <v>0</v>
      </c>
      <c r="AB176" s="156">
        <v>0.4</v>
      </c>
      <c r="AC176" s="156">
        <v>0</v>
      </c>
      <c r="AD176" s="156">
        <v>0</v>
      </c>
      <c r="AE176" s="156">
        <v>0</v>
      </c>
      <c r="AF176" s="156">
        <v>0</v>
      </c>
      <c r="AG176" s="156">
        <v>0</v>
      </c>
      <c r="AH176" s="156">
        <v>0</v>
      </c>
      <c r="AI176" s="156">
        <v>0</v>
      </c>
      <c r="AJ176" s="156">
        <v>0</v>
      </c>
      <c r="AK176" s="156">
        <v>0</v>
      </c>
      <c r="AL176" s="156">
        <v>0</v>
      </c>
      <c r="AM176" s="156">
        <v>0</v>
      </c>
      <c r="AN176" s="156">
        <v>0</v>
      </c>
      <c r="AO176" s="156">
        <v>0</v>
      </c>
      <c r="AP176" s="796">
        <f t="shared" si="4"/>
        <v>870.13333333333333</v>
      </c>
      <c r="AQ176" s="113"/>
      <c r="AR176" s="89">
        <v>43565</v>
      </c>
      <c r="AS176" s="91">
        <v>0.45833333333333331</v>
      </c>
      <c r="AT176" s="14" t="s">
        <v>106</v>
      </c>
      <c r="AU176" s="14">
        <v>5</v>
      </c>
      <c r="AV176" s="14" t="s">
        <v>75</v>
      </c>
      <c r="AW176" s="14">
        <v>8.4</v>
      </c>
      <c r="AX176" s="14">
        <v>113</v>
      </c>
      <c r="AY176" s="39">
        <v>2.9999999999999997E-4</v>
      </c>
      <c r="AZ176" s="14">
        <v>0</v>
      </c>
      <c r="BA176" s="40">
        <v>32.799999999999997</v>
      </c>
      <c r="BB176" s="14">
        <v>761.6</v>
      </c>
      <c r="BC176" s="40">
        <v>6.8</v>
      </c>
      <c r="BD176" s="14">
        <v>76</v>
      </c>
      <c r="BE176" s="14">
        <v>0</v>
      </c>
      <c r="BF176" s="14">
        <v>2</v>
      </c>
      <c r="BG176" s="86">
        <v>0.05</v>
      </c>
      <c r="BH176" s="42"/>
    </row>
    <row r="177" spans="1:60" ht="16.5" thickBot="1">
      <c r="A177" s="35">
        <v>43565</v>
      </c>
      <c r="B177" s="14" t="s">
        <v>79</v>
      </c>
      <c r="C177" s="14" t="s">
        <v>74</v>
      </c>
      <c r="D177" s="12"/>
      <c r="E177" s="156">
        <v>281.60000000000002</v>
      </c>
      <c r="F177" s="156">
        <v>28.8</v>
      </c>
      <c r="G177" s="156">
        <v>0</v>
      </c>
      <c r="H177" s="156">
        <v>2365.8666666666668</v>
      </c>
      <c r="I177" s="156">
        <v>25.6</v>
      </c>
      <c r="J177" s="156">
        <v>6.1333333333333337</v>
      </c>
      <c r="K177" s="156">
        <v>0</v>
      </c>
      <c r="L177" s="156">
        <v>3.7333333333333334</v>
      </c>
      <c r="M177" s="156">
        <v>0</v>
      </c>
      <c r="N177" s="156">
        <v>2.4</v>
      </c>
      <c r="O177" s="156">
        <v>0</v>
      </c>
      <c r="P177" s="156">
        <v>0</v>
      </c>
      <c r="Q177" s="156">
        <v>0</v>
      </c>
      <c r="R177" s="156">
        <v>0</v>
      </c>
      <c r="S177" s="156">
        <v>0</v>
      </c>
      <c r="T177" s="156">
        <v>0</v>
      </c>
      <c r="U177" s="156">
        <v>0</v>
      </c>
      <c r="V177" s="156">
        <v>0</v>
      </c>
      <c r="W177" s="156">
        <v>0</v>
      </c>
      <c r="X177" s="156">
        <v>0</v>
      </c>
      <c r="Y177" s="156">
        <v>0</v>
      </c>
      <c r="Z177" s="156">
        <v>0.26666666666666666</v>
      </c>
      <c r="AA177" s="156">
        <v>0.13333333333333333</v>
      </c>
      <c r="AB177" s="156">
        <v>0.13333333333333333</v>
      </c>
      <c r="AC177" s="156">
        <v>0</v>
      </c>
      <c r="AD177" s="156">
        <v>0</v>
      </c>
      <c r="AE177" s="156">
        <v>0</v>
      </c>
      <c r="AF177" s="156">
        <v>0</v>
      </c>
      <c r="AG177" s="156">
        <v>0</v>
      </c>
      <c r="AH177" s="156">
        <v>0</v>
      </c>
      <c r="AI177" s="156">
        <v>0</v>
      </c>
      <c r="AJ177" s="156">
        <v>0</v>
      </c>
      <c r="AK177" s="156">
        <v>0</v>
      </c>
      <c r="AL177" s="156">
        <v>0</v>
      </c>
      <c r="AM177" s="156">
        <v>0</v>
      </c>
      <c r="AN177" s="156">
        <v>0</v>
      </c>
      <c r="AO177" s="156">
        <v>0</v>
      </c>
      <c r="AP177" s="796">
        <f t="shared" si="4"/>
        <v>2708.2666666666664</v>
      </c>
      <c r="AQ177" s="113"/>
      <c r="AR177" s="89">
        <v>43565</v>
      </c>
      <c r="AS177" s="91">
        <v>0.55902777777777779</v>
      </c>
      <c r="AT177" s="14" t="s">
        <v>79</v>
      </c>
      <c r="AU177" s="14">
        <v>10</v>
      </c>
      <c r="AV177" s="14" t="s">
        <v>75</v>
      </c>
      <c r="AW177" s="14">
        <v>3.9</v>
      </c>
      <c r="AX177" s="38">
        <v>45</v>
      </c>
      <c r="AY177" s="39">
        <v>7.5999999999999998E-2</v>
      </c>
      <c r="AZ177" s="14">
        <v>0</v>
      </c>
      <c r="BA177" s="40">
        <v>23.5</v>
      </c>
      <c r="BB177" s="14">
        <v>761.5</v>
      </c>
      <c r="BC177" s="40">
        <v>6.1</v>
      </c>
      <c r="BD177" s="14">
        <v>0</v>
      </c>
      <c r="BE177" s="14">
        <v>0</v>
      </c>
      <c r="BF177" s="38">
        <v>0.05</v>
      </c>
      <c r="BG177" s="86">
        <v>0.19</v>
      </c>
      <c r="BH177" s="42"/>
    </row>
    <row r="178" spans="1:60" ht="16.5" thickBot="1">
      <c r="A178" s="82">
        <v>43570</v>
      </c>
      <c r="B178" s="14" t="s">
        <v>115</v>
      </c>
      <c r="C178" s="14" t="s">
        <v>74</v>
      </c>
      <c r="D178" s="12"/>
      <c r="E178" s="156">
        <v>92.933333333333337</v>
      </c>
      <c r="F178" s="156">
        <v>8.4</v>
      </c>
      <c r="G178" s="156">
        <v>0</v>
      </c>
      <c r="H178" s="156">
        <v>589.06666666666672</v>
      </c>
      <c r="I178" s="156">
        <v>0.26666666666666666</v>
      </c>
      <c r="J178" s="156">
        <v>0</v>
      </c>
      <c r="K178" s="156">
        <v>0</v>
      </c>
      <c r="L178" s="156">
        <v>0</v>
      </c>
      <c r="M178" s="156">
        <v>0</v>
      </c>
      <c r="N178" s="156">
        <v>0</v>
      </c>
      <c r="O178" s="156">
        <v>0</v>
      </c>
      <c r="P178" s="156">
        <v>0</v>
      </c>
      <c r="Q178" s="156">
        <v>0</v>
      </c>
      <c r="R178" s="156">
        <v>0</v>
      </c>
      <c r="S178" s="156">
        <v>0</v>
      </c>
      <c r="T178" s="156">
        <v>0</v>
      </c>
      <c r="U178" s="156">
        <v>0</v>
      </c>
      <c r="V178" s="156">
        <v>0</v>
      </c>
      <c r="W178" s="156">
        <v>0</v>
      </c>
      <c r="X178" s="156">
        <v>0</v>
      </c>
      <c r="Y178" s="156">
        <v>0</v>
      </c>
      <c r="Z178" s="156">
        <v>0.8</v>
      </c>
      <c r="AA178" s="156">
        <v>0</v>
      </c>
      <c r="AB178" s="156">
        <v>0.8</v>
      </c>
      <c r="AC178" s="156">
        <v>0</v>
      </c>
      <c r="AD178" s="156">
        <v>0</v>
      </c>
      <c r="AE178" s="156">
        <v>0</v>
      </c>
      <c r="AF178" s="156">
        <v>0</v>
      </c>
      <c r="AG178" s="156">
        <v>0</v>
      </c>
      <c r="AH178" s="156">
        <v>0</v>
      </c>
      <c r="AI178" s="156">
        <v>0</v>
      </c>
      <c r="AJ178" s="156">
        <v>0</v>
      </c>
      <c r="AK178" s="156">
        <v>0</v>
      </c>
      <c r="AL178" s="156">
        <v>0</v>
      </c>
      <c r="AM178" s="156">
        <v>0.13333333333333333</v>
      </c>
      <c r="AN178" s="156">
        <v>0</v>
      </c>
      <c r="AO178" s="156">
        <v>0</v>
      </c>
      <c r="AP178" s="796">
        <f t="shared" si="4"/>
        <v>691.6</v>
      </c>
      <c r="AQ178" s="113"/>
      <c r="AR178" s="36">
        <v>43570</v>
      </c>
      <c r="AS178" s="88" t="s">
        <v>135</v>
      </c>
      <c r="AT178" s="14" t="s">
        <v>115</v>
      </c>
      <c r="AU178" s="38">
        <v>10</v>
      </c>
      <c r="AV178" s="39" t="s">
        <v>75</v>
      </c>
      <c r="AW178" s="14">
        <v>18.100000000000001</v>
      </c>
      <c r="AX178" s="14">
        <v>208</v>
      </c>
      <c r="AY178" s="39">
        <v>1E-3</v>
      </c>
      <c r="AZ178" s="14">
        <v>0</v>
      </c>
      <c r="BA178" s="40">
        <v>22.1</v>
      </c>
      <c r="BB178" s="14">
        <v>759.1</v>
      </c>
      <c r="BC178" s="40">
        <v>8.1</v>
      </c>
      <c r="BD178" s="37">
        <v>6</v>
      </c>
      <c r="BE178" s="37">
        <v>0</v>
      </c>
      <c r="BF178" s="37">
        <v>7</v>
      </c>
      <c r="BG178" s="41">
        <v>0.3</v>
      </c>
      <c r="BH178" s="42"/>
    </row>
    <row r="179" spans="1:60" ht="16.5" thickBot="1">
      <c r="A179" s="35">
        <v>43570</v>
      </c>
      <c r="B179" s="14" t="s">
        <v>111</v>
      </c>
      <c r="C179" s="14" t="s">
        <v>74</v>
      </c>
      <c r="D179" s="12"/>
      <c r="E179" s="156">
        <v>26.533333333333335</v>
      </c>
      <c r="F179" s="156">
        <v>29.2</v>
      </c>
      <c r="G179" s="156">
        <v>0</v>
      </c>
      <c r="H179" s="156">
        <v>2233.3333333333335</v>
      </c>
      <c r="I179" s="156">
        <v>4.1333333333333337</v>
      </c>
      <c r="J179" s="156">
        <v>1.6</v>
      </c>
      <c r="K179" s="156">
        <v>0</v>
      </c>
      <c r="L179" s="156">
        <v>0.13333333333333333</v>
      </c>
      <c r="M179" s="156">
        <v>0</v>
      </c>
      <c r="N179" s="156">
        <v>1.4666666666666666</v>
      </c>
      <c r="O179" s="156">
        <v>0</v>
      </c>
      <c r="P179" s="156">
        <v>0</v>
      </c>
      <c r="Q179" s="156">
        <v>0</v>
      </c>
      <c r="R179" s="156">
        <v>0</v>
      </c>
      <c r="S179" s="156">
        <v>0</v>
      </c>
      <c r="T179" s="156">
        <v>0</v>
      </c>
      <c r="U179" s="156">
        <v>0</v>
      </c>
      <c r="V179" s="156">
        <v>0</v>
      </c>
      <c r="W179" s="156">
        <v>0</v>
      </c>
      <c r="X179" s="156">
        <v>0</v>
      </c>
      <c r="Y179" s="156">
        <v>0</v>
      </c>
      <c r="Z179" s="156">
        <v>0</v>
      </c>
      <c r="AA179" s="156">
        <v>0</v>
      </c>
      <c r="AB179" s="156">
        <v>0</v>
      </c>
      <c r="AC179" s="156">
        <v>0</v>
      </c>
      <c r="AD179" s="156">
        <v>0</v>
      </c>
      <c r="AE179" s="156">
        <v>0</v>
      </c>
      <c r="AF179" s="156">
        <v>0</v>
      </c>
      <c r="AG179" s="156">
        <v>0</v>
      </c>
      <c r="AH179" s="156">
        <v>0</v>
      </c>
      <c r="AI179" s="156">
        <v>0</v>
      </c>
      <c r="AJ179" s="156">
        <v>0</v>
      </c>
      <c r="AK179" s="156">
        <v>0</v>
      </c>
      <c r="AL179" s="156">
        <v>0</v>
      </c>
      <c r="AM179" s="156">
        <v>0</v>
      </c>
      <c r="AN179" s="156">
        <v>0</v>
      </c>
      <c r="AO179" s="156">
        <v>0</v>
      </c>
      <c r="AP179" s="796">
        <f t="shared" si="4"/>
        <v>2294.7999999999997</v>
      </c>
      <c r="AQ179" s="113"/>
      <c r="AR179" s="89">
        <v>43570</v>
      </c>
      <c r="AS179" s="91">
        <v>0.47916666666666669</v>
      </c>
      <c r="AT179" s="14" t="s">
        <v>111</v>
      </c>
      <c r="AU179" s="14">
        <v>10</v>
      </c>
      <c r="AV179" s="14" t="s">
        <v>110</v>
      </c>
      <c r="AW179" s="14">
        <v>7</v>
      </c>
      <c r="AX179" s="38">
        <v>80</v>
      </c>
      <c r="AY179" s="39">
        <v>6.0299999999999999E-2</v>
      </c>
      <c r="AZ179" s="14">
        <v>0</v>
      </c>
      <c r="BA179" s="40">
        <v>21.6</v>
      </c>
      <c r="BB179" s="14">
        <v>759.1</v>
      </c>
      <c r="BC179" s="40">
        <v>6.9</v>
      </c>
      <c r="BD179" s="14">
        <v>4</v>
      </c>
      <c r="BE179" s="14">
        <v>0</v>
      </c>
      <c r="BF179" s="38">
        <v>2</v>
      </c>
      <c r="BG179" s="86">
        <v>0.12</v>
      </c>
      <c r="BH179" s="42"/>
    </row>
    <row r="180" spans="1:60" ht="16.5" thickBot="1">
      <c r="A180" s="82">
        <v>43586</v>
      </c>
      <c r="B180" s="14" t="s">
        <v>102</v>
      </c>
      <c r="C180" s="14" t="s">
        <v>74</v>
      </c>
      <c r="D180" s="12"/>
      <c r="E180" s="156">
        <v>3.7333333333333334</v>
      </c>
      <c r="F180" s="156">
        <v>0</v>
      </c>
      <c r="G180" s="156">
        <v>0</v>
      </c>
      <c r="H180" s="156">
        <v>5.0666666666666664</v>
      </c>
      <c r="I180" s="156">
        <v>0</v>
      </c>
      <c r="J180" s="156">
        <v>0</v>
      </c>
      <c r="K180" s="156">
        <v>0</v>
      </c>
      <c r="L180" s="156">
        <v>0</v>
      </c>
      <c r="M180" s="156">
        <v>0</v>
      </c>
      <c r="N180" s="156">
        <v>0</v>
      </c>
      <c r="O180" s="156">
        <v>0</v>
      </c>
      <c r="P180" s="156">
        <v>0</v>
      </c>
      <c r="Q180" s="156">
        <v>0</v>
      </c>
      <c r="R180" s="156">
        <v>0</v>
      </c>
      <c r="S180" s="156">
        <v>0</v>
      </c>
      <c r="T180" s="156">
        <v>0</v>
      </c>
      <c r="U180" s="156">
        <v>0</v>
      </c>
      <c r="V180" s="156">
        <v>0</v>
      </c>
      <c r="W180" s="156">
        <v>0</v>
      </c>
      <c r="X180" s="156">
        <v>0</v>
      </c>
      <c r="Y180" s="156">
        <v>0</v>
      </c>
      <c r="Z180" s="156">
        <v>0.26666666666666666</v>
      </c>
      <c r="AA180" s="156">
        <v>0.26666666666666666</v>
      </c>
      <c r="AB180" s="156">
        <v>0</v>
      </c>
      <c r="AC180" s="156">
        <v>0</v>
      </c>
      <c r="AD180" s="156">
        <v>0</v>
      </c>
      <c r="AE180" s="156">
        <v>0</v>
      </c>
      <c r="AF180" s="156">
        <v>0</v>
      </c>
      <c r="AG180" s="156">
        <v>0</v>
      </c>
      <c r="AH180" s="156">
        <v>0</v>
      </c>
      <c r="AI180" s="156">
        <v>0</v>
      </c>
      <c r="AJ180" s="156">
        <v>0</v>
      </c>
      <c r="AK180" s="156">
        <v>0</v>
      </c>
      <c r="AL180" s="156">
        <v>0</v>
      </c>
      <c r="AM180" s="156">
        <v>0</v>
      </c>
      <c r="AN180" s="156">
        <v>0</v>
      </c>
      <c r="AO180" s="156">
        <v>0</v>
      </c>
      <c r="AP180" s="796">
        <f t="shared" si="4"/>
        <v>9.0666666666666682</v>
      </c>
      <c r="AQ180" s="113"/>
      <c r="AR180" s="36">
        <v>43586</v>
      </c>
      <c r="AS180" s="88">
        <v>0.66666666666666663</v>
      </c>
      <c r="AT180" s="14" t="s">
        <v>105</v>
      </c>
      <c r="AU180" s="14">
        <v>10</v>
      </c>
      <c r="AV180" s="90" t="s">
        <v>75</v>
      </c>
      <c r="AW180" s="14">
        <v>9.5</v>
      </c>
      <c r="AX180" s="14">
        <v>127</v>
      </c>
      <c r="AY180" s="39">
        <v>0.72</v>
      </c>
      <c r="AZ180" s="14">
        <v>0.3</v>
      </c>
      <c r="BA180" s="40">
        <v>30.5</v>
      </c>
      <c r="BB180" s="14">
        <v>757.4</v>
      </c>
      <c r="BC180" s="40">
        <v>7.8</v>
      </c>
      <c r="BD180" s="14">
        <v>1</v>
      </c>
      <c r="BE180" s="14">
        <v>0</v>
      </c>
      <c r="BF180" s="14">
        <v>6.5</v>
      </c>
      <c r="BG180" s="86" t="s">
        <v>137</v>
      </c>
      <c r="BH180" s="42"/>
    </row>
    <row r="181" spans="1:60" ht="16.5" thickBot="1">
      <c r="A181" s="35">
        <v>43587</v>
      </c>
      <c r="B181" s="14" t="s">
        <v>115</v>
      </c>
      <c r="C181" s="14" t="s">
        <v>74</v>
      </c>
      <c r="D181" s="12"/>
      <c r="E181" s="156">
        <v>0</v>
      </c>
      <c r="F181" s="156">
        <v>0</v>
      </c>
      <c r="G181" s="156">
        <v>0</v>
      </c>
      <c r="H181" s="156">
        <v>0.4</v>
      </c>
      <c r="I181" s="156">
        <v>0</v>
      </c>
      <c r="J181" s="156">
        <v>0</v>
      </c>
      <c r="K181" s="156">
        <v>0</v>
      </c>
      <c r="L181" s="156">
        <v>0</v>
      </c>
      <c r="M181" s="156">
        <v>0</v>
      </c>
      <c r="N181" s="156">
        <v>0</v>
      </c>
      <c r="O181" s="156">
        <v>0</v>
      </c>
      <c r="P181" s="156">
        <v>0</v>
      </c>
      <c r="Q181" s="156">
        <v>0</v>
      </c>
      <c r="R181" s="156">
        <v>0</v>
      </c>
      <c r="S181" s="156">
        <v>0</v>
      </c>
      <c r="T181" s="156">
        <v>0</v>
      </c>
      <c r="U181" s="156">
        <v>0</v>
      </c>
      <c r="V181" s="156">
        <v>0</v>
      </c>
      <c r="W181" s="156">
        <v>0</v>
      </c>
      <c r="X181" s="156">
        <v>0</v>
      </c>
      <c r="Y181" s="156">
        <v>0</v>
      </c>
      <c r="Z181" s="156">
        <v>0</v>
      </c>
      <c r="AA181" s="156">
        <v>0</v>
      </c>
      <c r="AB181" s="156">
        <v>0</v>
      </c>
      <c r="AC181" s="156">
        <v>0</v>
      </c>
      <c r="AD181" s="156">
        <v>0</v>
      </c>
      <c r="AE181" s="156">
        <v>0</v>
      </c>
      <c r="AF181" s="156">
        <v>0</v>
      </c>
      <c r="AG181" s="156">
        <v>0</v>
      </c>
      <c r="AH181" s="156">
        <v>0</v>
      </c>
      <c r="AI181" s="156">
        <v>0</v>
      </c>
      <c r="AJ181" s="156">
        <v>0</v>
      </c>
      <c r="AK181" s="156">
        <v>0</v>
      </c>
      <c r="AL181" s="156">
        <v>0</v>
      </c>
      <c r="AM181" s="156">
        <v>0</v>
      </c>
      <c r="AN181" s="156">
        <v>0</v>
      </c>
      <c r="AO181" s="156">
        <v>0</v>
      </c>
      <c r="AP181" s="796">
        <f t="shared" si="4"/>
        <v>0.4</v>
      </c>
      <c r="AQ181" s="113"/>
      <c r="AR181" s="36">
        <v>43587</v>
      </c>
      <c r="AS181" s="88">
        <v>0.625</v>
      </c>
      <c r="AT181" s="14" t="s">
        <v>115</v>
      </c>
      <c r="AU181" s="14">
        <v>10</v>
      </c>
      <c r="AV181" s="14" t="s">
        <v>75</v>
      </c>
      <c r="AW181" s="14">
        <v>8.5</v>
      </c>
      <c r="AX181" s="38">
        <v>109</v>
      </c>
      <c r="AY181" s="39">
        <v>0.32900000000000001</v>
      </c>
      <c r="AZ181" s="14">
        <v>0.2</v>
      </c>
      <c r="BA181" s="40">
        <v>28.1</v>
      </c>
      <c r="BB181" s="14">
        <v>759.9</v>
      </c>
      <c r="BC181" s="40">
        <v>7.5</v>
      </c>
      <c r="BD181" s="14">
        <v>1</v>
      </c>
      <c r="BE181" s="14">
        <v>0</v>
      </c>
      <c r="BF181" s="38">
        <v>8</v>
      </c>
      <c r="BG181" s="86">
        <v>0.1</v>
      </c>
      <c r="BH181" s="42"/>
    </row>
    <row r="182" spans="1:60" ht="16.5" thickBot="1">
      <c r="A182" s="35">
        <v>43587</v>
      </c>
      <c r="B182" s="14" t="s">
        <v>111</v>
      </c>
      <c r="C182" s="14" t="s">
        <v>74</v>
      </c>
      <c r="D182" s="12"/>
      <c r="E182" s="156">
        <v>501.33333333333331</v>
      </c>
      <c r="F182" s="156">
        <v>501.33333333333331</v>
      </c>
      <c r="G182" s="156">
        <v>0</v>
      </c>
      <c r="H182" s="156">
        <v>1050.6666666666667</v>
      </c>
      <c r="I182" s="156">
        <v>549.33333333333337</v>
      </c>
      <c r="J182" s="156">
        <v>10.666666666666666</v>
      </c>
      <c r="K182" s="156">
        <v>0</v>
      </c>
      <c r="L182" s="156">
        <v>0</v>
      </c>
      <c r="M182" s="156">
        <v>0</v>
      </c>
      <c r="N182" s="156">
        <v>10.666666666666666</v>
      </c>
      <c r="O182" s="156">
        <v>0</v>
      </c>
      <c r="P182" s="156">
        <v>0</v>
      </c>
      <c r="Q182" s="156">
        <v>0</v>
      </c>
      <c r="R182" s="156">
        <v>0</v>
      </c>
      <c r="S182" s="156">
        <v>0</v>
      </c>
      <c r="T182" s="156">
        <v>2.1333333333333333</v>
      </c>
      <c r="U182" s="156">
        <v>0</v>
      </c>
      <c r="V182" s="156">
        <v>2.1333333333333333</v>
      </c>
      <c r="W182" s="156">
        <v>0</v>
      </c>
      <c r="X182" s="156">
        <v>0</v>
      </c>
      <c r="Y182" s="156">
        <v>0</v>
      </c>
      <c r="Z182" s="156">
        <v>0</v>
      </c>
      <c r="AA182" s="156">
        <v>0</v>
      </c>
      <c r="AB182" s="156">
        <v>0</v>
      </c>
      <c r="AC182" s="156">
        <v>0</v>
      </c>
      <c r="AD182" s="156">
        <v>0</v>
      </c>
      <c r="AE182" s="156">
        <v>0</v>
      </c>
      <c r="AF182" s="156">
        <v>0</v>
      </c>
      <c r="AG182" s="156">
        <v>0</v>
      </c>
      <c r="AH182" s="156">
        <v>0</v>
      </c>
      <c r="AI182" s="156">
        <v>0</v>
      </c>
      <c r="AJ182" s="156">
        <v>0</v>
      </c>
      <c r="AK182" s="156">
        <v>0</v>
      </c>
      <c r="AL182" s="156">
        <v>0</v>
      </c>
      <c r="AM182" s="156">
        <v>24.533333333333335</v>
      </c>
      <c r="AN182" s="156">
        <v>0</v>
      </c>
      <c r="AO182" s="156">
        <v>0</v>
      </c>
      <c r="AP182" s="796">
        <f t="shared" si="4"/>
        <v>2639.9999999999995</v>
      </c>
      <c r="AQ182" s="113"/>
      <c r="AR182" s="36">
        <v>43587</v>
      </c>
      <c r="AS182" s="88">
        <v>0.64583333333333337</v>
      </c>
      <c r="AT182" s="14" t="s">
        <v>111</v>
      </c>
      <c r="AU182" s="14">
        <v>3</v>
      </c>
      <c r="AV182" s="14" t="s">
        <v>75</v>
      </c>
      <c r="AW182" s="14">
        <v>3.6</v>
      </c>
      <c r="AX182" s="38">
        <v>44</v>
      </c>
      <c r="AY182" s="39">
        <v>1.0589999999999999</v>
      </c>
      <c r="AZ182" s="14">
        <v>0.5</v>
      </c>
      <c r="BA182" s="40">
        <v>26.1</v>
      </c>
      <c r="BB182" s="14">
        <v>759.5</v>
      </c>
      <c r="BC182" s="40">
        <v>6.9</v>
      </c>
      <c r="BD182" s="14">
        <v>14</v>
      </c>
      <c r="BE182" s="14">
        <v>0</v>
      </c>
      <c r="BF182" s="38">
        <v>4</v>
      </c>
      <c r="BG182" s="86">
        <v>0.04</v>
      </c>
      <c r="BH182" s="42" t="s">
        <v>139</v>
      </c>
    </row>
    <row r="183" spans="1:60" ht="16.5" thickBot="1">
      <c r="A183" s="82">
        <v>43756</v>
      </c>
      <c r="B183" s="14" t="s">
        <v>148</v>
      </c>
      <c r="C183" s="14" t="s">
        <v>74</v>
      </c>
      <c r="D183" s="12"/>
      <c r="E183" s="156">
        <v>2.2666666666666666</v>
      </c>
      <c r="F183" s="156">
        <v>0</v>
      </c>
      <c r="G183" s="156">
        <v>0.53333333333333333</v>
      </c>
      <c r="H183" s="156">
        <v>0</v>
      </c>
      <c r="I183" s="156">
        <v>0.26666666666666666</v>
      </c>
      <c r="J183" s="156">
        <v>0</v>
      </c>
      <c r="K183" s="156">
        <v>0</v>
      </c>
      <c r="L183" s="156">
        <v>0</v>
      </c>
      <c r="M183" s="156">
        <v>0</v>
      </c>
      <c r="N183" s="156">
        <v>0</v>
      </c>
      <c r="O183" s="156">
        <v>0</v>
      </c>
      <c r="P183" s="156">
        <v>0</v>
      </c>
      <c r="Q183" s="156">
        <v>0</v>
      </c>
      <c r="R183" s="156">
        <v>0.53333333333333333</v>
      </c>
      <c r="S183" s="156">
        <v>0</v>
      </c>
      <c r="T183" s="156">
        <v>0</v>
      </c>
      <c r="U183" s="156">
        <v>0</v>
      </c>
      <c r="V183" s="156">
        <v>0</v>
      </c>
      <c r="W183" s="156">
        <v>0</v>
      </c>
      <c r="X183" s="156">
        <v>0</v>
      </c>
      <c r="Y183" s="156">
        <v>0</v>
      </c>
      <c r="Z183" s="156">
        <v>0.93333333333333335</v>
      </c>
      <c r="AA183" s="156">
        <v>0</v>
      </c>
      <c r="AB183" s="156">
        <v>0.93333333333333335</v>
      </c>
      <c r="AC183" s="156">
        <v>0</v>
      </c>
      <c r="AD183" s="156">
        <v>0</v>
      </c>
      <c r="AE183" s="156">
        <v>0</v>
      </c>
      <c r="AF183" s="156">
        <v>0</v>
      </c>
      <c r="AG183" s="156">
        <v>0</v>
      </c>
      <c r="AH183" s="156">
        <v>0</v>
      </c>
      <c r="AI183" s="156">
        <v>0</v>
      </c>
      <c r="AJ183" s="156">
        <v>0</v>
      </c>
      <c r="AK183" s="156">
        <v>0</v>
      </c>
      <c r="AL183" s="156">
        <v>0</v>
      </c>
      <c r="AM183" s="156">
        <v>0</v>
      </c>
      <c r="AN183" s="156">
        <v>0</v>
      </c>
      <c r="AO183" s="156">
        <v>0</v>
      </c>
      <c r="AP183" s="796">
        <f t="shared" si="4"/>
        <v>4</v>
      </c>
      <c r="AQ183" s="113"/>
      <c r="AR183" s="36">
        <v>43756</v>
      </c>
      <c r="AS183" s="88">
        <v>0.41666666666666669</v>
      </c>
      <c r="AT183" s="14" t="s">
        <v>148</v>
      </c>
      <c r="AU183" s="108">
        <v>10</v>
      </c>
      <c r="AV183" s="90" t="s">
        <v>75</v>
      </c>
      <c r="AW183" s="14">
        <v>6.9</v>
      </c>
      <c r="AX183" s="14">
        <v>102</v>
      </c>
      <c r="AY183" s="39">
        <v>81.8</v>
      </c>
      <c r="AZ183" s="14">
        <v>57.4</v>
      </c>
      <c r="BA183" s="40">
        <v>22.9</v>
      </c>
      <c r="BB183" s="14">
        <v>760.9</v>
      </c>
      <c r="BC183" s="40">
        <v>8</v>
      </c>
      <c r="BD183" s="14">
        <v>0</v>
      </c>
      <c r="BE183" s="14">
        <v>0</v>
      </c>
      <c r="BF183" s="14">
        <v>1</v>
      </c>
      <c r="BG183" s="86">
        <v>0.3</v>
      </c>
      <c r="BH183" s="42"/>
    </row>
    <row r="184" spans="1:60" ht="16.5" thickBot="1">
      <c r="A184" s="35">
        <v>43763</v>
      </c>
      <c r="B184" s="14" t="s">
        <v>148</v>
      </c>
      <c r="C184" s="14" t="s">
        <v>74</v>
      </c>
      <c r="D184" s="12"/>
      <c r="E184" s="156">
        <v>8.4</v>
      </c>
      <c r="F184" s="156">
        <v>0.66666666666666663</v>
      </c>
      <c r="G184" s="156">
        <v>1.0666666666666667</v>
      </c>
      <c r="H184" s="156">
        <v>0</v>
      </c>
      <c r="I184" s="156">
        <v>0</v>
      </c>
      <c r="J184" s="156">
        <v>0</v>
      </c>
      <c r="K184" s="156">
        <v>0</v>
      </c>
      <c r="L184" s="156">
        <v>0</v>
      </c>
      <c r="M184" s="156">
        <v>0</v>
      </c>
      <c r="N184" s="156">
        <v>0</v>
      </c>
      <c r="O184" s="156">
        <v>0</v>
      </c>
      <c r="P184" s="156">
        <v>0</v>
      </c>
      <c r="Q184" s="156">
        <v>0</v>
      </c>
      <c r="R184" s="156">
        <v>1.0666666666666667</v>
      </c>
      <c r="S184" s="156">
        <v>0</v>
      </c>
      <c r="T184" s="156">
        <v>0</v>
      </c>
      <c r="U184" s="156">
        <v>0</v>
      </c>
      <c r="V184" s="156">
        <v>0</v>
      </c>
      <c r="W184" s="156">
        <v>0</v>
      </c>
      <c r="X184" s="156">
        <v>0</v>
      </c>
      <c r="Y184" s="156">
        <v>0</v>
      </c>
      <c r="Z184" s="156">
        <v>0</v>
      </c>
      <c r="AA184" s="156">
        <v>0</v>
      </c>
      <c r="AB184" s="156">
        <v>0</v>
      </c>
      <c r="AC184" s="156">
        <v>0</v>
      </c>
      <c r="AD184" s="156">
        <v>0</v>
      </c>
      <c r="AE184" s="156">
        <v>0</v>
      </c>
      <c r="AF184" s="156">
        <v>0</v>
      </c>
      <c r="AG184" s="156">
        <v>0</v>
      </c>
      <c r="AH184" s="156">
        <v>0</v>
      </c>
      <c r="AI184" s="156">
        <v>0</v>
      </c>
      <c r="AJ184" s="156">
        <v>0</v>
      </c>
      <c r="AK184" s="156">
        <v>0</v>
      </c>
      <c r="AL184" s="156">
        <v>0</v>
      </c>
      <c r="AM184" s="156">
        <v>0</v>
      </c>
      <c r="AN184" s="156">
        <v>0</v>
      </c>
      <c r="AO184" s="156">
        <v>0</v>
      </c>
      <c r="AP184" s="796">
        <f t="shared" si="4"/>
        <v>10.133333333333333</v>
      </c>
      <c r="AQ184" s="113"/>
      <c r="AR184" s="36">
        <v>43763</v>
      </c>
      <c r="AS184" s="88">
        <v>0.65625</v>
      </c>
      <c r="AT184" s="14" t="s">
        <v>148</v>
      </c>
      <c r="AU184" s="108">
        <v>10</v>
      </c>
      <c r="AV184" s="90" t="s">
        <v>75</v>
      </c>
      <c r="AW184" s="14">
        <v>14.2</v>
      </c>
      <c r="AX184" s="14">
        <v>236</v>
      </c>
      <c r="AY184" s="39">
        <v>88.5</v>
      </c>
      <c r="AZ184" s="14">
        <v>62.9</v>
      </c>
      <c r="BA184" s="40">
        <v>22.8</v>
      </c>
      <c r="BB184" s="14">
        <v>760.5</v>
      </c>
      <c r="BC184" s="40">
        <v>8.1999999999999993</v>
      </c>
      <c r="BD184" s="14">
        <v>0</v>
      </c>
      <c r="BE184" s="14">
        <v>0</v>
      </c>
      <c r="BF184" s="14">
        <v>1</v>
      </c>
      <c r="BG184" s="86">
        <v>0.3</v>
      </c>
      <c r="BH184" s="42"/>
    </row>
    <row r="185" spans="1:60" ht="16.5" thickBot="1">
      <c r="A185" s="35">
        <v>43790</v>
      </c>
      <c r="B185" s="14" t="s">
        <v>148</v>
      </c>
      <c r="C185" s="14" t="s">
        <v>74</v>
      </c>
      <c r="D185" s="12"/>
      <c r="E185" s="156">
        <v>0.13333333333333333</v>
      </c>
      <c r="F185" s="156">
        <v>0</v>
      </c>
      <c r="G185" s="156">
        <v>1.6</v>
      </c>
      <c r="H185" s="156">
        <v>0</v>
      </c>
      <c r="I185" s="156">
        <v>0</v>
      </c>
      <c r="J185" s="156">
        <v>0</v>
      </c>
      <c r="K185" s="156">
        <v>0</v>
      </c>
      <c r="L185" s="156">
        <v>0</v>
      </c>
      <c r="M185" s="156">
        <v>0</v>
      </c>
      <c r="N185" s="156">
        <v>0</v>
      </c>
      <c r="O185" s="156">
        <v>0</v>
      </c>
      <c r="P185" s="156">
        <v>0</v>
      </c>
      <c r="Q185" s="156">
        <v>0</v>
      </c>
      <c r="R185" s="156">
        <v>1.6</v>
      </c>
      <c r="S185" s="156">
        <v>0</v>
      </c>
      <c r="T185" s="156">
        <v>0</v>
      </c>
      <c r="U185" s="156">
        <v>0</v>
      </c>
      <c r="V185" s="156">
        <v>0</v>
      </c>
      <c r="W185" s="156">
        <v>0</v>
      </c>
      <c r="X185" s="156">
        <v>0</v>
      </c>
      <c r="Y185" s="156">
        <v>0</v>
      </c>
      <c r="Z185" s="156">
        <v>0</v>
      </c>
      <c r="AA185" s="156">
        <v>0</v>
      </c>
      <c r="AB185" s="156">
        <v>0</v>
      </c>
      <c r="AC185" s="156">
        <v>0</v>
      </c>
      <c r="AD185" s="156">
        <v>0</v>
      </c>
      <c r="AE185" s="156">
        <v>0</v>
      </c>
      <c r="AF185" s="156">
        <v>0</v>
      </c>
      <c r="AG185" s="156">
        <v>0</v>
      </c>
      <c r="AH185" s="156">
        <v>0</v>
      </c>
      <c r="AI185" s="156">
        <v>0</v>
      </c>
      <c r="AJ185" s="156">
        <v>0</v>
      </c>
      <c r="AK185" s="156">
        <v>0</v>
      </c>
      <c r="AL185" s="156">
        <v>0</v>
      </c>
      <c r="AM185" s="156">
        <v>0</v>
      </c>
      <c r="AN185" s="156">
        <v>0</v>
      </c>
      <c r="AO185" s="156">
        <v>0</v>
      </c>
      <c r="AP185" s="796">
        <f t="shared" si="4"/>
        <v>1.7333333333333334</v>
      </c>
      <c r="AQ185" s="113"/>
      <c r="AR185" s="36">
        <v>43790</v>
      </c>
      <c r="AS185" s="88">
        <v>0.625</v>
      </c>
      <c r="AT185" s="14" t="s">
        <v>148</v>
      </c>
      <c r="AU185" s="108">
        <v>10</v>
      </c>
      <c r="AV185" s="90" t="s">
        <v>75</v>
      </c>
      <c r="AW185" s="14">
        <v>10.1</v>
      </c>
      <c r="AX185" s="14">
        <v>156</v>
      </c>
      <c r="AY185" s="39">
        <v>91.5</v>
      </c>
      <c r="AZ185" s="14">
        <v>65.400000000000006</v>
      </c>
      <c r="BA185" s="40">
        <v>17.600000000000001</v>
      </c>
      <c r="BB185" s="14">
        <v>760.2</v>
      </c>
      <c r="BC185" s="40">
        <v>8</v>
      </c>
      <c r="BD185" s="14">
        <v>0</v>
      </c>
      <c r="BE185" s="14">
        <v>0</v>
      </c>
      <c r="BF185" s="14">
        <v>1</v>
      </c>
      <c r="BG185" s="86">
        <v>0.3</v>
      </c>
      <c r="BH185" s="42"/>
    </row>
    <row r="186" spans="1:60" ht="16.5" thickBot="1">
      <c r="A186" s="35">
        <v>43794</v>
      </c>
      <c r="B186" s="14" t="s">
        <v>154</v>
      </c>
      <c r="C186" s="14" t="s">
        <v>74</v>
      </c>
      <c r="D186" s="12"/>
      <c r="E186" s="156">
        <v>0</v>
      </c>
      <c r="F186" s="156">
        <v>18.266666666666666</v>
      </c>
      <c r="G186" s="156">
        <v>0</v>
      </c>
      <c r="H186" s="156">
        <v>16</v>
      </c>
      <c r="I186" s="156">
        <v>0</v>
      </c>
      <c r="J186" s="156">
        <v>0.4</v>
      </c>
      <c r="K186" s="156">
        <v>0</v>
      </c>
      <c r="L186" s="156">
        <v>0.26666666666666666</v>
      </c>
      <c r="M186" s="156">
        <v>0</v>
      </c>
      <c r="N186" s="156">
        <v>0.13333333333333333</v>
      </c>
      <c r="O186" s="156">
        <v>0</v>
      </c>
      <c r="P186" s="156">
        <v>0</v>
      </c>
      <c r="Q186" s="156">
        <v>26.933333333333334</v>
      </c>
      <c r="R186" s="156">
        <v>0</v>
      </c>
      <c r="S186" s="156">
        <v>0</v>
      </c>
      <c r="T186" s="156">
        <v>0.13333333333333333</v>
      </c>
      <c r="U186" s="156">
        <v>0</v>
      </c>
      <c r="V186" s="156">
        <v>0.13333333333333333</v>
      </c>
      <c r="W186" s="156">
        <v>0</v>
      </c>
      <c r="X186" s="156">
        <v>0</v>
      </c>
      <c r="Y186" s="156">
        <v>0</v>
      </c>
      <c r="Z186" s="156">
        <v>0</v>
      </c>
      <c r="AA186" s="156">
        <v>0</v>
      </c>
      <c r="AB186" s="156">
        <v>0</v>
      </c>
      <c r="AC186" s="156">
        <v>0</v>
      </c>
      <c r="AD186" s="156">
        <v>0</v>
      </c>
      <c r="AE186" s="156">
        <v>0</v>
      </c>
      <c r="AF186" s="156">
        <v>0</v>
      </c>
      <c r="AG186" s="156">
        <v>0</v>
      </c>
      <c r="AH186" s="156">
        <v>0</v>
      </c>
      <c r="AI186" s="156">
        <v>0</v>
      </c>
      <c r="AJ186" s="156">
        <v>0</v>
      </c>
      <c r="AK186" s="156">
        <v>0</v>
      </c>
      <c r="AL186" s="156">
        <v>0</v>
      </c>
      <c r="AM186" s="156">
        <v>0</v>
      </c>
      <c r="AN186" s="156">
        <v>0</v>
      </c>
      <c r="AO186" s="156">
        <v>0</v>
      </c>
      <c r="AP186" s="796">
        <f t="shared" si="4"/>
        <v>61.733333333333334</v>
      </c>
      <c r="AQ186" s="113"/>
      <c r="AR186" s="36">
        <v>43794</v>
      </c>
      <c r="AS186" s="88">
        <v>0.43055555555555558</v>
      </c>
      <c r="AT186" s="14" t="s">
        <v>155</v>
      </c>
      <c r="AU186" s="108">
        <v>10</v>
      </c>
      <c r="AV186" s="90" t="s">
        <v>75</v>
      </c>
      <c r="AW186" s="14">
        <v>6.7</v>
      </c>
      <c r="AX186" s="14">
        <v>55</v>
      </c>
      <c r="AY186" s="39">
        <v>4.75</v>
      </c>
      <c r="AZ186" s="14">
        <v>2.6</v>
      </c>
      <c r="BA186" s="40">
        <v>9.9</v>
      </c>
      <c r="BB186" s="14">
        <v>759.8</v>
      </c>
      <c r="BC186" s="40">
        <v>7.23</v>
      </c>
      <c r="BD186" s="14">
        <v>0</v>
      </c>
      <c r="BE186" s="14">
        <v>0</v>
      </c>
      <c r="BF186" s="14">
        <v>3</v>
      </c>
      <c r="BG186" s="86">
        <v>0.45</v>
      </c>
      <c r="BH186" s="42"/>
    </row>
    <row r="187" spans="1:60" ht="16.5" thickBot="1">
      <c r="A187" s="35">
        <v>43794</v>
      </c>
      <c r="B187" s="14" t="s">
        <v>157</v>
      </c>
      <c r="C187" s="14" t="s">
        <v>74</v>
      </c>
      <c r="D187" s="12"/>
      <c r="E187" s="156">
        <v>3.2</v>
      </c>
      <c r="F187" s="156">
        <v>0</v>
      </c>
      <c r="G187" s="156">
        <v>0</v>
      </c>
      <c r="H187" s="156">
        <v>0</v>
      </c>
      <c r="I187" s="156">
        <v>0</v>
      </c>
      <c r="J187" s="156">
        <v>0</v>
      </c>
      <c r="K187" s="156">
        <v>0</v>
      </c>
      <c r="L187" s="156">
        <v>0</v>
      </c>
      <c r="M187" s="156">
        <v>0</v>
      </c>
      <c r="N187" s="156">
        <v>0</v>
      </c>
      <c r="O187" s="156">
        <v>0</v>
      </c>
      <c r="P187" s="156">
        <v>0</v>
      </c>
      <c r="Q187" s="156">
        <v>0.4</v>
      </c>
      <c r="R187" s="156">
        <v>0</v>
      </c>
      <c r="S187" s="156">
        <v>0</v>
      </c>
      <c r="T187" s="156">
        <v>0</v>
      </c>
      <c r="U187" s="156">
        <v>0</v>
      </c>
      <c r="V187" s="156">
        <v>0</v>
      </c>
      <c r="W187" s="156">
        <v>0</v>
      </c>
      <c r="X187" s="156">
        <v>0</v>
      </c>
      <c r="Y187" s="156">
        <v>0</v>
      </c>
      <c r="Z187" s="156">
        <v>0</v>
      </c>
      <c r="AA187" s="156">
        <v>0</v>
      </c>
      <c r="AB187" s="156">
        <v>0</v>
      </c>
      <c r="AC187" s="156">
        <v>0</v>
      </c>
      <c r="AD187" s="156">
        <v>0</v>
      </c>
      <c r="AE187" s="156">
        <v>0</v>
      </c>
      <c r="AF187" s="156">
        <v>0</v>
      </c>
      <c r="AG187" s="156">
        <v>0</v>
      </c>
      <c r="AH187" s="156">
        <v>0</v>
      </c>
      <c r="AI187" s="156">
        <v>0</v>
      </c>
      <c r="AJ187" s="156">
        <v>0</v>
      </c>
      <c r="AK187" s="156">
        <v>0.4</v>
      </c>
      <c r="AL187" s="156">
        <v>0</v>
      </c>
      <c r="AM187" s="156">
        <v>0</v>
      </c>
      <c r="AN187" s="156">
        <v>0</v>
      </c>
      <c r="AO187" s="156">
        <v>0</v>
      </c>
      <c r="AP187" s="796">
        <f t="shared" si="4"/>
        <v>4</v>
      </c>
      <c r="AQ187" s="113"/>
      <c r="AR187" s="36">
        <v>43794</v>
      </c>
      <c r="AS187" s="88">
        <v>0.39930555555555558</v>
      </c>
      <c r="AT187" s="14" t="s">
        <v>157</v>
      </c>
      <c r="AU187" s="108">
        <v>10</v>
      </c>
      <c r="AV187" s="90" t="s">
        <v>75</v>
      </c>
      <c r="AW187" s="14">
        <v>14</v>
      </c>
      <c r="AX187" s="14">
        <v>131</v>
      </c>
      <c r="AY187" s="39">
        <v>3.18</v>
      </c>
      <c r="AZ187" s="14">
        <v>1.7</v>
      </c>
      <c r="BA187" s="40">
        <v>12.1</v>
      </c>
      <c r="BB187" s="14">
        <v>760.5</v>
      </c>
      <c r="BC187" s="40">
        <v>7.53</v>
      </c>
      <c r="BD187" s="14">
        <v>0</v>
      </c>
      <c r="BE187" s="14">
        <v>0</v>
      </c>
      <c r="BF187" s="14">
        <v>1.4</v>
      </c>
      <c r="BG187" s="86">
        <v>0.15</v>
      </c>
      <c r="BH187" s="42"/>
    </row>
    <row r="188" spans="1:60" ht="16.5" thickBot="1">
      <c r="A188" s="35">
        <v>43810</v>
      </c>
      <c r="B188" s="14" t="s">
        <v>148</v>
      </c>
      <c r="C188" s="14" t="s">
        <v>74</v>
      </c>
      <c r="D188" s="12"/>
      <c r="E188" s="156">
        <v>0.13333333333333333</v>
      </c>
      <c r="F188" s="156">
        <v>0.26666666666666666</v>
      </c>
      <c r="G188" s="156">
        <v>2</v>
      </c>
      <c r="H188" s="156">
        <v>0</v>
      </c>
      <c r="I188" s="156">
        <v>0</v>
      </c>
      <c r="J188" s="156">
        <v>0</v>
      </c>
      <c r="K188" s="156">
        <v>0</v>
      </c>
      <c r="L188" s="156">
        <v>0</v>
      </c>
      <c r="M188" s="156">
        <v>0</v>
      </c>
      <c r="N188" s="156">
        <v>0</v>
      </c>
      <c r="O188" s="156">
        <v>0</v>
      </c>
      <c r="P188" s="156">
        <v>0</v>
      </c>
      <c r="Q188" s="156">
        <v>0</v>
      </c>
      <c r="R188" s="156">
        <v>2</v>
      </c>
      <c r="S188" s="156">
        <v>0</v>
      </c>
      <c r="T188" s="156">
        <v>0</v>
      </c>
      <c r="U188" s="156">
        <v>0</v>
      </c>
      <c r="V188" s="156">
        <v>0</v>
      </c>
      <c r="W188" s="156">
        <v>0</v>
      </c>
      <c r="X188" s="156">
        <v>0</v>
      </c>
      <c r="Y188" s="156">
        <v>0</v>
      </c>
      <c r="Z188" s="156">
        <v>0</v>
      </c>
      <c r="AA188" s="156">
        <v>0</v>
      </c>
      <c r="AB188" s="156">
        <v>0</v>
      </c>
      <c r="AC188" s="156">
        <v>0</v>
      </c>
      <c r="AD188" s="156">
        <v>0</v>
      </c>
      <c r="AE188" s="156">
        <v>0</v>
      </c>
      <c r="AF188" s="156">
        <v>0</v>
      </c>
      <c r="AG188" s="156">
        <v>0</v>
      </c>
      <c r="AH188" s="156">
        <v>0</v>
      </c>
      <c r="AI188" s="156">
        <v>0</v>
      </c>
      <c r="AJ188" s="156">
        <v>0</v>
      </c>
      <c r="AK188" s="156">
        <v>0</v>
      </c>
      <c r="AL188" s="156">
        <v>0</v>
      </c>
      <c r="AM188" s="156">
        <v>0.13333333333333333</v>
      </c>
      <c r="AN188" s="156">
        <v>0</v>
      </c>
      <c r="AO188" s="156">
        <v>0</v>
      </c>
      <c r="AP188" s="796">
        <f t="shared" si="4"/>
        <v>2.5333333333333341</v>
      </c>
      <c r="AQ188" s="113"/>
      <c r="AR188" s="36">
        <v>43810</v>
      </c>
      <c r="AS188" s="88">
        <v>0.63888888888888895</v>
      </c>
      <c r="AT188" s="14" t="s">
        <v>148</v>
      </c>
      <c r="AU188" s="108">
        <v>10</v>
      </c>
      <c r="AV188" s="90" t="s">
        <v>75</v>
      </c>
      <c r="AW188" s="14">
        <v>18.5</v>
      </c>
      <c r="AX188" s="38">
        <v>184</v>
      </c>
      <c r="AY188" s="39">
        <v>7.97</v>
      </c>
      <c r="AZ188" s="14">
        <v>4.4000000000000004</v>
      </c>
      <c r="BA188" s="40">
        <v>15</v>
      </c>
      <c r="BB188" s="14">
        <v>765.9</v>
      </c>
      <c r="BC188" s="40">
        <v>8.6999999999999993</v>
      </c>
      <c r="BD188" s="14">
        <v>0</v>
      </c>
      <c r="BE188" s="14">
        <v>0</v>
      </c>
      <c r="BF188" s="38">
        <v>1</v>
      </c>
      <c r="BG188" s="86">
        <v>0.2</v>
      </c>
      <c r="BH188" s="42"/>
    </row>
    <row r="189" spans="1:60" ht="16.5" thickBot="1">
      <c r="A189" s="170"/>
      <c r="B189" s="160"/>
      <c r="C189" s="160"/>
      <c r="D189" s="16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c r="AA189" s="171"/>
      <c r="AB189" s="171"/>
      <c r="AC189" s="171"/>
      <c r="AD189" s="171"/>
      <c r="AE189" s="171"/>
      <c r="AF189" s="171"/>
      <c r="AG189" s="171"/>
      <c r="AH189" s="748"/>
      <c r="AI189" s="790"/>
      <c r="AJ189" s="790"/>
      <c r="AK189" s="795"/>
      <c r="AL189" s="795"/>
      <c r="AM189" s="795"/>
      <c r="AN189" s="795"/>
      <c r="AO189" s="789" t="s">
        <v>177</v>
      </c>
      <c r="AP189" s="611">
        <f>SUM(AP163:AP188)</f>
        <v>11410.4</v>
      </c>
      <c r="AQ189" s="113"/>
      <c r="AR189" s="36"/>
      <c r="AS189" s="88"/>
      <c r="AT189" s="14"/>
      <c r="AU189" s="108"/>
      <c r="AV189" s="90"/>
      <c r="AW189" s="14"/>
      <c r="AX189" s="14"/>
      <c r="AY189" s="39"/>
      <c r="AZ189" s="14"/>
      <c r="BA189" s="40"/>
      <c r="BB189" s="14"/>
      <c r="BC189" s="40"/>
      <c r="BD189" s="14"/>
      <c r="BE189" s="14"/>
      <c r="BF189" s="14"/>
      <c r="BG189" s="86"/>
      <c r="BH189" s="42"/>
    </row>
    <row r="190" spans="1:60" s="13" customFormat="1" ht="16.5" thickBot="1">
      <c r="A190" s="170"/>
      <c r="B190" s="160"/>
      <c r="C190" s="160"/>
      <c r="D190" s="16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c r="AA190" s="171"/>
      <c r="AB190" s="171"/>
      <c r="AC190" s="171"/>
      <c r="AD190" s="171"/>
      <c r="AE190" s="171"/>
      <c r="AF190" s="171"/>
      <c r="AG190" s="171"/>
      <c r="AH190" s="171"/>
      <c r="AI190" s="171"/>
      <c r="AJ190" s="171"/>
      <c r="AK190" s="171"/>
      <c r="AL190" s="171"/>
      <c r="AM190" s="171"/>
      <c r="AN190" s="171"/>
      <c r="AO190" s="749"/>
      <c r="AP190" s="688"/>
      <c r="AQ190" s="113"/>
      <c r="AR190" s="172"/>
      <c r="AS190" s="173"/>
      <c r="AT190" s="160"/>
      <c r="AU190" s="174"/>
      <c r="AV190" s="175"/>
      <c r="AW190" s="160"/>
      <c r="AX190" s="160"/>
      <c r="AY190" s="166"/>
      <c r="AZ190" s="160"/>
      <c r="BA190" s="167"/>
      <c r="BB190" s="160"/>
      <c r="BC190" s="167"/>
      <c r="BD190" s="160"/>
      <c r="BE190" s="160"/>
      <c r="BF190" s="160"/>
      <c r="BG190" s="168"/>
      <c r="BH190" s="169"/>
    </row>
    <row r="191" spans="1:60" s="13" customFormat="1" ht="16.5" thickBot="1">
      <c r="A191" s="170"/>
      <c r="B191" s="160"/>
      <c r="C191" s="160"/>
      <c r="D191" s="16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1"/>
      <c r="AA191" s="171"/>
      <c r="AB191" s="171"/>
      <c r="AC191" s="171"/>
      <c r="AD191" s="171"/>
      <c r="AE191" s="171"/>
      <c r="AF191" s="171"/>
      <c r="AG191" s="171"/>
      <c r="AH191" s="171"/>
      <c r="AI191" s="171"/>
      <c r="AJ191" s="171"/>
      <c r="AK191" s="171"/>
      <c r="AL191" s="171"/>
      <c r="AM191" s="171"/>
      <c r="AN191" s="171"/>
      <c r="AO191" s="749"/>
      <c r="AP191" s="688"/>
      <c r="AQ191" s="113"/>
      <c r="AR191" s="172"/>
      <c r="AS191" s="173"/>
      <c r="AT191" s="160"/>
      <c r="AU191" s="174"/>
      <c r="AV191" s="175"/>
      <c r="AW191" s="160"/>
      <c r="AX191" s="160"/>
      <c r="AY191" s="166"/>
      <c r="AZ191" s="160"/>
      <c r="BA191" s="167"/>
      <c r="BB191" s="160"/>
      <c r="BC191" s="167"/>
      <c r="BD191" s="160"/>
      <c r="BE191" s="160"/>
      <c r="BF191" s="160"/>
      <c r="BG191" s="168"/>
      <c r="BH191" s="169"/>
    </row>
    <row r="192" spans="1:60" s="13" customFormat="1" ht="15.75" thickBot="1">
      <c r="A192" s="170"/>
      <c r="B192" s="160"/>
      <c r="C192" s="160"/>
      <c r="D192" s="16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1"/>
      <c r="AA192" s="171"/>
      <c r="AB192" s="171"/>
      <c r="AC192" s="171"/>
      <c r="AD192" s="171"/>
      <c r="AE192" s="171"/>
      <c r="AF192" s="171"/>
      <c r="AG192" s="171"/>
      <c r="AH192" s="171"/>
      <c r="AI192" s="171"/>
      <c r="AJ192" s="171"/>
      <c r="AK192" s="171"/>
      <c r="AL192" s="171"/>
      <c r="AM192" s="171"/>
      <c r="AN192" s="171"/>
      <c r="AO192" s="171"/>
      <c r="AP192" s="171"/>
      <c r="AQ192" s="113"/>
      <c r="AR192" s="172"/>
      <c r="AS192" s="173"/>
      <c r="AT192" s="160"/>
      <c r="AU192" s="174"/>
      <c r="AV192" s="175"/>
      <c r="AW192" s="160"/>
      <c r="AX192" s="160"/>
      <c r="AY192" s="166"/>
      <c r="AZ192" s="160"/>
      <c r="BA192" s="167"/>
      <c r="BB192" s="160"/>
      <c r="BC192" s="167"/>
      <c r="BD192" s="160"/>
      <c r="BE192" s="160"/>
      <c r="BF192" s="160"/>
      <c r="BG192" s="168"/>
      <c r="BH192" s="169"/>
    </row>
    <row r="193" spans="1:60" s="13" customFormat="1" ht="16.5" thickBot="1">
      <c r="A193" s="750"/>
      <c r="B193" s="754" t="s">
        <v>178</v>
      </c>
      <c r="C193" s="751"/>
      <c r="D193" s="752"/>
      <c r="E193" s="753"/>
      <c r="F193" s="753"/>
      <c r="G193" s="753"/>
      <c r="H193" s="753"/>
      <c r="I193" s="753"/>
      <c r="J193" s="753"/>
      <c r="K193" s="753"/>
      <c r="L193" s="753"/>
      <c r="M193" s="753"/>
      <c r="N193" s="753"/>
      <c r="O193" s="753"/>
      <c r="P193" s="753"/>
      <c r="Q193" s="753"/>
      <c r="R193" s="753"/>
      <c r="S193" s="753"/>
      <c r="T193" s="753"/>
      <c r="U193" s="753"/>
      <c r="V193" s="753"/>
      <c r="W193" s="753"/>
      <c r="X193" s="753"/>
      <c r="Y193" s="753"/>
      <c r="Z193" s="753"/>
      <c r="AA193" s="753"/>
      <c r="AB193" s="753"/>
      <c r="AC193" s="753"/>
      <c r="AD193" s="753"/>
      <c r="AE193" s="753"/>
      <c r="AF193" s="753"/>
      <c r="AG193" s="753"/>
      <c r="AH193" s="753"/>
      <c r="AI193" s="753"/>
      <c r="AJ193" s="753"/>
      <c r="AK193" s="753"/>
      <c r="AL193" s="753"/>
      <c r="AM193" s="753"/>
      <c r="AN193" s="753"/>
      <c r="AO193" s="753"/>
      <c r="AP193" s="171"/>
      <c r="AQ193" s="113"/>
      <c r="AR193" s="172"/>
      <c r="AS193" s="173"/>
      <c r="AT193" s="160"/>
      <c r="AU193" s="174"/>
      <c r="AV193" s="175"/>
      <c r="AW193" s="160"/>
      <c r="AX193" s="160"/>
      <c r="AY193" s="166"/>
      <c r="AZ193" s="160"/>
      <c r="BA193" s="167"/>
      <c r="BB193" s="160"/>
      <c r="BC193" s="167"/>
      <c r="BD193" s="160"/>
      <c r="BE193" s="160"/>
      <c r="BF193" s="160"/>
      <c r="BG193" s="168"/>
      <c r="BH193" s="169"/>
    </row>
    <row r="194" spans="1:60" ht="16.5" thickBot="1">
      <c r="A194" s="92">
        <v>43492</v>
      </c>
      <c r="B194" s="4" t="s">
        <v>76</v>
      </c>
      <c r="C194" s="4" t="s">
        <v>78</v>
      </c>
      <c r="D194" s="12"/>
      <c r="E194" s="158">
        <v>8.3333333333333329E-2</v>
      </c>
      <c r="F194" s="158">
        <v>3.3333333333333333E-2</v>
      </c>
      <c r="G194" s="158">
        <v>0</v>
      </c>
      <c r="H194" s="158">
        <v>1.9033333333333333</v>
      </c>
      <c r="I194" s="158">
        <v>2.3333333333333334E-2</v>
      </c>
      <c r="J194" s="158">
        <v>6.6666666666666671E-3</v>
      </c>
      <c r="K194" s="158">
        <v>0</v>
      </c>
      <c r="L194" s="158">
        <v>3.3333333333333335E-3</v>
      </c>
      <c r="M194" s="158">
        <v>3.3333333333333335E-3</v>
      </c>
      <c r="N194" s="158">
        <v>0</v>
      </c>
      <c r="O194" s="158">
        <v>0</v>
      </c>
      <c r="P194" s="158">
        <v>0</v>
      </c>
      <c r="Q194" s="158">
        <v>0</v>
      </c>
      <c r="R194" s="158">
        <v>0</v>
      </c>
      <c r="S194" s="158">
        <v>0</v>
      </c>
      <c r="T194" s="158">
        <v>0</v>
      </c>
      <c r="U194" s="158">
        <v>0</v>
      </c>
      <c r="V194" s="158">
        <v>0</v>
      </c>
      <c r="W194" s="158">
        <v>0</v>
      </c>
      <c r="X194" s="158">
        <v>0</v>
      </c>
      <c r="Y194" s="158">
        <v>0</v>
      </c>
      <c r="Z194" s="158">
        <v>0</v>
      </c>
      <c r="AA194" s="158">
        <v>0</v>
      </c>
      <c r="AB194" s="158">
        <v>0</v>
      </c>
      <c r="AC194" s="158">
        <v>0</v>
      </c>
      <c r="AD194" s="158">
        <v>0</v>
      </c>
      <c r="AE194" s="158">
        <v>0</v>
      </c>
      <c r="AF194" s="158">
        <v>0</v>
      </c>
      <c r="AG194" s="158">
        <v>0</v>
      </c>
      <c r="AH194" s="158">
        <v>0</v>
      </c>
      <c r="AI194" s="158">
        <v>0</v>
      </c>
      <c r="AJ194" s="158">
        <v>0</v>
      </c>
      <c r="AK194" s="158">
        <v>0</v>
      </c>
      <c r="AL194" s="158">
        <v>0</v>
      </c>
      <c r="AM194" s="158">
        <v>0</v>
      </c>
      <c r="AN194" s="158">
        <v>0</v>
      </c>
      <c r="AO194" s="158">
        <v>0</v>
      </c>
      <c r="AP194" s="796">
        <f t="shared" ref="AP194:AP217" si="5">SUM(E194:AO194)-(J194+R194+T194+Z194)</f>
        <v>2.0500000000000003</v>
      </c>
      <c r="AQ194" s="113"/>
      <c r="AR194" s="104">
        <v>43492</v>
      </c>
      <c r="AS194" s="101">
        <v>0.60416666666666663</v>
      </c>
      <c r="AT194" s="4" t="s">
        <v>76</v>
      </c>
      <c r="AU194" s="10">
        <v>10</v>
      </c>
      <c r="AV194" s="95" t="s">
        <v>75</v>
      </c>
      <c r="AW194" s="96">
        <v>9.74</v>
      </c>
      <c r="AX194" s="96">
        <v>109.4</v>
      </c>
      <c r="AY194" s="94">
        <v>0.16800000000000001</v>
      </c>
      <c r="AZ194" s="96">
        <v>0.1</v>
      </c>
      <c r="BA194" s="97">
        <v>21.2</v>
      </c>
      <c r="BB194" s="96">
        <v>762</v>
      </c>
      <c r="BC194" s="97">
        <v>8.32</v>
      </c>
      <c r="BD194" s="96">
        <v>13</v>
      </c>
      <c r="BE194" s="96">
        <v>0</v>
      </c>
      <c r="BF194" s="96">
        <v>14</v>
      </c>
      <c r="BG194" s="98">
        <v>0.33</v>
      </c>
      <c r="BH194" s="99"/>
    </row>
    <row r="195" spans="1:60" ht="16.5" thickBot="1">
      <c r="A195" s="92">
        <v>43492</v>
      </c>
      <c r="B195" s="4" t="s">
        <v>79</v>
      </c>
      <c r="C195" s="4" t="s">
        <v>78</v>
      </c>
      <c r="D195" s="12"/>
      <c r="E195" s="158">
        <v>0</v>
      </c>
      <c r="F195" s="158">
        <v>3.3333333333333335E-3</v>
      </c>
      <c r="G195" s="158">
        <v>0</v>
      </c>
      <c r="H195" s="158">
        <v>0.14666666666666667</v>
      </c>
      <c r="I195" s="158">
        <v>3.3333333333333335E-3</v>
      </c>
      <c r="J195" s="158">
        <v>3.3333333333333335E-3</v>
      </c>
      <c r="K195" s="158">
        <v>0</v>
      </c>
      <c r="L195" s="158">
        <v>0</v>
      </c>
      <c r="M195" s="158">
        <v>3.3333333333333335E-3</v>
      </c>
      <c r="N195" s="158">
        <v>0</v>
      </c>
      <c r="O195" s="158">
        <v>0</v>
      </c>
      <c r="P195" s="158">
        <v>0</v>
      </c>
      <c r="Q195" s="158">
        <v>0</v>
      </c>
      <c r="R195" s="158">
        <v>0</v>
      </c>
      <c r="S195" s="158">
        <v>0</v>
      </c>
      <c r="T195" s="158">
        <v>0</v>
      </c>
      <c r="U195" s="158">
        <v>0</v>
      </c>
      <c r="V195" s="158">
        <v>0</v>
      </c>
      <c r="W195" s="158">
        <v>0</v>
      </c>
      <c r="X195" s="158">
        <v>0</v>
      </c>
      <c r="Y195" s="158">
        <v>0</v>
      </c>
      <c r="Z195" s="158">
        <v>0</v>
      </c>
      <c r="AA195" s="158">
        <v>0</v>
      </c>
      <c r="AB195" s="158">
        <v>0</v>
      </c>
      <c r="AC195" s="158">
        <v>0</v>
      </c>
      <c r="AD195" s="158">
        <v>0</v>
      </c>
      <c r="AE195" s="158">
        <v>0</v>
      </c>
      <c r="AF195" s="158">
        <v>0</v>
      </c>
      <c r="AG195" s="158">
        <v>0</v>
      </c>
      <c r="AH195" s="158">
        <v>0</v>
      </c>
      <c r="AI195" s="158">
        <v>0</v>
      </c>
      <c r="AJ195" s="158">
        <v>0</v>
      </c>
      <c r="AK195" s="158">
        <v>0</v>
      </c>
      <c r="AL195" s="158">
        <v>0</v>
      </c>
      <c r="AM195" s="158">
        <v>0</v>
      </c>
      <c r="AN195" s="158">
        <v>0</v>
      </c>
      <c r="AO195" s="158">
        <v>0</v>
      </c>
      <c r="AP195" s="796">
        <f t="shared" si="5"/>
        <v>0.15666666666666665</v>
      </c>
      <c r="AQ195" s="113"/>
      <c r="AR195" s="104">
        <v>43492</v>
      </c>
      <c r="AS195" s="101">
        <v>0.65972222222222221</v>
      </c>
      <c r="AT195" s="4" t="s">
        <v>79</v>
      </c>
      <c r="AU195" s="10">
        <v>10</v>
      </c>
      <c r="AV195" s="105" t="s">
        <v>75</v>
      </c>
      <c r="AW195" s="96">
        <v>15.76</v>
      </c>
      <c r="AX195" s="96">
        <v>182.8</v>
      </c>
      <c r="AY195" s="94">
        <v>0.20430000000000001</v>
      </c>
      <c r="AZ195" s="96">
        <v>0.1</v>
      </c>
      <c r="BA195" s="97">
        <v>22.7</v>
      </c>
      <c r="BB195" s="96">
        <v>762.8</v>
      </c>
      <c r="BC195" s="97">
        <v>7.91</v>
      </c>
      <c r="BD195" s="96">
        <v>20</v>
      </c>
      <c r="BE195" s="96">
        <v>0</v>
      </c>
      <c r="BF195" s="96">
        <v>12.1</v>
      </c>
      <c r="BG195" s="98">
        <v>0.15</v>
      </c>
      <c r="BH195" s="99"/>
    </row>
    <row r="196" spans="1:60" ht="16.5" thickBot="1">
      <c r="A196" s="92">
        <v>43493</v>
      </c>
      <c r="B196" s="4" t="s">
        <v>80</v>
      </c>
      <c r="C196" s="4" t="s">
        <v>78</v>
      </c>
      <c r="D196" s="12"/>
      <c r="E196" s="158">
        <v>0.38666666666666666</v>
      </c>
      <c r="F196" s="158">
        <v>7.6666666666666661E-2</v>
      </c>
      <c r="G196" s="158">
        <v>0</v>
      </c>
      <c r="H196" s="158">
        <v>0.02</v>
      </c>
      <c r="I196" s="158">
        <v>0.01</v>
      </c>
      <c r="J196" s="158">
        <v>0</v>
      </c>
      <c r="K196" s="158">
        <v>0</v>
      </c>
      <c r="L196" s="158">
        <v>0</v>
      </c>
      <c r="M196" s="158">
        <v>0</v>
      </c>
      <c r="N196" s="158">
        <v>0</v>
      </c>
      <c r="O196" s="158">
        <v>0</v>
      </c>
      <c r="P196" s="158">
        <v>0</v>
      </c>
      <c r="Q196" s="158">
        <v>0</v>
      </c>
      <c r="R196" s="158">
        <v>0</v>
      </c>
      <c r="S196" s="158">
        <v>0</v>
      </c>
      <c r="T196" s="158">
        <v>0</v>
      </c>
      <c r="U196" s="158">
        <v>0</v>
      </c>
      <c r="V196" s="158">
        <v>0</v>
      </c>
      <c r="W196" s="158">
        <v>0</v>
      </c>
      <c r="X196" s="158">
        <v>0</v>
      </c>
      <c r="Y196" s="158">
        <v>0</v>
      </c>
      <c r="Z196" s="158">
        <v>0</v>
      </c>
      <c r="AA196" s="158">
        <v>0</v>
      </c>
      <c r="AB196" s="158">
        <v>0</v>
      </c>
      <c r="AC196" s="158">
        <v>0</v>
      </c>
      <c r="AD196" s="158">
        <v>0</v>
      </c>
      <c r="AE196" s="158">
        <v>0</v>
      </c>
      <c r="AF196" s="158">
        <v>0</v>
      </c>
      <c r="AG196" s="158">
        <v>0</v>
      </c>
      <c r="AH196" s="158">
        <v>0</v>
      </c>
      <c r="AI196" s="158">
        <v>0</v>
      </c>
      <c r="AJ196" s="158">
        <v>0</v>
      </c>
      <c r="AK196" s="158">
        <v>3.3333333333333335E-3</v>
      </c>
      <c r="AL196" s="158">
        <v>0</v>
      </c>
      <c r="AM196" s="158">
        <v>3.6666666666666667E-2</v>
      </c>
      <c r="AN196" s="158">
        <v>0</v>
      </c>
      <c r="AO196" s="158">
        <v>0</v>
      </c>
      <c r="AP196" s="796">
        <f t="shared" si="5"/>
        <v>0.53333333333333333</v>
      </c>
      <c r="AQ196" s="113"/>
      <c r="AR196" s="104">
        <v>43493</v>
      </c>
      <c r="AS196" s="101">
        <v>0.63541666666666663</v>
      </c>
      <c r="AT196" s="4" t="s">
        <v>81</v>
      </c>
      <c r="AU196" s="10">
        <v>10</v>
      </c>
      <c r="AV196" s="95" t="s">
        <v>75</v>
      </c>
      <c r="AW196" s="96">
        <v>13.9</v>
      </c>
      <c r="AX196" s="96">
        <v>150</v>
      </c>
      <c r="AY196" s="94">
        <v>9.5000000000000001E-2</v>
      </c>
      <c r="AZ196" s="96">
        <v>0</v>
      </c>
      <c r="BA196" s="97">
        <v>18.8</v>
      </c>
      <c r="BB196" s="96">
        <v>760.8</v>
      </c>
      <c r="BC196" s="97">
        <v>9</v>
      </c>
      <c r="BD196" s="96">
        <v>74</v>
      </c>
      <c r="BE196" s="96">
        <v>0</v>
      </c>
      <c r="BF196" s="96">
        <v>13</v>
      </c>
      <c r="BG196" s="98">
        <v>0.33</v>
      </c>
      <c r="BH196" s="99"/>
    </row>
    <row r="197" spans="1:60" ht="16.5" thickBot="1">
      <c r="A197" s="92">
        <v>43495</v>
      </c>
      <c r="B197" s="4" t="s">
        <v>84</v>
      </c>
      <c r="C197" s="4" t="s">
        <v>78</v>
      </c>
      <c r="D197" s="12"/>
      <c r="E197" s="158">
        <v>0.44333333333333336</v>
      </c>
      <c r="F197" s="158">
        <v>0</v>
      </c>
      <c r="G197" s="158">
        <v>0</v>
      </c>
      <c r="H197" s="158">
        <v>6.27</v>
      </c>
      <c r="I197" s="158">
        <v>0</v>
      </c>
      <c r="J197" s="158">
        <v>0.04</v>
      </c>
      <c r="K197" s="158">
        <v>0</v>
      </c>
      <c r="L197" s="158">
        <v>0.04</v>
      </c>
      <c r="M197" s="158">
        <v>0</v>
      </c>
      <c r="N197" s="158">
        <v>0</v>
      </c>
      <c r="O197" s="158">
        <v>0</v>
      </c>
      <c r="P197" s="158">
        <v>0</v>
      </c>
      <c r="Q197" s="158">
        <v>0</v>
      </c>
      <c r="R197" s="158">
        <v>0</v>
      </c>
      <c r="S197" s="158">
        <v>0</v>
      </c>
      <c r="T197" s="158">
        <v>0</v>
      </c>
      <c r="U197" s="158">
        <v>0</v>
      </c>
      <c r="V197" s="158">
        <v>0</v>
      </c>
      <c r="W197" s="158">
        <v>0</v>
      </c>
      <c r="X197" s="158">
        <v>0</v>
      </c>
      <c r="Y197" s="158">
        <v>0</v>
      </c>
      <c r="Z197" s="158">
        <v>0</v>
      </c>
      <c r="AA197" s="158">
        <v>0</v>
      </c>
      <c r="AB197" s="158">
        <v>0</v>
      </c>
      <c r="AC197" s="158">
        <v>0</v>
      </c>
      <c r="AD197" s="158">
        <v>0</v>
      </c>
      <c r="AE197" s="158">
        <v>0</v>
      </c>
      <c r="AF197" s="158">
        <v>0</v>
      </c>
      <c r="AG197" s="158">
        <v>0</v>
      </c>
      <c r="AH197" s="158">
        <v>0</v>
      </c>
      <c r="AI197" s="158">
        <v>0</v>
      </c>
      <c r="AJ197" s="158">
        <v>0</v>
      </c>
      <c r="AK197" s="158">
        <v>0</v>
      </c>
      <c r="AL197" s="158">
        <v>0</v>
      </c>
      <c r="AM197" s="158">
        <v>0</v>
      </c>
      <c r="AN197" s="158">
        <v>0</v>
      </c>
      <c r="AO197" s="158">
        <v>0</v>
      </c>
      <c r="AP197" s="796">
        <f t="shared" si="5"/>
        <v>6.753333333333333</v>
      </c>
      <c r="AQ197" s="113"/>
      <c r="AR197" s="104">
        <v>43495</v>
      </c>
      <c r="AS197" s="101">
        <v>0.47916666666666669</v>
      </c>
      <c r="AT197" s="4" t="s">
        <v>85</v>
      </c>
      <c r="AU197" s="10">
        <v>10</v>
      </c>
      <c r="AV197" s="95" t="s">
        <v>75</v>
      </c>
      <c r="AW197" s="96">
        <v>8.1809999999999992</v>
      </c>
      <c r="AX197" s="96">
        <v>86.5</v>
      </c>
      <c r="AY197" s="94">
        <v>0.32</v>
      </c>
      <c r="AZ197" s="96">
        <v>0.2</v>
      </c>
      <c r="BA197" s="97">
        <v>18</v>
      </c>
      <c r="BB197" s="96">
        <v>760</v>
      </c>
      <c r="BC197" s="97">
        <v>8.51</v>
      </c>
      <c r="BD197" s="96">
        <v>3</v>
      </c>
      <c r="BE197" s="96">
        <v>0</v>
      </c>
      <c r="BF197" s="96">
        <v>17</v>
      </c>
      <c r="BG197" s="98">
        <v>0.3</v>
      </c>
      <c r="BH197" s="99"/>
    </row>
    <row r="198" spans="1:60" ht="16.5" thickBot="1">
      <c r="A198" s="92">
        <v>43502</v>
      </c>
      <c r="B198" s="4" t="s">
        <v>86</v>
      </c>
      <c r="C198" s="4" t="s">
        <v>78</v>
      </c>
      <c r="D198" s="12"/>
      <c r="E198" s="158">
        <v>0.02</v>
      </c>
      <c r="F198" s="158">
        <v>3.3333333333333335E-3</v>
      </c>
      <c r="G198" s="158">
        <v>0</v>
      </c>
      <c r="H198" s="158">
        <v>6.6666666666666671E-3</v>
      </c>
      <c r="I198" s="158">
        <v>0</v>
      </c>
      <c r="J198" s="158">
        <v>0.09</v>
      </c>
      <c r="K198" s="158">
        <v>0</v>
      </c>
      <c r="L198" s="158">
        <v>0</v>
      </c>
      <c r="M198" s="158">
        <v>1.3333333333333334E-2</v>
      </c>
      <c r="N198" s="158">
        <v>7.6666666666666661E-2</v>
      </c>
      <c r="O198" s="158">
        <v>0</v>
      </c>
      <c r="P198" s="158">
        <v>0</v>
      </c>
      <c r="Q198" s="158">
        <v>0</v>
      </c>
      <c r="R198" s="158">
        <v>0</v>
      </c>
      <c r="S198" s="158">
        <v>0</v>
      </c>
      <c r="T198" s="158">
        <v>6.6666666666666671E-3</v>
      </c>
      <c r="U198" s="158">
        <v>0</v>
      </c>
      <c r="V198" s="158">
        <v>6.6666666666666671E-3</v>
      </c>
      <c r="W198" s="158">
        <v>0</v>
      </c>
      <c r="X198" s="158">
        <v>0</v>
      </c>
      <c r="Y198" s="158">
        <v>0</v>
      </c>
      <c r="Z198" s="158">
        <v>0</v>
      </c>
      <c r="AA198" s="158">
        <v>0</v>
      </c>
      <c r="AB198" s="158">
        <v>0</v>
      </c>
      <c r="AC198" s="158">
        <v>0</v>
      </c>
      <c r="AD198" s="158">
        <v>0</v>
      </c>
      <c r="AE198" s="158">
        <v>0</v>
      </c>
      <c r="AF198" s="158">
        <v>0</v>
      </c>
      <c r="AG198" s="158">
        <v>0</v>
      </c>
      <c r="AH198" s="158">
        <v>0</v>
      </c>
      <c r="AI198" s="158">
        <v>0</v>
      </c>
      <c r="AJ198" s="158">
        <v>0</v>
      </c>
      <c r="AK198" s="158">
        <v>0</v>
      </c>
      <c r="AL198" s="158">
        <v>0</v>
      </c>
      <c r="AM198" s="158">
        <v>0</v>
      </c>
      <c r="AN198" s="158">
        <v>0</v>
      </c>
      <c r="AO198" s="158">
        <v>0</v>
      </c>
      <c r="AP198" s="796">
        <f t="shared" si="5"/>
        <v>0.12666666666666665</v>
      </c>
      <c r="AQ198" s="113"/>
      <c r="AR198" s="93" t="s">
        <v>87</v>
      </c>
      <c r="AS198" s="93" t="s">
        <v>88</v>
      </c>
      <c r="AT198" s="94" t="s">
        <v>86</v>
      </c>
      <c r="AU198" s="10">
        <v>10</v>
      </c>
      <c r="AV198" s="95" t="s">
        <v>75</v>
      </c>
      <c r="AW198" s="96">
        <v>7.46</v>
      </c>
      <c r="AX198" s="96">
        <v>69.099999999999994</v>
      </c>
      <c r="AY198" s="94">
        <v>0</v>
      </c>
      <c r="AZ198" s="96">
        <v>0</v>
      </c>
      <c r="BA198" s="97">
        <v>12</v>
      </c>
      <c r="BB198" s="96">
        <v>766</v>
      </c>
      <c r="BC198" s="97">
        <v>7.2</v>
      </c>
      <c r="BD198" s="96">
        <v>0</v>
      </c>
      <c r="BE198" s="96">
        <v>0</v>
      </c>
      <c r="BF198" s="96">
        <v>2</v>
      </c>
      <c r="BG198" s="98">
        <v>1</v>
      </c>
      <c r="BH198" s="99"/>
    </row>
    <row r="199" spans="1:60" ht="16.5" thickBot="1">
      <c r="A199" s="92">
        <v>43503</v>
      </c>
      <c r="B199" s="4" t="s">
        <v>98</v>
      </c>
      <c r="C199" s="4" t="s">
        <v>78</v>
      </c>
      <c r="D199" s="12"/>
      <c r="E199" s="158">
        <v>0.6333333333333333</v>
      </c>
      <c r="F199" s="158">
        <v>0</v>
      </c>
      <c r="G199" s="158">
        <v>0</v>
      </c>
      <c r="H199" s="158">
        <v>2.5333333333333332</v>
      </c>
      <c r="I199" s="158">
        <v>0</v>
      </c>
      <c r="J199" s="158">
        <v>0</v>
      </c>
      <c r="K199" s="158">
        <v>0</v>
      </c>
      <c r="L199" s="158">
        <v>0</v>
      </c>
      <c r="M199" s="158">
        <v>0</v>
      </c>
      <c r="N199" s="158">
        <v>0</v>
      </c>
      <c r="O199" s="158">
        <v>0</v>
      </c>
      <c r="P199" s="158">
        <v>0</v>
      </c>
      <c r="Q199" s="158">
        <v>0</v>
      </c>
      <c r="R199" s="158">
        <v>0</v>
      </c>
      <c r="S199" s="158">
        <v>0</v>
      </c>
      <c r="T199" s="158">
        <v>0</v>
      </c>
      <c r="U199" s="158">
        <v>0</v>
      </c>
      <c r="V199" s="158">
        <v>0</v>
      </c>
      <c r="W199" s="158">
        <v>0</v>
      </c>
      <c r="X199" s="158">
        <v>0</v>
      </c>
      <c r="Y199" s="158">
        <v>0</v>
      </c>
      <c r="Z199" s="158">
        <v>0</v>
      </c>
      <c r="AA199" s="158">
        <v>0</v>
      </c>
      <c r="AB199" s="158">
        <v>0</v>
      </c>
      <c r="AC199" s="158">
        <v>0</v>
      </c>
      <c r="AD199" s="158">
        <v>0</v>
      </c>
      <c r="AE199" s="158">
        <v>0</v>
      </c>
      <c r="AF199" s="158">
        <v>0</v>
      </c>
      <c r="AG199" s="158">
        <v>0</v>
      </c>
      <c r="AH199" s="158">
        <v>0</v>
      </c>
      <c r="AI199" s="158">
        <v>0</v>
      </c>
      <c r="AJ199" s="158">
        <v>0</v>
      </c>
      <c r="AK199" s="158">
        <v>0</v>
      </c>
      <c r="AL199" s="158">
        <v>0</v>
      </c>
      <c r="AM199" s="158">
        <v>0</v>
      </c>
      <c r="AN199" s="158">
        <v>0</v>
      </c>
      <c r="AO199" s="158">
        <v>0</v>
      </c>
      <c r="AP199" s="796">
        <f t="shared" si="5"/>
        <v>3.1666666666666665</v>
      </c>
      <c r="AQ199" s="113"/>
      <c r="AR199" s="93" t="s">
        <v>99</v>
      </c>
      <c r="AS199" s="93" t="s">
        <v>100</v>
      </c>
      <c r="AT199" s="94" t="s">
        <v>101</v>
      </c>
      <c r="AU199" s="10">
        <v>10</v>
      </c>
      <c r="AV199" s="95" t="s">
        <v>75</v>
      </c>
      <c r="AW199" s="96">
        <v>10.3</v>
      </c>
      <c r="AX199" s="96">
        <v>101</v>
      </c>
      <c r="AY199" s="94">
        <v>0.39</v>
      </c>
      <c r="AZ199" s="96">
        <v>0.2</v>
      </c>
      <c r="BA199" s="97">
        <v>15.3</v>
      </c>
      <c r="BB199" s="96">
        <v>768.7</v>
      </c>
      <c r="BC199" s="97">
        <v>7.6</v>
      </c>
      <c r="BD199" s="96">
        <v>1</v>
      </c>
      <c r="BE199" s="96" t="s">
        <v>91</v>
      </c>
      <c r="BF199" s="96">
        <v>32</v>
      </c>
      <c r="BG199" s="98">
        <v>0.5</v>
      </c>
      <c r="BH199" s="99"/>
    </row>
    <row r="200" spans="1:60" ht="16.5" thickBot="1">
      <c r="A200" s="92">
        <v>43504</v>
      </c>
      <c r="B200" s="4" t="s">
        <v>102</v>
      </c>
      <c r="C200" s="4" t="s">
        <v>78</v>
      </c>
      <c r="D200" s="12"/>
      <c r="E200" s="158">
        <v>2.2733333333333334</v>
      </c>
      <c r="F200" s="158">
        <v>6.6666666666666671E-3</v>
      </c>
      <c r="G200" s="158">
        <v>0</v>
      </c>
      <c r="H200" s="158">
        <v>0.96</v>
      </c>
      <c r="I200" s="158">
        <v>0</v>
      </c>
      <c r="J200" s="158">
        <v>3.3333333333333335E-3</v>
      </c>
      <c r="K200" s="158">
        <v>3.3333333333333335E-3</v>
      </c>
      <c r="L200" s="158">
        <v>0</v>
      </c>
      <c r="M200" s="158">
        <v>0</v>
      </c>
      <c r="N200" s="158">
        <v>0</v>
      </c>
      <c r="O200" s="158">
        <v>0</v>
      </c>
      <c r="P200" s="158">
        <v>0</v>
      </c>
      <c r="Q200" s="158">
        <v>0</v>
      </c>
      <c r="R200" s="158">
        <v>0</v>
      </c>
      <c r="S200" s="158">
        <v>0</v>
      </c>
      <c r="T200" s="158">
        <v>0</v>
      </c>
      <c r="U200" s="158">
        <v>0</v>
      </c>
      <c r="V200" s="158">
        <v>0</v>
      </c>
      <c r="W200" s="158">
        <v>0</v>
      </c>
      <c r="X200" s="158">
        <v>0</v>
      </c>
      <c r="Y200" s="158">
        <v>0</v>
      </c>
      <c r="Z200" s="158">
        <v>0.01</v>
      </c>
      <c r="AA200" s="158">
        <v>0</v>
      </c>
      <c r="AB200" s="158">
        <v>0</v>
      </c>
      <c r="AC200" s="158">
        <v>3.3333333333333335E-3</v>
      </c>
      <c r="AD200" s="158">
        <v>0</v>
      </c>
      <c r="AE200" s="158">
        <v>3.3333333333333335E-3</v>
      </c>
      <c r="AF200" s="158">
        <v>3.3333333333333335E-3</v>
      </c>
      <c r="AG200" s="158">
        <v>0</v>
      </c>
      <c r="AH200" s="158">
        <v>0</v>
      </c>
      <c r="AI200" s="158">
        <v>0</v>
      </c>
      <c r="AJ200" s="158">
        <v>0</v>
      </c>
      <c r="AK200" s="158">
        <v>0</v>
      </c>
      <c r="AL200" s="158">
        <v>0</v>
      </c>
      <c r="AM200" s="158">
        <v>0</v>
      </c>
      <c r="AN200" s="158">
        <v>0</v>
      </c>
      <c r="AO200" s="158">
        <v>0</v>
      </c>
      <c r="AP200" s="796">
        <f t="shared" si="5"/>
        <v>3.2533333333333339</v>
      </c>
      <c r="AQ200" s="113"/>
      <c r="AR200" s="93" t="s">
        <v>103</v>
      </c>
      <c r="AS200" s="93" t="s">
        <v>104</v>
      </c>
      <c r="AT200" s="94" t="s">
        <v>105</v>
      </c>
      <c r="AU200" s="10">
        <v>10</v>
      </c>
      <c r="AV200" s="95" t="s">
        <v>75</v>
      </c>
      <c r="AW200" s="96">
        <v>8.7899999999999991</v>
      </c>
      <c r="AX200" s="96">
        <v>95.8</v>
      </c>
      <c r="AY200" s="94">
        <v>7.5499999999999998E-2</v>
      </c>
      <c r="AZ200" s="96">
        <v>0</v>
      </c>
      <c r="BA200" s="97">
        <v>19.5</v>
      </c>
      <c r="BB200" s="96">
        <v>762.6</v>
      </c>
      <c r="BC200" s="97">
        <v>7.5</v>
      </c>
      <c r="BD200" s="96">
        <v>18</v>
      </c>
      <c r="BE200" s="96">
        <v>0</v>
      </c>
      <c r="BF200" s="96">
        <v>13</v>
      </c>
      <c r="BG200" s="98">
        <v>0.28000000000000003</v>
      </c>
      <c r="BH200" s="99"/>
    </row>
    <row r="201" spans="1:60" ht="16.5" thickBot="1">
      <c r="A201" s="92">
        <v>43507</v>
      </c>
      <c r="B201" s="4" t="s">
        <v>106</v>
      </c>
      <c r="C201" s="4" t="s">
        <v>78</v>
      </c>
      <c r="D201" s="12"/>
      <c r="E201" s="158">
        <v>2.3666666666666667</v>
      </c>
      <c r="F201" s="158">
        <v>1.6166666666666667</v>
      </c>
      <c r="G201" s="158">
        <v>3.3333333333333335E-3</v>
      </c>
      <c r="H201" s="158">
        <v>0</v>
      </c>
      <c r="I201" s="158">
        <v>0</v>
      </c>
      <c r="J201" s="158">
        <v>6.6666666666666671E-3</v>
      </c>
      <c r="K201" s="158">
        <v>0</v>
      </c>
      <c r="L201" s="158">
        <v>6.6666666666666671E-3</v>
      </c>
      <c r="M201" s="158">
        <v>0</v>
      </c>
      <c r="N201" s="158">
        <v>0</v>
      </c>
      <c r="O201" s="158">
        <v>0</v>
      </c>
      <c r="P201" s="158">
        <v>0</v>
      </c>
      <c r="Q201" s="158">
        <v>0</v>
      </c>
      <c r="R201" s="158">
        <v>3.3333333333333335E-3</v>
      </c>
      <c r="S201" s="158">
        <v>0</v>
      </c>
      <c r="T201" s="158">
        <v>0</v>
      </c>
      <c r="U201" s="158">
        <v>0</v>
      </c>
      <c r="V201" s="158">
        <v>0</v>
      </c>
      <c r="W201" s="158">
        <v>0</v>
      </c>
      <c r="X201" s="158">
        <v>0</v>
      </c>
      <c r="Y201" s="158">
        <v>0</v>
      </c>
      <c r="Z201" s="158">
        <v>1.3333333333333334E-2</v>
      </c>
      <c r="AA201" s="158">
        <v>0</v>
      </c>
      <c r="AB201" s="158">
        <v>0</v>
      </c>
      <c r="AC201" s="158">
        <v>0</v>
      </c>
      <c r="AD201" s="158">
        <v>1.3333333333333334E-2</v>
      </c>
      <c r="AE201" s="158">
        <v>0</v>
      </c>
      <c r="AF201" s="158">
        <v>0</v>
      </c>
      <c r="AG201" s="158">
        <v>0</v>
      </c>
      <c r="AH201" s="158">
        <v>0</v>
      </c>
      <c r="AI201" s="158">
        <v>0</v>
      </c>
      <c r="AJ201" s="158">
        <v>0</v>
      </c>
      <c r="AK201" s="158">
        <v>1.3333333333333334E-2</v>
      </c>
      <c r="AL201" s="158">
        <v>0</v>
      </c>
      <c r="AM201" s="158">
        <v>0</v>
      </c>
      <c r="AN201" s="158">
        <v>0</v>
      </c>
      <c r="AO201" s="158">
        <v>0</v>
      </c>
      <c r="AP201" s="796">
        <f t="shared" si="5"/>
        <v>4.0200000000000005</v>
      </c>
      <c r="AQ201" s="113"/>
      <c r="AR201" s="93" t="s">
        <v>107</v>
      </c>
      <c r="AS201" s="93" t="s">
        <v>108</v>
      </c>
      <c r="AT201" s="94" t="s">
        <v>109</v>
      </c>
      <c r="AU201" s="10">
        <v>10</v>
      </c>
      <c r="AV201" s="94" t="s">
        <v>110</v>
      </c>
      <c r="AW201" s="96">
        <v>15.87</v>
      </c>
      <c r="AX201" s="96">
        <v>168.3</v>
      </c>
      <c r="AY201" s="94">
        <v>0.158</v>
      </c>
      <c r="AZ201" s="96">
        <v>0.1</v>
      </c>
      <c r="BA201" s="97">
        <v>18.2</v>
      </c>
      <c r="BB201" s="96">
        <v>764.7</v>
      </c>
      <c r="BC201" s="97">
        <v>8.8000000000000007</v>
      </c>
      <c r="BD201" s="96">
        <v>7</v>
      </c>
      <c r="BE201" s="96" t="s">
        <v>91</v>
      </c>
      <c r="BF201" s="96">
        <v>8</v>
      </c>
      <c r="BG201" s="98">
        <v>0.27</v>
      </c>
      <c r="BH201" s="99"/>
    </row>
    <row r="202" spans="1:60" ht="16.5" thickBot="1">
      <c r="A202" s="92">
        <v>43507</v>
      </c>
      <c r="B202" s="4" t="s">
        <v>115</v>
      </c>
      <c r="C202" s="4" t="s">
        <v>78</v>
      </c>
      <c r="D202" s="12"/>
      <c r="E202" s="158">
        <v>4.4333333333333336</v>
      </c>
      <c r="F202" s="158">
        <v>0</v>
      </c>
      <c r="G202" s="158">
        <v>0</v>
      </c>
      <c r="H202" s="158">
        <v>3.1066666666666665</v>
      </c>
      <c r="I202" s="158">
        <v>3.3333333333333335E-3</v>
      </c>
      <c r="J202" s="158">
        <v>0</v>
      </c>
      <c r="K202" s="158">
        <v>0</v>
      </c>
      <c r="L202" s="158">
        <v>0</v>
      </c>
      <c r="M202" s="158">
        <v>0</v>
      </c>
      <c r="N202" s="158">
        <v>0</v>
      </c>
      <c r="O202" s="158">
        <v>0</v>
      </c>
      <c r="P202" s="158">
        <v>0</v>
      </c>
      <c r="Q202" s="158">
        <v>0</v>
      </c>
      <c r="R202" s="158">
        <v>0</v>
      </c>
      <c r="S202" s="158">
        <v>0</v>
      </c>
      <c r="T202" s="158">
        <v>0</v>
      </c>
      <c r="U202" s="158">
        <v>0</v>
      </c>
      <c r="V202" s="158">
        <v>0</v>
      </c>
      <c r="W202" s="158">
        <v>0</v>
      </c>
      <c r="X202" s="158">
        <v>0</v>
      </c>
      <c r="Y202" s="158">
        <v>0</v>
      </c>
      <c r="Z202" s="158">
        <v>6.6666666666666671E-3</v>
      </c>
      <c r="AA202" s="158">
        <v>0</v>
      </c>
      <c r="AB202" s="158">
        <v>0</v>
      </c>
      <c r="AC202" s="158">
        <v>0</v>
      </c>
      <c r="AD202" s="158">
        <v>0</v>
      </c>
      <c r="AE202" s="158">
        <v>0</v>
      </c>
      <c r="AF202" s="158">
        <v>0</v>
      </c>
      <c r="AG202" s="158">
        <v>0</v>
      </c>
      <c r="AH202" s="158">
        <v>6.6666666666666671E-3</v>
      </c>
      <c r="AI202" s="158">
        <v>0</v>
      </c>
      <c r="AJ202" s="158">
        <v>0</v>
      </c>
      <c r="AK202" s="158">
        <v>0</v>
      </c>
      <c r="AL202" s="158">
        <v>0</v>
      </c>
      <c r="AM202" s="158">
        <v>0</v>
      </c>
      <c r="AN202" s="158">
        <v>0</v>
      </c>
      <c r="AO202" s="158">
        <v>0</v>
      </c>
      <c r="AP202" s="796">
        <f t="shared" si="5"/>
        <v>7.55</v>
      </c>
      <c r="AQ202" s="113"/>
      <c r="AR202" s="93" t="s">
        <v>107</v>
      </c>
      <c r="AS202" s="93" t="s">
        <v>116</v>
      </c>
      <c r="AT202" s="94" t="s">
        <v>115</v>
      </c>
      <c r="AU202" s="10">
        <v>10</v>
      </c>
      <c r="AV202" s="94" t="s">
        <v>75</v>
      </c>
      <c r="AW202" s="96">
        <v>9.4</v>
      </c>
      <c r="AX202" s="96">
        <v>99.5</v>
      </c>
      <c r="AY202" s="94">
        <v>0</v>
      </c>
      <c r="AZ202" s="96">
        <v>0</v>
      </c>
      <c r="BA202" s="97">
        <v>18.100000000000001</v>
      </c>
      <c r="BB202" s="96">
        <v>765</v>
      </c>
      <c r="BC202" s="97">
        <v>6.8</v>
      </c>
      <c r="BD202" s="96">
        <v>2</v>
      </c>
      <c r="BE202" s="96" t="s">
        <v>91</v>
      </c>
      <c r="BF202" s="96">
        <v>17</v>
      </c>
      <c r="BG202" s="98">
        <v>0.42</v>
      </c>
      <c r="BH202" s="99"/>
    </row>
    <row r="203" spans="1:60" ht="16.5" thickBot="1">
      <c r="A203" s="92">
        <v>43507</v>
      </c>
      <c r="B203" s="4" t="s">
        <v>111</v>
      </c>
      <c r="C203" s="4" t="s">
        <v>78</v>
      </c>
      <c r="D203" s="12"/>
      <c r="E203" s="158">
        <v>2.2133333333333334</v>
      </c>
      <c r="F203" s="158">
        <v>1.6666666666666666E-2</v>
      </c>
      <c r="G203" s="158">
        <v>0</v>
      </c>
      <c r="H203" s="158">
        <v>1.1666666666666667</v>
      </c>
      <c r="I203" s="158">
        <v>0</v>
      </c>
      <c r="J203" s="158">
        <v>2.6666666666666668E-2</v>
      </c>
      <c r="K203" s="158">
        <v>0</v>
      </c>
      <c r="L203" s="158">
        <v>0.02</v>
      </c>
      <c r="M203" s="158">
        <v>0</v>
      </c>
      <c r="N203" s="158">
        <v>0</v>
      </c>
      <c r="O203" s="158">
        <v>6.6666666666666671E-3</v>
      </c>
      <c r="P203" s="158">
        <v>0</v>
      </c>
      <c r="Q203" s="158">
        <v>3.3333333333333335E-3</v>
      </c>
      <c r="R203" s="158">
        <v>0</v>
      </c>
      <c r="S203" s="158">
        <v>0</v>
      </c>
      <c r="T203" s="158">
        <v>0</v>
      </c>
      <c r="U203" s="158">
        <v>0</v>
      </c>
      <c r="V203" s="158">
        <v>0</v>
      </c>
      <c r="W203" s="158">
        <v>0</v>
      </c>
      <c r="X203" s="158">
        <v>0</v>
      </c>
      <c r="Y203" s="158">
        <v>0</v>
      </c>
      <c r="Z203" s="158">
        <v>3.3333333333333335E-3</v>
      </c>
      <c r="AA203" s="158">
        <v>0</v>
      </c>
      <c r="AB203" s="158">
        <v>3.3333333333333335E-3</v>
      </c>
      <c r="AC203" s="158">
        <v>0</v>
      </c>
      <c r="AD203" s="158">
        <v>0</v>
      </c>
      <c r="AE203" s="158">
        <v>0</v>
      </c>
      <c r="AF203" s="158">
        <v>0</v>
      </c>
      <c r="AG203" s="158">
        <v>0</v>
      </c>
      <c r="AH203" s="158">
        <v>0</v>
      </c>
      <c r="AI203" s="158">
        <v>0</v>
      </c>
      <c r="AJ203" s="158">
        <v>0</v>
      </c>
      <c r="AK203" s="158">
        <v>1.6666666666666666E-2</v>
      </c>
      <c r="AL203" s="158">
        <v>0</v>
      </c>
      <c r="AM203" s="158">
        <v>0</v>
      </c>
      <c r="AN203" s="158">
        <v>0</v>
      </c>
      <c r="AO203" s="158">
        <v>0</v>
      </c>
      <c r="AP203" s="796">
        <f t="shared" si="5"/>
        <v>3.4466666666666672</v>
      </c>
      <c r="AQ203" s="113"/>
      <c r="AR203" s="93" t="s">
        <v>107</v>
      </c>
      <c r="AS203" s="93" t="s">
        <v>108</v>
      </c>
      <c r="AT203" s="94" t="s">
        <v>109</v>
      </c>
      <c r="AU203" s="10">
        <v>10</v>
      </c>
      <c r="AV203" s="94" t="s">
        <v>110</v>
      </c>
      <c r="AW203" s="96">
        <v>15.87</v>
      </c>
      <c r="AX203" s="96">
        <v>168.3</v>
      </c>
      <c r="AY203" s="94">
        <v>0.158</v>
      </c>
      <c r="AZ203" s="96">
        <v>0.1</v>
      </c>
      <c r="BA203" s="97">
        <v>18.2</v>
      </c>
      <c r="BB203" s="96">
        <v>764.7</v>
      </c>
      <c r="BC203" s="97">
        <v>8.8000000000000007</v>
      </c>
      <c r="BD203" s="96">
        <v>7</v>
      </c>
      <c r="BE203" s="96" t="s">
        <v>91</v>
      </c>
      <c r="BF203" s="96">
        <v>8</v>
      </c>
      <c r="BG203" s="98">
        <v>0.27</v>
      </c>
      <c r="BH203" s="99"/>
    </row>
    <row r="204" spans="1:60" ht="16.5" thickBot="1">
      <c r="A204" s="92">
        <v>43507</v>
      </c>
      <c r="B204" s="4" t="s">
        <v>112</v>
      </c>
      <c r="C204" s="4" t="s">
        <v>78</v>
      </c>
      <c r="D204" s="12"/>
      <c r="E204" s="158">
        <v>4.03</v>
      </c>
      <c r="F204" s="158">
        <v>7.0000000000000007E-2</v>
      </c>
      <c r="G204" s="158">
        <v>0</v>
      </c>
      <c r="H204" s="158">
        <v>4.7266666666666666</v>
      </c>
      <c r="I204" s="158">
        <v>0</v>
      </c>
      <c r="J204" s="158">
        <v>3.3333333333333335E-3</v>
      </c>
      <c r="K204" s="158">
        <v>0</v>
      </c>
      <c r="L204" s="158">
        <v>3.3333333333333335E-3</v>
      </c>
      <c r="M204" s="158">
        <v>0</v>
      </c>
      <c r="N204" s="158">
        <v>0</v>
      </c>
      <c r="O204" s="158">
        <v>0</v>
      </c>
      <c r="P204" s="158">
        <v>0</v>
      </c>
      <c r="Q204" s="158">
        <v>0</v>
      </c>
      <c r="R204" s="158">
        <v>0</v>
      </c>
      <c r="S204" s="158">
        <v>0</v>
      </c>
      <c r="T204" s="158">
        <v>0</v>
      </c>
      <c r="U204" s="158">
        <v>0</v>
      </c>
      <c r="V204" s="158">
        <v>0</v>
      </c>
      <c r="W204" s="158">
        <v>0</v>
      </c>
      <c r="X204" s="158">
        <v>0</v>
      </c>
      <c r="Y204" s="158">
        <v>0</v>
      </c>
      <c r="Z204" s="158">
        <v>0</v>
      </c>
      <c r="AA204" s="158">
        <v>0</v>
      </c>
      <c r="AB204" s="158">
        <v>0</v>
      </c>
      <c r="AC204" s="158">
        <v>0</v>
      </c>
      <c r="AD204" s="158">
        <v>0</v>
      </c>
      <c r="AE204" s="158">
        <v>0</v>
      </c>
      <c r="AF204" s="158">
        <v>0</v>
      </c>
      <c r="AG204" s="158">
        <v>0</v>
      </c>
      <c r="AH204" s="158">
        <v>0</v>
      </c>
      <c r="AI204" s="158">
        <v>0</v>
      </c>
      <c r="AJ204" s="158">
        <v>0</v>
      </c>
      <c r="AK204" s="158">
        <v>0</v>
      </c>
      <c r="AL204" s="158">
        <v>0</v>
      </c>
      <c r="AM204" s="158">
        <v>0</v>
      </c>
      <c r="AN204" s="158">
        <v>0</v>
      </c>
      <c r="AO204" s="158">
        <v>0</v>
      </c>
      <c r="AP204" s="796">
        <f t="shared" si="5"/>
        <v>8.8300000000000018</v>
      </c>
      <c r="AQ204" s="113"/>
      <c r="AR204" s="93" t="s">
        <v>113</v>
      </c>
      <c r="AS204" s="93" t="s">
        <v>114</v>
      </c>
      <c r="AT204" s="94" t="s">
        <v>112</v>
      </c>
      <c r="AU204" s="10">
        <v>10</v>
      </c>
      <c r="AV204" s="95" t="s">
        <v>75</v>
      </c>
      <c r="AW204" s="96">
        <v>5.74</v>
      </c>
      <c r="AX204" s="96">
        <v>50.1</v>
      </c>
      <c r="AY204" s="94">
        <v>0.03</v>
      </c>
      <c r="AZ204" s="96">
        <v>0</v>
      </c>
      <c r="BA204" s="97">
        <v>9.3000000000000007</v>
      </c>
      <c r="BB204" s="96">
        <v>766</v>
      </c>
      <c r="BC204" s="97">
        <v>6.9</v>
      </c>
      <c r="BD204" s="96">
        <v>7</v>
      </c>
      <c r="BE204" s="96">
        <v>0</v>
      </c>
      <c r="BF204" s="96">
        <v>30</v>
      </c>
      <c r="BG204" s="98">
        <v>0.42</v>
      </c>
      <c r="BH204" s="99"/>
    </row>
    <row r="205" spans="1:60" ht="16.5" thickBot="1">
      <c r="A205" s="92">
        <v>43531</v>
      </c>
      <c r="B205" s="4" t="s">
        <v>123</v>
      </c>
      <c r="C205" s="4" t="s">
        <v>78</v>
      </c>
      <c r="D205" s="12"/>
      <c r="E205" s="158">
        <v>5.17</v>
      </c>
      <c r="F205" s="158">
        <v>1.79</v>
      </c>
      <c r="G205" s="158">
        <v>0</v>
      </c>
      <c r="H205" s="158">
        <v>1.1599999999999999</v>
      </c>
      <c r="I205" s="158">
        <v>3.6666666666666667E-2</v>
      </c>
      <c r="J205" s="158">
        <v>7.6666666666666661E-2</v>
      </c>
      <c r="K205" s="158">
        <v>3.3333333333333335E-3</v>
      </c>
      <c r="L205" s="158">
        <v>6.3333333333333339E-2</v>
      </c>
      <c r="M205" s="158">
        <v>0</v>
      </c>
      <c r="N205" s="158">
        <v>0.01</v>
      </c>
      <c r="O205" s="158">
        <v>0</v>
      </c>
      <c r="P205" s="158">
        <v>0</v>
      </c>
      <c r="Q205" s="158">
        <v>0</v>
      </c>
      <c r="R205" s="158">
        <v>0</v>
      </c>
      <c r="S205" s="158">
        <v>0</v>
      </c>
      <c r="T205" s="158">
        <v>0</v>
      </c>
      <c r="U205" s="158">
        <v>0</v>
      </c>
      <c r="V205" s="158">
        <v>0</v>
      </c>
      <c r="W205" s="158">
        <v>0</v>
      </c>
      <c r="X205" s="158">
        <v>0</v>
      </c>
      <c r="Y205" s="158">
        <v>0</v>
      </c>
      <c r="Z205" s="158">
        <v>0.01</v>
      </c>
      <c r="AA205" s="158">
        <v>0</v>
      </c>
      <c r="AB205" s="158">
        <v>0.01</v>
      </c>
      <c r="AC205" s="158">
        <v>0</v>
      </c>
      <c r="AD205" s="158">
        <v>0</v>
      </c>
      <c r="AE205" s="158">
        <v>0</v>
      </c>
      <c r="AF205" s="158">
        <v>0</v>
      </c>
      <c r="AG205" s="158">
        <v>0</v>
      </c>
      <c r="AH205" s="158">
        <v>0</v>
      </c>
      <c r="AI205" s="158">
        <v>0</v>
      </c>
      <c r="AJ205" s="158">
        <v>0</v>
      </c>
      <c r="AK205" s="158">
        <v>3.3333333333333335E-3</v>
      </c>
      <c r="AL205" s="158">
        <v>0</v>
      </c>
      <c r="AM205" s="158">
        <v>6.6666666666666671E-3</v>
      </c>
      <c r="AN205" s="158">
        <v>0</v>
      </c>
      <c r="AO205" s="158">
        <v>3.6666666666666667E-2</v>
      </c>
      <c r="AP205" s="796">
        <f t="shared" si="5"/>
        <v>8.2899999999999991</v>
      </c>
      <c r="AQ205" s="113"/>
      <c r="AR205" s="100">
        <v>43531</v>
      </c>
      <c r="AS205" s="101">
        <v>0.35625000000000001</v>
      </c>
      <c r="AT205" s="4" t="s">
        <v>124</v>
      </c>
      <c r="AU205" s="4">
        <v>10</v>
      </c>
      <c r="AV205" s="4" t="s">
        <v>75</v>
      </c>
      <c r="AW205" s="4">
        <v>2.54</v>
      </c>
      <c r="AX205" s="4">
        <v>22.8</v>
      </c>
      <c r="AY205" s="94">
        <v>0.154</v>
      </c>
      <c r="AZ205" s="4">
        <v>0.1</v>
      </c>
      <c r="BA205" s="97">
        <v>12.1</v>
      </c>
      <c r="BB205" s="4"/>
      <c r="BC205" s="97"/>
      <c r="BD205" s="4">
        <v>4</v>
      </c>
      <c r="BE205" s="4">
        <v>0</v>
      </c>
      <c r="BF205" s="4">
        <v>28</v>
      </c>
      <c r="BG205" s="98">
        <v>0.3</v>
      </c>
      <c r="BH205" s="103" t="s">
        <v>126</v>
      </c>
    </row>
    <row r="206" spans="1:60" ht="16.5" thickBot="1">
      <c r="A206" s="92">
        <v>43537</v>
      </c>
      <c r="B206" s="4" t="s">
        <v>86</v>
      </c>
      <c r="C206" s="4" t="s">
        <v>78</v>
      </c>
      <c r="D206" s="12"/>
      <c r="E206" s="158">
        <v>0.18</v>
      </c>
      <c r="F206" s="158">
        <v>0.2</v>
      </c>
      <c r="G206" s="158">
        <v>1.6666666666666666E-2</v>
      </c>
      <c r="H206" s="158">
        <v>0.71333333333333337</v>
      </c>
      <c r="I206" s="158">
        <v>0</v>
      </c>
      <c r="J206" s="158">
        <v>3.3333333333333335E-3</v>
      </c>
      <c r="K206" s="158">
        <v>0</v>
      </c>
      <c r="L206" s="158">
        <v>3.3333333333333335E-3</v>
      </c>
      <c r="M206" s="158">
        <v>0</v>
      </c>
      <c r="N206" s="158">
        <v>0</v>
      </c>
      <c r="O206" s="158">
        <v>0</v>
      </c>
      <c r="P206" s="158">
        <v>0</v>
      </c>
      <c r="Q206" s="158">
        <v>0</v>
      </c>
      <c r="R206" s="158">
        <v>1.6666666666666666E-2</v>
      </c>
      <c r="S206" s="158">
        <v>0</v>
      </c>
      <c r="T206" s="158">
        <v>6.6666666666666671E-3</v>
      </c>
      <c r="U206" s="158">
        <v>0</v>
      </c>
      <c r="V206" s="158">
        <v>6.6666666666666671E-3</v>
      </c>
      <c r="W206" s="158">
        <v>0</v>
      </c>
      <c r="X206" s="158">
        <v>0</v>
      </c>
      <c r="Y206" s="158">
        <v>0</v>
      </c>
      <c r="Z206" s="158">
        <v>3.3333333333333333E-2</v>
      </c>
      <c r="AA206" s="158">
        <v>0</v>
      </c>
      <c r="AB206" s="158">
        <v>2.6666666666666668E-2</v>
      </c>
      <c r="AC206" s="158">
        <v>0</v>
      </c>
      <c r="AD206" s="158">
        <v>0</v>
      </c>
      <c r="AE206" s="158">
        <v>0</v>
      </c>
      <c r="AF206" s="158">
        <v>6.6666666666666671E-3</v>
      </c>
      <c r="AG206" s="158">
        <v>0</v>
      </c>
      <c r="AH206" s="158">
        <v>0</v>
      </c>
      <c r="AI206" s="158">
        <v>0</v>
      </c>
      <c r="AJ206" s="158">
        <v>0</v>
      </c>
      <c r="AK206" s="158">
        <v>8.666666666666667E-2</v>
      </c>
      <c r="AL206" s="158">
        <v>0</v>
      </c>
      <c r="AM206" s="158">
        <v>0</v>
      </c>
      <c r="AN206" s="158">
        <v>3.3333333333333335E-3</v>
      </c>
      <c r="AO206" s="158">
        <v>0</v>
      </c>
      <c r="AP206" s="796">
        <f t="shared" si="5"/>
        <v>1.2433333333333334</v>
      </c>
      <c r="AQ206" s="113"/>
      <c r="AR206" s="100">
        <v>43537</v>
      </c>
      <c r="AS206" s="101">
        <v>0.47916666666666669</v>
      </c>
      <c r="AT206" s="4" t="s">
        <v>86</v>
      </c>
      <c r="AU206" s="10">
        <v>10</v>
      </c>
      <c r="AV206" s="95" t="s">
        <v>75</v>
      </c>
      <c r="AW206" s="4">
        <v>4.3</v>
      </c>
      <c r="AX206" s="4">
        <v>44.1</v>
      </c>
      <c r="AY206" s="94">
        <v>0.81299999999999994</v>
      </c>
      <c r="AZ206" s="4">
        <v>0.4</v>
      </c>
      <c r="BA206" s="97">
        <v>16.7</v>
      </c>
      <c r="BB206" s="4">
        <v>754</v>
      </c>
      <c r="BC206" s="97">
        <v>6.7</v>
      </c>
      <c r="BD206" s="102" t="s">
        <v>91</v>
      </c>
      <c r="BE206" s="102" t="s">
        <v>91</v>
      </c>
      <c r="BF206" s="4">
        <v>2</v>
      </c>
      <c r="BG206" s="98">
        <v>0.3</v>
      </c>
      <c r="BH206" s="103"/>
    </row>
    <row r="207" spans="1:60" ht="16.5" thickBot="1">
      <c r="A207" s="92">
        <v>43537</v>
      </c>
      <c r="B207" s="4" t="s">
        <v>80</v>
      </c>
      <c r="C207" s="4" t="s">
        <v>78</v>
      </c>
      <c r="D207" s="12"/>
      <c r="E207" s="158">
        <v>2.1</v>
      </c>
      <c r="F207" s="158">
        <v>1.6666666666666666E-2</v>
      </c>
      <c r="G207" s="158">
        <v>6.6666666666666671E-3</v>
      </c>
      <c r="H207" s="158">
        <v>4.7966666666666669</v>
      </c>
      <c r="I207" s="158">
        <v>0</v>
      </c>
      <c r="J207" s="158">
        <v>6.6666666666666671E-3</v>
      </c>
      <c r="K207" s="158">
        <v>6.6666666666666671E-3</v>
      </c>
      <c r="L207" s="158">
        <v>0</v>
      </c>
      <c r="M207" s="158">
        <v>0</v>
      </c>
      <c r="N207" s="158">
        <v>0</v>
      </c>
      <c r="O207" s="158">
        <v>0</v>
      </c>
      <c r="P207" s="158">
        <v>0</v>
      </c>
      <c r="Q207" s="158">
        <v>0</v>
      </c>
      <c r="R207" s="158">
        <v>6.6666666666666671E-3</v>
      </c>
      <c r="S207" s="158">
        <v>0</v>
      </c>
      <c r="T207" s="158">
        <v>0</v>
      </c>
      <c r="U207" s="158">
        <v>0</v>
      </c>
      <c r="V207" s="158">
        <v>0</v>
      </c>
      <c r="W207" s="158">
        <v>0</v>
      </c>
      <c r="X207" s="158">
        <v>0</v>
      </c>
      <c r="Y207" s="158">
        <v>6.6666666666666671E-3</v>
      </c>
      <c r="Z207" s="158">
        <v>9.6666666666666665E-2</v>
      </c>
      <c r="AA207" s="158">
        <v>0.01</v>
      </c>
      <c r="AB207" s="158">
        <v>0</v>
      </c>
      <c r="AC207" s="158">
        <v>0</v>
      </c>
      <c r="AD207" s="158">
        <v>0</v>
      </c>
      <c r="AE207" s="158">
        <v>0</v>
      </c>
      <c r="AF207" s="158">
        <v>8.666666666666667E-2</v>
      </c>
      <c r="AG207" s="158">
        <v>0</v>
      </c>
      <c r="AH207" s="158">
        <v>0</v>
      </c>
      <c r="AI207" s="158">
        <v>0</v>
      </c>
      <c r="AJ207" s="158">
        <v>0</v>
      </c>
      <c r="AK207" s="158">
        <v>7.0000000000000007E-2</v>
      </c>
      <c r="AL207" s="158">
        <v>0</v>
      </c>
      <c r="AM207" s="158">
        <v>0</v>
      </c>
      <c r="AN207" s="158">
        <v>0</v>
      </c>
      <c r="AO207" s="158">
        <v>0</v>
      </c>
      <c r="AP207" s="796">
        <f t="shared" si="5"/>
        <v>7.1000000000000005</v>
      </c>
      <c r="AQ207" s="113"/>
      <c r="AR207" s="100">
        <v>43537</v>
      </c>
      <c r="AS207" s="101">
        <v>0.44791666666666669</v>
      </c>
      <c r="AT207" s="4" t="s">
        <v>81</v>
      </c>
      <c r="AU207" s="10">
        <v>10</v>
      </c>
      <c r="AV207" s="95" t="s">
        <v>75</v>
      </c>
      <c r="AW207" s="4">
        <v>8.68</v>
      </c>
      <c r="AX207" s="4">
        <v>86</v>
      </c>
      <c r="AY207" s="94">
        <v>0.05</v>
      </c>
      <c r="AZ207" s="4">
        <v>0</v>
      </c>
      <c r="BA207" s="97">
        <v>14.7</v>
      </c>
      <c r="BB207" s="4">
        <v>762.1</v>
      </c>
      <c r="BC207" s="97">
        <v>6.8</v>
      </c>
      <c r="BD207" s="4">
        <v>5</v>
      </c>
      <c r="BE207" s="4">
        <v>0</v>
      </c>
      <c r="BF207" s="4">
        <v>7</v>
      </c>
      <c r="BG207" s="98" t="s">
        <v>129</v>
      </c>
      <c r="BH207" s="103"/>
    </row>
    <row r="208" spans="1:60" ht="16.5" thickBot="1">
      <c r="A208" s="92">
        <v>43538</v>
      </c>
      <c r="B208" s="4" t="s">
        <v>84</v>
      </c>
      <c r="C208" s="4" t="s">
        <v>78</v>
      </c>
      <c r="D208" s="12"/>
      <c r="E208" s="158">
        <v>0.64666666666666661</v>
      </c>
      <c r="F208" s="158">
        <v>1.6666666666666666E-2</v>
      </c>
      <c r="G208" s="158">
        <v>0</v>
      </c>
      <c r="H208" s="158">
        <v>4.3600000000000003</v>
      </c>
      <c r="I208" s="158">
        <v>0</v>
      </c>
      <c r="J208" s="158">
        <v>3.3333333333333335E-3</v>
      </c>
      <c r="K208" s="158">
        <v>3.3333333333333335E-3</v>
      </c>
      <c r="L208" s="158">
        <v>0</v>
      </c>
      <c r="M208" s="158">
        <v>0</v>
      </c>
      <c r="N208" s="158">
        <v>0</v>
      </c>
      <c r="O208" s="158">
        <v>0</v>
      </c>
      <c r="P208" s="158">
        <v>0</v>
      </c>
      <c r="Q208" s="158">
        <v>0</v>
      </c>
      <c r="R208" s="158">
        <v>0</v>
      </c>
      <c r="S208" s="158">
        <v>0</v>
      </c>
      <c r="T208" s="158">
        <v>0</v>
      </c>
      <c r="U208" s="158">
        <v>0</v>
      </c>
      <c r="V208" s="158">
        <v>0</v>
      </c>
      <c r="W208" s="158">
        <v>0</v>
      </c>
      <c r="X208" s="158">
        <v>0</v>
      </c>
      <c r="Y208" s="158">
        <v>0</v>
      </c>
      <c r="Z208" s="158">
        <v>0</v>
      </c>
      <c r="AA208" s="158">
        <v>0</v>
      </c>
      <c r="AB208" s="158">
        <v>0</v>
      </c>
      <c r="AC208" s="158">
        <v>0</v>
      </c>
      <c r="AD208" s="158">
        <v>0</v>
      </c>
      <c r="AE208" s="158">
        <v>0</v>
      </c>
      <c r="AF208" s="158">
        <v>0</v>
      </c>
      <c r="AG208" s="158">
        <v>0</v>
      </c>
      <c r="AH208" s="158">
        <v>0</v>
      </c>
      <c r="AI208" s="158">
        <v>0</v>
      </c>
      <c r="AJ208" s="158">
        <v>0</v>
      </c>
      <c r="AK208" s="158">
        <v>0</v>
      </c>
      <c r="AL208" s="158">
        <v>0</v>
      </c>
      <c r="AM208" s="158">
        <v>0</v>
      </c>
      <c r="AN208" s="158">
        <v>0</v>
      </c>
      <c r="AO208" s="158">
        <v>0</v>
      </c>
      <c r="AP208" s="796">
        <f t="shared" si="5"/>
        <v>5.0266666666666664</v>
      </c>
      <c r="AQ208" s="113"/>
      <c r="AR208" s="100">
        <v>43538</v>
      </c>
      <c r="AS208" s="101">
        <v>0.48958333333333331</v>
      </c>
      <c r="AT208" s="4" t="s">
        <v>85</v>
      </c>
      <c r="AU208" s="10">
        <v>10</v>
      </c>
      <c r="AV208" s="95" t="s">
        <v>75</v>
      </c>
      <c r="AW208" s="4">
        <v>9.41</v>
      </c>
      <c r="AX208" s="4">
        <v>96</v>
      </c>
      <c r="AY208" s="94">
        <v>5.6599999999999998E-2</v>
      </c>
      <c r="AZ208" s="4">
        <v>0.2</v>
      </c>
      <c r="BA208" s="97">
        <v>16.7</v>
      </c>
      <c r="BB208" s="4">
        <v>766.6</v>
      </c>
      <c r="BC208" s="97">
        <v>7.6</v>
      </c>
      <c r="BD208" s="4">
        <v>1</v>
      </c>
      <c r="BE208" s="4">
        <v>0</v>
      </c>
      <c r="BF208" s="4">
        <v>7</v>
      </c>
      <c r="BG208" s="98" t="s">
        <v>130</v>
      </c>
      <c r="BH208" s="103"/>
    </row>
    <row r="209" spans="1:60" ht="16.5" thickBot="1">
      <c r="A209" s="92">
        <v>43563</v>
      </c>
      <c r="B209" s="4" t="s">
        <v>102</v>
      </c>
      <c r="C209" s="4" t="s">
        <v>78</v>
      </c>
      <c r="D209" s="12"/>
      <c r="E209" s="158">
        <v>0.25</v>
      </c>
      <c r="F209" s="158">
        <v>0.3</v>
      </c>
      <c r="G209" s="158">
        <v>0</v>
      </c>
      <c r="H209" s="158">
        <v>11.333333333333334</v>
      </c>
      <c r="I209" s="158">
        <v>0</v>
      </c>
      <c r="J209" s="158">
        <v>3.3333333333333335E-3</v>
      </c>
      <c r="K209" s="158">
        <v>0</v>
      </c>
      <c r="L209" s="158">
        <v>0</v>
      </c>
      <c r="M209" s="158">
        <v>0</v>
      </c>
      <c r="N209" s="158">
        <v>3.3333333333333335E-3</v>
      </c>
      <c r="O209" s="158">
        <v>0</v>
      </c>
      <c r="P209" s="158">
        <v>0</v>
      </c>
      <c r="Q209" s="158">
        <v>0</v>
      </c>
      <c r="R209" s="158">
        <v>0</v>
      </c>
      <c r="S209" s="158">
        <v>0</v>
      </c>
      <c r="T209" s="158">
        <v>1.3333333333333334E-2</v>
      </c>
      <c r="U209" s="158">
        <v>1.3333333333333334E-2</v>
      </c>
      <c r="V209" s="158">
        <v>0</v>
      </c>
      <c r="W209" s="158">
        <v>0</v>
      </c>
      <c r="X209" s="158">
        <v>0</v>
      </c>
      <c r="Y209" s="158">
        <v>0</v>
      </c>
      <c r="Z209" s="158">
        <v>0</v>
      </c>
      <c r="AA209" s="158">
        <v>0</v>
      </c>
      <c r="AB209" s="158">
        <v>0</v>
      </c>
      <c r="AC209" s="158">
        <v>0</v>
      </c>
      <c r="AD209" s="158">
        <v>0</v>
      </c>
      <c r="AE209" s="158">
        <v>0</v>
      </c>
      <c r="AF209" s="158">
        <v>0</v>
      </c>
      <c r="AG209" s="158">
        <v>0</v>
      </c>
      <c r="AH209" s="158">
        <v>0</v>
      </c>
      <c r="AI209" s="158">
        <v>0</v>
      </c>
      <c r="AJ209" s="158">
        <v>0</v>
      </c>
      <c r="AK209" s="158">
        <v>0</v>
      </c>
      <c r="AL209" s="158">
        <v>0</v>
      </c>
      <c r="AM209" s="158">
        <v>0</v>
      </c>
      <c r="AN209" s="158">
        <v>0</v>
      </c>
      <c r="AO209" s="158">
        <v>0</v>
      </c>
      <c r="AP209" s="796">
        <f t="shared" si="5"/>
        <v>11.900000000000002</v>
      </c>
      <c r="AQ209" s="113"/>
      <c r="AR209" s="104">
        <v>43563</v>
      </c>
      <c r="AS209" s="4" t="s">
        <v>131</v>
      </c>
      <c r="AT209" s="4" t="s">
        <v>102</v>
      </c>
      <c r="AU209" s="4">
        <v>10</v>
      </c>
      <c r="AV209" s="95" t="s">
        <v>75</v>
      </c>
      <c r="AW209" s="4">
        <v>11.86</v>
      </c>
      <c r="AX209" s="4">
        <v>152.4</v>
      </c>
      <c r="AY209" s="94">
        <v>0.252</v>
      </c>
      <c r="AZ209" s="4">
        <v>0.1</v>
      </c>
      <c r="BA209" s="97">
        <v>28.3</v>
      </c>
      <c r="BB209" s="4">
        <v>759.4</v>
      </c>
      <c r="BC209" s="97">
        <v>7.9</v>
      </c>
      <c r="BD209" s="4">
        <v>1</v>
      </c>
      <c r="BE209" s="4">
        <v>0</v>
      </c>
      <c r="BF209" s="4">
        <v>7</v>
      </c>
      <c r="BG209" s="98">
        <v>0.18</v>
      </c>
      <c r="BH209" s="103" t="s">
        <v>132</v>
      </c>
    </row>
    <row r="210" spans="1:60" ht="16.5" thickBot="1">
      <c r="A210" s="92">
        <v>43563</v>
      </c>
      <c r="B210" s="4" t="s">
        <v>80</v>
      </c>
      <c r="C210" s="4" t="s">
        <v>78</v>
      </c>
      <c r="D210" s="12"/>
      <c r="E210" s="158">
        <v>6.14</v>
      </c>
      <c r="F210" s="158">
        <v>2.6666666666666668E-2</v>
      </c>
      <c r="G210" s="158">
        <v>2.6666666666666668E-2</v>
      </c>
      <c r="H210" s="158">
        <v>0.71333333333333337</v>
      </c>
      <c r="I210" s="158">
        <v>0</v>
      </c>
      <c r="J210" s="158">
        <v>0</v>
      </c>
      <c r="K210" s="158">
        <v>0</v>
      </c>
      <c r="L210" s="158">
        <v>0</v>
      </c>
      <c r="M210" s="158">
        <v>0</v>
      </c>
      <c r="N210" s="158">
        <v>0</v>
      </c>
      <c r="O210" s="158">
        <v>0</v>
      </c>
      <c r="P210" s="158">
        <v>0</v>
      </c>
      <c r="Q210" s="158">
        <v>0</v>
      </c>
      <c r="R210" s="158">
        <v>2.6666666666666668E-2</v>
      </c>
      <c r="S210" s="158">
        <v>0</v>
      </c>
      <c r="T210" s="158">
        <v>0</v>
      </c>
      <c r="U210" s="158">
        <v>0</v>
      </c>
      <c r="V210" s="158">
        <v>0</v>
      </c>
      <c r="W210" s="158">
        <v>0</v>
      </c>
      <c r="X210" s="158">
        <v>0</v>
      </c>
      <c r="Y210" s="158">
        <v>0</v>
      </c>
      <c r="Z210" s="158">
        <v>0.02</v>
      </c>
      <c r="AA210" s="158">
        <v>0</v>
      </c>
      <c r="AB210" s="158">
        <v>0</v>
      </c>
      <c r="AC210" s="158">
        <v>0</v>
      </c>
      <c r="AD210" s="158">
        <v>0</v>
      </c>
      <c r="AE210" s="158">
        <v>0</v>
      </c>
      <c r="AF210" s="158">
        <v>0.02</v>
      </c>
      <c r="AG210" s="158">
        <v>0</v>
      </c>
      <c r="AH210" s="158">
        <v>0</v>
      </c>
      <c r="AI210" s="158">
        <v>0</v>
      </c>
      <c r="AJ210" s="158">
        <v>0</v>
      </c>
      <c r="AK210" s="158">
        <v>6.6666666666666671E-3</v>
      </c>
      <c r="AL210" s="158">
        <v>0</v>
      </c>
      <c r="AM210" s="158">
        <v>0</v>
      </c>
      <c r="AN210" s="158">
        <v>0</v>
      </c>
      <c r="AO210" s="158">
        <v>0</v>
      </c>
      <c r="AP210" s="796">
        <f t="shared" si="5"/>
        <v>6.9333333333333318</v>
      </c>
      <c r="AQ210" s="113"/>
      <c r="AR210" s="104">
        <v>43563</v>
      </c>
      <c r="AS210" s="106">
        <v>0.45833333333333331</v>
      </c>
      <c r="AT210" s="4" t="s">
        <v>80</v>
      </c>
      <c r="AU210" s="4">
        <v>10</v>
      </c>
      <c r="AV210" s="95" t="s">
        <v>75</v>
      </c>
      <c r="AW210" s="4">
        <v>8.9700000000000006</v>
      </c>
      <c r="AX210" s="4">
        <v>107.5</v>
      </c>
      <c r="AY210" s="94">
        <v>0.16200000000000001</v>
      </c>
      <c r="AZ210" s="4">
        <v>0.1</v>
      </c>
      <c r="BA210" s="97">
        <v>24.5</v>
      </c>
      <c r="BB210" s="4">
        <v>762.7</v>
      </c>
      <c r="BC210" s="97">
        <v>6.3</v>
      </c>
      <c r="BD210" s="4">
        <v>6</v>
      </c>
      <c r="BE210" s="4">
        <v>0</v>
      </c>
      <c r="BF210" s="4">
        <v>7</v>
      </c>
      <c r="BG210" s="98">
        <v>0.43</v>
      </c>
      <c r="BH210" s="103"/>
    </row>
    <row r="211" spans="1:60" ht="16.5" thickBot="1">
      <c r="A211" s="92">
        <v>43563</v>
      </c>
      <c r="B211" s="4" t="s">
        <v>112</v>
      </c>
      <c r="C211" s="4" t="s">
        <v>78</v>
      </c>
      <c r="D211" s="12"/>
      <c r="E211" s="158">
        <v>3</v>
      </c>
      <c r="F211" s="158">
        <v>0</v>
      </c>
      <c r="G211" s="158">
        <v>0</v>
      </c>
      <c r="H211" s="158">
        <v>0.02</v>
      </c>
      <c r="I211" s="158">
        <v>0</v>
      </c>
      <c r="J211" s="158">
        <v>0</v>
      </c>
      <c r="K211" s="158">
        <v>0</v>
      </c>
      <c r="L211" s="158">
        <v>0</v>
      </c>
      <c r="M211" s="158">
        <v>0</v>
      </c>
      <c r="N211" s="158">
        <v>0</v>
      </c>
      <c r="O211" s="158">
        <v>0</v>
      </c>
      <c r="P211" s="158">
        <v>0</v>
      </c>
      <c r="Q211" s="158">
        <v>0</v>
      </c>
      <c r="R211" s="158">
        <v>0</v>
      </c>
      <c r="S211" s="158">
        <v>0</v>
      </c>
      <c r="T211" s="158">
        <v>0</v>
      </c>
      <c r="U211" s="158">
        <v>0</v>
      </c>
      <c r="V211" s="158">
        <v>0</v>
      </c>
      <c r="W211" s="158">
        <v>0</v>
      </c>
      <c r="X211" s="158">
        <v>0</v>
      </c>
      <c r="Y211" s="158">
        <v>0</v>
      </c>
      <c r="Z211" s="158">
        <v>6.3333333333333339E-2</v>
      </c>
      <c r="AA211" s="158">
        <v>6.3333333333333339E-2</v>
      </c>
      <c r="AB211" s="158">
        <v>0</v>
      </c>
      <c r="AC211" s="158">
        <v>0</v>
      </c>
      <c r="AD211" s="158">
        <v>0</v>
      </c>
      <c r="AE211" s="158">
        <v>0</v>
      </c>
      <c r="AF211" s="158">
        <v>0</v>
      </c>
      <c r="AG211" s="158">
        <v>0</v>
      </c>
      <c r="AH211" s="158">
        <v>0</v>
      </c>
      <c r="AI211" s="158">
        <v>0</v>
      </c>
      <c r="AJ211" s="158">
        <v>0</v>
      </c>
      <c r="AK211" s="158">
        <v>0</v>
      </c>
      <c r="AL211" s="158">
        <v>0</v>
      </c>
      <c r="AM211" s="158">
        <v>0</v>
      </c>
      <c r="AN211" s="158">
        <v>0</v>
      </c>
      <c r="AO211" s="158">
        <v>0</v>
      </c>
      <c r="AP211" s="796">
        <f t="shared" si="5"/>
        <v>3.0833333333333335</v>
      </c>
      <c r="AQ211" s="113"/>
      <c r="AR211" s="104">
        <v>43563</v>
      </c>
      <c r="AS211" s="106">
        <v>0.63888888888888895</v>
      </c>
      <c r="AT211" s="4" t="s">
        <v>112</v>
      </c>
      <c r="AU211" s="4">
        <v>10</v>
      </c>
      <c r="AV211" s="95" t="s">
        <v>75</v>
      </c>
      <c r="AW211" s="4">
        <v>7.84</v>
      </c>
      <c r="AX211" s="4">
        <v>98.4</v>
      </c>
      <c r="AY211" s="94">
        <v>2.3E-2</v>
      </c>
      <c r="AZ211" s="4">
        <v>0</v>
      </c>
      <c r="BA211" s="97">
        <v>26.9</v>
      </c>
      <c r="BB211" s="4">
        <v>759.1</v>
      </c>
      <c r="BC211" s="97">
        <v>7.1</v>
      </c>
      <c r="BD211" s="4">
        <v>2</v>
      </c>
      <c r="BE211" s="4">
        <v>0</v>
      </c>
      <c r="BF211" s="4">
        <v>2</v>
      </c>
      <c r="BG211" s="98">
        <v>0.18</v>
      </c>
      <c r="BH211" s="103"/>
    </row>
    <row r="212" spans="1:60" ht="16.5" thickBot="1">
      <c r="A212" s="112">
        <v>43570</v>
      </c>
      <c r="B212" s="4" t="s">
        <v>115</v>
      </c>
      <c r="C212" s="4" t="s">
        <v>78</v>
      </c>
      <c r="D212" s="12"/>
      <c r="E212" s="158">
        <v>3</v>
      </c>
      <c r="F212" s="158">
        <v>1.6666666666666666E-2</v>
      </c>
      <c r="G212" s="158">
        <v>0</v>
      </c>
      <c r="H212" s="158">
        <v>1.07</v>
      </c>
      <c r="I212" s="158">
        <v>0</v>
      </c>
      <c r="J212" s="158">
        <v>0</v>
      </c>
      <c r="K212" s="158">
        <v>0</v>
      </c>
      <c r="L212" s="158">
        <v>0</v>
      </c>
      <c r="M212" s="158">
        <v>0</v>
      </c>
      <c r="N212" s="158">
        <v>0</v>
      </c>
      <c r="O212" s="158">
        <v>0</v>
      </c>
      <c r="P212" s="158">
        <v>0</v>
      </c>
      <c r="Q212" s="158">
        <v>0</v>
      </c>
      <c r="R212" s="158">
        <v>0</v>
      </c>
      <c r="S212" s="158">
        <v>0</v>
      </c>
      <c r="T212" s="158">
        <v>0</v>
      </c>
      <c r="U212" s="158">
        <v>0</v>
      </c>
      <c r="V212" s="158">
        <v>0</v>
      </c>
      <c r="W212" s="158">
        <v>0</v>
      </c>
      <c r="X212" s="158">
        <v>0</v>
      </c>
      <c r="Y212" s="158">
        <v>0</v>
      </c>
      <c r="Z212" s="158">
        <v>0.02</v>
      </c>
      <c r="AA212" s="158">
        <v>0</v>
      </c>
      <c r="AB212" s="158">
        <v>0.02</v>
      </c>
      <c r="AC212" s="158">
        <v>0</v>
      </c>
      <c r="AD212" s="158">
        <v>0</v>
      </c>
      <c r="AE212" s="158">
        <v>0</v>
      </c>
      <c r="AF212" s="158">
        <v>0</v>
      </c>
      <c r="AG212" s="158">
        <v>0</v>
      </c>
      <c r="AH212" s="158">
        <v>0</v>
      </c>
      <c r="AI212" s="158">
        <v>0</v>
      </c>
      <c r="AJ212" s="158">
        <v>0</v>
      </c>
      <c r="AK212" s="158">
        <v>0</v>
      </c>
      <c r="AL212" s="158">
        <v>0</v>
      </c>
      <c r="AM212" s="158">
        <v>0</v>
      </c>
      <c r="AN212" s="158">
        <v>0</v>
      </c>
      <c r="AO212" s="158">
        <v>0</v>
      </c>
      <c r="AP212" s="796">
        <f t="shared" si="5"/>
        <v>4.1066666666666665</v>
      </c>
      <c r="AQ212" s="113"/>
      <c r="AR212" s="104">
        <v>43570</v>
      </c>
      <c r="AS212" s="4" t="s">
        <v>135</v>
      </c>
      <c r="AT212" s="4" t="s">
        <v>115</v>
      </c>
      <c r="AU212" s="4">
        <v>10</v>
      </c>
      <c r="AV212" s="4" t="s">
        <v>75</v>
      </c>
      <c r="AW212" s="4">
        <v>18.100000000000001</v>
      </c>
      <c r="AX212" s="10">
        <v>208</v>
      </c>
      <c r="AY212" s="94">
        <v>1E-3</v>
      </c>
      <c r="AZ212" s="4">
        <v>0</v>
      </c>
      <c r="BA212" s="97">
        <v>22.1</v>
      </c>
      <c r="BB212" s="4">
        <v>759.1</v>
      </c>
      <c r="BC212" s="97">
        <v>8.1</v>
      </c>
      <c r="BD212" s="4">
        <v>1</v>
      </c>
      <c r="BE212" s="4">
        <v>0</v>
      </c>
      <c r="BF212" s="10">
        <v>2</v>
      </c>
      <c r="BG212" s="98">
        <v>0.3</v>
      </c>
      <c r="BH212" s="103"/>
    </row>
    <row r="213" spans="1:60" ht="16.5" thickBot="1">
      <c r="A213" s="92">
        <v>43570</v>
      </c>
      <c r="B213" s="4" t="s">
        <v>111</v>
      </c>
      <c r="C213" s="4" t="s">
        <v>78</v>
      </c>
      <c r="D213" s="12"/>
      <c r="E213" s="158">
        <v>0.11333333333333333</v>
      </c>
      <c r="F213" s="158">
        <v>0.01</v>
      </c>
      <c r="G213" s="158">
        <v>0</v>
      </c>
      <c r="H213" s="158">
        <v>0.31666666666666665</v>
      </c>
      <c r="I213" s="158">
        <v>0</v>
      </c>
      <c r="J213" s="158">
        <v>8.3333333333333329E-2</v>
      </c>
      <c r="K213" s="158">
        <v>0</v>
      </c>
      <c r="L213" s="158">
        <v>0</v>
      </c>
      <c r="M213" s="158">
        <v>0</v>
      </c>
      <c r="N213" s="158">
        <v>7.6666666666666661E-2</v>
      </c>
      <c r="O213" s="158">
        <v>6.6666666666666671E-3</v>
      </c>
      <c r="P213" s="158">
        <v>0</v>
      </c>
      <c r="Q213" s="158">
        <v>0</v>
      </c>
      <c r="R213" s="158">
        <v>0</v>
      </c>
      <c r="S213" s="158">
        <v>0</v>
      </c>
      <c r="T213" s="158">
        <v>0</v>
      </c>
      <c r="U213" s="158">
        <v>0</v>
      </c>
      <c r="V213" s="158">
        <v>0</v>
      </c>
      <c r="W213" s="158">
        <v>0</v>
      </c>
      <c r="X213" s="158">
        <v>0</v>
      </c>
      <c r="Y213" s="158">
        <v>0</v>
      </c>
      <c r="Z213" s="158">
        <v>1.6666666666666666E-2</v>
      </c>
      <c r="AA213" s="158">
        <v>0</v>
      </c>
      <c r="AB213" s="158">
        <v>3.3333333333333335E-3</v>
      </c>
      <c r="AC213" s="158">
        <v>0</v>
      </c>
      <c r="AD213" s="158">
        <v>0</v>
      </c>
      <c r="AE213" s="158">
        <v>0</v>
      </c>
      <c r="AF213" s="158">
        <v>1.3333333333333334E-2</v>
      </c>
      <c r="AG213" s="158">
        <v>0</v>
      </c>
      <c r="AH213" s="158">
        <v>0</v>
      </c>
      <c r="AI213" s="158">
        <v>0</v>
      </c>
      <c r="AJ213" s="158">
        <v>0</v>
      </c>
      <c r="AK213" s="158">
        <v>0</v>
      </c>
      <c r="AL213" s="158">
        <v>0</v>
      </c>
      <c r="AM213" s="158">
        <v>0</v>
      </c>
      <c r="AN213" s="158">
        <v>0</v>
      </c>
      <c r="AO213" s="158">
        <v>0</v>
      </c>
      <c r="AP213" s="796">
        <f t="shared" si="5"/>
        <v>0.54</v>
      </c>
      <c r="AQ213" s="113"/>
      <c r="AR213" s="104">
        <v>43570</v>
      </c>
      <c r="AS213" s="106">
        <v>0.47916666666666669</v>
      </c>
      <c r="AT213" s="4" t="s">
        <v>111</v>
      </c>
      <c r="AU213" s="4">
        <v>10</v>
      </c>
      <c r="AV213" s="4" t="s">
        <v>110</v>
      </c>
      <c r="AW213" s="4">
        <v>7</v>
      </c>
      <c r="AX213" s="4">
        <v>80</v>
      </c>
      <c r="AY213" s="94">
        <v>6.0299999999999999E-2</v>
      </c>
      <c r="AZ213" s="4">
        <v>0</v>
      </c>
      <c r="BA213" s="97">
        <v>21.6</v>
      </c>
      <c r="BB213" s="4">
        <v>759.1</v>
      </c>
      <c r="BC213" s="97">
        <v>6.9</v>
      </c>
      <c r="BD213" s="4">
        <v>28</v>
      </c>
      <c r="BE213" s="4">
        <v>0</v>
      </c>
      <c r="BF213" s="4">
        <v>7</v>
      </c>
      <c r="BG213" s="98">
        <v>0.12</v>
      </c>
      <c r="BH213" s="103"/>
    </row>
    <row r="214" spans="1:60" ht="16.5" thickBot="1">
      <c r="A214" s="92">
        <v>43586</v>
      </c>
      <c r="B214" s="4" t="s">
        <v>102</v>
      </c>
      <c r="C214" s="4" t="s">
        <v>78</v>
      </c>
      <c r="D214" s="12"/>
      <c r="E214" s="158">
        <v>0.02</v>
      </c>
      <c r="F214" s="158">
        <v>0</v>
      </c>
      <c r="G214" s="158">
        <v>0.19</v>
      </c>
      <c r="H214" s="158">
        <v>0.28333333333333333</v>
      </c>
      <c r="I214" s="158">
        <v>0</v>
      </c>
      <c r="J214" s="158">
        <v>2.6666666666666668E-2</v>
      </c>
      <c r="K214" s="158">
        <v>0</v>
      </c>
      <c r="L214" s="158">
        <v>2.6666666666666668E-2</v>
      </c>
      <c r="M214" s="158">
        <v>0</v>
      </c>
      <c r="N214" s="158">
        <v>0</v>
      </c>
      <c r="O214" s="158">
        <v>0</v>
      </c>
      <c r="P214" s="158">
        <v>0</v>
      </c>
      <c r="Q214" s="158">
        <v>0</v>
      </c>
      <c r="R214" s="158">
        <v>0.29666666666666669</v>
      </c>
      <c r="S214" s="158">
        <v>0.10666666666666667</v>
      </c>
      <c r="T214" s="158">
        <v>0</v>
      </c>
      <c r="U214" s="158">
        <v>0</v>
      </c>
      <c r="V214" s="158">
        <v>0</v>
      </c>
      <c r="W214" s="158">
        <v>0</v>
      </c>
      <c r="X214" s="158">
        <v>0</v>
      </c>
      <c r="Y214" s="158">
        <v>0</v>
      </c>
      <c r="Z214" s="158">
        <v>0</v>
      </c>
      <c r="AA214" s="158">
        <v>0</v>
      </c>
      <c r="AB214" s="158">
        <v>0</v>
      </c>
      <c r="AC214" s="158">
        <v>0</v>
      </c>
      <c r="AD214" s="158">
        <v>0</v>
      </c>
      <c r="AE214" s="158">
        <v>0</v>
      </c>
      <c r="AF214" s="158">
        <v>0</v>
      </c>
      <c r="AG214" s="158">
        <v>0</v>
      </c>
      <c r="AH214" s="158">
        <v>0</v>
      </c>
      <c r="AI214" s="158">
        <v>0</v>
      </c>
      <c r="AJ214" s="158">
        <v>0</v>
      </c>
      <c r="AK214" s="158">
        <v>3.3333333333333335E-3</v>
      </c>
      <c r="AL214" s="158">
        <v>0</v>
      </c>
      <c r="AM214" s="158">
        <v>0</v>
      </c>
      <c r="AN214" s="158">
        <v>0</v>
      </c>
      <c r="AO214" s="158">
        <v>0</v>
      </c>
      <c r="AP214" s="796">
        <f t="shared" si="5"/>
        <v>0.62999999999999989</v>
      </c>
      <c r="AQ214" s="113"/>
      <c r="AR214" s="100">
        <v>43586</v>
      </c>
      <c r="AS214" s="101">
        <v>0.66666666666666663</v>
      </c>
      <c r="AT214" s="4" t="s">
        <v>105</v>
      </c>
      <c r="AU214" s="4">
        <v>10</v>
      </c>
      <c r="AV214" s="95" t="s">
        <v>75</v>
      </c>
      <c r="AW214" s="4">
        <v>9.5</v>
      </c>
      <c r="AX214" s="4">
        <v>127</v>
      </c>
      <c r="AY214" s="94">
        <v>0.72</v>
      </c>
      <c r="AZ214" s="4">
        <v>0.3</v>
      </c>
      <c r="BA214" s="97">
        <v>30.5</v>
      </c>
      <c r="BB214" s="4">
        <v>757.4</v>
      </c>
      <c r="BC214" s="97">
        <v>7.8</v>
      </c>
      <c r="BD214" s="4">
        <v>1</v>
      </c>
      <c r="BE214" s="4">
        <v>0</v>
      </c>
      <c r="BF214" s="4">
        <v>6.5</v>
      </c>
      <c r="BG214" s="98" t="s">
        <v>137</v>
      </c>
      <c r="BH214" s="103"/>
    </row>
    <row r="215" spans="1:60" ht="16.5" thickBot="1">
      <c r="A215" s="92">
        <v>43586</v>
      </c>
      <c r="B215" s="4" t="s">
        <v>98</v>
      </c>
      <c r="C215" s="4" t="s">
        <v>78</v>
      </c>
      <c r="D215" s="12"/>
      <c r="E215" s="158">
        <v>0.03</v>
      </c>
      <c r="F215" s="158">
        <v>0</v>
      </c>
      <c r="G215" s="158">
        <v>0.36666666666666664</v>
      </c>
      <c r="H215" s="158">
        <v>4.4866666666666664</v>
      </c>
      <c r="I215" s="158">
        <v>0</v>
      </c>
      <c r="J215" s="158">
        <v>0</v>
      </c>
      <c r="K215" s="158">
        <v>0</v>
      </c>
      <c r="L215" s="158">
        <v>0</v>
      </c>
      <c r="M215" s="158">
        <v>0</v>
      </c>
      <c r="N215" s="158">
        <v>0</v>
      </c>
      <c r="O215" s="158">
        <v>0</v>
      </c>
      <c r="P215" s="158">
        <v>0</v>
      </c>
      <c r="Q215" s="158">
        <v>0</v>
      </c>
      <c r="R215" s="158">
        <v>0.38</v>
      </c>
      <c r="S215" s="158">
        <v>1.3333333333333334E-2</v>
      </c>
      <c r="T215" s="158">
        <v>0</v>
      </c>
      <c r="U215" s="158">
        <v>0</v>
      </c>
      <c r="V215" s="158">
        <v>0</v>
      </c>
      <c r="W215" s="158">
        <v>0</v>
      </c>
      <c r="X215" s="158">
        <v>0</v>
      </c>
      <c r="Y215" s="158">
        <v>0</v>
      </c>
      <c r="Z215" s="158">
        <v>0</v>
      </c>
      <c r="AA215" s="158">
        <v>0</v>
      </c>
      <c r="AB215" s="158">
        <v>0</v>
      </c>
      <c r="AC215" s="158">
        <v>0</v>
      </c>
      <c r="AD215" s="158">
        <v>0</v>
      </c>
      <c r="AE215" s="158">
        <v>0</v>
      </c>
      <c r="AF215" s="158">
        <v>0</v>
      </c>
      <c r="AG215" s="158">
        <v>0</v>
      </c>
      <c r="AH215" s="158">
        <v>0</v>
      </c>
      <c r="AI215" s="158">
        <v>0</v>
      </c>
      <c r="AJ215" s="158">
        <v>0</v>
      </c>
      <c r="AK215" s="158">
        <v>3.3333333333333335E-3</v>
      </c>
      <c r="AL215" s="158">
        <v>0</v>
      </c>
      <c r="AM215" s="158">
        <v>0</v>
      </c>
      <c r="AN215" s="158">
        <v>0</v>
      </c>
      <c r="AO215" s="158">
        <v>0</v>
      </c>
      <c r="AP215" s="796">
        <f t="shared" si="5"/>
        <v>4.8999999999999995</v>
      </c>
      <c r="AQ215" s="113"/>
      <c r="AR215" s="100">
        <v>43586</v>
      </c>
      <c r="AS215" s="101">
        <v>0.61458333333333337</v>
      </c>
      <c r="AT215" s="4" t="s">
        <v>101</v>
      </c>
      <c r="AU215" s="4">
        <v>10</v>
      </c>
      <c r="AV215" s="95" t="s">
        <v>75</v>
      </c>
      <c r="AW215" s="4">
        <v>8</v>
      </c>
      <c r="AX215" s="4">
        <v>103</v>
      </c>
      <c r="AY215" s="94">
        <v>6.9999999999999999E-4</v>
      </c>
      <c r="AZ215" s="4">
        <v>0</v>
      </c>
      <c r="BA215" s="97">
        <v>28.3</v>
      </c>
      <c r="BB215" s="4">
        <v>759.5</v>
      </c>
      <c r="BC215" s="97">
        <v>7.8</v>
      </c>
      <c r="BD215" s="4">
        <v>0</v>
      </c>
      <c r="BE215" s="4">
        <v>0</v>
      </c>
      <c r="BF215" s="4">
        <v>18</v>
      </c>
      <c r="BG215" s="98">
        <v>0.2</v>
      </c>
      <c r="BH215" s="103"/>
    </row>
    <row r="216" spans="1:60" ht="16.5" thickBot="1">
      <c r="A216" s="92">
        <v>43586</v>
      </c>
      <c r="B216" s="4" t="s">
        <v>84</v>
      </c>
      <c r="C216" s="4" t="s">
        <v>78</v>
      </c>
      <c r="D216" s="12"/>
      <c r="E216" s="158">
        <v>1.3333333333333334E-2</v>
      </c>
      <c r="F216" s="158">
        <v>6.6666666666666671E-3</v>
      </c>
      <c r="G216" s="158">
        <v>0.05</v>
      </c>
      <c r="H216" s="158">
        <v>0.57666666666666666</v>
      </c>
      <c r="I216" s="158">
        <v>0</v>
      </c>
      <c r="J216" s="158">
        <v>0</v>
      </c>
      <c r="K216" s="158">
        <v>0</v>
      </c>
      <c r="L216" s="158">
        <v>0</v>
      </c>
      <c r="M216" s="158">
        <v>0</v>
      </c>
      <c r="N216" s="158">
        <v>0</v>
      </c>
      <c r="O216" s="158">
        <v>0</v>
      </c>
      <c r="P216" s="158">
        <v>0</v>
      </c>
      <c r="Q216" s="158">
        <v>0</v>
      </c>
      <c r="R216" s="158">
        <v>0.05</v>
      </c>
      <c r="S216" s="158">
        <v>0</v>
      </c>
      <c r="T216" s="158">
        <v>0</v>
      </c>
      <c r="U216" s="158">
        <v>0</v>
      </c>
      <c r="V216" s="158">
        <v>0</v>
      </c>
      <c r="W216" s="158">
        <v>0</v>
      </c>
      <c r="X216" s="158">
        <v>0</v>
      </c>
      <c r="Y216" s="158">
        <v>0</v>
      </c>
      <c r="Z216" s="158">
        <v>0</v>
      </c>
      <c r="AA216" s="158">
        <v>0</v>
      </c>
      <c r="AB216" s="158">
        <v>0</v>
      </c>
      <c r="AC216" s="158">
        <v>0</v>
      </c>
      <c r="AD216" s="158">
        <v>0</v>
      </c>
      <c r="AE216" s="158">
        <v>0</v>
      </c>
      <c r="AF216" s="158">
        <v>0</v>
      </c>
      <c r="AG216" s="158">
        <v>0</v>
      </c>
      <c r="AH216" s="158">
        <v>0</v>
      </c>
      <c r="AI216" s="158">
        <v>0</v>
      </c>
      <c r="AJ216" s="158">
        <v>0</v>
      </c>
      <c r="AK216" s="158">
        <v>0</v>
      </c>
      <c r="AL216" s="158">
        <v>0</v>
      </c>
      <c r="AM216" s="158">
        <v>0</v>
      </c>
      <c r="AN216" s="158">
        <v>0</v>
      </c>
      <c r="AO216" s="158">
        <v>0</v>
      </c>
      <c r="AP216" s="796">
        <f t="shared" si="5"/>
        <v>0.64666666666666672</v>
      </c>
      <c r="AQ216" s="113"/>
      <c r="AR216" s="100">
        <v>43586</v>
      </c>
      <c r="AS216" s="101">
        <v>0.5625</v>
      </c>
      <c r="AT216" s="4" t="s">
        <v>85</v>
      </c>
      <c r="AU216" s="4">
        <v>5</v>
      </c>
      <c r="AV216" s="95" t="s">
        <v>75</v>
      </c>
      <c r="AW216" s="4">
        <v>15.76</v>
      </c>
      <c r="AX216" s="4">
        <v>183</v>
      </c>
      <c r="AY216" s="94">
        <v>0.20399999999999999</v>
      </c>
      <c r="AZ216" s="4">
        <v>0.1</v>
      </c>
      <c r="BA216" s="97">
        <v>22.7</v>
      </c>
      <c r="BB216" s="4">
        <v>760.5</v>
      </c>
      <c r="BC216" s="97">
        <v>9.1999999999999993</v>
      </c>
      <c r="BD216" s="4">
        <v>0</v>
      </c>
      <c r="BE216" s="4">
        <v>0</v>
      </c>
      <c r="BF216" s="4">
        <v>10</v>
      </c>
      <c r="BG216" s="98">
        <v>0.05</v>
      </c>
      <c r="BH216" s="103" t="s">
        <v>138</v>
      </c>
    </row>
    <row r="217" spans="1:60" ht="16.5" thickBot="1">
      <c r="A217" s="92">
        <v>43588</v>
      </c>
      <c r="B217" s="4" t="s">
        <v>80</v>
      </c>
      <c r="C217" s="4" t="s">
        <v>78</v>
      </c>
      <c r="D217" s="12"/>
      <c r="E217" s="158">
        <v>0.5</v>
      </c>
      <c r="F217" s="158">
        <v>6.6666666666666671E-3</v>
      </c>
      <c r="G217" s="158">
        <v>6.6666666666666671E-3</v>
      </c>
      <c r="H217" s="158">
        <v>0.46333333333333332</v>
      </c>
      <c r="I217" s="158">
        <v>0</v>
      </c>
      <c r="J217" s="158">
        <v>6.6666666666666671E-3</v>
      </c>
      <c r="K217" s="158">
        <v>0</v>
      </c>
      <c r="L217" s="158">
        <v>6.6666666666666671E-3</v>
      </c>
      <c r="M217" s="158">
        <v>0</v>
      </c>
      <c r="N217" s="158">
        <v>0</v>
      </c>
      <c r="O217" s="158">
        <v>0</v>
      </c>
      <c r="P217" s="158">
        <v>0</v>
      </c>
      <c r="Q217" s="158">
        <v>0</v>
      </c>
      <c r="R217" s="158">
        <v>0.01</v>
      </c>
      <c r="S217" s="158">
        <v>0</v>
      </c>
      <c r="T217" s="158">
        <v>0</v>
      </c>
      <c r="U217" s="158">
        <v>0</v>
      </c>
      <c r="V217" s="158">
        <v>0</v>
      </c>
      <c r="W217" s="158">
        <v>0</v>
      </c>
      <c r="X217" s="158">
        <v>0</v>
      </c>
      <c r="Y217" s="158">
        <v>4.3333333333333335E-2</v>
      </c>
      <c r="Z217" s="158">
        <v>5.6666666666666664E-2</v>
      </c>
      <c r="AA217" s="158">
        <v>0</v>
      </c>
      <c r="AB217" s="158">
        <v>4.6666666666666669E-2</v>
      </c>
      <c r="AC217" s="158">
        <v>0</v>
      </c>
      <c r="AD217" s="797">
        <v>0</v>
      </c>
      <c r="AE217" s="797">
        <v>0</v>
      </c>
      <c r="AF217" s="797">
        <v>0.01</v>
      </c>
      <c r="AG217" s="797">
        <v>0</v>
      </c>
      <c r="AH217" s="797">
        <v>0</v>
      </c>
      <c r="AI217" s="797">
        <v>0</v>
      </c>
      <c r="AJ217" s="797">
        <v>0</v>
      </c>
      <c r="AK217" s="797">
        <v>3.3333333333333335E-3</v>
      </c>
      <c r="AL217" s="797">
        <v>0</v>
      </c>
      <c r="AM217" s="797">
        <v>3.6666666666666667E-2</v>
      </c>
      <c r="AN217" s="797">
        <v>0</v>
      </c>
      <c r="AO217" s="797">
        <v>0</v>
      </c>
      <c r="AP217" s="798">
        <f t="shared" si="5"/>
        <v>1.1233333333333335</v>
      </c>
      <c r="AQ217" s="113"/>
      <c r="AR217" s="100">
        <v>43588</v>
      </c>
      <c r="AS217" s="101">
        <v>0.4826388888888889</v>
      </c>
      <c r="AT217" s="4" t="s">
        <v>80</v>
      </c>
      <c r="AU217" s="4">
        <v>10</v>
      </c>
      <c r="AV217" s="95" t="s">
        <v>75</v>
      </c>
      <c r="AW217" s="4">
        <v>7.1</v>
      </c>
      <c r="AX217" s="4">
        <v>79</v>
      </c>
      <c r="AY217" s="94">
        <v>0.19800000000000001</v>
      </c>
      <c r="AZ217" s="4">
        <v>0.1</v>
      </c>
      <c r="BA217" s="97">
        <v>20.399999999999999</v>
      </c>
      <c r="BB217" s="4">
        <v>759.6</v>
      </c>
      <c r="BC217" s="97">
        <v>6.8</v>
      </c>
      <c r="BD217" s="4">
        <v>7</v>
      </c>
      <c r="BE217" s="4">
        <v>0</v>
      </c>
      <c r="BF217" s="4">
        <v>54</v>
      </c>
      <c r="BG217" s="98">
        <v>0.35</v>
      </c>
      <c r="BH217" s="103"/>
    </row>
    <row r="218" spans="1:60" ht="18.75" thickBot="1">
      <c r="AD218" s="799"/>
      <c r="AE218" s="800"/>
      <c r="AF218" s="800"/>
      <c r="AG218" s="800"/>
      <c r="AH218" s="800"/>
      <c r="AI218" s="801"/>
      <c r="AJ218" s="801"/>
      <c r="AK218" s="801"/>
      <c r="AL218" s="801"/>
      <c r="AM218" s="801"/>
      <c r="AN218" s="801"/>
      <c r="AO218" s="802" t="s">
        <v>179</v>
      </c>
      <c r="AP218" s="803">
        <f>SUM(AP194:AP217)</f>
        <v>95.410000000000011</v>
      </c>
    </row>
  </sheetData>
  <pageMargins left="0.7" right="0.7" top="0.75" bottom="0.75" header="0.3" footer="0.3"/>
  <pageSetup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BO187"/>
  <sheetViews>
    <sheetView zoomScale="50" zoomScaleNormal="50" workbookViewId="0">
      <pane xSplit="6" ySplit="1" topLeftCell="G53" activePane="bottomRight" state="frozen"/>
      <selection pane="bottomRight" activeCell="A170" sqref="A170"/>
      <selection pane="bottomLeft" activeCell="A2" sqref="A2"/>
      <selection pane="topRight" activeCell="E1" sqref="E1"/>
    </sheetView>
  </sheetViews>
  <sheetFormatPr defaultRowHeight="15"/>
  <cols>
    <col min="2" max="2" width="6.42578125" customWidth="1"/>
    <col min="3" max="3" width="10.5703125" customWidth="1"/>
    <col min="4" max="4" width="6.42578125" customWidth="1"/>
    <col min="5" max="5" width="7.42578125" customWidth="1"/>
    <col min="6" max="6" width="1.140625" customWidth="1"/>
    <col min="7" max="8" width="7.5703125" customWidth="1"/>
    <col min="9" max="9" width="6.85546875" customWidth="1"/>
    <col min="10" max="10" width="7.5703125" customWidth="1"/>
    <col min="11" max="11" width="6.85546875" customWidth="1"/>
    <col min="12" max="12" width="5.5703125" customWidth="1"/>
    <col min="13" max="19" width="6.85546875" customWidth="1"/>
    <col min="20" max="20" width="5.5703125" customWidth="1"/>
    <col min="21" max="21" width="6.85546875" customWidth="1"/>
    <col min="22" max="26" width="5.5703125" customWidth="1"/>
    <col min="27" max="27" width="6.85546875" customWidth="1"/>
    <col min="28" max="28" width="5.5703125" customWidth="1"/>
    <col min="29" max="30" width="6.85546875" customWidth="1"/>
    <col min="31" max="34" width="5.5703125" customWidth="1"/>
    <col min="35" max="36" width="6.85546875" customWidth="1"/>
    <col min="37" max="38" width="5.5703125" customWidth="1"/>
    <col min="39" max="39" width="6.85546875" customWidth="1"/>
    <col min="40" max="43" width="5.5703125" customWidth="1"/>
    <col min="44" max="44" width="8.42578125" customWidth="1"/>
    <col min="45" max="45" width="1.85546875" customWidth="1"/>
    <col min="47" max="47" width="6.42578125" customWidth="1"/>
    <col min="48" max="48" width="10.5703125" customWidth="1"/>
    <col min="49" max="49" width="7.42578125" customWidth="1"/>
    <col min="50" max="50" width="1.140625" customWidth="1"/>
    <col min="51" max="52" width="7.5703125" customWidth="1"/>
    <col min="53" max="53" width="6.85546875" customWidth="1"/>
    <col min="54" max="54" width="7.5703125" customWidth="1"/>
    <col min="55" max="66" width="6.85546875" customWidth="1"/>
    <col min="67" max="67" width="8.42578125" customWidth="1"/>
  </cols>
  <sheetData>
    <row r="1" spans="1:67" ht="249">
      <c r="A1" s="2" t="s">
        <v>180</v>
      </c>
      <c r="B1" s="2" t="s">
        <v>19</v>
      </c>
      <c r="C1" s="2" t="s">
        <v>18</v>
      </c>
      <c r="D1" s="2" t="s">
        <v>19</v>
      </c>
      <c r="E1" s="2" t="s">
        <v>20</v>
      </c>
      <c r="F1" s="374"/>
      <c r="G1" s="375" t="s">
        <v>181</v>
      </c>
      <c r="H1" s="376" t="s">
        <v>182</v>
      </c>
      <c r="I1" s="376" t="s">
        <v>183</v>
      </c>
      <c r="J1" s="376" t="s">
        <v>184</v>
      </c>
      <c r="K1" s="376" t="s">
        <v>185</v>
      </c>
      <c r="L1" s="29" t="s">
        <v>26</v>
      </c>
      <c r="M1" s="376" t="s">
        <v>186</v>
      </c>
      <c r="N1" s="376" t="s">
        <v>187</v>
      </c>
      <c r="O1" s="376" t="s">
        <v>188</v>
      </c>
      <c r="P1" s="376" t="s">
        <v>189</v>
      </c>
      <c r="Q1" s="376" t="s">
        <v>190</v>
      </c>
      <c r="R1" s="376" t="s">
        <v>191</v>
      </c>
      <c r="S1" s="376" t="s">
        <v>192</v>
      </c>
      <c r="T1" s="133" t="s">
        <v>34</v>
      </c>
      <c r="U1" s="377" t="s">
        <v>193</v>
      </c>
      <c r="V1" s="30" t="s">
        <v>36</v>
      </c>
      <c r="W1" s="135" t="s">
        <v>37</v>
      </c>
      <c r="X1" s="135" t="s">
        <v>38</v>
      </c>
      <c r="Y1" s="135" t="s">
        <v>39</v>
      </c>
      <c r="Z1" s="397" t="s">
        <v>40</v>
      </c>
      <c r="AA1" s="377" t="s">
        <v>194</v>
      </c>
      <c r="AB1" s="31" t="s">
        <v>42</v>
      </c>
      <c r="AC1" s="377" t="s">
        <v>195</v>
      </c>
      <c r="AD1" s="377" t="s">
        <v>196</v>
      </c>
      <c r="AE1" s="26" t="s">
        <v>45</v>
      </c>
      <c r="AF1" s="26" t="s">
        <v>46</v>
      </c>
      <c r="AG1" s="26" t="s">
        <v>47</v>
      </c>
      <c r="AH1" s="26" t="s">
        <v>48</v>
      </c>
      <c r="AI1" s="377" t="s">
        <v>197</v>
      </c>
      <c r="AJ1" s="377" t="s">
        <v>198</v>
      </c>
      <c r="AK1" s="26" t="s">
        <v>51</v>
      </c>
      <c r="AL1" s="25" t="s">
        <v>52</v>
      </c>
      <c r="AM1" s="377" t="s">
        <v>199</v>
      </c>
      <c r="AN1" s="25" t="s">
        <v>54</v>
      </c>
      <c r="AO1" s="25" t="s">
        <v>55</v>
      </c>
      <c r="AP1" s="25" t="s">
        <v>56</v>
      </c>
      <c r="AQ1" s="25" t="s">
        <v>57</v>
      </c>
      <c r="AR1" s="375" t="s">
        <v>200</v>
      </c>
      <c r="AS1" s="393"/>
      <c r="AU1" s="2" t="s">
        <v>19</v>
      </c>
      <c r="AV1" s="2" t="s">
        <v>18</v>
      </c>
      <c r="AW1" s="2" t="s">
        <v>20</v>
      </c>
      <c r="AX1" s="374"/>
      <c r="AY1" s="375" t="s">
        <v>181</v>
      </c>
      <c r="AZ1" s="376" t="s">
        <v>182</v>
      </c>
      <c r="BA1" s="376" t="s">
        <v>183</v>
      </c>
      <c r="BB1" s="376" t="s">
        <v>184</v>
      </c>
      <c r="BC1" s="376" t="s">
        <v>185</v>
      </c>
      <c r="BD1" s="376" t="s">
        <v>201</v>
      </c>
      <c r="BE1" s="376" t="s">
        <v>187</v>
      </c>
      <c r="BF1" s="376" t="s">
        <v>188</v>
      </c>
      <c r="BG1" s="376" t="s">
        <v>189</v>
      </c>
      <c r="BH1" s="376" t="s">
        <v>190</v>
      </c>
      <c r="BI1" s="376" t="s">
        <v>191</v>
      </c>
      <c r="BJ1" s="376" t="s">
        <v>192</v>
      </c>
      <c r="BK1" s="377" t="s">
        <v>193</v>
      </c>
      <c r="BL1" s="377" t="s">
        <v>202</v>
      </c>
      <c r="BM1" s="377" t="s">
        <v>203</v>
      </c>
      <c r="BN1" s="377" t="s">
        <v>204</v>
      </c>
      <c r="BO1" s="375" t="s">
        <v>200</v>
      </c>
    </row>
    <row r="2" spans="1:67" s="934" customFormat="1" ht="15.75">
      <c r="B2" s="923"/>
      <c r="C2" s="923"/>
      <c r="D2" s="923"/>
      <c r="E2" s="923"/>
      <c r="F2" s="924"/>
      <c r="G2" s="925"/>
      <c r="H2" s="925"/>
      <c r="I2" s="925"/>
      <c r="J2" s="925"/>
      <c r="K2" s="925"/>
      <c r="L2" s="926"/>
      <c r="M2" s="925"/>
      <c r="N2" s="925"/>
      <c r="O2" s="925"/>
      <c r="P2" s="925"/>
      <c r="Q2" s="925"/>
      <c r="R2" s="925"/>
      <c r="S2" s="925"/>
      <c r="T2" s="927"/>
      <c r="U2" s="925"/>
      <c r="V2" s="928"/>
      <c r="W2" s="929"/>
      <c r="X2" s="929"/>
      <c r="Y2" s="929"/>
      <c r="Z2" s="930"/>
      <c r="AA2" s="925"/>
      <c r="AB2" s="931"/>
      <c r="AC2" s="925"/>
      <c r="AD2" s="925"/>
      <c r="AE2" s="932"/>
      <c r="AF2" s="932"/>
      <c r="AG2" s="932"/>
      <c r="AH2" s="932"/>
      <c r="AI2" s="925"/>
      <c r="AJ2" s="925"/>
      <c r="AK2" s="932"/>
      <c r="AL2" s="933"/>
      <c r="AM2" s="925"/>
      <c r="AN2" s="933"/>
      <c r="AO2" s="933"/>
      <c r="AP2" s="933"/>
      <c r="AQ2" s="933"/>
      <c r="AR2" s="925"/>
      <c r="AS2" s="930"/>
      <c r="AU2" s="923"/>
      <c r="AV2" s="935" t="s">
        <v>77</v>
      </c>
      <c r="AW2" s="923"/>
      <c r="AX2" s="924"/>
      <c r="AY2" s="945" t="s">
        <v>205</v>
      </c>
      <c r="AZ2" s="945">
        <f>AY2+1</f>
        <v>2</v>
      </c>
      <c r="BA2" s="945">
        <f t="shared" ref="BA2:BN2" si="0">AZ2+1</f>
        <v>3</v>
      </c>
      <c r="BB2" s="945">
        <f t="shared" si="0"/>
        <v>4</v>
      </c>
      <c r="BC2" s="945">
        <f t="shared" si="0"/>
        <v>5</v>
      </c>
      <c r="BD2" s="945">
        <f t="shared" si="0"/>
        <v>6</v>
      </c>
      <c r="BE2" s="945">
        <f t="shared" si="0"/>
        <v>7</v>
      </c>
      <c r="BF2" s="945">
        <f t="shared" si="0"/>
        <v>8</v>
      </c>
      <c r="BG2" s="945">
        <f t="shared" si="0"/>
        <v>9</v>
      </c>
      <c r="BH2" s="945">
        <f t="shared" si="0"/>
        <v>10</v>
      </c>
      <c r="BI2" s="945">
        <f t="shared" si="0"/>
        <v>11</v>
      </c>
      <c r="BJ2" s="945">
        <f t="shared" si="0"/>
        <v>12</v>
      </c>
      <c r="BK2" s="945">
        <f t="shared" si="0"/>
        <v>13</v>
      </c>
      <c r="BL2" s="945">
        <f t="shared" si="0"/>
        <v>14</v>
      </c>
      <c r="BM2" s="945">
        <f t="shared" si="0"/>
        <v>15</v>
      </c>
      <c r="BN2" s="945">
        <f t="shared" si="0"/>
        <v>16</v>
      </c>
      <c r="BO2" s="925"/>
    </row>
    <row r="3" spans="1:67" ht="15.75">
      <c r="A3" s="453">
        <v>1</v>
      </c>
      <c r="B3" s="378" t="s">
        <v>82</v>
      </c>
      <c r="C3" s="1490">
        <v>43218</v>
      </c>
      <c r="D3" s="378" t="s">
        <v>82</v>
      </c>
      <c r="E3" s="378" t="s">
        <v>77</v>
      </c>
      <c r="F3" s="712"/>
      <c r="G3" s="1491">
        <v>326.19775739041796</v>
      </c>
      <c r="H3" s="1491">
        <v>0</v>
      </c>
      <c r="I3" s="1491">
        <v>0</v>
      </c>
      <c r="J3" s="1491">
        <v>0</v>
      </c>
      <c r="K3" s="1491">
        <v>0</v>
      </c>
      <c r="L3" s="718"/>
      <c r="M3" s="1491">
        <v>0</v>
      </c>
      <c r="N3" s="1491">
        <v>0</v>
      </c>
      <c r="O3" s="1491">
        <v>0</v>
      </c>
      <c r="P3" s="1491">
        <v>0</v>
      </c>
      <c r="Q3" s="1491">
        <v>0</v>
      </c>
      <c r="R3" s="1491">
        <v>0</v>
      </c>
      <c r="S3" s="1491">
        <v>0</v>
      </c>
      <c r="T3" s="718"/>
      <c r="U3" s="706">
        <v>0</v>
      </c>
      <c r="V3" s="718"/>
      <c r="W3" s="718"/>
      <c r="X3" s="706">
        <v>0</v>
      </c>
      <c r="Y3" s="706">
        <v>0</v>
      </c>
      <c r="Z3" s="706">
        <v>0</v>
      </c>
      <c r="AA3" s="706">
        <v>0</v>
      </c>
      <c r="AB3" s="718"/>
      <c r="AC3" s="706">
        <v>0</v>
      </c>
      <c r="AD3" s="706">
        <v>0</v>
      </c>
      <c r="AE3" s="718"/>
      <c r="AF3" s="718"/>
      <c r="AG3" s="718"/>
      <c r="AH3" s="718"/>
      <c r="AI3" s="706">
        <v>0</v>
      </c>
      <c r="AJ3" s="706">
        <v>0</v>
      </c>
      <c r="AK3" s="718"/>
      <c r="AL3" s="718"/>
      <c r="AM3" s="706">
        <v>0</v>
      </c>
      <c r="AN3" s="718"/>
      <c r="AO3" s="718"/>
      <c r="AP3" s="718"/>
      <c r="AQ3" s="718"/>
      <c r="AR3" s="1492">
        <f>SUM(G3:AQ3)</f>
        <v>326.19775739041796</v>
      </c>
      <c r="AS3" s="394"/>
      <c r="AU3" s="558" t="s">
        <v>82</v>
      </c>
      <c r="AV3" s="1493">
        <v>43218</v>
      </c>
      <c r="AW3" s="558" t="s">
        <v>77</v>
      </c>
      <c r="AX3" s="924"/>
      <c r="AY3" s="1494">
        <v>326.19775739041796</v>
      </c>
      <c r="AZ3" s="1495">
        <v>0</v>
      </c>
      <c r="BA3" s="1495">
        <v>0</v>
      </c>
      <c r="BB3" s="1495">
        <v>0</v>
      </c>
      <c r="BC3" s="1495">
        <v>0</v>
      </c>
      <c r="BD3" s="1495">
        <v>0</v>
      </c>
      <c r="BE3" s="1495">
        <v>0</v>
      </c>
      <c r="BF3" s="1495">
        <v>0</v>
      </c>
      <c r="BG3" s="1495">
        <v>0</v>
      </c>
      <c r="BH3" s="1495">
        <v>0</v>
      </c>
      <c r="BI3" s="1495">
        <v>0</v>
      </c>
      <c r="BJ3" s="1495">
        <v>0</v>
      </c>
      <c r="BK3" s="921">
        <v>0</v>
      </c>
      <c r="BL3" s="921">
        <v>0</v>
      </c>
      <c r="BM3" s="921">
        <v>0</v>
      </c>
      <c r="BN3" s="921">
        <v>0</v>
      </c>
      <c r="BO3" s="1492">
        <f t="shared" ref="BO3:BO27" si="1">SUM(AY3:BN3)</f>
        <v>326.19775739041796</v>
      </c>
    </row>
    <row r="4" spans="1:67" ht="15.75">
      <c r="A4" s="453">
        <f>A3+1</f>
        <v>2</v>
      </c>
      <c r="B4" s="1496" t="s">
        <v>82</v>
      </c>
      <c r="C4" s="1490">
        <v>43336</v>
      </c>
      <c r="D4" s="1496" t="s">
        <v>82</v>
      </c>
      <c r="E4" s="1496" t="s">
        <v>77</v>
      </c>
      <c r="F4" s="713"/>
      <c r="G4" s="1491">
        <v>0</v>
      </c>
      <c r="H4" s="1491">
        <v>0</v>
      </c>
      <c r="I4" s="1491">
        <v>0</v>
      </c>
      <c r="J4" s="1491">
        <v>0</v>
      </c>
      <c r="K4" s="1491">
        <v>0</v>
      </c>
      <c r="L4" s="718"/>
      <c r="M4" s="1491">
        <v>0</v>
      </c>
      <c r="N4" s="1491">
        <v>0</v>
      </c>
      <c r="O4" s="1491">
        <v>0</v>
      </c>
      <c r="P4" s="1491">
        <v>0</v>
      </c>
      <c r="Q4" s="1491">
        <v>0</v>
      </c>
      <c r="R4" s="1491">
        <v>0</v>
      </c>
      <c r="S4" s="1491">
        <v>0</v>
      </c>
      <c r="T4" s="718"/>
      <c r="U4" s="1497">
        <v>0</v>
      </c>
      <c r="V4" s="718"/>
      <c r="W4" s="718"/>
      <c r="X4" s="1497">
        <v>0</v>
      </c>
      <c r="Y4" s="1497">
        <v>0</v>
      </c>
      <c r="Z4" s="1497">
        <v>0</v>
      </c>
      <c r="AA4" s="1497">
        <v>0</v>
      </c>
      <c r="AB4" s="718"/>
      <c r="AC4" s="1497">
        <v>0</v>
      </c>
      <c r="AD4" s="1497">
        <v>0</v>
      </c>
      <c r="AE4" s="718"/>
      <c r="AF4" s="718"/>
      <c r="AG4" s="718"/>
      <c r="AH4" s="718"/>
      <c r="AI4" s="1497">
        <v>0</v>
      </c>
      <c r="AJ4" s="1497">
        <v>0</v>
      </c>
      <c r="AK4" s="718"/>
      <c r="AL4" s="718"/>
      <c r="AM4" s="1497">
        <v>0</v>
      </c>
      <c r="AN4" s="718"/>
      <c r="AO4" s="718"/>
      <c r="AP4" s="718"/>
      <c r="AQ4" s="718"/>
      <c r="AR4" s="1492">
        <f>SUM(G4:AQ4)</f>
        <v>0</v>
      </c>
      <c r="AS4" s="394"/>
      <c r="AU4" s="1498" t="s">
        <v>82</v>
      </c>
      <c r="AV4" s="1493">
        <v>43336</v>
      </c>
      <c r="AW4" s="1498" t="s">
        <v>77</v>
      </c>
      <c r="AX4" s="924"/>
      <c r="AY4" s="1494">
        <v>0</v>
      </c>
      <c r="AZ4" s="1495">
        <v>0</v>
      </c>
      <c r="BA4" s="1495">
        <v>0</v>
      </c>
      <c r="BB4" s="1495">
        <v>0</v>
      </c>
      <c r="BC4" s="1495">
        <v>0</v>
      </c>
      <c r="BD4" s="1495">
        <v>0</v>
      </c>
      <c r="BE4" s="1495">
        <v>0</v>
      </c>
      <c r="BF4" s="1495">
        <v>0</v>
      </c>
      <c r="BG4" s="1495">
        <v>0</v>
      </c>
      <c r="BH4" s="1495">
        <v>0</v>
      </c>
      <c r="BI4" s="1495">
        <v>0</v>
      </c>
      <c r="BJ4" s="1495">
        <v>0</v>
      </c>
      <c r="BK4" s="1499">
        <v>0</v>
      </c>
      <c r="BL4" s="1499">
        <v>0</v>
      </c>
      <c r="BM4" s="1499">
        <v>0</v>
      </c>
      <c r="BN4" s="1499">
        <v>0</v>
      </c>
      <c r="BO4" s="1492">
        <f t="shared" si="1"/>
        <v>0</v>
      </c>
    </row>
    <row r="5" spans="1:67" ht="15.75">
      <c r="B5" s="379"/>
      <c r="C5" s="1500"/>
      <c r="D5" s="379"/>
      <c r="E5" s="380" t="s">
        <v>206</v>
      </c>
      <c r="F5" s="713"/>
      <c r="G5" s="381">
        <v>163</v>
      </c>
      <c r="H5" s="381">
        <v>0</v>
      </c>
      <c r="I5" s="381">
        <v>0</v>
      </c>
      <c r="J5" s="381">
        <v>0</v>
      </c>
      <c r="K5" s="381">
        <v>0</v>
      </c>
      <c r="L5" s="381"/>
      <c r="M5" s="381">
        <v>0</v>
      </c>
      <c r="N5" s="381">
        <v>0</v>
      </c>
      <c r="O5" s="381">
        <v>3.3978933061501873</v>
      </c>
      <c r="P5" s="381">
        <v>0</v>
      </c>
      <c r="Q5" s="381">
        <v>0</v>
      </c>
      <c r="R5" s="381">
        <v>0</v>
      </c>
      <c r="S5" s="381">
        <v>0</v>
      </c>
      <c r="T5" s="381"/>
      <c r="U5" s="381">
        <v>0</v>
      </c>
      <c r="V5" s="381"/>
      <c r="W5" s="381"/>
      <c r="X5" s="381">
        <v>0</v>
      </c>
      <c r="Y5" s="381">
        <v>0</v>
      </c>
      <c r="Z5" s="381">
        <v>0</v>
      </c>
      <c r="AA5" s="381">
        <v>0</v>
      </c>
      <c r="AB5" s="381"/>
      <c r="AC5" s="381">
        <v>0</v>
      </c>
      <c r="AD5" s="381">
        <v>0</v>
      </c>
      <c r="AE5" s="381"/>
      <c r="AF5" s="381"/>
      <c r="AG5" s="381"/>
      <c r="AH5" s="381"/>
      <c r="AI5" s="381">
        <v>0</v>
      </c>
      <c r="AJ5" s="381">
        <v>0</v>
      </c>
      <c r="AK5" s="381"/>
      <c r="AL5" s="381"/>
      <c r="AM5" s="381">
        <v>0</v>
      </c>
      <c r="AN5" s="381"/>
      <c r="AO5" s="381"/>
      <c r="AP5" s="381"/>
      <c r="AQ5" s="381"/>
      <c r="AR5" s="878">
        <f>SUM(AR3:AR4)</f>
        <v>326.19775739041796</v>
      </c>
      <c r="AS5" s="263"/>
      <c r="AU5" s="66" t="s">
        <v>86</v>
      </c>
      <c r="AV5" s="1493">
        <v>43196</v>
      </c>
      <c r="AW5" s="558" t="s">
        <v>77</v>
      </c>
      <c r="AX5" s="924"/>
      <c r="AY5" s="1494">
        <v>1080.5300713557594</v>
      </c>
      <c r="AZ5" s="1495">
        <v>0</v>
      </c>
      <c r="BA5" s="1495">
        <v>0</v>
      </c>
      <c r="BB5" s="1495">
        <v>0</v>
      </c>
      <c r="BC5" s="1495">
        <v>0</v>
      </c>
      <c r="BD5" s="1495">
        <v>0</v>
      </c>
      <c r="BE5" s="1495">
        <v>326.19775739041796</v>
      </c>
      <c r="BF5" s="1495">
        <v>0</v>
      </c>
      <c r="BG5" s="1495">
        <v>0</v>
      </c>
      <c r="BH5" s="1495">
        <v>0</v>
      </c>
      <c r="BI5" s="1495">
        <v>0</v>
      </c>
      <c r="BJ5" s="1495">
        <v>0</v>
      </c>
      <c r="BK5" s="921">
        <v>0</v>
      </c>
      <c r="BL5" s="921">
        <v>0</v>
      </c>
      <c r="BM5" s="921">
        <v>0</v>
      </c>
      <c r="BN5" s="921">
        <v>0</v>
      </c>
      <c r="BO5" s="1492">
        <f t="shared" si="1"/>
        <v>1406.7278287461775</v>
      </c>
    </row>
    <row r="6" spans="1:67" ht="15.75">
      <c r="B6" s="1501"/>
      <c r="C6" s="1500"/>
      <c r="D6" s="1501"/>
      <c r="E6" s="1501"/>
      <c r="F6" s="714"/>
      <c r="G6" s="1502"/>
      <c r="H6" s="1502"/>
      <c r="I6" s="1502"/>
      <c r="J6" s="1502"/>
      <c r="K6" s="1502"/>
      <c r="L6" s="398"/>
      <c r="M6" s="1502"/>
      <c r="N6" s="1502"/>
      <c r="O6" s="1502"/>
      <c r="P6" s="1502"/>
      <c r="Q6" s="1502"/>
      <c r="R6" s="1502"/>
      <c r="S6" s="1502"/>
      <c r="T6" s="398"/>
      <c r="U6" s="1502"/>
      <c r="V6" s="398"/>
      <c r="W6" s="398"/>
      <c r="X6" s="1502"/>
      <c r="Y6" s="1502"/>
      <c r="Z6" s="1502"/>
      <c r="AA6" s="1502"/>
      <c r="AB6" s="398"/>
      <c r="AC6" s="1502"/>
      <c r="AD6" s="1502"/>
      <c r="AE6" s="398"/>
      <c r="AF6" s="398"/>
      <c r="AG6" s="398"/>
      <c r="AH6" s="398"/>
      <c r="AI6" s="1502"/>
      <c r="AJ6" s="1502"/>
      <c r="AK6" s="398"/>
      <c r="AL6" s="398"/>
      <c r="AM6" s="1502"/>
      <c r="AN6" s="398"/>
      <c r="AO6" s="398"/>
      <c r="AP6" s="398"/>
      <c r="AQ6" s="398"/>
      <c r="AR6" s="1503"/>
      <c r="AS6" s="263"/>
      <c r="AU6" s="66" t="s">
        <v>73</v>
      </c>
      <c r="AV6" s="1493">
        <v>43147</v>
      </c>
      <c r="AW6" s="66" t="s">
        <v>77</v>
      </c>
      <c r="AX6" s="924"/>
      <c r="AY6" s="1494">
        <v>285.42303771661574</v>
      </c>
      <c r="AZ6" s="1495">
        <v>26034.658511722733</v>
      </c>
      <c r="BA6" s="1495">
        <v>30.581039755351682</v>
      </c>
      <c r="BB6" s="1495">
        <v>0</v>
      </c>
      <c r="BC6" s="1495">
        <v>0</v>
      </c>
      <c r="BD6" s="1495">
        <v>0</v>
      </c>
      <c r="BE6" s="1495">
        <v>30.581039755351682</v>
      </c>
      <c r="BF6" s="1495">
        <v>0</v>
      </c>
      <c r="BG6" s="1495">
        <v>0</v>
      </c>
      <c r="BH6" s="1495">
        <v>0</v>
      </c>
      <c r="BI6" s="1495">
        <v>0</v>
      </c>
      <c r="BJ6" s="1495">
        <v>0</v>
      </c>
      <c r="BK6" s="1499">
        <v>0</v>
      </c>
      <c r="BL6" s="1499">
        <v>0</v>
      </c>
      <c r="BM6" s="1499">
        <v>0</v>
      </c>
      <c r="BN6" s="1499">
        <v>0</v>
      </c>
      <c r="BO6" s="1492">
        <f t="shared" si="1"/>
        <v>26381.243628950051</v>
      </c>
    </row>
    <row r="7" spans="1:67" ht="15.75">
      <c r="A7" s="453">
        <f>A4+1</f>
        <v>3</v>
      </c>
      <c r="B7" s="382" t="s">
        <v>86</v>
      </c>
      <c r="C7" s="1490">
        <v>43196</v>
      </c>
      <c r="D7" s="382" t="s">
        <v>86</v>
      </c>
      <c r="E7" s="378" t="s">
        <v>77</v>
      </c>
      <c r="F7" s="712"/>
      <c r="G7" s="1491">
        <v>1080.5300713557594</v>
      </c>
      <c r="H7" s="1491">
        <v>0</v>
      </c>
      <c r="I7" s="1491">
        <v>0</v>
      </c>
      <c r="J7" s="1491">
        <v>0</v>
      </c>
      <c r="K7" s="1491">
        <v>0</v>
      </c>
      <c r="L7" s="400"/>
      <c r="M7" s="1491">
        <v>0</v>
      </c>
      <c r="N7" s="1491">
        <v>326.19775739041796</v>
      </c>
      <c r="O7" s="1491">
        <v>0</v>
      </c>
      <c r="P7" s="1491">
        <v>0</v>
      </c>
      <c r="Q7" s="1491">
        <v>0</v>
      </c>
      <c r="R7" s="1491">
        <v>0</v>
      </c>
      <c r="S7" s="1491">
        <v>0</v>
      </c>
      <c r="T7" s="400"/>
      <c r="U7" s="706">
        <v>0</v>
      </c>
      <c r="V7" s="400"/>
      <c r="W7" s="400"/>
      <c r="X7" s="706">
        <v>0</v>
      </c>
      <c r="Y7" s="706">
        <v>0</v>
      </c>
      <c r="Z7" s="706">
        <v>0</v>
      </c>
      <c r="AA7" s="706">
        <v>0</v>
      </c>
      <c r="AB7" s="400"/>
      <c r="AC7" s="706">
        <v>0</v>
      </c>
      <c r="AD7" s="706">
        <v>0</v>
      </c>
      <c r="AE7" s="400"/>
      <c r="AF7" s="400"/>
      <c r="AG7" s="400"/>
      <c r="AH7" s="400"/>
      <c r="AI7" s="706">
        <v>0</v>
      </c>
      <c r="AJ7" s="706">
        <v>0</v>
      </c>
      <c r="AK7" s="400"/>
      <c r="AL7" s="400"/>
      <c r="AM7" s="706">
        <v>0</v>
      </c>
      <c r="AN7" s="400"/>
      <c r="AO7" s="400"/>
      <c r="AP7" s="400"/>
      <c r="AQ7" s="400"/>
      <c r="AR7" s="1492">
        <f>SUM(G7:AQ7)</f>
        <v>1406.7278287461775</v>
      </c>
      <c r="AS7" s="263"/>
      <c r="AU7" s="558" t="s">
        <v>73</v>
      </c>
      <c r="AV7" s="1493">
        <v>43392</v>
      </c>
      <c r="AW7" s="558" t="s">
        <v>77</v>
      </c>
      <c r="AX7" s="924"/>
      <c r="AY7" s="1494">
        <v>122.32415902140673</v>
      </c>
      <c r="AZ7" s="1495">
        <v>10.193679918450561</v>
      </c>
      <c r="BA7" s="1495">
        <v>4179.4087665647303</v>
      </c>
      <c r="BB7" s="1495">
        <v>0</v>
      </c>
      <c r="BC7" s="1495">
        <v>0</v>
      </c>
      <c r="BD7" s="1495">
        <v>0</v>
      </c>
      <c r="BE7" s="1495">
        <v>10.193679918450561</v>
      </c>
      <c r="BF7" s="1495">
        <v>0</v>
      </c>
      <c r="BG7" s="1495">
        <v>0</v>
      </c>
      <c r="BH7" s="1495">
        <v>20.387359836901123</v>
      </c>
      <c r="BI7" s="1495">
        <v>0</v>
      </c>
      <c r="BJ7" s="1495">
        <v>0</v>
      </c>
      <c r="BK7" s="921">
        <v>0</v>
      </c>
      <c r="BL7" s="921">
        <v>0</v>
      </c>
      <c r="BM7" s="921">
        <v>0</v>
      </c>
      <c r="BN7" s="921">
        <v>0</v>
      </c>
      <c r="BO7" s="1492">
        <f t="shared" si="1"/>
        <v>4342.5076452599387</v>
      </c>
    </row>
    <row r="8" spans="1:67" ht="15.75">
      <c r="B8" s="1501"/>
      <c r="C8" s="1500"/>
      <c r="D8" s="1501"/>
      <c r="E8" s="380" t="s">
        <v>206</v>
      </c>
      <c r="F8" s="713"/>
      <c r="G8" s="381">
        <v>1080.5300713557594</v>
      </c>
      <c r="H8" s="381">
        <v>0</v>
      </c>
      <c r="I8" s="381">
        <v>0</v>
      </c>
      <c r="J8" s="381">
        <v>0</v>
      </c>
      <c r="K8" s="381">
        <v>0</v>
      </c>
      <c r="L8" s="381"/>
      <c r="M8" s="381">
        <v>0</v>
      </c>
      <c r="N8" s="381">
        <v>326.19775739041796</v>
      </c>
      <c r="O8" s="381">
        <v>0</v>
      </c>
      <c r="P8" s="381">
        <v>0</v>
      </c>
      <c r="Q8" s="381">
        <v>0</v>
      </c>
      <c r="R8" s="381">
        <v>0</v>
      </c>
      <c r="S8" s="381">
        <v>0</v>
      </c>
      <c r="T8" s="381"/>
      <c r="U8" s="381">
        <v>0</v>
      </c>
      <c r="V8" s="381"/>
      <c r="W8" s="381"/>
      <c r="X8" s="381">
        <v>0</v>
      </c>
      <c r="Y8" s="381">
        <v>0</v>
      </c>
      <c r="Z8" s="381">
        <v>0</v>
      </c>
      <c r="AA8" s="381">
        <v>0</v>
      </c>
      <c r="AB8" s="381"/>
      <c r="AC8" s="381">
        <v>0</v>
      </c>
      <c r="AD8" s="381">
        <v>0</v>
      </c>
      <c r="AE8" s="381"/>
      <c r="AF8" s="381"/>
      <c r="AG8" s="381"/>
      <c r="AH8" s="381"/>
      <c r="AI8" s="381">
        <v>0</v>
      </c>
      <c r="AJ8" s="381">
        <v>0</v>
      </c>
      <c r="AK8" s="381"/>
      <c r="AL8" s="381"/>
      <c r="AM8" s="381">
        <v>0</v>
      </c>
      <c r="AN8" s="381"/>
      <c r="AO8" s="381"/>
      <c r="AP8" s="381"/>
      <c r="AQ8" s="381"/>
      <c r="AR8" s="878">
        <f>SUM(AR7)</f>
        <v>1406.7278287461775</v>
      </c>
      <c r="AS8" s="263"/>
      <c r="AU8" s="1498" t="s">
        <v>207</v>
      </c>
      <c r="AV8" s="1504">
        <v>43336</v>
      </c>
      <c r="AW8" s="1498" t="s">
        <v>77</v>
      </c>
      <c r="AX8" s="924"/>
      <c r="AY8" s="1494">
        <v>203.87359836901123</v>
      </c>
      <c r="AZ8" s="1495">
        <v>0</v>
      </c>
      <c r="BA8" s="1495">
        <v>0</v>
      </c>
      <c r="BB8" s="1495">
        <v>10.193679918450561</v>
      </c>
      <c r="BC8" s="1495">
        <v>0</v>
      </c>
      <c r="BD8" s="1495">
        <v>0</v>
      </c>
      <c r="BE8" s="1495">
        <v>0</v>
      </c>
      <c r="BF8" s="1495">
        <v>0</v>
      </c>
      <c r="BG8" s="1495">
        <v>0</v>
      </c>
      <c r="BH8" s="1495">
        <v>30.581039755351682</v>
      </c>
      <c r="BI8" s="1495">
        <v>0</v>
      </c>
      <c r="BJ8" s="1495">
        <v>0</v>
      </c>
      <c r="BK8" s="1499">
        <v>0</v>
      </c>
      <c r="BL8" s="1499">
        <v>0</v>
      </c>
      <c r="BM8" s="1499">
        <v>0</v>
      </c>
      <c r="BN8" s="1499">
        <v>0</v>
      </c>
      <c r="BO8" s="1492">
        <f t="shared" si="1"/>
        <v>244.64831804281346</v>
      </c>
    </row>
    <row r="9" spans="1:67" ht="15.75">
      <c r="B9" s="1501"/>
      <c r="C9" s="1500"/>
      <c r="D9" s="1501"/>
      <c r="E9" s="1501"/>
      <c r="F9" s="714"/>
      <c r="G9" s="1502"/>
      <c r="H9" s="1502"/>
      <c r="I9" s="1502"/>
      <c r="J9" s="1502"/>
      <c r="K9" s="1502"/>
      <c r="L9" s="398"/>
      <c r="M9" s="1502"/>
      <c r="N9" s="1502"/>
      <c r="O9" s="1502"/>
      <c r="P9" s="1502"/>
      <c r="Q9" s="1502"/>
      <c r="R9" s="1502"/>
      <c r="S9" s="1502"/>
      <c r="T9" s="398"/>
      <c r="U9" s="1502"/>
      <c r="V9" s="398"/>
      <c r="W9" s="398"/>
      <c r="X9" s="1502"/>
      <c r="Y9" s="1502"/>
      <c r="Z9" s="1502"/>
      <c r="AA9" s="1502"/>
      <c r="AB9" s="398"/>
      <c r="AC9" s="1502"/>
      <c r="AD9" s="1502"/>
      <c r="AE9" s="398"/>
      <c r="AF9" s="398"/>
      <c r="AG9" s="398"/>
      <c r="AH9" s="398"/>
      <c r="AI9" s="1502"/>
      <c r="AJ9" s="1502"/>
      <c r="AK9" s="398"/>
      <c r="AL9" s="398"/>
      <c r="AM9" s="1502"/>
      <c r="AN9" s="398"/>
      <c r="AO9" s="398"/>
      <c r="AP9" s="398"/>
      <c r="AQ9" s="398"/>
      <c r="AR9" s="1503"/>
      <c r="AS9" s="263"/>
      <c r="AU9" s="1498" t="s">
        <v>96</v>
      </c>
      <c r="AV9" s="1493">
        <v>43464</v>
      </c>
      <c r="AW9" s="1498" t="s">
        <v>77</v>
      </c>
      <c r="AX9" s="924"/>
      <c r="AY9" s="1494">
        <v>316.00407747196738</v>
      </c>
      <c r="AZ9" s="1495">
        <v>2069.3170234454637</v>
      </c>
      <c r="BA9" s="1495">
        <v>0</v>
      </c>
      <c r="BB9" s="1495">
        <v>0</v>
      </c>
      <c r="BC9" s="1495">
        <v>0</v>
      </c>
      <c r="BD9" s="1495">
        <v>0</v>
      </c>
      <c r="BE9" s="1495">
        <v>0</v>
      </c>
      <c r="BF9" s="1495">
        <v>40.774719673802245</v>
      </c>
      <c r="BG9" s="1495">
        <v>0</v>
      </c>
      <c r="BH9" s="1495">
        <v>0</v>
      </c>
      <c r="BI9" s="1495">
        <v>0</v>
      </c>
      <c r="BJ9" s="1495">
        <v>0</v>
      </c>
      <c r="BK9" s="1495">
        <v>0</v>
      </c>
      <c r="BL9" s="1495">
        <v>0</v>
      </c>
      <c r="BM9" s="1495">
        <v>0</v>
      </c>
      <c r="BN9" s="1495">
        <v>0</v>
      </c>
      <c r="BO9" s="1492">
        <f t="shared" si="1"/>
        <v>2426.0958205912334</v>
      </c>
    </row>
    <row r="10" spans="1:67" ht="15.75">
      <c r="B10" s="1501"/>
      <c r="C10" s="1500"/>
      <c r="D10" s="1501"/>
      <c r="E10" s="1501"/>
      <c r="F10" s="714"/>
      <c r="G10" s="1502"/>
      <c r="H10" s="1502"/>
      <c r="I10" s="1502"/>
      <c r="J10" s="1502"/>
      <c r="K10" s="1502"/>
      <c r="L10" s="398"/>
      <c r="M10" s="1502"/>
      <c r="N10" s="1502"/>
      <c r="O10" s="1502"/>
      <c r="P10" s="1502"/>
      <c r="Q10" s="1502"/>
      <c r="R10" s="1502"/>
      <c r="S10" s="1502"/>
      <c r="T10" s="398"/>
      <c r="U10" s="1502"/>
      <c r="V10" s="398"/>
      <c r="W10" s="398"/>
      <c r="X10" s="1502"/>
      <c r="Y10" s="1502"/>
      <c r="Z10" s="1502"/>
      <c r="AA10" s="1502"/>
      <c r="AB10" s="398"/>
      <c r="AC10" s="1502"/>
      <c r="AD10" s="1502"/>
      <c r="AE10" s="398"/>
      <c r="AF10" s="398"/>
      <c r="AG10" s="398"/>
      <c r="AH10" s="398"/>
      <c r="AI10" s="1502"/>
      <c r="AJ10" s="1502"/>
      <c r="AK10" s="398"/>
      <c r="AL10" s="398"/>
      <c r="AM10" s="1502"/>
      <c r="AN10" s="398"/>
      <c r="AO10" s="398"/>
      <c r="AP10" s="398"/>
      <c r="AQ10" s="398"/>
      <c r="AR10" s="1503"/>
      <c r="AS10" s="263"/>
      <c r="AU10" s="1498" t="s">
        <v>118</v>
      </c>
      <c r="AV10" s="1493">
        <v>43464</v>
      </c>
      <c r="AW10" s="1498" t="s">
        <v>208</v>
      </c>
      <c r="AX10" s="924"/>
      <c r="AY10" s="1494">
        <v>10.193679918450561</v>
      </c>
      <c r="AZ10" s="1495">
        <v>0</v>
      </c>
      <c r="BA10" s="1495">
        <v>0</v>
      </c>
      <c r="BB10" s="1495">
        <v>0</v>
      </c>
      <c r="BC10" s="1495">
        <v>0</v>
      </c>
      <c r="BD10" s="1495">
        <v>0</v>
      </c>
      <c r="BE10" s="1495">
        <v>0</v>
      </c>
      <c r="BF10" s="1495">
        <v>285.42303771661574</v>
      </c>
      <c r="BG10" s="1495">
        <v>0</v>
      </c>
      <c r="BH10" s="1495">
        <v>0</v>
      </c>
      <c r="BI10" s="1495">
        <v>0</v>
      </c>
      <c r="BJ10" s="1495">
        <v>20.387359836901123</v>
      </c>
      <c r="BK10" s="1499">
        <v>0</v>
      </c>
      <c r="BL10" s="1499">
        <v>0</v>
      </c>
      <c r="BM10" s="1499">
        <v>0</v>
      </c>
      <c r="BN10" s="1499">
        <v>0</v>
      </c>
      <c r="BO10" s="1492">
        <f t="shared" si="1"/>
        <v>316.00407747196743</v>
      </c>
    </row>
    <row r="11" spans="1:67" ht="15.75">
      <c r="A11" s="453">
        <f>A7+1</f>
        <v>4</v>
      </c>
      <c r="B11" s="382" t="s">
        <v>73</v>
      </c>
      <c r="C11" s="1490">
        <v>43147</v>
      </c>
      <c r="D11" s="382" t="s">
        <v>73</v>
      </c>
      <c r="E11" s="382" t="s">
        <v>77</v>
      </c>
      <c r="F11" s="713"/>
      <c r="G11" s="1491">
        <v>285.42303771661574</v>
      </c>
      <c r="H11" s="1491">
        <v>26034.658511722733</v>
      </c>
      <c r="I11" s="1491">
        <v>30.581039755351682</v>
      </c>
      <c r="J11" s="1491">
        <v>0</v>
      </c>
      <c r="K11" s="1491">
        <v>0</v>
      </c>
      <c r="L11" s="400"/>
      <c r="M11" s="1491">
        <v>0</v>
      </c>
      <c r="N11" s="1491">
        <v>30.581039755351682</v>
      </c>
      <c r="O11" s="1491">
        <v>0</v>
      </c>
      <c r="P11" s="1491">
        <v>0</v>
      </c>
      <c r="Q11" s="1491">
        <v>0</v>
      </c>
      <c r="R11" s="1491">
        <v>0</v>
      </c>
      <c r="S11" s="1491">
        <v>0</v>
      </c>
      <c r="T11" s="400"/>
      <c r="U11" s="1497">
        <v>0</v>
      </c>
      <c r="V11" s="400"/>
      <c r="W11" s="400"/>
      <c r="X11" s="1497">
        <v>0</v>
      </c>
      <c r="Y11" s="1497">
        <v>0</v>
      </c>
      <c r="Z11" s="1497">
        <v>0</v>
      </c>
      <c r="AA11" s="1497">
        <v>0</v>
      </c>
      <c r="AB11" s="400"/>
      <c r="AC11" s="1497">
        <v>0</v>
      </c>
      <c r="AD11" s="1497">
        <v>0</v>
      </c>
      <c r="AE11" s="400"/>
      <c r="AF11" s="400"/>
      <c r="AG11" s="400"/>
      <c r="AH11" s="400"/>
      <c r="AI11" s="1497">
        <v>0</v>
      </c>
      <c r="AJ11" s="1497">
        <v>0</v>
      </c>
      <c r="AK11" s="400"/>
      <c r="AL11" s="400"/>
      <c r="AM11" s="1497">
        <v>0</v>
      </c>
      <c r="AN11" s="400"/>
      <c r="AO11" s="400"/>
      <c r="AP11" s="400"/>
      <c r="AQ11" s="400"/>
      <c r="AR11" s="1492">
        <f t="shared" ref="AR11:AR12" si="2">SUM(G11:AQ11)</f>
        <v>26381.243628950051</v>
      </c>
      <c r="AS11" s="263"/>
      <c r="AU11" s="558" t="s">
        <v>89</v>
      </c>
      <c r="AV11" s="559">
        <v>43178</v>
      </c>
      <c r="AW11" s="558" t="s">
        <v>77</v>
      </c>
      <c r="AX11" s="924"/>
      <c r="AY11" s="1494">
        <v>336.39143730886855</v>
      </c>
      <c r="AZ11" s="1495">
        <v>30.581039755351682</v>
      </c>
      <c r="BA11" s="1495">
        <v>0</v>
      </c>
      <c r="BB11" s="1495">
        <v>71.355759429153935</v>
      </c>
      <c r="BC11" s="1495">
        <v>0</v>
      </c>
      <c r="BD11" s="1495">
        <v>0</v>
      </c>
      <c r="BE11" s="1495">
        <v>0</v>
      </c>
      <c r="BF11" s="1495">
        <v>0</v>
      </c>
      <c r="BG11" s="1495">
        <v>0</v>
      </c>
      <c r="BH11" s="1495">
        <v>0</v>
      </c>
      <c r="BI11" s="1495">
        <v>0</v>
      </c>
      <c r="BJ11" s="1495">
        <v>0</v>
      </c>
      <c r="BK11" s="921">
        <v>0</v>
      </c>
      <c r="BL11" s="921">
        <v>0</v>
      </c>
      <c r="BM11" s="921">
        <v>0</v>
      </c>
      <c r="BN11" s="921">
        <v>0</v>
      </c>
      <c r="BO11" s="1492">
        <f t="shared" si="1"/>
        <v>438.32823649337416</v>
      </c>
    </row>
    <row r="12" spans="1:67" ht="15.75">
      <c r="A12" s="453">
        <f>A11+1</f>
        <v>5</v>
      </c>
      <c r="B12" s="378" t="s">
        <v>73</v>
      </c>
      <c r="C12" s="1490">
        <v>43392</v>
      </c>
      <c r="D12" s="378" t="s">
        <v>73</v>
      </c>
      <c r="E12" s="378" t="s">
        <v>77</v>
      </c>
      <c r="F12" s="712"/>
      <c r="G12" s="1491">
        <v>122.32415902140673</v>
      </c>
      <c r="H12" s="1491">
        <v>10.193679918450561</v>
      </c>
      <c r="I12" s="1491">
        <v>4179.4087665647303</v>
      </c>
      <c r="J12" s="1491">
        <v>0</v>
      </c>
      <c r="K12" s="1491">
        <v>0</v>
      </c>
      <c r="L12" s="400"/>
      <c r="M12" s="1491">
        <v>0</v>
      </c>
      <c r="N12" s="1491">
        <v>10.193679918450561</v>
      </c>
      <c r="O12" s="1491">
        <v>0</v>
      </c>
      <c r="P12" s="1491">
        <v>0</v>
      </c>
      <c r="Q12" s="1491">
        <v>20.387359836901123</v>
      </c>
      <c r="R12" s="1491">
        <v>0</v>
      </c>
      <c r="S12" s="1491">
        <v>0</v>
      </c>
      <c r="T12" s="400"/>
      <c r="U12" s="706">
        <v>0</v>
      </c>
      <c r="V12" s="400"/>
      <c r="W12" s="400"/>
      <c r="X12" s="706">
        <v>0</v>
      </c>
      <c r="Y12" s="706">
        <v>0</v>
      </c>
      <c r="Z12" s="706">
        <v>0</v>
      </c>
      <c r="AA12" s="706">
        <v>0</v>
      </c>
      <c r="AB12" s="400"/>
      <c r="AC12" s="706">
        <v>0</v>
      </c>
      <c r="AD12" s="706">
        <v>0</v>
      </c>
      <c r="AE12" s="400"/>
      <c r="AF12" s="400"/>
      <c r="AG12" s="400"/>
      <c r="AH12" s="400"/>
      <c r="AI12" s="706">
        <v>0</v>
      </c>
      <c r="AJ12" s="706">
        <v>0</v>
      </c>
      <c r="AK12" s="400"/>
      <c r="AL12" s="400"/>
      <c r="AM12" s="706">
        <v>0</v>
      </c>
      <c r="AN12" s="400"/>
      <c r="AO12" s="400"/>
      <c r="AP12" s="400"/>
      <c r="AQ12" s="400"/>
      <c r="AR12" s="1492">
        <f t="shared" si="2"/>
        <v>4342.5076452599387</v>
      </c>
      <c r="AS12" s="263"/>
      <c r="AU12" s="558" t="s">
        <v>89</v>
      </c>
      <c r="AV12" s="1493">
        <v>43217</v>
      </c>
      <c r="AW12" s="558" t="s">
        <v>77</v>
      </c>
      <c r="AX12" s="924"/>
      <c r="AY12" s="1494">
        <v>183.48623853211009</v>
      </c>
      <c r="AZ12" s="1495">
        <v>10.193679918450561</v>
      </c>
      <c r="BA12" s="1495">
        <v>0</v>
      </c>
      <c r="BB12" s="1495">
        <v>10.193679918450561</v>
      </c>
      <c r="BC12" s="1495">
        <v>0</v>
      </c>
      <c r="BD12" s="1495">
        <v>0</v>
      </c>
      <c r="BE12" s="1495">
        <v>20.387359836901123</v>
      </c>
      <c r="BF12" s="1495">
        <v>0</v>
      </c>
      <c r="BG12" s="1495">
        <v>0</v>
      </c>
      <c r="BH12" s="1495">
        <v>0</v>
      </c>
      <c r="BI12" s="1495">
        <v>0</v>
      </c>
      <c r="BJ12" s="1495">
        <v>0</v>
      </c>
      <c r="BK12" s="921">
        <v>0</v>
      </c>
      <c r="BL12" s="921">
        <v>0</v>
      </c>
      <c r="BM12" s="921">
        <v>0</v>
      </c>
      <c r="BN12" s="921">
        <v>0</v>
      </c>
      <c r="BO12" s="1492">
        <f t="shared" si="1"/>
        <v>224.26095820591232</v>
      </c>
    </row>
    <row r="13" spans="1:67" ht="15.75">
      <c r="B13" s="1501"/>
      <c r="C13" s="1500"/>
      <c r="D13" s="1501"/>
      <c r="E13" s="380" t="s">
        <v>206</v>
      </c>
      <c r="F13" s="713"/>
      <c r="G13" s="381">
        <v>203.87359836901123</v>
      </c>
      <c r="H13" s="381">
        <v>13022.426095820592</v>
      </c>
      <c r="I13" s="381">
        <v>2104.9949031600408</v>
      </c>
      <c r="J13" s="381">
        <v>0</v>
      </c>
      <c r="K13" s="381">
        <v>0</v>
      </c>
      <c r="L13" s="381"/>
      <c r="M13" s="381">
        <v>0</v>
      </c>
      <c r="N13" s="381">
        <v>20.387359836901123</v>
      </c>
      <c r="O13" s="381">
        <v>0</v>
      </c>
      <c r="P13" s="381">
        <v>0</v>
      </c>
      <c r="Q13" s="381">
        <v>10.193679918450561</v>
      </c>
      <c r="R13" s="381">
        <v>0</v>
      </c>
      <c r="S13" s="381">
        <v>0</v>
      </c>
      <c r="T13" s="381"/>
      <c r="U13" s="381">
        <v>0</v>
      </c>
      <c r="V13" s="381"/>
      <c r="W13" s="381"/>
      <c r="X13" s="381">
        <v>0</v>
      </c>
      <c r="Y13" s="381">
        <v>0</v>
      </c>
      <c r="Z13" s="381">
        <v>0</v>
      </c>
      <c r="AA13" s="381">
        <v>0</v>
      </c>
      <c r="AB13" s="381"/>
      <c r="AC13" s="381">
        <v>0</v>
      </c>
      <c r="AD13" s="381">
        <v>0</v>
      </c>
      <c r="AE13" s="381"/>
      <c r="AF13" s="381"/>
      <c r="AG13" s="381"/>
      <c r="AH13" s="381"/>
      <c r="AI13" s="381">
        <v>0</v>
      </c>
      <c r="AJ13" s="381">
        <v>0</v>
      </c>
      <c r="AK13" s="381"/>
      <c r="AL13" s="381"/>
      <c r="AM13" s="381">
        <v>0</v>
      </c>
      <c r="AN13" s="381"/>
      <c r="AO13" s="381"/>
      <c r="AP13" s="381"/>
      <c r="AQ13" s="381"/>
      <c r="AR13" s="878">
        <f>SUM(AR11:AR12)</f>
        <v>30723.75127420999</v>
      </c>
      <c r="AS13" s="263"/>
      <c r="AU13" s="1498" t="s">
        <v>89</v>
      </c>
      <c r="AV13" s="1493">
        <v>43320</v>
      </c>
      <c r="AW13" s="1498" t="s">
        <v>77</v>
      </c>
      <c r="AX13" s="924"/>
      <c r="AY13" s="1494">
        <v>1029.5616717635066</v>
      </c>
      <c r="AZ13" s="1495">
        <v>9704.3832823649336</v>
      </c>
      <c r="BA13" s="1495">
        <v>10.193679918450561</v>
      </c>
      <c r="BB13" s="1495">
        <v>0</v>
      </c>
      <c r="BC13" s="1495">
        <v>0</v>
      </c>
      <c r="BD13" s="1495">
        <v>0</v>
      </c>
      <c r="BE13" s="1495">
        <v>0</v>
      </c>
      <c r="BF13" s="1495">
        <v>0</v>
      </c>
      <c r="BG13" s="1495">
        <v>0</v>
      </c>
      <c r="BH13" s="1495">
        <v>10.193679918450561</v>
      </c>
      <c r="BI13" s="1495">
        <v>0</v>
      </c>
      <c r="BJ13" s="1495">
        <v>0</v>
      </c>
      <c r="BK13" s="1499">
        <v>0</v>
      </c>
      <c r="BL13" s="1499">
        <v>0</v>
      </c>
      <c r="BM13" s="1499">
        <v>0</v>
      </c>
      <c r="BN13" s="1499">
        <v>0</v>
      </c>
      <c r="BO13" s="1492">
        <f t="shared" si="1"/>
        <v>10754.332313965344</v>
      </c>
    </row>
    <row r="14" spans="1:67" ht="15.75">
      <c r="B14" s="1501"/>
      <c r="C14" s="1500"/>
      <c r="D14" s="1501"/>
      <c r="E14" s="1501"/>
      <c r="F14" s="714"/>
      <c r="G14" s="1502"/>
      <c r="H14" s="1502"/>
      <c r="I14" s="1502"/>
      <c r="J14" s="1502"/>
      <c r="K14" s="1502"/>
      <c r="L14" s="398"/>
      <c r="M14" s="1502"/>
      <c r="N14" s="1502"/>
      <c r="O14" s="1502"/>
      <c r="P14" s="1502"/>
      <c r="Q14" s="1502"/>
      <c r="R14" s="1502"/>
      <c r="S14" s="1502"/>
      <c r="T14" s="398"/>
      <c r="U14" s="1502"/>
      <c r="V14" s="398"/>
      <c r="W14" s="398"/>
      <c r="X14" s="1502"/>
      <c r="Y14" s="1502"/>
      <c r="Z14" s="1502"/>
      <c r="AA14" s="1502"/>
      <c r="AB14" s="398"/>
      <c r="AC14" s="1502"/>
      <c r="AD14" s="1502"/>
      <c r="AE14" s="398"/>
      <c r="AF14" s="398"/>
      <c r="AG14" s="398"/>
      <c r="AH14" s="398"/>
      <c r="AI14" s="1502"/>
      <c r="AJ14" s="1502"/>
      <c r="AK14" s="398"/>
      <c r="AL14" s="398"/>
      <c r="AM14" s="1502"/>
      <c r="AN14" s="398"/>
      <c r="AO14" s="398"/>
      <c r="AP14" s="398"/>
      <c r="AQ14" s="398"/>
      <c r="AR14" s="1503"/>
      <c r="AS14" s="263"/>
      <c r="AU14" s="1498" t="s">
        <v>89</v>
      </c>
      <c r="AV14" s="1493">
        <v>43464</v>
      </c>
      <c r="AW14" s="1498" t="s">
        <v>77</v>
      </c>
      <c r="AX14" s="924"/>
      <c r="AY14" s="1494">
        <v>305.81039755351685</v>
      </c>
      <c r="AZ14" s="1495">
        <v>265.03567787971457</v>
      </c>
      <c r="BA14" s="1495">
        <v>0</v>
      </c>
      <c r="BB14" s="1495">
        <v>0</v>
      </c>
      <c r="BC14" s="1495">
        <v>0</v>
      </c>
      <c r="BD14" s="1495">
        <v>0</v>
      </c>
      <c r="BE14" s="1495">
        <v>0</v>
      </c>
      <c r="BF14" s="1495">
        <v>40.774719673802245</v>
      </c>
      <c r="BG14" s="1495">
        <v>0</v>
      </c>
      <c r="BH14" s="1495">
        <v>0</v>
      </c>
      <c r="BI14" s="1495">
        <v>0</v>
      </c>
      <c r="BJ14" s="1495">
        <v>0</v>
      </c>
      <c r="BK14" s="1499">
        <v>0</v>
      </c>
      <c r="BL14" s="1499">
        <v>0</v>
      </c>
      <c r="BM14" s="1499">
        <v>0</v>
      </c>
      <c r="BN14" s="1499">
        <v>0</v>
      </c>
      <c r="BO14" s="1492">
        <f t="shared" si="1"/>
        <v>611.62079510703359</v>
      </c>
    </row>
    <row r="15" spans="1:67" ht="15.75">
      <c r="B15" s="1501"/>
      <c r="C15" s="1500"/>
      <c r="D15" s="1501"/>
      <c r="E15" s="1501"/>
      <c r="F15" s="714"/>
      <c r="G15" s="1502"/>
      <c r="H15" s="1502"/>
      <c r="I15" s="1502"/>
      <c r="J15" s="1502"/>
      <c r="K15" s="1502"/>
      <c r="L15" s="398"/>
      <c r="M15" s="1502"/>
      <c r="N15" s="1502"/>
      <c r="O15" s="1502"/>
      <c r="P15" s="1502"/>
      <c r="Q15" s="1502"/>
      <c r="R15" s="1502"/>
      <c r="S15" s="1502"/>
      <c r="T15" s="398"/>
      <c r="U15" s="1502"/>
      <c r="V15" s="398"/>
      <c r="W15" s="398"/>
      <c r="X15" s="1502"/>
      <c r="Y15" s="1502"/>
      <c r="Z15" s="1502"/>
      <c r="AA15" s="1502"/>
      <c r="AB15" s="398"/>
      <c r="AC15" s="1502"/>
      <c r="AD15" s="1502"/>
      <c r="AE15" s="398"/>
      <c r="AF15" s="398"/>
      <c r="AG15" s="398"/>
      <c r="AH15" s="398"/>
      <c r="AI15" s="1502"/>
      <c r="AJ15" s="1502"/>
      <c r="AK15" s="398"/>
      <c r="AL15" s="398"/>
      <c r="AM15" s="1502"/>
      <c r="AN15" s="398"/>
      <c r="AO15" s="398"/>
      <c r="AP15" s="398"/>
      <c r="AQ15" s="398"/>
      <c r="AR15" s="1503"/>
      <c r="AS15" s="263"/>
      <c r="AU15" s="558" t="s">
        <v>92</v>
      </c>
      <c r="AV15" s="1493">
        <v>43217</v>
      </c>
      <c r="AW15" s="558" t="s">
        <v>77</v>
      </c>
      <c r="AX15" s="924"/>
      <c r="AY15" s="1494">
        <v>173.29255861365954</v>
      </c>
      <c r="AZ15" s="1495">
        <v>40.774719673802245</v>
      </c>
      <c r="BA15" s="1495">
        <v>10.193679918450561</v>
      </c>
      <c r="BB15" s="1495">
        <v>30.581039755351682</v>
      </c>
      <c r="BC15" s="1495">
        <v>0</v>
      </c>
      <c r="BD15" s="1495">
        <v>0</v>
      </c>
      <c r="BE15" s="1495">
        <v>61.162079510703364</v>
      </c>
      <c r="BF15" s="1495">
        <v>0</v>
      </c>
      <c r="BG15" s="1495">
        <v>0</v>
      </c>
      <c r="BH15" s="1495">
        <v>0</v>
      </c>
      <c r="BI15" s="1495">
        <v>0</v>
      </c>
      <c r="BJ15" s="1495">
        <v>0</v>
      </c>
      <c r="BK15" s="921">
        <v>0</v>
      </c>
      <c r="BL15" s="921">
        <v>0</v>
      </c>
      <c r="BM15" s="921">
        <v>0</v>
      </c>
      <c r="BN15" s="921">
        <v>0</v>
      </c>
      <c r="BO15" s="1492">
        <f t="shared" si="1"/>
        <v>316.00407747196743</v>
      </c>
    </row>
    <row r="16" spans="1:67" ht="15.75">
      <c r="A16" s="453">
        <f>A12+1</f>
        <v>6</v>
      </c>
      <c r="B16" s="1496" t="s">
        <v>207</v>
      </c>
      <c r="C16" s="1505">
        <v>43336</v>
      </c>
      <c r="D16" s="1496" t="s">
        <v>207</v>
      </c>
      <c r="E16" s="1496" t="s">
        <v>77</v>
      </c>
      <c r="F16" s="715"/>
      <c r="G16" s="1491">
        <v>203.87359836901123</v>
      </c>
      <c r="H16" s="1491">
        <v>0</v>
      </c>
      <c r="I16" s="1491">
        <v>0</v>
      </c>
      <c r="J16" s="1491">
        <v>10.193679918450561</v>
      </c>
      <c r="K16" s="1491">
        <v>0</v>
      </c>
      <c r="L16" s="400"/>
      <c r="M16" s="1491">
        <v>0</v>
      </c>
      <c r="N16" s="1491">
        <v>0</v>
      </c>
      <c r="O16" s="1491">
        <v>0</v>
      </c>
      <c r="P16" s="1491">
        <v>0</v>
      </c>
      <c r="Q16" s="1491">
        <v>30.581039755351682</v>
      </c>
      <c r="R16" s="1491">
        <v>0</v>
      </c>
      <c r="S16" s="1491">
        <v>0</v>
      </c>
      <c r="T16" s="400"/>
      <c r="U16" s="1497">
        <v>0</v>
      </c>
      <c r="V16" s="400"/>
      <c r="W16" s="400"/>
      <c r="X16" s="1497">
        <v>0</v>
      </c>
      <c r="Y16" s="1497">
        <v>0</v>
      </c>
      <c r="Z16" s="1497">
        <v>0</v>
      </c>
      <c r="AA16" s="1497">
        <v>0</v>
      </c>
      <c r="AB16" s="400"/>
      <c r="AC16" s="1497">
        <v>0</v>
      </c>
      <c r="AD16" s="1497">
        <v>0</v>
      </c>
      <c r="AE16" s="400"/>
      <c r="AF16" s="400"/>
      <c r="AG16" s="400"/>
      <c r="AH16" s="400"/>
      <c r="AI16" s="1497">
        <v>0</v>
      </c>
      <c r="AJ16" s="1497">
        <v>0</v>
      </c>
      <c r="AK16" s="400"/>
      <c r="AL16" s="400"/>
      <c r="AM16" s="1497">
        <v>0</v>
      </c>
      <c r="AN16" s="400"/>
      <c r="AO16" s="400"/>
      <c r="AP16" s="400"/>
      <c r="AQ16" s="400"/>
      <c r="AR16" s="1492">
        <f t="shared" ref="AR16:AR17" si="3">SUM(G16:AQ16)</f>
        <v>244.64831804281346</v>
      </c>
      <c r="AS16" s="263"/>
      <c r="AU16" s="1498" t="s">
        <v>92</v>
      </c>
      <c r="AV16" s="1493">
        <v>43320</v>
      </c>
      <c r="AW16" s="1498" t="s">
        <v>77</v>
      </c>
      <c r="AX16" s="924"/>
      <c r="AY16" s="1494">
        <v>40.774719673802245</v>
      </c>
      <c r="AZ16" s="1495">
        <v>3323.139653414883</v>
      </c>
      <c r="BA16" s="1495">
        <v>0</v>
      </c>
      <c r="BB16" s="1495">
        <v>0</v>
      </c>
      <c r="BC16" s="1495">
        <v>0</v>
      </c>
      <c r="BD16" s="1495">
        <v>0</v>
      </c>
      <c r="BE16" s="1495">
        <v>30.581039755351682</v>
      </c>
      <c r="BF16" s="1495">
        <v>0</v>
      </c>
      <c r="BG16" s="1495">
        <v>0</v>
      </c>
      <c r="BH16" s="1495">
        <v>0</v>
      </c>
      <c r="BI16" s="1495">
        <v>0</v>
      </c>
      <c r="BJ16" s="1495">
        <v>0</v>
      </c>
      <c r="BK16" s="1499">
        <v>0</v>
      </c>
      <c r="BL16" s="1499">
        <v>0</v>
      </c>
      <c r="BM16" s="1499">
        <v>0</v>
      </c>
      <c r="BN16" s="1499">
        <v>0</v>
      </c>
      <c r="BO16" s="1492">
        <f t="shared" si="1"/>
        <v>3394.4954128440372</v>
      </c>
    </row>
    <row r="17" spans="1:67" ht="15.75">
      <c r="A17" s="453">
        <f t="shared" ref="A17" si="4">A16+1</f>
        <v>7</v>
      </c>
      <c r="B17" s="1496" t="s">
        <v>96</v>
      </c>
      <c r="C17" s="1490">
        <v>43464</v>
      </c>
      <c r="D17" s="1496" t="s">
        <v>96</v>
      </c>
      <c r="E17" s="1496" t="s">
        <v>77</v>
      </c>
      <c r="F17" s="713"/>
      <c r="G17" s="1491">
        <v>316.00407747196738</v>
      </c>
      <c r="H17" s="1491">
        <v>2069.3170234454637</v>
      </c>
      <c r="I17" s="1491">
        <v>0</v>
      </c>
      <c r="J17" s="1491">
        <v>0</v>
      </c>
      <c r="K17" s="1491">
        <v>0</v>
      </c>
      <c r="L17" s="400"/>
      <c r="M17" s="1491">
        <v>0</v>
      </c>
      <c r="N17" s="1491">
        <v>0</v>
      </c>
      <c r="O17" s="1491">
        <v>40.774719673802245</v>
      </c>
      <c r="P17" s="1491">
        <v>0</v>
      </c>
      <c r="Q17" s="1491">
        <v>0</v>
      </c>
      <c r="R17" s="1491">
        <v>0</v>
      </c>
      <c r="S17" s="1491">
        <v>0</v>
      </c>
      <c r="T17" s="400"/>
      <c r="U17" s="1491">
        <v>0</v>
      </c>
      <c r="V17" s="400"/>
      <c r="W17" s="400"/>
      <c r="X17" s="1491">
        <v>0</v>
      </c>
      <c r="Y17" s="1491">
        <v>0</v>
      </c>
      <c r="Z17" s="1491">
        <v>0</v>
      </c>
      <c r="AA17" s="1491">
        <v>0</v>
      </c>
      <c r="AB17" s="400"/>
      <c r="AC17" s="1491">
        <v>0</v>
      </c>
      <c r="AD17" s="1491">
        <v>0</v>
      </c>
      <c r="AE17" s="400"/>
      <c r="AF17" s="400"/>
      <c r="AG17" s="400"/>
      <c r="AH17" s="400"/>
      <c r="AI17" s="1491">
        <v>0</v>
      </c>
      <c r="AJ17" s="1491">
        <v>0</v>
      </c>
      <c r="AK17" s="400"/>
      <c r="AL17" s="400"/>
      <c r="AM17" s="1491">
        <v>0</v>
      </c>
      <c r="AN17" s="400"/>
      <c r="AO17" s="400"/>
      <c r="AP17" s="400"/>
      <c r="AQ17" s="400"/>
      <c r="AR17" s="1492">
        <f t="shared" si="3"/>
        <v>2426.0958205912334</v>
      </c>
      <c r="AS17" s="263"/>
      <c r="AU17" s="1498" t="s">
        <v>92</v>
      </c>
      <c r="AV17" s="1493">
        <v>43464</v>
      </c>
      <c r="AW17" s="1498" t="s">
        <v>77</v>
      </c>
      <c r="AX17" s="924"/>
      <c r="AY17" s="1494">
        <v>61.162079510703364</v>
      </c>
      <c r="AZ17" s="1495">
        <v>224.26095820591235</v>
      </c>
      <c r="BA17" s="1495">
        <v>0</v>
      </c>
      <c r="BB17" s="1495">
        <v>0</v>
      </c>
      <c r="BC17" s="1495">
        <v>0</v>
      </c>
      <c r="BD17" s="1495">
        <v>0</v>
      </c>
      <c r="BE17" s="1495">
        <v>0</v>
      </c>
      <c r="BF17" s="1495">
        <v>0</v>
      </c>
      <c r="BG17" s="1495">
        <v>0</v>
      </c>
      <c r="BH17" s="1495">
        <v>0</v>
      </c>
      <c r="BI17" s="1495">
        <v>0</v>
      </c>
      <c r="BJ17" s="1495">
        <v>0</v>
      </c>
      <c r="BK17" s="1499">
        <v>0</v>
      </c>
      <c r="BL17" s="1499">
        <v>0</v>
      </c>
      <c r="BM17" s="1499">
        <v>0</v>
      </c>
      <c r="BN17" s="1499">
        <v>0</v>
      </c>
      <c r="BO17" s="1492">
        <f t="shared" si="1"/>
        <v>285.42303771661568</v>
      </c>
    </row>
    <row r="18" spans="1:67" ht="15.75">
      <c r="B18" s="1501"/>
      <c r="C18" s="1500"/>
      <c r="D18" s="1501"/>
      <c r="E18" s="380" t="s">
        <v>206</v>
      </c>
      <c r="F18" s="713"/>
      <c r="G18" s="381">
        <v>259.93883792048928</v>
      </c>
      <c r="H18" s="381">
        <v>1034.6585117227319</v>
      </c>
      <c r="I18" s="381">
        <v>0</v>
      </c>
      <c r="J18" s="381">
        <v>5.0968399592252807</v>
      </c>
      <c r="K18" s="381">
        <v>0</v>
      </c>
      <c r="L18" s="381"/>
      <c r="M18" s="381">
        <v>0</v>
      </c>
      <c r="N18" s="381">
        <v>0</v>
      </c>
      <c r="O18" s="381">
        <v>20.387359836901123</v>
      </c>
      <c r="P18" s="381">
        <v>0</v>
      </c>
      <c r="Q18" s="381">
        <v>15.290519877675841</v>
      </c>
      <c r="R18" s="381">
        <v>0</v>
      </c>
      <c r="S18" s="381">
        <v>0</v>
      </c>
      <c r="T18" s="381"/>
      <c r="U18" s="381">
        <v>0</v>
      </c>
      <c r="V18" s="381"/>
      <c r="W18" s="381"/>
      <c r="X18" s="381">
        <v>0</v>
      </c>
      <c r="Y18" s="381">
        <v>0</v>
      </c>
      <c r="Z18" s="381">
        <v>0</v>
      </c>
      <c r="AA18" s="381">
        <v>0</v>
      </c>
      <c r="AB18" s="381"/>
      <c r="AC18" s="381">
        <v>0</v>
      </c>
      <c r="AD18" s="381">
        <v>0</v>
      </c>
      <c r="AE18" s="381"/>
      <c r="AF18" s="381"/>
      <c r="AG18" s="381"/>
      <c r="AH18" s="381"/>
      <c r="AI18" s="381">
        <v>0</v>
      </c>
      <c r="AJ18" s="381">
        <v>0</v>
      </c>
      <c r="AK18" s="381"/>
      <c r="AL18" s="381"/>
      <c r="AM18" s="381">
        <v>0</v>
      </c>
      <c r="AN18" s="381"/>
      <c r="AO18" s="381"/>
      <c r="AP18" s="381"/>
      <c r="AQ18" s="381"/>
      <c r="AR18" s="878">
        <f>SUM(AR16:AR17)</f>
        <v>2670.744138634047</v>
      </c>
      <c r="AS18" s="263"/>
      <c r="AU18" s="558" t="s">
        <v>121</v>
      </c>
      <c r="AV18" s="559">
        <v>43178</v>
      </c>
      <c r="AW18" s="558" t="s">
        <v>77</v>
      </c>
      <c r="AX18" s="924"/>
      <c r="AY18" s="1494">
        <v>61.162079510703364</v>
      </c>
      <c r="AZ18" s="1495">
        <v>0</v>
      </c>
      <c r="BA18" s="1495">
        <v>0</v>
      </c>
      <c r="BB18" s="1495">
        <v>0</v>
      </c>
      <c r="BC18" s="1495">
        <v>0</v>
      </c>
      <c r="BD18" s="1495">
        <v>0</v>
      </c>
      <c r="BE18" s="1495">
        <v>0</v>
      </c>
      <c r="BF18" s="1495">
        <v>0</v>
      </c>
      <c r="BG18" s="1495">
        <v>0</v>
      </c>
      <c r="BH18" s="1495">
        <v>0</v>
      </c>
      <c r="BI18" s="1495">
        <v>0</v>
      </c>
      <c r="BJ18" s="1495">
        <v>0</v>
      </c>
      <c r="BK18" s="921">
        <v>0</v>
      </c>
      <c r="BL18" s="921">
        <v>0</v>
      </c>
      <c r="BM18" s="921">
        <v>0</v>
      </c>
      <c r="BN18" s="921">
        <v>0</v>
      </c>
      <c r="BO18" s="1492">
        <f t="shared" si="1"/>
        <v>61.162079510703364</v>
      </c>
    </row>
    <row r="19" spans="1:67" ht="15.75">
      <c r="B19" s="1501"/>
      <c r="C19" s="1500"/>
      <c r="D19" s="1501"/>
      <c r="E19" s="1501"/>
      <c r="F19" s="714"/>
      <c r="G19" s="1502"/>
      <c r="H19" s="1502"/>
      <c r="I19" s="1502"/>
      <c r="J19" s="1502"/>
      <c r="K19" s="1502"/>
      <c r="L19" s="398"/>
      <c r="M19" s="1502"/>
      <c r="N19" s="1502"/>
      <c r="O19" s="1502"/>
      <c r="P19" s="1502"/>
      <c r="Q19" s="1502"/>
      <c r="R19" s="1502"/>
      <c r="S19" s="1502"/>
      <c r="T19" s="398"/>
      <c r="U19" s="1502"/>
      <c r="V19" s="398"/>
      <c r="W19" s="398"/>
      <c r="X19" s="1502"/>
      <c r="Y19" s="1502"/>
      <c r="Z19" s="1502"/>
      <c r="AA19" s="1502"/>
      <c r="AB19" s="398"/>
      <c r="AC19" s="1502"/>
      <c r="AD19" s="1502"/>
      <c r="AE19" s="398"/>
      <c r="AF19" s="398"/>
      <c r="AG19" s="398"/>
      <c r="AH19" s="398"/>
      <c r="AI19" s="1502"/>
      <c r="AJ19" s="1502"/>
      <c r="AK19" s="398"/>
      <c r="AL19" s="398"/>
      <c r="AM19" s="1502"/>
      <c r="AN19" s="398"/>
      <c r="AO19" s="398"/>
      <c r="AP19" s="398"/>
      <c r="AQ19" s="398"/>
      <c r="AR19" s="1503"/>
      <c r="AS19" s="263"/>
      <c r="AU19" s="66" t="s">
        <v>121</v>
      </c>
      <c r="AV19" s="1493">
        <v>43371</v>
      </c>
      <c r="AW19" s="66" t="s">
        <v>77</v>
      </c>
      <c r="AX19" s="924"/>
      <c r="AY19" s="1494">
        <v>642.20183486238534</v>
      </c>
      <c r="AZ19" s="1495">
        <v>0</v>
      </c>
      <c r="BA19" s="1495">
        <v>50.968399592252808</v>
      </c>
      <c r="BB19" s="1495">
        <v>0</v>
      </c>
      <c r="BC19" s="1495">
        <v>0</v>
      </c>
      <c r="BD19" s="1495">
        <v>20.387359836901123</v>
      </c>
      <c r="BE19" s="1495">
        <v>10.193679918450561</v>
      </c>
      <c r="BF19" s="1495">
        <v>0</v>
      </c>
      <c r="BG19" s="1495">
        <v>0</v>
      </c>
      <c r="BH19" s="1495">
        <v>0</v>
      </c>
      <c r="BI19" s="1495">
        <v>0</v>
      </c>
      <c r="BJ19" s="1495">
        <v>0</v>
      </c>
      <c r="BK19" s="921">
        <v>0</v>
      </c>
      <c r="BL19" s="921">
        <v>0</v>
      </c>
      <c r="BM19" s="921">
        <v>0</v>
      </c>
      <c r="BN19" s="921">
        <v>0</v>
      </c>
      <c r="BO19" s="1492">
        <f t="shared" si="1"/>
        <v>723.7512742099899</v>
      </c>
    </row>
    <row r="20" spans="1:67" ht="15.75">
      <c r="B20" s="1501"/>
      <c r="C20" s="1500"/>
      <c r="D20" s="1501"/>
      <c r="E20" s="1501"/>
      <c r="F20" s="714"/>
      <c r="G20" s="1502"/>
      <c r="H20" s="1502"/>
      <c r="I20" s="1502"/>
      <c r="J20" s="1502"/>
      <c r="K20" s="1502"/>
      <c r="L20" s="398"/>
      <c r="M20" s="1502"/>
      <c r="N20" s="1502"/>
      <c r="O20" s="1502"/>
      <c r="P20" s="1502"/>
      <c r="Q20" s="1502"/>
      <c r="R20" s="1502"/>
      <c r="S20" s="1502"/>
      <c r="T20" s="398"/>
      <c r="U20" s="1502"/>
      <c r="V20" s="398"/>
      <c r="W20" s="398"/>
      <c r="X20" s="1502"/>
      <c r="Y20" s="1502"/>
      <c r="Z20" s="1502"/>
      <c r="AA20" s="1502"/>
      <c r="AB20" s="398"/>
      <c r="AC20" s="1502"/>
      <c r="AD20" s="1502"/>
      <c r="AE20" s="398"/>
      <c r="AF20" s="398"/>
      <c r="AG20" s="398"/>
      <c r="AH20" s="398"/>
      <c r="AI20" s="1502"/>
      <c r="AJ20" s="1502"/>
      <c r="AK20" s="398"/>
      <c r="AL20" s="398"/>
      <c r="AM20" s="1502"/>
      <c r="AN20" s="398"/>
      <c r="AO20" s="398"/>
      <c r="AP20" s="398"/>
      <c r="AQ20" s="398"/>
      <c r="AR20" s="1503"/>
      <c r="AS20" s="263"/>
      <c r="AU20" s="1498" t="s">
        <v>121</v>
      </c>
      <c r="AV20" s="1493">
        <v>43406</v>
      </c>
      <c r="AW20" s="1498" t="s">
        <v>77</v>
      </c>
      <c r="AX20" s="924"/>
      <c r="AY20" s="1494">
        <v>10.193679918450561</v>
      </c>
      <c r="AZ20" s="1495">
        <v>1141.692150866463</v>
      </c>
      <c r="BA20" s="1495">
        <v>0</v>
      </c>
      <c r="BB20" s="1495">
        <v>0</v>
      </c>
      <c r="BC20" s="1495">
        <v>0</v>
      </c>
      <c r="BD20" s="1495">
        <v>0</v>
      </c>
      <c r="BE20" s="1495">
        <v>0</v>
      </c>
      <c r="BF20" s="1495">
        <v>122.32415902140673</v>
      </c>
      <c r="BG20" s="1495">
        <v>0</v>
      </c>
      <c r="BH20" s="1495">
        <v>0</v>
      </c>
      <c r="BI20" s="1495">
        <v>0</v>
      </c>
      <c r="BJ20" s="1495">
        <v>0</v>
      </c>
      <c r="BK20" s="1499">
        <v>0</v>
      </c>
      <c r="BL20" s="1499">
        <v>0</v>
      </c>
      <c r="BM20" s="1499">
        <v>0</v>
      </c>
      <c r="BN20" s="1499">
        <v>0</v>
      </c>
      <c r="BO20" s="1492">
        <f t="shared" si="1"/>
        <v>1274.2099898063202</v>
      </c>
    </row>
    <row r="21" spans="1:67" ht="15.75">
      <c r="A21" s="453">
        <f>A17+1</f>
        <v>8</v>
      </c>
      <c r="B21" s="1496" t="s">
        <v>118</v>
      </c>
      <c r="C21" s="1490">
        <v>43464</v>
      </c>
      <c r="D21" s="1496" t="s">
        <v>118</v>
      </c>
      <c r="E21" s="1496" t="s">
        <v>208</v>
      </c>
      <c r="F21" s="715"/>
      <c r="G21" s="1491">
        <v>10.193679918450561</v>
      </c>
      <c r="H21" s="1491">
        <v>0</v>
      </c>
      <c r="I21" s="1491">
        <v>0</v>
      </c>
      <c r="J21" s="1491">
        <v>0</v>
      </c>
      <c r="K21" s="1491">
        <v>0</v>
      </c>
      <c r="L21" s="400"/>
      <c r="M21" s="1491">
        <v>0</v>
      </c>
      <c r="N21" s="1491">
        <v>0</v>
      </c>
      <c r="O21" s="1491">
        <v>285.42303771661574</v>
      </c>
      <c r="P21" s="1491">
        <v>0</v>
      </c>
      <c r="Q21" s="1491">
        <v>0</v>
      </c>
      <c r="R21" s="1491">
        <v>0</v>
      </c>
      <c r="S21" s="1491">
        <v>20.387359836901123</v>
      </c>
      <c r="T21" s="400"/>
      <c r="U21" s="1497">
        <v>0</v>
      </c>
      <c r="V21" s="400"/>
      <c r="W21" s="400"/>
      <c r="X21" s="1497">
        <v>0</v>
      </c>
      <c r="Y21" s="1497">
        <v>0</v>
      </c>
      <c r="Z21" s="1497">
        <v>0</v>
      </c>
      <c r="AA21" s="1497">
        <v>0</v>
      </c>
      <c r="AB21" s="400"/>
      <c r="AC21" s="1497">
        <v>0</v>
      </c>
      <c r="AD21" s="1497">
        <v>0</v>
      </c>
      <c r="AE21" s="400"/>
      <c r="AF21" s="400"/>
      <c r="AG21" s="400"/>
      <c r="AH21" s="400"/>
      <c r="AI21" s="1497">
        <v>0</v>
      </c>
      <c r="AJ21" s="1497">
        <v>0</v>
      </c>
      <c r="AK21" s="400"/>
      <c r="AL21" s="400"/>
      <c r="AM21" s="1497">
        <v>0</v>
      </c>
      <c r="AN21" s="400"/>
      <c r="AO21" s="400"/>
      <c r="AP21" s="400"/>
      <c r="AQ21" s="400"/>
      <c r="AR21" s="1492">
        <f>SUM(G21:AQ21)</f>
        <v>316.00407747196743</v>
      </c>
      <c r="AS21" s="263"/>
      <c r="AU21" s="1506" t="s">
        <v>121</v>
      </c>
      <c r="AV21" s="1507" t="s">
        <v>209</v>
      </c>
      <c r="AW21" s="1506" t="s">
        <v>77</v>
      </c>
      <c r="AX21" s="924"/>
      <c r="AY21" s="1494">
        <v>1753.3129459734967</v>
      </c>
      <c r="AZ21" s="1495">
        <v>519.87767584097867</v>
      </c>
      <c r="BA21" s="1495">
        <v>0</v>
      </c>
      <c r="BB21" s="1495">
        <v>0</v>
      </c>
      <c r="BC21" s="1495">
        <v>0</v>
      </c>
      <c r="BD21" s="1495">
        <v>0</v>
      </c>
      <c r="BE21" s="1495">
        <v>0</v>
      </c>
      <c r="BF21" s="1495">
        <v>71.355759429153935</v>
      </c>
      <c r="BG21" s="1495">
        <v>0</v>
      </c>
      <c r="BH21" s="1495">
        <v>0</v>
      </c>
      <c r="BI21" s="1495">
        <v>0</v>
      </c>
      <c r="BJ21" s="1495">
        <v>0</v>
      </c>
      <c r="BK21" s="1495">
        <v>0</v>
      </c>
      <c r="BL21" s="1495">
        <v>0</v>
      </c>
      <c r="BM21" s="1495">
        <v>0</v>
      </c>
      <c r="BN21" s="1495">
        <v>0</v>
      </c>
      <c r="BO21" s="1492">
        <f t="shared" si="1"/>
        <v>2344.5463812436292</v>
      </c>
    </row>
    <row r="22" spans="1:67" ht="15.75">
      <c r="B22" s="1501"/>
      <c r="C22" s="1500"/>
      <c r="D22" s="1501"/>
      <c r="E22" s="380" t="s">
        <v>206</v>
      </c>
      <c r="F22" s="713"/>
      <c r="G22" s="381">
        <v>10.193679918450561</v>
      </c>
      <c r="H22" s="381">
        <v>0</v>
      </c>
      <c r="I22" s="381">
        <v>0</v>
      </c>
      <c r="J22" s="381">
        <v>0</v>
      </c>
      <c r="K22" s="381">
        <v>0</v>
      </c>
      <c r="L22" s="381"/>
      <c r="M22" s="381">
        <v>0</v>
      </c>
      <c r="N22" s="381">
        <v>0</v>
      </c>
      <c r="O22" s="381">
        <v>285.42303771661574</v>
      </c>
      <c r="P22" s="381">
        <v>0</v>
      </c>
      <c r="Q22" s="381">
        <v>0</v>
      </c>
      <c r="R22" s="381">
        <v>0</v>
      </c>
      <c r="S22" s="381">
        <v>20.387359836901123</v>
      </c>
      <c r="T22" s="381"/>
      <c r="U22" s="381">
        <v>0</v>
      </c>
      <c r="V22" s="381"/>
      <c r="W22" s="381"/>
      <c r="X22" s="381">
        <v>0</v>
      </c>
      <c r="Y22" s="381">
        <v>0</v>
      </c>
      <c r="Z22" s="381">
        <v>0</v>
      </c>
      <c r="AA22" s="381">
        <v>0</v>
      </c>
      <c r="AB22" s="381"/>
      <c r="AC22" s="381">
        <v>0</v>
      </c>
      <c r="AD22" s="381">
        <v>0</v>
      </c>
      <c r="AE22" s="381"/>
      <c r="AF22" s="381"/>
      <c r="AG22" s="381"/>
      <c r="AH22" s="381"/>
      <c r="AI22" s="381">
        <v>0</v>
      </c>
      <c r="AJ22" s="381">
        <v>0</v>
      </c>
      <c r="AK22" s="381"/>
      <c r="AL22" s="381"/>
      <c r="AM22" s="381">
        <v>0</v>
      </c>
      <c r="AN22" s="381"/>
      <c r="AO22" s="381"/>
      <c r="AP22" s="381"/>
      <c r="AQ22" s="381"/>
      <c r="AR22" s="879">
        <f>SUM(AR21)</f>
        <v>316.00407747196743</v>
      </c>
      <c r="AS22" s="263"/>
      <c r="AU22" s="1498" t="s">
        <v>94</v>
      </c>
      <c r="AV22" s="1493">
        <v>43336</v>
      </c>
      <c r="AW22" s="1498" t="s">
        <v>77</v>
      </c>
      <c r="AX22" s="924"/>
      <c r="AY22" s="1494">
        <v>30.581039755351682</v>
      </c>
      <c r="AZ22" s="1495">
        <v>509.68399592252808</v>
      </c>
      <c r="BA22" s="1495">
        <v>0</v>
      </c>
      <c r="BB22" s="1495">
        <v>0</v>
      </c>
      <c r="BC22" s="1495">
        <v>101.93679918450562</v>
      </c>
      <c r="BD22" s="1495">
        <v>0</v>
      </c>
      <c r="BE22" s="1495">
        <v>0</v>
      </c>
      <c r="BF22" s="1495">
        <v>0</v>
      </c>
      <c r="BG22" s="1495">
        <v>0</v>
      </c>
      <c r="BH22" s="1495">
        <v>0</v>
      </c>
      <c r="BI22" s="1495">
        <v>0</v>
      </c>
      <c r="BJ22" s="1495">
        <v>0</v>
      </c>
      <c r="BK22" s="1499">
        <v>0</v>
      </c>
      <c r="BL22" s="1499">
        <v>0</v>
      </c>
      <c r="BM22" s="1499">
        <v>0</v>
      </c>
      <c r="BN22" s="1499">
        <v>0</v>
      </c>
      <c r="BO22" s="1492">
        <f t="shared" si="1"/>
        <v>642.20183486238534</v>
      </c>
    </row>
    <row r="23" spans="1:67" ht="15.75">
      <c r="B23" s="1501"/>
      <c r="C23" s="1500"/>
      <c r="D23" s="1501"/>
      <c r="E23" s="1501"/>
      <c r="F23" s="714"/>
      <c r="G23" s="1502"/>
      <c r="H23" s="1502"/>
      <c r="I23" s="1502"/>
      <c r="J23" s="1502"/>
      <c r="K23" s="1502"/>
      <c r="L23" s="398"/>
      <c r="M23" s="1502"/>
      <c r="N23" s="1502"/>
      <c r="O23" s="1502"/>
      <c r="P23" s="1502"/>
      <c r="Q23" s="1502"/>
      <c r="R23" s="1502"/>
      <c r="S23" s="1502"/>
      <c r="T23" s="398"/>
      <c r="U23" s="1502"/>
      <c r="V23" s="398"/>
      <c r="W23" s="398"/>
      <c r="X23" s="1502"/>
      <c r="Y23" s="1502"/>
      <c r="Z23" s="1502"/>
      <c r="AA23" s="1502"/>
      <c r="AB23" s="398"/>
      <c r="AC23" s="1502"/>
      <c r="AD23" s="1502"/>
      <c r="AE23" s="398"/>
      <c r="AF23" s="398"/>
      <c r="AG23" s="398"/>
      <c r="AH23" s="398"/>
      <c r="AI23" s="1502"/>
      <c r="AJ23" s="1502"/>
      <c r="AK23" s="398"/>
      <c r="AL23" s="398"/>
      <c r="AM23" s="1502"/>
      <c r="AN23" s="398"/>
      <c r="AO23" s="398"/>
      <c r="AP23" s="398"/>
      <c r="AQ23" s="398"/>
      <c r="AR23" s="1503"/>
      <c r="AS23" s="263"/>
      <c r="AU23" s="1498" t="s">
        <v>94</v>
      </c>
      <c r="AV23" s="1504">
        <v>43464</v>
      </c>
      <c r="AW23" s="1498" t="s">
        <v>77</v>
      </c>
      <c r="AX23" s="924"/>
      <c r="AY23" s="1494">
        <v>163.09887869520898</v>
      </c>
      <c r="AZ23" s="1495">
        <v>50.968399592252808</v>
      </c>
      <c r="BA23" s="1495">
        <v>0</v>
      </c>
      <c r="BB23" s="1495">
        <v>0</v>
      </c>
      <c r="BC23" s="1495">
        <v>0</v>
      </c>
      <c r="BD23" s="1495">
        <v>0</v>
      </c>
      <c r="BE23" s="1495">
        <v>122.32415902140673</v>
      </c>
      <c r="BF23" s="1495">
        <v>0</v>
      </c>
      <c r="BG23" s="1495">
        <v>0</v>
      </c>
      <c r="BH23" s="1495">
        <v>0</v>
      </c>
      <c r="BI23" s="1495">
        <v>0</v>
      </c>
      <c r="BJ23" s="1495">
        <v>10.193679918450561</v>
      </c>
      <c r="BK23" s="1499">
        <v>0</v>
      </c>
      <c r="BL23" s="1499">
        <v>0</v>
      </c>
      <c r="BM23" s="1499">
        <v>0</v>
      </c>
      <c r="BN23" s="1499">
        <v>0</v>
      </c>
      <c r="BO23" s="1492">
        <f t="shared" si="1"/>
        <v>346.58511722731907</v>
      </c>
    </row>
    <row r="24" spans="1:67" ht="15.75">
      <c r="B24" s="1501"/>
      <c r="C24" s="1500"/>
      <c r="D24" s="1501"/>
      <c r="E24" s="1501"/>
      <c r="F24" s="714"/>
      <c r="G24" s="1502"/>
      <c r="H24" s="1502"/>
      <c r="I24" s="1502"/>
      <c r="J24" s="1502"/>
      <c r="K24" s="1502"/>
      <c r="L24" s="398"/>
      <c r="M24" s="1502"/>
      <c r="N24" s="1502"/>
      <c r="O24" s="1502"/>
      <c r="P24" s="1502"/>
      <c r="Q24" s="1502"/>
      <c r="R24" s="1502"/>
      <c r="S24" s="1502"/>
      <c r="T24" s="398"/>
      <c r="U24" s="1502"/>
      <c r="V24" s="398"/>
      <c r="W24" s="398"/>
      <c r="X24" s="1502"/>
      <c r="Y24" s="1502"/>
      <c r="Z24" s="1502"/>
      <c r="AA24" s="1502"/>
      <c r="AB24" s="398"/>
      <c r="AC24" s="1502"/>
      <c r="AD24" s="1502"/>
      <c r="AE24" s="398"/>
      <c r="AF24" s="398"/>
      <c r="AG24" s="398"/>
      <c r="AH24" s="398"/>
      <c r="AI24" s="1502"/>
      <c r="AJ24" s="1502"/>
      <c r="AK24" s="398"/>
      <c r="AL24" s="398"/>
      <c r="AM24" s="1502"/>
      <c r="AN24" s="398"/>
      <c r="AO24" s="398"/>
      <c r="AP24" s="398"/>
      <c r="AQ24" s="398"/>
      <c r="AR24" s="1503"/>
      <c r="AS24" s="263"/>
      <c r="AU24" s="558" t="s">
        <v>101</v>
      </c>
      <c r="AV24" s="1493">
        <v>43210</v>
      </c>
      <c r="AW24" s="558" t="s">
        <v>77</v>
      </c>
      <c r="AX24" s="924"/>
      <c r="AY24" s="1494">
        <v>30.581039755351682</v>
      </c>
      <c r="AZ24" s="1495">
        <v>20.387359836901123</v>
      </c>
      <c r="BA24" s="1495">
        <v>0</v>
      </c>
      <c r="BB24" s="1495">
        <v>71.355759429153935</v>
      </c>
      <c r="BC24" s="1495">
        <v>0</v>
      </c>
      <c r="BD24" s="1495">
        <v>0</v>
      </c>
      <c r="BE24" s="1495">
        <v>91.743119266055047</v>
      </c>
      <c r="BF24" s="1495">
        <v>0</v>
      </c>
      <c r="BG24" s="1495">
        <v>0</v>
      </c>
      <c r="BH24" s="1495">
        <v>0</v>
      </c>
      <c r="BI24" s="1495">
        <v>0</v>
      </c>
      <c r="BJ24" s="1495">
        <v>0</v>
      </c>
      <c r="BK24" s="921">
        <v>0</v>
      </c>
      <c r="BL24" s="921">
        <v>0</v>
      </c>
      <c r="BM24" s="921">
        <v>0</v>
      </c>
      <c r="BN24" s="921">
        <v>0</v>
      </c>
      <c r="BO24" s="1492">
        <f t="shared" si="1"/>
        <v>214.06727828746179</v>
      </c>
    </row>
    <row r="25" spans="1:67" ht="15.75">
      <c r="A25" s="453">
        <f>A21+1</f>
        <v>9</v>
      </c>
      <c r="B25" s="378" t="s">
        <v>89</v>
      </c>
      <c r="C25" s="383">
        <v>43178</v>
      </c>
      <c r="D25" s="378" t="s">
        <v>89</v>
      </c>
      <c r="E25" s="378" t="s">
        <v>77</v>
      </c>
      <c r="F25" s="712"/>
      <c r="G25" s="1491">
        <v>336.39143730886855</v>
      </c>
      <c r="H25" s="1491">
        <v>30.581039755351682</v>
      </c>
      <c r="I25" s="1491">
        <v>0</v>
      </c>
      <c r="J25" s="1491">
        <v>71.355759429153935</v>
      </c>
      <c r="K25" s="1491">
        <v>0</v>
      </c>
      <c r="L25" s="400"/>
      <c r="M25" s="1491">
        <v>0</v>
      </c>
      <c r="N25" s="1491">
        <v>0</v>
      </c>
      <c r="O25" s="1491">
        <v>0</v>
      </c>
      <c r="P25" s="1491">
        <v>0</v>
      </c>
      <c r="Q25" s="1491">
        <v>0</v>
      </c>
      <c r="R25" s="1491">
        <v>0</v>
      </c>
      <c r="S25" s="1491">
        <v>0</v>
      </c>
      <c r="T25" s="400"/>
      <c r="U25" s="706">
        <v>0</v>
      </c>
      <c r="V25" s="400"/>
      <c r="W25" s="400"/>
      <c r="X25" s="706">
        <v>0</v>
      </c>
      <c r="Y25" s="706">
        <v>0</v>
      </c>
      <c r="Z25" s="706">
        <v>0</v>
      </c>
      <c r="AA25" s="706">
        <v>0</v>
      </c>
      <c r="AB25" s="400"/>
      <c r="AC25" s="706">
        <v>0</v>
      </c>
      <c r="AD25" s="706">
        <v>0</v>
      </c>
      <c r="AE25" s="400"/>
      <c r="AF25" s="400"/>
      <c r="AG25" s="400"/>
      <c r="AH25" s="400"/>
      <c r="AI25" s="706">
        <v>0</v>
      </c>
      <c r="AJ25" s="706">
        <v>0</v>
      </c>
      <c r="AK25" s="400"/>
      <c r="AL25" s="400"/>
      <c r="AM25" s="706">
        <v>0</v>
      </c>
      <c r="AN25" s="400"/>
      <c r="AO25" s="400"/>
      <c r="AP25" s="400"/>
      <c r="AQ25" s="400"/>
      <c r="AR25" s="1492">
        <f t="shared" ref="AR25:AR28" si="5">SUM(G25:AQ25)</f>
        <v>438.32823649337416</v>
      </c>
      <c r="AS25" s="263"/>
      <c r="AU25" s="558" t="s">
        <v>85</v>
      </c>
      <c r="AV25" s="1493">
        <v>43210</v>
      </c>
      <c r="AW25" s="558" t="s">
        <v>77</v>
      </c>
      <c r="AX25" s="924"/>
      <c r="AY25" s="1494">
        <v>316.00407747196738</v>
      </c>
      <c r="AZ25" s="1495">
        <v>305.81039755351685</v>
      </c>
      <c r="BA25" s="1495">
        <v>10.193679918450561</v>
      </c>
      <c r="BB25" s="1495">
        <v>519.87767584097867</v>
      </c>
      <c r="BC25" s="1495">
        <v>0</v>
      </c>
      <c r="BD25" s="1495">
        <v>0</v>
      </c>
      <c r="BE25" s="1495">
        <v>152.90519877675843</v>
      </c>
      <c r="BF25" s="1495">
        <v>0</v>
      </c>
      <c r="BG25" s="1495">
        <v>0</v>
      </c>
      <c r="BH25" s="1495">
        <v>0</v>
      </c>
      <c r="BI25" s="1495">
        <v>0</v>
      </c>
      <c r="BJ25" s="1495">
        <v>0</v>
      </c>
      <c r="BK25" s="921">
        <v>0</v>
      </c>
      <c r="BL25" s="921">
        <v>0</v>
      </c>
      <c r="BM25" s="921">
        <v>0</v>
      </c>
      <c r="BN25" s="921">
        <v>0</v>
      </c>
      <c r="BO25" s="1492">
        <f t="shared" si="1"/>
        <v>1304.7910295616718</v>
      </c>
    </row>
    <row r="26" spans="1:67" ht="15.75">
      <c r="A26" s="453">
        <f t="shared" ref="A26:A28" si="6">A25+1</f>
        <v>10</v>
      </c>
      <c r="B26" s="378" t="s">
        <v>89</v>
      </c>
      <c r="C26" s="1490">
        <v>43217</v>
      </c>
      <c r="D26" s="378" t="s">
        <v>89</v>
      </c>
      <c r="E26" s="378" t="s">
        <v>77</v>
      </c>
      <c r="F26" s="712"/>
      <c r="G26" s="1491">
        <v>183.48623853211009</v>
      </c>
      <c r="H26" s="1491">
        <v>10.193679918450561</v>
      </c>
      <c r="I26" s="1491">
        <v>0</v>
      </c>
      <c r="J26" s="1491">
        <v>10.193679918450561</v>
      </c>
      <c r="K26" s="1491">
        <v>0</v>
      </c>
      <c r="L26" s="400"/>
      <c r="M26" s="1491">
        <v>0</v>
      </c>
      <c r="N26" s="1491">
        <v>20.387359836901123</v>
      </c>
      <c r="O26" s="1491">
        <v>0</v>
      </c>
      <c r="P26" s="1491">
        <v>0</v>
      </c>
      <c r="Q26" s="1491">
        <v>0</v>
      </c>
      <c r="R26" s="1491">
        <v>0</v>
      </c>
      <c r="S26" s="1491">
        <v>0</v>
      </c>
      <c r="T26" s="400"/>
      <c r="U26" s="706">
        <v>0</v>
      </c>
      <c r="V26" s="400"/>
      <c r="W26" s="400"/>
      <c r="X26" s="706">
        <v>0</v>
      </c>
      <c r="Y26" s="706">
        <v>0</v>
      </c>
      <c r="Z26" s="706">
        <v>0</v>
      </c>
      <c r="AA26" s="706">
        <v>0</v>
      </c>
      <c r="AB26" s="400"/>
      <c r="AC26" s="706">
        <v>0</v>
      </c>
      <c r="AD26" s="706">
        <v>0</v>
      </c>
      <c r="AE26" s="400"/>
      <c r="AF26" s="400"/>
      <c r="AG26" s="400"/>
      <c r="AH26" s="400"/>
      <c r="AI26" s="706">
        <v>0</v>
      </c>
      <c r="AJ26" s="706">
        <v>0</v>
      </c>
      <c r="AK26" s="400"/>
      <c r="AL26" s="400"/>
      <c r="AM26" s="706">
        <v>0</v>
      </c>
      <c r="AN26" s="400"/>
      <c r="AO26" s="400"/>
      <c r="AP26" s="400"/>
      <c r="AQ26" s="400"/>
      <c r="AR26" s="1492">
        <f t="shared" si="5"/>
        <v>224.26095820591232</v>
      </c>
      <c r="AS26" s="263"/>
      <c r="AU26" s="558" t="s">
        <v>128</v>
      </c>
      <c r="AV26" s="559">
        <v>43178</v>
      </c>
      <c r="AW26" s="558" t="s">
        <v>77</v>
      </c>
      <c r="AX26" s="924"/>
      <c r="AY26" s="1494">
        <v>10.193679918450561</v>
      </c>
      <c r="AZ26" s="1495">
        <v>50.968399592252808</v>
      </c>
      <c r="BA26" s="1495">
        <v>0</v>
      </c>
      <c r="BB26" s="1495">
        <v>0</v>
      </c>
      <c r="BC26" s="1495">
        <v>0</v>
      </c>
      <c r="BD26" s="1495">
        <v>0</v>
      </c>
      <c r="BE26" s="1495">
        <v>50.968399592252808</v>
      </c>
      <c r="BF26" s="1495">
        <v>0</v>
      </c>
      <c r="BG26" s="1495">
        <v>0</v>
      </c>
      <c r="BH26" s="1495">
        <v>0</v>
      </c>
      <c r="BI26" s="1495">
        <v>0</v>
      </c>
      <c r="BJ26" s="1495">
        <v>0</v>
      </c>
      <c r="BK26" s="921">
        <v>0</v>
      </c>
      <c r="BL26" s="921">
        <v>0</v>
      </c>
      <c r="BM26" s="921">
        <v>0</v>
      </c>
      <c r="BN26" s="921">
        <v>0</v>
      </c>
      <c r="BO26" s="1492">
        <f t="shared" si="1"/>
        <v>112.13047910295617</v>
      </c>
    </row>
    <row r="27" spans="1:67" ht="15.75">
      <c r="A27" s="453">
        <f t="shared" si="6"/>
        <v>11</v>
      </c>
      <c r="B27" s="1496" t="s">
        <v>89</v>
      </c>
      <c r="C27" s="1490">
        <v>43320</v>
      </c>
      <c r="D27" s="1496" t="s">
        <v>89</v>
      </c>
      <c r="E27" s="1496" t="s">
        <v>77</v>
      </c>
      <c r="F27" s="384"/>
      <c r="G27" s="1491">
        <v>1029.5616717635066</v>
      </c>
      <c r="H27" s="1491">
        <v>9704.3832823649336</v>
      </c>
      <c r="I27" s="1491">
        <v>10.193679918450561</v>
      </c>
      <c r="J27" s="1491">
        <v>0</v>
      </c>
      <c r="K27" s="1491">
        <v>0</v>
      </c>
      <c r="L27" s="400"/>
      <c r="M27" s="1491">
        <v>0</v>
      </c>
      <c r="N27" s="1491">
        <v>0</v>
      </c>
      <c r="O27" s="1491">
        <v>0</v>
      </c>
      <c r="P27" s="1491">
        <v>0</v>
      </c>
      <c r="Q27" s="1491">
        <v>10.193679918450561</v>
      </c>
      <c r="R27" s="1491">
        <v>0</v>
      </c>
      <c r="S27" s="1491">
        <v>0</v>
      </c>
      <c r="T27" s="400"/>
      <c r="U27" s="1497">
        <v>0</v>
      </c>
      <c r="V27" s="400"/>
      <c r="W27" s="400"/>
      <c r="X27" s="1497">
        <v>0</v>
      </c>
      <c r="Y27" s="1497">
        <v>0</v>
      </c>
      <c r="Z27" s="1497">
        <v>0</v>
      </c>
      <c r="AA27" s="1497">
        <v>0</v>
      </c>
      <c r="AB27" s="400"/>
      <c r="AC27" s="1497">
        <v>0</v>
      </c>
      <c r="AD27" s="1497">
        <v>0</v>
      </c>
      <c r="AE27" s="400"/>
      <c r="AF27" s="400"/>
      <c r="AG27" s="400"/>
      <c r="AH27" s="400"/>
      <c r="AI27" s="1497">
        <v>0</v>
      </c>
      <c r="AJ27" s="1497">
        <v>0</v>
      </c>
      <c r="AK27" s="400"/>
      <c r="AL27" s="400"/>
      <c r="AM27" s="1497">
        <v>0</v>
      </c>
      <c r="AN27" s="400"/>
      <c r="AO27" s="400"/>
      <c r="AP27" s="400"/>
      <c r="AQ27" s="400"/>
      <c r="AR27" s="1492">
        <f t="shared" si="5"/>
        <v>10754.332313965344</v>
      </c>
      <c r="AS27" s="263"/>
      <c r="AU27" s="1498" t="s">
        <v>128</v>
      </c>
      <c r="AV27" s="1493">
        <v>43464</v>
      </c>
      <c r="AW27" s="1498" t="s">
        <v>77</v>
      </c>
      <c r="AX27" s="924"/>
      <c r="AY27" s="1494">
        <v>91.743119266055047</v>
      </c>
      <c r="AZ27" s="1495">
        <v>336.39143730886855</v>
      </c>
      <c r="BA27" s="1495">
        <v>0</v>
      </c>
      <c r="BB27" s="1495">
        <v>193.67991845056068</v>
      </c>
      <c r="BC27" s="1495">
        <v>0</v>
      </c>
      <c r="BD27" s="1495">
        <v>0</v>
      </c>
      <c r="BE27" s="1495">
        <v>693.17023445463815</v>
      </c>
      <c r="BF27" s="1495">
        <v>0</v>
      </c>
      <c r="BG27" s="1495">
        <v>0</v>
      </c>
      <c r="BH27" s="1495">
        <v>0</v>
      </c>
      <c r="BI27" s="1495">
        <v>0</v>
      </c>
      <c r="BJ27" s="1495">
        <v>0</v>
      </c>
      <c r="BK27" s="1495">
        <v>0</v>
      </c>
      <c r="BL27" s="1495">
        <v>0</v>
      </c>
      <c r="BM27" s="1495">
        <v>0</v>
      </c>
      <c r="BN27" s="1495">
        <v>0</v>
      </c>
      <c r="BO27" s="1492">
        <f t="shared" si="1"/>
        <v>1314.9847094801225</v>
      </c>
    </row>
    <row r="28" spans="1:67" ht="15.75">
      <c r="A28" s="453">
        <f t="shared" si="6"/>
        <v>12</v>
      </c>
      <c r="B28" s="1496" t="s">
        <v>89</v>
      </c>
      <c r="C28" s="1490">
        <v>43464</v>
      </c>
      <c r="D28" s="1496" t="s">
        <v>89</v>
      </c>
      <c r="E28" s="1496" t="s">
        <v>77</v>
      </c>
      <c r="F28" s="715"/>
      <c r="G28" s="1491">
        <v>305.81039755351685</v>
      </c>
      <c r="H28" s="1491">
        <v>265.03567787971457</v>
      </c>
      <c r="I28" s="1491">
        <v>0</v>
      </c>
      <c r="J28" s="1491">
        <v>0</v>
      </c>
      <c r="K28" s="1491">
        <v>0</v>
      </c>
      <c r="L28" s="400"/>
      <c r="M28" s="1491">
        <v>0</v>
      </c>
      <c r="N28" s="1491">
        <v>0</v>
      </c>
      <c r="O28" s="1491">
        <v>40.774719673802245</v>
      </c>
      <c r="P28" s="1491">
        <v>0</v>
      </c>
      <c r="Q28" s="1491">
        <v>0</v>
      </c>
      <c r="R28" s="1491">
        <v>0</v>
      </c>
      <c r="S28" s="1491">
        <v>0</v>
      </c>
      <c r="T28" s="400"/>
      <c r="U28" s="1497">
        <v>0</v>
      </c>
      <c r="V28" s="400"/>
      <c r="W28" s="400"/>
      <c r="X28" s="1497">
        <v>0</v>
      </c>
      <c r="Y28" s="1497">
        <v>0</v>
      </c>
      <c r="Z28" s="1497">
        <v>0</v>
      </c>
      <c r="AA28" s="1497">
        <v>0</v>
      </c>
      <c r="AB28" s="400"/>
      <c r="AC28" s="1497">
        <v>0</v>
      </c>
      <c r="AD28" s="1497">
        <v>0</v>
      </c>
      <c r="AE28" s="400"/>
      <c r="AF28" s="400"/>
      <c r="AG28" s="400"/>
      <c r="AH28" s="400"/>
      <c r="AI28" s="1497">
        <v>0</v>
      </c>
      <c r="AJ28" s="1497">
        <v>0</v>
      </c>
      <c r="AK28" s="400"/>
      <c r="AL28" s="400"/>
      <c r="AM28" s="1497">
        <v>0</v>
      </c>
      <c r="AN28" s="400"/>
      <c r="AO28" s="400"/>
      <c r="AP28" s="400"/>
      <c r="AQ28" s="400"/>
      <c r="AR28" s="1492">
        <f t="shared" si="5"/>
        <v>611.62079510703359</v>
      </c>
      <c r="AS28" s="263"/>
      <c r="AU28" s="1501"/>
      <c r="AV28" s="1500"/>
      <c r="AW28" s="922" t="s">
        <v>210</v>
      </c>
      <c r="AX28" s="713"/>
      <c r="AY28" s="757">
        <f>SUM(AY3:AY27)</f>
        <v>7584.0978593272184</v>
      </c>
      <c r="AZ28" s="757">
        <f t="shared" ref="AZ28:BO28" si="7">SUM(AZ3:AZ27)</f>
        <v>44648.318042813466</v>
      </c>
      <c r="BA28" s="757">
        <f t="shared" si="7"/>
        <v>4291.5392456676864</v>
      </c>
      <c r="BB28" s="757">
        <f t="shared" si="7"/>
        <v>907.23751274209997</v>
      </c>
      <c r="BC28" s="757">
        <f t="shared" si="7"/>
        <v>101.93679918450562</v>
      </c>
      <c r="BD28" s="757">
        <f t="shared" si="7"/>
        <v>20.387359836901123</v>
      </c>
      <c r="BE28" s="757">
        <f t="shared" si="7"/>
        <v>1600.407747196738</v>
      </c>
      <c r="BF28" s="757">
        <f t="shared" si="7"/>
        <v>560.65239551478089</v>
      </c>
      <c r="BG28" s="943">
        <f t="shared" si="7"/>
        <v>0</v>
      </c>
      <c r="BH28" s="757">
        <f t="shared" si="7"/>
        <v>61.162079510703371</v>
      </c>
      <c r="BI28" s="943">
        <f t="shared" si="7"/>
        <v>0</v>
      </c>
      <c r="BJ28" s="757">
        <f t="shared" si="7"/>
        <v>30.581039755351682</v>
      </c>
      <c r="BK28" s="943">
        <f t="shared" si="7"/>
        <v>0</v>
      </c>
      <c r="BL28" s="943">
        <f t="shared" si="7"/>
        <v>0</v>
      </c>
      <c r="BM28" s="943">
        <f t="shared" si="7"/>
        <v>0</v>
      </c>
      <c r="BN28" s="943">
        <f t="shared" si="7"/>
        <v>0</v>
      </c>
      <c r="BO28" s="757">
        <f t="shared" si="7"/>
        <v>59806.320081549442</v>
      </c>
    </row>
    <row r="29" spans="1:67" ht="15.75">
      <c r="B29" s="1501"/>
      <c r="C29" s="1500"/>
      <c r="D29" s="1501"/>
      <c r="E29" s="380" t="s">
        <v>206</v>
      </c>
      <c r="F29" s="713"/>
      <c r="G29" s="381">
        <v>463.81243628950051</v>
      </c>
      <c r="H29" s="381">
        <v>2502.5484199796124</v>
      </c>
      <c r="I29" s="381">
        <v>2.5484199796126403</v>
      </c>
      <c r="J29" s="381">
        <v>20.387359836901123</v>
      </c>
      <c r="K29" s="381">
        <v>0</v>
      </c>
      <c r="L29" s="381"/>
      <c r="M29" s="381">
        <v>0</v>
      </c>
      <c r="N29" s="381">
        <v>5.0968399592252807</v>
      </c>
      <c r="O29" s="381">
        <v>10.193679918450561</v>
      </c>
      <c r="P29" s="381">
        <v>0</v>
      </c>
      <c r="Q29" s="381">
        <v>2.5484199796126403</v>
      </c>
      <c r="R29" s="381">
        <v>0</v>
      </c>
      <c r="S29" s="381">
        <v>0</v>
      </c>
      <c r="T29" s="381"/>
      <c r="U29" s="381">
        <v>0</v>
      </c>
      <c r="V29" s="381"/>
      <c r="W29" s="381"/>
      <c r="X29" s="381">
        <v>0</v>
      </c>
      <c r="Y29" s="381">
        <v>0</v>
      </c>
      <c r="Z29" s="381">
        <v>0</v>
      </c>
      <c r="AA29" s="381">
        <v>0</v>
      </c>
      <c r="AB29" s="381"/>
      <c r="AC29" s="381">
        <v>0</v>
      </c>
      <c r="AD29" s="381">
        <v>0</v>
      </c>
      <c r="AE29" s="381"/>
      <c r="AF29" s="381"/>
      <c r="AG29" s="381"/>
      <c r="AH29" s="381"/>
      <c r="AI29" s="381">
        <v>0</v>
      </c>
      <c r="AJ29" s="381">
        <v>0</v>
      </c>
      <c r="AK29" s="381"/>
      <c r="AL29" s="381"/>
      <c r="AM29" s="381">
        <v>0</v>
      </c>
      <c r="AN29" s="381"/>
      <c r="AO29" s="381"/>
      <c r="AP29" s="381"/>
      <c r="AQ29" s="381"/>
      <c r="AR29" s="878">
        <f>SUM(AR25:AR28)</f>
        <v>12028.542303771665</v>
      </c>
      <c r="AS29" s="263"/>
      <c r="AU29" s="1501"/>
      <c r="AV29" s="1500"/>
      <c r="AW29" s="1501"/>
      <c r="AX29" s="713"/>
      <c r="AY29" s="1508"/>
      <c r="AZ29" s="1508"/>
      <c r="BA29" s="1508"/>
      <c r="BB29" s="1508"/>
      <c r="BC29" s="1508"/>
      <c r="BD29" s="1508"/>
      <c r="BE29" s="1508"/>
      <c r="BF29" s="1508"/>
      <c r="BG29" s="1508"/>
      <c r="BH29" s="1508"/>
      <c r="BI29" s="1508"/>
      <c r="BJ29" s="1508"/>
      <c r="BK29" s="1508"/>
      <c r="BL29" s="1508"/>
      <c r="BM29" s="1508"/>
      <c r="BN29" s="1508"/>
      <c r="BO29" s="1509"/>
    </row>
    <row r="30" spans="1:67" ht="15.75">
      <c r="B30" s="1501"/>
      <c r="C30" s="1500"/>
      <c r="D30" s="1501"/>
      <c r="E30" s="1501"/>
      <c r="F30" s="714"/>
      <c r="G30" s="1502">
        <v>115.95310907237513</v>
      </c>
      <c r="H30" s="1502">
        <v>625.6371049949031</v>
      </c>
      <c r="I30" s="1502">
        <v>0.63710499490316008</v>
      </c>
      <c r="J30" s="1502">
        <v>5.0968399592252807</v>
      </c>
      <c r="K30" s="1502">
        <v>0</v>
      </c>
      <c r="L30" s="398"/>
      <c r="M30" s="1502">
        <v>0</v>
      </c>
      <c r="N30" s="1502">
        <v>1.2742099898063202</v>
      </c>
      <c r="O30" s="1502">
        <v>2.5484199796126403</v>
      </c>
      <c r="P30" s="1502">
        <v>0</v>
      </c>
      <c r="Q30" s="1502">
        <v>0.63710499490316008</v>
      </c>
      <c r="R30" s="1502">
        <v>0</v>
      </c>
      <c r="S30" s="1502">
        <v>0</v>
      </c>
      <c r="T30" s="398"/>
      <c r="U30" s="1502">
        <v>0</v>
      </c>
      <c r="V30" s="398"/>
      <c r="W30" s="398"/>
      <c r="X30" s="1502">
        <v>0</v>
      </c>
      <c r="Y30" s="1502">
        <v>0</v>
      </c>
      <c r="Z30" s="1502">
        <v>0</v>
      </c>
      <c r="AA30" s="1502">
        <v>0</v>
      </c>
      <c r="AB30" s="398"/>
      <c r="AC30" s="1502">
        <v>0</v>
      </c>
      <c r="AD30" s="1502">
        <v>0</v>
      </c>
      <c r="AE30" s="398"/>
      <c r="AF30" s="398"/>
      <c r="AG30" s="398"/>
      <c r="AH30" s="398"/>
      <c r="AI30" s="1502">
        <v>0</v>
      </c>
      <c r="AJ30" s="1502">
        <v>0</v>
      </c>
      <c r="AK30" s="398"/>
      <c r="AL30" s="398"/>
      <c r="AM30" s="1502">
        <v>0</v>
      </c>
      <c r="AN30" s="398"/>
      <c r="AO30" s="398"/>
      <c r="AP30" s="398"/>
      <c r="AQ30" s="398"/>
      <c r="AR30" s="1503"/>
      <c r="AS30" s="263"/>
      <c r="AU30" s="1501"/>
      <c r="AV30" s="936" t="s">
        <v>74</v>
      </c>
      <c r="AW30" s="1501"/>
      <c r="AX30" s="716"/>
      <c r="AY30" s="1508"/>
      <c r="AZ30" s="1502"/>
      <c r="BA30" s="1502"/>
      <c r="BB30" s="1502"/>
      <c r="BC30" s="1502"/>
      <c r="BD30" s="1502"/>
      <c r="BE30" s="1502"/>
      <c r="BF30" s="1502"/>
      <c r="BG30" s="1502"/>
      <c r="BH30" s="1502"/>
      <c r="BI30" s="1502"/>
      <c r="BJ30" s="1502"/>
      <c r="BK30" s="1510"/>
      <c r="BL30" s="1510"/>
      <c r="BM30" s="1510"/>
      <c r="BN30" s="1510"/>
      <c r="BO30" s="717"/>
    </row>
    <row r="31" spans="1:67">
      <c r="B31" s="1501"/>
      <c r="C31" s="1500"/>
      <c r="D31" s="1501"/>
      <c r="E31" s="1501"/>
      <c r="F31" s="877"/>
      <c r="G31" s="1502"/>
      <c r="H31" s="1502"/>
      <c r="I31" s="1502"/>
      <c r="J31" s="1502"/>
      <c r="K31" s="1502"/>
      <c r="L31" s="398"/>
      <c r="M31" s="1502"/>
      <c r="N31" s="1502"/>
      <c r="O31" s="1502"/>
      <c r="P31" s="1502"/>
      <c r="Q31" s="1502"/>
      <c r="R31" s="1502"/>
      <c r="S31" s="1502"/>
      <c r="T31" s="398"/>
      <c r="U31" s="1502"/>
      <c r="V31" s="398"/>
      <c r="W31" s="398"/>
      <c r="X31" s="1502"/>
      <c r="Y31" s="1502"/>
      <c r="Z31" s="1502"/>
      <c r="AA31" s="1502"/>
      <c r="AB31" s="398"/>
      <c r="AC31" s="1502"/>
      <c r="AD31" s="1502"/>
      <c r="AE31" s="398"/>
      <c r="AF31" s="398"/>
      <c r="AG31" s="398"/>
      <c r="AH31" s="398"/>
      <c r="AI31" s="1502"/>
      <c r="AJ31" s="1502"/>
      <c r="AK31" s="398"/>
      <c r="AL31" s="398"/>
      <c r="AM31" s="1502"/>
      <c r="AN31" s="398"/>
      <c r="AO31" s="398"/>
      <c r="AP31" s="398"/>
      <c r="AQ31" s="398"/>
      <c r="AR31" s="1503"/>
      <c r="AS31" s="263"/>
      <c r="AU31" s="90" t="s">
        <v>82</v>
      </c>
      <c r="AV31" s="707">
        <v>43107</v>
      </c>
      <c r="AW31" s="90" t="s">
        <v>211</v>
      </c>
      <c r="AX31" s="713"/>
      <c r="AY31" s="1511">
        <v>0.13333329999999999</v>
      </c>
      <c r="AZ31" s="1512">
        <v>0</v>
      </c>
      <c r="BA31" s="1512">
        <v>0</v>
      </c>
      <c r="BB31" s="1512">
        <v>0</v>
      </c>
      <c r="BC31" s="1512">
        <v>0</v>
      </c>
      <c r="BD31" s="1512">
        <v>0</v>
      </c>
      <c r="BE31" s="1512">
        <v>0</v>
      </c>
      <c r="BF31" s="1512">
        <v>0</v>
      </c>
      <c r="BG31" s="1512">
        <v>0</v>
      </c>
      <c r="BH31" s="1512">
        <v>20</v>
      </c>
      <c r="BI31" s="1512">
        <v>0</v>
      </c>
      <c r="BJ31" s="1512">
        <v>0</v>
      </c>
      <c r="BK31" s="709">
        <v>0</v>
      </c>
      <c r="BL31" s="709">
        <v>0</v>
      </c>
      <c r="BM31" s="709">
        <v>0</v>
      </c>
      <c r="BN31" s="709">
        <v>0</v>
      </c>
      <c r="BO31" s="1492">
        <f t="shared" ref="BO31:BO62" si="8">SUM(AY31:BN31)</f>
        <v>20.1333333</v>
      </c>
    </row>
    <row r="32" spans="1:67" ht="15.75">
      <c r="A32" s="453">
        <f>A28+1</f>
        <v>13</v>
      </c>
      <c r="B32" s="378" t="s">
        <v>92</v>
      </c>
      <c r="C32" s="1490">
        <v>43217</v>
      </c>
      <c r="D32" s="378" t="s">
        <v>92</v>
      </c>
      <c r="E32" s="378" t="s">
        <v>77</v>
      </c>
      <c r="F32" s="385"/>
      <c r="G32" s="1491">
        <v>173.29255861365954</v>
      </c>
      <c r="H32" s="1491">
        <v>40.774719673802245</v>
      </c>
      <c r="I32" s="1491">
        <v>10.193679918450561</v>
      </c>
      <c r="J32" s="1491">
        <v>30.581039755351682</v>
      </c>
      <c r="K32" s="1491">
        <v>0</v>
      </c>
      <c r="L32" s="400"/>
      <c r="M32" s="1491">
        <v>0</v>
      </c>
      <c r="N32" s="1491">
        <v>61.162079510703364</v>
      </c>
      <c r="O32" s="1491">
        <v>0</v>
      </c>
      <c r="P32" s="1491">
        <v>0</v>
      </c>
      <c r="Q32" s="1491">
        <v>0</v>
      </c>
      <c r="R32" s="1491">
        <v>0</v>
      </c>
      <c r="S32" s="1491">
        <v>0</v>
      </c>
      <c r="T32" s="400"/>
      <c r="U32" s="706">
        <v>0</v>
      </c>
      <c r="V32" s="400"/>
      <c r="W32" s="400"/>
      <c r="X32" s="706">
        <v>0</v>
      </c>
      <c r="Y32" s="706">
        <v>0</v>
      </c>
      <c r="Z32" s="706">
        <v>0</v>
      </c>
      <c r="AA32" s="706">
        <v>0</v>
      </c>
      <c r="AB32" s="400"/>
      <c r="AC32" s="706">
        <v>0</v>
      </c>
      <c r="AD32" s="706">
        <v>0</v>
      </c>
      <c r="AE32" s="400"/>
      <c r="AF32" s="400"/>
      <c r="AG32" s="400"/>
      <c r="AH32" s="400"/>
      <c r="AI32" s="706">
        <v>0</v>
      </c>
      <c r="AJ32" s="706">
        <v>0</v>
      </c>
      <c r="AK32" s="400"/>
      <c r="AL32" s="400"/>
      <c r="AM32" s="706">
        <v>0</v>
      </c>
      <c r="AN32" s="400"/>
      <c r="AO32" s="400"/>
      <c r="AP32" s="400"/>
      <c r="AQ32" s="400"/>
      <c r="AR32" s="1492">
        <f t="shared" ref="AR32:AR34" si="9">SUM(G32:AQ32)</f>
        <v>316.00407747196743</v>
      </c>
      <c r="AS32" s="263"/>
      <c r="AU32" s="90" t="s">
        <v>82</v>
      </c>
      <c r="AV32" s="707">
        <v>43120</v>
      </c>
      <c r="AW32" s="90" t="s">
        <v>211</v>
      </c>
      <c r="AX32" s="713"/>
      <c r="AY32" s="1511">
        <v>0.66666666666666663</v>
      </c>
      <c r="AZ32" s="1512">
        <v>4.9333333333333336</v>
      </c>
      <c r="BA32" s="1512">
        <v>0</v>
      </c>
      <c r="BB32" s="1512">
        <v>0.13333333333333333</v>
      </c>
      <c r="BC32" s="1512">
        <v>0</v>
      </c>
      <c r="BD32" s="1512">
        <v>0</v>
      </c>
      <c r="BE32" s="1512">
        <v>0</v>
      </c>
      <c r="BF32" s="1512">
        <v>0</v>
      </c>
      <c r="BG32" s="1512">
        <v>0</v>
      </c>
      <c r="BH32" s="1512">
        <v>0</v>
      </c>
      <c r="BI32" s="1512">
        <v>0</v>
      </c>
      <c r="BJ32" s="1512">
        <v>0</v>
      </c>
      <c r="BK32" s="709">
        <v>0</v>
      </c>
      <c r="BL32" s="709">
        <v>0</v>
      </c>
      <c r="BM32" s="709">
        <v>0</v>
      </c>
      <c r="BN32" s="709">
        <v>0</v>
      </c>
      <c r="BO32" s="1492">
        <f t="shared" si="8"/>
        <v>5.7333333333333343</v>
      </c>
    </row>
    <row r="33" spans="1:67" ht="15.75">
      <c r="A33" s="453">
        <f t="shared" ref="A33:A34" si="10">A32+1</f>
        <v>14</v>
      </c>
      <c r="B33" s="1496" t="s">
        <v>92</v>
      </c>
      <c r="C33" s="1490">
        <v>43320</v>
      </c>
      <c r="D33" s="1496" t="s">
        <v>92</v>
      </c>
      <c r="E33" s="1496" t="s">
        <v>77</v>
      </c>
      <c r="F33" s="384"/>
      <c r="G33" s="1491">
        <v>40.774719673802245</v>
      </c>
      <c r="H33" s="1491">
        <v>3323.139653414883</v>
      </c>
      <c r="I33" s="1491">
        <v>0</v>
      </c>
      <c r="J33" s="1491">
        <v>0</v>
      </c>
      <c r="K33" s="1491">
        <v>0</v>
      </c>
      <c r="L33" s="400"/>
      <c r="M33" s="1491">
        <v>0</v>
      </c>
      <c r="N33" s="1491">
        <v>30.581039755351682</v>
      </c>
      <c r="O33" s="1491">
        <v>0</v>
      </c>
      <c r="P33" s="1491">
        <v>0</v>
      </c>
      <c r="Q33" s="1491">
        <v>0</v>
      </c>
      <c r="R33" s="1491">
        <v>0</v>
      </c>
      <c r="S33" s="1491">
        <v>0</v>
      </c>
      <c r="T33" s="400"/>
      <c r="U33" s="1497">
        <v>0</v>
      </c>
      <c r="V33" s="400"/>
      <c r="W33" s="400"/>
      <c r="X33" s="1497">
        <v>0</v>
      </c>
      <c r="Y33" s="1497">
        <v>0</v>
      </c>
      <c r="Z33" s="1497">
        <v>0</v>
      </c>
      <c r="AA33" s="1497">
        <v>0</v>
      </c>
      <c r="AB33" s="400"/>
      <c r="AC33" s="1497">
        <v>0</v>
      </c>
      <c r="AD33" s="1497">
        <v>0</v>
      </c>
      <c r="AE33" s="400"/>
      <c r="AF33" s="400"/>
      <c r="AG33" s="400"/>
      <c r="AH33" s="400"/>
      <c r="AI33" s="1497">
        <v>0</v>
      </c>
      <c r="AJ33" s="1497">
        <v>0</v>
      </c>
      <c r="AK33" s="400"/>
      <c r="AL33" s="400"/>
      <c r="AM33" s="1497">
        <v>0</v>
      </c>
      <c r="AN33" s="400"/>
      <c r="AO33" s="400"/>
      <c r="AP33" s="400"/>
      <c r="AQ33" s="400"/>
      <c r="AR33" s="1492">
        <f t="shared" si="9"/>
        <v>3394.4954128440372</v>
      </c>
      <c r="AS33" s="263"/>
      <c r="AU33" s="90" t="s">
        <v>82</v>
      </c>
      <c r="AV33" s="707">
        <v>43127</v>
      </c>
      <c r="AW33" s="90" t="s">
        <v>211</v>
      </c>
      <c r="AX33" s="713"/>
      <c r="AY33" s="1511">
        <v>0.13333333333333333</v>
      </c>
      <c r="AZ33" s="1512">
        <v>0</v>
      </c>
      <c r="BA33" s="1512">
        <v>12</v>
      </c>
      <c r="BB33" s="1512">
        <v>0</v>
      </c>
      <c r="BC33" s="1512">
        <v>1.7333333333333334</v>
      </c>
      <c r="BD33" s="1512">
        <v>0</v>
      </c>
      <c r="BE33" s="1512">
        <v>0</v>
      </c>
      <c r="BF33" s="1512">
        <v>0</v>
      </c>
      <c r="BG33" s="1512">
        <v>0</v>
      </c>
      <c r="BH33" s="1512">
        <v>0</v>
      </c>
      <c r="BI33" s="1512">
        <v>0</v>
      </c>
      <c r="BJ33" s="1512">
        <v>0</v>
      </c>
      <c r="BK33" s="709">
        <v>0</v>
      </c>
      <c r="BL33" s="709">
        <v>0</v>
      </c>
      <c r="BM33" s="709">
        <v>0</v>
      </c>
      <c r="BN33" s="709">
        <v>0</v>
      </c>
      <c r="BO33" s="1492">
        <f t="shared" si="8"/>
        <v>13.866666666666667</v>
      </c>
    </row>
    <row r="34" spans="1:67" ht="15.75">
      <c r="A34" s="453">
        <f t="shared" si="10"/>
        <v>15</v>
      </c>
      <c r="B34" s="1496" t="s">
        <v>92</v>
      </c>
      <c r="C34" s="1490">
        <v>43464</v>
      </c>
      <c r="D34" s="1496" t="s">
        <v>92</v>
      </c>
      <c r="E34" s="1496" t="s">
        <v>77</v>
      </c>
      <c r="F34" s="715"/>
      <c r="G34" s="1491">
        <v>61.162079510703364</v>
      </c>
      <c r="H34" s="1491">
        <v>224.26095820591235</v>
      </c>
      <c r="I34" s="1491">
        <v>0</v>
      </c>
      <c r="J34" s="1491">
        <v>0</v>
      </c>
      <c r="K34" s="1491">
        <v>0</v>
      </c>
      <c r="L34" s="400"/>
      <c r="M34" s="1491">
        <v>0</v>
      </c>
      <c r="N34" s="1491">
        <v>0</v>
      </c>
      <c r="O34" s="1491">
        <v>0</v>
      </c>
      <c r="P34" s="1491">
        <v>0</v>
      </c>
      <c r="Q34" s="1491">
        <v>0</v>
      </c>
      <c r="R34" s="1491">
        <v>0</v>
      </c>
      <c r="S34" s="1491">
        <v>0</v>
      </c>
      <c r="T34" s="400"/>
      <c r="U34" s="1497">
        <v>0</v>
      </c>
      <c r="V34" s="400"/>
      <c r="W34" s="400"/>
      <c r="X34" s="1497">
        <v>0</v>
      </c>
      <c r="Y34" s="1497">
        <v>0</v>
      </c>
      <c r="Z34" s="1497">
        <v>0</v>
      </c>
      <c r="AA34" s="1497">
        <v>0</v>
      </c>
      <c r="AB34" s="400"/>
      <c r="AC34" s="1497">
        <v>0</v>
      </c>
      <c r="AD34" s="1497">
        <v>0</v>
      </c>
      <c r="AE34" s="400"/>
      <c r="AF34" s="400"/>
      <c r="AG34" s="400"/>
      <c r="AH34" s="400"/>
      <c r="AI34" s="1497">
        <v>0</v>
      </c>
      <c r="AJ34" s="1497">
        <v>0</v>
      </c>
      <c r="AK34" s="400"/>
      <c r="AL34" s="400"/>
      <c r="AM34" s="1497">
        <v>0</v>
      </c>
      <c r="AN34" s="400"/>
      <c r="AO34" s="400"/>
      <c r="AP34" s="400"/>
      <c r="AQ34" s="400"/>
      <c r="AR34" s="1492">
        <f t="shared" si="9"/>
        <v>285.42303771661568</v>
      </c>
      <c r="AS34" s="263"/>
      <c r="AU34" s="90" t="s">
        <v>82</v>
      </c>
      <c r="AV34" s="1513">
        <v>43134</v>
      </c>
      <c r="AW34" s="90" t="s">
        <v>211</v>
      </c>
      <c r="AX34" s="713"/>
      <c r="AY34" s="1511">
        <v>0.93333333333333335</v>
      </c>
      <c r="AZ34" s="1512">
        <v>41.6</v>
      </c>
      <c r="BA34" s="1512">
        <v>0.4</v>
      </c>
      <c r="BB34" s="1512">
        <v>0</v>
      </c>
      <c r="BC34" s="1512">
        <v>0</v>
      </c>
      <c r="BD34" s="1512">
        <v>0</v>
      </c>
      <c r="BE34" s="1512">
        <v>0.13333333333333333</v>
      </c>
      <c r="BF34" s="1512">
        <v>0</v>
      </c>
      <c r="BG34" s="1512">
        <v>0</v>
      </c>
      <c r="BH34" s="1512">
        <v>0</v>
      </c>
      <c r="BI34" s="1512">
        <v>0</v>
      </c>
      <c r="BJ34" s="1512">
        <v>0</v>
      </c>
      <c r="BK34" s="709">
        <v>0</v>
      </c>
      <c r="BL34" s="709">
        <v>0</v>
      </c>
      <c r="BM34" s="709">
        <v>0</v>
      </c>
      <c r="BN34" s="709">
        <v>0</v>
      </c>
      <c r="BO34" s="1492">
        <f t="shared" si="8"/>
        <v>43.066666666666663</v>
      </c>
    </row>
    <row r="35" spans="1:67" ht="15.75">
      <c r="B35" s="1501"/>
      <c r="C35" s="1500"/>
      <c r="D35" s="1501"/>
      <c r="E35" s="380" t="s">
        <v>206</v>
      </c>
      <c r="F35" s="713"/>
      <c r="G35" s="381">
        <v>91.743119266055047</v>
      </c>
      <c r="H35" s="381">
        <v>1196.0584437648658</v>
      </c>
      <c r="I35" s="381">
        <v>3.3978933061501873</v>
      </c>
      <c r="J35" s="381">
        <v>10.193679918450561</v>
      </c>
      <c r="K35" s="381">
        <v>0</v>
      </c>
      <c r="L35" s="381"/>
      <c r="M35" s="381">
        <v>0</v>
      </c>
      <c r="N35" s="381">
        <v>30.581039755351682</v>
      </c>
      <c r="O35" s="381">
        <v>0</v>
      </c>
      <c r="P35" s="381">
        <v>0</v>
      </c>
      <c r="Q35" s="381">
        <v>0</v>
      </c>
      <c r="R35" s="381">
        <v>0</v>
      </c>
      <c r="S35" s="381">
        <v>0</v>
      </c>
      <c r="T35" s="381"/>
      <c r="U35" s="381">
        <v>0</v>
      </c>
      <c r="V35" s="381"/>
      <c r="W35" s="381"/>
      <c r="X35" s="381">
        <v>0</v>
      </c>
      <c r="Y35" s="381">
        <v>0</v>
      </c>
      <c r="Z35" s="381">
        <v>0</v>
      </c>
      <c r="AA35" s="381">
        <v>0</v>
      </c>
      <c r="AB35" s="381"/>
      <c r="AC35" s="381">
        <v>0</v>
      </c>
      <c r="AD35" s="381">
        <v>0</v>
      </c>
      <c r="AE35" s="381"/>
      <c r="AF35" s="381"/>
      <c r="AG35" s="381"/>
      <c r="AH35" s="381"/>
      <c r="AI35" s="381">
        <v>0</v>
      </c>
      <c r="AJ35" s="381">
        <v>0</v>
      </c>
      <c r="AK35" s="381"/>
      <c r="AL35" s="381"/>
      <c r="AM35" s="381">
        <v>0</v>
      </c>
      <c r="AN35" s="381"/>
      <c r="AO35" s="381"/>
      <c r="AP35" s="381"/>
      <c r="AQ35" s="381"/>
      <c r="AR35" s="878">
        <f>SUM(AR32:AR34)</f>
        <v>3995.92252803262</v>
      </c>
      <c r="AS35" s="263"/>
      <c r="AU35" s="90" t="s">
        <v>82</v>
      </c>
      <c r="AV35" s="707">
        <v>43154</v>
      </c>
      <c r="AW35" s="90" t="s">
        <v>211</v>
      </c>
      <c r="AX35" s="713"/>
      <c r="AY35" s="1511">
        <v>0.26666666666666666</v>
      </c>
      <c r="AZ35" s="1512">
        <v>100.8</v>
      </c>
      <c r="BA35" s="1512">
        <v>0.4</v>
      </c>
      <c r="BB35" s="1512">
        <v>0</v>
      </c>
      <c r="BC35" s="1512">
        <v>0</v>
      </c>
      <c r="BD35" s="1512">
        <v>0</v>
      </c>
      <c r="BE35" s="1512">
        <v>0</v>
      </c>
      <c r="BF35" s="1512">
        <v>0</v>
      </c>
      <c r="BG35" s="1512">
        <v>0</v>
      </c>
      <c r="BH35" s="1512">
        <v>0.13333333333333333</v>
      </c>
      <c r="BI35" s="1512">
        <v>0</v>
      </c>
      <c r="BJ35" s="1512">
        <v>0</v>
      </c>
      <c r="BK35" s="709">
        <v>0</v>
      </c>
      <c r="BL35" s="709">
        <v>0</v>
      </c>
      <c r="BM35" s="709">
        <v>0</v>
      </c>
      <c r="BN35" s="709">
        <v>0</v>
      </c>
      <c r="BO35" s="1492">
        <f t="shared" si="8"/>
        <v>101.60000000000001</v>
      </c>
    </row>
    <row r="36" spans="1:67">
      <c r="B36" s="1501"/>
      <c r="C36" s="1500"/>
      <c r="D36" s="1501"/>
      <c r="E36" s="1501"/>
      <c r="F36" s="714"/>
      <c r="G36" s="1502"/>
      <c r="H36" s="1502"/>
      <c r="I36" s="1502"/>
      <c r="J36" s="1502"/>
      <c r="K36" s="1502"/>
      <c r="L36" s="398"/>
      <c r="M36" s="1502"/>
      <c r="N36" s="1502"/>
      <c r="O36" s="1502"/>
      <c r="P36" s="1502"/>
      <c r="Q36" s="1502"/>
      <c r="R36" s="1502"/>
      <c r="S36" s="1502"/>
      <c r="T36" s="398"/>
      <c r="U36" s="1502"/>
      <c r="V36" s="398"/>
      <c r="W36" s="398"/>
      <c r="X36" s="1502"/>
      <c r="Y36" s="1502"/>
      <c r="Z36" s="1502"/>
      <c r="AA36" s="1502"/>
      <c r="AB36" s="398"/>
      <c r="AC36" s="1502"/>
      <c r="AD36" s="1502"/>
      <c r="AE36" s="398"/>
      <c r="AF36" s="398"/>
      <c r="AG36" s="398"/>
      <c r="AH36" s="398"/>
      <c r="AI36" s="1502"/>
      <c r="AJ36" s="1502"/>
      <c r="AK36" s="398"/>
      <c r="AL36" s="398"/>
      <c r="AM36" s="1502"/>
      <c r="AN36" s="398"/>
      <c r="AO36" s="398"/>
      <c r="AP36" s="398"/>
      <c r="AQ36" s="398"/>
      <c r="AR36" s="1503"/>
      <c r="AS36" s="263"/>
      <c r="AU36" s="90" t="s">
        <v>82</v>
      </c>
      <c r="AV36" s="1513">
        <v>43194</v>
      </c>
      <c r="AW36" s="90" t="s">
        <v>211</v>
      </c>
      <c r="AX36" s="713"/>
      <c r="AY36" s="1511">
        <v>120</v>
      </c>
      <c r="AZ36" s="1512">
        <v>77.333333333333329</v>
      </c>
      <c r="BA36" s="1512">
        <v>2.1333333333333333</v>
      </c>
      <c r="BB36" s="1512">
        <v>0</v>
      </c>
      <c r="BC36" s="1512">
        <v>0</v>
      </c>
      <c r="BD36" s="1512">
        <v>0</v>
      </c>
      <c r="BE36" s="1512">
        <v>0</v>
      </c>
      <c r="BF36" s="1512">
        <v>0</v>
      </c>
      <c r="BG36" s="1512">
        <v>0.13333333333333333</v>
      </c>
      <c r="BH36" s="1512">
        <v>0</v>
      </c>
      <c r="BI36" s="1512">
        <v>0</v>
      </c>
      <c r="BJ36" s="1512">
        <v>0</v>
      </c>
      <c r="BK36" s="709">
        <v>0</v>
      </c>
      <c r="BL36" s="709">
        <v>0</v>
      </c>
      <c r="BM36" s="709">
        <v>0</v>
      </c>
      <c r="BN36" s="709">
        <v>0</v>
      </c>
      <c r="BO36" s="1492">
        <f t="shared" si="8"/>
        <v>199.59999999999997</v>
      </c>
    </row>
    <row r="37" spans="1:67">
      <c r="B37" s="1501"/>
      <c r="C37" s="1500"/>
      <c r="D37" s="1501"/>
      <c r="E37" s="1501"/>
      <c r="F37" s="714"/>
      <c r="G37" s="1502"/>
      <c r="H37" s="1502"/>
      <c r="I37" s="1502"/>
      <c r="J37" s="1502"/>
      <c r="K37" s="1502"/>
      <c r="L37" s="398"/>
      <c r="M37" s="1502"/>
      <c r="N37" s="1502"/>
      <c r="O37" s="1502"/>
      <c r="P37" s="1502"/>
      <c r="Q37" s="1502"/>
      <c r="R37" s="1502"/>
      <c r="S37" s="1502"/>
      <c r="T37" s="398"/>
      <c r="U37" s="1502"/>
      <c r="V37" s="398"/>
      <c r="W37" s="398"/>
      <c r="X37" s="1502"/>
      <c r="Y37" s="1502"/>
      <c r="Z37" s="1502"/>
      <c r="AA37" s="1502"/>
      <c r="AB37" s="398"/>
      <c r="AC37" s="1502"/>
      <c r="AD37" s="1502"/>
      <c r="AE37" s="398"/>
      <c r="AF37" s="398"/>
      <c r="AG37" s="398"/>
      <c r="AH37" s="398"/>
      <c r="AI37" s="1502"/>
      <c r="AJ37" s="1502"/>
      <c r="AK37" s="398"/>
      <c r="AL37" s="398"/>
      <c r="AM37" s="1502"/>
      <c r="AN37" s="398"/>
      <c r="AO37" s="398"/>
      <c r="AP37" s="398"/>
      <c r="AQ37" s="398"/>
      <c r="AR37" s="1503"/>
      <c r="AS37" s="263"/>
      <c r="AU37" s="90" t="s">
        <v>82</v>
      </c>
      <c r="AV37" s="1513">
        <v>43218</v>
      </c>
      <c r="AW37" s="90" t="s">
        <v>211</v>
      </c>
      <c r="AX37" s="713"/>
      <c r="AY37" s="1511">
        <v>2.5333333333333332</v>
      </c>
      <c r="AZ37" s="1512">
        <v>60</v>
      </c>
      <c r="BA37" s="1512">
        <v>3.2</v>
      </c>
      <c r="BB37" s="1512">
        <v>0</v>
      </c>
      <c r="BC37" s="1512">
        <v>0</v>
      </c>
      <c r="BD37" s="1512">
        <v>0</v>
      </c>
      <c r="BE37" s="1512">
        <v>0.13333333333333333</v>
      </c>
      <c r="BF37" s="1512">
        <v>0</v>
      </c>
      <c r="BG37" s="1512">
        <v>0</v>
      </c>
      <c r="BH37" s="1512">
        <v>0</v>
      </c>
      <c r="BI37" s="1512">
        <v>0</v>
      </c>
      <c r="BJ37" s="1512">
        <v>0</v>
      </c>
      <c r="BK37" s="709">
        <v>0</v>
      </c>
      <c r="BL37" s="709">
        <v>0</v>
      </c>
      <c r="BM37" s="709">
        <v>0.13333333333333333</v>
      </c>
      <c r="BN37" s="709">
        <v>0</v>
      </c>
      <c r="BO37" s="1492">
        <f t="shared" si="8"/>
        <v>66.000000000000014</v>
      </c>
    </row>
    <row r="38" spans="1:67" ht="15.75">
      <c r="A38" s="453">
        <f>A34+1</f>
        <v>16</v>
      </c>
      <c r="B38" s="378" t="s">
        <v>121</v>
      </c>
      <c r="C38" s="383">
        <v>43178</v>
      </c>
      <c r="D38" s="378" t="s">
        <v>121</v>
      </c>
      <c r="E38" s="378" t="s">
        <v>77</v>
      </c>
      <c r="F38" s="712"/>
      <c r="G38" s="1491">
        <v>61.162079510703364</v>
      </c>
      <c r="H38" s="1491">
        <v>0</v>
      </c>
      <c r="I38" s="1491">
        <v>0</v>
      </c>
      <c r="J38" s="1491">
        <v>0</v>
      </c>
      <c r="K38" s="1491">
        <v>0</v>
      </c>
      <c r="L38" s="400"/>
      <c r="M38" s="1491">
        <v>0</v>
      </c>
      <c r="N38" s="1491">
        <v>0</v>
      </c>
      <c r="O38" s="1491">
        <v>0</v>
      </c>
      <c r="P38" s="1491">
        <v>0</v>
      </c>
      <c r="Q38" s="1491">
        <v>0</v>
      </c>
      <c r="R38" s="1491">
        <v>0</v>
      </c>
      <c r="S38" s="1491">
        <v>0</v>
      </c>
      <c r="T38" s="400"/>
      <c r="U38" s="706">
        <v>0</v>
      </c>
      <c r="V38" s="400"/>
      <c r="W38" s="400"/>
      <c r="X38" s="706">
        <v>0</v>
      </c>
      <c r="Y38" s="706">
        <v>0</v>
      </c>
      <c r="Z38" s="706">
        <v>0</v>
      </c>
      <c r="AA38" s="706">
        <v>0</v>
      </c>
      <c r="AB38" s="400"/>
      <c r="AC38" s="706">
        <v>0</v>
      </c>
      <c r="AD38" s="706">
        <v>0</v>
      </c>
      <c r="AE38" s="400"/>
      <c r="AF38" s="400"/>
      <c r="AG38" s="400"/>
      <c r="AH38" s="400"/>
      <c r="AI38" s="706">
        <v>0</v>
      </c>
      <c r="AJ38" s="706">
        <v>0</v>
      </c>
      <c r="AK38" s="400"/>
      <c r="AL38" s="400"/>
      <c r="AM38" s="706">
        <v>0</v>
      </c>
      <c r="AN38" s="400"/>
      <c r="AO38" s="400"/>
      <c r="AP38" s="400"/>
      <c r="AQ38" s="400"/>
      <c r="AR38" s="1492">
        <f t="shared" ref="AR38:AR41" si="11">SUM(G38:AQ38)</f>
        <v>61.162079510703364</v>
      </c>
      <c r="AS38" s="263"/>
      <c r="AU38" s="708" t="s">
        <v>82</v>
      </c>
      <c r="AV38" s="1513">
        <v>43336</v>
      </c>
      <c r="AW38" s="1514" t="s">
        <v>74</v>
      </c>
      <c r="AX38" s="384"/>
      <c r="AY38" s="1511">
        <v>0</v>
      </c>
      <c r="AZ38" s="1512">
        <v>0</v>
      </c>
      <c r="BA38" s="1512">
        <v>0</v>
      </c>
      <c r="BB38" s="1512">
        <v>0</v>
      </c>
      <c r="BC38" s="1512">
        <v>0</v>
      </c>
      <c r="BD38" s="1512">
        <v>0</v>
      </c>
      <c r="BE38" s="1512">
        <v>0</v>
      </c>
      <c r="BF38" s="1512">
        <v>0</v>
      </c>
      <c r="BG38" s="1512">
        <v>0</v>
      </c>
      <c r="BH38" s="1512">
        <v>0</v>
      </c>
      <c r="BI38" s="1512">
        <v>0</v>
      </c>
      <c r="BJ38" s="1512">
        <v>0</v>
      </c>
      <c r="BK38" s="709">
        <v>0</v>
      </c>
      <c r="BL38" s="709">
        <v>0</v>
      </c>
      <c r="BM38" s="709">
        <v>0</v>
      </c>
      <c r="BN38" s="709">
        <v>0</v>
      </c>
      <c r="BO38" s="1515">
        <f t="shared" si="8"/>
        <v>0</v>
      </c>
    </row>
    <row r="39" spans="1:67" ht="16.5" thickBot="1">
      <c r="A39" s="453">
        <f t="shared" ref="A39:A41" si="12">A38+1</f>
        <v>17</v>
      </c>
      <c r="B39" s="382" t="s">
        <v>121</v>
      </c>
      <c r="C39" s="1490">
        <v>43371</v>
      </c>
      <c r="D39" s="382" t="s">
        <v>121</v>
      </c>
      <c r="E39" s="382" t="s">
        <v>77</v>
      </c>
      <c r="F39" s="713"/>
      <c r="G39" s="1491">
        <v>642.20183486238534</v>
      </c>
      <c r="H39" s="1491">
        <v>0</v>
      </c>
      <c r="I39" s="1491">
        <v>50.968399592252808</v>
      </c>
      <c r="J39" s="1491">
        <v>0</v>
      </c>
      <c r="K39" s="1491">
        <v>0</v>
      </c>
      <c r="L39" s="400"/>
      <c r="M39" s="1491">
        <v>20.387359836901123</v>
      </c>
      <c r="N39" s="1491">
        <v>10.193679918450561</v>
      </c>
      <c r="O39" s="1491">
        <v>0</v>
      </c>
      <c r="P39" s="1491">
        <v>0</v>
      </c>
      <c r="Q39" s="1491">
        <v>0</v>
      </c>
      <c r="R39" s="1491">
        <v>0</v>
      </c>
      <c r="S39" s="1491">
        <v>0</v>
      </c>
      <c r="T39" s="400"/>
      <c r="U39" s="706">
        <v>0</v>
      </c>
      <c r="V39" s="400"/>
      <c r="W39" s="400"/>
      <c r="X39" s="706">
        <v>0</v>
      </c>
      <c r="Y39" s="706">
        <v>0</v>
      </c>
      <c r="Z39" s="706">
        <v>0</v>
      </c>
      <c r="AA39" s="706">
        <v>0</v>
      </c>
      <c r="AB39" s="400"/>
      <c r="AC39" s="706">
        <v>0</v>
      </c>
      <c r="AD39" s="706">
        <v>0</v>
      </c>
      <c r="AE39" s="400"/>
      <c r="AF39" s="400"/>
      <c r="AG39" s="400"/>
      <c r="AH39" s="400"/>
      <c r="AI39" s="706">
        <v>0</v>
      </c>
      <c r="AJ39" s="706">
        <v>0</v>
      </c>
      <c r="AK39" s="400"/>
      <c r="AL39" s="400"/>
      <c r="AM39" s="706">
        <v>0</v>
      </c>
      <c r="AN39" s="400"/>
      <c r="AO39" s="400"/>
      <c r="AP39" s="400"/>
      <c r="AQ39" s="400"/>
      <c r="AR39" s="1492">
        <f t="shared" si="11"/>
        <v>723.7512742099899</v>
      </c>
      <c r="AS39" s="263"/>
      <c r="AU39" s="1514" t="s">
        <v>82</v>
      </c>
      <c r="AV39" s="1516">
        <v>43464</v>
      </c>
      <c r="AW39" s="1517" t="s">
        <v>74</v>
      </c>
      <c r="AX39" s="1518">
        <v>0</v>
      </c>
      <c r="AY39" s="1511">
        <v>13.866666666666667</v>
      </c>
      <c r="AZ39" s="1512">
        <v>280</v>
      </c>
      <c r="BA39" s="1512">
        <v>3.7333333333333334</v>
      </c>
      <c r="BB39" s="1512">
        <v>0</v>
      </c>
      <c r="BC39" s="1512">
        <v>0</v>
      </c>
      <c r="BD39" s="1512">
        <v>0</v>
      </c>
      <c r="BE39" s="1512">
        <v>0</v>
      </c>
      <c r="BF39" s="1512">
        <v>0.66666666666666663</v>
      </c>
      <c r="BG39" s="1512">
        <v>0</v>
      </c>
      <c r="BH39" s="1512">
        <v>0.26666666666666666</v>
      </c>
      <c r="BI39" s="1512">
        <v>0</v>
      </c>
      <c r="BJ39" s="1512">
        <v>0</v>
      </c>
      <c r="BK39" s="1512">
        <v>0</v>
      </c>
      <c r="BL39" s="1512">
        <v>0</v>
      </c>
      <c r="BM39" s="1512">
        <v>0</v>
      </c>
      <c r="BN39" s="1512">
        <v>0</v>
      </c>
      <c r="BO39" s="1519">
        <f t="shared" si="8"/>
        <v>298.53333333333336</v>
      </c>
    </row>
    <row r="40" spans="1:67" ht="15.75">
      <c r="A40" s="453">
        <f t="shared" si="12"/>
        <v>18</v>
      </c>
      <c r="B40" s="1496" t="s">
        <v>121</v>
      </c>
      <c r="C40" s="1490">
        <v>43406</v>
      </c>
      <c r="D40" s="1496" t="s">
        <v>121</v>
      </c>
      <c r="E40" s="1496" t="s">
        <v>77</v>
      </c>
      <c r="F40" s="715"/>
      <c r="G40" s="1491">
        <v>10.193679918450561</v>
      </c>
      <c r="H40" s="1491">
        <v>1141.692150866463</v>
      </c>
      <c r="I40" s="1491">
        <v>0</v>
      </c>
      <c r="J40" s="1491">
        <v>0</v>
      </c>
      <c r="K40" s="1491">
        <v>0</v>
      </c>
      <c r="L40" s="400"/>
      <c r="M40" s="1491">
        <v>0</v>
      </c>
      <c r="N40" s="1491">
        <v>0</v>
      </c>
      <c r="O40" s="1491">
        <v>122.32415902140673</v>
      </c>
      <c r="P40" s="1491">
        <v>0</v>
      </c>
      <c r="Q40" s="1491">
        <v>0</v>
      </c>
      <c r="R40" s="1491">
        <v>0</v>
      </c>
      <c r="S40" s="1491">
        <v>0</v>
      </c>
      <c r="T40" s="400"/>
      <c r="U40" s="1497">
        <v>0</v>
      </c>
      <c r="V40" s="400"/>
      <c r="W40" s="400"/>
      <c r="X40" s="1497">
        <v>0</v>
      </c>
      <c r="Y40" s="1497">
        <v>0</v>
      </c>
      <c r="Z40" s="1497">
        <v>0</v>
      </c>
      <c r="AA40" s="1497">
        <v>0</v>
      </c>
      <c r="AB40" s="400"/>
      <c r="AC40" s="1497">
        <v>0</v>
      </c>
      <c r="AD40" s="1497">
        <v>0</v>
      </c>
      <c r="AE40" s="400"/>
      <c r="AF40" s="400"/>
      <c r="AG40" s="400"/>
      <c r="AH40" s="400"/>
      <c r="AI40" s="1497">
        <v>0</v>
      </c>
      <c r="AJ40" s="1497">
        <v>0</v>
      </c>
      <c r="AK40" s="400"/>
      <c r="AL40" s="400"/>
      <c r="AM40" s="1497">
        <v>0</v>
      </c>
      <c r="AN40" s="400"/>
      <c r="AO40" s="400"/>
      <c r="AP40" s="400"/>
      <c r="AQ40" s="400"/>
      <c r="AR40" s="1492">
        <f t="shared" si="11"/>
        <v>1274.2099898063202</v>
      </c>
      <c r="AS40" s="263"/>
      <c r="AU40" s="90" t="s">
        <v>86</v>
      </c>
      <c r="AV40" s="1513">
        <v>43162</v>
      </c>
      <c r="AW40" s="90" t="s">
        <v>211</v>
      </c>
      <c r="AX40" s="713"/>
      <c r="AY40" s="1511">
        <v>23.066666666666666</v>
      </c>
      <c r="AZ40" s="1512">
        <v>0.4</v>
      </c>
      <c r="BA40" s="1512">
        <v>8.1333333333333329</v>
      </c>
      <c r="BB40" s="1512">
        <v>0</v>
      </c>
      <c r="BC40" s="1512">
        <v>0</v>
      </c>
      <c r="BD40" s="1512">
        <v>0.13333333333333333</v>
      </c>
      <c r="BE40" s="1512">
        <v>0.93333333333333335</v>
      </c>
      <c r="BF40" s="1512">
        <v>0</v>
      </c>
      <c r="BG40" s="1512">
        <v>0</v>
      </c>
      <c r="BH40" s="1512">
        <v>0</v>
      </c>
      <c r="BI40" s="1512">
        <v>0</v>
      </c>
      <c r="BJ40" s="1512">
        <v>0</v>
      </c>
      <c r="BK40" s="709">
        <v>0</v>
      </c>
      <c r="BL40" s="709">
        <v>0</v>
      </c>
      <c r="BM40" s="709">
        <v>0</v>
      </c>
      <c r="BN40" s="709">
        <v>0</v>
      </c>
      <c r="BO40" s="1492">
        <f t="shared" si="8"/>
        <v>32.666666666666664</v>
      </c>
    </row>
    <row r="41" spans="1:67" ht="15.75">
      <c r="A41" s="453">
        <f t="shared" si="12"/>
        <v>19</v>
      </c>
      <c r="B41" s="1520" t="s">
        <v>121</v>
      </c>
      <c r="C41" s="1521" t="s">
        <v>209</v>
      </c>
      <c r="D41" s="1520" t="s">
        <v>121</v>
      </c>
      <c r="E41" s="1520" t="s">
        <v>77</v>
      </c>
      <c r="F41" s="713"/>
      <c r="G41" s="1491">
        <v>1753.3129459734967</v>
      </c>
      <c r="H41" s="1491">
        <v>519.87767584097867</v>
      </c>
      <c r="I41" s="1491">
        <v>0</v>
      </c>
      <c r="J41" s="1491">
        <v>0</v>
      </c>
      <c r="K41" s="1491">
        <v>0</v>
      </c>
      <c r="L41" s="400"/>
      <c r="M41" s="1491">
        <v>0</v>
      </c>
      <c r="N41" s="1491">
        <v>0</v>
      </c>
      <c r="O41" s="1491">
        <v>71.355759429153935</v>
      </c>
      <c r="P41" s="1491">
        <v>0</v>
      </c>
      <c r="Q41" s="1491">
        <v>0</v>
      </c>
      <c r="R41" s="1491">
        <v>0</v>
      </c>
      <c r="S41" s="1491">
        <v>0</v>
      </c>
      <c r="T41" s="400"/>
      <c r="U41" s="1491">
        <v>0</v>
      </c>
      <c r="V41" s="400"/>
      <c r="W41" s="400"/>
      <c r="X41" s="1491">
        <v>0</v>
      </c>
      <c r="Y41" s="1491">
        <v>0</v>
      </c>
      <c r="Z41" s="1491">
        <v>0</v>
      </c>
      <c r="AA41" s="1491">
        <v>0</v>
      </c>
      <c r="AB41" s="400"/>
      <c r="AC41" s="1491">
        <v>0</v>
      </c>
      <c r="AD41" s="1491">
        <v>0</v>
      </c>
      <c r="AE41" s="400"/>
      <c r="AF41" s="400"/>
      <c r="AG41" s="400"/>
      <c r="AH41" s="400"/>
      <c r="AI41" s="1491">
        <v>0</v>
      </c>
      <c r="AJ41" s="1491">
        <v>0</v>
      </c>
      <c r="AK41" s="400"/>
      <c r="AL41" s="400"/>
      <c r="AM41" s="1491">
        <v>0</v>
      </c>
      <c r="AN41" s="400"/>
      <c r="AO41" s="400"/>
      <c r="AP41" s="400"/>
      <c r="AQ41" s="400"/>
      <c r="AR41" s="1492">
        <f t="shared" si="11"/>
        <v>2344.5463812436292</v>
      </c>
      <c r="AS41" s="263"/>
      <c r="AU41" s="90" t="s">
        <v>86</v>
      </c>
      <c r="AV41" s="1513">
        <v>43196</v>
      </c>
      <c r="AW41" s="90" t="s">
        <v>211</v>
      </c>
      <c r="AX41" s="384"/>
      <c r="AY41" s="1511">
        <v>8.9333333333333336</v>
      </c>
      <c r="AZ41" s="1512">
        <v>0</v>
      </c>
      <c r="BA41" s="1512">
        <v>0</v>
      </c>
      <c r="BB41" s="1512">
        <v>0</v>
      </c>
      <c r="BC41" s="1512">
        <v>0</v>
      </c>
      <c r="BD41" s="1512">
        <v>0</v>
      </c>
      <c r="BE41" s="1512">
        <v>0</v>
      </c>
      <c r="BF41" s="1512">
        <v>0</v>
      </c>
      <c r="BG41" s="1512">
        <v>0</v>
      </c>
      <c r="BH41" s="1512">
        <v>0</v>
      </c>
      <c r="BI41" s="1512">
        <v>0</v>
      </c>
      <c r="BJ41" s="1512">
        <v>0</v>
      </c>
      <c r="BK41" s="709">
        <v>0</v>
      </c>
      <c r="BL41" s="709">
        <v>0</v>
      </c>
      <c r="BM41" s="709">
        <v>0</v>
      </c>
      <c r="BN41" s="709">
        <v>0</v>
      </c>
      <c r="BO41" s="1492">
        <f t="shared" si="8"/>
        <v>8.9333333333333336</v>
      </c>
    </row>
    <row r="42" spans="1:67" ht="15.75">
      <c r="B42" s="1501"/>
      <c r="C42" s="1500"/>
      <c r="D42" s="1501"/>
      <c r="E42" s="380" t="s">
        <v>206</v>
      </c>
      <c r="F42" s="713"/>
      <c r="G42" s="381">
        <v>616.71763506625894</v>
      </c>
      <c r="H42" s="381">
        <v>415.39245667686043</v>
      </c>
      <c r="I42" s="381">
        <v>12.742099898063202</v>
      </c>
      <c r="J42" s="381">
        <v>0</v>
      </c>
      <c r="K42" s="381">
        <v>0</v>
      </c>
      <c r="L42" s="381"/>
      <c r="M42" s="381">
        <v>5.0968399592252807</v>
      </c>
      <c r="N42" s="381">
        <v>2.5484199796126403</v>
      </c>
      <c r="O42" s="381">
        <v>48.419979612640162</v>
      </c>
      <c r="P42" s="381">
        <v>0</v>
      </c>
      <c r="Q42" s="381">
        <v>0</v>
      </c>
      <c r="R42" s="381">
        <v>0</v>
      </c>
      <c r="S42" s="381">
        <v>0</v>
      </c>
      <c r="T42" s="381"/>
      <c r="U42" s="381">
        <v>0</v>
      </c>
      <c r="V42" s="381"/>
      <c r="W42" s="381"/>
      <c r="X42" s="381">
        <v>0</v>
      </c>
      <c r="Y42" s="381">
        <v>0</v>
      </c>
      <c r="Z42" s="381">
        <v>0</v>
      </c>
      <c r="AA42" s="381">
        <v>0</v>
      </c>
      <c r="AB42" s="381"/>
      <c r="AC42" s="381">
        <v>0</v>
      </c>
      <c r="AD42" s="381">
        <v>0</v>
      </c>
      <c r="AE42" s="381"/>
      <c r="AF42" s="381"/>
      <c r="AG42" s="381"/>
      <c r="AH42" s="381"/>
      <c r="AI42" s="381">
        <v>0</v>
      </c>
      <c r="AJ42" s="381">
        <v>0</v>
      </c>
      <c r="AK42" s="381"/>
      <c r="AL42" s="381"/>
      <c r="AM42" s="381">
        <v>0</v>
      </c>
      <c r="AN42" s="381"/>
      <c r="AO42" s="381"/>
      <c r="AP42" s="381"/>
      <c r="AQ42" s="381"/>
      <c r="AR42" s="878">
        <f>SUM(AR38:AR41)</f>
        <v>4403.6697247706425</v>
      </c>
      <c r="AS42" s="263"/>
      <c r="AU42" s="90" t="s">
        <v>86</v>
      </c>
      <c r="AV42" s="1513">
        <v>43228</v>
      </c>
      <c r="AW42" s="90" t="s">
        <v>211</v>
      </c>
      <c r="AX42" s="713"/>
      <c r="AY42" s="1511">
        <v>2</v>
      </c>
      <c r="AZ42" s="1512">
        <v>57.466666666666669</v>
      </c>
      <c r="BA42" s="1512">
        <v>6.8</v>
      </c>
      <c r="BB42" s="1512">
        <v>0</v>
      </c>
      <c r="BC42" s="1512">
        <v>0</v>
      </c>
      <c r="BD42" s="1512">
        <v>0</v>
      </c>
      <c r="BE42" s="1512">
        <v>0</v>
      </c>
      <c r="BF42" s="1512">
        <v>0</v>
      </c>
      <c r="BG42" s="1512">
        <v>0</v>
      </c>
      <c r="BH42" s="1512">
        <v>0</v>
      </c>
      <c r="BI42" s="1512">
        <v>0</v>
      </c>
      <c r="BJ42" s="1512">
        <v>0</v>
      </c>
      <c r="BK42" s="709">
        <v>0</v>
      </c>
      <c r="BL42" s="709">
        <v>0</v>
      </c>
      <c r="BM42" s="709">
        <v>0</v>
      </c>
      <c r="BN42" s="709">
        <v>0</v>
      </c>
      <c r="BO42" s="1492">
        <f t="shared" si="8"/>
        <v>66.266666666666666</v>
      </c>
    </row>
    <row r="43" spans="1:67">
      <c r="B43" s="1501"/>
      <c r="C43" s="1500"/>
      <c r="D43" s="1501"/>
      <c r="E43" s="1501"/>
      <c r="F43" s="714"/>
      <c r="G43" s="1502"/>
      <c r="H43" s="1502"/>
      <c r="I43" s="1502"/>
      <c r="J43" s="1502"/>
      <c r="K43" s="1502"/>
      <c r="L43" s="398"/>
      <c r="M43" s="1502"/>
      <c r="N43" s="1502"/>
      <c r="O43" s="1502"/>
      <c r="P43" s="1502"/>
      <c r="Q43" s="1502"/>
      <c r="R43" s="1502"/>
      <c r="S43" s="1502"/>
      <c r="T43" s="398"/>
      <c r="U43" s="1502"/>
      <c r="V43" s="398"/>
      <c r="W43" s="398"/>
      <c r="X43" s="1502"/>
      <c r="Y43" s="1502"/>
      <c r="Z43" s="1502"/>
      <c r="AA43" s="1502"/>
      <c r="AB43" s="398"/>
      <c r="AC43" s="1502"/>
      <c r="AD43" s="1502"/>
      <c r="AE43" s="398"/>
      <c r="AF43" s="398"/>
      <c r="AG43" s="398"/>
      <c r="AH43" s="398"/>
      <c r="AI43" s="1502"/>
      <c r="AJ43" s="1502"/>
      <c r="AK43" s="398"/>
      <c r="AL43" s="398"/>
      <c r="AM43" s="1502"/>
      <c r="AN43" s="398"/>
      <c r="AO43" s="398"/>
      <c r="AP43" s="398"/>
      <c r="AQ43" s="398"/>
      <c r="AR43" s="1503"/>
      <c r="AS43" s="263"/>
      <c r="AU43" s="90" t="s">
        <v>86</v>
      </c>
      <c r="AV43" s="1513">
        <v>43229</v>
      </c>
      <c r="AW43" s="90" t="s">
        <v>211</v>
      </c>
      <c r="AX43" s="713"/>
      <c r="AY43" s="1511">
        <v>52.4</v>
      </c>
      <c r="AZ43" s="1512">
        <v>0.4</v>
      </c>
      <c r="BA43" s="1512">
        <v>31.733333333333334</v>
      </c>
      <c r="BB43" s="1512">
        <v>0</v>
      </c>
      <c r="BC43" s="1512">
        <v>0</v>
      </c>
      <c r="BD43" s="1512">
        <v>0</v>
      </c>
      <c r="BE43" s="1512">
        <v>1.6</v>
      </c>
      <c r="BF43" s="1512">
        <v>0</v>
      </c>
      <c r="BG43" s="1512">
        <v>0</v>
      </c>
      <c r="BH43" s="1512">
        <v>0</v>
      </c>
      <c r="BI43" s="1512">
        <v>0</v>
      </c>
      <c r="BJ43" s="1512">
        <v>0</v>
      </c>
      <c r="BK43" s="709">
        <v>0</v>
      </c>
      <c r="BL43" s="709">
        <v>0</v>
      </c>
      <c r="BM43" s="709">
        <v>0</v>
      </c>
      <c r="BN43" s="709">
        <v>0</v>
      </c>
      <c r="BO43" s="1492">
        <f t="shared" si="8"/>
        <v>86.133333333333326</v>
      </c>
    </row>
    <row r="44" spans="1:67">
      <c r="B44" s="1501"/>
      <c r="C44" s="1500"/>
      <c r="D44" s="1501"/>
      <c r="E44" s="1501"/>
      <c r="F44" s="714"/>
      <c r="G44" s="1502"/>
      <c r="H44" s="1502"/>
      <c r="I44" s="1502"/>
      <c r="J44" s="1502"/>
      <c r="K44" s="1502"/>
      <c r="L44" s="398"/>
      <c r="M44" s="1502"/>
      <c r="N44" s="1502"/>
      <c r="O44" s="1502"/>
      <c r="P44" s="1502"/>
      <c r="Q44" s="1502"/>
      <c r="R44" s="1502"/>
      <c r="S44" s="1502"/>
      <c r="T44" s="398"/>
      <c r="U44" s="1502"/>
      <c r="V44" s="398"/>
      <c r="W44" s="398"/>
      <c r="X44" s="1502"/>
      <c r="Y44" s="1502"/>
      <c r="Z44" s="1502"/>
      <c r="AA44" s="1502"/>
      <c r="AB44" s="398"/>
      <c r="AC44" s="1502"/>
      <c r="AD44" s="1502"/>
      <c r="AE44" s="398"/>
      <c r="AF44" s="398"/>
      <c r="AG44" s="398"/>
      <c r="AH44" s="398"/>
      <c r="AI44" s="1502"/>
      <c r="AJ44" s="1502"/>
      <c r="AK44" s="398"/>
      <c r="AL44" s="398"/>
      <c r="AM44" s="1502"/>
      <c r="AN44" s="398"/>
      <c r="AO44" s="398"/>
      <c r="AP44" s="398"/>
      <c r="AQ44" s="398"/>
      <c r="AR44" s="1503"/>
      <c r="AS44" s="263"/>
      <c r="AU44" s="90" t="s">
        <v>73</v>
      </c>
      <c r="AV44" s="707">
        <v>43107</v>
      </c>
      <c r="AW44" s="90" t="s">
        <v>211</v>
      </c>
      <c r="AX44" s="713"/>
      <c r="AY44" s="1511">
        <v>0</v>
      </c>
      <c r="AZ44" s="1512">
        <v>70.266666666666666</v>
      </c>
      <c r="BA44" s="1512">
        <v>0</v>
      </c>
      <c r="BB44" s="1512">
        <v>0</v>
      </c>
      <c r="BC44" s="1512">
        <v>0</v>
      </c>
      <c r="BD44" s="1512">
        <v>0</v>
      </c>
      <c r="BE44" s="1512">
        <v>0.4</v>
      </c>
      <c r="BF44" s="1512">
        <v>0</v>
      </c>
      <c r="BG44" s="1512">
        <v>0</v>
      </c>
      <c r="BH44" s="1512">
        <v>0.13333333333333333</v>
      </c>
      <c r="BI44" s="1512">
        <v>0</v>
      </c>
      <c r="BJ44" s="1512">
        <v>0</v>
      </c>
      <c r="BK44" s="709">
        <v>0</v>
      </c>
      <c r="BL44" s="709">
        <v>0</v>
      </c>
      <c r="BM44" s="709">
        <v>0</v>
      </c>
      <c r="BN44" s="709">
        <v>0.13333333333333333</v>
      </c>
      <c r="BO44" s="1492">
        <f t="shared" si="8"/>
        <v>70.933333333333351</v>
      </c>
    </row>
    <row r="45" spans="1:67" ht="15.75">
      <c r="A45" s="453">
        <f>A41+1</f>
        <v>20</v>
      </c>
      <c r="B45" s="1496" t="s">
        <v>94</v>
      </c>
      <c r="C45" s="1490">
        <v>43336</v>
      </c>
      <c r="D45" s="1496" t="s">
        <v>94</v>
      </c>
      <c r="E45" s="1496" t="s">
        <v>77</v>
      </c>
      <c r="F45" s="715"/>
      <c r="G45" s="1491">
        <v>30.581039755351682</v>
      </c>
      <c r="H45" s="1491">
        <v>509.68399592252808</v>
      </c>
      <c r="I45" s="1491">
        <v>0</v>
      </c>
      <c r="J45" s="1491">
        <v>0</v>
      </c>
      <c r="K45" s="1491">
        <v>101.93679918450562</v>
      </c>
      <c r="L45" s="400"/>
      <c r="M45" s="1491">
        <v>0</v>
      </c>
      <c r="N45" s="1491">
        <v>0</v>
      </c>
      <c r="O45" s="1491">
        <v>0</v>
      </c>
      <c r="P45" s="1491">
        <v>0</v>
      </c>
      <c r="Q45" s="1491">
        <v>0</v>
      </c>
      <c r="R45" s="1491">
        <v>0</v>
      </c>
      <c r="S45" s="1491">
        <v>0</v>
      </c>
      <c r="T45" s="400"/>
      <c r="U45" s="1497">
        <v>0</v>
      </c>
      <c r="V45" s="400"/>
      <c r="W45" s="400"/>
      <c r="X45" s="1497">
        <v>0</v>
      </c>
      <c r="Y45" s="1497">
        <v>0</v>
      </c>
      <c r="Z45" s="1497">
        <v>0</v>
      </c>
      <c r="AA45" s="1497">
        <v>0</v>
      </c>
      <c r="AB45" s="400"/>
      <c r="AC45" s="1497">
        <v>0</v>
      </c>
      <c r="AD45" s="1497">
        <v>0</v>
      </c>
      <c r="AE45" s="400"/>
      <c r="AF45" s="400"/>
      <c r="AG45" s="400"/>
      <c r="AH45" s="400"/>
      <c r="AI45" s="1497">
        <v>0</v>
      </c>
      <c r="AJ45" s="1497">
        <v>0</v>
      </c>
      <c r="AK45" s="400"/>
      <c r="AL45" s="400"/>
      <c r="AM45" s="1497">
        <v>0</v>
      </c>
      <c r="AN45" s="400"/>
      <c r="AO45" s="400"/>
      <c r="AP45" s="400"/>
      <c r="AQ45" s="400"/>
      <c r="AR45" s="1492">
        <f t="shared" ref="AR45:AR46" si="13">SUM(G45:AQ45)</f>
        <v>642.20183486238534</v>
      </c>
      <c r="AS45" s="263"/>
      <c r="AU45" s="90" t="s">
        <v>73</v>
      </c>
      <c r="AV45" s="707">
        <v>43134</v>
      </c>
      <c r="AW45" s="90" t="s">
        <v>211</v>
      </c>
      <c r="AX45" s="384"/>
      <c r="AY45" s="1511">
        <v>0.4</v>
      </c>
      <c r="AZ45" s="1512">
        <v>111.33333333333333</v>
      </c>
      <c r="BA45" s="1512">
        <v>0</v>
      </c>
      <c r="BB45" s="1512">
        <v>0</v>
      </c>
      <c r="BC45" s="1512">
        <v>0</v>
      </c>
      <c r="BD45" s="1512">
        <v>0</v>
      </c>
      <c r="BE45" s="1512">
        <v>0</v>
      </c>
      <c r="BF45" s="1512">
        <v>0</v>
      </c>
      <c r="BG45" s="1512">
        <v>0</v>
      </c>
      <c r="BH45" s="1512">
        <v>0</v>
      </c>
      <c r="BI45" s="1512">
        <v>0</v>
      </c>
      <c r="BJ45" s="1512">
        <v>0</v>
      </c>
      <c r="BK45" s="709">
        <v>0</v>
      </c>
      <c r="BL45" s="709">
        <v>0</v>
      </c>
      <c r="BM45" s="709">
        <v>0</v>
      </c>
      <c r="BN45" s="709">
        <v>0</v>
      </c>
      <c r="BO45" s="1492">
        <f t="shared" si="8"/>
        <v>111.73333333333333</v>
      </c>
    </row>
    <row r="46" spans="1:67" ht="15.75">
      <c r="A46" s="453">
        <f t="shared" ref="A46" si="14">A45+1</f>
        <v>21</v>
      </c>
      <c r="B46" s="1496" t="s">
        <v>94</v>
      </c>
      <c r="C46" s="1505">
        <v>43464</v>
      </c>
      <c r="D46" s="1496" t="s">
        <v>94</v>
      </c>
      <c r="E46" s="1496" t="s">
        <v>77</v>
      </c>
      <c r="F46" s="715"/>
      <c r="G46" s="1491">
        <v>163.09887869520898</v>
      </c>
      <c r="H46" s="1491">
        <v>50.968399592252808</v>
      </c>
      <c r="I46" s="1491">
        <v>0</v>
      </c>
      <c r="J46" s="1491">
        <v>0</v>
      </c>
      <c r="K46" s="1491">
        <v>0</v>
      </c>
      <c r="L46" s="400"/>
      <c r="M46" s="1491">
        <v>0</v>
      </c>
      <c r="N46" s="1491">
        <v>122.32415902140673</v>
      </c>
      <c r="O46" s="1491">
        <v>0</v>
      </c>
      <c r="P46" s="1491">
        <v>0</v>
      </c>
      <c r="Q46" s="1491">
        <v>0</v>
      </c>
      <c r="R46" s="1491">
        <v>0</v>
      </c>
      <c r="S46" s="1491">
        <v>10.193679918450561</v>
      </c>
      <c r="T46" s="400"/>
      <c r="U46" s="1497">
        <v>0</v>
      </c>
      <c r="V46" s="400"/>
      <c r="W46" s="400"/>
      <c r="X46" s="1497">
        <v>0</v>
      </c>
      <c r="Y46" s="1497">
        <v>0</v>
      </c>
      <c r="Z46" s="1497">
        <v>0</v>
      </c>
      <c r="AA46" s="1497">
        <v>0</v>
      </c>
      <c r="AB46" s="400"/>
      <c r="AC46" s="1497">
        <v>0</v>
      </c>
      <c r="AD46" s="1497">
        <v>0</v>
      </c>
      <c r="AE46" s="400"/>
      <c r="AF46" s="400"/>
      <c r="AG46" s="400"/>
      <c r="AH46" s="400"/>
      <c r="AI46" s="1497">
        <v>0</v>
      </c>
      <c r="AJ46" s="1497">
        <v>0</v>
      </c>
      <c r="AK46" s="400"/>
      <c r="AL46" s="400"/>
      <c r="AM46" s="1497">
        <v>0</v>
      </c>
      <c r="AN46" s="400"/>
      <c r="AO46" s="400"/>
      <c r="AP46" s="400"/>
      <c r="AQ46" s="400"/>
      <c r="AR46" s="1492">
        <f t="shared" si="13"/>
        <v>346.58511722731907</v>
      </c>
      <c r="AS46" s="263"/>
      <c r="AU46" s="90" t="s">
        <v>73</v>
      </c>
      <c r="AV46" s="1513">
        <v>43147</v>
      </c>
      <c r="AW46" s="90" t="s">
        <v>211</v>
      </c>
      <c r="AX46" s="713"/>
      <c r="AY46" s="1511">
        <v>0</v>
      </c>
      <c r="AZ46" s="1512">
        <v>578.66666666666663</v>
      </c>
      <c r="BA46" s="1512">
        <v>0.8</v>
      </c>
      <c r="BB46" s="1512">
        <v>0</v>
      </c>
      <c r="BC46" s="1512">
        <v>0</v>
      </c>
      <c r="BD46" s="1512">
        <v>0</v>
      </c>
      <c r="BE46" s="1512">
        <v>0.4</v>
      </c>
      <c r="BF46" s="1512">
        <v>0.13333333333333333</v>
      </c>
      <c r="BG46" s="1512">
        <v>0</v>
      </c>
      <c r="BH46" s="1512">
        <v>0</v>
      </c>
      <c r="BI46" s="1512">
        <v>0</v>
      </c>
      <c r="BJ46" s="1512">
        <v>0</v>
      </c>
      <c r="BK46" s="709">
        <v>0</v>
      </c>
      <c r="BL46" s="709">
        <v>0</v>
      </c>
      <c r="BM46" s="709">
        <v>0</v>
      </c>
      <c r="BN46" s="709">
        <v>0</v>
      </c>
      <c r="BO46" s="1492">
        <f t="shared" si="8"/>
        <v>579.99999999999989</v>
      </c>
    </row>
    <row r="47" spans="1:67" ht="15.75">
      <c r="B47" s="1501"/>
      <c r="C47" s="1500"/>
      <c r="D47" s="1501"/>
      <c r="E47" s="380" t="s">
        <v>206</v>
      </c>
      <c r="F47" s="713"/>
      <c r="G47" s="381">
        <v>96.839959225280325</v>
      </c>
      <c r="H47" s="381">
        <v>280.32619775739045</v>
      </c>
      <c r="I47" s="381">
        <v>0</v>
      </c>
      <c r="J47" s="381">
        <v>0</v>
      </c>
      <c r="K47" s="381">
        <v>50.968399592252808</v>
      </c>
      <c r="L47" s="381"/>
      <c r="M47" s="381">
        <v>0</v>
      </c>
      <c r="N47" s="381">
        <v>61.162079510703364</v>
      </c>
      <c r="O47" s="381">
        <v>0</v>
      </c>
      <c r="P47" s="381">
        <v>0</v>
      </c>
      <c r="Q47" s="381">
        <v>0</v>
      </c>
      <c r="R47" s="381">
        <v>0</v>
      </c>
      <c r="S47" s="381">
        <v>5.0968399592252807</v>
      </c>
      <c r="T47" s="381"/>
      <c r="U47" s="381">
        <v>0</v>
      </c>
      <c r="V47" s="381"/>
      <c r="W47" s="381"/>
      <c r="X47" s="381">
        <v>0</v>
      </c>
      <c r="Y47" s="381">
        <v>0</v>
      </c>
      <c r="Z47" s="381">
        <v>0</v>
      </c>
      <c r="AA47" s="381">
        <v>0</v>
      </c>
      <c r="AB47" s="381"/>
      <c r="AC47" s="381">
        <v>0</v>
      </c>
      <c r="AD47" s="381">
        <v>0</v>
      </c>
      <c r="AE47" s="381"/>
      <c r="AF47" s="381"/>
      <c r="AG47" s="381"/>
      <c r="AH47" s="381"/>
      <c r="AI47" s="381">
        <v>0</v>
      </c>
      <c r="AJ47" s="381">
        <v>0</v>
      </c>
      <c r="AK47" s="381"/>
      <c r="AL47" s="381"/>
      <c r="AM47" s="381">
        <v>0</v>
      </c>
      <c r="AN47" s="381"/>
      <c r="AO47" s="381"/>
      <c r="AP47" s="381"/>
      <c r="AQ47" s="381"/>
      <c r="AR47" s="879">
        <f>SUM(AR45:AR46)</f>
        <v>988.78695208970441</v>
      </c>
      <c r="AS47" s="263"/>
      <c r="AU47" s="90" t="s">
        <v>73</v>
      </c>
      <c r="AV47" s="1513">
        <v>43201</v>
      </c>
      <c r="AW47" s="90" t="s">
        <v>211</v>
      </c>
      <c r="AX47" s="713"/>
      <c r="AY47" s="1511">
        <v>0.13333333333333333</v>
      </c>
      <c r="AZ47" s="1512">
        <v>176</v>
      </c>
      <c r="BA47" s="1512">
        <v>0</v>
      </c>
      <c r="BB47" s="1512">
        <v>0</v>
      </c>
      <c r="BC47" s="1512">
        <v>0</v>
      </c>
      <c r="BD47" s="1512">
        <v>0</v>
      </c>
      <c r="BE47" s="1512">
        <v>0</v>
      </c>
      <c r="BF47" s="1512">
        <v>0</v>
      </c>
      <c r="BG47" s="1512">
        <v>0</v>
      </c>
      <c r="BH47" s="1512">
        <v>0</v>
      </c>
      <c r="BI47" s="1512">
        <v>0</v>
      </c>
      <c r="BJ47" s="1512">
        <v>0</v>
      </c>
      <c r="BK47" s="709">
        <v>0</v>
      </c>
      <c r="BL47" s="709">
        <v>0</v>
      </c>
      <c r="BM47" s="709">
        <v>0</v>
      </c>
      <c r="BN47" s="709">
        <v>0</v>
      </c>
      <c r="BO47" s="1492">
        <f t="shared" si="8"/>
        <v>176.13333333333333</v>
      </c>
    </row>
    <row r="48" spans="1:67">
      <c r="B48" s="1501"/>
      <c r="C48" s="1500"/>
      <c r="D48" s="1501"/>
      <c r="E48" s="1501"/>
      <c r="F48" s="714"/>
      <c r="G48" s="1502"/>
      <c r="H48" s="1502"/>
      <c r="I48" s="1502"/>
      <c r="J48" s="1502"/>
      <c r="K48" s="1502"/>
      <c r="L48" s="398"/>
      <c r="M48" s="1502"/>
      <c r="N48" s="1502"/>
      <c r="O48" s="1502"/>
      <c r="P48" s="1502"/>
      <c r="Q48" s="1502"/>
      <c r="R48" s="1502"/>
      <c r="S48" s="1502"/>
      <c r="T48" s="398"/>
      <c r="U48" s="1502"/>
      <c r="V48" s="398"/>
      <c r="W48" s="398"/>
      <c r="X48" s="1502"/>
      <c r="Y48" s="1502"/>
      <c r="Z48" s="1502"/>
      <c r="AA48" s="1502"/>
      <c r="AB48" s="398"/>
      <c r="AC48" s="1502"/>
      <c r="AD48" s="1502"/>
      <c r="AE48" s="398"/>
      <c r="AF48" s="398"/>
      <c r="AG48" s="398"/>
      <c r="AH48" s="398"/>
      <c r="AI48" s="1502"/>
      <c r="AJ48" s="1502"/>
      <c r="AK48" s="398"/>
      <c r="AL48" s="398"/>
      <c r="AM48" s="1502"/>
      <c r="AN48" s="398"/>
      <c r="AO48" s="398"/>
      <c r="AP48" s="398"/>
      <c r="AQ48" s="398"/>
      <c r="AR48" s="1503"/>
      <c r="AS48" s="263"/>
      <c r="AU48" s="90" t="s">
        <v>73</v>
      </c>
      <c r="AV48" s="1513">
        <v>43228</v>
      </c>
      <c r="AW48" s="90" t="s">
        <v>211</v>
      </c>
      <c r="AX48" s="713"/>
      <c r="AY48" s="1511">
        <v>0</v>
      </c>
      <c r="AZ48" s="1512">
        <v>36.533333333333331</v>
      </c>
      <c r="BA48" s="1512">
        <v>1.2</v>
      </c>
      <c r="BB48" s="1512">
        <v>0</v>
      </c>
      <c r="BC48" s="1512">
        <v>0</v>
      </c>
      <c r="BD48" s="1512">
        <v>0</v>
      </c>
      <c r="BE48" s="1512">
        <v>0</v>
      </c>
      <c r="BF48" s="1512">
        <v>0</v>
      </c>
      <c r="BG48" s="1512">
        <v>0</v>
      </c>
      <c r="BH48" s="1512">
        <v>0</v>
      </c>
      <c r="BI48" s="1512">
        <v>0</v>
      </c>
      <c r="BJ48" s="1512">
        <v>0</v>
      </c>
      <c r="BK48" s="709">
        <v>0</v>
      </c>
      <c r="BL48" s="709">
        <v>0</v>
      </c>
      <c r="BM48" s="709">
        <v>0</v>
      </c>
      <c r="BN48" s="709">
        <v>0</v>
      </c>
      <c r="BO48" s="1492">
        <f t="shared" si="8"/>
        <v>37.733333333333334</v>
      </c>
    </row>
    <row r="49" spans="1:67">
      <c r="B49" s="1501"/>
      <c r="C49" s="1500"/>
      <c r="D49" s="1501"/>
      <c r="E49" s="1501"/>
      <c r="F49" s="714"/>
      <c r="G49" s="1502"/>
      <c r="H49" s="1502"/>
      <c r="I49" s="1502"/>
      <c r="J49" s="1502"/>
      <c r="K49" s="1502"/>
      <c r="L49" s="398"/>
      <c r="M49" s="1502"/>
      <c r="N49" s="1502"/>
      <c r="O49" s="1502"/>
      <c r="P49" s="1502"/>
      <c r="Q49" s="1502"/>
      <c r="R49" s="1502"/>
      <c r="S49" s="1502"/>
      <c r="T49" s="398"/>
      <c r="U49" s="1502"/>
      <c r="V49" s="398"/>
      <c r="W49" s="398"/>
      <c r="X49" s="1502"/>
      <c r="Y49" s="1502"/>
      <c r="Z49" s="1502"/>
      <c r="AA49" s="1502"/>
      <c r="AB49" s="398"/>
      <c r="AC49" s="1502"/>
      <c r="AD49" s="1502"/>
      <c r="AE49" s="398"/>
      <c r="AF49" s="398"/>
      <c r="AG49" s="398"/>
      <c r="AH49" s="398"/>
      <c r="AI49" s="1502"/>
      <c r="AJ49" s="1502"/>
      <c r="AK49" s="398"/>
      <c r="AL49" s="398"/>
      <c r="AM49" s="1502"/>
      <c r="AN49" s="398"/>
      <c r="AO49" s="398"/>
      <c r="AP49" s="398"/>
      <c r="AQ49" s="398"/>
      <c r="AR49" s="1503"/>
      <c r="AS49" s="263"/>
      <c r="AU49" s="90" t="s">
        <v>73</v>
      </c>
      <c r="AV49" s="1513">
        <v>43258</v>
      </c>
      <c r="AW49" s="90" t="s">
        <v>211</v>
      </c>
      <c r="AX49" s="713"/>
      <c r="AY49" s="1511">
        <v>0.13333333333333333</v>
      </c>
      <c r="AZ49" s="1512">
        <v>8.5333333333333332</v>
      </c>
      <c r="BA49" s="1512">
        <v>1.3333333333333333</v>
      </c>
      <c r="BB49" s="1512">
        <v>0.4</v>
      </c>
      <c r="BC49" s="1512">
        <v>0</v>
      </c>
      <c r="BD49" s="1512">
        <v>0</v>
      </c>
      <c r="BE49" s="1512">
        <v>0</v>
      </c>
      <c r="BF49" s="1512">
        <v>0.13333333333333333</v>
      </c>
      <c r="BG49" s="1512">
        <v>0</v>
      </c>
      <c r="BH49" s="1512">
        <v>0</v>
      </c>
      <c r="BI49" s="1512">
        <v>0</v>
      </c>
      <c r="BJ49" s="1512">
        <v>0</v>
      </c>
      <c r="BK49" s="709">
        <v>0</v>
      </c>
      <c r="BL49" s="709">
        <v>0</v>
      </c>
      <c r="BM49" s="709">
        <v>0</v>
      </c>
      <c r="BN49" s="709">
        <v>0</v>
      </c>
      <c r="BO49" s="1492">
        <f t="shared" si="8"/>
        <v>10.533333333333333</v>
      </c>
    </row>
    <row r="50" spans="1:67" ht="15.75">
      <c r="A50" s="453">
        <f>A46+1</f>
        <v>22</v>
      </c>
      <c r="B50" s="378" t="s">
        <v>101</v>
      </c>
      <c r="C50" s="1490">
        <v>43210</v>
      </c>
      <c r="D50" s="378" t="s">
        <v>101</v>
      </c>
      <c r="E50" s="378" t="s">
        <v>77</v>
      </c>
      <c r="F50" s="712"/>
      <c r="G50" s="1491">
        <v>30.581039755351682</v>
      </c>
      <c r="H50" s="1491">
        <v>20.387359836901123</v>
      </c>
      <c r="I50" s="1491">
        <v>0</v>
      </c>
      <c r="J50" s="1491">
        <v>71.355759429153935</v>
      </c>
      <c r="K50" s="1491">
        <v>0</v>
      </c>
      <c r="L50" s="400"/>
      <c r="M50" s="1491">
        <v>0</v>
      </c>
      <c r="N50" s="1491">
        <v>91.743119266055047</v>
      </c>
      <c r="O50" s="1491">
        <v>0</v>
      </c>
      <c r="P50" s="1491">
        <v>0</v>
      </c>
      <c r="Q50" s="1491">
        <v>0</v>
      </c>
      <c r="R50" s="1491">
        <v>0</v>
      </c>
      <c r="S50" s="1491">
        <v>0</v>
      </c>
      <c r="T50" s="400"/>
      <c r="U50" s="706">
        <v>0</v>
      </c>
      <c r="V50" s="400"/>
      <c r="W50" s="400"/>
      <c r="X50" s="706">
        <v>0</v>
      </c>
      <c r="Y50" s="706">
        <v>0</v>
      </c>
      <c r="Z50" s="706">
        <v>0</v>
      </c>
      <c r="AA50" s="706">
        <v>0</v>
      </c>
      <c r="AB50" s="400"/>
      <c r="AC50" s="706">
        <v>0</v>
      </c>
      <c r="AD50" s="706">
        <v>0</v>
      </c>
      <c r="AE50" s="400"/>
      <c r="AF50" s="400"/>
      <c r="AG50" s="400"/>
      <c r="AH50" s="400"/>
      <c r="AI50" s="706">
        <v>0</v>
      </c>
      <c r="AJ50" s="706">
        <v>0</v>
      </c>
      <c r="AK50" s="400"/>
      <c r="AL50" s="400"/>
      <c r="AM50" s="706">
        <v>0</v>
      </c>
      <c r="AN50" s="400"/>
      <c r="AO50" s="400"/>
      <c r="AP50" s="400"/>
      <c r="AQ50" s="400"/>
      <c r="AR50" s="1492">
        <f>SUM(G50:AQ50)</f>
        <v>214.06727828746179</v>
      </c>
      <c r="AS50" s="263"/>
      <c r="AU50" s="90" t="s">
        <v>73</v>
      </c>
      <c r="AV50" s="1513">
        <v>43318</v>
      </c>
      <c r="AW50" s="90" t="s">
        <v>211</v>
      </c>
      <c r="AX50" s="713"/>
      <c r="AY50" s="1511">
        <v>0</v>
      </c>
      <c r="AZ50" s="1512">
        <v>0.13333333333333333</v>
      </c>
      <c r="BA50" s="1512">
        <v>0.13333333333333333</v>
      </c>
      <c r="BB50" s="1512">
        <v>0</v>
      </c>
      <c r="BC50" s="1512">
        <v>0</v>
      </c>
      <c r="BD50" s="1512">
        <v>0</v>
      </c>
      <c r="BE50" s="1512">
        <v>0</v>
      </c>
      <c r="BF50" s="1512">
        <v>0</v>
      </c>
      <c r="BG50" s="1512">
        <v>0</v>
      </c>
      <c r="BH50" s="1512">
        <v>0</v>
      </c>
      <c r="BI50" s="1512">
        <v>0</v>
      </c>
      <c r="BJ50" s="1512">
        <v>0</v>
      </c>
      <c r="BK50" s="709">
        <v>0</v>
      </c>
      <c r="BL50" s="709">
        <v>0</v>
      </c>
      <c r="BM50" s="709">
        <v>0</v>
      </c>
      <c r="BN50" s="709">
        <v>0</v>
      </c>
      <c r="BO50" s="1492">
        <f t="shared" si="8"/>
        <v>0.26666666666666666</v>
      </c>
    </row>
    <row r="51" spans="1:67" ht="15.75">
      <c r="B51" s="1501"/>
      <c r="C51" s="1500"/>
      <c r="D51" s="1501"/>
      <c r="E51" s="380" t="s">
        <v>206</v>
      </c>
      <c r="F51" s="713"/>
      <c r="G51" s="381">
        <v>30.581039755351682</v>
      </c>
      <c r="H51" s="381">
        <v>20.387359836901123</v>
      </c>
      <c r="I51" s="381">
        <v>0</v>
      </c>
      <c r="J51" s="381">
        <v>71.355759429153935</v>
      </c>
      <c r="K51" s="381">
        <v>0</v>
      </c>
      <c r="L51" s="381"/>
      <c r="M51" s="381">
        <v>0</v>
      </c>
      <c r="N51" s="381">
        <v>91.743119266055047</v>
      </c>
      <c r="O51" s="381">
        <v>0</v>
      </c>
      <c r="P51" s="381">
        <v>0</v>
      </c>
      <c r="Q51" s="381">
        <v>0</v>
      </c>
      <c r="R51" s="381">
        <v>0</v>
      </c>
      <c r="S51" s="381">
        <v>0</v>
      </c>
      <c r="T51" s="381"/>
      <c r="U51" s="381">
        <v>0</v>
      </c>
      <c r="V51" s="381"/>
      <c r="W51" s="381"/>
      <c r="X51" s="381">
        <v>0</v>
      </c>
      <c r="Y51" s="381">
        <v>0</v>
      </c>
      <c r="Z51" s="381">
        <v>0</v>
      </c>
      <c r="AA51" s="381">
        <v>0</v>
      </c>
      <c r="AB51" s="381"/>
      <c r="AC51" s="381">
        <v>0</v>
      </c>
      <c r="AD51" s="381">
        <v>0</v>
      </c>
      <c r="AE51" s="381"/>
      <c r="AF51" s="381"/>
      <c r="AG51" s="381"/>
      <c r="AH51" s="381"/>
      <c r="AI51" s="381">
        <v>0</v>
      </c>
      <c r="AJ51" s="381">
        <v>0</v>
      </c>
      <c r="AK51" s="381"/>
      <c r="AL51" s="381"/>
      <c r="AM51" s="381">
        <v>0</v>
      </c>
      <c r="AN51" s="381"/>
      <c r="AO51" s="381"/>
      <c r="AP51" s="381"/>
      <c r="AQ51" s="381"/>
      <c r="AR51" s="879">
        <f>SUM(AR50)</f>
        <v>214.06727828746179</v>
      </c>
      <c r="AS51" s="263"/>
      <c r="AU51" s="1514" t="s">
        <v>73</v>
      </c>
      <c r="AV51" s="1513">
        <v>43392</v>
      </c>
      <c r="AW51" s="1514" t="s">
        <v>211</v>
      </c>
      <c r="AX51" s="713"/>
      <c r="AY51" s="1511">
        <v>4.5333333333333332</v>
      </c>
      <c r="AZ51" s="1512">
        <v>0.4</v>
      </c>
      <c r="BA51" s="1512">
        <v>408.13333333333333</v>
      </c>
      <c r="BB51" s="1512">
        <v>0</v>
      </c>
      <c r="BC51" s="1512">
        <v>0</v>
      </c>
      <c r="BD51" s="1512">
        <v>0</v>
      </c>
      <c r="BE51" s="1512">
        <v>0</v>
      </c>
      <c r="BF51" s="1512">
        <v>0</v>
      </c>
      <c r="BG51" s="1512">
        <v>0</v>
      </c>
      <c r="BH51" s="1512">
        <v>0</v>
      </c>
      <c r="BI51" s="1512">
        <v>0</v>
      </c>
      <c r="BJ51" s="1512">
        <v>0</v>
      </c>
      <c r="BK51" s="1512">
        <v>0</v>
      </c>
      <c r="BL51" s="1512">
        <v>0</v>
      </c>
      <c r="BM51" s="1512">
        <v>0</v>
      </c>
      <c r="BN51" s="1512">
        <v>0</v>
      </c>
      <c r="BO51" s="1492">
        <f t="shared" si="8"/>
        <v>413.06666666666666</v>
      </c>
    </row>
    <row r="52" spans="1:67">
      <c r="B52" s="1501"/>
      <c r="C52" s="1500"/>
      <c r="D52" s="1501"/>
      <c r="E52" s="1501"/>
      <c r="F52" s="714"/>
      <c r="G52" s="1502"/>
      <c r="H52" s="1502"/>
      <c r="I52" s="1502"/>
      <c r="J52" s="1502"/>
      <c r="K52" s="1502"/>
      <c r="L52" s="398"/>
      <c r="M52" s="1502"/>
      <c r="N52" s="1502"/>
      <c r="O52" s="1502"/>
      <c r="P52" s="1502"/>
      <c r="Q52" s="1502"/>
      <c r="R52" s="1502"/>
      <c r="S52" s="1502"/>
      <c r="T52" s="398"/>
      <c r="U52" s="1502"/>
      <c r="V52" s="398"/>
      <c r="W52" s="398"/>
      <c r="X52" s="1502"/>
      <c r="Y52" s="1502"/>
      <c r="Z52" s="1502"/>
      <c r="AA52" s="1502"/>
      <c r="AB52" s="398"/>
      <c r="AC52" s="1502"/>
      <c r="AD52" s="1502"/>
      <c r="AE52" s="398"/>
      <c r="AF52" s="398"/>
      <c r="AG52" s="398"/>
      <c r="AH52" s="398"/>
      <c r="AI52" s="1502"/>
      <c r="AJ52" s="1502"/>
      <c r="AK52" s="398"/>
      <c r="AL52" s="398"/>
      <c r="AM52" s="1502"/>
      <c r="AN52" s="398"/>
      <c r="AO52" s="398"/>
      <c r="AP52" s="398"/>
      <c r="AQ52" s="398"/>
      <c r="AR52" s="1503"/>
      <c r="AS52" s="263"/>
      <c r="AU52" s="1514" t="s">
        <v>73</v>
      </c>
      <c r="AV52" s="1513">
        <v>43441</v>
      </c>
      <c r="AW52" s="1514" t="s">
        <v>211</v>
      </c>
      <c r="AX52" s="715"/>
      <c r="AY52" s="1511">
        <v>0</v>
      </c>
      <c r="AZ52" s="1512">
        <v>1.8666666666666667</v>
      </c>
      <c r="BA52" s="1512">
        <v>24.133333333333333</v>
      </c>
      <c r="BB52" s="1512">
        <v>0</v>
      </c>
      <c r="BC52" s="1512">
        <v>0</v>
      </c>
      <c r="BD52" s="1512">
        <v>0</v>
      </c>
      <c r="BE52" s="1512">
        <v>0</v>
      </c>
      <c r="BF52" s="1512">
        <v>0</v>
      </c>
      <c r="BG52" s="1512">
        <v>0</v>
      </c>
      <c r="BH52" s="1512">
        <v>0</v>
      </c>
      <c r="BI52" s="1512">
        <v>0.13333333333333333</v>
      </c>
      <c r="BJ52" s="1512">
        <v>0</v>
      </c>
      <c r="BK52" s="1512">
        <v>0</v>
      </c>
      <c r="BL52" s="1512">
        <v>0</v>
      </c>
      <c r="BM52" s="1512">
        <v>0</v>
      </c>
      <c r="BN52" s="1512">
        <v>0</v>
      </c>
      <c r="BO52" s="1492">
        <f t="shared" si="8"/>
        <v>26.133333333333333</v>
      </c>
    </row>
    <row r="53" spans="1:67">
      <c r="B53" s="1501"/>
      <c r="C53" s="1500"/>
      <c r="D53" s="1501"/>
      <c r="E53" s="1501"/>
      <c r="F53" s="714"/>
      <c r="G53" s="1502"/>
      <c r="H53" s="1502"/>
      <c r="I53" s="1502"/>
      <c r="J53" s="1502"/>
      <c r="K53" s="1502"/>
      <c r="L53" s="398"/>
      <c r="M53" s="1502"/>
      <c r="N53" s="1502"/>
      <c r="O53" s="1502"/>
      <c r="P53" s="1502"/>
      <c r="Q53" s="1502"/>
      <c r="R53" s="1502"/>
      <c r="S53" s="1502"/>
      <c r="T53" s="398"/>
      <c r="U53" s="1502"/>
      <c r="V53" s="398"/>
      <c r="W53" s="398"/>
      <c r="X53" s="1502"/>
      <c r="Y53" s="1502"/>
      <c r="Z53" s="1502"/>
      <c r="AA53" s="1502"/>
      <c r="AB53" s="398"/>
      <c r="AC53" s="1502"/>
      <c r="AD53" s="1502"/>
      <c r="AE53" s="398"/>
      <c r="AF53" s="398"/>
      <c r="AG53" s="398"/>
      <c r="AH53" s="398"/>
      <c r="AI53" s="1502"/>
      <c r="AJ53" s="1502"/>
      <c r="AK53" s="398"/>
      <c r="AL53" s="398"/>
      <c r="AM53" s="1502"/>
      <c r="AN53" s="398"/>
      <c r="AO53" s="398"/>
      <c r="AP53" s="398"/>
      <c r="AQ53" s="398"/>
      <c r="AR53" s="1503"/>
      <c r="AS53" s="263"/>
      <c r="AU53" s="708" t="s">
        <v>118</v>
      </c>
      <c r="AV53" s="710">
        <v>43178</v>
      </c>
      <c r="AW53" s="90" t="s">
        <v>211</v>
      </c>
      <c r="AX53" s="712"/>
      <c r="AY53" s="1511">
        <v>0.93333333333333335</v>
      </c>
      <c r="AZ53" s="1512">
        <v>0.93333333333333335</v>
      </c>
      <c r="BA53" s="1512">
        <v>0</v>
      </c>
      <c r="BB53" s="1512">
        <v>2.8</v>
      </c>
      <c r="BC53" s="1512">
        <v>0</v>
      </c>
      <c r="BD53" s="1512">
        <v>0</v>
      </c>
      <c r="BE53" s="1512">
        <v>0</v>
      </c>
      <c r="BF53" s="1512">
        <v>0</v>
      </c>
      <c r="BG53" s="1512">
        <v>0</v>
      </c>
      <c r="BH53" s="1512">
        <v>0</v>
      </c>
      <c r="BI53" s="1512">
        <v>0</v>
      </c>
      <c r="BJ53" s="1512">
        <v>0</v>
      </c>
      <c r="BK53" s="709">
        <v>0</v>
      </c>
      <c r="BL53" s="709">
        <v>0</v>
      </c>
      <c r="BM53" s="709">
        <v>0</v>
      </c>
      <c r="BN53" s="709">
        <v>0</v>
      </c>
      <c r="BO53" s="1492">
        <f t="shared" si="8"/>
        <v>4.6666666666666661</v>
      </c>
    </row>
    <row r="54" spans="1:67" ht="15.75">
      <c r="A54" s="453">
        <f>A50+1</f>
        <v>23</v>
      </c>
      <c r="B54" s="378" t="s">
        <v>85</v>
      </c>
      <c r="C54" s="1490">
        <v>43210</v>
      </c>
      <c r="D54" s="378" t="s">
        <v>85</v>
      </c>
      <c r="E54" s="378" t="s">
        <v>77</v>
      </c>
      <c r="F54" s="712"/>
      <c r="G54" s="1491">
        <v>316.00407747196738</v>
      </c>
      <c r="H54" s="1491">
        <v>305.81039755351685</v>
      </c>
      <c r="I54" s="1491">
        <v>10.193679918450561</v>
      </c>
      <c r="J54" s="1491">
        <v>519.87767584097867</v>
      </c>
      <c r="K54" s="1491">
        <v>0</v>
      </c>
      <c r="L54" s="400"/>
      <c r="M54" s="1491">
        <v>0</v>
      </c>
      <c r="N54" s="1491">
        <v>152.90519877675843</v>
      </c>
      <c r="O54" s="1491">
        <v>0</v>
      </c>
      <c r="P54" s="1491">
        <v>0</v>
      </c>
      <c r="Q54" s="1491">
        <v>0</v>
      </c>
      <c r="R54" s="1491">
        <v>0</v>
      </c>
      <c r="S54" s="1491">
        <v>0</v>
      </c>
      <c r="T54" s="400"/>
      <c r="U54" s="706">
        <v>0</v>
      </c>
      <c r="V54" s="400"/>
      <c r="W54" s="400"/>
      <c r="X54" s="706">
        <v>0</v>
      </c>
      <c r="Y54" s="706">
        <v>0</v>
      </c>
      <c r="Z54" s="706">
        <v>0</v>
      </c>
      <c r="AA54" s="706">
        <v>0</v>
      </c>
      <c r="AB54" s="400"/>
      <c r="AC54" s="706">
        <v>0</v>
      </c>
      <c r="AD54" s="706">
        <v>0</v>
      </c>
      <c r="AE54" s="400"/>
      <c r="AF54" s="400"/>
      <c r="AG54" s="400"/>
      <c r="AH54" s="400"/>
      <c r="AI54" s="706">
        <v>0</v>
      </c>
      <c r="AJ54" s="706">
        <v>0</v>
      </c>
      <c r="AK54" s="400"/>
      <c r="AL54" s="400"/>
      <c r="AM54" s="706">
        <v>0</v>
      </c>
      <c r="AN54" s="400"/>
      <c r="AO54" s="400"/>
      <c r="AP54" s="400"/>
      <c r="AQ54" s="400"/>
      <c r="AR54" s="1492">
        <f>SUM(G54:AQ54)</f>
        <v>1304.7910295616718</v>
      </c>
      <c r="AS54" s="263"/>
      <c r="AU54" s="708" t="s">
        <v>118</v>
      </c>
      <c r="AV54" s="1513">
        <v>43202</v>
      </c>
      <c r="AW54" s="90" t="s">
        <v>211</v>
      </c>
      <c r="AX54" s="712"/>
      <c r="AY54" s="1511">
        <v>44.533333333333331</v>
      </c>
      <c r="AZ54" s="1512">
        <v>11.466666666666667</v>
      </c>
      <c r="BA54" s="1512">
        <v>0</v>
      </c>
      <c r="BB54" s="1512">
        <v>464</v>
      </c>
      <c r="BC54" s="1512">
        <v>0</v>
      </c>
      <c r="BD54" s="1512">
        <v>0</v>
      </c>
      <c r="BE54" s="1512">
        <v>0</v>
      </c>
      <c r="BF54" s="1512">
        <v>0</v>
      </c>
      <c r="BG54" s="1512">
        <v>0</v>
      </c>
      <c r="BH54" s="1512">
        <v>0</v>
      </c>
      <c r="BI54" s="1512">
        <v>0</v>
      </c>
      <c r="BJ54" s="1512">
        <v>0</v>
      </c>
      <c r="BK54" s="709">
        <v>0</v>
      </c>
      <c r="BL54" s="709">
        <v>0</v>
      </c>
      <c r="BM54" s="709">
        <v>0</v>
      </c>
      <c r="BN54" s="709">
        <v>0</v>
      </c>
      <c r="BO54" s="1492">
        <f t="shared" si="8"/>
        <v>520</v>
      </c>
    </row>
    <row r="55" spans="1:67" ht="15.75">
      <c r="B55" s="1501"/>
      <c r="C55" s="1500"/>
      <c r="D55" s="1501"/>
      <c r="E55" s="380" t="s">
        <v>206</v>
      </c>
      <c r="F55" s="713"/>
      <c r="G55" s="381">
        <v>316.00407747196738</v>
      </c>
      <c r="H55" s="381">
        <v>305.81039755351685</v>
      </c>
      <c r="I55" s="381">
        <v>10.193679918450561</v>
      </c>
      <c r="J55" s="381">
        <v>519.87767584097867</v>
      </c>
      <c r="K55" s="381">
        <v>0</v>
      </c>
      <c r="L55" s="381"/>
      <c r="M55" s="381">
        <v>0</v>
      </c>
      <c r="N55" s="381">
        <v>152.90519877675843</v>
      </c>
      <c r="O55" s="381">
        <v>0</v>
      </c>
      <c r="P55" s="381">
        <v>0</v>
      </c>
      <c r="Q55" s="381">
        <v>0</v>
      </c>
      <c r="R55" s="381">
        <v>0</v>
      </c>
      <c r="S55" s="381">
        <v>0</v>
      </c>
      <c r="T55" s="381"/>
      <c r="U55" s="381">
        <v>0</v>
      </c>
      <c r="V55" s="381"/>
      <c r="W55" s="381"/>
      <c r="X55" s="381">
        <v>0</v>
      </c>
      <c r="Y55" s="381">
        <v>0</v>
      </c>
      <c r="Z55" s="381">
        <v>0</v>
      </c>
      <c r="AA55" s="381">
        <v>0</v>
      </c>
      <c r="AB55" s="381"/>
      <c r="AC55" s="381">
        <v>0</v>
      </c>
      <c r="AD55" s="381">
        <v>0</v>
      </c>
      <c r="AE55" s="381"/>
      <c r="AF55" s="381"/>
      <c r="AG55" s="381"/>
      <c r="AH55" s="381"/>
      <c r="AI55" s="381">
        <v>0</v>
      </c>
      <c r="AJ55" s="381">
        <v>0</v>
      </c>
      <c r="AK55" s="381"/>
      <c r="AL55" s="381"/>
      <c r="AM55" s="381">
        <v>0</v>
      </c>
      <c r="AN55" s="381"/>
      <c r="AO55" s="381"/>
      <c r="AP55" s="381"/>
      <c r="AQ55" s="381"/>
      <c r="AR55" s="878">
        <f>SUM(AR54)</f>
        <v>1304.7910295616718</v>
      </c>
      <c r="AS55" s="263"/>
      <c r="AU55" s="90" t="s">
        <v>118</v>
      </c>
      <c r="AV55" s="1513">
        <v>43255</v>
      </c>
      <c r="AW55" s="90" t="s">
        <v>211</v>
      </c>
      <c r="AX55" s="713"/>
      <c r="AY55" s="1511">
        <v>2.5333333333333332</v>
      </c>
      <c r="AZ55" s="1512">
        <v>0.8</v>
      </c>
      <c r="BA55" s="1512">
        <v>0.4</v>
      </c>
      <c r="BB55" s="1512">
        <v>0</v>
      </c>
      <c r="BC55" s="1512">
        <v>0</v>
      </c>
      <c r="BD55" s="1512">
        <v>0.93333333333333335</v>
      </c>
      <c r="BE55" s="1512">
        <v>0</v>
      </c>
      <c r="BF55" s="1512">
        <v>0</v>
      </c>
      <c r="BG55" s="1512">
        <v>5.0666666666666664</v>
      </c>
      <c r="BH55" s="1512">
        <v>0</v>
      </c>
      <c r="BI55" s="1512">
        <v>0</v>
      </c>
      <c r="BJ55" s="1512">
        <v>0</v>
      </c>
      <c r="BK55" s="709">
        <v>0.26666666666666666</v>
      </c>
      <c r="BL55" s="709">
        <v>0</v>
      </c>
      <c r="BM55" s="709">
        <v>0</v>
      </c>
      <c r="BN55" s="709">
        <v>0</v>
      </c>
      <c r="BO55" s="1492">
        <f t="shared" si="8"/>
        <v>10</v>
      </c>
    </row>
    <row r="56" spans="1:67">
      <c r="B56" s="1501"/>
      <c r="C56" s="1500"/>
      <c r="D56" s="1501"/>
      <c r="E56" s="1501"/>
      <c r="F56" s="714"/>
      <c r="G56" s="1502"/>
      <c r="H56" s="1502"/>
      <c r="I56" s="1502"/>
      <c r="J56" s="1502"/>
      <c r="K56" s="1502"/>
      <c r="L56" s="398"/>
      <c r="M56" s="1502"/>
      <c r="N56" s="1502"/>
      <c r="O56" s="1502"/>
      <c r="P56" s="1502"/>
      <c r="Q56" s="1502"/>
      <c r="R56" s="1502"/>
      <c r="S56" s="1502"/>
      <c r="T56" s="398"/>
      <c r="U56" s="1502"/>
      <c r="V56" s="398"/>
      <c r="W56" s="398"/>
      <c r="X56" s="1502"/>
      <c r="Y56" s="1502"/>
      <c r="Z56" s="1502"/>
      <c r="AA56" s="1502"/>
      <c r="AB56" s="398"/>
      <c r="AC56" s="1502"/>
      <c r="AD56" s="1502"/>
      <c r="AE56" s="398"/>
      <c r="AF56" s="398"/>
      <c r="AG56" s="398"/>
      <c r="AH56" s="398"/>
      <c r="AI56" s="1502"/>
      <c r="AJ56" s="1502"/>
      <c r="AK56" s="398"/>
      <c r="AL56" s="398"/>
      <c r="AM56" s="1502"/>
      <c r="AN56" s="398"/>
      <c r="AO56" s="398"/>
      <c r="AP56" s="398"/>
      <c r="AQ56" s="398"/>
      <c r="AR56" s="1503"/>
      <c r="AS56" s="263"/>
      <c r="AU56" s="1514" t="s">
        <v>118</v>
      </c>
      <c r="AV56" s="1513">
        <v>43464</v>
      </c>
      <c r="AW56" s="1514" t="s">
        <v>74</v>
      </c>
      <c r="AX56" s="713"/>
      <c r="AY56" s="1511">
        <v>7.0666666666666664</v>
      </c>
      <c r="AZ56" s="1512">
        <v>85.333333333333329</v>
      </c>
      <c r="BA56" s="1512">
        <v>6.666666666666667</v>
      </c>
      <c r="BB56" s="1512">
        <v>254</v>
      </c>
      <c r="BC56" s="1512">
        <v>0</v>
      </c>
      <c r="BD56" s="1512">
        <v>0</v>
      </c>
      <c r="BE56" s="1512">
        <v>0</v>
      </c>
      <c r="BF56" s="1512">
        <v>0.13333333333333333</v>
      </c>
      <c r="BG56" s="1512">
        <v>0.26666666666666666</v>
      </c>
      <c r="BH56" s="1512">
        <v>0</v>
      </c>
      <c r="BI56" s="1512">
        <v>0</v>
      </c>
      <c r="BJ56" s="1512">
        <v>0</v>
      </c>
      <c r="BK56" s="1512">
        <v>0</v>
      </c>
      <c r="BL56" s="1512">
        <v>0</v>
      </c>
      <c r="BM56" s="1512">
        <v>0</v>
      </c>
      <c r="BN56" s="1512">
        <v>0</v>
      </c>
      <c r="BO56" s="1492">
        <f t="shared" si="8"/>
        <v>353.46666666666664</v>
      </c>
    </row>
    <row r="57" spans="1:67">
      <c r="B57" s="1501"/>
      <c r="C57" s="1500"/>
      <c r="D57" s="1501"/>
      <c r="E57" s="1501"/>
      <c r="F57" s="714"/>
      <c r="G57" s="1502"/>
      <c r="H57" s="1502"/>
      <c r="I57" s="1502"/>
      <c r="J57" s="1502"/>
      <c r="K57" s="1502"/>
      <c r="L57" s="398"/>
      <c r="M57" s="1502"/>
      <c r="N57" s="1502"/>
      <c r="O57" s="1502"/>
      <c r="P57" s="1502"/>
      <c r="Q57" s="1502"/>
      <c r="R57" s="1502"/>
      <c r="S57" s="1502"/>
      <c r="T57" s="398"/>
      <c r="U57" s="1502"/>
      <c r="V57" s="398"/>
      <c r="W57" s="398"/>
      <c r="X57" s="1502"/>
      <c r="Y57" s="1502"/>
      <c r="Z57" s="1502"/>
      <c r="AA57" s="1502"/>
      <c r="AB57" s="398"/>
      <c r="AC57" s="1502"/>
      <c r="AD57" s="1502"/>
      <c r="AE57" s="398"/>
      <c r="AF57" s="398"/>
      <c r="AG57" s="398"/>
      <c r="AH57" s="398"/>
      <c r="AI57" s="1502"/>
      <c r="AJ57" s="1502"/>
      <c r="AK57" s="398"/>
      <c r="AL57" s="398"/>
      <c r="AM57" s="1502"/>
      <c r="AN57" s="398"/>
      <c r="AO57" s="398"/>
      <c r="AP57" s="398"/>
      <c r="AQ57" s="398"/>
      <c r="AR57" s="1503"/>
      <c r="AS57" s="263"/>
      <c r="AU57" s="708" t="s">
        <v>89</v>
      </c>
      <c r="AV57" s="710">
        <v>43166</v>
      </c>
      <c r="AW57" s="90" t="s">
        <v>211</v>
      </c>
      <c r="AX57" s="712"/>
      <c r="AY57" s="1511">
        <v>3.0666666666666664</v>
      </c>
      <c r="AZ57" s="1512">
        <v>72</v>
      </c>
      <c r="BA57" s="1512">
        <v>0</v>
      </c>
      <c r="BB57" s="1512">
        <v>0.53333333333333333</v>
      </c>
      <c r="BC57" s="1512">
        <v>0</v>
      </c>
      <c r="BD57" s="1512">
        <v>0</v>
      </c>
      <c r="BE57" s="1512">
        <v>0</v>
      </c>
      <c r="BF57" s="1512">
        <v>0</v>
      </c>
      <c r="BG57" s="1512">
        <v>0</v>
      </c>
      <c r="BH57" s="1512">
        <v>0</v>
      </c>
      <c r="BI57" s="1512">
        <v>0</v>
      </c>
      <c r="BJ57" s="1512">
        <v>0</v>
      </c>
      <c r="BK57" s="709">
        <v>0</v>
      </c>
      <c r="BL57" s="709">
        <v>0</v>
      </c>
      <c r="BM57" s="709">
        <v>0</v>
      </c>
      <c r="BN57" s="709">
        <v>0</v>
      </c>
      <c r="BO57" s="1492">
        <f t="shared" si="8"/>
        <v>75.599999999999994</v>
      </c>
    </row>
    <row r="58" spans="1:67" ht="16.5" thickBot="1">
      <c r="A58" s="453">
        <f>A54+1</f>
        <v>24</v>
      </c>
      <c r="B58" s="378" t="s">
        <v>128</v>
      </c>
      <c r="C58" s="383">
        <v>43178</v>
      </c>
      <c r="D58" s="378" t="s">
        <v>128</v>
      </c>
      <c r="E58" s="378" t="s">
        <v>77</v>
      </c>
      <c r="F58" s="712"/>
      <c r="G58" s="1491">
        <v>10.193679918450561</v>
      </c>
      <c r="H58" s="1491">
        <v>50.968399592252808</v>
      </c>
      <c r="I58" s="1491">
        <v>0</v>
      </c>
      <c r="J58" s="1491">
        <v>0</v>
      </c>
      <c r="K58" s="1491">
        <v>0</v>
      </c>
      <c r="L58" s="400"/>
      <c r="M58" s="1491">
        <v>0</v>
      </c>
      <c r="N58" s="1491">
        <v>50.968399592252808</v>
      </c>
      <c r="O58" s="1491">
        <v>0</v>
      </c>
      <c r="P58" s="1491">
        <v>0</v>
      </c>
      <c r="Q58" s="1491">
        <v>0</v>
      </c>
      <c r="R58" s="1491">
        <v>0</v>
      </c>
      <c r="S58" s="1491">
        <v>0</v>
      </c>
      <c r="T58" s="400"/>
      <c r="U58" s="706">
        <v>0</v>
      </c>
      <c r="V58" s="400"/>
      <c r="W58" s="400"/>
      <c r="X58" s="706">
        <v>0</v>
      </c>
      <c r="Y58" s="706">
        <v>0</v>
      </c>
      <c r="Z58" s="706">
        <v>0</v>
      </c>
      <c r="AA58" s="706">
        <v>0</v>
      </c>
      <c r="AB58" s="400"/>
      <c r="AC58" s="706">
        <v>0</v>
      </c>
      <c r="AD58" s="706">
        <v>0</v>
      </c>
      <c r="AE58" s="400"/>
      <c r="AF58" s="400"/>
      <c r="AG58" s="400"/>
      <c r="AH58" s="400"/>
      <c r="AI58" s="706">
        <v>0</v>
      </c>
      <c r="AJ58" s="706">
        <v>0</v>
      </c>
      <c r="AK58" s="400"/>
      <c r="AL58" s="400"/>
      <c r="AM58" s="706">
        <v>0</v>
      </c>
      <c r="AN58" s="400"/>
      <c r="AO58" s="400"/>
      <c r="AP58" s="400"/>
      <c r="AQ58" s="400"/>
      <c r="AR58" s="1492">
        <f t="shared" ref="AR58:AR59" si="15">SUM(G58:AQ58)</f>
        <v>112.13047910295617</v>
      </c>
      <c r="AS58" s="263"/>
      <c r="AU58" s="708" t="s">
        <v>89</v>
      </c>
      <c r="AV58" s="710">
        <v>43178</v>
      </c>
      <c r="AW58" s="90" t="s">
        <v>211</v>
      </c>
      <c r="AX58" s="712"/>
      <c r="AY58" s="1511">
        <v>0.93333333333333335</v>
      </c>
      <c r="AZ58" s="1512">
        <v>0.13333333333333333</v>
      </c>
      <c r="BA58" s="1512">
        <v>0</v>
      </c>
      <c r="BB58" s="1512">
        <v>0.13333333333333333</v>
      </c>
      <c r="BC58" s="1512">
        <v>0</v>
      </c>
      <c r="BD58" s="1512">
        <v>0</v>
      </c>
      <c r="BE58" s="1512">
        <v>0</v>
      </c>
      <c r="BF58" s="1512">
        <v>0</v>
      </c>
      <c r="BG58" s="1512">
        <v>0</v>
      </c>
      <c r="BH58" s="1512">
        <v>0</v>
      </c>
      <c r="BI58" s="1512">
        <v>0</v>
      </c>
      <c r="BJ58" s="1512">
        <v>0</v>
      </c>
      <c r="BK58" s="709">
        <v>0</v>
      </c>
      <c r="BL58" s="709">
        <v>0</v>
      </c>
      <c r="BM58" s="709">
        <v>0</v>
      </c>
      <c r="BN58" s="709">
        <v>0</v>
      </c>
      <c r="BO58" s="1492">
        <f t="shared" si="8"/>
        <v>1.2</v>
      </c>
    </row>
    <row r="59" spans="1:67" ht="18.75" thickBot="1">
      <c r="A59" s="1350">
        <f t="shared" ref="A59" si="16">A58+1</f>
        <v>25</v>
      </c>
      <c r="B59" s="1522" t="s">
        <v>128</v>
      </c>
      <c r="C59" s="1490">
        <v>43464</v>
      </c>
      <c r="D59" s="1496" t="s">
        <v>128</v>
      </c>
      <c r="E59" s="1496" t="s">
        <v>77</v>
      </c>
      <c r="F59" s="713"/>
      <c r="G59" s="1491">
        <v>91.743119266055047</v>
      </c>
      <c r="H59" s="1491">
        <v>336.39143730886855</v>
      </c>
      <c r="I59" s="1491">
        <v>0</v>
      </c>
      <c r="J59" s="1491">
        <v>193.67991845056068</v>
      </c>
      <c r="K59" s="1491">
        <v>0</v>
      </c>
      <c r="L59" s="400"/>
      <c r="M59" s="1491">
        <v>0</v>
      </c>
      <c r="N59" s="1491">
        <v>693.17023445463815</v>
      </c>
      <c r="O59" s="1491">
        <v>0</v>
      </c>
      <c r="P59" s="1491">
        <v>0</v>
      </c>
      <c r="Q59" s="1491">
        <v>0</v>
      </c>
      <c r="R59" s="1491">
        <v>0</v>
      </c>
      <c r="S59" s="1491">
        <v>0</v>
      </c>
      <c r="T59" s="400"/>
      <c r="U59" s="1491">
        <v>0</v>
      </c>
      <c r="V59" s="400"/>
      <c r="W59" s="400"/>
      <c r="X59" s="1491">
        <v>0</v>
      </c>
      <c r="Y59" s="1491">
        <v>0</v>
      </c>
      <c r="Z59" s="1491">
        <v>0</v>
      </c>
      <c r="AA59" s="1491">
        <v>0</v>
      </c>
      <c r="AB59" s="400"/>
      <c r="AC59" s="1491">
        <v>0</v>
      </c>
      <c r="AD59" s="1491">
        <v>0</v>
      </c>
      <c r="AE59" s="400"/>
      <c r="AF59" s="400"/>
      <c r="AG59" s="400"/>
      <c r="AH59" s="400"/>
      <c r="AI59" s="1491">
        <v>0</v>
      </c>
      <c r="AJ59" s="1491">
        <v>0</v>
      </c>
      <c r="AK59" s="400"/>
      <c r="AL59" s="400"/>
      <c r="AM59" s="1491">
        <v>0</v>
      </c>
      <c r="AN59" s="400"/>
      <c r="AO59" s="400"/>
      <c r="AP59" s="400"/>
      <c r="AQ59" s="400"/>
      <c r="AR59" s="1492">
        <f t="shared" si="15"/>
        <v>1314.9847094801225</v>
      </c>
      <c r="AS59" s="263"/>
      <c r="AU59" s="90" t="s">
        <v>89</v>
      </c>
      <c r="AV59" s="1513">
        <v>43245</v>
      </c>
      <c r="AW59" s="90" t="s">
        <v>211</v>
      </c>
      <c r="AX59" s="713"/>
      <c r="AY59" s="1511">
        <v>7.4666666666666668</v>
      </c>
      <c r="AZ59" s="1512">
        <v>8.5333333333333332</v>
      </c>
      <c r="BA59" s="1512">
        <v>4.1333333333333329</v>
      </c>
      <c r="BB59" s="1512">
        <v>0</v>
      </c>
      <c r="BC59" s="1512">
        <v>0</v>
      </c>
      <c r="BD59" s="1512">
        <v>0</v>
      </c>
      <c r="BE59" s="1512">
        <v>0</v>
      </c>
      <c r="BF59" s="1512">
        <v>0</v>
      </c>
      <c r="BG59" s="1512">
        <v>0</v>
      </c>
      <c r="BH59" s="1512">
        <v>0</v>
      </c>
      <c r="BI59" s="1512">
        <v>0</v>
      </c>
      <c r="BJ59" s="1512">
        <v>0</v>
      </c>
      <c r="BK59" s="709">
        <v>0</v>
      </c>
      <c r="BL59" s="709">
        <v>0</v>
      </c>
      <c r="BM59" s="709">
        <v>0</v>
      </c>
      <c r="BN59" s="709">
        <v>0</v>
      </c>
      <c r="BO59" s="1492">
        <f t="shared" si="8"/>
        <v>20.133333333333333</v>
      </c>
    </row>
    <row r="60" spans="1:67" ht="15.75">
      <c r="B60" s="1501"/>
      <c r="C60" s="1500"/>
      <c r="D60" s="1501"/>
      <c r="E60" s="380" t="s">
        <v>206</v>
      </c>
      <c r="F60" s="713"/>
      <c r="G60" s="381">
        <v>50.968399592252801</v>
      </c>
      <c r="H60" s="381">
        <v>193.67991845056068</v>
      </c>
      <c r="I60" s="381">
        <v>0</v>
      </c>
      <c r="J60" s="381">
        <v>96.839959225280339</v>
      </c>
      <c r="K60" s="381">
        <v>0</v>
      </c>
      <c r="L60" s="381"/>
      <c r="M60" s="381">
        <v>0</v>
      </c>
      <c r="N60" s="381">
        <v>372.06931702344548</v>
      </c>
      <c r="O60" s="381">
        <v>0</v>
      </c>
      <c r="P60" s="381">
        <v>0</v>
      </c>
      <c r="Q60" s="381">
        <v>0</v>
      </c>
      <c r="R60" s="381">
        <v>0</v>
      </c>
      <c r="S60" s="381">
        <v>0</v>
      </c>
      <c r="T60" s="381"/>
      <c r="U60" s="381">
        <v>0</v>
      </c>
      <c r="V60" s="381"/>
      <c r="W60" s="381"/>
      <c r="X60" s="381">
        <v>0</v>
      </c>
      <c r="Y60" s="381">
        <v>0</v>
      </c>
      <c r="Z60" s="381">
        <v>0</v>
      </c>
      <c r="AA60" s="381">
        <v>0</v>
      </c>
      <c r="AB60" s="381"/>
      <c r="AC60" s="381">
        <v>0</v>
      </c>
      <c r="AD60" s="381">
        <v>0</v>
      </c>
      <c r="AE60" s="381"/>
      <c r="AF60" s="381"/>
      <c r="AG60" s="381"/>
      <c r="AH60" s="381"/>
      <c r="AI60" s="381">
        <v>0</v>
      </c>
      <c r="AJ60" s="381">
        <v>0</v>
      </c>
      <c r="AK60" s="381"/>
      <c r="AL60" s="381"/>
      <c r="AM60" s="381">
        <v>0</v>
      </c>
      <c r="AN60" s="381"/>
      <c r="AO60" s="381"/>
      <c r="AP60" s="381"/>
      <c r="AQ60" s="381"/>
      <c r="AR60" s="878">
        <f>SUM(AR58:AR59)</f>
        <v>1427.1151885830786</v>
      </c>
      <c r="AS60" s="263"/>
      <c r="AU60" s="1514" t="s">
        <v>89</v>
      </c>
      <c r="AV60" s="1513">
        <v>43320</v>
      </c>
      <c r="AW60" s="1514" t="s">
        <v>211</v>
      </c>
      <c r="AX60" s="384"/>
      <c r="AY60" s="1511">
        <v>0.4</v>
      </c>
      <c r="AZ60" s="1512">
        <v>69.333333333333329</v>
      </c>
      <c r="BA60" s="1512">
        <v>10.4</v>
      </c>
      <c r="BB60" s="1512">
        <v>0</v>
      </c>
      <c r="BC60" s="1512">
        <v>0</v>
      </c>
      <c r="BD60" s="1512">
        <v>0.4</v>
      </c>
      <c r="BE60" s="1512">
        <v>0</v>
      </c>
      <c r="BF60" s="1512">
        <v>1.3333333333333333</v>
      </c>
      <c r="BG60" s="1512">
        <v>0</v>
      </c>
      <c r="BH60" s="1512">
        <v>1.8666666666666667</v>
      </c>
      <c r="BI60" s="1512">
        <v>0</v>
      </c>
      <c r="BJ60" s="1512">
        <v>0</v>
      </c>
      <c r="BK60" s="1512">
        <v>0</v>
      </c>
      <c r="BL60" s="1512">
        <v>0</v>
      </c>
      <c r="BM60" s="1512">
        <v>0</v>
      </c>
      <c r="BN60" s="1512">
        <v>0</v>
      </c>
      <c r="BO60" s="1492">
        <f t="shared" si="8"/>
        <v>83.733333333333334</v>
      </c>
    </row>
    <row r="61" spans="1:67">
      <c r="B61" s="1501"/>
      <c r="C61" s="1500"/>
      <c r="D61" s="1501"/>
      <c r="E61" s="1501"/>
      <c r="F61" s="713"/>
      <c r="G61" s="1508"/>
      <c r="H61" s="1508"/>
      <c r="I61" s="1508"/>
      <c r="J61" s="1508"/>
      <c r="K61" s="1508"/>
      <c r="L61" s="398"/>
      <c r="M61" s="1508"/>
      <c r="N61" s="1508"/>
      <c r="O61" s="1508"/>
      <c r="P61" s="1508"/>
      <c r="Q61" s="1508"/>
      <c r="R61" s="1508"/>
      <c r="S61" s="1508"/>
      <c r="T61" s="398"/>
      <c r="U61" s="1508"/>
      <c r="V61" s="398"/>
      <c r="W61" s="398"/>
      <c r="X61" s="1508"/>
      <c r="Y61" s="1508"/>
      <c r="Z61" s="1508"/>
      <c r="AA61" s="1508"/>
      <c r="AB61" s="398"/>
      <c r="AC61" s="1508"/>
      <c r="AD61" s="1508"/>
      <c r="AE61" s="398"/>
      <c r="AF61" s="398"/>
      <c r="AG61" s="398"/>
      <c r="AH61" s="398"/>
      <c r="AI61" s="1508"/>
      <c r="AJ61" s="1508"/>
      <c r="AK61" s="398"/>
      <c r="AL61" s="398"/>
      <c r="AM61" s="1508"/>
      <c r="AN61" s="398"/>
      <c r="AO61" s="398"/>
      <c r="AP61" s="398"/>
      <c r="AQ61" s="398"/>
      <c r="AR61" s="1509"/>
      <c r="AS61" s="263"/>
      <c r="AU61" s="1514" t="s">
        <v>89</v>
      </c>
      <c r="AV61" s="1513">
        <v>43369</v>
      </c>
      <c r="AW61" s="1514" t="s">
        <v>211</v>
      </c>
      <c r="AX61" s="713"/>
      <c r="AY61" s="1511">
        <v>0</v>
      </c>
      <c r="AZ61" s="1512">
        <v>5.8666666666666663</v>
      </c>
      <c r="BA61" s="1512">
        <v>1.0666666666666667</v>
      </c>
      <c r="BB61" s="1512">
        <v>0</v>
      </c>
      <c r="BC61" s="1512">
        <v>0</v>
      </c>
      <c r="BD61" s="1512">
        <v>0</v>
      </c>
      <c r="BE61" s="1512">
        <v>0</v>
      </c>
      <c r="BF61" s="1512">
        <v>0.93333333333333335</v>
      </c>
      <c r="BG61" s="1512">
        <v>0</v>
      </c>
      <c r="BH61" s="1512">
        <v>0</v>
      </c>
      <c r="BI61" s="1512">
        <v>0</v>
      </c>
      <c r="BJ61" s="1512">
        <v>0</v>
      </c>
      <c r="BK61" s="1512">
        <v>0</v>
      </c>
      <c r="BL61" s="1512">
        <v>0.13333333333333333</v>
      </c>
      <c r="BM61" s="1512">
        <v>0</v>
      </c>
      <c r="BN61" s="1512">
        <v>0</v>
      </c>
      <c r="BO61" s="1492">
        <f t="shared" si="8"/>
        <v>8</v>
      </c>
    </row>
    <row r="62" spans="1:67">
      <c r="B62" s="1501"/>
      <c r="C62" s="1500"/>
      <c r="D62" s="1501"/>
      <c r="E62" s="1501"/>
      <c r="F62" s="716"/>
      <c r="G62" s="1502"/>
      <c r="H62" s="1502"/>
      <c r="I62" s="1502"/>
      <c r="J62" s="1502"/>
      <c r="K62" s="1502"/>
      <c r="L62" s="398"/>
      <c r="M62" s="1502"/>
      <c r="N62" s="1502"/>
      <c r="O62" s="1502"/>
      <c r="P62" s="1502"/>
      <c r="Q62" s="1502"/>
      <c r="R62" s="1502"/>
      <c r="S62" s="1502"/>
      <c r="T62" s="398"/>
      <c r="U62" s="1510"/>
      <c r="V62" s="398"/>
      <c r="W62" s="398"/>
      <c r="X62" s="1510"/>
      <c r="Y62" s="1510"/>
      <c r="Z62" s="1510"/>
      <c r="AA62" s="1510"/>
      <c r="AB62" s="398"/>
      <c r="AC62" s="1510"/>
      <c r="AD62" s="1510"/>
      <c r="AE62" s="398"/>
      <c r="AF62" s="398"/>
      <c r="AG62" s="398"/>
      <c r="AH62" s="398"/>
      <c r="AI62" s="1510"/>
      <c r="AJ62" s="1510"/>
      <c r="AK62" s="398"/>
      <c r="AL62" s="398"/>
      <c r="AM62" s="1510"/>
      <c r="AN62" s="398"/>
      <c r="AO62" s="398"/>
      <c r="AP62" s="398"/>
      <c r="AQ62" s="398"/>
      <c r="AR62" s="717"/>
      <c r="AS62" s="263"/>
      <c r="AU62" s="708" t="s">
        <v>89</v>
      </c>
      <c r="AV62" s="1513">
        <v>43411</v>
      </c>
      <c r="AW62" s="90" t="s">
        <v>211</v>
      </c>
      <c r="AX62" s="713"/>
      <c r="AY62" s="1511">
        <v>0.8</v>
      </c>
      <c r="AZ62" s="1512">
        <v>2.1333333333333333</v>
      </c>
      <c r="BA62" s="1512">
        <v>18.533333333333331</v>
      </c>
      <c r="BB62" s="1512">
        <v>0</v>
      </c>
      <c r="BC62" s="1512">
        <v>0</v>
      </c>
      <c r="BD62" s="1512">
        <v>0</v>
      </c>
      <c r="BE62" s="1512">
        <v>0</v>
      </c>
      <c r="BF62" s="1512">
        <v>0</v>
      </c>
      <c r="BG62" s="1512">
        <v>0</v>
      </c>
      <c r="BH62" s="1512">
        <v>0</v>
      </c>
      <c r="BI62" s="1512">
        <v>0</v>
      </c>
      <c r="BJ62" s="1512">
        <v>0</v>
      </c>
      <c r="BK62" s="709">
        <v>0</v>
      </c>
      <c r="BL62" s="709">
        <v>0</v>
      </c>
      <c r="BM62" s="709">
        <v>0</v>
      </c>
      <c r="BN62" s="709">
        <v>0</v>
      </c>
      <c r="BO62" s="1492">
        <f t="shared" si="8"/>
        <v>21.466666666666665</v>
      </c>
    </row>
    <row r="63" spans="1:67">
      <c r="B63" s="1501"/>
      <c r="C63" s="1500"/>
      <c r="D63" s="1501"/>
      <c r="E63" s="1501"/>
      <c r="F63" s="716"/>
      <c r="G63" s="1502"/>
      <c r="H63" s="1502"/>
      <c r="I63" s="1502"/>
      <c r="J63" s="1502"/>
      <c r="K63" s="1502"/>
      <c r="L63" s="398"/>
      <c r="M63" s="1502"/>
      <c r="N63" s="1502"/>
      <c r="O63" s="1502"/>
      <c r="P63" s="1502"/>
      <c r="Q63" s="1502"/>
      <c r="R63" s="1502"/>
      <c r="S63" s="1502"/>
      <c r="T63" s="398"/>
      <c r="U63" s="1510"/>
      <c r="V63" s="398"/>
      <c r="W63" s="398"/>
      <c r="X63" s="1510"/>
      <c r="Y63" s="1510"/>
      <c r="Z63" s="1510"/>
      <c r="AA63" s="1510"/>
      <c r="AB63" s="398"/>
      <c r="AC63" s="1510"/>
      <c r="AD63" s="1510"/>
      <c r="AE63" s="398"/>
      <c r="AF63" s="398"/>
      <c r="AG63" s="398"/>
      <c r="AH63" s="398"/>
      <c r="AI63" s="1510"/>
      <c r="AJ63" s="1510"/>
      <c r="AK63" s="398"/>
      <c r="AL63" s="398"/>
      <c r="AM63" s="1510"/>
      <c r="AN63" s="398"/>
      <c r="AO63" s="398"/>
      <c r="AP63" s="398"/>
      <c r="AQ63" s="398"/>
      <c r="AR63" s="717"/>
      <c r="AS63" s="263"/>
      <c r="AU63" s="1514" t="s">
        <v>89</v>
      </c>
      <c r="AV63" s="1513">
        <v>43438</v>
      </c>
      <c r="AW63" s="1514" t="s">
        <v>211</v>
      </c>
      <c r="AX63" s="713"/>
      <c r="AY63" s="1511">
        <v>0.26666666666666666</v>
      </c>
      <c r="AZ63" s="1512">
        <v>27.333333333333332</v>
      </c>
      <c r="BA63" s="1512">
        <v>0.13333333333333333</v>
      </c>
      <c r="BB63" s="1512">
        <v>0.66666666666666663</v>
      </c>
      <c r="BC63" s="1512">
        <v>0</v>
      </c>
      <c r="BD63" s="1512">
        <v>0</v>
      </c>
      <c r="BE63" s="1512">
        <v>0</v>
      </c>
      <c r="BF63" s="1512">
        <v>0</v>
      </c>
      <c r="BG63" s="1512">
        <v>0</v>
      </c>
      <c r="BH63" s="1512">
        <v>0</v>
      </c>
      <c r="BI63" s="1512">
        <v>0</v>
      </c>
      <c r="BJ63" s="1512">
        <v>0</v>
      </c>
      <c r="BK63" s="1512">
        <v>0</v>
      </c>
      <c r="BL63" s="1512">
        <v>0</v>
      </c>
      <c r="BM63" s="1512">
        <v>0</v>
      </c>
      <c r="BN63" s="1512">
        <v>0</v>
      </c>
      <c r="BO63" s="1492">
        <f t="shared" ref="BO63:BO94" si="17">SUM(AY63:BN63)</f>
        <v>28.4</v>
      </c>
    </row>
    <row r="64" spans="1:67" ht="15.75">
      <c r="A64" s="453">
        <v>1</v>
      </c>
      <c r="B64" s="90" t="s">
        <v>82</v>
      </c>
      <c r="C64" s="707">
        <v>43107</v>
      </c>
      <c r="D64" s="90" t="s">
        <v>82</v>
      </c>
      <c r="E64" s="90" t="s">
        <v>211</v>
      </c>
      <c r="F64" s="713"/>
      <c r="G64" s="1512">
        <v>0.13333333333333333</v>
      </c>
      <c r="H64" s="1512">
        <v>0</v>
      </c>
      <c r="I64" s="1512">
        <v>0</v>
      </c>
      <c r="J64" s="1512">
        <v>0</v>
      </c>
      <c r="K64" s="1512">
        <v>0</v>
      </c>
      <c r="L64" s="415"/>
      <c r="M64" s="1512">
        <v>0</v>
      </c>
      <c r="N64" s="1512">
        <v>0</v>
      </c>
      <c r="O64" s="1512">
        <v>0</v>
      </c>
      <c r="P64" s="1512">
        <v>0</v>
      </c>
      <c r="Q64" s="1512">
        <v>20</v>
      </c>
      <c r="R64" s="1512">
        <v>0</v>
      </c>
      <c r="S64" s="1512">
        <v>0</v>
      </c>
      <c r="T64" s="415"/>
      <c r="U64" s="709">
        <v>0</v>
      </c>
      <c r="V64" s="415"/>
      <c r="W64" s="415"/>
      <c r="X64" s="709">
        <v>0</v>
      </c>
      <c r="Y64" s="709">
        <v>0</v>
      </c>
      <c r="Z64" s="709">
        <v>0</v>
      </c>
      <c r="AA64" s="709">
        <v>0</v>
      </c>
      <c r="AB64" s="415"/>
      <c r="AC64" s="709">
        <v>0</v>
      </c>
      <c r="AD64" s="709">
        <v>0</v>
      </c>
      <c r="AE64" s="415"/>
      <c r="AF64" s="415"/>
      <c r="AG64" s="415"/>
      <c r="AH64" s="415"/>
      <c r="AI64" s="709">
        <v>0</v>
      </c>
      <c r="AJ64" s="709">
        <v>0</v>
      </c>
      <c r="AK64" s="415"/>
      <c r="AL64" s="415"/>
      <c r="AM64" s="709">
        <v>0</v>
      </c>
      <c r="AN64" s="415"/>
      <c r="AO64" s="415"/>
      <c r="AP64" s="415"/>
      <c r="AQ64" s="415"/>
      <c r="AR64" s="1492">
        <f t="shared" ref="AR64:AR71" si="18">SUM(G64:AQ64)</f>
        <v>20.133333333333333</v>
      </c>
      <c r="AS64" s="263"/>
      <c r="AU64" s="708" t="s">
        <v>92</v>
      </c>
      <c r="AV64" s="710">
        <v>43166</v>
      </c>
      <c r="AW64" s="90" t="s">
        <v>211</v>
      </c>
      <c r="AX64" s="385"/>
      <c r="AY64" s="1511">
        <v>0.13333333333333333</v>
      </c>
      <c r="AZ64" s="1512">
        <v>104.93333333333334</v>
      </c>
      <c r="BA64" s="1512">
        <v>0.26666666666666666</v>
      </c>
      <c r="BB64" s="1512">
        <v>0</v>
      </c>
      <c r="BC64" s="1512">
        <v>0</v>
      </c>
      <c r="BD64" s="1512">
        <v>0</v>
      </c>
      <c r="BE64" s="1512">
        <v>0</v>
      </c>
      <c r="BF64" s="1512">
        <v>0</v>
      </c>
      <c r="BG64" s="1512">
        <v>0</v>
      </c>
      <c r="BH64" s="1512">
        <v>0</v>
      </c>
      <c r="BI64" s="1512">
        <v>0</v>
      </c>
      <c r="BJ64" s="1512">
        <v>0</v>
      </c>
      <c r="BK64" s="709">
        <v>0</v>
      </c>
      <c r="BL64" s="709">
        <v>0</v>
      </c>
      <c r="BM64" s="709">
        <v>0</v>
      </c>
      <c r="BN64" s="709">
        <v>0</v>
      </c>
      <c r="BO64" s="1492">
        <f t="shared" si="17"/>
        <v>105.33333333333334</v>
      </c>
    </row>
    <row r="65" spans="1:67" ht="15.75">
      <c r="A65" s="453">
        <f t="shared" ref="A65:A72" si="19">A64+1</f>
        <v>2</v>
      </c>
      <c r="B65" s="90" t="s">
        <v>82</v>
      </c>
      <c r="C65" s="707">
        <v>43120</v>
      </c>
      <c r="D65" s="90" t="s">
        <v>82</v>
      </c>
      <c r="E65" s="90" t="s">
        <v>211</v>
      </c>
      <c r="F65" s="713"/>
      <c r="G65" s="1512">
        <v>0.66666666666666663</v>
      </c>
      <c r="H65" s="1512">
        <v>4.9333333333333336</v>
      </c>
      <c r="I65" s="1512">
        <v>0</v>
      </c>
      <c r="J65" s="1512">
        <v>0.13333333333333333</v>
      </c>
      <c r="K65" s="1512">
        <v>0</v>
      </c>
      <c r="L65" s="415"/>
      <c r="M65" s="1512">
        <v>0</v>
      </c>
      <c r="N65" s="1512">
        <v>0</v>
      </c>
      <c r="O65" s="1512">
        <v>0</v>
      </c>
      <c r="P65" s="1512">
        <v>0</v>
      </c>
      <c r="Q65" s="1512">
        <v>0</v>
      </c>
      <c r="R65" s="1512">
        <v>0</v>
      </c>
      <c r="S65" s="1512">
        <v>0</v>
      </c>
      <c r="T65" s="415"/>
      <c r="U65" s="709">
        <v>0</v>
      </c>
      <c r="V65" s="415"/>
      <c r="W65" s="415"/>
      <c r="X65" s="709">
        <v>0</v>
      </c>
      <c r="Y65" s="709">
        <v>0</v>
      </c>
      <c r="Z65" s="709">
        <v>0</v>
      </c>
      <c r="AA65" s="709">
        <v>0</v>
      </c>
      <c r="AB65" s="415"/>
      <c r="AC65" s="709">
        <v>0</v>
      </c>
      <c r="AD65" s="709">
        <v>0</v>
      </c>
      <c r="AE65" s="415"/>
      <c r="AF65" s="415"/>
      <c r="AG65" s="415"/>
      <c r="AH65" s="415"/>
      <c r="AI65" s="709">
        <v>0</v>
      </c>
      <c r="AJ65" s="709">
        <v>0</v>
      </c>
      <c r="AK65" s="415"/>
      <c r="AL65" s="415"/>
      <c r="AM65" s="709">
        <v>0</v>
      </c>
      <c r="AN65" s="415"/>
      <c r="AO65" s="415"/>
      <c r="AP65" s="415"/>
      <c r="AQ65" s="415"/>
      <c r="AR65" s="1492">
        <f t="shared" si="18"/>
        <v>5.7333333333333343</v>
      </c>
      <c r="AS65" s="263"/>
      <c r="AU65" s="708" t="s">
        <v>92</v>
      </c>
      <c r="AV65" s="1513">
        <v>43217</v>
      </c>
      <c r="AW65" s="90" t="s">
        <v>211</v>
      </c>
      <c r="AX65" s="712"/>
      <c r="AY65" s="1511">
        <v>1.6</v>
      </c>
      <c r="AZ65" s="1512">
        <v>6.666666666666667</v>
      </c>
      <c r="BA65" s="1512">
        <v>0.8</v>
      </c>
      <c r="BB65" s="1512">
        <v>0</v>
      </c>
      <c r="BC65" s="1512">
        <v>0</v>
      </c>
      <c r="BD65" s="1512">
        <v>0</v>
      </c>
      <c r="BE65" s="1512">
        <v>0</v>
      </c>
      <c r="BF65" s="1512">
        <v>0</v>
      </c>
      <c r="BG65" s="1512">
        <v>0</v>
      </c>
      <c r="BH65" s="1512">
        <v>0</v>
      </c>
      <c r="BI65" s="1512">
        <v>0</v>
      </c>
      <c r="BJ65" s="1512">
        <v>0</v>
      </c>
      <c r="BK65" s="709">
        <v>0</v>
      </c>
      <c r="BL65" s="709">
        <v>0</v>
      </c>
      <c r="BM65" s="709">
        <v>0</v>
      </c>
      <c r="BN65" s="709">
        <v>0</v>
      </c>
      <c r="BO65" s="1492">
        <f t="shared" si="17"/>
        <v>9.0666666666666682</v>
      </c>
    </row>
    <row r="66" spans="1:67" ht="15.75">
      <c r="A66" s="453">
        <f t="shared" si="19"/>
        <v>3</v>
      </c>
      <c r="B66" s="90" t="s">
        <v>82</v>
      </c>
      <c r="C66" s="707">
        <v>43127</v>
      </c>
      <c r="D66" s="90" t="s">
        <v>82</v>
      </c>
      <c r="E66" s="90" t="s">
        <v>211</v>
      </c>
      <c r="F66" s="713"/>
      <c r="G66" s="1512">
        <v>0.13333333333333333</v>
      </c>
      <c r="H66" s="1512">
        <v>0</v>
      </c>
      <c r="I66" s="1512">
        <v>12</v>
      </c>
      <c r="J66" s="1512">
        <v>0</v>
      </c>
      <c r="K66" s="1512">
        <v>1.7333333333333334</v>
      </c>
      <c r="L66" s="415"/>
      <c r="M66" s="1512">
        <v>0</v>
      </c>
      <c r="N66" s="1512">
        <v>0</v>
      </c>
      <c r="O66" s="1512">
        <v>0</v>
      </c>
      <c r="P66" s="1512">
        <v>0</v>
      </c>
      <c r="Q66" s="1512">
        <v>0</v>
      </c>
      <c r="R66" s="1512">
        <v>0</v>
      </c>
      <c r="S66" s="1512">
        <v>0</v>
      </c>
      <c r="T66" s="415"/>
      <c r="U66" s="709">
        <v>0</v>
      </c>
      <c r="V66" s="415"/>
      <c r="W66" s="415"/>
      <c r="X66" s="709">
        <v>0</v>
      </c>
      <c r="Y66" s="709">
        <v>0</v>
      </c>
      <c r="Z66" s="709">
        <v>0</v>
      </c>
      <c r="AA66" s="709">
        <v>0</v>
      </c>
      <c r="AB66" s="415"/>
      <c r="AC66" s="709">
        <v>0</v>
      </c>
      <c r="AD66" s="709">
        <v>0</v>
      </c>
      <c r="AE66" s="415"/>
      <c r="AF66" s="415"/>
      <c r="AG66" s="415"/>
      <c r="AH66" s="415"/>
      <c r="AI66" s="709">
        <v>0</v>
      </c>
      <c r="AJ66" s="709">
        <v>0</v>
      </c>
      <c r="AK66" s="415"/>
      <c r="AL66" s="415"/>
      <c r="AM66" s="709">
        <v>0</v>
      </c>
      <c r="AN66" s="415"/>
      <c r="AO66" s="415"/>
      <c r="AP66" s="415"/>
      <c r="AQ66" s="415"/>
      <c r="AR66" s="1492">
        <f t="shared" si="18"/>
        <v>13.866666666666667</v>
      </c>
      <c r="AS66" s="263"/>
      <c r="AU66" s="708" t="s">
        <v>92</v>
      </c>
      <c r="AV66" s="1513">
        <v>43231</v>
      </c>
      <c r="AW66" s="90" t="s">
        <v>211</v>
      </c>
      <c r="AX66" s="712"/>
      <c r="AY66" s="1511">
        <v>2.5333333333333332</v>
      </c>
      <c r="AZ66" s="1512">
        <v>20</v>
      </c>
      <c r="BA66" s="1512">
        <v>1.6</v>
      </c>
      <c r="BB66" s="1512">
        <v>0</v>
      </c>
      <c r="BC66" s="1512">
        <v>0</v>
      </c>
      <c r="BD66" s="1512">
        <v>0</v>
      </c>
      <c r="BE66" s="1512">
        <v>0.13333333333333333</v>
      </c>
      <c r="BF66" s="1512">
        <v>0</v>
      </c>
      <c r="BG66" s="1512">
        <v>0</v>
      </c>
      <c r="BH66" s="1512">
        <v>0</v>
      </c>
      <c r="BI66" s="1512">
        <v>0</v>
      </c>
      <c r="BJ66" s="1512">
        <v>0</v>
      </c>
      <c r="BK66" s="709">
        <v>0</v>
      </c>
      <c r="BL66" s="709">
        <v>0</v>
      </c>
      <c r="BM66" s="709">
        <v>0</v>
      </c>
      <c r="BN66" s="709">
        <v>0</v>
      </c>
      <c r="BO66" s="1492">
        <f t="shared" si="17"/>
        <v>24.266666666666666</v>
      </c>
    </row>
    <row r="67" spans="1:67" ht="15.75">
      <c r="A67" s="453">
        <f t="shared" si="19"/>
        <v>4</v>
      </c>
      <c r="B67" s="90" t="s">
        <v>82</v>
      </c>
      <c r="C67" s="1513">
        <v>43134</v>
      </c>
      <c r="D67" s="90" t="s">
        <v>82</v>
      </c>
      <c r="E67" s="90" t="s">
        <v>211</v>
      </c>
      <c r="F67" s="713"/>
      <c r="G67" s="1512">
        <v>0.93333333333333335</v>
      </c>
      <c r="H67" s="1512">
        <v>41.6</v>
      </c>
      <c r="I67" s="1512">
        <v>0.4</v>
      </c>
      <c r="J67" s="1512">
        <v>0</v>
      </c>
      <c r="K67" s="1512">
        <v>0</v>
      </c>
      <c r="L67" s="415"/>
      <c r="M67" s="1512">
        <v>0</v>
      </c>
      <c r="N67" s="1512">
        <v>0.13333333333333333</v>
      </c>
      <c r="O67" s="1512">
        <v>0</v>
      </c>
      <c r="P67" s="1512">
        <v>0</v>
      </c>
      <c r="Q67" s="1512">
        <v>0</v>
      </c>
      <c r="R67" s="1512">
        <v>0</v>
      </c>
      <c r="S67" s="1512">
        <v>0</v>
      </c>
      <c r="T67" s="415"/>
      <c r="U67" s="709">
        <v>0</v>
      </c>
      <c r="V67" s="415"/>
      <c r="W67" s="415"/>
      <c r="X67" s="709">
        <v>0</v>
      </c>
      <c r="Y67" s="709">
        <v>0</v>
      </c>
      <c r="Z67" s="709">
        <v>0</v>
      </c>
      <c r="AA67" s="709">
        <v>0</v>
      </c>
      <c r="AB67" s="415"/>
      <c r="AC67" s="709">
        <v>0</v>
      </c>
      <c r="AD67" s="709">
        <v>0</v>
      </c>
      <c r="AE67" s="415"/>
      <c r="AF67" s="415"/>
      <c r="AG67" s="415"/>
      <c r="AH67" s="415"/>
      <c r="AI67" s="709">
        <v>0</v>
      </c>
      <c r="AJ67" s="709">
        <v>0</v>
      </c>
      <c r="AK67" s="415"/>
      <c r="AL67" s="415"/>
      <c r="AM67" s="709">
        <v>0</v>
      </c>
      <c r="AN67" s="415"/>
      <c r="AO67" s="415"/>
      <c r="AP67" s="415"/>
      <c r="AQ67" s="415"/>
      <c r="AR67" s="1492">
        <f t="shared" si="18"/>
        <v>43.066666666666663</v>
      </c>
      <c r="AS67" s="263"/>
      <c r="AU67" s="90" t="s">
        <v>92</v>
      </c>
      <c r="AV67" s="1513">
        <v>43245</v>
      </c>
      <c r="AW67" s="90" t="s">
        <v>211</v>
      </c>
      <c r="AX67" s="713"/>
      <c r="AY67" s="1511">
        <v>13.866666666666667</v>
      </c>
      <c r="AZ67" s="1512">
        <v>6.1333333333333329</v>
      </c>
      <c r="BA67" s="1512">
        <v>0.93333333333333335</v>
      </c>
      <c r="BB67" s="1512">
        <v>0</v>
      </c>
      <c r="BC67" s="1512">
        <v>0</v>
      </c>
      <c r="BD67" s="1512">
        <v>0</v>
      </c>
      <c r="BE67" s="1512">
        <v>0</v>
      </c>
      <c r="BF67" s="1512">
        <v>0</v>
      </c>
      <c r="BG67" s="1512">
        <v>0</v>
      </c>
      <c r="BH67" s="1512">
        <v>0</v>
      </c>
      <c r="BI67" s="1512">
        <v>0</v>
      </c>
      <c r="BJ67" s="1512">
        <v>0</v>
      </c>
      <c r="BK67" s="709">
        <v>0</v>
      </c>
      <c r="BL67" s="709">
        <v>0</v>
      </c>
      <c r="BM67" s="709">
        <v>0</v>
      </c>
      <c r="BN67" s="709">
        <v>0</v>
      </c>
      <c r="BO67" s="1492">
        <f t="shared" si="17"/>
        <v>20.933333333333334</v>
      </c>
    </row>
    <row r="68" spans="1:67" ht="15.75">
      <c r="A68" s="453">
        <f t="shared" si="19"/>
        <v>5</v>
      </c>
      <c r="B68" s="90" t="s">
        <v>82</v>
      </c>
      <c r="C68" s="707">
        <v>43154</v>
      </c>
      <c r="D68" s="90" t="s">
        <v>82</v>
      </c>
      <c r="E68" s="90" t="s">
        <v>211</v>
      </c>
      <c r="F68" s="713"/>
      <c r="G68" s="1512">
        <v>0.26666666666666666</v>
      </c>
      <c r="H68" s="1512">
        <v>100.8</v>
      </c>
      <c r="I68" s="1512">
        <v>0.4</v>
      </c>
      <c r="J68" s="1512">
        <v>0</v>
      </c>
      <c r="K68" s="1512">
        <v>0</v>
      </c>
      <c r="L68" s="415"/>
      <c r="M68" s="1512">
        <v>0</v>
      </c>
      <c r="N68" s="1512">
        <v>0</v>
      </c>
      <c r="O68" s="1512">
        <v>0</v>
      </c>
      <c r="P68" s="1512">
        <v>0</v>
      </c>
      <c r="Q68" s="1512">
        <v>0.13333333333333333</v>
      </c>
      <c r="R68" s="1512">
        <v>0</v>
      </c>
      <c r="S68" s="1512">
        <v>0</v>
      </c>
      <c r="T68" s="415"/>
      <c r="U68" s="709">
        <v>0</v>
      </c>
      <c r="V68" s="415"/>
      <c r="W68" s="415"/>
      <c r="X68" s="709">
        <v>0</v>
      </c>
      <c r="Y68" s="709">
        <v>0</v>
      </c>
      <c r="Z68" s="709">
        <v>0</v>
      </c>
      <c r="AA68" s="709">
        <v>0</v>
      </c>
      <c r="AB68" s="415"/>
      <c r="AC68" s="709">
        <v>0</v>
      </c>
      <c r="AD68" s="709">
        <v>0</v>
      </c>
      <c r="AE68" s="415"/>
      <c r="AF68" s="415"/>
      <c r="AG68" s="415"/>
      <c r="AH68" s="415"/>
      <c r="AI68" s="709">
        <v>0</v>
      </c>
      <c r="AJ68" s="709">
        <v>0</v>
      </c>
      <c r="AK68" s="415"/>
      <c r="AL68" s="415"/>
      <c r="AM68" s="709">
        <v>0</v>
      </c>
      <c r="AN68" s="415"/>
      <c r="AO68" s="415"/>
      <c r="AP68" s="415"/>
      <c r="AQ68" s="415"/>
      <c r="AR68" s="1492">
        <f t="shared" si="18"/>
        <v>101.60000000000001</v>
      </c>
      <c r="AS68" s="263"/>
      <c r="AU68" s="708" t="s">
        <v>92</v>
      </c>
      <c r="AV68" s="1513">
        <v>43320</v>
      </c>
      <c r="AW68" s="1514" t="s">
        <v>74</v>
      </c>
      <c r="AX68" s="713"/>
      <c r="AY68" s="1511">
        <v>1.4666666666666666</v>
      </c>
      <c r="AZ68" s="1512">
        <v>56.666666666666664</v>
      </c>
      <c r="BA68" s="1512">
        <v>0.4</v>
      </c>
      <c r="BB68" s="1512">
        <v>0</v>
      </c>
      <c r="BC68" s="1512">
        <v>0</v>
      </c>
      <c r="BD68" s="1512">
        <v>0.53333333333333333</v>
      </c>
      <c r="BE68" s="1512">
        <v>0</v>
      </c>
      <c r="BF68" s="1512">
        <v>0.4</v>
      </c>
      <c r="BG68" s="1512">
        <v>0</v>
      </c>
      <c r="BH68" s="1512">
        <v>0.8</v>
      </c>
      <c r="BI68" s="1512">
        <v>0</v>
      </c>
      <c r="BJ68" s="1512">
        <v>0</v>
      </c>
      <c r="BK68" s="709">
        <v>0</v>
      </c>
      <c r="BL68" s="709">
        <v>0</v>
      </c>
      <c r="BM68" s="709">
        <v>0</v>
      </c>
      <c r="BN68" s="709">
        <v>0</v>
      </c>
      <c r="BO68" s="1492">
        <f t="shared" si="17"/>
        <v>60.266666666666659</v>
      </c>
    </row>
    <row r="69" spans="1:67" ht="15.75">
      <c r="A69" s="453">
        <f t="shared" si="19"/>
        <v>6</v>
      </c>
      <c r="B69" s="90" t="s">
        <v>82</v>
      </c>
      <c r="C69" s="1513">
        <v>43194</v>
      </c>
      <c r="D69" s="90" t="s">
        <v>82</v>
      </c>
      <c r="E69" s="90" t="s">
        <v>211</v>
      </c>
      <c r="F69" s="713"/>
      <c r="G69" s="1512">
        <v>120</v>
      </c>
      <c r="H69" s="1512">
        <v>77.333333333333329</v>
      </c>
      <c r="I69" s="1512">
        <v>2.1333333333333333</v>
      </c>
      <c r="J69" s="1512">
        <v>0</v>
      </c>
      <c r="K69" s="1512">
        <v>0</v>
      </c>
      <c r="L69" s="415"/>
      <c r="M69" s="1512">
        <v>0</v>
      </c>
      <c r="N69" s="1512">
        <v>0</v>
      </c>
      <c r="O69" s="1512">
        <v>0</v>
      </c>
      <c r="P69" s="1512">
        <v>0.13333333333333333</v>
      </c>
      <c r="Q69" s="1512">
        <v>0</v>
      </c>
      <c r="R69" s="1512">
        <v>0</v>
      </c>
      <c r="S69" s="1512">
        <v>0</v>
      </c>
      <c r="T69" s="415"/>
      <c r="U69" s="709">
        <v>0</v>
      </c>
      <c r="V69" s="415"/>
      <c r="W69" s="415"/>
      <c r="X69" s="709">
        <v>0</v>
      </c>
      <c r="Y69" s="709">
        <v>0</v>
      </c>
      <c r="Z69" s="709">
        <v>0</v>
      </c>
      <c r="AA69" s="709">
        <v>0</v>
      </c>
      <c r="AB69" s="415"/>
      <c r="AC69" s="709">
        <v>0</v>
      </c>
      <c r="AD69" s="709">
        <v>0</v>
      </c>
      <c r="AE69" s="415"/>
      <c r="AF69" s="415"/>
      <c r="AG69" s="415"/>
      <c r="AH69" s="415"/>
      <c r="AI69" s="709">
        <v>0</v>
      </c>
      <c r="AJ69" s="709">
        <v>0</v>
      </c>
      <c r="AK69" s="415"/>
      <c r="AL69" s="415"/>
      <c r="AM69" s="709">
        <v>0</v>
      </c>
      <c r="AN69" s="415"/>
      <c r="AO69" s="415"/>
      <c r="AP69" s="415"/>
      <c r="AQ69" s="415"/>
      <c r="AR69" s="1492">
        <f t="shared" si="18"/>
        <v>199.59999999999997</v>
      </c>
      <c r="AS69" s="263"/>
      <c r="AU69" s="1514" t="s">
        <v>92</v>
      </c>
      <c r="AV69" s="1513">
        <v>43368</v>
      </c>
      <c r="AW69" s="1514" t="s">
        <v>211</v>
      </c>
      <c r="AX69" s="713"/>
      <c r="AY69" s="1511">
        <v>0</v>
      </c>
      <c r="AZ69" s="1512">
        <v>0.4</v>
      </c>
      <c r="BA69" s="1512">
        <v>0.26666666666666666</v>
      </c>
      <c r="BB69" s="1512">
        <v>0</v>
      </c>
      <c r="BC69" s="1512">
        <v>0</v>
      </c>
      <c r="BD69" s="1512">
        <v>0</v>
      </c>
      <c r="BE69" s="1512">
        <v>0.26666666666666666</v>
      </c>
      <c r="BF69" s="1512">
        <v>0</v>
      </c>
      <c r="BG69" s="1512">
        <v>0</v>
      </c>
      <c r="BH69" s="1512">
        <v>0</v>
      </c>
      <c r="BI69" s="1512">
        <v>0</v>
      </c>
      <c r="BJ69" s="1512">
        <v>0</v>
      </c>
      <c r="BK69" s="1512">
        <v>0</v>
      </c>
      <c r="BL69" s="1512">
        <v>0.13333333333333333</v>
      </c>
      <c r="BM69" s="1512">
        <v>0</v>
      </c>
      <c r="BN69" s="1512">
        <v>0</v>
      </c>
      <c r="BO69" s="1492">
        <f t="shared" si="17"/>
        <v>1.0666666666666667</v>
      </c>
    </row>
    <row r="70" spans="1:67" ht="15.75">
      <c r="A70" s="453">
        <f t="shared" si="19"/>
        <v>7</v>
      </c>
      <c r="B70" s="90" t="s">
        <v>82</v>
      </c>
      <c r="C70" s="1513">
        <v>43218</v>
      </c>
      <c r="D70" s="90" t="s">
        <v>82</v>
      </c>
      <c r="E70" s="90" t="s">
        <v>211</v>
      </c>
      <c r="F70" s="713"/>
      <c r="G70" s="1512">
        <v>2.5333333333333332</v>
      </c>
      <c r="H70" s="1512">
        <v>60</v>
      </c>
      <c r="I70" s="1512">
        <v>3.2</v>
      </c>
      <c r="J70" s="1512">
        <v>0</v>
      </c>
      <c r="K70" s="1512">
        <v>0</v>
      </c>
      <c r="L70" s="415"/>
      <c r="M70" s="1512">
        <v>0</v>
      </c>
      <c r="N70" s="1512">
        <v>0.13333333333333333</v>
      </c>
      <c r="O70" s="1512">
        <v>0</v>
      </c>
      <c r="P70" s="1512">
        <v>0</v>
      </c>
      <c r="Q70" s="1512">
        <v>0</v>
      </c>
      <c r="R70" s="1512">
        <v>0</v>
      </c>
      <c r="S70" s="1512">
        <v>0</v>
      </c>
      <c r="T70" s="415"/>
      <c r="U70" s="709">
        <v>0</v>
      </c>
      <c r="V70" s="415"/>
      <c r="W70" s="415"/>
      <c r="X70" s="709">
        <v>0</v>
      </c>
      <c r="Y70" s="709">
        <v>0</v>
      </c>
      <c r="Z70" s="709">
        <v>0</v>
      </c>
      <c r="AA70" s="709">
        <v>0</v>
      </c>
      <c r="AB70" s="415"/>
      <c r="AC70" s="709">
        <v>0</v>
      </c>
      <c r="AD70" s="709">
        <v>0</v>
      </c>
      <c r="AE70" s="415"/>
      <c r="AF70" s="415"/>
      <c r="AG70" s="415"/>
      <c r="AH70" s="415"/>
      <c r="AI70" s="709">
        <v>0.13333333333333333</v>
      </c>
      <c r="AJ70" s="709">
        <v>0</v>
      </c>
      <c r="AK70" s="415"/>
      <c r="AL70" s="415"/>
      <c r="AM70" s="709">
        <v>0</v>
      </c>
      <c r="AN70" s="415"/>
      <c r="AO70" s="415"/>
      <c r="AP70" s="415"/>
      <c r="AQ70" s="415"/>
      <c r="AR70" s="1492">
        <f t="shared" si="18"/>
        <v>66.000000000000014</v>
      </c>
      <c r="AS70" s="263"/>
      <c r="AU70" s="708" t="s">
        <v>92</v>
      </c>
      <c r="AV70" s="1513">
        <v>43371</v>
      </c>
      <c r="AW70" s="90" t="s">
        <v>211</v>
      </c>
      <c r="AX70" s="713"/>
      <c r="AY70" s="1511">
        <v>0</v>
      </c>
      <c r="AZ70" s="1512">
        <v>0.4</v>
      </c>
      <c r="BA70" s="1512">
        <v>0.26666666666666666</v>
      </c>
      <c r="BB70" s="1512">
        <v>0</v>
      </c>
      <c r="BC70" s="1512">
        <v>0</v>
      </c>
      <c r="BD70" s="1512">
        <v>0</v>
      </c>
      <c r="BE70" s="1512">
        <v>0.26666666666666666</v>
      </c>
      <c r="BF70" s="1512">
        <v>0</v>
      </c>
      <c r="BG70" s="1512">
        <v>0</v>
      </c>
      <c r="BH70" s="1512">
        <v>0</v>
      </c>
      <c r="BI70" s="1512">
        <v>0</v>
      </c>
      <c r="BJ70" s="1512">
        <v>0</v>
      </c>
      <c r="BK70" s="709">
        <v>0</v>
      </c>
      <c r="BL70" s="709">
        <v>0</v>
      </c>
      <c r="BM70" s="709">
        <v>0</v>
      </c>
      <c r="BN70" s="709">
        <v>0</v>
      </c>
      <c r="BO70" s="1492">
        <f t="shared" si="17"/>
        <v>0.93333333333333335</v>
      </c>
    </row>
    <row r="71" spans="1:67" ht="15.75">
      <c r="A71" s="453">
        <f t="shared" si="19"/>
        <v>8</v>
      </c>
      <c r="B71" s="708" t="s">
        <v>82</v>
      </c>
      <c r="C71" s="1513">
        <v>43336</v>
      </c>
      <c r="D71" s="708" t="s">
        <v>82</v>
      </c>
      <c r="E71" s="1514" t="s">
        <v>74</v>
      </c>
      <c r="F71" s="384"/>
      <c r="G71" s="1512">
        <v>0</v>
      </c>
      <c r="H71" s="1512">
        <v>0</v>
      </c>
      <c r="I71" s="1512">
        <v>0</v>
      </c>
      <c r="J71" s="1512">
        <v>0</v>
      </c>
      <c r="K71" s="1512">
        <v>0</v>
      </c>
      <c r="L71" s="415"/>
      <c r="M71" s="1512">
        <v>0</v>
      </c>
      <c r="N71" s="1512">
        <v>0</v>
      </c>
      <c r="O71" s="1512">
        <v>0</v>
      </c>
      <c r="P71" s="1512">
        <v>0</v>
      </c>
      <c r="Q71" s="1512">
        <v>0</v>
      </c>
      <c r="R71" s="1512">
        <v>0</v>
      </c>
      <c r="S71" s="1512">
        <v>0</v>
      </c>
      <c r="T71" s="415"/>
      <c r="U71" s="709">
        <v>0</v>
      </c>
      <c r="V71" s="415"/>
      <c r="W71" s="415"/>
      <c r="X71" s="709">
        <v>0</v>
      </c>
      <c r="Y71" s="709">
        <v>0</v>
      </c>
      <c r="Z71" s="709">
        <v>0</v>
      </c>
      <c r="AA71" s="709">
        <v>0</v>
      </c>
      <c r="AB71" s="415"/>
      <c r="AC71" s="709">
        <v>0</v>
      </c>
      <c r="AD71" s="709">
        <v>0</v>
      </c>
      <c r="AE71" s="415"/>
      <c r="AF71" s="415"/>
      <c r="AG71" s="415"/>
      <c r="AH71" s="415"/>
      <c r="AI71" s="709">
        <v>0</v>
      </c>
      <c r="AJ71" s="709">
        <v>0</v>
      </c>
      <c r="AK71" s="415"/>
      <c r="AL71" s="415"/>
      <c r="AM71" s="709">
        <v>0</v>
      </c>
      <c r="AN71" s="415"/>
      <c r="AO71" s="415"/>
      <c r="AP71" s="415"/>
      <c r="AQ71" s="415"/>
      <c r="AR71" s="1515">
        <f t="shared" si="18"/>
        <v>0</v>
      </c>
      <c r="AS71" s="263"/>
      <c r="AU71" s="1514" t="s">
        <v>92</v>
      </c>
      <c r="AV71" s="1513">
        <v>43406</v>
      </c>
      <c r="AW71" s="1514" t="s">
        <v>74</v>
      </c>
      <c r="AX71" s="384"/>
      <c r="AY71" s="1511">
        <v>0</v>
      </c>
      <c r="AZ71" s="1512">
        <v>0.93333333333333335</v>
      </c>
      <c r="BA71" s="1512">
        <v>6.2666666666666666</v>
      </c>
      <c r="BB71" s="1512">
        <v>0</v>
      </c>
      <c r="BC71" s="1512">
        <v>0</v>
      </c>
      <c r="BD71" s="1512">
        <v>0</v>
      </c>
      <c r="BE71" s="1512">
        <v>0</v>
      </c>
      <c r="BF71" s="1512">
        <v>0.13333333333333333</v>
      </c>
      <c r="BG71" s="1512">
        <v>0</v>
      </c>
      <c r="BH71" s="1512">
        <v>0</v>
      </c>
      <c r="BI71" s="1512">
        <v>0</v>
      </c>
      <c r="BJ71" s="1512">
        <v>0</v>
      </c>
      <c r="BK71" s="1512">
        <v>0</v>
      </c>
      <c r="BL71" s="1512">
        <v>0</v>
      </c>
      <c r="BM71" s="1512">
        <v>0</v>
      </c>
      <c r="BN71" s="1512">
        <v>0</v>
      </c>
      <c r="BO71" s="1492">
        <f t="shared" si="17"/>
        <v>7.3333333333333339</v>
      </c>
    </row>
    <row r="72" spans="1:67" ht="16.5" thickBot="1">
      <c r="A72" s="453">
        <f t="shared" si="19"/>
        <v>9</v>
      </c>
      <c r="B72" s="1523" t="s">
        <v>82</v>
      </c>
      <c r="C72" s="1516">
        <v>43464</v>
      </c>
      <c r="D72" s="708" t="s">
        <v>82</v>
      </c>
      <c r="E72" s="1517" t="s">
        <v>74</v>
      </c>
      <c r="F72" s="1518">
        <v>0</v>
      </c>
      <c r="G72" s="1512">
        <v>13.866666666666667</v>
      </c>
      <c r="H72" s="1512">
        <v>280</v>
      </c>
      <c r="I72" s="1512">
        <v>3.7333333333333334</v>
      </c>
      <c r="J72" s="1512">
        <v>0</v>
      </c>
      <c r="K72" s="1512">
        <v>0</v>
      </c>
      <c r="L72" s="1512"/>
      <c r="M72" s="1512">
        <v>0</v>
      </c>
      <c r="N72" s="1512">
        <v>0</v>
      </c>
      <c r="O72" s="1512">
        <v>0.66666666666666663</v>
      </c>
      <c r="P72" s="1512">
        <v>0</v>
      </c>
      <c r="Q72" s="1512">
        <v>0.26666666666666666</v>
      </c>
      <c r="R72" s="1512">
        <v>0</v>
      </c>
      <c r="S72" s="1512">
        <v>0</v>
      </c>
      <c r="T72" s="1512"/>
      <c r="U72" s="1512">
        <v>0</v>
      </c>
      <c r="V72" s="1512"/>
      <c r="W72" s="1512"/>
      <c r="X72" s="1512">
        <v>0</v>
      </c>
      <c r="Y72" s="1512">
        <v>0</v>
      </c>
      <c r="Z72" s="1512">
        <v>0</v>
      </c>
      <c r="AA72" s="1512">
        <v>0</v>
      </c>
      <c r="AB72" s="1512"/>
      <c r="AC72" s="1512">
        <v>0</v>
      </c>
      <c r="AD72" s="1512">
        <v>0</v>
      </c>
      <c r="AE72" s="1512"/>
      <c r="AF72" s="1512"/>
      <c r="AG72" s="1512"/>
      <c r="AH72" s="1512"/>
      <c r="AI72" s="1512">
        <v>0</v>
      </c>
      <c r="AJ72" s="1512">
        <v>0</v>
      </c>
      <c r="AK72" s="1512"/>
      <c r="AL72" s="1512"/>
      <c r="AM72" s="1512">
        <v>0</v>
      </c>
      <c r="AN72" s="1512"/>
      <c r="AO72" s="1512">
        <v>0</v>
      </c>
      <c r="AP72" s="1512"/>
      <c r="AQ72" s="1524">
        <v>0</v>
      </c>
      <c r="AR72" s="1519">
        <f>SUM(G72:AQ72)</f>
        <v>298.53333333333336</v>
      </c>
      <c r="AS72" s="263"/>
      <c r="AU72" s="1514" t="s">
        <v>92</v>
      </c>
      <c r="AV72" s="1513">
        <v>43442</v>
      </c>
      <c r="AW72" s="1514" t="s">
        <v>211</v>
      </c>
      <c r="AX72" s="713"/>
      <c r="AY72" s="1511">
        <v>0</v>
      </c>
      <c r="AZ72" s="1512">
        <v>53.199999999999996</v>
      </c>
      <c r="BA72" s="1512">
        <v>2.9333333333333331</v>
      </c>
      <c r="BB72" s="1512">
        <v>0</v>
      </c>
      <c r="BC72" s="1512">
        <v>0</v>
      </c>
      <c r="BD72" s="1512">
        <v>0</v>
      </c>
      <c r="BE72" s="1512">
        <v>0</v>
      </c>
      <c r="BF72" s="1512">
        <v>0</v>
      </c>
      <c r="BG72" s="1512">
        <v>0</v>
      </c>
      <c r="BH72" s="1512">
        <v>0</v>
      </c>
      <c r="BI72" s="1512">
        <v>0</v>
      </c>
      <c r="BJ72" s="1512">
        <v>0</v>
      </c>
      <c r="BK72" s="1512">
        <v>0</v>
      </c>
      <c r="BL72" s="1512">
        <v>0</v>
      </c>
      <c r="BM72" s="1512">
        <v>0</v>
      </c>
      <c r="BN72" s="1512">
        <v>0</v>
      </c>
      <c r="BO72" s="1492">
        <f t="shared" si="17"/>
        <v>56.133333333333326</v>
      </c>
    </row>
    <row r="73" spans="1:67" ht="15.75">
      <c r="B73" s="1501"/>
      <c r="C73" s="1500"/>
      <c r="D73" s="1501"/>
      <c r="E73" s="380" t="s">
        <v>206</v>
      </c>
      <c r="F73" s="713"/>
      <c r="G73" s="387">
        <f>AVERAGE(G64:G72)</f>
        <v>15.392592592592592</v>
      </c>
      <c r="H73" s="387">
        <f>AVERAGE(H64:H72)</f>
        <v>62.740740740740733</v>
      </c>
      <c r="I73" s="387">
        <f t="shared" ref="I73:K73" si="20">AVERAGE(I64:I72)</f>
        <v>2.4296296296296296</v>
      </c>
      <c r="J73" s="387">
        <f t="shared" si="20"/>
        <v>1.4814814814814815E-2</v>
      </c>
      <c r="K73" s="387">
        <f t="shared" si="20"/>
        <v>0.19259259259259259</v>
      </c>
      <c r="L73" s="387"/>
      <c r="M73" s="387">
        <f t="shared" ref="M73:S73" si="21">AVERAGE(M64:M72)</f>
        <v>0</v>
      </c>
      <c r="N73" s="387">
        <f t="shared" si="21"/>
        <v>2.9629629629629631E-2</v>
      </c>
      <c r="O73" s="387">
        <f t="shared" si="21"/>
        <v>7.407407407407407E-2</v>
      </c>
      <c r="P73" s="387">
        <f t="shared" si="21"/>
        <v>1.4814814814814815E-2</v>
      </c>
      <c r="Q73" s="387">
        <f t="shared" si="21"/>
        <v>2.2666666666666666</v>
      </c>
      <c r="R73" s="387">
        <f t="shared" si="21"/>
        <v>0</v>
      </c>
      <c r="S73" s="387">
        <f t="shared" si="21"/>
        <v>0</v>
      </c>
      <c r="T73" s="387"/>
      <c r="U73" s="387">
        <f>AVERAGE(U64:U72)</f>
        <v>0</v>
      </c>
      <c r="V73" s="387"/>
      <c r="W73" s="387"/>
      <c r="X73" s="387">
        <f t="shared" ref="X73:AA73" si="22">AVERAGE(X64:X72)</f>
        <v>0</v>
      </c>
      <c r="Y73" s="387">
        <f t="shared" si="22"/>
        <v>0</v>
      </c>
      <c r="Z73" s="387">
        <f t="shared" si="22"/>
        <v>0</v>
      </c>
      <c r="AA73" s="387">
        <f t="shared" si="22"/>
        <v>0</v>
      </c>
      <c r="AB73" s="387"/>
      <c r="AC73" s="387">
        <f>AVERAGE(AC64:AC72)</f>
        <v>0</v>
      </c>
      <c r="AD73" s="387">
        <f>AVERAGE(AD64:AD72)</f>
        <v>0</v>
      </c>
      <c r="AE73" s="387"/>
      <c r="AF73" s="387"/>
      <c r="AG73" s="387"/>
      <c r="AH73" s="387"/>
      <c r="AI73" s="387">
        <f t="shared" ref="AI73:AJ73" si="23">AVERAGE(AI64:AI72)</f>
        <v>1.4814814814814815E-2</v>
      </c>
      <c r="AJ73" s="387">
        <f t="shared" si="23"/>
        <v>0</v>
      </c>
      <c r="AK73" s="387"/>
      <c r="AL73" s="387"/>
      <c r="AM73" s="387">
        <f>AVERAGE(AM64:AM72)</f>
        <v>0</v>
      </c>
      <c r="AN73" s="387"/>
      <c r="AO73" s="387">
        <v>0</v>
      </c>
      <c r="AP73" s="387"/>
      <c r="AQ73" s="387">
        <v>0</v>
      </c>
      <c r="AR73" s="880">
        <f>SUM(AR64:AR72)</f>
        <v>748.5333333333333</v>
      </c>
      <c r="AS73" s="263"/>
      <c r="AU73" s="1514" t="s">
        <v>92</v>
      </c>
      <c r="AV73" s="1513">
        <v>43464</v>
      </c>
      <c r="AW73" s="1514" t="s">
        <v>211</v>
      </c>
      <c r="AX73" s="389"/>
      <c r="AY73" s="1511">
        <v>1.2</v>
      </c>
      <c r="AZ73" s="1512">
        <v>64.266666666666666</v>
      </c>
      <c r="BA73" s="1512">
        <v>2.6666666666666665</v>
      </c>
      <c r="BB73" s="1512">
        <v>0</v>
      </c>
      <c r="BC73" s="1512">
        <v>0</v>
      </c>
      <c r="BD73" s="1512">
        <v>0</v>
      </c>
      <c r="BE73" s="1512">
        <v>0</v>
      </c>
      <c r="BF73" s="1512">
        <v>0</v>
      </c>
      <c r="BG73" s="1512">
        <v>0</v>
      </c>
      <c r="BH73" s="1512">
        <v>0</v>
      </c>
      <c r="BI73" s="1512">
        <v>0</v>
      </c>
      <c r="BJ73" s="1512">
        <v>0</v>
      </c>
      <c r="BK73" s="1512">
        <v>0</v>
      </c>
      <c r="BL73" s="1512">
        <v>0</v>
      </c>
      <c r="BM73" s="1512">
        <v>0</v>
      </c>
      <c r="BN73" s="1512">
        <v>0</v>
      </c>
      <c r="BO73" s="1492">
        <f t="shared" si="17"/>
        <v>68.13333333333334</v>
      </c>
    </row>
    <row r="74" spans="1:67">
      <c r="B74" s="1501"/>
      <c r="C74" s="1500"/>
      <c r="D74" s="1501"/>
      <c r="E74" s="380"/>
      <c r="F74" s="713"/>
      <c r="G74" s="387"/>
      <c r="H74" s="387"/>
      <c r="I74" s="387"/>
      <c r="J74" s="387"/>
      <c r="K74" s="387"/>
      <c r="L74" s="387"/>
      <c r="M74" s="387"/>
      <c r="N74" s="387"/>
      <c r="O74" s="387"/>
      <c r="P74" s="387"/>
      <c r="Q74" s="387"/>
      <c r="R74" s="387"/>
      <c r="S74" s="387"/>
      <c r="T74" s="387"/>
      <c r="U74" s="387"/>
      <c r="V74" s="387"/>
      <c r="W74" s="387"/>
      <c r="X74" s="387"/>
      <c r="Y74" s="387"/>
      <c r="Z74" s="387"/>
      <c r="AA74" s="387"/>
      <c r="AB74" s="387"/>
      <c r="AC74" s="387"/>
      <c r="AD74" s="387"/>
      <c r="AE74" s="387"/>
      <c r="AF74" s="387"/>
      <c r="AG74" s="387"/>
      <c r="AH74" s="387"/>
      <c r="AI74" s="387"/>
      <c r="AJ74" s="387"/>
      <c r="AK74" s="387"/>
      <c r="AL74" s="387"/>
      <c r="AM74" s="387"/>
      <c r="AN74" s="387"/>
      <c r="AO74" s="387"/>
      <c r="AP74" s="387"/>
      <c r="AQ74" s="387"/>
      <c r="AR74" s="1492"/>
      <c r="AS74" s="263"/>
      <c r="AU74" s="708" t="s">
        <v>121</v>
      </c>
      <c r="AV74" s="710">
        <v>43168</v>
      </c>
      <c r="AW74" s="90" t="s">
        <v>211</v>
      </c>
      <c r="AX74" s="385"/>
      <c r="AY74" s="1511">
        <v>2.5333333333333332</v>
      </c>
      <c r="AZ74" s="1512">
        <v>27.733333333333334</v>
      </c>
      <c r="BA74" s="1512">
        <v>0.8</v>
      </c>
      <c r="BB74" s="1512">
        <v>0</v>
      </c>
      <c r="BC74" s="1512">
        <v>0</v>
      </c>
      <c r="BD74" s="1512">
        <v>0</v>
      </c>
      <c r="BE74" s="1512">
        <v>0</v>
      </c>
      <c r="BF74" s="1512">
        <v>0</v>
      </c>
      <c r="BG74" s="1512">
        <v>0</v>
      </c>
      <c r="BH74" s="1512">
        <v>0</v>
      </c>
      <c r="BI74" s="1512">
        <v>0</v>
      </c>
      <c r="BJ74" s="1512">
        <v>0</v>
      </c>
      <c r="BK74" s="709">
        <v>0</v>
      </c>
      <c r="BL74" s="709">
        <v>0</v>
      </c>
      <c r="BM74" s="709">
        <v>0</v>
      </c>
      <c r="BN74" s="709">
        <v>0</v>
      </c>
      <c r="BO74" s="1492">
        <f t="shared" si="17"/>
        <v>31.066666666666666</v>
      </c>
    </row>
    <row r="75" spans="1:67">
      <c r="B75" s="1501"/>
      <c r="C75" s="1500"/>
      <c r="D75" s="1501"/>
      <c r="E75" s="1501"/>
      <c r="F75" s="714"/>
      <c r="G75" s="1525"/>
      <c r="H75" s="1525"/>
      <c r="I75" s="1525"/>
      <c r="J75" s="1525"/>
      <c r="K75" s="1525"/>
      <c r="L75" s="719"/>
      <c r="M75" s="1525"/>
      <c r="N75" s="1525"/>
      <c r="O75" s="1525"/>
      <c r="P75" s="1525"/>
      <c r="Q75" s="1525"/>
      <c r="R75" s="1525"/>
      <c r="S75" s="1525"/>
      <c r="T75" s="719"/>
      <c r="U75" s="1525"/>
      <c r="V75" s="719"/>
      <c r="W75" s="719"/>
      <c r="X75" s="1525"/>
      <c r="Y75" s="1525"/>
      <c r="Z75" s="1525"/>
      <c r="AA75" s="1525"/>
      <c r="AB75" s="719"/>
      <c r="AC75" s="1525"/>
      <c r="AD75" s="1525"/>
      <c r="AE75" s="719"/>
      <c r="AF75" s="719"/>
      <c r="AG75" s="719"/>
      <c r="AH75" s="719"/>
      <c r="AI75" s="1525"/>
      <c r="AJ75" s="1525"/>
      <c r="AK75" s="719"/>
      <c r="AL75" s="719"/>
      <c r="AM75" s="1525"/>
      <c r="AN75" s="719"/>
      <c r="AO75" s="719"/>
      <c r="AP75" s="719"/>
      <c r="AQ75" s="719"/>
      <c r="AR75" s="717"/>
      <c r="AS75" s="263"/>
      <c r="AU75" s="90" t="s">
        <v>121</v>
      </c>
      <c r="AV75" s="1513">
        <v>43231</v>
      </c>
      <c r="AW75" s="90" t="s">
        <v>211</v>
      </c>
      <c r="AX75" s="384"/>
      <c r="AY75" s="1511">
        <v>63.333333333333336</v>
      </c>
      <c r="AZ75" s="1512">
        <v>7.8666666666666663</v>
      </c>
      <c r="BA75" s="1512">
        <v>2</v>
      </c>
      <c r="BB75" s="1512">
        <v>258.66666666666669</v>
      </c>
      <c r="BC75" s="1512">
        <v>0</v>
      </c>
      <c r="BD75" s="1512">
        <v>0</v>
      </c>
      <c r="BE75" s="1512">
        <v>0</v>
      </c>
      <c r="BF75" s="1512">
        <v>0</v>
      </c>
      <c r="BG75" s="1512">
        <v>0</v>
      </c>
      <c r="BH75" s="1512">
        <v>0</v>
      </c>
      <c r="BI75" s="1512">
        <v>0</v>
      </c>
      <c r="BJ75" s="1512">
        <v>0</v>
      </c>
      <c r="BK75" s="709">
        <v>0</v>
      </c>
      <c r="BL75" s="709">
        <v>0</v>
      </c>
      <c r="BM75" s="709">
        <v>0</v>
      </c>
      <c r="BN75" s="709">
        <v>0</v>
      </c>
      <c r="BO75" s="1492">
        <f t="shared" si="17"/>
        <v>331.86666666666667</v>
      </c>
    </row>
    <row r="76" spans="1:67" ht="15.75">
      <c r="A76" s="453">
        <f>A72+1</f>
        <v>10</v>
      </c>
      <c r="B76" s="90" t="s">
        <v>86</v>
      </c>
      <c r="C76" s="1513">
        <v>43162</v>
      </c>
      <c r="D76" s="90" t="s">
        <v>86</v>
      </c>
      <c r="E76" s="90" t="s">
        <v>211</v>
      </c>
      <c r="F76" s="713"/>
      <c r="G76" s="1512">
        <v>23.066666666666666</v>
      </c>
      <c r="H76" s="1512">
        <v>0.4</v>
      </c>
      <c r="I76" s="1512">
        <v>8.1333333333333329</v>
      </c>
      <c r="J76" s="1512">
        <v>0</v>
      </c>
      <c r="K76" s="1512">
        <v>0</v>
      </c>
      <c r="L76" s="415"/>
      <c r="M76" s="1512">
        <v>0.13333333333333333</v>
      </c>
      <c r="N76" s="1512">
        <v>0.93333333333333335</v>
      </c>
      <c r="O76" s="1512">
        <v>0</v>
      </c>
      <c r="P76" s="1512">
        <v>0</v>
      </c>
      <c r="Q76" s="1512">
        <v>0</v>
      </c>
      <c r="R76" s="1512">
        <v>0</v>
      </c>
      <c r="S76" s="1512">
        <v>0</v>
      </c>
      <c r="T76" s="415"/>
      <c r="U76" s="709">
        <v>0</v>
      </c>
      <c r="V76" s="415"/>
      <c r="W76" s="415"/>
      <c r="X76" s="709">
        <v>0</v>
      </c>
      <c r="Y76" s="709">
        <v>0</v>
      </c>
      <c r="Z76" s="709">
        <v>0</v>
      </c>
      <c r="AA76" s="709">
        <v>0</v>
      </c>
      <c r="AB76" s="415"/>
      <c r="AC76" s="709">
        <v>0</v>
      </c>
      <c r="AD76" s="709">
        <v>0</v>
      </c>
      <c r="AE76" s="415"/>
      <c r="AF76" s="415"/>
      <c r="AG76" s="415"/>
      <c r="AH76" s="415"/>
      <c r="AI76" s="709">
        <v>0</v>
      </c>
      <c r="AJ76" s="709">
        <v>0</v>
      </c>
      <c r="AK76" s="415"/>
      <c r="AL76" s="415"/>
      <c r="AM76" s="709">
        <v>0</v>
      </c>
      <c r="AN76" s="415"/>
      <c r="AO76" s="415"/>
      <c r="AP76" s="415"/>
      <c r="AQ76" s="415"/>
      <c r="AR76" s="1492">
        <f t="shared" ref="AR76:AR79" si="24">SUM(G76:AQ76)</f>
        <v>32.666666666666664</v>
      </c>
      <c r="AS76" s="263"/>
      <c r="AU76" s="708" t="s">
        <v>121</v>
      </c>
      <c r="AV76" s="1513">
        <v>43371</v>
      </c>
      <c r="AW76" s="90" t="s">
        <v>211</v>
      </c>
      <c r="AX76" s="384"/>
      <c r="AY76" s="1511">
        <v>7.333333333333333</v>
      </c>
      <c r="AZ76" s="1512">
        <v>1.7333333333333334</v>
      </c>
      <c r="BA76" s="1512">
        <v>0.4</v>
      </c>
      <c r="BB76" s="1512">
        <v>0</v>
      </c>
      <c r="BC76" s="1512">
        <v>0</v>
      </c>
      <c r="BD76" s="1512">
        <v>0</v>
      </c>
      <c r="BE76" s="1512">
        <v>0.4</v>
      </c>
      <c r="BF76" s="1512">
        <v>0.13333333333333333</v>
      </c>
      <c r="BG76" s="1512">
        <v>0</v>
      </c>
      <c r="BH76" s="1512">
        <v>0</v>
      </c>
      <c r="BI76" s="1512">
        <v>0</v>
      </c>
      <c r="BJ76" s="1512">
        <v>0</v>
      </c>
      <c r="BK76" s="709">
        <v>0</v>
      </c>
      <c r="BL76" s="709">
        <v>0</v>
      </c>
      <c r="BM76" s="709">
        <v>0</v>
      </c>
      <c r="BN76" s="709">
        <v>0</v>
      </c>
      <c r="BO76" s="1492">
        <f t="shared" si="17"/>
        <v>10</v>
      </c>
    </row>
    <row r="77" spans="1:67" ht="15.75">
      <c r="A77" s="453">
        <f t="shared" ref="A77:A79" si="25">A76+1</f>
        <v>11</v>
      </c>
      <c r="B77" s="90" t="s">
        <v>86</v>
      </c>
      <c r="C77" s="1513">
        <v>43196</v>
      </c>
      <c r="D77" s="90" t="s">
        <v>86</v>
      </c>
      <c r="E77" s="90" t="s">
        <v>211</v>
      </c>
      <c r="F77" s="384"/>
      <c r="G77" s="1512">
        <v>8.9333333333333336</v>
      </c>
      <c r="H77" s="1512">
        <v>0</v>
      </c>
      <c r="I77" s="1512">
        <v>0</v>
      </c>
      <c r="J77" s="1512">
        <v>0</v>
      </c>
      <c r="K77" s="1512">
        <v>0</v>
      </c>
      <c r="L77" s="415"/>
      <c r="M77" s="1512">
        <v>0</v>
      </c>
      <c r="N77" s="1512">
        <v>0</v>
      </c>
      <c r="O77" s="1512">
        <v>0</v>
      </c>
      <c r="P77" s="1512">
        <v>0</v>
      </c>
      <c r="Q77" s="1512">
        <v>0</v>
      </c>
      <c r="R77" s="1512">
        <v>0</v>
      </c>
      <c r="S77" s="1512">
        <v>0</v>
      </c>
      <c r="T77" s="415"/>
      <c r="U77" s="709">
        <v>0</v>
      </c>
      <c r="V77" s="415"/>
      <c r="W77" s="415"/>
      <c r="X77" s="709">
        <v>0</v>
      </c>
      <c r="Y77" s="709">
        <v>0</v>
      </c>
      <c r="Z77" s="709">
        <v>0</v>
      </c>
      <c r="AA77" s="709">
        <v>0</v>
      </c>
      <c r="AB77" s="415"/>
      <c r="AC77" s="709">
        <v>0</v>
      </c>
      <c r="AD77" s="709">
        <v>0</v>
      </c>
      <c r="AE77" s="415"/>
      <c r="AF77" s="415"/>
      <c r="AG77" s="415"/>
      <c r="AH77" s="415"/>
      <c r="AI77" s="709">
        <v>0</v>
      </c>
      <c r="AJ77" s="709">
        <v>0</v>
      </c>
      <c r="AK77" s="415"/>
      <c r="AL77" s="415"/>
      <c r="AM77" s="709">
        <v>0</v>
      </c>
      <c r="AN77" s="415"/>
      <c r="AO77" s="415"/>
      <c r="AP77" s="415"/>
      <c r="AQ77" s="415"/>
      <c r="AR77" s="1492">
        <f t="shared" si="24"/>
        <v>8.9333333333333336</v>
      </c>
      <c r="AS77" s="263"/>
      <c r="AU77" s="1514" t="s">
        <v>121</v>
      </c>
      <c r="AV77" s="1513">
        <v>43406</v>
      </c>
      <c r="AW77" s="1514" t="s">
        <v>211</v>
      </c>
      <c r="AX77" s="384"/>
      <c r="AY77" s="1511">
        <v>0.13333333333333333</v>
      </c>
      <c r="AZ77" s="1512">
        <v>3.7333333333333334</v>
      </c>
      <c r="BA77" s="1512">
        <v>8</v>
      </c>
      <c r="BB77" s="1512">
        <v>0</v>
      </c>
      <c r="BC77" s="1512">
        <v>0</v>
      </c>
      <c r="BD77" s="1512">
        <v>0</v>
      </c>
      <c r="BE77" s="1512">
        <v>0</v>
      </c>
      <c r="BF77" s="1512">
        <v>0.13333333333333333</v>
      </c>
      <c r="BG77" s="1512">
        <v>0</v>
      </c>
      <c r="BH77" s="1512">
        <v>0</v>
      </c>
      <c r="BI77" s="1512">
        <v>0</v>
      </c>
      <c r="BJ77" s="1512">
        <v>0</v>
      </c>
      <c r="BK77" s="1512">
        <v>0</v>
      </c>
      <c r="BL77" s="1512">
        <v>0</v>
      </c>
      <c r="BM77" s="1512">
        <v>0</v>
      </c>
      <c r="BN77" s="1512">
        <v>0</v>
      </c>
      <c r="BO77" s="1492">
        <f t="shared" si="17"/>
        <v>12</v>
      </c>
    </row>
    <row r="78" spans="1:67" ht="15.75">
      <c r="A78" s="453">
        <f t="shared" si="25"/>
        <v>12</v>
      </c>
      <c r="B78" s="90" t="s">
        <v>86</v>
      </c>
      <c r="C78" s="1513">
        <v>43228</v>
      </c>
      <c r="D78" s="90" t="s">
        <v>86</v>
      </c>
      <c r="E78" s="90" t="s">
        <v>211</v>
      </c>
      <c r="F78" s="713"/>
      <c r="G78" s="1512">
        <v>2</v>
      </c>
      <c r="H78" s="1512">
        <v>57.466666666666669</v>
      </c>
      <c r="I78" s="1512">
        <v>6.8</v>
      </c>
      <c r="J78" s="1512">
        <v>0</v>
      </c>
      <c r="K78" s="1512">
        <v>0</v>
      </c>
      <c r="L78" s="415"/>
      <c r="M78" s="1512">
        <v>0</v>
      </c>
      <c r="N78" s="1512">
        <v>0</v>
      </c>
      <c r="O78" s="1512">
        <v>0</v>
      </c>
      <c r="P78" s="1512">
        <v>0</v>
      </c>
      <c r="Q78" s="1512">
        <v>0</v>
      </c>
      <c r="R78" s="1512">
        <v>0</v>
      </c>
      <c r="S78" s="1512">
        <v>0</v>
      </c>
      <c r="T78" s="415"/>
      <c r="U78" s="709">
        <v>0</v>
      </c>
      <c r="V78" s="415"/>
      <c r="W78" s="415"/>
      <c r="X78" s="709">
        <v>0</v>
      </c>
      <c r="Y78" s="709">
        <v>0</v>
      </c>
      <c r="Z78" s="709">
        <v>0</v>
      </c>
      <c r="AA78" s="709">
        <v>0</v>
      </c>
      <c r="AB78" s="415"/>
      <c r="AC78" s="709">
        <v>0</v>
      </c>
      <c r="AD78" s="709">
        <v>0</v>
      </c>
      <c r="AE78" s="415"/>
      <c r="AF78" s="415"/>
      <c r="AG78" s="415"/>
      <c r="AH78" s="415"/>
      <c r="AI78" s="709">
        <v>0</v>
      </c>
      <c r="AJ78" s="709">
        <v>0</v>
      </c>
      <c r="AK78" s="415"/>
      <c r="AL78" s="415"/>
      <c r="AM78" s="709">
        <v>0</v>
      </c>
      <c r="AN78" s="415"/>
      <c r="AO78" s="415"/>
      <c r="AP78" s="415"/>
      <c r="AQ78" s="415"/>
      <c r="AR78" s="1492">
        <f t="shared" si="24"/>
        <v>66.266666666666666</v>
      </c>
      <c r="AS78" s="263"/>
      <c r="AU78" s="1514" t="s">
        <v>121</v>
      </c>
      <c r="AV78" s="1513">
        <v>43442</v>
      </c>
      <c r="AW78" s="1514" t="s">
        <v>211</v>
      </c>
      <c r="AX78" s="389"/>
      <c r="AY78" s="1511">
        <v>0.26666666666666666</v>
      </c>
      <c r="AZ78" s="1512">
        <v>80.8</v>
      </c>
      <c r="BA78" s="1512">
        <v>1.6</v>
      </c>
      <c r="BB78" s="1512">
        <v>0.13333333333333333</v>
      </c>
      <c r="BC78" s="1512">
        <v>0</v>
      </c>
      <c r="BD78" s="1512">
        <v>0</v>
      </c>
      <c r="BE78" s="1512">
        <v>0</v>
      </c>
      <c r="BF78" s="1512">
        <v>0</v>
      </c>
      <c r="BG78" s="1512">
        <v>0</v>
      </c>
      <c r="BH78" s="1512">
        <v>0</v>
      </c>
      <c r="BI78" s="1512">
        <v>0.13333333333333333</v>
      </c>
      <c r="BJ78" s="1512">
        <v>0</v>
      </c>
      <c r="BK78" s="1512">
        <v>0</v>
      </c>
      <c r="BL78" s="1512">
        <v>0</v>
      </c>
      <c r="BM78" s="1512">
        <v>0</v>
      </c>
      <c r="BN78" s="1512">
        <v>0</v>
      </c>
      <c r="BO78" s="1492">
        <f t="shared" si="17"/>
        <v>82.933333333333337</v>
      </c>
    </row>
    <row r="79" spans="1:67" ht="15.75">
      <c r="A79" s="453">
        <f t="shared" si="25"/>
        <v>13</v>
      </c>
      <c r="B79" s="90" t="s">
        <v>86</v>
      </c>
      <c r="C79" s="1513">
        <v>43229</v>
      </c>
      <c r="D79" s="90" t="s">
        <v>86</v>
      </c>
      <c r="E79" s="90" t="s">
        <v>211</v>
      </c>
      <c r="F79" s="713"/>
      <c r="G79" s="1512">
        <v>52.4</v>
      </c>
      <c r="H79" s="1512">
        <v>0.4</v>
      </c>
      <c r="I79" s="1512">
        <v>31.733333333333334</v>
      </c>
      <c r="J79" s="1512">
        <v>0</v>
      </c>
      <c r="K79" s="1512">
        <v>0</v>
      </c>
      <c r="L79" s="415"/>
      <c r="M79" s="1512">
        <v>0</v>
      </c>
      <c r="N79" s="1512">
        <v>1.6</v>
      </c>
      <c r="O79" s="1512">
        <v>0</v>
      </c>
      <c r="P79" s="1512">
        <v>0</v>
      </c>
      <c r="Q79" s="1512">
        <v>0</v>
      </c>
      <c r="R79" s="1512">
        <v>0</v>
      </c>
      <c r="S79" s="1512">
        <v>0</v>
      </c>
      <c r="T79" s="415"/>
      <c r="U79" s="709">
        <v>0</v>
      </c>
      <c r="V79" s="415"/>
      <c r="W79" s="415"/>
      <c r="X79" s="709">
        <v>0</v>
      </c>
      <c r="Y79" s="709">
        <v>0</v>
      </c>
      <c r="Z79" s="709">
        <v>0</v>
      </c>
      <c r="AA79" s="709">
        <v>0</v>
      </c>
      <c r="AB79" s="415"/>
      <c r="AC79" s="709">
        <v>0</v>
      </c>
      <c r="AD79" s="709">
        <v>0</v>
      </c>
      <c r="AE79" s="415"/>
      <c r="AF79" s="415"/>
      <c r="AG79" s="415"/>
      <c r="AH79" s="415"/>
      <c r="AI79" s="709">
        <v>0</v>
      </c>
      <c r="AJ79" s="709">
        <v>0</v>
      </c>
      <c r="AK79" s="415"/>
      <c r="AL79" s="415"/>
      <c r="AM79" s="709">
        <v>0</v>
      </c>
      <c r="AN79" s="415"/>
      <c r="AO79" s="415"/>
      <c r="AP79" s="415"/>
      <c r="AQ79" s="415"/>
      <c r="AR79" s="1492">
        <f t="shared" si="24"/>
        <v>86.133333333333326</v>
      </c>
      <c r="AS79" s="263"/>
      <c r="AU79" s="1514" t="s">
        <v>121</v>
      </c>
      <c r="AV79" s="1513">
        <v>43464</v>
      </c>
      <c r="AW79" s="1514" t="s">
        <v>211</v>
      </c>
      <c r="AX79" s="384"/>
      <c r="AY79" s="1511">
        <v>0.4</v>
      </c>
      <c r="AZ79" s="1512">
        <v>345.33333333333331</v>
      </c>
      <c r="BA79" s="1512">
        <v>1.2</v>
      </c>
      <c r="BB79" s="1512">
        <v>0</v>
      </c>
      <c r="BC79" s="1512">
        <v>0</v>
      </c>
      <c r="BD79" s="1512">
        <v>0</v>
      </c>
      <c r="BE79" s="1512">
        <v>0</v>
      </c>
      <c r="BF79" s="1512">
        <v>0</v>
      </c>
      <c r="BG79" s="1512">
        <v>0</v>
      </c>
      <c r="BH79" s="1512">
        <v>0</v>
      </c>
      <c r="BI79" s="1512">
        <v>0</v>
      </c>
      <c r="BJ79" s="1512">
        <v>0</v>
      </c>
      <c r="BK79" s="1512">
        <v>0</v>
      </c>
      <c r="BL79" s="1512">
        <v>0</v>
      </c>
      <c r="BM79" s="1512">
        <v>0</v>
      </c>
      <c r="BN79" s="1512">
        <v>0</v>
      </c>
      <c r="BO79" s="1492">
        <f t="shared" si="17"/>
        <v>346.93333333333328</v>
      </c>
    </row>
    <row r="80" spans="1:67" ht="15.75">
      <c r="B80" s="1501"/>
      <c r="C80" s="1500"/>
      <c r="D80" s="1501"/>
      <c r="E80" s="380" t="s">
        <v>206</v>
      </c>
      <c r="F80" s="713"/>
      <c r="G80" s="387">
        <v>21.6</v>
      </c>
      <c r="H80" s="387">
        <v>14.566666666666666</v>
      </c>
      <c r="I80" s="387">
        <v>11.666666666666668</v>
      </c>
      <c r="J80" s="387">
        <v>0</v>
      </c>
      <c r="K80" s="387">
        <v>0</v>
      </c>
      <c r="L80" s="387"/>
      <c r="M80" s="387">
        <v>3.3333333333333333E-2</v>
      </c>
      <c r="N80" s="387">
        <v>0.6333333333333333</v>
      </c>
      <c r="O80" s="387">
        <v>0</v>
      </c>
      <c r="P80" s="387">
        <v>0</v>
      </c>
      <c r="Q80" s="387">
        <v>0</v>
      </c>
      <c r="R80" s="387">
        <v>0</v>
      </c>
      <c r="S80" s="387">
        <v>0</v>
      </c>
      <c r="T80" s="387"/>
      <c r="U80" s="387">
        <v>0</v>
      </c>
      <c r="V80" s="387"/>
      <c r="W80" s="387"/>
      <c r="X80" s="387">
        <v>0</v>
      </c>
      <c r="Y80" s="387">
        <v>0</v>
      </c>
      <c r="Z80" s="387">
        <v>0</v>
      </c>
      <c r="AA80" s="387">
        <v>0</v>
      </c>
      <c r="AB80" s="387"/>
      <c r="AC80" s="387">
        <v>0</v>
      </c>
      <c r="AD80" s="387">
        <v>0</v>
      </c>
      <c r="AE80" s="387"/>
      <c r="AF80" s="387"/>
      <c r="AG80" s="387"/>
      <c r="AH80" s="387"/>
      <c r="AI80" s="387">
        <v>0</v>
      </c>
      <c r="AJ80" s="387">
        <v>0</v>
      </c>
      <c r="AK80" s="387"/>
      <c r="AL80" s="387"/>
      <c r="AM80" s="387">
        <v>0</v>
      </c>
      <c r="AN80" s="387"/>
      <c r="AO80" s="387"/>
      <c r="AP80" s="387"/>
      <c r="AQ80" s="387"/>
      <c r="AR80" s="880">
        <f>SUM(AR76:AR79)</f>
        <v>194</v>
      </c>
      <c r="AS80" s="263"/>
      <c r="AU80" s="708" t="s">
        <v>94</v>
      </c>
      <c r="AV80" s="710">
        <v>43168</v>
      </c>
      <c r="AW80" s="90" t="s">
        <v>211</v>
      </c>
      <c r="AX80" s="385"/>
      <c r="AY80" s="1511">
        <v>94</v>
      </c>
      <c r="AZ80" s="1512">
        <v>506.66666666666669</v>
      </c>
      <c r="BA80" s="1512">
        <v>4</v>
      </c>
      <c r="BB80" s="1512">
        <v>0.13333333333333333</v>
      </c>
      <c r="BC80" s="1512">
        <v>0</v>
      </c>
      <c r="BD80" s="1512">
        <v>0</v>
      </c>
      <c r="BE80" s="1512">
        <v>0</v>
      </c>
      <c r="BF80" s="1512">
        <v>0</v>
      </c>
      <c r="BG80" s="1512">
        <v>0</v>
      </c>
      <c r="BH80" s="1512">
        <v>0</v>
      </c>
      <c r="BI80" s="1512">
        <v>0</v>
      </c>
      <c r="BJ80" s="1512">
        <v>0</v>
      </c>
      <c r="BK80" s="709">
        <v>0</v>
      </c>
      <c r="BL80" s="709">
        <v>0</v>
      </c>
      <c r="BM80" s="709">
        <v>0</v>
      </c>
      <c r="BN80" s="709">
        <v>0</v>
      </c>
      <c r="BO80" s="1492">
        <f t="shared" si="17"/>
        <v>604.80000000000007</v>
      </c>
    </row>
    <row r="81" spans="1:67">
      <c r="B81" s="1501"/>
      <c r="C81" s="1500"/>
      <c r="D81" s="1501"/>
      <c r="E81" s="380"/>
      <c r="F81" s="713"/>
      <c r="G81" s="387"/>
      <c r="H81" s="387"/>
      <c r="I81" s="387"/>
      <c r="J81" s="387"/>
      <c r="K81" s="387"/>
      <c r="L81" s="387"/>
      <c r="M81" s="387"/>
      <c r="N81" s="387"/>
      <c r="O81" s="387"/>
      <c r="P81" s="387"/>
      <c r="Q81" s="387"/>
      <c r="R81" s="387"/>
      <c r="S81" s="387"/>
      <c r="T81" s="387"/>
      <c r="U81" s="387"/>
      <c r="V81" s="387"/>
      <c r="W81" s="387"/>
      <c r="X81" s="387"/>
      <c r="Y81" s="387"/>
      <c r="Z81" s="387"/>
      <c r="AA81" s="387"/>
      <c r="AB81" s="387"/>
      <c r="AC81" s="387"/>
      <c r="AD81" s="387"/>
      <c r="AE81" s="387"/>
      <c r="AF81" s="387"/>
      <c r="AG81" s="387"/>
      <c r="AH81" s="387"/>
      <c r="AI81" s="387"/>
      <c r="AJ81" s="387"/>
      <c r="AK81" s="387"/>
      <c r="AL81" s="387"/>
      <c r="AM81" s="387"/>
      <c r="AN81" s="387"/>
      <c r="AO81" s="387"/>
      <c r="AP81" s="387"/>
      <c r="AQ81" s="387"/>
      <c r="AR81" s="1492"/>
      <c r="AS81" s="263"/>
      <c r="AU81" s="708" t="s">
        <v>94</v>
      </c>
      <c r="AV81" s="710">
        <v>43201</v>
      </c>
      <c r="AW81" s="90" t="s">
        <v>211</v>
      </c>
      <c r="AX81" s="385"/>
      <c r="AY81" s="1511">
        <v>37.6</v>
      </c>
      <c r="AZ81" s="1512">
        <v>6.1333333333333329</v>
      </c>
      <c r="BA81" s="1512">
        <v>0.4</v>
      </c>
      <c r="BB81" s="1512">
        <v>72.400000000000006</v>
      </c>
      <c r="BC81" s="1512">
        <v>0</v>
      </c>
      <c r="BD81" s="1512">
        <v>0</v>
      </c>
      <c r="BE81" s="1512">
        <v>0</v>
      </c>
      <c r="BF81" s="1512">
        <v>0</v>
      </c>
      <c r="BG81" s="1512">
        <v>0</v>
      </c>
      <c r="BH81" s="1512">
        <v>0</v>
      </c>
      <c r="BI81" s="1512">
        <v>0</v>
      </c>
      <c r="BJ81" s="1512">
        <v>0</v>
      </c>
      <c r="BK81" s="709">
        <v>0</v>
      </c>
      <c r="BL81" s="709">
        <v>0</v>
      </c>
      <c r="BM81" s="709">
        <v>0</v>
      </c>
      <c r="BN81" s="709">
        <v>0</v>
      </c>
      <c r="BO81" s="1492">
        <f t="shared" si="17"/>
        <v>116.53333333333333</v>
      </c>
    </row>
    <row r="82" spans="1:67">
      <c r="B82" s="1501"/>
      <c r="C82" s="1500"/>
      <c r="D82" s="1501"/>
      <c r="E82" s="1501"/>
      <c r="F82" s="714"/>
      <c r="G82" s="1525"/>
      <c r="H82" s="1525"/>
      <c r="I82" s="1525"/>
      <c r="J82" s="1525"/>
      <c r="K82" s="1525"/>
      <c r="L82" s="398"/>
      <c r="M82" s="1525"/>
      <c r="N82" s="1525"/>
      <c r="O82" s="1525"/>
      <c r="P82" s="1525"/>
      <c r="Q82" s="1525"/>
      <c r="R82" s="1525"/>
      <c r="S82" s="1525"/>
      <c r="T82" s="398"/>
      <c r="U82" s="1525"/>
      <c r="V82" s="398"/>
      <c r="W82" s="398"/>
      <c r="X82" s="1525"/>
      <c r="Y82" s="1525"/>
      <c r="Z82" s="1525"/>
      <c r="AA82" s="1525"/>
      <c r="AB82" s="398"/>
      <c r="AC82" s="1525"/>
      <c r="AD82" s="1525"/>
      <c r="AE82" s="398"/>
      <c r="AF82" s="398"/>
      <c r="AG82" s="398"/>
      <c r="AH82" s="398"/>
      <c r="AI82" s="1525"/>
      <c r="AJ82" s="1525"/>
      <c r="AK82" s="398"/>
      <c r="AL82" s="398"/>
      <c r="AM82" s="1525"/>
      <c r="AN82" s="398"/>
      <c r="AO82" s="398"/>
      <c r="AP82" s="398"/>
      <c r="AQ82" s="398"/>
      <c r="AR82" s="717"/>
      <c r="AS82" s="263"/>
      <c r="AU82" s="90" t="s">
        <v>94</v>
      </c>
      <c r="AV82" s="1513">
        <v>43234</v>
      </c>
      <c r="AW82" s="90" t="s">
        <v>211</v>
      </c>
      <c r="AX82" s="384"/>
      <c r="AY82" s="1511">
        <v>0.53333333333333333</v>
      </c>
      <c r="AZ82" s="1512">
        <v>6</v>
      </c>
      <c r="BA82" s="1512">
        <v>3.0666666666666664</v>
      </c>
      <c r="BB82" s="1512">
        <v>0.13333333333333333</v>
      </c>
      <c r="BC82" s="1512">
        <v>0</v>
      </c>
      <c r="BD82" s="1512">
        <v>0</v>
      </c>
      <c r="BE82" s="1512">
        <v>0.13333333333333333</v>
      </c>
      <c r="BF82" s="1512">
        <v>0</v>
      </c>
      <c r="BG82" s="1512">
        <v>0</v>
      </c>
      <c r="BH82" s="1512">
        <v>0</v>
      </c>
      <c r="BI82" s="1512">
        <v>0</v>
      </c>
      <c r="BJ82" s="1512">
        <v>0</v>
      </c>
      <c r="BK82" s="709">
        <v>0</v>
      </c>
      <c r="BL82" s="709">
        <v>0</v>
      </c>
      <c r="BM82" s="709">
        <v>0</v>
      </c>
      <c r="BN82" s="709">
        <v>0</v>
      </c>
      <c r="BO82" s="1492">
        <f t="shared" si="17"/>
        <v>9.8666666666666654</v>
      </c>
    </row>
    <row r="83" spans="1:67" ht="15.75">
      <c r="A83" s="453">
        <f>A79+1</f>
        <v>14</v>
      </c>
      <c r="B83" s="90" t="s">
        <v>73</v>
      </c>
      <c r="C83" s="707">
        <v>43107</v>
      </c>
      <c r="D83" s="90" t="s">
        <v>73</v>
      </c>
      <c r="E83" s="90" t="s">
        <v>211</v>
      </c>
      <c r="F83" s="713"/>
      <c r="G83" s="1512">
        <v>0</v>
      </c>
      <c r="H83" s="1512">
        <v>70.266666666666666</v>
      </c>
      <c r="I83" s="1512">
        <v>0</v>
      </c>
      <c r="J83" s="1512">
        <v>0</v>
      </c>
      <c r="K83" s="1512">
        <v>0</v>
      </c>
      <c r="L83" s="415"/>
      <c r="M83" s="1512">
        <v>0</v>
      </c>
      <c r="N83" s="1512">
        <v>0.4</v>
      </c>
      <c r="O83" s="1512">
        <v>0</v>
      </c>
      <c r="P83" s="1512">
        <v>0</v>
      </c>
      <c r="Q83" s="1512">
        <v>0.13333333333333333</v>
      </c>
      <c r="R83" s="1512">
        <v>0</v>
      </c>
      <c r="S83" s="1512">
        <v>0</v>
      </c>
      <c r="T83" s="415"/>
      <c r="U83" s="709">
        <v>0</v>
      </c>
      <c r="V83" s="415"/>
      <c r="W83" s="415"/>
      <c r="X83" s="709">
        <v>0</v>
      </c>
      <c r="Y83" s="709">
        <v>0</v>
      </c>
      <c r="Z83" s="709">
        <v>0</v>
      </c>
      <c r="AA83" s="709">
        <v>0</v>
      </c>
      <c r="AB83" s="415"/>
      <c r="AC83" s="709">
        <v>0</v>
      </c>
      <c r="AD83" s="709">
        <v>0</v>
      </c>
      <c r="AE83" s="415"/>
      <c r="AF83" s="415"/>
      <c r="AG83" s="415"/>
      <c r="AH83" s="415"/>
      <c r="AI83" s="709">
        <v>0</v>
      </c>
      <c r="AJ83" s="709">
        <v>0</v>
      </c>
      <c r="AK83" s="415"/>
      <c r="AL83" s="415"/>
      <c r="AM83" s="709">
        <v>0.13333333333333333</v>
      </c>
      <c r="AN83" s="415"/>
      <c r="AO83" s="415"/>
      <c r="AP83" s="415"/>
      <c r="AQ83" s="415"/>
      <c r="AR83" s="1492">
        <f t="shared" ref="AR83:AR91" si="26">SUM(G83:AQ83)</f>
        <v>70.933333333333351</v>
      </c>
      <c r="AS83" s="263"/>
      <c r="AU83" s="90" t="s">
        <v>94</v>
      </c>
      <c r="AV83" s="1513">
        <v>43238</v>
      </c>
      <c r="AW83" s="90" t="s">
        <v>211</v>
      </c>
      <c r="AX83" s="384"/>
      <c r="AY83" s="1511">
        <v>0</v>
      </c>
      <c r="AZ83" s="1512">
        <v>5.6</v>
      </c>
      <c r="BA83" s="1512">
        <v>5.0666666666666664</v>
      </c>
      <c r="BB83" s="1512">
        <v>0.13333333333333333</v>
      </c>
      <c r="BC83" s="1512">
        <v>0</v>
      </c>
      <c r="BD83" s="1512">
        <v>0</v>
      </c>
      <c r="BE83" s="1512">
        <v>0</v>
      </c>
      <c r="BF83" s="1512">
        <v>0</v>
      </c>
      <c r="BG83" s="1512">
        <v>0</v>
      </c>
      <c r="BH83" s="1512">
        <v>0</v>
      </c>
      <c r="BI83" s="1512">
        <v>0</v>
      </c>
      <c r="BJ83" s="1512">
        <v>0</v>
      </c>
      <c r="BK83" s="709">
        <v>0</v>
      </c>
      <c r="BL83" s="709">
        <v>0</v>
      </c>
      <c r="BM83" s="709">
        <v>0</v>
      </c>
      <c r="BN83" s="709">
        <v>0</v>
      </c>
      <c r="BO83" s="1492">
        <f t="shared" si="17"/>
        <v>10.799999999999999</v>
      </c>
    </row>
    <row r="84" spans="1:67" ht="15.75">
      <c r="A84" s="453">
        <f t="shared" ref="A84:A91" si="27">A83+1</f>
        <v>15</v>
      </c>
      <c r="B84" s="90" t="s">
        <v>73</v>
      </c>
      <c r="C84" s="707">
        <v>43134</v>
      </c>
      <c r="D84" s="90" t="s">
        <v>73</v>
      </c>
      <c r="E84" s="90" t="s">
        <v>211</v>
      </c>
      <c r="F84" s="384"/>
      <c r="G84" s="1512">
        <v>0.4</v>
      </c>
      <c r="H84" s="1512">
        <v>111.33333333333333</v>
      </c>
      <c r="I84" s="1512">
        <v>0</v>
      </c>
      <c r="J84" s="1512">
        <v>0</v>
      </c>
      <c r="K84" s="1512">
        <v>0</v>
      </c>
      <c r="L84" s="415"/>
      <c r="M84" s="1512">
        <v>0</v>
      </c>
      <c r="N84" s="1512">
        <v>0</v>
      </c>
      <c r="O84" s="1512">
        <v>0</v>
      </c>
      <c r="P84" s="1512">
        <v>0</v>
      </c>
      <c r="Q84" s="1512">
        <v>0</v>
      </c>
      <c r="R84" s="1512">
        <v>0</v>
      </c>
      <c r="S84" s="1512">
        <v>0</v>
      </c>
      <c r="T84" s="415"/>
      <c r="U84" s="709">
        <v>0</v>
      </c>
      <c r="V84" s="415"/>
      <c r="W84" s="415"/>
      <c r="X84" s="709">
        <v>0</v>
      </c>
      <c r="Y84" s="709">
        <v>0</v>
      </c>
      <c r="Z84" s="709">
        <v>0</v>
      </c>
      <c r="AA84" s="709">
        <v>0</v>
      </c>
      <c r="AB84" s="415"/>
      <c r="AC84" s="709">
        <v>0</v>
      </c>
      <c r="AD84" s="709">
        <v>0</v>
      </c>
      <c r="AE84" s="415"/>
      <c r="AF84" s="415"/>
      <c r="AG84" s="415"/>
      <c r="AH84" s="415"/>
      <c r="AI84" s="709">
        <v>0</v>
      </c>
      <c r="AJ84" s="709">
        <v>0</v>
      </c>
      <c r="AK84" s="415"/>
      <c r="AL84" s="415"/>
      <c r="AM84" s="709">
        <v>0</v>
      </c>
      <c r="AN84" s="415"/>
      <c r="AO84" s="415"/>
      <c r="AP84" s="415"/>
      <c r="AQ84" s="415"/>
      <c r="AR84" s="1492">
        <f t="shared" si="26"/>
        <v>111.73333333333333</v>
      </c>
      <c r="AS84" s="263"/>
      <c r="AU84" s="90" t="s">
        <v>94</v>
      </c>
      <c r="AV84" s="1513">
        <v>43241</v>
      </c>
      <c r="AW84" s="90" t="s">
        <v>211</v>
      </c>
      <c r="AX84" s="384"/>
      <c r="AY84" s="1511">
        <v>0</v>
      </c>
      <c r="AZ84" s="1512">
        <v>9.4666666666666668</v>
      </c>
      <c r="BA84" s="1512">
        <v>5.2</v>
      </c>
      <c r="BB84" s="1512">
        <v>0</v>
      </c>
      <c r="BC84" s="1512">
        <v>0.13333333333333333</v>
      </c>
      <c r="BD84" s="1512">
        <v>0</v>
      </c>
      <c r="BE84" s="1512">
        <v>0.26666666666666666</v>
      </c>
      <c r="BF84" s="1512">
        <v>0</v>
      </c>
      <c r="BG84" s="1512">
        <v>0</v>
      </c>
      <c r="BH84" s="1512">
        <v>0</v>
      </c>
      <c r="BI84" s="1512">
        <v>0</v>
      </c>
      <c r="BJ84" s="1512">
        <v>0</v>
      </c>
      <c r="BK84" s="709">
        <v>0</v>
      </c>
      <c r="BL84" s="709">
        <v>0</v>
      </c>
      <c r="BM84" s="709">
        <v>0</v>
      </c>
      <c r="BN84" s="709">
        <v>0</v>
      </c>
      <c r="BO84" s="1492">
        <f t="shared" si="17"/>
        <v>15.066666666666668</v>
      </c>
    </row>
    <row r="85" spans="1:67" ht="15.75">
      <c r="A85" s="453">
        <f t="shared" si="27"/>
        <v>16</v>
      </c>
      <c r="B85" s="90" t="s">
        <v>73</v>
      </c>
      <c r="C85" s="1513">
        <v>43147</v>
      </c>
      <c r="D85" s="90" t="s">
        <v>73</v>
      </c>
      <c r="E85" s="90" t="s">
        <v>211</v>
      </c>
      <c r="F85" s="713"/>
      <c r="G85" s="1512">
        <v>0</v>
      </c>
      <c r="H85" s="1512">
        <v>578.66666666666663</v>
      </c>
      <c r="I85" s="1512">
        <v>0.8</v>
      </c>
      <c r="J85" s="1512">
        <v>0</v>
      </c>
      <c r="K85" s="1512">
        <v>0</v>
      </c>
      <c r="L85" s="415"/>
      <c r="M85" s="1512">
        <v>0</v>
      </c>
      <c r="N85" s="1512">
        <v>0.4</v>
      </c>
      <c r="O85" s="1512">
        <v>0.13333333333333333</v>
      </c>
      <c r="P85" s="1512">
        <v>0</v>
      </c>
      <c r="Q85" s="1512">
        <v>0</v>
      </c>
      <c r="R85" s="1512">
        <v>0</v>
      </c>
      <c r="S85" s="1512">
        <v>0</v>
      </c>
      <c r="T85" s="415"/>
      <c r="U85" s="709">
        <v>0</v>
      </c>
      <c r="V85" s="415"/>
      <c r="W85" s="415"/>
      <c r="X85" s="709">
        <v>0</v>
      </c>
      <c r="Y85" s="709">
        <v>0</v>
      </c>
      <c r="Z85" s="709">
        <v>0</v>
      </c>
      <c r="AA85" s="709">
        <v>0</v>
      </c>
      <c r="AB85" s="415"/>
      <c r="AC85" s="709">
        <v>0</v>
      </c>
      <c r="AD85" s="709">
        <v>0</v>
      </c>
      <c r="AE85" s="415"/>
      <c r="AF85" s="415"/>
      <c r="AG85" s="415"/>
      <c r="AH85" s="415"/>
      <c r="AI85" s="709">
        <v>0</v>
      </c>
      <c r="AJ85" s="709">
        <v>0</v>
      </c>
      <c r="AK85" s="415"/>
      <c r="AL85" s="415"/>
      <c r="AM85" s="709">
        <v>0</v>
      </c>
      <c r="AN85" s="415"/>
      <c r="AO85" s="415"/>
      <c r="AP85" s="415"/>
      <c r="AQ85" s="415"/>
      <c r="AR85" s="1492">
        <f t="shared" si="26"/>
        <v>579.99999999999989</v>
      </c>
      <c r="AS85" s="263"/>
      <c r="AU85" s="1514" t="s">
        <v>94</v>
      </c>
      <c r="AV85" s="1513">
        <v>43336</v>
      </c>
      <c r="AW85" s="1514" t="s">
        <v>211</v>
      </c>
      <c r="AX85" s="384"/>
      <c r="AY85" s="1511">
        <v>0.26666666666666666</v>
      </c>
      <c r="AZ85" s="1512">
        <v>16.266666666666666</v>
      </c>
      <c r="BA85" s="1512">
        <v>0.13333333333333333</v>
      </c>
      <c r="BB85" s="1512">
        <v>0</v>
      </c>
      <c r="BC85" s="1512">
        <v>0.13333333333333333</v>
      </c>
      <c r="BD85" s="1512">
        <v>0</v>
      </c>
      <c r="BE85" s="1512">
        <v>0</v>
      </c>
      <c r="BF85" s="1512">
        <v>0</v>
      </c>
      <c r="BG85" s="1512">
        <v>0</v>
      </c>
      <c r="BH85" s="1512">
        <v>0</v>
      </c>
      <c r="BI85" s="1512">
        <v>0</v>
      </c>
      <c r="BJ85" s="1512">
        <v>0</v>
      </c>
      <c r="BK85" s="1512">
        <v>0</v>
      </c>
      <c r="BL85" s="1512">
        <v>0</v>
      </c>
      <c r="BM85" s="1512">
        <v>0</v>
      </c>
      <c r="BN85" s="1512">
        <v>0</v>
      </c>
      <c r="BO85" s="1492">
        <f t="shared" si="17"/>
        <v>16.799999999999997</v>
      </c>
    </row>
    <row r="86" spans="1:67" ht="15.75">
      <c r="A86" s="453">
        <f t="shared" si="27"/>
        <v>17</v>
      </c>
      <c r="B86" s="90" t="s">
        <v>73</v>
      </c>
      <c r="C86" s="1513">
        <v>43201</v>
      </c>
      <c r="D86" s="90" t="s">
        <v>73</v>
      </c>
      <c r="E86" s="90" t="s">
        <v>211</v>
      </c>
      <c r="F86" s="713"/>
      <c r="G86" s="1512">
        <v>0.13333333333333333</v>
      </c>
      <c r="H86" s="1512">
        <v>176</v>
      </c>
      <c r="I86" s="1512">
        <v>0</v>
      </c>
      <c r="J86" s="1512">
        <v>0</v>
      </c>
      <c r="K86" s="1512">
        <v>0</v>
      </c>
      <c r="L86" s="415"/>
      <c r="M86" s="1512">
        <v>0</v>
      </c>
      <c r="N86" s="1512">
        <v>0</v>
      </c>
      <c r="O86" s="1512">
        <v>0</v>
      </c>
      <c r="P86" s="1512">
        <v>0</v>
      </c>
      <c r="Q86" s="1512">
        <v>0</v>
      </c>
      <c r="R86" s="1512">
        <v>0</v>
      </c>
      <c r="S86" s="1512">
        <v>0</v>
      </c>
      <c r="T86" s="415"/>
      <c r="U86" s="709">
        <v>0</v>
      </c>
      <c r="V86" s="415"/>
      <c r="W86" s="415"/>
      <c r="X86" s="709">
        <v>0</v>
      </c>
      <c r="Y86" s="709">
        <v>0</v>
      </c>
      <c r="Z86" s="709">
        <v>0</v>
      </c>
      <c r="AA86" s="709">
        <v>0</v>
      </c>
      <c r="AB86" s="415"/>
      <c r="AC86" s="709">
        <v>0</v>
      </c>
      <c r="AD86" s="709">
        <v>0</v>
      </c>
      <c r="AE86" s="415"/>
      <c r="AF86" s="415"/>
      <c r="AG86" s="415"/>
      <c r="AH86" s="415"/>
      <c r="AI86" s="709">
        <v>0</v>
      </c>
      <c r="AJ86" s="709">
        <v>0</v>
      </c>
      <c r="AK86" s="415"/>
      <c r="AL86" s="415"/>
      <c r="AM86" s="709">
        <v>0</v>
      </c>
      <c r="AN86" s="415"/>
      <c r="AO86" s="415"/>
      <c r="AP86" s="415"/>
      <c r="AQ86" s="415"/>
      <c r="AR86" s="1492">
        <f t="shared" si="26"/>
        <v>176.13333333333333</v>
      </c>
      <c r="AS86" s="263"/>
      <c r="AU86" s="708" t="s">
        <v>94</v>
      </c>
      <c r="AV86" s="1513">
        <v>43371</v>
      </c>
      <c r="AW86" s="90" t="s">
        <v>211</v>
      </c>
      <c r="AX86" s="384"/>
      <c r="AY86" s="1511">
        <v>44.533333333333331</v>
      </c>
      <c r="AZ86" s="1512">
        <v>0.13333333333333333</v>
      </c>
      <c r="BA86" s="1512">
        <v>11.466666666666667</v>
      </c>
      <c r="BB86" s="1512">
        <v>0</v>
      </c>
      <c r="BC86" s="1512">
        <v>0</v>
      </c>
      <c r="BD86" s="1512">
        <v>0</v>
      </c>
      <c r="BE86" s="1512">
        <v>0</v>
      </c>
      <c r="BF86" s="1512">
        <v>0</v>
      </c>
      <c r="BG86" s="1512">
        <v>0</v>
      </c>
      <c r="BH86" s="1512">
        <v>0</v>
      </c>
      <c r="BI86" s="1512">
        <v>0</v>
      </c>
      <c r="BJ86" s="1512">
        <v>0</v>
      </c>
      <c r="BK86" s="709">
        <v>0</v>
      </c>
      <c r="BL86" s="709">
        <v>0</v>
      </c>
      <c r="BM86" s="709">
        <v>0</v>
      </c>
      <c r="BN86" s="709">
        <v>0</v>
      </c>
      <c r="BO86" s="1492">
        <f t="shared" si="17"/>
        <v>56.133333333333333</v>
      </c>
    </row>
    <row r="87" spans="1:67" ht="15.75">
      <c r="A87" s="453">
        <f t="shared" si="27"/>
        <v>18</v>
      </c>
      <c r="B87" s="90" t="s">
        <v>73</v>
      </c>
      <c r="C87" s="1513">
        <v>43228</v>
      </c>
      <c r="D87" s="90" t="s">
        <v>73</v>
      </c>
      <c r="E87" s="90" t="s">
        <v>211</v>
      </c>
      <c r="F87" s="713"/>
      <c r="G87" s="1512">
        <v>0</v>
      </c>
      <c r="H87" s="1512">
        <v>36.533333333333331</v>
      </c>
      <c r="I87" s="1512">
        <v>1.2</v>
      </c>
      <c r="J87" s="1512">
        <v>0</v>
      </c>
      <c r="K87" s="1512">
        <v>0</v>
      </c>
      <c r="L87" s="415"/>
      <c r="M87" s="1512">
        <v>0</v>
      </c>
      <c r="N87" s="1512">
        <v>0</v>
      </c>
      <c r="O87" s="1512">
        <v>0</v>
      </c>
      <c r="P87" s="1512">
        <v>0</v>
      </c>
      <c r="Q87" s="1512">
        <v>0</v>
      </c>
      <c r="R87" s="1512">
        <v>0</v>
      </c>
      <c r="S87" s="1512">
        <v>0</v>
      </c>
      <c r="T87" s="415"/>
      <c r="U87" s="709">
        <v>0</v>
      </c>
      <c r="V87" s="415"/>
      <c r="W87" s="415"/>
      <c r="X87" s="709">
        <v>0</v>
      </c>
      <c r="Y87" s="709">
        <v>0</v>
      </c>
      <c r="Z87" s="709">
        <v>0</v>
      </c>
      <c r="AA87" s="709">
        <v>0</v>
      </c>
      <c r="AB87" s="415"/>
      <c r="AC87" s="709">
        <v>0</v>
      </c>
      <c r="AD87" s="709">
        <v>0</v>
      </c>
      <c r="AE87" s="415"/>
      <c r="AF87" s="415"/>
      <c r="AG87" s="415"/>
      <c r="AH87" s="415"/>
      <c r="AI87" s="709">
        <v>0</v>
      </c>
      <c r="AJ87" s="709">
        <v>0</v>
      </c>
      <c r="AK87" s="415"/>
      <c r="AL87" s="415"/>
      <c r="AM87" s="709">
        <v>0</v>
      </c>
      <c r="AN87" s="415"/>
      <c r="AO87" s="415"/>
      <c r="AP87" s="415"/>
      <c r="AQ87" s="415"/>
      <c r="AR87" s="1492">
        <f t="shared" si="26"/>
        <v>37.733333333333334</v>
      </c>
      <c r="AS87" s="263"/>
      <c r="AU87" s="1514" t="s">
        <v>94</v>
      </c>
      <c r="AV87" s="1513">
        <v>43397</v>
      </c>
      <c r="AW87" s="1514" t="s">
        <v>211</v>
      </c>
      <c r="AX87" s="384"/>
      <c r="AY87" s="1511">
        <v>0</v>
      </c>
      <c r="AZ87" s="1512">
        <v>1.7333333333333334</v>
      </c>
      <c r="BA87" s="1512">
        <v>1.4666666666666666</v>
      </c>
      <c r="BB87" s="1512">
        <v>0</v>
      </c>
      <c r="BC87" s="1512">
        <v>0</v>
      </c>
      <c r="BD87" s="1512">
        <v>0</v>
      </c>
      <c r="BE87" s="1512">
        <v>0.4</v>
      </c>
      <c r="BF87" s="1512">
        <v>0</v>
      </c>
      <c r="BG87" s="1512">
        <v>0</v>
      </c>
      <c r="BH87" s="1512">
        <v>0</v>
      </c>
      <c r="BI87" s="1512">
        <v>0</v>
      </c>
      <c r="BJ87" s="1512">
        <v>0</v>
      </c>
      <c r="BK87" s="1512">
        <v>0</v>
      </c>
      <c r="BL87" s="1512">
        <v>0</v>
      </c>
      <c r="BM87" s="1512">
        <v>0</v>
      </c>
      <c r="BN87" s="1512">
        <v>0</v>
      </c>
      <c r="BO87" s="1492">
        <f t="shared" si="17"/>
        <v>3.6</v>
      </c>
    </row>
    <row r="88" spans="1:67" ht="15.75">
      <c r="A88" s="453">
        <f t="shared" si="27"/>
        <v>19</v>
      </c>
      <c r="B88" s="90" t="s">
        <v>73</v>
      </c>
      <c r="C88" s="1513">
        <v>43258</v>
      </c>
      <c r="D88" s="90" t="s">
        <v>73</v>
      </c>
      <c r="E88" s="90" t="s">
        <v>211</v>
      </c>
      <c r="F88" s="713"/>
      <c r="G88" s="1512">
        <v>0.13333333333333333</v>
      </c>
      <c r="H88" s="1512">
        <v>8.5333333333333332</v>
      </c>
      <c r="I88" s="1512">
        <v>1.3333333333333333</v>
      </c>
      <c r="J88" s="1512">
        <v>0.4</v>
      </c>
      <c r="K88" s="1512">
        <v>0</v>
      </c>
      <c r="L88" s="415"/>
      <c r="M88" s="1512">
        <v>0</v>
      </c>
      <c r="N88" s="1512">
        <v>0</v>
      </c>
      <c r="O88" s="1512">
        <v>0.13333333333333333</v>
      </c>
      <c r="P88" s="1512">
        <v>0</v>
      </c>
      <c r="Q88" s="1512">
        <v>0</v>
      </c>
      <c r="R88" s="1512">
        <v>0</v>
      </c>
      <c r="S88" s="1512">
        <v>0</v>
      </c>
      <c r="T88" s="415"/>
      <c r="U88" s="709">
        <v>0</v>
      </c>
      <c r="V88" s="415"/>
      <c r="W88" s="415"/>
      <c r="X88" s="709">
        <v>0</v>
      </c>
      <c r="Y88" s="709">
        <v>0</v>
      </c>
      <c r="Z88" s="709">
        <v>0</v>
      </c>
      <c r="AA88" s="709">
        <v>0</v>
      </c>
      <c r="AB88" s="415"/>
      <c r="AC88" s="709">
        <v>0</v>
      </c>
      <c r="AD88" s="709">
        <v>0</v>
      </c>
      <c r="AE88" s="415"/>
      <c r="AF88" s="415"/>
      <c r="AG88" s="415"/>
      <c r="AH88" s="415"/>
      <c r="AI88" s="709">
        <v>0</v>
      </c>
      <c r="AJ88" s="709">
        <v>0</v>
      </c>
      <c r="AK88" s="415"/>
      <c r="AL88" s="415"/>
      <c r="AM88" s="709">
        <v>0</v>
      </c>
      <c r="AN88" s="415"/>
      <c r="AO88" s="415"/>
      <c r="AP88" s="415"/>
      <c r="AQ88" s="415"/>
      <c r="AR88" s="1492">
        <f t="shared" si="26"/>
        <v>10.533333333333333</v>
      </c>
      <c r="AS88" s="263"/>
      <c r="AU88" s="1514" t="s">
        <v>94</v>
      </c>
      <c r="AV88" s="1513">
        <v>43438</v>
      </c>
      <c r="AW88" s="1514" t="s">
        <v>211</v>
      </c>
      <c r="AX88" s="384"/>
      <c r="AY88" s="1511">
        <v>0.26666666666666666</v>
      </c>
      <c r="AZ88" s="1512">
        <v>1.0666666666666667</v>
      </c>
      <c r="BA88" s="1512">
        <v>1.4666666666666666</v>
      </c>
      <c r="BB88" s="1512">
        <v>0</v>
      </c>
      <c r="BC88" s="1512">
        <v>0</v>
      </c>
      <c r="BD88" s="1512">
        <v>0</v>
      </c>
      <c r="BE88" s="1512">
        <v>0</v>
      </c>
      <c r="BF88" s="1512">
        <v>0</v>
      </c>
      <c r="BG88" s="1512">
        <v>0</v>
      </c>
      <c r="BH88" s="1512">
        <v>0</v>
      </c>
      <c r="BI88" s="1512">
        <v>0</v>
      </c>
      <c r="BJ88" s="1512">
        <v>0</v>
      </c>
      <c r="BK88" s="1512">
        <v>0</v>
      </c>
      <c r="BL88" s="1512">
        <v>0.13333333333333333</v>
      </c>
      <c r="BM88" s="1512">
        <v>0</v>
      </c>
      <c r="BN88" s="1512">
        <v>0</v>
      </c>
      <c r="BO88" s="1492">
        <f t="shared" si="17"/>
        <v>2.9333333333333331</v>
      </c>
    </row>
    <row r="89" spans="1:67" ht="15.75">
      <c r="A89" s="453">
        <f t="shared" si="27"/>
        <v>20</v>
      </c>
      <c r="B89" s="90" t="s">
        <v>73</v>
      </c>
      <c r="C89" s="1513">
        <v>43318</v>
      </c>
      <c r="D89" s="90" t="s">
        <v>73</v>
      </c>
      <c r="E89" s="90" t="s">
        <v>211</v>
      </c>
      <c r="F89" s="713"/>
      <c r="G89" s="1512">
        <v>0</v>
      </c>
      <c r="H89" s="1512">
        <v>0.13333333333333333</v>
      </c>
      <c r="I89" s="1512">
        <v>0.13333333333333333</v>
      </c>
      <c r="J89" s="1512">
        <v>0</v>
      </c>
      <c r="K89" s="1512">
        <v>0</v>
      </c>
      <c r="L89" s="415"/>
      <c r="M89" s="1512">
        <v>0</v>
      </c>
      <c r="N89" s="1512">
        <v>0</v>
      </c>
      <c r="O89" s="1512">
        <v>0</v>
      </c>
      <c r="P89" s="1512">
        <v>0</v>
      </c>
      <c r="Q89" s="1512">
        <v>0</v>
      </c>
      <c r="R89" s="1512">
        <v>0</v>
      </c>
      <c r="S89" s="1512">
        <v>0</v>
      </c>
      <c r="T89" s="415"/>
      <c r="U89" s="709">
        <v>0</v>
      </c>
      <c r="V89" s="415"/>
      <c r="W89" s="415"/>
      <c r="X89" s="709">
        <v>0</v>
      </c>
      <c r="Y89" s="709">
        <v>0</v>
      </c>
      <c r="Z89" s="709">
        <v>0</v>
      </c>
      <c r="AA89" s="709">
        <v>0</v>
      </c>
      <c r="AB89" s="415"/>
      <c r="AC89" s="709">
        <v>0</v>
      </c>
      <c r="AD89" s="709">
        <v>0</v>
      </c>
      <c r="AE89" s="415"/>
      <c r="AF89" s="415"/>
      <c r="AG89" s="415"/>
      <c r="AH89" s="415"/>
      <c r="AI89" s="709">
        <v>0</v>
      </c>
      <c r="AJ89" s="709">
        <v>0</v>
      </c>
      <c r="AK89" s="415"/>
      <c r="AL89" s="415"/>
      <c r="AM89" s="709">
        <v>0</v>
      </c>
      <c r="AN89" s="415"/>
      <c r="AO89" s="415"/>
      <c r="AP89" s="415"/>
      <c r="AQ89" s="415"/>
      <c r="AR89" s="1492">
        <f t="shared" si="26"/>
        <v>0.26666666666666666</v>
      </c>
      <c r="AS89" s="263"/>
      <c r="AU89" s="1514" t="s">
        <v>94</v>
      </c>
      <c r="AV89" s="1513">
        <v>43464</v>
      </c>
      <c r="AW89" s="1514" t="s">
        <v>74</v>
      </c>
      <c r="AX89" s="384"/>
      <c r="AY89" s="1511">
        <v>2.6666666666666665</v>
      </c>
      <c r="AZ89" s="1512">
        <v>136.26666666666665</v>
      </c>
      <c r="BA89" s="1512">
        <v>5.333333333333333</v>
      </c>
      <c r="BB89" s="1512">
        <v>0</v>
      </c>
      <c r="BC89" s="1512">
        <v>0</v>
      </c>
      <c r="BD89" s="1512">
        <v>0</v>
      </c>
      <c r="BE89" s="1512">
        <v>0</v>
      </c>
      <c r="BF89" s="1512">
        <v>0</v>
      </c>
      <c r="BG89" s="1512">
        <v>0</v>
      </c>
      <c r="BH89" s="1512">
        <v>0</v>
      </c>
      <c r="BI89" s="1512">
        <v>0</v>
      </c>
      <c r="BJ89" s="1512">
        <v>0</v>
      </c>
      <c r="BK89" s="1512">
        <v>0</v>
      </c>
      <c r="BL89" s="1512">
        <v>0</v>
      </c>
      <c r="BM89" s="1512">
        <v>0</v>
      </c>
      <c r="BN89" s="1512">
        <v>0</v>
      </c>
      <c r="BO89" s="1492">
        <f t="shared" si="17"/>
        <v>144.26666666666665</v>
      </c>
    </row>
    <row r="90" spans="1:67" ht="15.75">
      <c r="A90" s="453">
        <f t="shared" si="27"/>
        <v>21</v>
      </c>
      <c r="B90" s="1514" t="s">
        <v>73</v>
      </c>
      <c r="C90" s="1513">
        <v>43392</v>
      </c>
      <c r="D90" s="1514" t="s">
        <v>73</v>
      </c>
      <c r="E90" s="1514" t="s">
        <v>211</v>
      </c>
      <c r="F90" s="713"/>
      <c r="G90" s="1512">
        <v>4.5333333333333332</v>
      </c>
      <c r="H90" s="1512">
        <v>0.4</v>
      </c>
      <c r="I90" s="1512">
        <v>408.13333333333333</v>
      </c>
      <c r="J90" s="1512">
        <v>0</v>
      </c>
      <c r="K90" s="1512">
        <v>0</v>
      </c>
      <c r="L90" s="415"/>
      <c r="M90" s="1512">
        <v>0</v>
      </c>
      <c r="N90" s="1512">
        <v>0</v>
      </c>
      <c r="O90" s="1512">
        <v>0</v>
      </c>
      <c r="P90" s="1512">
        <v>0</v>
      </c>
      <c r="Q90" s="1512">
        <v>0</v>
      </c>
      <c r="R90" s="1512">
        <v>0</v>
      </c>
      <c r="S90" s="1512">
        <v>0</v>
      </c>
      <c r="T90" s="415"/>
      <c r="U90" s="1512">
        <v>0</v>
      </c>
      <c r="V90" s="415"/>
      <c r="W90" s="415"/>
      <c r="X90" s="1512">
        <v>0</v>
      </c>
      <c r="Y90" s="1512">
        <v>0</v>
      </c>
      <c r="Z90" s="1512">
        <v>0</v>
      </c>
      <c r="AA90" s="1512">
        <v>0</v>
      </c>
      <c r="AB90" s="415"/>
      <c r="AC90" s="1512">
        <v>0</v>
      </c>
      <c r="AD90" s="1512">
        <v>0</v>
      </c>
      <c r="AE90" s="415"/>
      <c r="AF90" s="415"/>
      <c r="AG90" s="415"/>
      <c r="AH90" s="415"/>
      <c r="AI90" s="1512">
        <v>0</v>
      </c>
      <c r="AJ90" s="1512">
        <v>0</v>
      </c>
      <c r="AK90" s="415"/>
      <c r="AL90" s="415"/>
      <c r="AM90" s="1512">
        <v>0</v>
      </c>
      <c r="AN90" s="415"/>
      <c r="AO90" s="415"/>
      <c r="AP90" s="415"/>
      <c r="AQ90" s="415"/>
      <c r="AR90" s="1492">
        <f t="shared" si="26"/>
        <v>413.06666666666666</v>
      </c>
      <c r="AS90" s="263"/>
      <c r="AU90" s="708" t="s">
        <v>101</v>
      </c>
      <c r="AV90" s="1513">
        <v>43210</v>
      </c>
      <c r="AW90" s="90" t="s">
        <v>211</v>
      </c>
      <c r="AX90" s="385"/>
      <c r="AY90" s="1511">
        <v>1.4666666666666666</v>
      </c>
      <c r="AZ90" s="1512">
        <v>6.4</v>
      </c>
      <c r="BA90" s="1512">
        <v>0.8</v>
      </c>
      <c r="BB90" s="1512">
        <v>144</v>
      </c>
      <c r="BC90" s="1512">
        <v>0</v>
      </c>
      <c r="BD90" s="1512">
        <v>0</v>
      </c>
      <c r="BE90" s="1512">
        <v>0</v>
      </c>
      <c r="BF90" s="1512">
        <v>0</v>
      </c>
      <c r="BG90" s="1512">
        <v>0</v>
      </c>
      <c r="BH90" s="1512">
        <v>0</v>
      </c>
      <c r="BI90" s="1512">
        <v>0</v>
      </c>
      <c r="BJ90" s="1512">
        <v>0</v>
      </c>
      <c r="BK90" s="709">
        <v>0</v>
      </c>
      <c r="BL90" s="709">
        <v>0</v>
      </c>
      <c r="BM90" s="709">
        <v>0</v>
      </c>
      <c r="BN90" s="709">
        <v>0</v>
      </c>
      <c r="BO90" s="1492">
        <f t="shared" si="17"/>
        <v>152.66666666666666</v>
      </c>
    </row>
    <row r="91" spans="1:67" ht="16.5" thickBot="1">
      <c r="A91" s="453">
        <f t="shared" si="27"/>
        <v>22</v>
      </c>
      <c r="B91" s="1514" t="s">
        <v>73</v>
      </c>
      <c r="C91" s="1513">
        <v>43441</v>
      </c>
      <c r="D91" s="1514" t="s">
        <v>73</v>
      </c>
      <c r="E91" s="1514" t="s">
        <v>211</v>
      </c>
      <c r="F91" s="715"/>
      <c r="G91" s="1512">
        <v>0</v>
      </c>
      <c r="H91" s="1512">
        <v>1.8666666666666667</v>
      </c>
      <c r="I91" s="1512">
        <v>24.133333333333333</v>
      </c>
      <c r="J91" s="1512">
        <v>0</v>
      </c>
      <c r="K91" s="1512">
        <v>0</v>
      </c>
      <c r="L91" s="415"/>
      <c r="M91" s="1512">
        <v>0</v>
      </c>
      <c r="N91" s="1512">
        <v>0</v>
      </c>
      <c r="O91" s="1512">
        <v>0</v>
      </c>
      <c r="P91" s="1512">
        <v>0</v>
      </c>
      <c r="Q91" s="1512">
        <v>0</v>
      </c>
      <c r="R91" s="1512">
        <v>0.13333333333333333</v>
      </c>
      <c r="S91" s="1512">
        <v>0</v>
      </c>
      <c r="T91" s="415"/>
      <c r="U91" s="1512">
        <v>0</v>
      </c>
      <c r="V91" s="415"/>
      <c r="W91" s="415"/>
      <c r="X91" s="1512">
        <v>0</v>
      </c>
      <c r="Y91" s="1512">
        <v>0</v>
      </c>
      <c r="Z91" s="1512">
        <v>0</v>
      </c>
      <c r="AA91" s="1512">
        <v>0</v>
      </c>
      <c r="AB91" s="415"/>
      <c r="AC91" s="1512">
        <v>0</v>
      </c>
      <c r="AD91" s="1512">
        <v>0</v>
      </c>
      <c r="AE91" s="415"/>
      <c r="AF91" s="415"/>
      <c r="AG91" s="415"/>
      <c r="AH91" s="415"/>
      <c r="AI91" s="1512">
        <v>0</v>
      </c>
      <c r="AJ91" s="1512">
        <v>0</v>
      </c>
      <c r="AK91" s="415"/>
      <c r="AL91" s="415"/>
      <c r="AM91" s="1512">
        <v>0</v>
      </c>
      <c r="AN91" s="415"/>
      <c r="AO91" s="415"/>
      <c r="AP91" s="415"/>
      <c r="AQ91" s="415"/>
      <c r="AR91" s="1492">
        <f t="shared" si="26"/>
        <v>26.133333333333333</v>
      </c>
      <c r="AS91" s="263"/>
      <c r="AU91" s="90" t="s">
        <v>101</v>
      </c>
      <c r="AV91" s="1513">
        <v>43244</v>
      </c>
      <c r="AW91" s="90" t="s">
        <v>211</v>
      </c>
      <c r="AX91" s="384"/>
      <c r="AY91" s="1511">
        <v>1.7333333333333334</v>
      </c>
      <c r="AZ91" s="1512">
        <v>33.866666666666667</v>
      </c>
      <c r="BA91" s="1512">
        <v>1.2</v>
      </c>
      <c r="BB91" s="1512">
        <v>0.66666666666666663</v>
      </c>
      <c r="BC91" s="1512">
        <v>0</v>
      </c>
      <c r="BD91" s="1512">
        <v>0</v>
      </c>
      <c r="BE91" s="1512">
        <v>1.8666666666666667</v>
      </c>
      <c r="BF91" s="1512">
        <v>0</v>
      </c>
      <c r="BG91" s="1512">
        <v>0</v>
      </c>
      <c r="BH91" s="1512">
        <v>0</v>
      </c>
      <c r="BI91" s="1512">
        <v>0</v>
      </c>
      <c r="BJ91" s="1512">
        <v>0</v>
      </c>
      <c r="BK91" s="709">
        <v>0</v>
      </c>
      <c r="BL91" s="709">
        <v>0</v>
      </c>
      <c r="BM91" s="709">
        <v>0</v>
      </c>
      <c r="BN91" s="709">
        <v>0</v>
      </c>
      <c r="BO91" s="1492">
        <f t="shared" si="17"/>
        <v>39.333333333333336</v>
      </c>
    </row>
    <row r="92" spans="1:67" ht="16.5" thickBot="1">
      <c r="B92" s="1501"/>
      <c r="C92" s="1500"/>
      <c r="D92" s="1501"/>
      <c r="E92" s="380" t="s">
        <v>206</v>
      </c>
      <c r="F92" s="713"/>
      <c r="G92" s="387">
        <v>0.57777777777777783</v>
      </c>
      <c r="H92" s="387">
        <v>109.30370370370369</v>
      </c>
      <c r="I92" s="387">
        <v>48.414814814814811</v>
      </c>
      <c r="J92" s="387">
        <v>4.4444444444444446E-2</v>
      </c>
      <c r="K92" s="387">
        <v>0</v>
      </c>
      <c r="L92" s="387"/>
      <c r="M92" s="387">
        <v>0</v>
      </c>
      <c r="N92" s="387">
        <v>8.8888888888888892E-2</v>
      </c>
      <c r="O92" s="387">
        <v>2.9629629629629631E-2</v>
      </c>
      <c r="P92" s="387">
        <v>0</v>
      </c>
      <c r="Q92" s="387">
        <v>1.4814814814814815E-2</v>
      </c>
      <c r="R92" s="387">
        <v>1.4814814814814815E-2</v>
      </c>
      <c r="S92" s="387">
        <v>0</v>
      </c>
      <c r="T92" s="387"/>
      <c r="U92" s="387">
        <v>0</v>
      </c>
      <c r="V92" s="387"/>
      <c r="W92" s="387"/>
      <c r="X92" s="387">
        <v>0</v>
      </c>
      <c r="Y92" s="387">
        <v>0</v>
      </c>
      <c r="Z92" s="387">
        <v>0</v>
      </c>
      <c r="AA92" s="387">
        <v>0</v>
      </c>
      <c r="AB92" s="387"/>
      <c r="AC92" s="387">
        <v>0</v>
      </c>
      <c r="AD92" s="387">
        <v>0</v>
      </c>
      <c r="AE92" s="387"/>
      <c r="AF92" s="387"/>
      <c r="AG92" s="387"/>
      <c r="AH92" s="387"/>
      <c r="AI92" s="387">
        <v>0</v>
      </c>
      <c r="AJ92" s="387">
        <v>0</v>
      </c>
      <c r="AK92" s="387"/>
      <c r="AL92" s="387"/>
      <c r="AM92" s="387">
        <v>1.4814814814814815E-2</v>
      </c>
      <c r="AN92" s="387"/>
      <c r="AO92" s="387"/>
      <c r="AP92" s="387"/>
      <c r="AQ92" s="387"/>
      <c r="AR92" s="880">
        <f>SUM(AR83:AR91)</f>
        <v>1426.5333333333333</v>
      </c>
      <c r="AS92" s="263"/>
      <c r="AU92" s="708" t="s">
        <v>85</v>
      </c>
      <c r="AV92" s="1513">
        <v>43210</v>
      </c>
      <c r="AW92" s="90" t="s">
        <v>211</v>
      </c>
      <c r="AX92" s="390"/>
      <c r="AY92" s="1511">
        <v>0.26666666666666666</v>
      </c>
      <c r="AZ92" s="1512">
        <v>26.133333333333333</v>
      </c>
      <c r="BA92" s="1512">
        <v>0</v>
      </c>
      <c r="BB92" s="1512">
        <v>103.86666666666666</v>
      </c>
      <c r="BC92" s="1512">
        <v>0</v>
      </c>
      <c r="BD92" s="1512">
        <v>0</v>
      </c>
      <c r="BE92" s="1512">
        <v>0.26666666666666666</v>
      </c>
      <c r="BF92" s="1512">
        <v>0</v>
      </c>
      <c r="BG92" s="1512">
        <v>0</v>
      </c>
      <c r="BH92" s="1512">
        <v>0</v>
      </c>
      <c r="BI92" s="1512">
        <v>0</v>
      </c>
      <c r="BJ92" s="1512">
        <v>0</v>
      </c>
      <c r="BK92" s="709">
        <v>0</v>
      </c>
      <c r="BL92" s="709">
        <v>0</v>
      </c>
      <c r="BM92" s="709">
        <v>0</v>
      </c>
      <c r="BN92" s="709">
        <v>0</v>
      </c>
      <c r="BO92" s="1492">
        <f t="shared" si="17"/>
        <v>130.53333333333333</v>
      </c>
    </row>
    <row r="93" spans="1:67" ht="15.75" thickBot="1">
      <c r="B93" s="1501"/>
      <c r="C93" s="1500"/>
      <c r="D93" s="1501"/>
      <c r="E93" s="1501"/>
      <c r="F93" s="714"/>
      <c r="G93" s="1525"/>
      <c r="H93" s="1525"/>
      <c r="I93" s="1525"/>
      <c r="J93" s="1525"/>
      <c r="K93" s="1525"/>
      <c r="L93" s="398"/>
      <c r="M93" s="1525"/>
      <c r="N93" s="1525"/>
      <c r="O93" s="1525"/>
      <c r="P93" s="1525"/>
      <c r="Q93" s="1525"/>
      <c r="R93" s="1525"/>
      <c r="S93" s="1525"/>
      <c r="T93" s="398"/>
      <c r="U93" s="1525"/>
      <c r="V93" s="398"/>
      <c r="W93" s="398"/>
      <c r="X93" s="1525"/>
      <c r="Y93" s="1525"/>
      <c r="Z93" s="1525"/>
      <c r="AA93" s="1525"/>
      <c r="AB93" s="398"/>
      <c r="AC93" s="1525"/>
      <c r="AD93" s="1525"/>
      <c r="AE93" s="398"/>
      <c r="AF93" s="398"/>
      <c r="AG93" s="398"/>
      <c r="AH93" s="398"/>
      <c r="AI93" s="1525"/>
      <c r="AJ93" s="1525"/>
      <c r="AK93" s="398"/>
      <c r="AL93" s="398"/>
      <c r="AM93" s="1525"/>
      <c r="AN93" s="398"/>
      <c r="AO93" s="398"/>
      <c r="AP93" s="398"/>
      <c r="AQ93" s="398"/>
      <c r="AR93" s="717"/>
      <c r="AS93" s="263"/>
      <c r="AU93" s="90" t="s">
        <v>85</v>
      </c>
      <c r="AV93" s="1513">
        <v>43244</v>
      </c>
      <c r="AW93" s="90" t="s">
        <v>211</v>
      </c>
      <c r="AX93" s="388"/>
      <c r="AY93" s="1511">
        <v>0</v>
      </c>
      <c r="AZ93" s="1512">
        <v>4.1333333333333329</v>
      </c>
      <c r="BA93" s="1512">
        <v>1.0666666666666667</v>
      </c>
      <c r="BB93" s="1512">
        <v>0.13333333333333333</v>
      </c>
      <c r="BC93" s="1512">
        <v>0</v>
      </c>
      <c r="BD93" s="1512">
        <v>0</v>
      </c>
      <c r="BE93" s="1512">
        <v>0.26666666666666666</v>
      </c>
      <c r="BF93" s="1512">
        <v>0</v>
      </c>
      <c r="BG93" s="1512">
        <v>0</v>
      </c>
      <c r="BH93" s="1512">
        <v>0</v>
      </c>
      <c r="BI93" s="1512">
        <v>0</v>
      </c>
      <c r="BJ93" s="1512">
        <v>0</v>
      </c>
      <c r="BK93" s="709">
        <v>1.0640000000000001</v>
      </c>
      <c r="BL93" s="709">
        <v>0</v>
      </c>
      <c r="BM93" s="709">
        <v>0</v>
      </c>
      <c r="BN93" s="709">
        <v>0</v>
      </c>
      <c r="BO93" s="1492">
        <f t="shared" si="17"/>
        <v>6.6639999999999997</v>
      </c>
    </row>
    <row r="94" spans="1:67">
      <c r="B94" s="1501"/>
      <c r="C94" s="1500"/>
      <c r="D94" s="1501"/>
      <c r="E94" s="1501"/>
      <c r="F94" s="714"/>
      <c r="G94" s="1525"/>
      <c r="H94" s="1525"/>
      <c r="I94" s="1525"/>
      <c r="J94" s="1525"/>
      <c r="K94" s="1525"/>
      <c r="L94" s="398"/>
      <c r="M94" s="1525"/>
      <c r="N94" s="1525"/>
      <c r="O94" s="1525"/>
      <c r="P94" s="1525"/>
      <c r="Q94" s="1525"/>
      <c r="R94" s="1525"/>
      <c r="S94" s="1525"/>
      <c r="T94" s="398"/>
      <c r="U94" s="1525"/>
      <c r="V94" s="398"/>
      <c r="W94" s="398"/>
      <c r="X94" s="1525"/>
      <c r="Y94" s="1525"/>
      <c r="Z94" s="1525"/>
      <c r="AA94" s="1525"/>
      <c r="AB94" s="398"/>
      <c r="AC94" s="1525"/>
      <c r="AD94" s="1525"/>
      <c r="AE94" s="398"/>
      <c r="AF94" s="398"/>
      <c r="AG94" s="398"/>
      <c r="AH94" s="398"/>
      <c r="AI94" s="1525"/>
      <c r="AJ94" s="1525"/>
      <c r="AK94" s="398"/>
      <c r="AL94" s="398"/>
      <c r="AM94" s="1525"/>
      <c r="AN94" s="398"/>
      <c r="AO94" s="398"/>
      <c r="AP94" s="398"/>
      <c r="AQ94" s="398"/>
      <c r="AR94" s="717"/>
      <c r="AS94" s="263"/>
      <c r="AU94" s="708" t="s">
        <v>128</v>
      </c>
      <c r="AV94" s="710">
        <v>43168</v>
      </c>
      <c r="AW94" s="90" t="s">
        <v>211</v>
      </c>
      <c r="AX94" s="390"/>
      <c r="AY94" s="1511">
        <v>1.2</v>
      </c>
      <c r="AZ94" s="1512">
        <v>58.666666666666664</v>
      </c>
      <c r="BA94" s="1512">
        <v>0.26666666666666666</v>
      </c>
      <c r="BB94" s="1512">
        <v>8</v>
      </c>
      <c r="BC94" s="1512">
        <v>0</v>
      </c>
      <c r="BD94" s="1512">
        <v>0</v>
      </c>
      <c r="BE94" s="1512">
        <v>0</v>
      </c>
      <c r="BF94" s="1512">
        <v>0</v>
      </c>
      <c r="BG94" s="1512">
        <v>0</v>
      </c>
      <c r="BH94" s="1512">
        <v>0</v>
      </c>
      <c r="BI94" s="1512">
        <v>0</v>
      </c>
      <c r="BJ94" s="1512">
        <v>0</v>
      </c>
      <c r="BK94" s="709">
        <v>0</v>
      </c>
      <c r="BL94" s="709">
        <v>0</v>
      </c>
      <c r="BM94" s="709">
        <v>0</v>
      </c>
      <c r="BN94" s="709">
        <v>0</v>
      </c>
      <c r="BO94" s="1492">
        <f t="shared" si="17"/>
        <v>68.133333333333326</v>
      </c>
    </row>
    <row r="95" spans="1:67" ht="15.75">
      <c r="A95" s="453">
        <f>A91+1</f>
        <v>23</v>
      </c>
      <c r="B95" s="708" t="s">
        <v>118</v>
      </c>
      <c r="C95" s="710">
        <v>43178</v>
      </c>
      <c r="D95" s="708" t="s">
        <v>118</v>
      </c>
      <c r="E95" s="90" t="s">
        <v>211</v>
      </c>
      <c r="F95" s="712"/>
      <c r="G95" s="1512">
        <v>0.93333333333333335</v>
      </c>
      <c r="H95" s="1512">
        <v>0.93333333333333335</v>
      </c>
      <c r="I95" s="1512">
        <v>0</v>
      </c>
      <c r="J95" s="1512">
        <v>2.8</v>
      </c>
      <c r="K95" s="1512">
        <v>0</v>
      </c>
      <c r="L95" s="415"/>
      <c r="M95" s="1512">
        <v>0</v>
      </c>
      <c r="N95" s="1512">
        <v>0</v>
      </c>
      <c r="O95" s="1512">
        <v>0</v>
      </c>
      <c r="P95" s="1512">
        <v>0</v>
      </c>
      <c r="Q95" s="1512">
        <v>0</v>
      </c>
      <c r="R95" s="1512">
        <v>0</v>
      </c>
      <c r="S95" s="1512">
        <v>0</v>
      </c>
      <c r="T95" s="415"/>
      <c r="U95" s="709">
        <v>0</v>
      </c>
      <c r="V95" s="415"/>
      <c r="W95" s="415"/>
      <c r="X95" s="709">
        <v>0</v>
      </c>
      <c r="Y95" s="709">
        <v>0</v>
      </c>
      <c r="Z95" s="709">
        <v>0</v>
      </c>
      <c r="AA95" s="709">
        <v>0</v>
      </c>
      <c r="AB95" s="415"/>
      <c r="AC95" s="709">
        <v>0</v>
      </c>
      <c r="AD95" s="709">
        <v>0</v>
      </c>
      <c r="AE95" s="415"/>
      <c r="AF95" s="415"/>
      <c r="AG95" s="415"/>
      <c r="AH95" s="415"/>
      <c r="AI95" s="709">
        <v>0</v>
      </c>
      <c r="AJ95" s="709">
        <v>0</v>
      </c>
      <c r="AK95" s="415"/>
      <c r="AL95" s="415"/>
      <c r="AM95" s="709">
        <v>0</v>
      </c>
      <c r="AN95" s="415"/>
      <c r="AO95" s="415"/>
      <c r="AP95" s="415"/>
      <c r="AQ95" s="415"/>
      <c r="AR95" s="1492">
        <f t="shared" ref="AR95:AR98" si="28">SUM(G95:AQ95)</f>
        <v>4.6666666666666661</v>
      </c>
      <c r="AS95" s="263"/>
      <c r="AU95" s="708" t="s">
        <v>128</v>
      </c>
      <c r="AV95" s="710">
        <v>43171</v>
      </c>
      <c r="AW95" s="90" t="s">
        <v>211</v>
      </c>
      <c r="AX95" s="385"/>
      <c r="AY95" s="1511">
        <v>1.3333333333333333</v>
      </c>
      <c r="AZ95" s="1512">
        <v>33.466666666666669</v>
      </c>
      <c r="BA95" s="1512">
        <v>0.26666666666666666</v>
      </c>
      <c r="BB95" s="1512">
        <v>77.599999999999994</v>
      </c>
      <c r="BC95" s="1512">
        <v>0</v>
      </c>
      <c r="BD95" s="1512">
        <v>0</v>
      </c>
      <c r="BE95" s="1512">
        <v>0</v>
      </c>
      <c r="BF95" s="1512">
        <v>0</v>
      </c>
      <c r="BG95" s="1512">
        <v>0</v>
      </c>
      <c r="BH95" s="1512">
        <v>0</v>
      </c>
      <c r="BI95" s="1512">
        <v>0</v>
      </c>
      <c r="BJ95" s="1512">
        <v>0</v>
      </c>
      <c r="BK95" s="709">
        <v>0</v>
      </c>
      <c r="BL95" s="709">
        <v>0</v>
      </c>
      <c r="BM95" s="709">
        <v>0</v>
      </c>
      <c r="BN95" s="709">
        <v>0</v>
      </c>
      <c r="BO95" s="1492">
        <f t="shared" ref="BO95:BO104" si="29">SUM(AY95:BN95)</f>
        <v>112.66666666666666</v>
      </c>
    </row>
    <row r="96" spans="1:67" ht="15.75">
      <c r="A96" s="453">
        <f t="shared" ref="A96:A98" si="30">A95+1</f>
        <v>24</v>
      </c>
      <c r="B96" s="708" t="s">
        <v>118</v>
      </c>
      <c r="C96" s="1513">
        <v>43202</v>
      </c>
      <c r="D96" s="708" t="s">
        <v>118</v>
      </c>
      <c r="E96" s="90" t="s">
        <v>211</v>
      </c>
      <c r="F96" s="712"/>
      <c r="G96" s="1512">
        <v>44.533333333333331</v>
      </c>
      <c r="H96" s="1512">
        <v>11.466666666666667</v>
      </c>
      <c r="I96" s="1512">
        <v>0</v>
      </c>
      <c r="J96" s="1512">
        <v>464</v>
      </c>
      <c r="K96" s="1512">
        <v>0</v>
      </c>
      <c r="L96" s="415"/>
      <c r="M96" s="1512">
        <v>0</v>
      </c>
      <c r="N96" s="1512">
        <v>0</v>
      </c>
      <c r="O96" s="1512">
        <v>0</v>
      </c>
      <c r="P96" s="1512">
        <v>0</v>
      </c>
      <c r="Q96" s="1512">
        <v>0</v>
      </c>
      <c r="R96" s="1512">
        <v>0</v>
      </c>
      <c r="S96" s="1512">
        <v>0</v>
      </c>
      <c r="T96" s="415"/>
      <c r="U96" s="709">
        <v>0</v>
      </c>
      <c r="V96" s="415"/>
      <c r="W96" s="415"/>
      <c r="X96" s="709">
        <v>0</v>
      </c>
      <c r="Y96" s="709">
        <v>0</v>
      </c>
      <c r="Z96" s="709">
        <v>0</v>
      </c>
      <c r="AA96" s="709">
        <v>0</v>
      </c>
      <c r="AB96" s="415"/>
      <c r="AC96" s="709">
        <v>0</v>
      </c>
      <c r="AD96" s="709">
        <v>0</v>
      </c>
      <c r="AE96" s="415"/>
      <c r="AF96" s="415"/>
      <c r="AG96" s="415"/>
      <c r="AH96" s="415"/>
      <c r="AI96" s="709">
        <v>0</v>
      </c>
      <c r="AJ96" s="709">
        <v>0</v>
      </c>
      <c r="AK96" s="415"/>
      <c r="AL96" s="415"/>
      <c r="AM96" s="709">
        <v>0</v>
      </c>
      <c r="AN96" s="415"/>
      <c r="AO96" s="415"/>
      <c r="AP96" s="415"/>
      <c r="AQ96" s="415"/>
      <c r="AR96" s="1492">
        <f t="shared" si="28"/>
        <v>520</v>
      </c>
      <c r="AS96" s="263"/>
      <c r="AU96" s="708" t="s">
        <v>128</v>
      </c>
      <c r="AV96" s="710">
        <v>43202</v>
      </c>
      <c r="AW96" s="90" t="s">
        <v>211</v>
      </c>
      <c r="AX96" s="385"/>
      <c r="AY96" s="1511">
        <v>1.3333333333333333</v>
      </c>
      <c r="AZ96" s="1512">
        <v>19.333333333333332</v>
      </c>
      <c r="BA96" s="1512">
        <v>0.26666666666666666</v>
      </c>
      <c r="BB96" s="1512">
        <v>89.333333333333329</v>
      </c>
      <c r="BC96" s="1512">
        <v>0</v>
      </c>
      <c r="BD96" s="1512">
        <v>0</v>
      </c>
      <c r="BE96" s="1512">
        <v>0</v>
      </c>
      <c r="BF96" s="1512">
        <v>0</v>
      </c>
      <c r="BG96" s="1512">
        <v>0</v>
      </c>
      <c r="BH96" s="1512">
        <v>0</v>
      </c>
      <c r="BI96" s="1512">
        <v>0</v>
      </c>
      <c r="BJ96" s="1512">
        <v>0</v>
      </c>
      <c r="BK96" s="709">
        <v>0</v>
      </c>
      <c r="BL96" s="709">
        <v>0</v>
      </c>
      <c r="BM96" s="709">
        <v>0</v>
      </c>
      <c r="BN96" s="709">
        <v>0</v>
      </c>
      <c r="BO96" s="1492">
        <f t="shared" si="29"/>
        <v>110.26666666666665</v>
      </c>
    </row>
    <row r="97" spans="1:67" ht="16.5" thickBot="1">
      <c r="A97" s="453">
        <f t="shared" si="30"/>
        <v>25</v>
      </c>
      <c r="B97" s="90" t="s">
        <v>118</v>
      </c>
      <c r="C97" s="1513">
        <v>43255</v>
      </c>
      <c r="D97" s="90" t="s">
        <v>118</v>
      </c>
      <c r="E97" s="90" t="s">
        <v>211</v>
      </c>
      <c r="F97" s="713"/>
      <c r="G97" s="1512">
        <v>2.5333333333333332</v>
      </c>
      <c r="H97" s="1512">
        <v>0.8</v>
      </c>
      <c r="I97" s="1512">
        <v>0.4</v>
      </c>
      <c r="J97" s="1512">
        <v>0</v>
      </c>
      <c r="K97" s="1512">
        <v>0</v>
      </c>
      <c r="L97" s="415"/>
      <c r="M97" s="1512">
        <v>0.93333333333333335</v>
      </c>
      <c r="N97" s="1512">
        <v>0</v>
      </c>
      <c r="O97" s="1512">
        <v>0</v>
      </c>
      <c r="P97" s="1512">
        <v>5.0666666666666664</v>
      </c>
      <c r="Q97" s="1512">
        <v>0</v>
      </c>
      <c r="R97" s="1512">
        <v>0</v>
      </c>
      <c r="S97" s="1512">
        <v>0</v>
      </c>
      <c r="T97" s="415"/>
      <c r="U97" s="709">
        <v>0.26666666666666666</v>
      </c>
      <c r="V97" s="415"/>
      <c r="W97" s="415"/>
      <c r="X97" s="709">
        <v>0</v>
      </c>
      <c r="Y97" s="709">
        <v>0</v>
      </c>
      <c r="Z97" s="709">
        <v>0</v>
      </c>
      <c r="AA97" s="709">
        <v>0</v>
      </c>
      <c r="AB97" s="415"/>
      <c r="AC97" s="709">
        <v>0</v>
      </c>
      <c r="AD97" s="709">
        <v>0</v>
      </c>
      <c r="AE97" s="415"/>
      <c r="AF97" s="415"/>
      <c r="AG97" s="415"/>
      <c r="AH97" s="415"/>
      <c r="AI97" s="709">
        <v>0</v>
      </c>
      <c r="AJ97" s="709">
        <v>0</v>
      </c>
      <c r="AK97" s="415"/>
      <c r="AL97" s="415"/>
      <c r="AM97" s="709">
        <v>0</v>
      </c>
      <c r="AN97" s="415"/>
      <c r="AO97" s="415"/>
      <c r="AP97" s="415"/>
      <c r="AQ97" s="415"/>
      <c r="AR97" s="1492">
        <f t="shared" si="28"/>
        <v>10</v>
      </c>
      <c r="AS97" s="263"/>
      <c r="AU97" s="90" t="s">
        <v>128</v>
      </c>
      <c r="AV97" s="1513">
        <v>43255</v>
      </c>
      <c r="AW97" s="90" t="s">
        <v>211</v>
      </c>
      <c r="AX97" s="384"/>
      <c r="AY97" s="1511">
        <v>0.8</v>
      </c>
      <c r="AZ97" s="1512">
        <v>0</v>
      </c>
      <c r="BA97" s="1512">
        <v>0.13333333333333333</v>
      </c>
      <c r="BB97" s="1512">
        <v>0</v>
      </c>
      <c r="BC97" s="1512">
        <v>0</v>
      </c>
      <c r="BD97" s="1512">
        <v>0</v>
      </c>
      <c r="BE97" s="1512">
        <v>0</v>
      </c>
      <c r="BF97" s="1512">
        <v>0</v>
      </c>
      <c r="BG97" s="1512">
        <v>0</v>
      </c>
      <c r="BH97" s="1512">
        <v>0</v>
      </c>
      <c r="BI97" s="1512">
        <v>0</v>
      </c>
      <c r="BJ97" s="1512">
        <v>0</v>
      </c>
      <c r="BK97" s="709">
        <v>0</v>
      </c>
      <c r="BL97" s="709">
        <v>0</v>
      </c>
      <c r="BM97" s="709">
        <v>0</v>
      </c>
      <c r="BN97" s="709">
        <v>0</v>
      </c>
      <c r="BO97" s="1492">
        <f t="shared" si="29"/>
        <v>0.93333333333333335</v>
      </c>
    </row>
    <row r="98" spans="1:67" ht="16.5" thickBot="1">
      <c r="A98" s="453">
        <f t="shared" si="30"/>
        <v>26</v>
      </c>
      <c r="B98" s="1514" t="s">
        <v>118</v>
      </c>
      <c r="C98" s="1513">
        <v>43464</v>
      </c>
      <c r="D98" s="1514" t="s">
        <v>118</v>
      </c>
      <c r="E98" s="1514" t="s">
        <v>74</v>
      </c>
      <c r="F98" s="713"/>
      <c r="G98" s="1512">
        <v>7.0666666666666664</v>
      </c>
      <c r="H98" s="1512">
        <v>85.333333333333329</v>
      </c>
      <c r="I98" s="1512">
        <v>6.666666666666667</v>
      </c>
      <c r="J98" s="1512">
        <v>254</v>
      </c>
      <c r="K98" s="1512">
        <v>0</v>
      </c>
      <c r="L98" s="415"/>
      <c r="M98" s="1512">
        <v>0</v>
      </c>
      <c r="N98" s="1512">
        <v>0</v>
      </c>
      <c r="O98" s="1512">
        <v>0.13333333333333333</v>
      </c>
      <c r="P98" s="1512">
        <v>0.26666666666666666</v>
      </c>
      <c r="Q98" s="1512">
        <v>0</v>
      </c>
      <c r="R98" s="1512">
        <v>0</v>
      </c>
      <c r="S98" s="1512">
        <v>0</v>
      </c>
      <c r="T98" s="415"/>
      <c r="U98" s="1512">
        <v>0</v>
      </c>
      <c r="V98" s="415"/>
      <c r="W98" s="415"/>
      <c r="X98" s="1512">
        <v>0</v>
      </c>
      <c r="Y98" s="1512">
        <v>0</v>
      </c>
      <c r="Z98" s="1512">
        <v>0</v>
      </c>
      <c r="AA98" s="1512">
        <v>0</v>
      </c>
      <c r="AB98" s="415"/>
      <c r="AC98" s="1512">
        <v>0</v>
      </c>
      <c r="AD98" s="1512">
        <v>0</v>
      </c>
      <c r="AE98" s="415"/>
      <c r="AF98" s="415"/>
      <c r="AG98" s="415"/>
      <c r="AH98" s="415"/>
      <c r="AI98" s="1512">
        <v>0</v>
      </c>
      <c r="AJ98" s="1512">
        <v>0</v>
      </c>
      <c r="AK98" s="415"/>
      <c r="AL98" s="415"/>
      <c r="AM98" s="1512">
        <v>0</v>
      </c>
      <c r="AN98" s="415"/>
      <c r="AO98" s="415"/>
      <c r="AP98" s="415"/>
      <c r="AQ98" s="415"/>
      <c r="AR98" s="1492">
        <f t="shared" si="28"/>
        <v>353.46666666666664</v>
      </c>
      <c r="AS98" s="263"/>
      <c r="AU98" s="1514" t="s">
        <v>128</v>
      </c>
      <c r="AV98" s="1526">
        <v>43442</v>
      </c>
      <c r="AW98" s="1514" t="s">
        <v>211</v>
      </c>
      <c r="AX98" s="391"/>
      <c r="AY98" s="1511">
        <v>0.53333333333333333</v>
      </c>
      <c r="AZ98" s="1512">
        <v>0.13333333333333333</v>
      </c>
      <c r="BA98" s="1512">
        <v>0</v>
      </c>
      <c r="BB98" s="1512">
        <v>0</v>
      </c>
      <c r="BC98" s="1512">
        <v>0</v>
      </c>
      <c r="BD98" s="1512">
        <v>0</v>
      </c>
      <c r="BE98" s="1512">
        <v>0</v>
      </c>
      <c r="BF98" s="1512">
        <v>0</v>
      </c>
      <c r="BG98" s="1512">
        <v>0</v>
      </c>
      <c r="BH98" s="1512">
        <v>0</v>
      </c>
      <c r="BI98" s="1512">
        <v>0</v>
      </c>
      <c r="BJ98" s="1512">
        <v>0</v>
      </c>
      <c r="BK98" s="1512">
        <v>0</v>
      </c>
      <c r="BL98" s="1512">
        <v>0</v>
      </c>
      <c r="BM98" s="1512">
        <v>0</v>
      </c>
      <c r="BN98" s="1512">
        <v>0</v>
      </c>
      <c r="BO98" s="1492">
        <f t="shared" si="29"/>
        <v>0.66666666666666663</v>
      </c>
    </row>
    <row r="99" spans="1:67" ht="16.5" thickBot="1">
      <c r="B99" s="1501"/>
      <c r="C99" s="1500"/>
      <c r="D99" s="1501"/>
      <c r="E99" s="380" t="s">
        <v>206</v>
      </c>
      <c r="F99" s="713"/>
      <c r="G99" s="387">
        <v>13.766666666666666</v>
      </c>
      <c r="H99" s="387">
        <v>24.633333333333333</v>
      </c>
      <c r="I99" s="387">
        <v>1.7666666666666668</v>
      </c>
      <c r="J99" s="387">
        <v>180.2</v>
      </c>
      <c r="K99" s="387">
        <v>0</v>
      </c>
      <c r="L99" s="387"/>
      <c r="M99" s="387">
        <v>0.23333333333333334</v>
      </c>
      <c r="N99" s="387">
        <v>0</v>
      </c>
      <c r="O99" s="387">
        <v>3.3333333333333333E-2</v>
      </c>
      <c r="P99" s="387">
        <v>1.3333333333333333</v>
      </c>
      <c r="Q99" s="387">
        <v>0</v>
      </c>
      <c r="R99" s="387">
        <v>0</v>
      </c>
      <c r="S99" s="387">
        <v>0</v>
      </c>
      <c r="T99" s="387"/>
      <c r="U99" s="387">
        <v>6.6666666666666666E-2</v>
      </c>
      <c r="V99" s="387"/>
      <c r="W99" s="387"/>
      <c r="X99" s="387">
        <v>0</v>
      </c>
      <c r="Y99" s="387">
        <v>0</v>
      </c>
      <c r="Z99" s="387">
        <v>0</v>
      </c>
      <c r="AA99" s="387">
        <v>0</v>
      </c>
      <c r="AB99" s="387"/>
      <c r="AC99" s="387">
        <v>0</v>
      </c>
      <c r="AD99" s="387">
        <v>0</v>
      </c>
      <c r="AE99" s="387"/>
      <c r="AF99" s="387"/>
      <c r="AG99" s="387"/>
      <c r="AH99" s="387"/>
      <c r="AI99" s="387">
        <v>0</v>
      </c>
      <c r="AJ99" s="387">
        <v>0</v>
      </c>
      <c r="AK99" s="387"/>
      <c r="AL99" s="387"/>
      <c r="AM99" s="387">
        <v>0</v>
      </c>
      <c r="AN99" s="387"/>
      <c r="AO99" s="387"/>
      <c r="AP99" s="387"/>
      <c r="AQ99" s="387"/>
      <c r="AR99" s="880">
        <f>SUM(AR95:AR98)</f>
        <v>888.13333333333321</v>
      </c>
      <c r="AS99" s="263"/>
      <c r="AU99" s="1514" t="s">
        <v>128</v>
      </c>
      <c r="AV99" s="1513">
        <v>43464</v>
      </c>
      <c r="AW99" s="1527" t="s">
        <v>74</v>
      </c>
      <c r="AX99" s="388"/>
      <c r="AY99" s="1511">
        <v>13.066666666666666</v>
      </c>
      <c r="AZ99" s="1512">
        <v>24.133333333333333</v>
      </c>
      <c r="BA99" s="1512">
        <v>0.13333333333333333</v>
      </c>
      <c r="BB99" s="1512">
        <v>282</v>
      </c>
      <c r="BC99" s="1512">
        <v>0</v>
      </c>
      <c r="BD99" s="1512">
        <v>0</v>
      </c>
      <c r="BE99" s="1512">
        <v>0.13333333333333333</v>
      </c>
      <c r="BF99" s="1512">
        <v>0.66666666666666663</v>
      </c>
      <c r="BG99" s="1512">
        <v>0</v>
      </c>
      <c r="BH99" s="1512">
        <v>0</v>
      </c>
      <c r="BI99" s="1512">
        <v>0</v>
      </c>
      <c r="BJ99" s="1512">
        <v>0</v>
      </c>
      <c r="BK99" s="1512">
        <v>0</v>
      </c>
      <c r="BL99" s="1512">
        <v>0</v>
      </c>
      <c r="BM99" s="1512">
        <v>0</v>
      </c>
      <c r="BN99" s="1512">
        <v>0</v>
      </c>
      <c r="BO99" s="1492">
        <f t="shared" si="29"/>
        <v>320.13333333333333</v>
      </c>
    </row>
    <row r="100" spans="1:67" ht="15.75" thickBot="1">
      <c r="B100" s="1501"/>
      <c r="C100" s="1500"/>
      <c r="D100" s="1501"/>
      <c r="E100" s="1501"/>
      <c r="F100" s="714"/>
      <c r="G100" s="1525"/>
      <c r="H100" s="1525"/>
      <c r="I100" s="1525"/>
      <c r="J100" s="1525"/>
      <c r="K100" s="1525"/>
      <c r="L100" s="398"/>
      <c r="M100" s="1525"/>
      <c r="N100" s="1525"/>
      <c r="O100" s="1525"/>
      <c r="P100" s="1525"/>
      <c r="Q100" s="1525"/>
      <c r="R100" s="1525"/>
      <c r="S100" s="1525"/>
      <c r="T100" s="398"/>
      <c r="U100" s="1525"/>
      <c r="V100" s="398"/>
      <c r="W100" s="398"/>
      <c r="X100" s="1525"/>
      <c r="Y100" s="1525"/>
      <c r="Z100" s="1525"/>
      <c r="AA100" s="1525"/>
      <c r="AB100" s="398"/>
      <c r="AC100" s="1525"/>
      <c r="AD100" s="1525"/>
      <c r="AE100" s="398"/>
      <c r="AF100" s="398"/>
      <c r="AG100" s="398"/>
      <c r="AH100" s="398"/>
      <c r="AI100" s="1525"/>
      <c r="AJ100" s="1525"/>
      <c r="AK100" s="398"/>
      <c r="AL100" s="398"/>
      <c r="AM100" s="1525"/>
      <c r="AN100" s="398"/>
      <c r="AO100" s="398"/>
      <c r="AP100" s="398"/>
      <c r="AQ100" s="398"/>
      <c r="AR100" s="717"/>
      <c r="AS100" s="263"/>
      <c r="AU100" s="90" t="s">
        <v>96</v>
      </c>
      <c r="AV100" s="707">
        <v>43122</v>
      </c>
      <c r="AW100" s="90" t="s">
        <v>211</v>
      </c>
      <c r="AX100" s="388"/>
      <c r="AY100" s="1511">
        <v>0.53333333333333333</v>
      </c>
      <c r="AZ100" s="1512">
        <v>12.933333333333334</v>
      </c>
      <c r="BA100" s="1512">
        <v>6.4</v>
      </c>
      <c r="BB100" s="1512">
        <v>0.13333333333333333</v>
      </c>
      <c r="BC100" s="1512">
        <v>0</v>
      </c>
      <c r="BD100" s="1512">
        <v>0.26666666666666666</v>
      </c>
      <c r="BE100" s="1512">
        <v>0</v>
      </c>
      <c r="BF100" s="1512">
        <v>0</v>
      </c>
      <c r="BG100" s="1512">
        <v>0</v>
      </c>
      <c r="BH100" s="1512">
        <v>0</v>
      </c>
      <c r="BI100" s="1512">
        <v>0</v>
      </c>
      <c r="BJ100" s="1512">
        <v>0</v>
      </c>
      <c r="BK100" s="709">
        <v>0</v>
      </c>
      <c r="BL100" s="709">
        <v>0</v>
      </c>
      <c r="BM100" s="709">
        <v>0</v>
      </c>
      <c r="BN100" s="709">
        <v>0</v>
      </c>
      <c r="BO100" s="1492">
        <f t="shared" si="29"/>
        <v>20.266666666666666</v>
      </c>
    </row>
    <row r="101" spans="1:67">
      <c r="B101" s="1501"/>
      <c r="C101" s="1500"/>
      <c r="D101" s="1501"/>
      <c r="E101" s="1501"/>
      <c r="F101" s="714"/>
      <c r="G101" s="1525"/>
      <c r="H101" s="1525"/>
      <c r="I101" s="1525"/>
      <c r="J101" s="1525"/>
      <c r="K101" s="1525"/>
      <c r="L101" s="398"/>
      <c r="M101" s="1525"/>
      <c r="N101" s="1525"/>
      <c r="O101" s="1525"/>
      <c r="P101" s="1525"/>
      <c r="Q101" s="1525"/>
      <c r="R101" s="1525"/>
      <c r="S101" s="1525"/>
      <c r="T101" s="398"/>
      <c r="U101" s="1525"/>
      <c r="V101" s="398"/>
      <c r="W101" s="398"/>
      <c r="X101" s="1525"/>
      <c r="Y101" s="1525"/>
      <c r="Z101" s="1525"/>
      <c r="AA101" s="1525"/>
      <c r="AB101" s="398"/>
      <c r="AC101" s="1525"/>
      <c r="AD101" s="1525"/>
      <c r="AE101" s="398"/>
      <c r="AF101" s="398"/>
      <c r="AG101" s="398"/>
      <c r="AH101" s="398"/>
      <c r="AI101" s="1525"/>
      <c r="AJ101" s="1525"/>
      <c r="AK101" s="398"/>
      <c r="AL101" s="398"/>
      <c r="AM101" s="1525"/>
      <c r="AN101" s="398"/>
      <c r="AO101" s="398"/>
      <c r="AP101" s="398"/>
      <c r="AQ101" s="398"/>
      <c r="AR101" s="717"/>
      <c r="AS101" s="263"/>
      <c r="AU101" s="90" t="s">
        <v>96</v>
      </c>
      <c r="AV101" s="1513">
        <v>43162</v>
      </c>
      <c r="AW101" s="90" t="s">
        <v>211</v>
      </c>
      <c r="AX101" s="388"/>
      <c r="AY101" s="1511">
        <v>17.333333333333332</v>
      </c>
      <c r="AZ101" s="1512">
        <v>228</v>
      </c>
      <c r="BA101" s="1512">
        <v>1.7333333333333334</v>
      </c>
      <c r="BB101" s="1512">
        <v>0</v>
      </c>
      <c r="BC101" s="1512">
        <v>0</v>
      </c>
      <c r="BD101" s="1512">
        <v>0</v>
      </c>
      <c r="BE101" s="1512">
        <v>3.8666666666666667</v>
      </c>
      <c r="BF101" s="1512">
        <v>5.7333333333333334</v>
      </c>
      <c r="BG101" s="1512">
        <v>0</v>
      </c>
      <c r="BH101" s="1512">
        <v>0.8</v>
      </c>
      <c r="BI101" s="1512">
        <v>0.4</v>
      </c>
      <c r="BJ101" s="1512">
        <v>0</v>
      </c>
      <c r="BK101" s="709">
        <v>0</v>
      </c>
      <c r="BL101" s="709">
        <v>0</v>
      </c>
      <c r="BM101" s="709">
        <v>0.13333333333333333</v>
      </c>
      <c r="BN101" s="709">
        <v>0</v>
      </c>
      <c r="BO101" s="1492">
        <f t="shared" si="29"/>
        <v>258</v>
      </c>
    </row>
    <row r="102" spans="1:67" ht="16.5" thickBot="1">
      <c r="A102" s="453">
        <f>A98+1</f>
        <v>27</v>
      </c>
      <c r="B102" s="708" t="s">
        <v>89</v>
      </c>
      <c r="C102" s="710">
        <v>43166</v>
      </c>
      <c r="D102" s="708" t="s">
        <v>89</v>
      </c>
      <c r="E102" s="90" t="s">
        <v>211</v>
      </c>
      <c r="F102" s="712"/>
      <c r="G102" s="1512">
        <v>3.0666666666666664</v>
      </c>
      <c r="H102" s="1512">
        <v>72</v>
      </c>
      <c r="I102" s="1512">
        <v>0</v>
      </c>
      <c r="J102" s="1512">
        <v>0.53333333333333333</v>
      </c>
      <c r="K102" s="1512">
        <v>0</v>
      </c>
      <c r="L102" s="415"/>
      <c r="M102" s="1512">
        <v>0</v>
      </c>
      <c r="N102" s="1512">
        <v>0</v>
      </c>
      <c r="O102" s="1512">
        <v>0</v>
      </c>
      <c r="P102" s="1512">
        <v>0</v>
      </c>
      <c r="Q102" s="1512">
        <v>0</v>
      </c>
      <c r="R102" s="1512">
        <v>0</v>
      </c>
      <c r="S102" s="1512">
        <v>0</v>
      </c>
      <c r="T102" s="415"/>
      <c r="U102" s="709">
        <v>0</v>
      </c>
      <c r="V102" s="415"/>
      <c r="W102" s="415"/>
      <c r="X102" s="709">
        <v>0</v>
      </c>
      <c r="Y102" s="709">
        <v>0</v>
      </c>
      <c r="Z102" s="709">
        <v>0</v>
      </c>
      <c r="AA102" s="709">
        <v>0</v>
      </c>
      <c r="AB102" s="415"/>
      <c r="AC102" s="709">
        <v>0</v>
      </c>
      <c r="AD102" s="709">
        <v>0</v>
      </c>
      <c r="AE102" s="415"/>
      <c r="AF102" s="415"/>
      <c r="AG102" s="415"/>
      <c r="AH102" s="415"/>
      <c r="AI102" s="709">
        <v>0</v>
      </c>
      <c r="AJ102" s="709">
        <v>0</v>
      </c>
      <c r="AK102" s="415"/>
      <c r="AL102" s="415"/>
      <c r="AM102" s="709">
        <v>0</v>
      </c>
      <c r="AN102" s="415"/>
      <c r="AO102" s="415"/>
      <c r="AP102" s="415"/>
      <c r="AQ102" s="415"/>
      <c r="AR102" s="1492">
        <f t="shared" ref="AR102:AR108" si="31">SUM(G102:AQ102)</f>
        <v>75.599999999999994</v>
      </c>
      <c r="AS102" s="263"/>
      <c r="AU102" s="90" t="s">
        <v>96</v>
      </c>
      <c r="AV102" s="1513">
        <v>43241</v>
      </c>
      <c r="AW102" s="90" t="s">
        <v>211</v>
      </c>
      <c r="AX102" s="713"/>
      <c r="AY102" s="1511">
        <v>0</v>
      </c>
      <c r="AZ102" s="1512">
        <v>0.4</v>
      </c>
      <c r="BA102" s="1512">
        <v>6.8</v>
      </c>
      <c r="BB102" s="1512">
        <v>0</v>
      </c>
      <c r="BC102" s="1512">
        <v>0</v>
      </c>
      <c r="BD102" s="1512">
        <v>0</v>
      </c>
      <c r="BE102" s="1512">
        <v>0</v>
      </c>
      <c r="BF102" s="1512">
        <v>0</v>
      </c>
      <c r="BG102" s="1512">
        <v>0</v>
      </c>
      <c r="BH102" s="1512">
        <v>0</v>
      </c>
      <c r="BI102" s="1512">
        <v>0</v>
      </c>
      <c r="BJ102" s="1512">
        <v>0</v>
      </c>
      <c r="BK102" s="709">
        <v>0</v>
      </c>
      <c r="BL102" s="709">
        <v>0</v>
      </c>
      <c r="BM102" s="709">
        <v>0</v>
      </c>
      <c r="BN102" s="709">
        <v>0</v>
      </c>
      <c r="BO102" s="1492">
        <f t="shared" si="29"/>
        <v>7.2</v>
      </c>
    </row>
    <row r="103" spans="1:67" ht="15.75">
      <c r="A103" s="453">
        <f t="shared" ref="A103:A108" si="32">A102+1</f>
        <v>28</v>
      </c>
      <c r="B103" s="708" t="s">
        <v>89</v>
      </c>
      <c r="C103" s="710">
        <v>43178</v>
      </c>
      <c r="D103" s="708" t="s">
        <v>89</v>
      </c>
      <c r="E103" s="90" t="s">
        <v>211</v>
      </c>
      <c r="F103" s="712"/>
      <c r="G103" s="1512">
        <v>0.93333333333333335</v>
      </c>
      <c r="H103" s="1512">
        <v>0.13333333333333333</v>
      </c>
      <c r="I103" s="1512">
        <v>0</v>
      </c>
      <c r="J103" s="1512">
        <v>0.13333333333333333</v>
      </c>
      <c r="K103" s="1512">
        <v>0</v>
      </c>
      <c r="L103" s="415"/>
      <c r="M103" s="1512">
        <v>0</v>
      </c>
      <c r="N103" s="1512">
        <v>0</v>
      </c>
      <c r="O103" s="1512">
        <v>0</v>
      </c>
      <c r="P103" s="1512">
        <v>0</v>
      </c>
      <c r="Q103" s="1512">
        <v>0</v>
      </c>
      <c r="R103" s="1512">
        <v>0</v>
      </c>
      <c r="S103" s="1512">
        <v>0</v>
      </c>
      <c r="T103" s="415"/>
      <c r="U103" s="709">
        <v>0</v>
      </c>
      <c r="V103" s="415"/>
      <c r="W103" s="415"/>
      <c r="X103" s="709">
        <v>0</v>
      </c>
      <c r="Y103" s="709">
        <v>0</v>
      </c>
      <c r="Z103" s="709">
        <v>0</v>
      </c>
      <c r="AA103" s="709">
        <v>0</v>
      </c>
      <c r="AB103" s="415"/>
      <c r="AC103" s="709">
        <v>0</v>
      </c>
      <c r="AD103" s="709">
        <v>0</v>
      </c>
      <c r="AE103" s="415"/>
      <c r="AF103" s="415"/>
      <c r="AG103" s="415"/>
      <c r="AH103" s="415"/>
      <c r="AI103" s="709">
        <v>0</v>
      </c>
      <c r="AJ103" s="709">
        <v>0</v>
      </c>
      <c r="AK103" s="415"/>
      <c r="AL103" s="415"/>
      <c r="AM103" s="709">
        <v>0</v>
      </c>
      <c r="AN103" s="415"/>
      <c r="AO103" s="415"/>
      <c r="AP103" s="415"/>
      <c r="AQ103" s="415"/>
      <c r="AR103" s="1492">
        <f t="shared" si="31"/>
        <v>1.2</v>
      </c>
      <c r="AS103" s="263"/>
      <c r="AU103" s="1527" t="s">
        <v>96</v>
      </c>
      <c r="AV103" s="1528">
        <v>43336</v>
      </c>
      <c r="AW103" s="1527" t="s">
        <v>211</v>
      </c>
      <c r="AX103" s="388"/>
      <c r="AY103" s="1511">
        <v>0.13333333333333333</v>
      </c>
      <c r="AZ103" s="1512">
        <v>5.6</v>
      </c>
      <c r="BA103" s="1512">
        <v>0.93333333333333335</v>
      </c>
      <c r="BB103" s="1512">
        <v>0</v>
      </c>
      <c r="BC103" s="1512">
        <v>0</v>
      </c>
      <c r="BD103" s="1512">
        <v>0</v>
      </c>
      <c r="BE103" s="1512">
        <v>0</v>
      </c>
      <c r="BF103" s="1512">
        <v>0.4</v>
      </c>
      <c r="BG103" s="1512">
        <v>0</v>
      </c>
      <c r="BH103" s="1512">
        <v>0.4</v>
      </c>
      <c r="BI103" s="1512">
        <v>0</v>
      </c>
      <c r="BJ103" s="1512">
        <v>0</v>
      </c>
      <c r="BK103" s="1512">
        <v>0</v>
      </c>
      <c r="BL103" s="1512">
        <v>0</v>
      </c>
      <c r="BM103" s="1512">
        <v>0</v>
      </c>
      <c r="BN103" s="1512">
        <v>0</v>
      </c>
      <c r="BO103" s="1492">
        <f t="shared" si="29"/>
        <v>7.4666666666666677</v>
      </c>
    </row>
    <row r="104" spans="1:67" ht="15.75">
      <c r="A104" s="453">
        <f t="shared" si="32"/>
        <v>29</v>
      </c>
      <c r="B104" s="90" t="s">
        <v>89</v>
      </c>
      <c r="C104" s="1513">
        <v>43245</v>
      </c>
      <c r="D104" s="90" t="s">
        <v>89</v>
      </c>
      <c r="E104" s="90" t="s">
        <v>211</v>
      </c>
      <c r="F104" s="713"/>
      <c r="G104" s="1512">
        <v>7.4666666666666668</v>
      </c>
      <c r="H104" s="1512">
        <v>8.5333333333333332</v>
      </c>
      <c r="I104" s="1512">
        <v>4.1333333333333329</v>
      </c>
      <c r="J104" s="1512">
        <v>0</v>
      </c>
      <c r="K104" s="1512">
        <v>0</v>
      </c>
      <c r="L104" s="415"/>
      <c r="M104" s="1512">
        <v>0</v>
      </c>
      <c r="N104" s="1512">
        <v>0</v>
      </c>
      <c r="O104" s="1512">
        <v>0</v>
      </c>
      <c r="P104" s="1512">
        <v>0</v>
      </c>
      <c r="Q104" s="1512">
        <v>0</v>
      </c>
      <c r="R104" s="1512">
        <v>0</v>
      </c>
      <c r="S104" s="1512">
        <v>0</v>
      </c>
      <c r="T104" s="415"/>
      <c r="U104" s="709">
        <v>0</v>
      </c>
      <c r="V104" s="415"/>
      <c r="W104" s="415"/>
      <c r="X104" s="709">
        <v>0</v>
      </c>
      <c r="Y104" s="709">
        <v>0</v>
      </c>
      <c r="Z104" s="709">
        <v>0</v>
      </c>
      <c r="AA104" s="709">
        <v>0</v>
      </c>
      <c r="AB104" s="415"/>
      <c r="AC104" s="709">
        <v>0</v>
      </c>
      <c r="AD104" s="709">
        <v>0</v>
      </c>
      <c r="AE104" s="415"/>
      <c r="AF104" s="415"/>
      <c r="AG104" s="415"/>
      <c r="AH104" s="415"/>
      <c r="AI104" s="709">
        <v>0</v>
      </c>
      <c r="AJ104" s="709">
        <v>0</v>
      </c>
      <c r="AK104" s="415"/>
      <c r="AL104" s="415"/>
      <c r="AM104" s="709">
        <v>0</v>
      </c>
      <c r="AN104" s="415"/>
      <c r="AO104" s="415"/>
      <c r="AP104" s="415"/>
      <c r="AQ104" s="415"/>
      <c r="AR104" s="1492">
        <f t="shared" si="31"/>
        <v>20.133333333333333</v>
      </c>
      <c r="AS104" s="263"/>
      <c r="AU104" s="1514" t="s">
        <v>96</v>
      </c>
      <c r="AV104" s="1513">
        <v>43397</v>
      </c>
      <c r="AW104" s="1514" t="s">
        <v>211</v>
      </c>
      <c r="AX104" s="713"/>
      <c r="AY104" s="1511">
        <v>0</v>
      </c>
      <c r="AZ104" s="1512">
        <v>1.0666666666666667</v>
      </c>
      <c r="BA104" s="1512">
        <v>8.8000000000000007</v>
      </c>
      <c r="BB104" s="1512">
        <v>0</v>
      </c>
      <c r="BC104" s="1512">
        <v>0</v>
      </c>
      <c r="BD104" s="1512">
        <v>0</v>
      </c>
      <c r="BE104" s="1512">
        <v>0.13333333333333333</v>
      </c>
      <c r="BF104" s="1512">
        <v>0</v>
      </c>
      <c r="BG104" s="1512">
        <v>0</v>
      </c>
      <c r="BH104" s="1512">
        <v>0</v>
      </c>
      <c r="BI104" s="1512">
        <v>0</v>
      </c>
      <c r="BJ104" s="1512">
        <v>0</v>
      </c>
      <c r="BK104" s="1512">
        <v>0</v>
      </c>
      <c r="BL104" s="1512">
        <v>0</v>
      </c>
      <c r="BM104" s="1512">
        <v>0</v>
      </c>
      <c r="BN104" s="1512">
        <v>0</v>
      </c>
      <c r="BO104" s="1492">
        <f t="shared" si="29"/>
        <v>10</v>
      </c>
    </row>
    <row r="105" spans="1:67" ht="15.75">
      <c r="A105" s="453">
        <f t="shared" si="32"/>
        <v>30</v>
      </c>
      <c r="B105" s="1514" t="s">
        <v>89</v>
      </c>
      <c r="C105" s="1513">
        <v>43320</v>
      </c>
      <c r="D105" s="1514" t="s">
        <v>89</v>
      </c>
      <c r="E105" s="1514" t="s">
        <v>211</v>
      </c>
      <c r="F105" s="384"/>
      <c r="G105" s="1512">
        <v>0.4</v>
      </c>
      <c r="H105" s="1512">
        <v>69.333333333333329</v>
      </c>
      <c r="I105" s="1512">
        <v>10.4</v>
      </c>
      <c r="J105" s="1512">
        <v>0</v>
      </c>
      <c r="K105" s="1512">
        <v>0</v>
      </c>
      <c r="L105" s="415"/>
      <c r="M105" s="1512">
        <v>0.4</v>
      </c>
      <c r="N105" s="1512">
        <v>0</v>
      </c>
      <c r="O105" s="1512">
        <v>1.3333333333333333</v>
      </c>
      <c r="P105" s="1512">
        <v>0</v>
      </c>
      <c r="Q105" s="1512">
        <v>1.8666666666666667</v>
      </c>
      <c r="R105" s="1512">
        <v>0</v>
      </c>
      <c r="S105" s="1512">
        <v>0</v>
      </c>
      <c r="T105" s="415"/>
      <c r="U105" s="1512">
        <v>0</v>
      </c>
      <c r="V105" s="415"/>
      <c r="W105" s="415"/>
      <c r="X105" s="1512">
        <v>0</v>
      </c>
      <c r="Y105" s="1512">
        <v>0</v>
      </c>
      <c r="Z105" s="1512">
        <v>0</v>
      </c>
      <c r="AA105" s="1512">
        <v>0</v>
      </c>
      <c r="AB105" s="415"/>
      <c r="AC105" s="1512">
        <v>0</v>
      </c>
      <c r="AD105" s="1512">
        <v>0</v>
      </c>
      <c r="AE105" s="415"/>
      <c r="AF105" s="415"/>
      <c r="AG105" s="415"/>
      <c r="AH105" s="415"/>
      <c r="AI105" s="1512">
        <v>0</v>
      </c>
      <c r="AJ105" s="1512">
        <v>0</v>
      </c>
      <c r="AK105" s="415"/>
      <c r="AL105" s="415"/>
      <c r="AM105" s="1512">
        <v>0</v>
      </c>
      <c r="AN105" s="415"/>
      <c r="AO105" s="415"/>
      <c r="AP105" s="415"/>
      <c r="AQ105" s="415"/>
      <c r="AR105" s="1492">
        <f t="shared" si="31"/>
        <v>83.733333333333334</v>
      </c>
      <c r="AS105" s="263"/>
      <c r="AW105" s="940" t="s">
        <v>210</v>
      </c>
      <c r="AY105" s="859">
        <f>SUM(AY32:AY104)</f>
        <v>612.4</v>
      </c>
      <c r="AZ105" s="859">
        <f t="shared" ref="AZ105:BO105" si="33">SUM(AZ32:AZ104)</f>
        <v>3814.9333333333325</v>
      </c>
      <c r="BA105" s="859">
        <f t="shared" si="33"/>
        <v>642.39999999999986</v>
      </c>
      <c r="BB105" s="859">
        <f t="shared" si="33"/>
        <v>1760.0000000000002</v>
      </c>
      <c r="BC105" s="941">
        <f t="shared" si="33"/>
        <v>2</v>
      </c>
      <c r="BD105" s="941">
        <f t="shared" si="33"/>
        <v>2.2666666666666666</v>
      </c>
      <c r="BE105" s="859">
        <f t="shared" si="33"/>
        <v>12</v>
      </c>
      <c r="BF105" s="859">
        <f t="shared" si="33"/>
        <v>10.933333333333334</v>
      </c>
      <c r="BG105" s="941">
        <f t="shared" si="33"/>
        <v>5.4666666666666668</v>
      </c>
      <c r="BH105" s="941">
        <f t="shared" si="33"/>
        <v>4.4000000000000004</v>
      </c>
      <c r="BI105" s="941">
        <f t="shared" si="33"/>
        <v>0.66666666666666674</v>
      </c>
      <c r="BJ105" s="942">
        <f t="shared" si="33"/>
        <v>0</v>
      </c>
      <c r="BK105" s="941">
        <f t="shared" si="33"/>
        <v>1.3306666666666667</v>
      </c>
      <c r="BL105" s="942">
        <f t="shared" si="33"/>
        <v>0.4</v>
      </c>
      <c r="BM105" s="942">
        <f t="shared" si="33"/>
        <v>0.26666666666666666</v>
      </c>
      <c r="BN105" s="942">
        <f t="shared" si="33"/>
        <v>0.13333333333333333</v>
      </c>
      <c r="BO105" s="859">
        <f t="shared" si="33"/>
        <v>6869.5973333333332</v>
      </c>
    </row>
    <row r="106" spans="1:67" ht="15.75">
      <c r="A106" s="453">
        <f t="shared" si="32"/>
        <v>31</v>
      </c>
      <c r="B106" s="1514" t="s">
        <v>89</v>
      </c>
      <c r="C106" s="1513">
        <v>43369</v>
      </c>
      <c r="D106" s="1514" t="s">
        <v>89</v>
      </c>
      <c r="E106" s="1514" t="s">
        <v>211</v>
      </c>
      <c r="F106" s="713"/>
      <c r="G106" s="1512">
        <v>0</v>
      </c>
      <c r="H106" s="1512">
        <v>5.8666666666666663</v>
      </c>
      <c r="I106" s="1512">
        <v>1.0666666666666667</v>
      </c>
      <c r="J106" s="1512">
        <v>0</v>
      </c>
      <c r="K106" s="1512">
        <v>0</v>
      </c>
      <c r="L106" s="415"/>
      <c r="M106" s="1512">
        <v>0</v>
      </c>
      <c r="N106" s="1512">
        <v>0</v>
      </c>
      <c r="O106" s="1512">
        <v>0.93333333333333335</v>
      </c>
      <c r="P106" s="1512">
        <v>0</v>
      </c>
      <c r="Q106" s="1512">
        <v>0</v>
      </c>
      <c r="R106" s="1512">
        <v>0</v>
      </c>
      <c r="S106" s="1512">
        <v>0</v>
      </c>
      <c r="T106" s="415"/>
      <c r="U106" s="1512">
        <v>0</v>
      </c>
      <c r="V106" s="415"/>
      <c r="W106" s="415"/>
      <c r="X106" s="1512">
        <v>0</v>
      </c>
      <c r="Y106" s="1512">
        <v>0</v>
      </c>
      <c r="Z106" s="1512">
        <v>0</v>
      </c>
      <c r="AA106" s="1512">
        <v>0</v>
      </c>
      <c r="AB106" s="415"/>
      <c r="AC106" s="1512">
        <v>0.13333333333333333</v>
      </c>
      <c r="AD106" s="1512">
        <v>0</v>
      </c>
      <c r="AE106" s="415"/>
      <c r="AF106" s="415"/>
      <c r="AG106" s="415"/>
      <c r="AH106" s="415"/>
      <c r="AI106" s="1512">
        <v>0</v>
      </c>
      <c r="AJ106" s="1512">
        <v>0</v>
      </c>
      <c r="AK106" s="415"/>
      <c r="AL106" s="415"/>
      <c r="AM106" s="1512">
        <v>0</v>
      </c>
      <c r="AN106" s="415"/>
      <c r="AO106" s="415"/>
      <c r="AP106" s="415"/>
      <c r="AQ106" s="415"/>
      <c r="AR106" s="1492">
        <f t="shared" si="31"/>
        <v>8</v>
      </c>
      <c r="AS106" s="263"/>
    </row>
    <row r="107" spans="1:67" ht="15.75">
      <c r="A107" s="453">
        <f t="shared" si="32"/>
        <v>32</v>
      </c>
      <c r="B107" s="708" t="s">
        <v>89</v>
      </c>
      <c r="C107" s="1513">
        <v>43411</v>
      </c>
      <c r="D107" s="708" t="s">
        <v>89</v>
      </c>
      <c r="E107" s="90" t="s">
        <v>211</v>
      </c>
      <c r="F107" s="713"/>
      <c r="G107" s="1512">
        <v>0.8</v>
      </c>
      <c r="H107" s="1512">
        <v>2.1333333333333333</v>
      </c>
      <c r="I107" s="1512">
        <v>18.533333333333331</v>
      </c>
      <c r="J107" s="1512">
        <v>0</v>
      </c>
      <c r="K107" s="1512">
        <v>0</v>
      </c>
      <c r="L107" s="415"/>
      <c r="M107" s="1512">
        <v>0</v>
      </c>
      <c r="N107" s="1512">
        <v>0</v>
      </c>
      <c r="O107" s="1512">
        <v>0</v>
      </c>
      <c r="P107" s="1512">
        <v>0</v>
      </c>
      <c r="Q107" s="1512">
        <v>0</v>
      </c>
      <c r="R107" s="1512">
        <v>0</v>
      </c>
      <c r="S107" s="1512">
        <v>0</v>
      </c>
      <c r="T107" s="415"/>
      <c r="U107" s="709">
        <v>0</v>
      </c>
      <c r="V107" s="415"/>
      <c r="W107" s="415"/>
      <c r="X107" s="709">
        <v>0</v>
      </c>
      <c r="Y107" s="709">
        <v>0</v>
      </c>
      <c r="Z107" s="709">
        <v>0</v>
      </c>
      <c r="AA107" s="709">
        <v>0</v>
      </c>
      <c r="AB107" s="415"/>
      <c r="AC107" s="709">
        <v>0</v>
      </c>
      <c r="AD107" s="709">
        <v>0</v>
      </c>
      <c r="AE107" s="415"/>
      <c r="AF107" s="415"/>
      <c r="AG107" s="415"/>
      <c r="AH107" s="415"/>
      <c r="AI107" s="709">
        <v>0</v>
      </c>
      <c r="AJ107" s="709">
        <v>0</v>
      </c>
      <c r="AK107" s="415"/>
      <c r="AL107" s="415"/>
      <c r="AM107" s="709">
        <v>0</v>
      </c>
      <c r="AN107" s="415"/>
      <c r="AO107" s="415"/>
      <c r="AP107" s="415"/>
      <c r="AQ107" s="415"/>
      <c r="AR107" s="1492">
        <f t="shared" si="31"/>
        <v>21.466666666666665</v>
      </c>
      <c r="AS107" s="263"/>
      <c r="AW107" s="944" t="s">
        <v>212</v>
      </c>
      <c r="AX107" s="714"/>
      <c r="AY107" s="937">
        <f t="shared" ref="AY107:BN107" si="34">SUM(AY3:AY105)</f>
        <v>16393.129051954435</v>
      </c>
      <c r="AZ107" s="937">
        <f t="shared" si="34"/>
        <v>96926.502752293556</v>
      </c>
      <c r="BA107" s="937">
        <f t="shared" si="34"/>
        <v>9867.8784913353684</v>
      </c>
      <c r="BB107" s="937">
        <f t="shared" si="34"/>
        <v>5334.4750254841993</v>
      </c>
      <c r="BC107" s="937">
        <f t="shared" si="34"/>
        <v>207.87359836901121</v>
      </c>
      <c r="BD107" s="937">
        <f t="shared" si="34"/>
        <v>45.30805300713557</v>
      </c>
      <c r="BE107" s="937">
        <f t="shared" si="34"/>
        <v>3224.8154943934769</v>
      </c>
      <c r="BF107" s="937">
        <f t="shared" si="34"/>
        <v>1143.1714576962295</v>
      </c>
      <c r="BG107" s="939">
        <f t="shared" si="34"/>
        <v>10.933333333333334</v>
      </c>
      <c r="BH107" s="937">
        <f t="shared" si="34"/>
        <v>151.12415902140677</v>
      </c>
      <c r="BI107" s="939">
        <f t="shared" si="34"/>
        <v>1.3333333333333335</v>
      </c>
      <c r="BJ107" s="937">
        <f t="shared" si="34"/>
        <v>61.162079510703364</v>
      </c>
      <c r="BK107" s="939">
        <f t="shared" si="34"/>
        <v>2.6613333333333333</v>
      </c>
      <c r="BL107" s="938">
        <f t="shared" si="34"/>
        <v>0.8</v>
      </c>
      <c r="BM107" s="938">
        <f t="shared" si="34"/>
        <v>0.53333333333333333</v>
      </c>
      <c r="BN107" s="938">
        <f t="shared" si="34"/>
        <v>0.26666666666666666</v>
      </c>
      <c r="BO107" s="937">
        <f>SUM(BO3:BO105)/2</f>
        <v>66685.984081532777</v>
      </c>
    </row>
    <row r="108" spans="1:67" ht="15.75">
      <c r="A108" s="453">
        <f t="shared" si="32"/>
        <v>33</v>
      </c>
      <c r="B108" s="1514" t="s">
        <v>89</v>
      </c>
      <c r="C108" s="1513">
        <v>43438</v>
      </c>
      <c r="D108" s="1514" t="s">
        <v>89</v>
      </c>
      <c r="E108" s="1514" t="s">
        <v>211</v>
      </c>
      <c r="F108" s="713"/>
      <c r="G108" s="1512">
        <v>0.26666666666666666</v>
      </c>
      <c r="H108" s="1512">
        <v>27.333333333333332</v>
      </c>
      <c r="I108" s="1512">
        <v>0.13333333333333333</v>
      </c>
      <c r="J108" s="1512">
        <v>0.66666666666666663</v>
      </c>
      <c r="K108" s="1512">
        <v>0</v>
      </c>
      <c r="L108" s="415"/>
      <c r="M108" s="1512">
        <v>0</v>
      </c>
      <c r="N108" s="1512">
        <v>0</v>
      </c>
      <c r="O108" s="1512">
        <v>0</v>
      </c>
      <c r="P108" s="1512">
        <v>0</v>
      </c>
      <c r="Q108" s="1512">
        <v>0</v>
      </c>
      <c r="R108" s="1512">
        <v>0</v>
      </c>
      <c r="S108" s="1512">
        <v>0</v>
      </c>
      <c r="T108" s="415"/>
      <c r="U108" s="1512">
        <v>0</v>
      </c>
      <c r="V108" s="415"/>
      <c r="W108" s="415"/>
      <c r="X108" s="1512">
        <v>0</v>
      </c>
      <c r="Y108" s="1512">
        <v>0</v>
      </c>
      <c r="Z108" s="1512">
        <v>0</v>
      </c>
      <c r="AA108" s="1512">
        <v>0</v>
      </c>
      <c r="AB108" s="415"/>
      <c r="AC108" s="1512">
        <v>0</v>
      </c>
      <c r="AD108" s="1512">
        <v>0</v>
      </c>
      <c r="AE108" s="415"/>
      <c r="AF108" s="415"/>
      <c r="AG108" s="415"/>
      <c r="AH108" s="415"/>
      <c r="AI108" s="1512">
        <v>0</v>
      </c>
      <c r="AJ108" s="1512">
        <v>0</v>
      </c>
      <c r="AK108" s="415"/>
      <c r="AL108" s="415"/>
      <c r="AM108" s="1512">
        <v>0</v>
      </c>
      <c r="AN108" s="415"/>
      <c r="AO108" s="415"/>
      <c r="AP108" s="415"/>
      <c r="AQ108" s="415"/>
      <c r="AR108" s="1492">
        <f t="shared" si="31"/>
        <v>28.4</v>
      </c>
      <c r="AS108" s="263"/>
    </row>
    <row r="109" spans="1:67" ht="15.75">
      <c r="B109" s="1501"/>
      <c r="C109" s="1500"/>
      <c r="D109" s="1501"/>
      <c r="E109" s="380" t="s">
        <v>206</v>
      </c>
      <c r="F109" s="713"/>
      <c r="G109" s="387">
        <v>1.8476190476190479</v>
      </c>
      <c r="H109" s="387">
        <v>26.476190476190478</v>
      </c>
      <c r="I109" s="387">
        <v>4.8952380952380947</v>
      </c>
      <c r="J109" s="387">
        <v>0.19047619047619047</v>
      </c>
      <c r="K109" s="387">
        <v>0</v>
      </c>
      <c r="L109" s="387"/>
      <c r="M109" s="387">
        <v>5.7142857142857148E-2</v>
      </c>
      <c r="N109" s="387">
        <v>0</v>
      </c>
      <c r="O109" s="387">
        <v>0.32380952380952382</v>
      </c>
      <c r="P109" s="387">
        <v>0</v>
      </c>
      <c r="Q109" s="387">
        <v>0.26666666666666666</v>
      </c>
      <c r="R109" s="387">
        <v>0</v>
      </c>
      <c r="S109" s="387">
        <v>0</v>
      </c>
      <c r="T109" s="387"/>
      <c r="U109" s="387">
        <v>0</v>
      </c>
      <c r="V109" s="387"/>
      <c r="W109" s="387"/>
      <c r="X109" s="387">
        <v>0</v>
      </c>
      <c r="Y109" s="387">
        <v>0</v>
      </c>
      <c r="Z109" s="387">
        <v>0</v>
      </c>
      <c r="AA109" s="387">
        <v>0</v>
      </c>
      <c r="AB109" s="387"/>
      <c r="AC109" s="387">
        <v>1.9047619047619046E-2</v>
      </c>
      <c r="AD109" s="387">
        <v>0</v>
      </c>
      <c r="AE109" s="387"/>
      <c r="AF109" s="387"/>
      <c r="AG109" s="387"/>
      <c r="AH109" s="387"/>
      <c r="AI109" s="387">
        <v>0</v>
      </c>
      <c r="AJ109" s="387">
        <v>0</v>
      </c>
      <c r="AK109" s="387"/>
      <c r="AL109" s="387"/>
      <c r="AM109" s="387">
        <v>0</v>
      </c>
      <c r="AN109" s="387"/>
      <c r="AO109" s="387"/>
      <c r="AP109" s="387"/>
      <c r="AQ109" s="387"/>
      <c r="AR109" s="880">
        <f>SUM(AR102:AR108)</f>
        <v>238.53333333333336</v>
      </c>
      <c r="AS109" s="263"/>
    </row>
    <row r="110" spans="1:67">
      <c r="B110" s="1501"/>
      <c r="C110" s="1500"/>
      <c r="D110" s="1501"/>
      <c r="E110" s="1501"/>
      <c r="F110" s="714"/>
      <c r="G110" s="1525"/>
      <c r="H110" s="1525"/>
      <c r="I110" s="1525"/>
      <c r="J110" s="1525"/>
      <c r="K110" s="1525"/>
      <c r="L110" s="398"/>
      <c r="M110" s="1525"/>
      <c r="N110" s="1525"/>
      <c r="O110" s="1525"/>
      <c r="P110" s="1525"/>
      <c r="Q110" s="1525"/>
      <c r="R110" s="1525"/>
      <c r="S110" s="1525"/>
      <c r="T110" s="398"/>
      <c r="U110" s="1525"/>
      <c r="V110" s="398"/>
      <c r="W110" s="398"/>
      <c r="X110" s="1525"/>
      <c r="Y110" s="1525"/>
      <c r="Z110" s="1525"/>
      <c r="AA110" s="1525"/>
      <c r="AB110" s="398"/>
      <c r="AC110" s="1525"/>
      <c r="AD110" s="1525"/>
      <c r="AE110" s="398"/>
      <c r="AF110" s="398"/>
      <c r="AG110" s="398"/>
      <c r="AH110" s="398"/>
      <c r="AI110" s="1525"/>
      <c r="AJ110" s="1525"/>
      <c r="AK110" s="398"/>
      <c r="AL110" s="398"/>
      <c r="AM110" s="1525"/>
      <c r="AN110" s="398"/>
      <c r="AO110" s="398"/>
      <c r="AP110" s="398"/>
      <c r="AQ110" s="398"/>
      <c r="AR110" s="717"/>
      <c r="AS110" s="263"/>
    </row>
    <row r="111" spans="1:67">
      <c r="B111" s="1501"/>
      <c r="C111" s="1500"/>
      <c r="D111" s="1501"/>
      <c r="E111" s="1501"/>
      <c r="F111" s="877"/>
      <c r="G111" s="1525"/>
      <c r="H111" s="1525"/>
      <c r="I111" s="1525"/>
      <c r="J111" s="1525"/>
      <c r="K111" s="1525"/>
      <c r="L111" s="398"/>
      <c r="M111" s="1525"/>
      <c r="N111" s="1525"/>
      <c r="O111" s="1525"/>
      <c r="P111" s="1525"/>
      <c r="Q111" s="1525"/>
      <c r="R111" s="1525"/>
      <c r="S111" s="1525"/>
      <c r="T111" s="398"/>
      <c r="U111" s="1525"/>
      <c r="V111" s="398"/>
      <c r="W111" s="398"/>
      <c r="X111" s="1525"/>
      <c r="Y111" s="1525"/>
      <c r="Z111" s="1525"/>
      <c r="AA111" s="1525"/>
      <c r="AB111" s="398"/>
      <c r="AC111" s="1525"/>
      <c r="AD111" s="1525"/>
      <c r="AE111" s="398"/>
      <c r="AF111" s="398"/>
      <c r="AG111" s="398"/>
      <c r="AH111" s="398"/>
      <c r="AI111" s="1525"/>
      <c r="AJ111" s="1525"/>
      <c r="AK111" s="398"/>
      <c r="AL111" s="398"/>
      <c r="AM111" s="1525"/>
      <c r="AN111" s="398"/>
      <c r="AO111" s="398"/>
      <c r="AP111" s="398"/>
      <c r="AQ111" s="398"/>
      <c r="AR111" s="717"/>
      <c r="AS111" s="263"/>
    </row>
    <row r="112" spans="1:67" ht="15.75">
      <c r="A112" s="453">
        <f>A108+1</f>
        <v>34</v>
      </c>
      <c r="B112" s="708" t="s">
        <v>92</v>
      </c>
      <c r="C112" s="710">
        <v>43166</v>
      </c>
      <c r="D112" s="708" t="s">
        <v>92</v>
      </c>
      <c r="E112" s="90" t="s">
        <v>211</v>
      </c>
      <c r="F112" s="385"/>
      <c r="G112" s="1512">
        <v>0.13333333333333333</v>
      </c>
      <c r="H112" s="1512">
        <v>104.93333333333334</v>
      </c>
      <c r="I112" s="1512">
        <v>0.26666666666666666</v>
      </c>
      <c r="J112" s="1512">
        <v>0</v>
      </c>
      <c r="K112" s="1512">
        <v>0</v>
      </c>
      <c r="L112" s="415"/>
      <c r="M112" s="1512">
        <v>0</v>
      </c>
      <c r="N112" s="1512">
        <v>0</v>
      </c>
      <c r="O112" s="1512">
        <v>0</v>
      </c>
      <c r="P112" s="1512">
        <v>0</v>
      </c>
      <c r="Q112" s="1512">
        <v>0</v>
      </c>
      <c r="R112" s="1512">
        <v>0</v>
      </c>
      <c r="S112" s="1512">
        <v>0</v>
      </c>
      <c r="T112" s="415"/>
      <c r="U112" s="709">
        <v>0</v>
      </c>
      <c r="V112" s="415"/>
      <c r="W112" s="415"/>
      <c r="X112" s="709">
        <v>0</v>
      </c>
      <c r="Y112" s="709">
        <v>0</v>
      </c>
      <c r="Z112" s="709">
        <v>0</v>
      </c>
      <c r="AA112" s="709">
        <v>0</v>
      </c>
      <c r="AB112" s="415"/>
      <c r="AC112" s="709">
        <v>0</v>
      </c>
      <c r="AD112" s="709">
        <v>0</v>
      </c>
      <c r="AE112" s="415"/>
      <c r="AF112" s="415"/>
      <c r="AG112" s="415"/>
      <c r="AH112" s="415"/>
      <c r="AI112" s="709">
        <v>0</v>
      </c>
      <c r="AJ112" s="709">
        <v>0</v>
      </c>
      <c r="AK112" s="415"/>
      <c r="AL112" s="415"/>
      <c r="AM112" s="709">
        <v>0</v>
      </c>
      <c r="AN112" s="415"/>
      <c r="AO112" s="415"/>
      <c r="AP112" s="415"/>
      <c r="AQ112" s="415"/>
      <c r="AR112" s="1492">
        <f t="shared" ref="AR112:AR121" si="35">SUM(G112:AQ112)</f>
        <v>105.33333333333334</v>
      </c>
      <c r="AS112" s="263"/>
    </row>
    <row r="113" spans="1:67" ht="15.75">
      <c r="A113" s="453">
        <f t="shared" ref="A113:A121" si="36">A112+1</f>
        <v>35</v>
      </c>
      <c r="B113" s="708" t="s">
        <v>92</v>
      </c>
      <c r="C113" s="1513">
        <v>43217</v>
      </c>
      <c r="D113" s="708" t="s">
        <v>92</v>
      </c>
      <c r="E113" s="90" t="s">
        <v>211</v>
      </c>
      <c r="F113" s="712"/>
      <c r="G113" s="1512">
        <v>1.6</v>
      </c>
      <c r="H113" s="1512">
        <v>6.666666666666667</v>
      </c>
      <c r="I113" s="1512">
        <v>0.8</v>
      </c>
      <c r="J113" s="1512">
        <v>0</v>
      </c>
      <c r="K113" s="1512">
        <v>0</v>
      </c>
      <c r="L113" s="415"/>
      <c r="M113" s="1512">
        <v>0</v>
      </c>
      <c r="N113" s="1512">
        <v>0</v>
      </c>
      <c r="O113" s="1512">
        <v>0</v>
      </c>
      <c r="P113" s="1512">
        <v>0</v>
      </c>
      <c r="Q113" s="1512">
        <v>0</v>
      </c>
      <c r="R113" s="1512">
        <v>0</v>
      </c>
      <c r="S113" s="1512">
        <v>0</v>
      </c>
      <c r="T113" s="415"/>
      <c r="U113" s="709">
        <v>0</v>
      </c>
      <c r="V113" s="415"/>
      <c r="W113" s="415"/>
      <c r="X113" s="709">
        <v>0</v>
      </c>
      <c r="Y113" s="709">
        <v>0</v>
      </c>
      <c r="Z113" s="709">
        <v>0</v>
      </c>
      <c r="AA113" s="709">
        <v>0</v>
      </c>
      <c r="AB113" s="415"/>
      <c r="AC113" s="709">
        <v>0</v>
      </c>
      <c r="AD113" s="709">
        <v>0</v>
      </c>
      <c r="AE113" s="415"/>
      <c r="AF113" s="415"/>
      <c r="AG113" s="415"/>
      <c r="AH113" s="415"/>
      <c r="AI113" s="709">
        <v>0</v>
      </c>
      <c r="AJ113" s="709">
        <v>0</v>
      </c>
      <c r="AK113" s="415"/>
      <c r="AL113" s="415"/>
      <c r="AM113" s="709">
        <v>0</v>
      </c>
      <c r="AN113" s="415"/>
      <c r="AO113" s="415"/>
      <c r="AP113" s="415"/>
      <c r="AQ113" s="415"/>
      <c r="AR113" s="1492">
        <f t="shared" si="35"/>
        <v>9.0666666666666682</v>
      </c>
      <c r="AS113" s="263"/>
    </row>
    <row r="114" spans="1:67" ht="15.75">
      <c r="A114" s="453">
        <f t="shared" si="36"/>
        <v>36</v>
      </c>
      <c r="B114" s="708" t="s">
        <v>92</v>
      </c>
      <c r="C114" s="1513">
        <v>43231</v>
      </c>
      <c r="D114" s="708" t="s">
        <v>92</v>
      </c>
      <c r="E114" s="90" t="s">
        <v>211</v>
      </c>
      <c r="F114" s="712"/>
      <c r="G114" s="1512">
        <v>2.5333333333333332</v>
      </c>
      <c r="H114" s="1512">
        <v>20</v>
      </c>
      <c r="I114" s="1512">
        <v>1.6</v>
      </c>
      <c r="J114" s="1512">
        <v>0</v>
      </c>
      <c r="K114" s="1512">
        <v>0</v>
      </c>
      <c r="L114" s="415"/>
      <c r="M114" s="1512">
        <v>0</v>
      </c>
      <c r="N114" s="1512">
        <v>0.13333333333333333</v>
      </c>
      <c r="O114" s="1512">
        <v>0</v>
      </c>
      <c r="P114" s="1512">
        <v>0</v>
      </c>
      <c r="Q114" s="1512">
        <v>0</v>
      </c>
      <c r="R114" s="1512">
        <v>0</v>
      </c>
      <c r="S114" s="1512">
        <v>0</v>
      </c>
      <c r="T114" s="415"/>
      <c r="U114" s="709">
        <v>0</v>
      </c>
      <c r="V114" s="415"/>
      <c r="W114" s="415"/>
      <c r="X114" s="709">
        <v>0</v>
      </c>
      <c r="Y114" s="709">
        <v>0</v>
      </c>
      <c r="Z114" s="709">
        <v>0</v>
      </c>
      <c r="AA114" s="709">
        <v>0</v>
      </c>
      <c r="AB114" s="415"/>
      <c r="AC114" s="709">
        <v>0</v>
      </c>
      <c r="AD114" s="709">
        <v>0</v>
      </c>
      <c r="AE114" s="415"/>
      <c r="AF114" s="415"/>
      <c r="AG114" s="415"/>
      <c r="AH114" s="415"/>
      <c r="AI114" s="709">
        <v>0</v>
      </c>
      <c r="AJ114" s="709">
        <v>0</v>
      </c>
      <c r="AK114" s="415"/>
      <c r="AL114" s="415"/>
      <c r="AM114" s="709">
        <v>0</v>
      </c>
      <c r="AN114" s="415"/>
      <c r="AO114" s="415"/>
      <c r="AP114" s="415"/>
      <c r="AQ114" s="415"/>
      <c r="AR114" s="1492">
        <f t="shared" si="35"/>
        <v>24.266666666666666</v>
      </c>
      <c r="AS114" s="263"/>
      <c r="BN114" s="132"/>
      <c r="BO114" s="132"/>
    </row>
    <row r="115" spans="1:67" ht="15.75">
      <c r="A115" s="453">
        <f t="shared" si="36"/>
        <v>37</v>
      </c>
      <c r="B115" s="90" t="s">
        <v>92</v>
      </c>
      <c r="C115" s="1513">
        <v>43245</v>
      </c>
      <c r="D115" s="90" t="s">
        <v>92</v>
      </c>
      <c r="E115" s="90" t="s">
        <v>211</v>
      </c>
      <c r="F115" s="713"/>
      <c r="G115" s="1512">
        <v>13.866666666666667</v>
      </c>
      <c r="H115" s="1512">
        <v>6.1333333333333329</v>
      </c>
      <c r="I115" s="1512">
        <v>0.93333333333333335</v>
      </c>
      <c r="J115" s="1512">
        <v>0</v>
      </c>
      <c r="K115" s="1512">
        <v>0</v>
      </c>
      <c r="L115" s="415"/>
      <c r="M115" s="1512">
        <v>0</v>
      </c>
      <c r="N115" s="1512">
        <v>0</v>
      </c>
      <c r="O115" s="1512">
        <v>0</v>
      </c>
      <c r="P115" s="1512">
        <v>0</v>
      </c>
      <c r="Q115" s="1512">
        <v>0</v>
      </c>
      <c r="R115" s="1512">
        <v>0</v>
      </c>
      <c r="S115" s="1512">
        <v>0</v>
      </c>
      <c r="T115" s="415"/>
      <c r="U115" s="709">
        <v>0</v>
      </c>
      <c r="V115" s="415"/>
      <c r="W115" s="415"/>
      <c r="X115" s="709">
        <v>0</v>
      </c>
      <c r="Y115" s="709">
        <v>0</v>
      </c>
      <c r="Z115" s="709">
        <v>0</v>
      </c>
      <c r="AA115" s="709">
        <v>0</v>
      </c>
      <c r="AB115" s="415"/>
      <c r="AC115" s="709">
        <v>0</v>
      </c>
      <c r="AD115" s="709">
        <v>0</v>
      </c>
      <c r="AE115" s="415"/>
      <c r="AF115" s="415"/>
      <c r="AG115" s="415"/>
      <c r="AH115" s="415"/>
      <c r="AI115" s="709">
        <v>0</v>
      </c>
      <c r="AJ115" s="709">
        <v>0</v>
      </c>
      <c r="AK115" s="415"/>
      <c r="AL115" s="415"/>
      <c r="AM115" s="709">
        <v>0</v>
      </c>
      <c r="AN115" s="415"/>
      <c r="AO115" s="415"/>
      <c r="AP115" s="415"/>
      <c r="AQ115" s="415"/>
      <c r="AR115" s="1492">
        <f t="shared" si="35"/>
        <v>20.933333333333334</v>
      </c>
      <c r="AS115" s="263"/>
      <c r="BN115" s="132"/>
      <c r="BO115" s="132"/>
    </row>
    <row r="116" spans="1:67" ht="15.75">
      <c r="A116" s="453">
        <f t="shared" si="36"/>
        <v>38</v>
      </c>
      <c r="B116" s="708" t="s">
        <v>92</v>
      </c>
      <c r="C116" s="1513">
        <v>43320</v>
      </c>
      <c r="D116" s="708" t="s">
        <v>92</v>
      </c>
      <c r="E116" s="1514" t="s">
        <v>74</v>
      </c>
      <c r="F116" s="713"/>
      <c r="G116" s="1512">
        <v>1.4666666666666666</v>
      </c>
      <c r="H116" s="1512">
        <v>56.666666666666664</v>
      </c>
      <c r="I116" s="1512">
        <v>0.4</v>
      </c>
      <c r="J116" s="1512">
        <v>0</v>
      </c>
      <c r="K116" s="1512">
        <v>0</v>
      </c>
      <c r="L116" s="415"/>
      <c r="M116" s="1512">
        <v>0.53333333333333333</v>
      </c>
      <c r="N116" s="1512">
        <v>0</v>
      </c>
      <c r="O116" s="1512">
        <v>0.4</v>
      </c>
      <c r="P116" s="1512">
        <v>0</v>
      </c>
      <c r="Q116" s="1512">
        <v>0.8</v>
      </c>
      <c r="R116" s="1512">
        <v>0</v>
      </c>
      <c r="S116" s="1512">
        <v>0</v>
      </c>
      <c r="T116" s="415"/>
      <c r="U116" s="709">
        <v>0</v>
      </c>
      <c r="V116" s="415"/>
      <c r="W116" s="415"/>
      <c r="X116" s="709">
        <v>0</v>
      </c>
      <c r="Y116" s="709">
        <v>0</v>
      </c>
      <c r="Z116" s="709">
        <v>0</v>
      </c>
      <c r="AA116" s="709">
        <v>0</v>
      </c>
      <c r="AB116" s="415"/>
      <c r="AC116" s="709">
        <v>0</v>
      </c>
      <c r="AD116" s="709">
        <v>0</v>
      </c>
      <c r="AE116" s="415"/>
      <c r="AF116" s="415"/>
      <c r="AG116" s="415"/>
      <c r="AH116" s="415"/>
      <c r="AI116" s="709">
        <v>0</v>
      </c>
      <c r="AJ116" s="709">
        <v>0</v>
      </c>
      <c r="AK116" s="415"/>
      <c r="AL116" s="415"/>
      <c r="AM116" s="709">
        <v>0</v>
      </c>
      <c r="AN116" s="415"/>
      <c r="AO116" s="415"/>
      <c r="AP116" s="415"/>
      <c r="AQ116" s="415"/>
      <c r="AR116" s="1492">
        <f t="shared" si="35"/>
        <v>60.266666666666659</v>
      </c>
      <c r="AS116" s="263"/>
      <c r="BN116" s="132"/>
      <c r="BO116" s="132"/>
    </row>
    <row r="117" spans="1:67" ht="15.75">
      <c r="A117" s="453">
        <f t="shared" si="36"/>
        <v>39</v>
      </c>
      <c r="B117" s="1514" t="s">
        <v>92</v>
      </c>
      <c r="C117" s="1513">
        <v>43368</v>
      </c>
      <c r="D117" s="1514" t="s">
        <v>92</v>
      </c>
      <c r="E117" s="1514" t="s">
        <v>211</v>
      </c>
      <c r="F117" s="713"/>
      <c r="G117" s="1512">
        <v>0</v>
      </c>
      <c r="H117" s="1512">
        <v>0.4</v>
      </c>
      <c r="I117" s="1512">
        <v>0.26666666666666666</v>
      </c>
      <c r="J117" s="1512">
        <v>0</v>
      </c>
      <c r="K117" s="1512">
        <v>0</v>
      </c>
      <c r="L117" s="415"/>
      <c r="M117" s="1512">
        <v>0</v>
      </c>
      <c r="N117" s="1512">
        <v>0.26666666666666666</v>
      </c>
      <c r="O117" s="1512">
        <v>0</v>
      </c>
      <c r="P117" s="1512">
        <v>0</v>
      </c>
      <c r="Q117" s="1512">
        <v>0</v>
      </c>
      <c r="R117" s="1512">
        <v>0</v>
      </c>
      <c r="S117" s="1512">
        <v>0</v>
      </c>
      <c r="T117" s="415"/>
      <c r="U117" s="1512">
        <v>0</v>
      </c>
      <c r="V117" s="415"/>
      <c r="W117" s="415"/>
      <c r="X117" s="1512">
        <v>0</v>
      </c>
      <c r="Y117" s="1512">
        <v>0</v>
      </c>
      <c r="Z117" s="1512">
        <v>0</v>
      </c>
      <c r="AA117" s="1512">
        <v>0</v>
      </c>
      <c r="AB117" s="415"/>
      <c r="AC117" s="1512">
        <v>0.13333333333333333</v>
      </c>
      <c r="AD117" s="1512">
        <v>0</v>
      </c>
      <c r="AE117" s="415"/>
      <c r="AF117" s="415"/>
      <c r="AG117" s="415"/>
      <c r="AH117" s="415"/>
      <c r="AI117" s="1512">
        <v>0</v>
      </c>
      <c r="AJ117" s="1512">
        <v>0</v>
      </c>
      <c r="AK117" s="415"/>
      <c r="AL117" s="415"/>
      <c r="AM117" s="1512">
        <v>0</v>
      </c>
      <c r="AN117" s="415"/>
      <c r="AO117" s="415"/>
      <c r="AP117" s="415"/>
      <c r="AQ117" s="415"/>
      <c r="AR117" s="1492">
        <f t="shared" si="35"/>
        <v>1.0666666666666667</v>
      </c>
      <c r="AS117" s="263"/>
      <c r="BN117" s="132"/>
      <c r="BO117" s="132"/>
    </row>
    <row r="118" spans="1:67" ht="15.75">
      <c r="A118" s="453">
        <f t="shared" si="36"/>
        <v>40</v>
      </c>
      <c r="B118" s="708" t="s">
        <v>92</v>
      </c>
      <c r="C118" s="1513">
        <v>43371</v>
      </c>
      <c r="D118" s="708" t="s">
        <v>92</v>
      </c>
      <c r="E118" s="90" t="s">
        <v>211</v>
      </c>
      <c r="F118" s="713"/>
      <c r="G118" s="1512">
        <v>0</v>
      </c>
      <c r="H118" s="1512">
        <v>0.4</v>
      </c>
      <c r="I118" s="1512">
        <v>0.26666666666666666</v>
      </c>
      <c r="J118" s="1512">
        <v>0</v>
      </c>
      <c r="K118" s="1512">
        <v>0</v>
      </c>
      <c r="L118" s="415"/>
      <c r="M118" s="1512">
        <v>0</v>
      </c>
      <c r="N118" s="1512">
        <v>0.26666666666666666</v>
      </c>
      <c r="O118" s="1512">
        <v>0</v>
      </c>
      <c r="P118" s="1512">
        <v>0</v>
      </c>
      <c r="Q118" s="1512">
        <v>0</v>
      </c>
      <c r="R118" s="1512">
        <v>0</v>
      </c>
      <c r="S118" s="1512">
        <v>0</v>
      </c>
      <c r="T118" s="415"/>
      <c r="U118" s="709">
        <v>0</v>
      </c>
      <c r="V118" s="415"/>
      <c r="W118" s="415"/>
      <c r="X118" s="709">
        <v>0</v>
      </c>
      <c r="Y118" s="709">
        <v>0</v>
      </c>
      <c r="Z118" s="709">
        <v>0</v>
      </c>
      <c r="AA118" s="709">
        <v>0</v>
      </c>
      <c r="AB118" s="415"/>
      <c r="AC118" s="709">
        <v>0</v>
      </c>
      <c r="AD118" s="709">
        <v>0</v>
      </c>
      <c r="AE118" s="415"/>
      <c r="AF118" s="415"/>
      <c r="AG118" s="415"/>
      <c r="AH118" s="415"/>
      <c r="AI118" s="709">
        <v>0</v>
      </c>
      <c r="AJ118" s="709">
        <v>0</v>
      </c>
      <c r="AK118" s="415"/>
      <c r="AL118" s="415"/>
      <c r="AM118" s="709">
        <v>0</v>
      </c>
      <c r="AN118" s="415"/>
      <c r="AO118" s="415"/>
      <c r="AP118" s="415"/>
      <c r="AQ118" s="415"/>
      <c r="AR118" s="1492">
        <f t="shared" si="35"/>
        <v>0.93333333333333335</v>
      </c>
      <c r="AS118" s="263"/>
      <c r="BN118" s="132"/>
      <c r="BO118" s="132"/>
    </row>
    <row r="119" spans="1:67" ht="15.75">
      <c r="A119" s="453">
        <f t="shared" si="36"/>
        <v>41</v>
      </c>
      <c r="B119" s="1514" t="s">
        <v>92</v>
      </c>
      <c r="C119" s="1513">
        <v>43406</v>
      </c>
      <c r="D119" s="1514" t="s">
        <v>92</v>
      </c>
      <c r="E119" s="1514" t="s">
        <v>74</v>
      </c>
      <c r="F119" s="384"/>
      <c r="G119" s="1512">
        <v>0</v>
      </c>
      <c r="H119" s="1512">
        <v>0.93333333333333335</v>
      </c>
      <c r="I119" s="1512">
        <v>6.2666666666666666</v>
      </c>
      <c r="J119" s="1512">
        <v>0</v>
      </c>
      <c r="K119" s="1512">
        <v>0</v>
      </c>
      <c r="L119" s="415"/>
      <c r="M119" s="1512">
        <v>0</v>
      </c>
      <c r="N119" s="1512">
        <v>0</v>
      </c>
      <c r="O119" s="1512">
        <v>0.13333333333333333</v>
      </c>
      <c r="P119" s="1512">
        <v>0</v>
      </c>
      <c r="Q119" s="1512">
        <v>0</v>
      </c>
      <c r="R119" s="1512">
        <v>0</v>
      </c>
      <c r="S119" s="1512">
        <v>0</v>
      </c>
      <c r="T119" s="415"/>
      <c r="U119" s="1512">
        <v>0</v>
      </c>
      <c r="V119" s="415"/>
      <c r="W119" s="415"/>
      <c r="X119" s="1512">
        <v>0</v>
      </c>
      <c r="Y119" s="711">
        <v>0</v>
      </c>
      <c r="Z119" s="1512">
        <v>0</v>
      </c>
      <c r="AA119" s="1512">
        <v>0</v>
      </c>
      <c r="AB119" s="415"/>
      <c r="AC119" s="1512">
        <v>0</v>
      </c>
      <c r="AD119" s="1512">
        <v>0</v>
      </c>
      <c r="AE119" s="415"/>
      <c r="AF119" s="415"/>
      <c r="AG119" s="415"/>
      <c r="AH119" s="415"/>
      <c r="AI119" s="1512">
        <v>0</v>
      </c>
      <c r="AJ119" s="1512">
        <v>0</v>
      </c>
      <c r="AK119" s="415"/>
      <c r="AL119" s="415"/>
      <c r="AM119" s="1512">
        <v>0</v>
      </c>
      <c r="AN119" s="415"/>
      <c r="AO119" s="415"/>
      <c r="AP119" s="415"/>
      <c r="AQ119" s="415"/>
      <c r="AR119" s="1492">
        <f t="shared" si="35"/>
        <v>7.3333333333333339</v>
      </c>
      <c r="AS119" s="263"/>
      <c r="BN119" s="132"/>
      <c r="BO119" s="132"/>
    </row>
    <row r="120" spans="1:67" ht="15.75">
      <c r="A120" s="453">
        <f t="shared" si="36"/>
        <v>42</v>
      </c>
      <c r="B120" s="1514" t="s">
        <v>92</v>
      </c>
      <c r="C120" s="1513">
        <v>43442</v>
      </c>
      <c r="D120" s="1514" t="s">
        <v>92</v>
      </c>
      <c r="E120" s="1514" t="s">
        <v>211</v>
      </c>
      <c r="F120" s="713"/>
      <c r="G120" s="1512">
        <v>0</v>
      </c>
      <c r="H120" s="1512">
        <v>53.199999999999996</v>
      </c>
      <c r="I120" s="1512">
        <v>2.9333333333333331</v>
      </c>
      <c r="J120" s="1512">
        <v>0</v>
      </c>
      <c r="K120" s="1512">
        <v>0</v>
      </c>
      <c r="L120" s="415"/>
      <c r="M120" s="1512">
        <v>0</v>
      </c>
      <c r="N120" s="1512">
        <v>0</v>
      </c>
      <c r="O120" s="1512">
        <v>0</v>
      </c>
      <c r="P120" s="1512">
        <v>0</v>
      </c>
      <c r="Q120" s="1512">
        <v>0</v>
      </c>
      <c r="R120" s="1512">
        <v>0</v>
      </c>
      <c r="S120" s="1512">
        <v>0</v>
      </c>
      <c r="T120" s="415"/>
      <c r="U120" s="1512">
        <v>0</v>
      </c>
      <c r="V120" s="415"/>
      <c r="W120" s="415"/>
      <c r="X120" s="1512">
        <v>0</v>
      </c>
      <c r="Y120" s="1512">
        <v>0</v>
      </c>
      <c r="Z120" s="1512">
        <v>0</v>
      </c>
      <c r="AA120" s="1512">
        <v>0</v>
      </c>
      <c r="AB120" s="415"/>
      <c r="AC120" s="1512">
        <v>0</v>
      </c>
      <c r="AD120" s="1512">
        <v>0</v>
      </c>
      <c r="AE120" s="415"/>
      <c r="AF120" s="415"/>
      <c r="AG120" s="415"/>
      <c r="AH120" s="415"/>
      <c r="AI120" s="1512">
        <v>0</v>
      </c>
      <c r="AJ120" s="1512">
        <v>0</v>
      </c>
      <c r="AK120" s="415"/>
      <c r="AL120" s="415"/>
      <c r="AM120" s="1512">
        <v>0</v>
      </c>
      <c r="AN120" s="415"/>
      <c r="AO120" s="415"/>
      <c r="AP120" s="415"/>
      <c r="AQ120" s="415"/>
      <c r="AR120" s="1492">
        <f t="shared" si="35"/>
        <v>56.133333333333326</v>
      </c>
      <c r="AS120" s="263"/>
      <c r="BN120" s="132"/>
      <c r="BO120" s="132"/>
    </row>
    <row r="121" spans="1:67" ht="15.75">
      <c r="A121" s="453">
        <f t="shared" si="36"/>
        <v>43</v>
      </c>
      <c r="B121" s="1514" t="s">
        <v>92</v>
      </c>
      <c r="C121" s="1513">
        <v>43464</v>
      </c>
      <c r="D121" s="1514" t="s">
        <v>92</v>
      </c>
      <c r="E121" s="1514" t="s">
        <v>211</v>
      </c>
      <c r="F121" s="389"/>
      <c r="G121" s="1512">
        <v>1.2</v>
      </c>
      <c r="H121" s="1512">
        <v>64.266666666666666</v>
      </c>
      <c r="I121" s="1512">
        <v>2.6666666666666665</v>
      </c>
      <c r="J121" s="1512">
        <v>0</v>
      </c>
      <c r="K121" s="1512">
        <v>0</v>
      </c>
      <c r="L121" s="415"/>
      <c r="M121" s="1512">
        <v>0</v>
      </c>
      <c r="N121" s="1512">
        <v>0</v>
      </c>
      <c r="O121" s="1512">
        <v>0</v>
      </c>
      <c r="P121" s="1512">
        <v>0</v>
      </c>
      <c r="Q121" s="1512">
        <v>0</v>
      </c>
      <c r="R121" s="1512">
        <v>0</v>
      </c>
      <c r="S121" s="1512">
        <v>0</v>
      </c>
      <c r="T121" s="415"/>
      <c r="U121" s="1512">
        <v>0</v>
      </c>
      <c r="V121" s="415"/>
      <c r="W121" s="415"/>
      <c r="X121" s="1512">
        <v>0</v>
      </c>
      <c r="Y121" s="1512">
        <v>0</v>
      </c>
      <c r="Z121" s="1512">
        <v>0</v>
      </c>
      <c r="AA121" s="1512">
        <v>0</v>
      </c>
      <c r="AB121" s="415"/>
      <c r="AC121" s="1512">
        <v>0</v>
      </c>
      <c r="AD121" s="1512">
        <v>0</v>
      </c>
      <c r="AE121" s="415"/>
      <c r="AF121" s="415"/>
      <c r="AG121" s="415"/>
      <c r="AH121" s="415"/>
      <c r="AI121" s="1512">
        <v>0</v>
      </c>
      <c r="AJ121" s="1512">
        <v>0</v>
      </c>
      <c r="AK121" s="415"/>
      <c r="AL121" s="415"/>
      <c r="AM121" s="1512">
        <v>0</v>
      </c>
      <c r="AN121" s="415"/>
      <c r="AO121" s="415"/>
      <c r="AP121" s="415"/>
      <c r="AQ121" s="415"/>
      <c r="AR121" s="1492">
        <f t="shared" si="35"/>
        <v>68.13333333333334</v>
      </c>
      <c r="AS121" s="263"/>
      <c r="BN121" s="132"/>
      <c r="BO121" s="132"/>
    </row>
    <row r="122" spans="1:67" ht="15.75">
      <c r="B122" s="1501"/>
      <c r="C122" s="1500"/>
      <c r="D122" s="1501"/>
      <c r="E122" s="380" t="s">
        <v>206</v>
      </c>
      <c r="F122" s="713"/>
      <c r="G122" s="387">
        <v>2.0799999999999996</v>
      </c>
      <c r="H122" s="387">
        <v>31.360000000000003</v>
      </c>
      <c r="I122" s="387">
        <v>1.6400000000000001</v>
      </c>
      <c r="J122" s="387">
        <v>0</v>
      </c>
      <c r="K122" s="387">
        <v>0</v>
      </c>
      <c r="L122" s="387"/>
      <c r="M122" s="387">
        <v>5.333333333333333E-2</v>
      </c>
      <c r="N122" s="387">
        <v>6.666666666666668E-2</v>
      </c>
      <c r="O122" s="387">
        <v>5.333333333333333E-2</v>
      </c>
      <c r="P122" s="387">
        <v>0</v>
      </c>
      <c r="Q122" s="387">
        <v>0.08</v>
      </c>
      <c r="R122" s="387">
        <v>0</v>
      </c>
      <c r="S122" s="387">
        <v>0</v>
      </c>
      <c r="T122" s="387"/>
      <c r="U122" s="387">
        <v>0</v>
      </c>
      <c r="V122" s="387"/>
      <c r="W122" s="387"/>
      <c r="X122" s="387">
        <v>0</v>
      </c>
      <c r="Y122" s="387">
        <v>0</v>
      </c>
      <c r="Z122" s="387">
        <v>0</v>
      </c>
      <c r="AA122" s="387">
        <v>0</v>
      </c>
      <c r="AB122" s="387"/>
      <c r="AC122" s="387">
        <v>1.3333333333333332E-2</v>
      </c>
      <c r="AD122" s="387">
        <v>0</v>
      </c>
      <c r="AE122" s="387"/>
      <c r="AF122" s="387"/>
      <c r="AG122" s="387"/>
      <c r="AH122" s="387"/>
      <c r="AI122" s="387">
        <v>0</v>
      </c>
      <c r="AJ122" s="387">
        <v>0</v>
      </c>
      <c r="AK122" s="387"/>
      <c r="AL122" s="387"/>
      <c r="AM122" s="387">
        <v>0</v>
      </c>
      <c r="AN122" s="387"/>
      <c r="AO122" s="387"/>
      <c r="AP122" s="387"/>
      <c r="AQ122" s="387"/>
      <c r="AR122" s="880">
        <f>SUM(AR112:AR121)</f>
        <v>353.4666666666667</v>
      </c>
      <c r="AS122" s="263"/>
    </row>
    <row r="123" spans="1:67">
      <c r="B123" s="1501"/>
      <c r="C123" s="1500"/>
      <c r="D123" s="1501"/>
      <c r="E123" s="1501"/>
      <c r="F123" s="714"/>
      <c r="G123" s="1525"/>
      <c r="H123" s="1525"/>
      <c r="I123" s="1525"/>
      <c r="J123" s="1525"/>
      <c r="K123" s="1525"/>
      <c r="L123" s="398"/>
      <c r="M123" s="1525"/>
      <c r="N123" s="1525"/>
      <c r="O123" s="1525"/>
      <c r="P123" s="1525"/>
      <c r="Q123" s="1525"/>
      <c r="R123" s="1525"/>
      <c r="S123" s="1525"/>
      <c r="T123" s="398"/>
      <c r="U123" s="1525"/>
      <c r="V123" s="398"/>
      <c r="W123" s="398"/>
      <c r="X123" s="1525"/>
      <c r="Y123" s="1525"/>
      <c r="Z123" s="1525"/>
      <c r="AA123" s="1525"/>
      <c r="AB123" s="398"/>
      <c r="AC123" s="1525"/>
      <c r="AD123" s="1525"/>
      <c r="AE123" s="398"/>
      <c r="AF123" s="398"/>
      <c r="AG123" s="398"/>
      <c r="AH123" s="398"/>
      <c r="AI123" s="1525"/>
      <c r="AJ123" s="1525"/>
      <c r="AK123" s="398"/>
      <c r="AL123" s="398"/>
      <c r="AM123" s="1525"/>
      <c r="AN123" s="398"/>
      <c r="AO123" s="398"/>
      <c r="AP123" s="398"/>
      <c r="AQ123" s="398"/>
      <c r="AR123" s="717"/>
      <c r="AS123" s="263"/>
    </row>
    <row r="124" spans="1:67">
      <c r="B124" s="1501"/>
      <c r="C124" s="1500"/>
      <c r="D124" s="1501"/>
      <c r="E124" s="1501"/>
      <c r="F124" s="877"/>
      <c r="G124" s="1525"/>
      <c r="H124" s="1525"/>
      <c r="I124" s="1525"/>
      <c r="J124" s="1525"/>
      <c r="K124" s="1525"/>
      <c r="L124" s="398"/>
      <c r="M124" s="1525"/>
      <c r="N124" s="1525"/>
      <c r="O124" s="1525"/>
      <c r="P124" s="1525"/>
      <c r="Q124" s="1525"/>
      <c r="R124" s="1525"/>
      <c r="S124" s="1525"/>
      <c r="T124" s="398"/>
      <c r="U124" s="1525"/>
      <c r="V124" s="398"/>
      <c r="W124" s="398"/>
      <c r="X124" s="1525"/>
      <c r="Y124" s="1525"/>
      <c r="Z124" s="1525"/>
      <c r="AA124" s="1525"/>
      <c r="AB124" s="398"/>
      <c r="AC124" s="1525"/>
      <c r="AD124" s="1525"/>
      <c r="AE124" s="398"/>
      <c r="AF124" s="398"/>
      <c r="AG124" s="398"/>
      <c r="AH124" s="398"/>
      <c r="AI124" s="1525"/>
      <c r="AJ124" s="1525"/>
      <c r="AK124" s="398"/>
      <c r="AL124" s="398"/>
      <c r="AM124" s="1525"/>
      <c r="AN124" s="398"/>
      <c r="AO124" s="398"/>
      <c r="AP124" s="398"/>
      <c r="AQ124" s="398"/>
      <c r="AR124" s="717"/>
      <c r="AS124" s="263"/>
    </row>
    <row r="125" spans="1:67" ht="15.75">
      <c r="A125" s="453">
        <f>A121+1</f>
        <v>44</v>
      </c>
      <c r="B125" s="708" t="s">
        <v>121</v>
      </c>
      <c r="C125" s="710">
        <v>43168</v>
      </c>
      <c r="D125" s="708" t="s">
        <v>121</v>
      </c>
      <c r="E125" s="90" t="s">
        <v>211</v>
      </c>
      <c r="F125" s="385"/>
      <c r="G125" s="1512">
        <v>2.5333333333333332</v>
      </c>
      <c r="H125" s="1512">
        <v>27.733333333333334</v>
      </c>
      <c r="I125" s="1512">
        <v>0.8</v>
      </c>
      <c r="J125" s="1512">
        <v>0</v>
      </c>
      <c r="K125" s="1512">
        <v>0</v>
      </c>
      <c r="L125" s="415"/>
      <c r="M125" s="1512">
        <v>0</v>
      </c>
      <c r="N125" s="1512">
        <v>0</v>
      </c>
      <c r="O125" s="1512">
        <v>0</v>
      </c>
      <c r="P125" s="1512">
        <v>0</v>
      </c>
      <c r="Q125" s="1512">
        <v>0</v>
      </c>
      <c r="R125" s="1512">
        <v>0</v>
      </c>
      <c r="S125" s="1512">
        <v>0</v>
      </c>
      <c r="T125" s="415"/>
      <c r="U125" s="709">
        <v>0</v>
      </c>
      <c r="V125" s="415"/>
      <c r="W125" s="415"/>
      <c r="X125" s="709">
        <v>0</v>
      </c>
      <c r="Y125" s="709">
        <v>0</v>
      </c>
      <c r="Z125" s="709">
        <v>0</v>
      </c>
      <c r="AA125" s="709">
        <v>0</v>
      </c>
      <c r="AB125" s="415"/>
      <c r="AC125" s="709">
        <v>0</v>
      </c>
      <c r="AD125" s="709">
        <v>0</v>
      </c>
      <c r="AE125" s="415"/>
      <c r="AF125" s="415"/>
      <c r="AG125" s="415"/>
      <c r="AH125" s="415"/>
      <c r="AI125" s="709">
        <v>0</v>
      </c>
      <c r="AJ125" s="709">
        <v>0</v>
      </c>
      <c r="AK125" s="415"/>
      <c r="AL125" s="415"/>
      <c r="AM125" s="709">
        <v>0</v>
      </c>
      <c r="AN125" s="415"/>
      <c r="AO125" s="415"/>
      <c r="AP125" s="415"/>
      <c r="AQ125" s="415"/>
      <c r="AR125" s="1492">
        <f t="shared" ref="AR125:AR130" si="37">SUM(G125:AQ125)</f>
        <v>31.066666666666666</v>
      </c>
      <c r="AS125" s="263"/>
    </row>
    <row r="126" spans="1:67" ht="15.75">
      <c r="A126" s="453">
        <f t="shared" ref="A126:A130" si="38">A125+1</f>
        <v>45</v>
      </c>
      <c r="B126" s="90" t="s">
        <v>121</v>
      </c>
      <c r="C126" s="1513">
        <v>43231</v>
      </c>
      <c r="D126" s="90" t="s">
        <v>121</v>
      </c>
      <c r="E126" s="90" t="s">
        <v>211</v>
      </c>
      <c r="F126" s="384"/>
      <c r="G126" s="1512">
        <v>63.333333333333336</v>
      </c>
      <c r="H126" s="1512">
        <v>7.8666666666666663</v>
      </c>
      <c r="I126" s="1512">
        <v>2</v>
      </c>
      <c r="J126" s="1512">
        <v>258.66666666666669</v>
      </c>
      <c r="K126" s="1512">
        <v>0</v>
      </c>
      <c r="L126" s="415"/>
      <c r="M126" s="1512">
        <v>0</v>
      </c>
      <c r="N126" s="1512">
        <v>0</v>
      </c>
      <c r="O126" s="1512">
        <v>0</v>
      </c>
      <c r="P126" s="1512">
        <v>0</v>
      </c>
      <c r="Q126" s="1512">
        <v>0</v>
      </c>
      <c r="R126" s="1512">
        <v>0</v>
      </c>
      <c r="S126" s="1512">
        <v>0</v>
      </c>
      <c r="T126" s="415"/>
      <c r="U126" s="709">
        <v>0</v>
      </c>
      <c r="V126" s="415"/>
      <c r="W126" s="415"/>
      <c r="X126" s="709">
        <v>0</v>
      </c>
      <c r="Y126" s="709">
        <v>0</v>
      </c>
      <c r="Z126" s="709">
        <v>0</v>
      </c>
      <c r="AA126" s="709">
        <v>0</v>
      </c>
      <c r="AB126" s="415"/>
      <c r="AC126" s="709">
        <v>0</v>
      </c>
      <c r="AD126" s="709">
        <v>0</v>
      </c>
      <c r="AE126" s="415"/>
      <c r="AF126" s="415"/>
      <c r="AG126" s="415"/>
      <c r="AH126" s="415"/>
      <c r="AI126" s="709">
        <v>0</v>
      </c>
      <c r="AJ126" s="709">
        <v>0</v>
      </c>
      <c r="AK126" s="415"/>
      <c r="AL126" s="415"/>
      <c r="AM126" s="709">
        <v>0</v>
      </c>
      <c r="AN126" s="415"/>
      <c r="AO126" s="415"/>
      <c r="AP126" s="415"/>
      <c r="AQ126" s="415"/>
      <c r="AR126" s="1492">
        <f t="shared" si="37"/>
        <v>331.86666666666667</v>
      </c>
      <c r="AS126" s="263"/>
    </row>
    <row r="127" spans="1:67" ht="15.75">
      <c r="A127" s="453">
        <f t="shared" si="38"/>
        <v>46</v>
      </c>
      <c r="B127" s="708" t="s">
        <v>121</v>
      </c>
      <c r="C127" s="1513">
        <v>43371</v>
      </c>
      <c r="D127" s="708" t="s">
        <v>121</v>
      </c>
      <c r="E127" s="90" t="s">
        <v>211</v>
      </c>
      <c r="F127" s="384"/>
      <c r="G127" s="1512">
        <v>7.333333333333333</v>
      </c>
      <c r="H127" s="1512">
        <v>1.7333333333333334</v>
      </c>
      <c r="I127" s="1512">
        <v>0.4</v>
      </c>
      <c r="J127" s="1512">
        <v>0</v>
      </c>
      <c r="K127" s="1512">
        <v>0</v>
      </c>
      <c r="L127" s="415"/>
      <c r="M127" s="1512">
        <v>0</v>
      </c>
      <c r="N127" s="1512">
        <v>0.4</v>
      </c>
      <c r="O127" s="1512">
        <v>0.13333333333333333</v>
      </c>
      <c r="P127" s="1512">
        <v>0</v>
      </c>
      <c r="Q127" s="1512">
        <v>0</v>
      </c>
      <c r="R127" s="1512">
        <v>0</v>
      </c>
      <c r="S127" s="1512">
        <v>0</v>
      </c>
      <c r="T127" s="415"/>
      <c r="U127" s="709">
        <v>0</v>
      </c>
      <c r="V127" s="415"/>
      <c r="W127" s="415"/>
      <c r="X127" s="709">
        <v>0</v>
      </c>
      <c r="Y127" s="709">
        <v>0</v>
      </c>
      <c r="Z127" s="709">
        <v>0</v>
      </c>
      <c r="AA127" s="709">
        <v>0</v>
      </c>
      <c r="AB127" s="415"/>
      <c r="AC127" s="709">
        <v>0</v>
      </c>
      <c r="AD127" s="709">
        <v>0</v>
      </c>
      <c r="AE127" s="415"/>
      <c r="AF127" s="415"/>
      <c r="AG127" s="415"/>
      <c r="AH127" s="415"/>
      <c r="AI127" s="709">
        <v>0</v>
      </c>
      <c r="AJ127" s="709">
        <v>0</v>
      </c>
      <c r="AK127" s="415"/>
      <c r="AL127" s="415"/>
      <c r="AM127" s="709">
        <v>0</v>
      </c>
      <c r="AN127" s="415"/>
      <c r="AO127" s="415"/>
      <c r="AP127" s="415"/>
      <c r="AQ127" s="415"/>
      <c r="AR127" s="1492">
        <f t="shared" si="37"/>
        <v>10</v>
      </c>
      <c r="AS127" s="263"/>
    </row>
    <row r="128" spans="1:67" ht="15.75">
      <c r="A128" s="453">
        <f t="shared" si="38"/>
        <v>47</v>
      </c>
      <c r="B128" s="1514" t="s">
        <v>121</v>
      </c>
      <c r="C128" s="1513">
        <v>43406</v>
      </c>
      <c r="D128" s="1514" t="s">
        <v>121</v>
      </c>
      <c r="E128" s="1514" t="s">
        <v>211</v>
      </c>
      <c r="F128" s="384"/>
      <c r="G128" s="1512">
        <v>0.13333333333333333</v>
      </c>
      <c r="H128" s="1512">
        <v>3.7333333333333334</v>
      </c>
      <c r="I128" s="1512">
        <v>8</v>
      </c>
      <c r="J128" s="1512">
        <v>0</v>
      </c>
      <c r="K128" s="1512">
        <v>0</v>
      </c>
      <c r="L128" s="415"/>
      <c r="M128" s="1512">
        <v>0</v>
      </c>
      <c r="N128" s="1512">
        <v>0</v>
      </c>
      <c r="O128" s="1512">
        <v>0.13333333333333333</v>
      </c>
      <c r="P128" s="1512">
        <v>0</v>
      </c>
      <c r="Q128" s="1512">
        <v>0</v>
      </c>
      <c r="R128" s="1512">
        <v>0</v>
      </c>
      <c r="S128" s="1512">
        <v>0</v>
      </c>
      <c r="T128" s="415"/>
      <c r="U128" s="1512">
        <v>0</v>
      </c>
      <c r="V128" s="415"/>
      <c r="W128" s="415"/>
      <c r="X128" s="1512">
        <v>0</v>
      </c>
      <c r="Y128" s="1512">
        <v>0</v>
      </c>
      <c r="Z128" s="1512">
        <v>0</v>
      </c>
      <c r="AA128" s="1512">
        <v>0</v>
      </c>
      <c r="AB128" s="415"/>
      <c r="AC128" s="1512">
        <v>0</v>
      </c>
      <c r="AD128" s="1512">
        <v>0</v>
      </c>
      <c r="AE128" s="415"/>
      <c r="AF128" s="415"/>
      <c r="AG128" s="415"/>
      <c r="AH128" s="415"/>
      <c r="AI128" s="1512">
        <v>0</v>
      </c>
      <c r="AJ128" s="1512">
        <v>0</v>
      </c>
      <c r="AK128" s="415"/>
      <c r="AL128" s="415"/>
      <c r="AM128" s="1512">
        <v>0</v>
      </c>
      <c r="AN128" s="415"/>
      <c r="AO128" s="415"/>
      <c r="AP128" s="415"/>
      <c r="AQ128" s="415"/>
      <c r="AR128" s="1492">
        <f t="shared" si="37"/>
        <v>12</v>
      </c>
      <c r="AS128" s="263"/>
    </row>
    <row r="129" spans="1:45" ht="15.75">
      <c r="A129" s="453">
        <f t="shared" si="38"/>
        <v>48</v>
      </c>
      <c r="B129" s="1514" t="s">
        <v>121</v>
      </c>
      <c r="C129" s="1513">
        <v>43442</v>
      </c>
      <c r="D129" s="1514" t="s">
        <v>121</v>
      </c>
      <c r="E129" s="1514" t="s">
        <v>211</v>
      </c>
      <c r="F129" s="389"/>
      <c r="G129" s="1512">
        <v>0.26666666666666666</v>
      </c>
      <c r="H129" s="1512">
        <v>80.8</v>
      </c>
      <c r="I129" s="1512">
        <v>1.6</v>
      </c>
      <c r="J129" s="1512">
        <v>0.13333333333333333</v>
      </c>
      <c r="K129" s="1512">
        <v>0</v>
      </c>
      <c r="L129" s="415"/>
      <c r="M129" s="1512">
        <v>0</v>
      </c>
      <c r="N129" s="1512">
        <v>0</v>
      </c>
      <c r="O129" s="1512">
        <v>0</v>
      </c>
      <c r="P129" s="1512">
        <v>0</v>
      </c>
      <c r="Q129" s="1512">
        <v>0</v>
      </c>
      <c r="R129" s="1512">
        <v>0.13333333333333333</v>
      </c>
      <c r="S129" s="1512">
        <v>0</v>
      </c>
      <c r="T129" s="415"/>
      <c r="U129" s="1512">
        <v>0</v>
      </c>
      <c r="V129" s="415"/>
      <c r="W129" s="415"/>
      <c r="X129" s="1512">
        <v>0</v>
      </c>
      <c r="Y129" s="1512">
        <v>0</v>
      </c>
      <c r="Z129" s="1512">
        <v>0</v>
      </c>
      <c r="AA129" s="1512">
        <v>0</v>
      </c>
      <c r="AB129" s="415"/>
      <c r="AC129" s="1512">
        <v>0</v>
      </c>
      <c r="AD129" s="1512">
        <v>0</v>
      </c>
      <c r="AE129" s="415"/>
      <c r="AF129" s="415"/>
      <c r="AG129" s="415"/>
      <c r="AH129" s="415"/>
      <c r="AI129" s="1512">
        <v>0</v>
      </c>
      <c r="AJ129" s="1512">
        <v>0</v>
      </c>
      <c r="AK129" s="415"/>
      <c r="AL129" s="415"/>
      <c r="AM129" s="1512">
        <v>0</v>
      </c>
      <c r="AN129" s="415"/>
      <c r="AO129" s="415"/>
      <c r="AP129" s="415"/>
      <c r="AQ129" s="415"/>
      <c r="AR129" s="1492">
        <f t="shared" si="37"/>
        <v>82.933333333333337</v>
      </c>
      <c r="AS129" s="263"/>
    </row>
    <row r="130" spans="1:45" ht="15.75">
      <c r="A130" s="453">
        <f t="shared" si="38"/>
        <v>49</v>
      </c>
      <c r="B130" s="1514" t="s">
        <v>121</v>
      </c>
      <c r="C130" s="1513">
        <v>43464</v>
      </c>
      <c r="D130" s="1514" t="s">
        <v>121</v>
      </c>
      <c r="E130" s="1514" t="s">
        <v>211</v>
      </c>
      <c r="F130" s="384"/>
      <c r="G130" s="1512">
        <v>0.4</v>
      </c>
      <c r="H130" s="1512">
        <v>345.33333333333331</v>
      </c>
      <c r="I130" s="1512">
        <v>1.2</v>
      </c>
      <c r="J130" s="1512">
        <v>0</v>
      </c>
      <c r="K130" s="1512">
        <v>0</v>
      </c>
      <c r="L130" s="415"/>
      <c r="M130" s="1512">
        <v>0</v>
      </c>
      <c r="N130" s="1512">
        <v>0</v>
      </c>
      <c r="O130" s="1512">
        <v>0</v>
      </c>
      <c r="P130" s="1512">
        <v>0</v>
      </c>
      <c r="Q130" s="1512">
        <v>0</v>
      </c>
      <c r="R130" s="1512">
        <v>0</v>
      </c>
      <c r="S130" s="1512">
        <v>0</v>
      </c>
      <c r="T130" s="415"/>
      <c r="U130" s="1512">
        <v>0</v>
      </c>
      <c r="V130" s="415"/>
      <c r="W130" s="415"/>
      <c r="X130" s="1512">
        <v>0</v>
      </c>
      <c r="Y130" s="1512">
        <v>0</v>
      </c>
      <c r="Z130" s="1512">
        <v>0</v>
      </c>
      <c r="AA130" s="1512">
        <v>0</v>
      </c>
      <c r="AB130" s="415"/>
      <c r="AC130" s="1512">
        <v>0</v>
      </c>
      <c r="AD130" s="1512">
        <v>0</v>
      </c>
      <c r="AE130" s="415"/>
      <c r="AF130" s="415"/>
      <c r="AG130" s="415"/>
      <c r="AH130" s="415"/>
      <c r="AI130" s="1512">
        <v>0</v>
      </c>
      <c r="AJ130" s="1512">
        <v>0</v>
      </c>
      <c r="AK130" s="415"/>
      <c r="AL130" s="415"/>
      <c r="AM130" s="1512">
        <v>0</v>
      </c>
      <c r="AN130" s="415"/>
      <c r="AO130" s="415"/>
      <c r="AP130" s="415"/>
      <c r="AQ130" s="415"/>
      <c r="AR130" s="1492">
        <f t="shared" si="37"/>
        <v>346.93333333333328</v>
      </c>
      <c r="AS130" s="263"/>
    </row>
    <row r="131" spans="1:45" ht="15.75">
      <c r="B131" s="1501"/>
      <c r="C131" s="1500"/>
      <c r="D131" s="1501"/>
      <c r="E131" s="380" t="s">
        <v>206</v>
      </c>
      <c r="F131" s="713"/>
      <c r="G131" s="387">
        <v>12.333333333333336</v>
      </c>
      <c r="H131" s="387">
        <v>77.86666666666666</v>
      </c>
      <c r="I131" s="387">
        <v>2.333333333333333</v>
      </c>
      <c r="J131" s="387">
        <v>43.133333333333333</v>
      </c>
      <c r="K131" s="387">
        <v>0</v>
      </c>
      <c r="L131" s="387"/>
      <c r="M131" s="387">
        <v>0</v>
      </c>
      <c r="N131" s="387">
        <v>6.6666666666666666E-2</v>
      </c>
      <c r="O131" s="387">
        <v>4.4444444444444446E-2</v>
      </c>
      <c r="P131" s="387">
        <v>0</v>
      </c>
      <c r="Q131" s="387">
        <v>0</v>
      </c>
      <c r="R131" s="387">
        <v>2.2222222222222223E-2</v>
      </c>
      <c r="S131" s="387">
        <v>0</v>
      </c>
      <c r="T131" s="387"/>
      <c r="U131" s="387">
        <v>0</v>
      </c>
      <c r="V131" s="387"/>
      <c r="W131" s="387"/>
      <c r="X131" s="387">
        <v>0</v>
      </c>
      <c r="Y131" s="387">
        <v>0</v>
      </c>
      <c r="Z131" s="387">
        <v>0</v>
      </c>
      <c r="AA131" s="387">
        <v>0</v>
      </c>
      <c r="AB131" s="387"/>
      <c r="AC131" s="387">
        <v>0</v>
      </c>
      <c r="AD131" s="387">
        <v>0</v>
      </c>
      <c r="AE131" s="387"/>
      <c r="AF131" s="387"/>
      <c r="AG131" s="387"/>
      <c r="AH131" s="387"/>
      <c r="AI131" s="387">
        <v>0</v>
      </c>
      <c r="AJ131" s="387">
        <v>0</v>
      </c>
      <c r="AK131" s="387"/>
      <c r="AL131" s="387"/>
      <c r="AM131" s="387">
        <v>0</v>
      </c>
      <c r="AN131" s="387"/>
      <c r="AO131" s="387"/>
      <c r="AP131" s="387"/>
      <c r="AQ131" s="387"/>
      <c r="AR131" s="880">
        <f>SUM(AR125:AR130)</f>
        <v>814.8</v>
      </c>
      <c r="AS131" s="263"/>
    </row>
    <row r="132" spans="1:45">
      <c r="B132" s="1501"/>
      <c r="C132" s="1500"/>
      <c r="D132" s="1501"/>
      <c r="E132" s="1501"/>
      <c r="F132" s="714"/>
      <c r="G132" s="1525"/>
      <c r="H132" s="1525"/>
      <c r="I132" s="1525"/>
      <c r="J132" s="1525"/>
      <c r="K132" s="1525"/>
      <c r="L132" s="398"/>
      <c r="M132" s="1525"/>
      <c r="N132" s="1525"/>
      <c r="O132" s="1525"/>
      <c r="P132" s="1525"/>
      <c r="Q132" s="1525"/>
      <c r="R132" s="1525"/>
      <c r="S132" s="1525"/>
      <c r="T132" s="398"/>
      <c r="U132" s="1525"/>
      <c r="V132" s="398"/>
      <c r="W132" s="398"/>
      <c r="X132" s="1525"/>
      <c r="Y132" s="1525"/>
      <c r="Z132" s="1525"/>
      <c r="AA132" s="1525"/>
      <c r="AB132" s="398"/>
      <c r="AC132" s="1525"/>
      <c r="AD132" s="1525"/>
      <c r="AE132" s="398"/>
      <c r="AF132" s="398"/>
      <c r="AG132" s="398"/>
      <c r="AH132" s="398"/>
      <c r="AI132" s="1525"/>
      <c r="AJ132" s="1525"/>
      <c r="AK132" s="398"/>
      <c r="AL132" s="398"/>
      <c r="AM132" s="1525"/>
      <c r="AN132" s="398"/>
      <c r="AO132" s="398"/>
      <c r="AP132" s="398"/>
      <c r="AQ132" s="398"/>
      <c r="AR132" s="717"/>
      <c r="AS132" s="263"/>
    </row>
    <row r="133" spans="1:45">
      <c r="B133" s="1501"/>
      <c r="C133" s="1500"/>
      <c r="D133" s="1501"/>
      <c r="E133" s="1501"/>
      <c r="F133" s="877"/>
      <c r="G133" s="1525"/>
      <c r="H133" s="1525"/>
      <c r="I133" s="1525"/>
      <c r="J133" s="1525"/>
      <c r="K133" s="1525"/>
      <c r="L133" s="398"/>
      <c r="M133" s="1525"/>
      <c r="N133" s="1525"/>
      <c r="O133" s="1525"/>
      <c r="P133" s="1525"/>
      <c r="Q133" s="1525"/>
      <c r="R133" s="1525"/>
      <c r="S133" s="1525"/>
      <c r="T133" s="398"/>
      <c r="U133" s="1525"/>
      <c r="V133" s="398"/>
      <c r="W133" s="398"/>
      <c r="X133" s="1525"/>
      <c r="Y133" s="1525"/>
      <c r="Z133" s="1525"/>
      <c r="AA133" s="1525"/>
      <c r="AB133" s="398"/>
      <c r="AC133" s="1525"/>
      <c r="AD133" s="1525"/>
      <c r="AE133" s="398"/>
      <c r="AF133" s="398"/>
      <c r="AG133" s="398"/>
      <c r="AH133" s="398"/>
      <c r="AI133" s="1525"/>
      <c r="AJ133" s="1525"/>
      <c r="AK133" s="398"/>
      <c r="AL133" s="398"/>
      <c r="AM133" s="1525"/>
      <c r="AN133" s="398"/>
      <c r="AO133" s="398"/>
      <c r="AP133" s="398"/>
      <c r="AQ133" s="398"/>
      <c r="AR133" s="717"/>
      <c r="AS133" s="263"/>
    </row>
    <row r="134" spans="1:45" ht="15.75">
      <c r="A134" s="453">
        <f>A130+1</f>
        <v>50</v>
      </c>
      <c r="B134" s="708" t="s">
        <v>94</v>
      </c>
      <c r="C134" s="710">
        <v>43168</v>
      </c>
      <c r="D134" s="708" t="s">
        <v>94</v>
      </c>
      <c r="E134" s="90" t="s">
        <v>211</v>
      </c>
      <c r="F134" s="385"/>
      <c r="G134" s="1512">
        <v>94</v>
      </c>
      <c r="H134" s="1512">
        <v>506.66666666666669</v>
      </c>
      <c r="I134" s="1512">
        <v>4</v>
      </c>
      <c r="J134" s="1512">
        <v>0.13333333333333333</v>
      </c>
      <c r="K134" s="1512">
        <v>0</v>
      </c>
      <c r="L134" s="415"/>
      <c r="M134" s="1512">
        <v>0</v>
      </c>
      <c r="N134" s="1512">
        <v>0</v>
      </c>
      <c r="O134" s="1512">
        <v>0</v>
      </c>
      <c r="P134" s="1512">
        <v>0</v>
      </c>
      <c r="Q134" s="1512">
        <v>0</v>
      </c>
      <c r="R134" s="1512">
        <v>0</v>
      </c>
      <c r="S134" s="1512">
        <v>0</v>
      </c>
      <c r="T134" s="415"/>
      <c r="U134" s="709">
        <v>0</v>
      </c>
      <c r="V134" s="415"/>
      <c r="W134" s="415"/>
      <c r="X134" s="709">
        <v>0</v>
      </c>
      <c r="Y134" s="709">
        <v>0</v>
      </c>
      <c r="Z134" s="709">
        <v>0</v>
      </c>
      <c r="AA134" s="709">
        <v>0</v>
      </c>
      <c r="AB134" s="415"/>
      <c r="AC134" s="709">
        <v>0</v>
      </c>
      <c r="AD134" s="709">
        <v>0</v>
      </c>
      <c r="AE134" s="415"/>
      <c r="AF134" s="415"/>
      <c r="AG134" s="415"/>
      <c r="AH134" s="415"/>
      <c r="AI134" s="709">
        <v>0</v>
      </c>
      <c r="AJ134" s="709">
        <v>0</v>
      </c>
      <c r="AK134" s="415"/>
      <c r="AL134" s="415"/>
      <c r="AM134" s="709">
        <v>0</v>
      </c>
      <c r="AN134" s="415"/>
      <c r="AO134" s="415"/>
      <c r="AP134" s="415"/>
      <c r="AQ134" s="415"/>
      <c r="AR134" s="1492">
        <f t="shared" ref="AR134:AR143" si="39">SUM(G134:AQ134)</f>
        <v>604.80000000000007</v>
      </c>
      <c r="AS134" s="263"/>
    </row>
    <row r="135" spans="1:45" ht="15.75">
      <c r="A135" s="453">
        <f t="shared" ref="A135:A143" si="40">A134+1</f>
        <v>51</v>
      </c>
      <c r="B135" s="708" t="s">
        <v>94</v>
      </c>
      <c r="C135" s="710">
        <v>43201</v>
      </c>
      <c r="D135" s="708" t="s">
        <v>94</v>
      </c>
      <c r="E135" s="90" t="s">
        <v>211</v>
      </c>
      <c r="F135" s="385"/>
      <c r="G135" s="1512">
        <v>37.6</v>
      </c>
      <c r="H135" s="1512">
        <v>6.1333333333333329</v>
      </c>
      <c r="I135" s="1512">
        <v>0.4</v>
      </c>
      <c r="J135" s="1512">
        <v>72.400000000000006</v>
      </c>
      <c r="K135" s="1512">
        <v>0</v>
      </c>
      <c r="L135" s="415"/>
      <c r="M135" s="1512">
        <v>0</v>
      </c>
      <c r="N135" s="1512">
        <v>0</v>
      </c>
      <c r="O135" s="1512">
        <v>0</v>
      </c>
      <c r="P135" s="1512">
        <v>0</v>
      </c>
      <c r="Q135" s="1512">
        <v>0</v>
      </c>
      <c r="R135" s="1512">
        <v>0</v>
      </c>
      <c r="S135" s="1512">
        <v>0</v>
      </c>
      <c r="T135" s="415"/>
      <c r="U135" s="709">
        <v>0</v>
      </c>
      <c r="V135" s="415"/>
      <c r="W135" s="415"/>
      <c r="X135" s="709">
        <v>0</v>
      </c>
      <c r="Y135" s="709">
        <v>0</v>
      </c>
      <c r="Z135" s="709">
        <v>0</v>
      </c>
      <c r="AA135" s="709">
        <v>0</v>
      </c>
      <c r="AB135" s="415"/>
      <c r="AC135" s="709">
        <v>0</v>
      </c>
      <c r="AD135" s="709">
        <v>0</v>
      </c>
      <c r="AE135" s="415"/>
      <c r="AF135" s="415"/>
      <c r="AG135" s="415"/>
      <c r="AH135" s="415"/>
      <c r="AI135" s="709">
        <v>0</v>
      </c>
      <c r="AJ135" s="709">
        <v>0</v>
      </c>
      <c r="AK135" s="415"/>
      <c r="AL135" s="415"/>
      <c r="AM135" s="709">
        <v>0</v>
      </c>
      <c r="AN135" s="415"/>
      <c r="AO135" s="415"/>
      <c r="AP135" s="415"/>
      <c r="AQ135" s="415"/>
      <c r="AR135" s="1492">
        <f t="shared" si="39"/>
        <v>116.53333333333333</v>
      </c>
      <c r="AS135" s="263"/>
    </row>
    <row r="136" spans="1:45" ht="15.75">
      <c r="A136" s="453">
        <f t="shared" si="40"/>
        <v>52</v>
      </c>
      <c r="B136" s="90" t="s">
        <v>94</v>
      </c>
      <c r="C136" s="1513">
        <v>43234</v>
      </c>
      <c r="D136" s="90" t="s">
        <v>94</v>
      </c>
      <c r="E136" s="90" t="s">
        <v>211</v>
      </c>
      <c r="F136" s="384"/>
      <c r="G136" s="1512">
        <v>0.53333333333333333</v>
      </c>
      <c r="H136" s="1512">
        <v>6</v>
      </c>
      <c r="I136" s="1512">
        <v>3.0666666666666664</v>
      </c>
      <c r="J136" s="1512">
        <v>0.13333333333333333</v>
      </c>
      <c r="K136" s="1512">
        <v>0</v>
      </c>
      <c r="L136" s="415"/>
      <c r="M136" s="1512">
        <v>0</v>
      </c>
      <c r="N136" s="1512">
        <v>0.13333333333333333</v>
      </c>
      <c r="O136" s="1512">
        <v>0</v>
      </c>
      <c r="P136" s="1512">
        <v>0</v>
      </c>
      <c r="Q136" s="1512">
        <v>0</v>
      </c>
      <c r="R136" s="1512">
        <v>0</v>
      </c>
      <c r="S136" s="1512">
        <v>0</v>
      </c>
      <c r="T136" s="415"/>
      <c r="U136" s="709">
        <v>0</v>
      </c>
      <c r="V136" s="415"/>
      <c r="W136" s="415"/>
      <c r="X136" s="709">
        <v>0</v>
      </c>
      <c r="Y136" s="709">
        <v>0</v>
      </c>
      <c r="Z136" s="709">
        <v>0</v>
      </c>
      <c r="AA136" s="709">
        <v>0</v>
      </c>
      <c r="AB136" s="415"/>
      <c r="AC136" s="709">
        <v>0</v>
      </c>
      <c r="AD136" s="709">
        <v>0</v>
      </c>
      <c r="AE136" s="415"/>
      <c r="AF136" s="415"/>
      <c r="AG136" s="415"/>
      <c r="AH136" s="415"/>
      <c r="AI136" s="709">
        <v>0</v>
      </c>
      <c r="AJ136" s="709">
        <v>0</v>
      </c>
      <c r="AK136" s="415"/>
      <c r="AL136" s="415"/>
      <c r="AM136" s="709">
        <v>0</v>
      </c>
      <c r="AN136" s="415"/>
      <c r="AO136" s="415"/>
      <c r="AP136" s="415"/>
      <c r="AQ136" s="415"/>
      <c r="AR136" s="1492">
        <f t="shared" si="39"/>
        <v>9.8666666666666654</v>
      </c>
      <c r="AS136" s="263"/>
    </row>
    <row r="137" spans="1:45" ht="15.75">
      <c r="A137" s="453">
        <f t="shared" si="40"/>
        <v>53</v>
      </c>
      <c r="B137" s="90" t="s">
        <v>94</v>
      </c>
      <c r="C137" s="1513">
        <v>43238</v>
      </c>
      <c r="D137" s="90" t="s">
        <v>94</v>
      </c>
      <c r="E137" s="90" t="s">
        <v>211</v>
      </c>
      <c r="F137" s="384"/>
      <c r="G137" s="1512">
        <v>0</v>
      </c>
      <c r="H137" s="1512">
        <v>5.6</v>
      </c>
      <c r="I137" s="1512">
        <v>5.0666666666666664</v>
      </c>
      <c r="J137" s="1512">
        <v>0.13333333333333333</v>
      </c>
      <c r="K137" s="1512">
        <v>0</v>
      </c>
      <c r="L137" s="415"/>
      <c r="M137" s="1512">
        <v>0</v>
      </c>
      <c r="N137" s="1512">
        <v>0</v>
      </c>
      <c r="O137" s="1512">
        <v>0</v>
      </c>
      <c r="P137" s="1512">
        <v>0</v>
      </c>
      <c r="Q137" s="1512">
        <v>0</v>
      </c>
      <c r="R137" s="1512">
        <v>0</v>
      </c>
      <c r="S137" s="1512">
        <v>0</v>
      </c>
      <c r="T137" s="415"/>
      <c r="U137" s="709">
        <v>0</v>
      </c>
      <c r="V137" s="415"/>
      <c r="W137" s="415"/>
      <c r="X137" s="709">
        <v>0</v>
      </c>
      <c r="Y137" s="709">
        <v>0</v>
      </c>
      <c r="Z137" s="709">
        <v>0</v>
      </c>
      <c r="AA137" s="709">
        <v>0</v>
      </c>
      <c r="AB137" s="415"/>
      <c r="AC137" s="709">
        <v>0</v>
      </c>
      <c r="AD137" s="709">
        <v>0</v>
      </c>
      <c r="AE137" s="415"/>
      <c r="AF137" s="415"/>
      <c r="AG137" s="415"/>
      <c r="AH137" s="415"/>
      <c r="AI137" s="709">
        <v>0</v>
      </c>
      <c r="AJ137" s="709">
        <v>0</v>
      </c>
      <c r="AK137" s="415"/>
      <c r="AL137" s="415"/>
      <c r="AM137" s="709">
        <v>0</v>
      </c>
      <c r="AN137" s="415"/>
      <c r="AO137" s="415"/>
      <c r="AP137" s="415"/>
      <c r="AQ137" s="415"/>
      <c r="AR137" s="1492">
        <f t="shared" si="39"/>
        <v>10.799999999999999</v>
      </c>
      <c r="AS137" s="263"/>
    </row>
    <row r="138" spans="1:45" ht="15.75">
      <c r="A138" s="453">
        <f t="shared" si="40"/>
        <v>54</v>
      </c>
      <c r="B138" s="90" t="s">
        <v>94</v>
      </c>
      <c r="C138" s="1513">
        <v>43241</v>
      </c>
      <c r="D138" s="90" t="s">
        <v>94</v>
      </c>
      <c r="E138" s="90" t="s">
        <v>211</v>
      </c>
      <c r="F138" s="384"/>
      <c r="G138" s="1512">
        <v>0</v>
      </c>
      <c r="H138" s="1512">
        <v>9.4666666666666668</v>
      </c>
      <c r="I138" s="1512">
        <v>5.2</v>
      </c>
      <c r="J138" s="1512">
        <v>0</v>
      </c>
      <c r="K138" s="1512">
        <v>0.13333333333333333</v>
      </c>
      <c r="L138" s="415"/>
      <c r="M138" s="1512">
        <v>0</v>
      </c>
      <c r="N138" s="1512">
        <v>0.26666666666666666</v>
      </c>
      <c r="O138" s="1512">
        <v>0</v>
      </c>
      <c r="P138" s="1512">
        <v>0</v>
      </c>
      <c r="Q138" s="1512">
        <v>0</v>
      </c>
      <c r="R138" s="1512">
        <v>0</v>
      </c>
      <c r="S138" s="1512">
        <v>0</v>
      </c>
      <c r="T138" s="415"/>
      <c r="U138" s="709">
        <v>0</v>
      </c>
      <c r="V138" s="415"/>
      <c r="W138" s="415"/>
      <c r="X138" s="709">
        <v>0</v>
      </c>
      <c r="Y138" s="709">
        <v>0</v>
      </c>
      <c r="Z138" s="709">
        <v>0</v>
      </c>
      <c r="AA138" s="709">
        <v>0</v>
      </c>
      <c r="AB138" s="415"/>
      <c r="AC138" s="709">
        <v>0</v>
      </c>
      <c r="AD138" s="709">
        <v>0</v>
      </c>
      <c r="AE138" s="415"/>
      <c r="AF138" s="415"/>
      <c r="AG138" s="415"/>
      <c r="AH138" s="415"/>
      <c r="AI138" s="709">
        <v>0</v>
      </c>
      <c r="AJ138" s="709">
        <v>0</v>
      </c>
      <c r="AK138" s="415"/>
      <c r="AL138" s="415"/>
      <c r="AM138" s="709">
        <v>0</v>
      </c>
      <c r="AN138" s="415"/>
      <c r="AO138" s="415"/>
      <c r="AP138" s="415"/>
      <c r="AQ138" s="415"/>
      <c r="AR138" s="1492">
        <f t="shared" si="39"/>
        <v>15.066666666666668</v>
      </c>
      <c r="AS138" s="263"/>
    </row>
    <row r="139" spans="1:45" ht="15.75">
      <c r="A139" s="453">
        <f t="shared" si="40"/>
        <v>55</v>
      </c>
      <c r="B139" s="1514" t="s">
        <v>94</v>
      </c>
      <c r="C139" s="1513">
        <v>43336</v>
      </c>
      <c r="D139" s="1514" t="s">
        <v>94</v>
      </c>
      <c r="E139" s="1514" t="s">
        <v>211</v>
      </c>
      <c r="F139" s="384"/>
      <c r="G139" s="1512">
        <v>0.26666666666666666</v>
      </c>
      <c r="H139" s="1512">
        <v>16.266666666666666</v>
      </c>
      <c r="I139" s="1512">
        <v>0.13333333333333333</v>
      </c>
      <c r="J139" s="1512">
        <v>0</v>
      </c>
      <c r="K139" s="1512">
        <v>0.13333333333333333</v>
      </c>
      <c r="L139" s="415"/>
      <c r="M139" s="1512">
        <v>0</v>
      </c>
      <c r="N139" s="1512">
        <v>0</v>
      </c>
      <c r="O139" s="1512">
        <v>0</v>
      </c>
      <c r="P139" s="1512">
        <v>0</v>
      </c>
      <c r="Q139" s="1512">
        <v>0</v>
      </c>
      <c r="R139" s="1512">
        <v>0</v>
      </c>
      <c r="S139" s="1512">
        <v>0</v>
      </c>
      <c r="T139" s="415"/>
      <c r="U139" s="1512">
        <v>0</v>
      </c>
      <c r="V139" s="415"/>
      <c r="W139" s="415"/>
      <c r="X139" s="1512">
        <v>0</v>
      </c>
      <c r="Y139" s="1512">
        <v>0</v>
      </c>
      <c r="Z139" s="1512">
        <v>0</v>
      </c>
      <c r="AA139" s="1512">
        <v>0</v>
      </c>
      <c r="AB139" s="415"/>
      <c r="AC139" s="1512">
        <v>0</v>
      </c>
      <c r="AD139" s="1512">
        <v>0</v>
      </c>
      <c r="AE139" s="415"/>
      <c r="AF139" s="415"/>
      <c r="AG139" s="415"/>
      <c r="AH139" s="415"/>
      <c r="AI139" s="1512">
        <v>0</v>
      </c>
      <c r="AJ139" s="1512">
        <v>0</v>
      </c>
      <c r="AK139" s="415"/>
      <c r="AL139" s="415"/>
      <c r="AM139" s="1512">
        <v>0</v>
      </c>
      <c r="AN139" s="415"/>
      <c r="AO139" s="415"/>
      <c r="AP139" s="415"/>
      <c r="AQ139" s="415"/>
      <c r="AR139" s="1492">
        <f t="shared" si="39"/>
        <v>16.799999999999997</v>
      </c>
      <c r="AS139" s="263"/>
    </row>
    <row r="140" spans="1:45" ht="15.75">
      <c r="A140" s="453">
        <f t="shared" si="40"/>
        <v>56</v>
      </c>
      <c r="B140" s="708" t="s">
        <v>94</v>
      </c>
      <c r="C140" s="1513">
        <v>43371</v>
      </c>
      <c r="D140" s="708" t="s">
        <v>94</v>
      </c>
      <c r="E140" s="90" t="s">
        <v>211</v>
      </c>
      <c r="F140" s="384"/>
      <c r="G140" s="1512">
        <v>44.533333333333331</v>
      </c>
      <c r="H140" s="1512">
        <v>0.13333333333333333</v>
      </c>
      <c r="I140" s="1512">
        <v>11.466666666666667</v>
      </c>
      <c r="J140" s="1512">
        <v>0</v>
      </c>
      <c r="K140" s="1512">
        <v>0</v>
      </c>
      <c r="L140" s="415"/>
      <c r="M140" s="1512">
        <v>0</v>
      </c>
      <c r="N140" s="1512">
        <v>0</v>
      </c>
      <c r="O140" s="1512">
        <v>0</v>
      </c>
      <c r="P140" s="1512">
        <v>0</v>
      </c>
      <c r="Q140" s="1512">
        <v>0</v>
      </c>
      <c r="R140" s="1512">
        <v>0</v>
      </c>
      <c r="S140" s="1512">
        <v>0</v>
      </c>
      <c r="T140" s="415"/>
      <c r="U140" s="709">
        <v>0</v>
      </c>
      <c r="V140" s="415"/>
      <c r="W140" s="415"/>
      <c r="X140" s="709">
        <v>0</v>
      </c>
      <c r="Y140" s="709">
        <v>0</v>
      </c>
      <c r="Z140" s="709">
        <v>0</v>
      </c>
      <c r="AA140" s="709">
        <v>0</v>
      </c>
      <c r="AB140" s="415"/>
      <c r="AC140" s="709">
        <v>0</v>
      </c>
      <c r="AD140" s="709">
        <v>0</v>
      </c>
      <c r="AE140" s="415"/>
      <c r="AF140" s="415"/>
      <c r="AG140" s="415"/>
      <c r="AH140" s="415"/>
      <c r="AI140" s="709">
        <v>0</v>
      </c>
      <c r="AJ140" s="709">
        <v>0</v>
      </c>
      <c r="AK140" s="415"/>
      <c r="AL140" s="415"/>
      <c r="AM140" s="709">
        <v>0</v>
      </c>
      <c r="AN140" s="415"/>
      <c r="AO140" s="415"/>
      <c r="AP140" s="415"/>
      <c r="AQ140" s="415"/>
      <c r="AR140" s="1492">
        <f t="shared" si="39"/>
        <v>56.133333333333333</v>
      </c>
      <c r="AS140" s="263"/>
    </row>
    <row r="141" spans="1:45" ht="15.75">
      <c r="A141" s="453">
        <f t="shared" si="40"/>
        <v>57</v>
      </c>
      <c r="B141" s="1514" t="s">
        <v>94</v>
      </c>
      <c r="C141" s="1513">
        <v>43397</v>
      </c>
      <c r="D141" s="1514" t="s">
        <v>94</v>
      </c>
      <c r="E141" s="1514" t="s">
        <v>211</v>
      </c>
      <c r="F141" s="384"/>
      <c r="G141" s="1512">
        <v>0</v>
      </c>
      <c r="H141" s="1512">
        <v>1.7333333333333334</v>
      </c>
      <c r="I141" s="1512">
        <v>1.4666666666666666</v>
      </c>
      <c r="J141" s="1512">
        <v>0</v>
      </c>
      <c r="K141" s="1512">
        <v>0</v>
      </c>
      <c r="L141" s="415"/>
      <c r="M141" s="1512">
        <v>0</v>
      </c>
      <c r="N141" s="1512">
        <v>0.4</v>
      </c>
      <c r="O141" s="1512">
        <v>0</v>
      </c>
      <c r="P141" s="1512">
        <v>0</v>
      </c>
      <c r="Q141" s="1512">
        <v>0</v>
      </c>
      <c r="R141" s="1512">
        <v>0</v>
      </c>
      <c r="S141" s="1512">
        <v>0</v>
      </c>
      <c r="T141" s="415"/>
      <c r="U141" s="1512">
        <v>0</v>
      </c>
      <c r="V141" s="415"/>
      <c r="W141" s="415"/>
      <c r="X141" s="1512">
        <v>0</v>
      </c>
      <c r="Y141" s="1512">
        <v>0</v>
      </c>
      <c r="Z141" s="1512">
        <v>0</v>
      </c>
      <c r="AA141" s="1512">
        <v>0</v>
      </c>
      <c r="AB141" s="415"/>
      <c r="AC141" s="1512">
        <v>0</v>
      </c>
      <c r="AD141" s="1512">
        <v>0</v>
      </c>
      <c r="AE141" s="415"/>
      <c r="AF141" s="415"/>
      <c r="AG141" s="415"/>
      <c r="AH141" s="415"/>
      <c r="AI141" s="1512">
        <v>0</v>
      </c>
      <c r="AJ141" s="1512">
        <v>0</v>
      </c>
      <c r="AK141" s="415"/>
      <c r="AL141" s="415"/>
      <c r="AM141" s="1512">
        <v>0</v>
      </c>
      <c r="AN141" s="415"/>
      <c r="AO141" s="415"/>
      <c r="AP141" s="415"/>
      <c r="AQ141" s="415"/>
      <c r="AR141" s="1492">
        <f t="shared" si="39"/>
        <v>3.6</v>
      </c>
      <c r="AS141" s="263"/>
    </row>
    <row r="142" spans="1:45" ht="15.75">
      <c r="A142" s="453">
        <f t="shared" si="40"/>
        <v>58</v>
      </c>
      <c r="B142" s="1514" t="s">
        <v>94</v>
      </c>
      <c r="C142" s="1513">
        <v>43438</v>
      </c>
      <c r="D142" s="1514" t="s">
        <v>94</v>
      </c>
      <c r="E142" s="1514" t="s">
        <v>211</v>
      </c>
      <c r="F142" s="384"/>
      <c r="G142" s="1512">
        <v>0.26666666666666666</v>
      </c>
      <c r="H142" s="1512">
        <v>1.0666666666666667</v>
      </c>
      <c r="I142" s="1512">
        <v>1.4666666666666666</v>
      </c>
      <c r="J142" s="1512">
        <v>0</v>
      </c>
      <c r="K142" s="1512">
        <v>0</v>
      </c>
      <c r="L142" s="415"/>
      <c r="M142" s="1512">
        <v>0</v>
      </c>
      <c r="N142" s="1512">
        <v>0</v>
      </c>
      <c r="O142" s="1512">
        <v>0</v>
      </c>
      <c r="P142" s="1512">
        <v>0</v>
      </c>
      <c r="Q142" s="1512">
        <v>0</v>
      </c>
      <c r="R142" s="1512">
        <v>0</v>
      </c>
      <c r="S142" s="1512">
        <v>0</v>
      </c>
      <c r="T142" s="415"/>
      <c r="U142" s="1512">
        <v>0</v>
      </c>
      <c r="V142" s="415"/>
      <c r="W142" s="415"/>
      <c r="X142" s="1512">
        <v>0</v>
      </c>
      <c r="Y142" s="1512">
        <v>0</v>
      </c>
      <c r="Z142" s="1512">
        <v>0</v>
      </c>
      <c r="AA142" s="1512">
        <v>0</v>
      </c>
      <c r="AB142" s="415"/>
      <c r="AC142" s="1512">
        <v>0.13333333333333333</v>
      </c>
      <c r="AD142" s="1512">
        <v>0</v>
      </c>
      <c r="AE142" s="415"/>
      <c r="AF142" s="415"/>
      <c r="AG142" s="415"/>
      <c r="AH142" s="415"/>
      <c r="AI142" s="1512">
        <v>0</v>
      </c>
      <c r="AJ142" s="1512">
        <v>0</v>
      </c>
      <c r="AK142" s="415"/>
      <c r="AL142" s="415"/>
      <c r="AM142" s="1512">
        <v>0</v>
      </c>
      <c r="AN142" s="415"/>
      <c r="AO142" s="415"/>
      <c r="AP142" s="415"/>
      <c r="AQ142" s="415"/>
      <c r="AR142" s="1492">
        <f t="shared" si="39"/>
        <v>2.9333333333333331</v>
      </c>
      <c r="AS142" s="263"/>
    </row>
    <row r="143" spans="1:45" ht="15.75">
      <c r="A143" s="453">
        <f t="shared" si="40"/>
        <v>59</v>
      </c>
      <c r="B143" s="1514" t="s">
        <v>94</v>
      </c>
      <c r="C143" s="1513">
        <v>43464</v>
      </c>
      <c r="D143" s="1514" t="s">
        <v>94</v>
      </c>
      <c r="E143" s="1514" t="s">
        <v>74</v>
      </c>
      <c r="F143" s="384"/>
      <c r="G143" s="1512">
        <v>2.6666666666666665</v>
      </c>
      <c r="H143" s="1512">
        <v>136.26666666666665</v>
      </c>
      <c r="I143" s="1512">
        <v>5.333333333333333</v>
      </c>
      <c r="J143" s="1512">
        <v>0</v>
      </c>
      <c r="K143" s="1512">
        <v>0</v>
      </c>
      <c r="L143" s="415"/>
      <c r="M143" s="1512">
        <v>0</v>
      </c>
      <c r="N143" s="1512">
        <v>0</v>
      </c>
      <c r="O143" s="1512">
        <v>0</v>
      </c>
      <c r="P143" s="1512">
        <v>0</v>
      </c>
      <c r="Q143" s="1512">
        <v>0</v>
      </c>
      <c r="R143" s="1512">
        <v>0</v>
      </c>
      <c r="S143" s="1512">
        <v>0</v>
      </c>
      <c r="T143" s="415"/>
      <c r="U143" s="1512">
        <v>0</v>
      </c>
      <c r="V143" s="415"/>
      <c r="W143" s="415"/>
      <c r="X143" s="1512">
        <v>0</v>
      </c>
      <c r="Y143" s="1512">
        <v>0</v>
      </c>
      <c r="Z143" s="1512">
        <v>0</v>
      </c>
      <c r="AA143" s="1512">
        <v>0</v>
      </c>
      <c r="AB143" s="415"/>
      <c r="AC143" s="1512">
        <v>0</v>
      </c>
      <c r="AD143" s="1512">
        <v>0</v>
      </c>
      <c r="AE143" s="415"/>
      <c r="AF143" s="415"/>
      <c r="AG143" s="415"/>
      <c r="AH143" s="415"/>
      <c r="AI143" s="1512">
        <v>0</v>
      </c>
      <c r="AJ143" s="1512">
        <v>0</v>
      </c>
      <c r="AK143" s="415"/>
      <c r="AL143" s="415"/>
      <c r="AM143" s="1512">
        <v>0</v>
      </c>
      <c r="AN143" s="415"/>
      <c r="AO143" s="415"/>
      <c r="AP143" s="415"/>
      <c r="AQ143" s="415"/>
      <c r="AR143" s="1492">
        <f t="shared" si="39"/>
        <v>144.26666666666665</v>
      </c>
      <c r="AS143" s="263"/>
    </row>
    <row r="144" spans="1:45" ht="15.75">
      <c r="B144" s="1501"/>
      <c r="C144" s="1500"/>
      <c r="D144" s="1501"/>
      <c r="E144" s="380" t="s">
        <v>206</v>
      </c>
      <c r="F144" s="713"/>
      <c r="G144" s="387">
        <v>17.986666666666668</v>
      </c>
      <c r="H144" s="387">
        <v>68.933333333333351</v>
      </c>
      <c r="I144" s="387">
        <v>3.7600000000000002</v>
      </c>
      <c r="J144" s="387">
        <v>7.2800000000000029</v>
      </c>
      <c r="K144" s="387">
        <v>2.6666666666666665E-2</v>
      </c>
      <c r="L144" s="387"/>
      <c r="M144" s="387">
        <v>0</v>
      </c>
      <c r="N144" s="387">
        <v>0.08</v>
      </c>
      <c r="O144" s="387">
        <v>0</v>
      </c>
      <c r="P144" s="387">
        <v>0</v>
      </c>
      <c r="Q144" s="387">
        <v>0</v>
      </c>
      <c r="R144" s="387">
        <v>0</v>
      </c>
      <c r="S144" s="387">
        <v>0</v>
      </c>
      <c r="T144" s="387"/>
      <c r="U144" s="387">
        <v>0</v>
      </c>
      <c r="V144" s="387"/>
      <c r="W144" s="387"/>
      <c r="X144" s="387">
        <v>0</v>
      </c>
      <c r="Y144" s="387">
        <v>0</v>
      </c>
      <c r="Z144" s="387">
        <v>0</v>
      </c>
      <c r="AA144" s="387">
        <v>0</v>
      </c>
      <c r="AB144" s="387"/>
      <c r="AC144" s="387">
        <v>1.3333333333333332E-2</v>
      </c>
      <c r="AD144" s="387">
        <v>0</v>
      </c>
      <c r="AE144" s="387"/>
      <c r="AF144" s="387"/>
      <c r="AG144" s="387"/>
      <c r="AH144" s="387"/>
      <c r="AI144" s="387">
        <v>0</v>
      </c>
      <c r="AJ144" s="387">
        <v>0</v>
      </c>
      <c r="AK144" s="387"/>
      <c r="AL144" s="387"/>
      <c r="AM144" s="387">
        <v>0</v>
      </c>
      <c r="AN144" s="387"/>
      <c r="AO144" s="387"/>
      <c r="AP144" s="387"/>
      <c r="AQ144" s="387"/>
      <c r="AR144" s="880">
        <f>SUM(AR134:AR143)</f>
        <v>980.8</v>
      </c>
      <c r="AS144" s="263"/>
    </row>
    <row r="145" spans="1:45">
      <c r="B145" s="1501"/>
      <c r="C145" s="1500"/>
      <c r="D145" s="1501"/>
      <c r="E145" s="1501"/>
      <c r="F145" s="714"/>
      <c r="G145" s="1525"/>
      <c r="H145" s="1525"/>
      <c r="I145" s="1525"/>
      <c r="J145" s="1525"/>
      <c r="K145" s="1525"/>
      <c r="L145" s="398"/>
      <c r="M145" s="1525"/>
      <c r="N145" s="1525"/>
      <c r="O145" s="1525"/>
      <c r="P145" s="1525"/>
      <c r="Q145" s="1525"/>
      <c r="R145" s="1525"/>
      <c r="S145" s="1525"/>
      <c r="T145" s="398"/>
      <c r="U145" s="1525"/>
      <c r="V145" s="398"/>
      <c r="W145" s="398"/>
      <c r="X145" s="1525"/>
      <c r="Y145" s="1525"/>
      <c r="Z145" s="1525"/>
      <c r="AA145" s="1525"/>
      <c r="AB145" s="398"/>
      <c r="AC145" s="1525"/>
      <c r="AD145" s="1525"/>
      <c r="AE145" s="398"/>
      <c r="AF145" s="398"/>
      <c r="AG145" s="398"/>
      <c r="AH145" s="398"/>
      <c r="AI145" s="1525"/>
      <c r="AJ145" s="1525"/>
      <c r="AK145" s="398"/>
      <c r="AL145" s="398"/>
      <c r="AM145" s="1525"/>
      <c r="AN145" s="398"/>
      <c r="AO145" s="398"/>
      <c r="AP145" s="398"/>
      <c r="AQ145" s="398"/>
      <c r="AR145" s="717"/>
      <c r="AS145" s="263"/>
    </row>
    <row r="146" spans="1:45">
      <c r="B146" s="1501"/>
      <c r="C146" s="1500"/>
      <c r="D146" s="1501"/>
      <c r="E146" s="1501"/>
      <c r="F146" s="877"/>
      <c r="G146" s="1525"/>
      <c r="H146" s="1525"/>
      <c r="I146" s="1525"/>
      <c r="J146" s="1525"/>
      <c r="K146" s="1525"/>
      <c r="L146" s="398"/>
      <c r="M146" s="1525"/>
      <c r="N146" s="1525"/>
      <c r="O146" s="1525"/>
      <c r="P146" s="1525"/>
      <c r="Q146" s="1525"/>
      <c r="R146" s="1525"/>
      <c r="S146" s="1525"/>
      <c r="T146" s="398"/>
      <c r="U146" s="1525"/>
      <c r="V146" s="398"/>
      <c r="W146" s="398"/>
      <c r="X146" s="1525"/>
      <c r="Y146" s="1525"/>
      <c r="Z146" s="1525"/>
      <c r="AA146" s="1525"/>
      <c r="AB146" s="398"/>
      <c r="AC146" s="1525"/>
      <c r="AD146" s="1525"/>
      <c r="AE146" s="398"/>
      <c r="AF146" s="398"/>
      <c r="AG146" s="398"/>
      <c r="AH146" s="398"/>
      <c r="AI146" s="1525"/>
      <c r="AJ146" s="1525"/>
      <c r="AK146" s="398"/>
      <c r="AL146" s="398"/>
      <c r="AM146" s="1525"/>
      <c r="AN146" s="398"/>
      <c r="AO146" s="398"/>
      <c r="AP146" s="398"/>
      <c r="AQ146" s="398"/>
      <c r="AR146" s="717"/>
      <c r="AS146" s="263"/>
    </row>
    <row r="147" spans="1:45" ht="15.75">
      <c r="A147" s="453">
        <f>A143+1</f>
        <v>60</v>
      </c>
      <c r="B147" s="708" t="s">
        <v>101</v>
      </c>
      <c r="C147" s="1513">
        <v>43210</v>
      </c>
      <c r="D147" s="708" t="s">
        <v>101</v>
      </c>
      <c r="E147" s="90" t="s">
        <v>211</v>
      </c>
      <c r="F147" s="385"/>
      <c r="G147" s="1512">
        <v>1.4666666666666666</v>
      </c>
      <c r="H147" s="1512">
        <v>6.4</v>
      </c>
      <c r="I147" s="1512">
        <v>0.8</v>
      </c>
      <c r="J147" s="1512">
        <v>144</v>
      </c>
      <c r="K147" s="1512">
        <v>0</v>
      </c>
      <c r="L147" s="415"/>
      <c r="M147" s="1512">
        <v>0</v>
      </c>
      <c r="N147" s="1512">
        <v>0</v>
      </c>
      <c r="O147" s="1512">
        <v>0</v>
      </c>
      <c r="P147" s="1512">
        <v>0</v>
      </c>
      <c r="Q147" s="1512">
        <v>0</v>
      </c>
      <c r="R147" s="1512">
        <v>0</v>
      </c>
      <c r="S147" s="1512">
        <v>0</v>
      </c>
      <c r="T147" s="415"/>
      <c r="U147" s="709">
        <v>0</v>
      </c>
      <c r="V147" s="415"/>
      <c r="W147" s="415"/>
      <c r="X147" s="709">
        <v>0</v>
      </c>
      <c r="Y147" s="709">
        <v>0</v>
      </c>
      <c r="Z147" s="709">
        <v>0</v>
      </c>
      <c r="AA147" s="709">
        <v>0</v>
      </c>
      <c r="AB147" s="415"/>
      <c r="AC147" s="709">
        <v>0</v>
      </c>
      <c r="AD147" s="709">
        <v>0</v>
      </c>
      <c r="AE147" s="415"/>
      <c r="AF147" s="415"/>
      <c r="AG147" s="415"/>
      <c r="AH147" s="415"/>
      <c r="AI147" s="709">
        <v>0</v>
      </c>
      <c r="AJ147" s="709">
        <v>0</v>
      </c>
      <c r="AK147" s="415"/>
      <c r="AL147" s="415"/>
      <c r="AM147" s="709">
        <v>0</v>
      </c>
      <c r="AN147" s="415"/>
      <c r="AO147" s="415"/>
      <c r="AP147" s="415"/>
      <c r="AQ147" s="415"/>
      <c r="AR147" s="1492">
        <f t="shared" ref="AR147:AR148" si="41">SUM(G147:AQ147)</f>
        <v>152.66666666666666</v>
      </c>
      <c r="AS147" s="263"/>
    </row>
    <row r="148" spans="1:45" ht="15.75">
      <c r="A148" s="453">
        <f t="shared" ref="A148" si="42">A147+1</f>
        <v>61</v>
      </c>
      <c r="B148" s="90" t="s">
        <v>101</v>
      </c>
      <c r="C148" s="1513">
        <v>43244</v>
      </c>
      <c r="D148" s="90" t="s">
        <v>101</v>
      </c>
      <c r="E148" s="90" t="s">
        <v>211</v>
      </c>
      <c r="F148" s="384"/>
      <c r="G148" s="1512">
        <v>1.7333333333333334</v>
      </c>
      <c r="H148" s="1512">
        <v>33.866666666666667</v>
      </c>
      <c r="I148" s="1512">
        <v>1.2</v>
      </c>
      <c r="J148" s="1512">
        <v>0.66666666666666663</v>
      </c>
      <c r="K148" s="1512">
        <v>0</v>
      </c>
      <c r="L148" s="415"/>
      <c r="M148" s="1512">
        <v>0</v>
      </c>
      <c r="N148" s="1512">
        <v>1.8666666666666667</v>
      </c>
      <c r="O148" s="1512">
        <v>0</v>
      </c>
      <c r="P148" s="1512">
        <v>0</v>
      </c>
      <c r="Q148" s="1512">
        <v>0</v>
      </c>
      <c r="R148" s="1512">
        <v>0</v>
      </c>
      <c r="S148" s="1512">
        <v>0</v>
      </c>
      <c r="T148" s="415"/>
      <c r="U148" s="709">
        <v>0</v>
      </c>
      <c r="V148" s="415"/>
      <c r="W148" s="415"/>
      <c r="X148" s="709">
        <v>0</v>
      </c>
      <c r="Y148" s="709">
        <v>0</v>
      </c>
      <c r="Z148" s="709">
        <v>0</v>
      </c>
      <c r="AA148" s="709">
        <v>0</v>
      </c>
      <c r="AB148" s="415"/>
      <c r="AC148" s="709">
        <v>0</v>
      </c>
      <c r="AD148" s="709">
        <v>0</v>
      </c>
      <c r="AE148" s="415"/>
      <c r="AF148" s="415"/>
      <c r="AG148" s="415"/>
      <c r="AH148" s="415"/>
      <c r="AI148" s="709">
        <v>0</v>
      </c>
      <c r="AJ148" s="709">
        <v>0</v>
      </c>
      <c r="AK148" s="415"/>
      <c r="AL148" s="415"/>
      <c r="AM148" s="709">
        <v>0</v>
      </c>
      <c r="AN148" s="415"/>
      <c r="AO148" s="415"/>
      <c r="AP148" s="415"/>
      <c r="AQ148" s="415"/>
      <c r="AR148" s="1492">
        <f t="shared" si="41"/>
        <v>39.333333333333336</v>
      </c>
      <c r="AS148" s="263"/>
    </row>
    <row r="149" spans="1:45" ht="15.75">
      <c r="B149" s="1501"/>
      <c r="C149" s="1500"/>
      <c r="D149" s="1501"/>
      <c r="E149" s="380" t="s">
        <v>206</v>
      </c>
      <c r="F149" s="713"/>
      <c r="G149" s="387">
        <v>1.6</v>
      </c>
      <c r="H149" s="387">
        <v>20.133333333333333</v>
      </c>
      <c r="I149" s="387">
        <v>1</v>
      </c>
      <c r="J149" s="387">
        <v>72.333333333333329</v>
      </c>
      <c r="K149" s="387">
        <v>0</v>
      </c>
      <c r="L149" s="387"/>
      <c r="M149" s="387">
        <v>0</v>
      </c>
      <c r="N149" s="387">
        <v>0.93333333333333335</v>
      </c>
      <c r="O149" s="387">
        <v>0</v>
      </c>
      <c r="P149" s="387">
        <v>0</v>
      </c>
      <c r="Q149" s="387">
        <v>0</v>
      </c>
      <c r="R149" s="387">
        <v>0</v>
      </c>
      <c r="S149" s="387">
        <v>0</v>
      </c>
      <c r="T149" s="387"/>
      <c r="U149" s="387">
        <v>0</v>
      </c>
      <c r="V149" s="387"/>
      <c r="W149" s="387"/>
      <c r="X149" s="387">
        <v>0</v>
      </c>
      <c r="Y149" s="387">
        <v>0</v>
      </c>
      <c r="Z149" s="387">
        <v>0</v>
      </c>
      <c r="AA149" s="387">
        <v>0</v>
      </c>
      <c r="AB149" s="387"/>
      <c r="AC149" s="387">
        <v>0</v>
      </c>
      <c r="AD149" s="387">
        <v>0</v>
      </c>
      <c r="AE149" s="387"/>
      <c r="AF149" s="387"/>
      <c r="AG149" s="387"/>
      <c r="AH149" s="387"/>
      <c r="AI149" s="387">
        <v>0</v>
      </c>
      <c r="AJ149" s="387">
        <v>0</v>
      </c>
      <c r="AK149" s="387"/>
      <c r="AL149" s="387"/>
      <c r="AM149" s="387">
        <v>0</v>
      </c>
      <c r="AN149" s="387"/>
      <c r="AO149" s="387"/>
      <c r="AP149" s="387"/>
      <c r="AQ149" s="387"/>
      <c r="AR149" s="880">
        <f>SUM(AR147:AR148)</f>
        <v>192</v>
      </c>
      <c r="AS149" s="263"/>
    </row>
    <row r="150" spans="1:45">
      <c r="B150" s="1501"/>
      <c r="C150" s="1500"/>
      <c r="D150" s="1501"/>
      <c r="E150" s="1501"/>
      <c r="F150" s="714"/>
      <c r="G150" s="1525"/>
      <c r="H150" s="1525"/>
      <c r="I150" s="1525"/>
      <c r="J150" s="1525"/>
      <c r="K150" s="1525"/>
      <c r="L150" s="398"/>
      <c r="M150" s="1525"/>
      <c r="N150" s="1525"/>
      <c r="O150" s="1525"/>
      <c r="P150" s="1525"/>
      <c r="Q150" s="1525"/>
      <c r="R150" s="1525"/>
      <c r="S150" s="1525"/>
      <c r="T150" s="398"/>
      <c r="U150" s="1525"/>
      <c r="V150" s="398"/>
      <c r="W150" s="398"/>
      <c r="X150" s="1525"/>
      <c r="Y150" s="1525"/>
      <c r="Z150" s="1525"/>
      <c r="AA150" s="1525"/>
      <c r="AB150" s="398"/>
      <c r="AC150" s="1525"/>
      <c r="AD150" s="1525"/>
      <c r="AE150" s="398"/>
      <c r="AF150" s="398"/>
      <c r="AG150" s="398"/>
      <c r="AH150" s="398"/>
      <c r="AI150" s="1525"/>
      <c r="AJ150" s="1525"/>
      <c r="AK150" s="398"/>
      <c r="AL150" s="398"/>
      <c r="AM150" s="1525"/>
      <c r="AN150" s="398"/>
      <c r="AO150" s="398"/>
      <c r="AP150" s="398"/>
      <c r="AQ150" s="398"/>
      <c r="AR150" s="717"/>
      <c r="AS150" s="263"/>
    </row>
    <row r="151" spans="1:45" ht="15.75" thickBot="1">
      <c r="B151" s="1501"/>
      <c r="C151" s="1500"/>
      <c r="D151" s="1501"/>
      <c r="E151" s="1501"/>
      <c r="F151" s="561"/>
      <c r="G151" s="1525"/>
      <c r="H151" s="1525"/>
      <c r="I151" s="1525"/>
      <c r="J151" s="1525"/>
      <c r="K151" s="1525"/>
      <c r="L151" s="398"/>
      <c r="M151" s="1525"/>
      <c r="N151" s="1525"/>
      <c r="O151" s="1525"/>
      <c r="P151" s="1525"/>
      <c r="Q151" s="1525"/>
      <c r="R151" s="1525"/>
      <c r="S151" s="1525"/>
      <c r="T151" s="398"/>
      <c r="U151" s="1525"/>
      <c r="V151" s="398"/>
      <c r="W151" s="398"/>
      <c r="X151" s="1525"/>
      <c r="Y151" s="1525"/>
      <c r="Z151" s="1525"/>
      <c r="AA151" s="1525"/>
      <c r="AB151" s="398"/>
      <c r="AC151" s="1525"/>
      <c r="AD151" s="1525"/>
      <c r="AE151" s="398"/>
      <c r="AF151" s="398"/>
      <c r="AG151" s="398"/>
      <c r="AH151" s="398"/>
      <c r="AI151" s="1525"/>
      <c r="AJ151" s="1525"/>
      <c r="AK151" s="398"/>
      <c r="AL151" s="398"/>
      <c r="AM151" s="1525"/>
      <c r="AN151" s="398"/>
      <c r="AO151" s="398"/>
      <c r="AP151" s="398"/>
      <c r="AQ151" s="398"/>
      <c r="AR151" s="717"/>
      <c r="AS151" s="263"/>
    </row>
    <row r="152" spans="1:45" ht="16.5" thickBot="1">
      <c r="A152" s="453">
        <f>A148+1</f>
        <v>62</v>
      </c>
      <c r="B152" s="708" t="s">
        <v>85</v>
      </c>
      <c r="C152" s="1513">
        <v>43210</v>
      </c>
      <c r="D152" s="708" t="s">
        <v>85</v>
      </c>
      <c r="E152" s="90" t="s">
        <v>211</v>
      </c>
      <c r="F152" s="390"/>
      <c r="G152" s="1512">
        <v>0.26666666666666666</v>
      </c>
      <c r="H152" s="1512">
        <v>26.133333333333333</v>
      </c>
      <c r="I152" s="1512">
        <v>0</v>
      </c>
      <c r="J152" s="1512">
        <v>103.86666666666666</v>
      </c>
      <c r="K152" s="1512">
        <v>0</v>
      </c>
      <c r="L152" s="415"/>
      <c r="M152" s="1512">
        <v>0</v>
      </c>
      <c r="N152" s="1512">
        <v>0.26666666666666666</v>
      </c>
      <c r="O152" s="1512">
        <v>0</v>
      </c>
      <c r="P152" s="1512">
        <v>0</v>
      </c>
      <c r="Q152" s="1512">
        <v>0</v>
      </c>
      <c r="R152" s="1512">
        <v>0</v>
      </c>
      <c r="S152" s="1512">
        <v>0</v>
      </c>
      <c r="T152" s="415"/>
      <c r="U152" s="709">
        <v>0</v>
      </c>
      <c r="V152" s="415"/>
      <c r="W152" s="415"/>
      <c r="X152" s="709">
        <v>0</v>
      </c>
      <c r="Y152" s="709">
        <v>0</v>
      </c>
      <c r="Z152" s="709">
        <v>0</v>
      </c>
      <c r="AA152" s="709">
        <v>0</v>
      </c>
      <c r="AB152" s="415"/>
      <c r="AC152" s="709">
        <v>0</v>
      </c>
      <c r="AD152" s="709">
        <v>0</v>
      </c>
      <c r="AE152" s="415"/>
      <c r="AF152" s="415"/>
      <c r="AG152" s="415"/>
      <c r="AH152" s="415"/>
      <c r="AI152" s="709">
        <v>0</v>
      </c>
      <c r="AJ152" s="709">
        <v>0</v>
      </c>
      <c r="AK152" s="415"/>
      <c r="AL152" s="415"/>
      <c r="AM152" s="709">
        <v>0</v>
      </c>
      <c r="AN152" s="415"/>
      <c r="AO152" s="415"/>
      <c r="AP152" s="415"/>
      <c r="AQ152" s="415"/>
      <c r="AR152" s="1492">
        <f t="shared" ref="AR152:AR153" si="43">SUM(G152:AQ152)</f>
        <v>130.53333333333333</v>
      </c>
      <c r="AS152" s="263"/>
    </row>
    <row r="153" spans="1:45" ht="15.75">
      <c r="A153" s="453">
        <f t="shared" ref="A153" si="44">A152+1</f>
        <v>63</v>
      </c>
      <c r="B153" s="90" t="s">
        <v>85</v>
      </c>
      <c r="C153" s="1513">
        <v>43244</v>
      </c>
      <c r="D153" s="90" t="s">
        <v>85</v>
      </c>
      <c r="E153" s="90" t="s">
        <v>211</v>
      </c>
      <c r="F153" s="388"/>
      <c r="G153" s="1512">
        <v>0</v>
      </c>
      <c r="H153" s="1512">
        <v>4.1333333333333329</v>
      </c>
      <c r="I153" s="1512">
        <v>1.0666666666666667</v>
      </c>
      <c r="J153" s="1512">
        <v>0.13333333333333333</v>
      </c>
      <c r="K153" s="1512">
        <v>0</v>
      </c>
      <c r="L153" s="415"/>
      <c r="M153" s="1512">
        <v>0</v>
      </c>
      <c r="N153" s="1512">
        <v>0.26666666666666666</v>
      </c>
      <c r="O153" s="1512">
        <v>0</v>
      </c>
      <c r="P153" s="1512">
        <v>0</v>
      </c>
      <c r="Q153" s="1512">
        <v>0</v>
      </c>
      <c r="R153" s="1512">
        <v>0</v>
      </c>
      <c r="S153" s="1512">
        <v>0</v>
      </c>
      <c r="T153" s="415"/>
      <c r="U153" s="709">
        <v>1.0640000000000001</v>
      </c>
      <c r="V153" s="415"/>
      <c r="W153" s="415"/>
      <c r="X153" s="709">
        <v>0</v>
      </c>
      <c r="Y153" s="709">
        <v>0</v>
      </c>
      <c r="Z153" s="709">
        <v>0</v>
      </c>
      <c r="AA153" s="709">
        <v>0</v>
      </c>
      <c r="AB153" s="415"/>
      <c r="AC153" s="709">
        <v>0</v>
      </c>
      <c r="AD153" s="709">
        <v>0</v>
      </c>
      <c r="AE153" s="415"/>
      <c r="AF153" s="415"/>
      <c r="AG153" s="415"/>
      <c r="AH153" s="415"/>
      <c r="AI153" s="709">
        <v>0</v>
      </c>
      <c r="AJ153" s="709">
        <v>0</v>
      </c>
      <c r="AK153" s="415"/>
      <c r="AL153" s="415"/>
      <c r="AM153" s="709">
        <v>0</v>
      </c>
      <c r="AN153" s="415"/>
      <c r="AO153" s="415"/>
      <c r="AP153" s="415"/>
      <c r="AQ153" s="415"/>
      <c r="AR153" s="1492">
        <f t="shared" si="43"/>
        <v>6.6639999999999997</v>
      </c>
      <c r="AS153" s="263"/>
    </row>
    <row r="154" spans="1:45" ht="15.75">
      <c r="B154" s="1501"/>
      <c r="C154" s="1500"/>
      <c r="D154" s="1501"/>
      <c r="E154" s="380" t="s">
        <v>206</v>
      </c>
      <c r="F154" s="713"/>
      <c r="G154" s="387">
        <v>0.13333333333333333</v>
      </c>
      <c r="H154" s="387">
        <v>15.133333333333333</v>
      </c>
      <c r="I154" s="387">
        <v>0.53333333333333333</v>
      </c>
      <c r="J154" s="387">
        <v>52</v>
      </c>
      <c r="K154" s="387">
        <v>0</v>
      </c>
      <c r="L154" s="387"/>
      <c r="M154" s="387">
        <v>0</v>
      </c>
      <c r="N154" s="387">
        <v>0.26666666666666666</v>
      </c>
      <c r="O154" s="387">
        <v>0</v>
      </c>
      <c r="P154" s="387">
        <v>0</v>
      </c>
      <c r="Q154" s="387">
        <v>0</v>
      </c>
      <c r="R154" s="387">
        <v>0</v>
      </c>
      <c r="S154" s="387">
        <v>0</v>
      </c>
      <c r="T154" s="387"/>
      <c r="U154" s="387">
        <v>0.53200000000000003</v>
      </c>
      <c r="V154" s="387"/>
      <c r="W154" s="387"/>
      <c r="X154" s="387">
        <v>0</v>
      </c>
      <c r="Y154" s="387">
        <v>0</v>
      </c>
      <c r="Z154" s="387">
        <v>0</v>
      </c>
      <c r="AA154" s="387">
        <v>0</v>
      </c>
      <c r="AB154" s="387"/>
      <c r="AC154" s="387">
        <v>0</v>
      </c>
      <c r="AD154" s="387">
        <v>0</v>
      </c>
      <c r="AE154" s="387"/>
      <c r="AF154" s="387"/>
      <c r="AG154" s="387"/>
      <c r="AH154" s="387"/>
      <c r="AI154" s="387">
        <v>0</v>
      </c>
      <c r="AJ154" s="387">
        <v>0</v>
      </c>
      <c r="AK154" s="387"/>
      <c r="AL154" s="387"/>
      <c r="AM154" s="387">
        <v>0</v>
      </c>
      <c r="AN154" s="387"/>
      <c r="AO154" s="387"/>
      <c r="AP154" s="387"/>
      <c r="AQ154" s="387"/>
      <c r="AR154" s="880">
        <f>SUM(AR152:AR153)</f>
        <v>137.19733333333332</v>
      </c>
      <c r="AS154" s="263"/>
    </row>
    <row r="155" spans="1:45">
      <c r="B155" s="1501"/>
      <c r="C155" s="1500"/>
      <c r="D155" s="1501"/>
      <c r="E155" s="1501"/>
      <c r="F155" s="714"/>
      <c r="G155" s="1525"/>
      <c r="H155" s="1525"/>
      <c r="I155" s="1525"/>
      <c r="J155" s="1525"/>
      <c r="K155" s="1525"/>
      <c r="L155" s="398"/>
      <c r="M155" s="1525"/>
      <c r="N155" s="1525"/>
      <c r="O155" s="1525"/>
      <c r="P155" s="1525"/>
      <c r="Q155" s="1525"/>
      <c r="R155" s="1525"/>
      <c r="S155" s="1525"/>
      <c r="T155" s="398"/>
      <c r="U155" s="1525"/>
      <c r="V155" s="398"/>
      <c r="W155" s="398"/>
      <c r="X155" s="1525"/>
      <c r="Y155" s="1525"/>
      <c r="Z155" s="1525"/>
      <c r="AA155" s="1525"/>
      <c r="AB155" s="398"/>
      <c r="AC155" s="1525"/>
      <c r="AD155" s="1525"/>
      <c r="AE155" s="398"/>
      <c r="AF155" s="398"/>
      <c r="AG155" s="398"/>
      <c r="AH155" s="398"/>
      <c r="AI155" s="1525"/>
      <c r="AJ155" s="1525"/>
      <c r="AK155" s="398"/>
      <c r="AL155" s="398"/>
      <c r="AM155" s="1525"/>
      <c r="AN155" s="398"/>
      <c r="AO155" s="398"/>
      <c r="AP155" s="398"/>
      <c r="AQ155" s="398"/>
      <c r="AR155" s="717"/>
      <c r="AS155" s="263"/>
    </row>
    <row r="156" spans="1:45" ht="15.75" thickBot="1">
      <c r="B156" s="1501"/>
      <c r="C156" s="1500"/>
      <c r="D156" s="1501"/>
      <c r="E156" s="1501"/>
      <c r="F156" s="561"/>
      <c r="G156" s="1525"/>
      <c r="H156" s="1525"/>
      <c r="I156" s="1525"/>
      <c r="J156" s="1525"/>
      <c r="K156" s="1525"/>
      <c r="L156" s="398"/>
      <c r="M156" s="1525"/>
      <c r="N156" s="1525"/>
      <c r="O156" s="1525"/>
      <c r="P156" s="1525"/>
      <c r="Q156" s="1525"/>
      <c r="R156" s="1525"/>
      <c r="S156" s="1525"/>
      <c r="T156" s="398"/>
      <c r="U156" s="1525"/>
      <c r="V156" s="398"/>
      <c r="W156" s="398"/>
      <c r="X156" s="1525"/>
      <c r="Y156" s="1525"/>
      <c r="Z156" s="1525"/>
      <c r="AA156" s="1525"/>
      <c r="AB156" s="398"/>
      <c r="AC156" s="1525"/>
      <c r="AD156" s="1525"/>
      <c r="AE156" s="398"/>
      <c r="AF156" s="398"/>
      <c r="AG156" s="398"/>
      <c r="AH156" s="398"/>
      <c r="AI156" s="1525"/>
      <c r="AJ156" s="1525"/>
      <c r="AK156" s="398"/>
      <c r="AL156" s="398"/>
      <c r="AM156" s="1525"/>
      <c r="AN156" s="398"/>
      <c r="AO156" s="398"/>
      <c r="AP156" s="398"/>
      <c r="AQ156" s="398"/>
      <c r="AR156" s="717"/>
      <c r="AS156" s="263"/>
    </row>
    <row r="157" spans="1:45" ht="15.75">
      <c r="A157" s="453">
        <f>A153+1</f>
        <v>64</v>
      </c>
      <c r="B157" s="708" t="s">
        <v>128</v>
      </c>
      <c r="C157" s="710">
        <v>43168</v>
      </c>
      <c r="D157" s="708" t="s">
        <v>128</v>
      </c>
      <c r="E157" s="90" t="s">
        <v>211</v>
      </c>
      <c r="F157" s="390"/>
      <c r="G157" s="1512">
        <v>1.2</v>
      </c>
      <c r="H157" s="1512">
        <v>58.666666666666664</v>
      </c>
      <c r="I157" s="1512">
        <v>0.26666666666666666</v>
      </c>
      <c r="J157" s="1512">
        <v>8</v>
      </c>
      <c r="K157" s="1512">
        <v>0</v>
      </c>
      <c r="L157" s="415"/>
      <c r="M157" s="1512">
        <v>0</v>
      </c>
      <c r="N157" s="1512">
        <v>0</v>
      </c>
      <c r="O157" s="1512">
        <v>0</v>
      </c>
      <c r="P157" s="1512">
        <v>0</v>
      </c>
      <c r="Q157" s="1512">
        <v>0</v>
      </c>
      <c r="R157" s="1512">
        <v>0</v>
      </c>
      <c r="S157" s="1512">
        <v>0</v>
      </c>
      <c r="T157" s="415"/>
      <c r="U157" s="709">
        <v>0</v>
      </c>
      <c r="V157" s="415"/>
      <c r="W157" s="415"/>
      <c r="X157" s="709">
        <v>0</v>
      </c>
      <c r="Y157" s="709">
        <v>0</v>
      </c>
      <c r="Z157" s="709">
        <v>0</v>
      </c>
      <c r="AA157" s="709">
        <v>0</v>
      </c>
      <c r="AB157" s="415"/>
      <c r="AC157" s="709">
        <v>0</v>
      </c>
      <c r="AD157" s="709">
        <v>0</v>
      </c>
      <c r="AE157" s="415"/>
      <c r="AF157" s="415"/>
      <c r="AG157" s="415"/>
      <c r="AH157" s="415"/>
      <c r="AI157" s="709">
        <v>0</v>
      </c>
      <c r="AJ157" s="709">
        <v>0</v>
      </c>
      <c r="AK157" s="415"/>
      <c r="AL157" s="415"/>
      <c r="AM157" s="709">
        <v>0</v>
      </c>
      <c r="AN157" s="415"/>
      <c r="AO157" s="415"/>
      <c r="AP157" s="415"/>
      <c r="AQ157" s="415"/>
      <c r="AR157" s="1492">
        <f t="shared" ref="AR157:AR162" si="45">SUM(G157:AQ157)</f>
        <v>68.133333333333326</v>
      </c>
      <c r="AS157" s="263"/>
    </row>
    <row r="158" spans="1:45" ht="15.75">
      <c r="A158" s="453">
        <f t="shared" ref="A158:A162" si="46">A157+1</f>
        <v>65</v>
      </c>
      <c r="B158" s="708" t="s">
        <v>128</v>
      </c>
      <c r="C158" s="710">
        <v>43171</v>
      </c>
      <c r="D158" s="708" t="s">
        <v>128</v>
      </c>
      <c r="E158" s="90" t="s">
        <v>211</v>
      </c>
      <c r="F158" s="385"/>
      <c r="G158" s="1512">
        <v>1.3333333333333333</v>
      </c>
      <c r="H158" s="1512">
        <v>33.466666666666669</v>
      </c>
      <c r="I158" s="1512">
        <v>0.26666666666666666</v>
      </c>
      <c r="J158" s="1512">
        <v>77.599999999999994</v>
      </c>
      <c r="K158" s="1512">
        <v>0</v>
      </c>
      <c r="L158" s="415"/>
      <c r="M158" s="1512">
        <v>0</v>
      </c>
      <c r="N158" s="1512">
        <v>0</v>
      </c>
      <c r="O158" s="1512">
        <v>0</v>
      </c>
      <c r="P158" s="1512">
        <v>0</v>
      </c>
      <c r="Q158" s="1512">
        <v>0</v>
      </c>
      <c r="R158" s="1512">
        <v>0</v>
      </c>
      <c r="S158" s="1512">
        <v>0</v>
      </c>
      <c r="T158" s="415"/>
      <c r="U158" s="709">
        <v>0</v>
      </c>
      <c r="V158" s="415"/>
      <c r="W158" s="415"/>
      <c r="X158" s="709">
        <v>0</v>
      </c>
      <c r="Y158" s="709">
        <v>0</v>
      </c>
      <c r="Z158" s="709">
        <v>0</v>
      </c>
      <c r="AA158" s="709">
        <v>0</v>
      </c>
      <c r="AB158" s="415"/>
      <c r="AC158" s="709">
        <v>0</v>
      </c>
      <c r="AD158" s="709">
        <v>0</v>
      </c>
      <c r="AE158" s="415"/>
      <c r="AF158" s="415"/>
      <c r="AG158" s="415"/>
      <c r="AH158" s="415"/>
      <c r="AI158" s="709">
        <v>0</v>
      </c>
      <c r="AJ158" s="709">
        <v>0</v>
      </c>
      <c r="AK158" s="415"/>
      <c r="AL158" s="415"/>
      <c r="AM158" s="709">
        <v>0</v>
      </c>
      <c r="AN158" s="415"/>
      <c r="AO158" s="415"/>
      <c r="AP158" s="415"/>
      <c r="AQ158" s="415"/>
      <c r="AR158" s="1492">
        <f t="shared" si="45"/>
        <v>112.66666666666666</v>
      </c>
      <c r="AS158" s="263"/>
    </row>
    <row r="159" spans="1:45" ht="15.75">
      <c r="A159" s="453">
        <f t="shared" si="46"/>
        <v>66</v>
      </c>
      <c r="B159" s="708" t="s">
        <v>128</v>
      </c>
      <c r="C159" s="710">
        <v>43202</v>
      </c>
      <c r="D159" s="708" t="s">
        <v>128</v>
      </c>
      <c r="E159" s="90" t="s">
        <v>211</v>
      </c>
      <c r="F159" s="385"/>
      <c r="G159" s="1512">
        <v>1.3333333333333333</v>
      </c>
      <c r="H159" s="1512">
        <v>19.333333333333332</v>
      </c>
      <c r="I159" s="1512">
        <v>0.26666666666666666</v>
      </c>
      <c r="J159" s="1512">
        <v>89.333333333333329</v>
      </c>
      <c r="K159" s="1512">
        <v>0</v>
      </c>
      <c r="L159" s="415"/>
      <c r="M159" s="1512">
        <v>0</v>
      </c>
      <c r="N159" s="1512">
        <v>0</v>
      </c>
      <c r="O159" s="1512">
        <v>0</v>
      </c>
      <c r="P159" s="1512">
        <v>0</v>
      </c>
      <c r="Q159" s="1512">
        <v>0</v>
      </c>
      <c r="R159" s="1512">
        <v>0</v>
      </c>
      <c r="S159" s="1512">
        <v>0</v>
      </c>
      <c r="T159" s="415"/>
      <c r="U159" s="709">
        <v>0</v>
      </c>
      <c r="V159" s="415"/>
      <c r="W159" s="415"/>
      <c r="X159" s="709">
        <v>0</v>
      </c>
      <c r="Y159" s="709">
        <v>0</v>
      </c>
      <c r="Z159" s="709">
        <v>0</v>
      </c>
      <c r="AA159" s="709">
        <v>0</v>
      </c>
      <c r="AB159" s="415"/>
      <c r="AC159" s="709">
        <v>0</v>
      </c>
      <c r="AD159" s="709">
        <v>0</v>
      </c>
      <c r="AE159" s="415"/>
      <c r="AF159" s="415"/>
      <c r="AG159" s="415"/>
      <c r="AH159" s="415"/>
      <c r="AI159" s="709">
        <v>0</v>
      </c>
      <c r="AJ159" s="709">
        <v>0</v>
      </c>
      <c r="AK159" s="415"/>
      <c r="AL159" s="415"/>
      <c r="AM159" s="709">
        <v>0</v>
      </c>
      <c r="AN159" s="415"/>
      <c r="AO159" s="415"/>
      <c r="AP159" s="415"/>
      <c r="AQ159" s="415"/>
      <c r="AR159" s="1492">
        <f t="shared" si="45"/>
        <v>110.26666666666665</v>
      </c>
      <c r="AS159" s="263"/>
    </row>
    <row r="160" spans="1:45" ht="16.5" thickBot="1">
      <c r="A160" s="453">
        <f t="shared" si="46"/>
        <v>67</v>
      </c>
      <c r="B160" s="90" t="s">
        <v>128</v>
      </c>
      <c r="C160" s="1513">
        <v>43255</v>
      </c>
      <c r="D160" s="90" t="s">
        <v>128</v>
      </c>
      <c r="E160" s="90" t="s">
        <v>211</v>
      </c>
      <c r="F160" s="384"/>
      <c r="G160" s="1512">
        <v>0.8</v>
      </c>
      <c r="H160" s="1512">
        <v>0</v>
      </c>
      <c r="I160" s="1512">
        <v>0.13333333333333333</v>
      </c>
      <c r="J160" s="1512">
        <v>0</v>
      </c>
      <c r="K160" s="1512">
        <v>0</v>
      </c>
      <c r="L160" s="415"/>
      <c r="M160" s="1512">
        <v>0</v>
      </c>
      <c r="N160" s="1512">
        <v>0</v>
      </c>
      <c r="O160" s="1512">
        <v>0</v>
      </c>
      <c r="P160" s="1512">
        <v>0</v>
      </c>
      <c r="Q160" s="1512">
        <v>0</v>
      </c>
      <c r="R160" s="1512">
        <v>0</v>
      </c>
      <c r="S160" s="1512">
        <v>0</v>
      </c>
      <c r="T160" s="415"/>
      <c r="U160" s="709">
        <v>0</v>
      </c>
      <c r="V160" s="415"/>
      <c r="W160" s="415"/>
      <c r="X160" s="709">
        <v>0</v>
      </c>
      <c r="Y160" s="709">
        <v>0</v>
      </c>
      <c r="Z160" s="709">
        <v>0</v>
      </c>
      <c r="AA160" s="709">
        <v>0</v>
      </c>
      <c r="AB160" s="415"/>
      <c r="AC160" s="709">
        <v>0</v>
      </c>
      <c r="AD160" s="709">
        <v>0</v>
      </c>
      <c r="AE160" s="415"/>
      <c r="AF160" s="415"/>
      <c r="AG160" s="415"/>
      <c r="AH160" s="415"/>
      <c r="AI160" s="709">
        <v>0</v>
      </c>
      <c r="AJ160" s="709">
        <v>0</v>
      </c>
      <c r="AK160" s="415"/>
      <c r="AL160" s="415"/>
      <c r="AM160" s="709">
        <v>0</v>
      </c>
      <c r="AN160" s="415"/>
      <c r="AO160" s="415"/>
      <c r="AP160" s="415"/>
      <c r="AQ160" s="415"/>
      <c r="AR160" s="1492">
        <f t="shared" si="45"/>
        <v>0.93333333333333335</v>
      </c>
      <c r="AS160" s="263"/>
    </row>
    <row r="161" spans="1:46" ht="16.5" thickBot="1">
      <c r="A161" s="453">
        <f t="shared" si="46"/>
        <v>68</v>
      </c>
      <c r="B161" s="1514" t="s">
        <v>128</v>
      </c>
      <c r="C161" s="1526">
        <v>43442</v>
      </c>
      <c r="D161" s="1514" t="s">
        <v>128</v>
      </c>
      <c r="E161" s="1514" t="s">
        <v>211</v>
      </c>
      <c r="F161" s="391"/>
      <c r="G161" s="1512">
        <v>0.53333333333333333</v>
      </c>
      <c r="H161" s="1512">
        <v>0.13333333333333333</v>
      </c>
      <c r="I161" s="1512">
        <v>0</v>
      </c>
      <c r="J161" s="1512">
        <v>0</v>
      </c>
      <c r="K161" s="1512">
        <v>0</v>
      </c>
      <c r="L161" s="415"/>
      <c r="M161" s="1512">
        <v>0</v>
      </c>
      <c r="N161" s="1512">
        <v>0</v>
      </c>
      <c r="O161" s="1512">
        <v>0</v>
      </c>
      <c r="P161" s="1512">
        <v>0</v>
      </c>
      <c r="Q161" s="1512">
        <v>0</v>
      </c>
      <c r="R161" s="1512">
        <v>0</v>
      </c>
      <c r="S161" s="1512">
        <v>0</v>
      </c>
      <c r="T161" s="415"/>
      <c r="U161" s="1512">
        <v>0</v>
      </c>
      <c r="V161" s="415"/>
      <c r="W161" s="415"/>
      <c r="X161" s="1512">
        <v>0</v>
      </c>
      <c r="Y161" s="1512">
        <v>0</v>
      </c>
      <c r="Z161" s="1512">
        <v>0</v>
      </c>
      <c r="AA161" s="1512">
        <v>0</v>
      </c>
      <c r="AB161" s="415"/>
      <c r="AC161" s="1512">
        <v>0</v>
      </c>
      <c r="AD161" s="1512">
        <v>0</v>
      </c>
      <c r="AE161" s="415"/>
      <c r="AF161" s="415"/>
      <c r="AG161" s="415"/>
      <c r="AH161" s="415"/>
      <c r="AI161" s="1512">
        <v>0</v>
      </c>
      <c r="AJ161" s="1512">
        <v>0</v>
      </c>
      <c r="AK161" s="415"/>
      <c r="AL161" s="415"/>
      <c r="AM161" s="1512">
        <v>0</v>
      </c>
      <c r="AN161" s="415"/>
      <c r="AO161" s="415"/>
      <c r="AP161" s="415"/>
      <c r="AQ161" s="415"/>
      <c r="AR161" s="1492">
        <f t="shared" si="45"/>
        <v>0.66666666666666663</v>
      </c>
      <c r="AS161" s="263"/>
    </row>
    <row r="162" spans="1:46" ht="15.75">
      <c r="A162" s="453">
        <f t="shared" si="46"/>
        <v>69</v>
      </c>
      <c r="B162" s="1514" t="s">
        <v>128</v>
      </c>
      <c r="C162" s="1513">
        <v>43464</v>
      </c>
      <c r="D162" s="1514" t="s">
        <v>128</v>
      </c>
      <c r="E162" s="1527" t="s">
        <v>74</v>
      </c>
      <c r="F162" s="388"/>
      <c r="G162" s="1512">
        <v>13.066666666666666</v>
      </c>
      <c r="H162" s="1512">
        <v>24.133333333333333</v>
      </c>
      <c r="I162" s="1512">
        <v>0.13333333333333333</v>
      </c>
      <c r="J162" s="1512">
        <v>282</v>
      </c>
      <c r="K162" s="1512">
        <v>0</v>
      </c>
      <c r="L162" s="415"/>
      <c r="M162" s="1512">
        <v>0</v>
      </c>
      <c r="N162" s="1512">
        <v>0.13333333333333333</v>
      </c>
      <c r="O162" s="1512">
        <v>0.66666666666666663</v>
      </c>
      <c r="P162" s="1512">
        <v>0</v>
      </c>
      <c r="Q162" s="1512">
        <v>0</v>
      </c>
      <c r="R162" s="1512">
        <v>0</v>
      </c>
      <c r="S162" s="1512">
        <v>0</v>
      </c>
      <c r="T162" s="415"/>
      <c r="U162" s="1512">
        <v>0</v>
      </c>
      <c r="V162" s="415"/>
      <c r="W162" s="415"/>
      <c r="X162" s="1512">
        <v>0</v>
      </c>
      <c r="Y162" s="1512">
        <v>0</v>
      </c>
      <c r="Z162" s="1512">
        <v>0</v>
      </c>
      <c r="AA162" s="1512">
        <v>0</v>
      </c>
      <c r="AB162" s="415"/>
      <c r="AC162" s="1512">
        <v>0</v>
      </c>
      <c r="AD162" s="1512">
        <v>0</v>
      </c>
      <c r="AE162" s="415"/>
      <c r="AF162" s="415"/>
      <c r="AG162" s="415"/>
      <c r="AH162" s="415"/>
      <c r="AI162" s="1512">
        <v>0</v>
      </c>
      <c r="AJ162" s="1512">
        <v>0</v>
      </c>
      <c r="AK162" s="415"/>
      <c r="AL162" s="415"/>
      <c r="AM162" s="1512">
        <v>0</v>
      </c>
      <c r="AN162" s="415"/>
      <c r="AO162" s="415"/>
      <c r="AP162" s="415"/>
      <c r="AQ162" s="415"/>
      <c r="AR162" s="1492">
        <f t="shared" si="45"/>
        <v>320.13333333333333</v>
      </c>
      <c r="AS162" s="263"/>
    </row>
    <row r="163" spans="1:46" ht="15.75">
      <c r="B163" s="1501"/>
      <c r="C163" s="1500"/>
      <c r="D163" s="1501"/>
      <c r="E163" s="380" t="s">
        <v>206</v>
      </c>
      <c r="F163" s="392"/>
      <c r="G163" s="387">
        <v>3.0444444444444443</v>
      </c>
      <c r="H163" s="387">
        <v>22.62222222222222</v>
      </c>
      <c r="I163" s="387">
        <v>0.17777777777777778</v>
      </c>
      <c r="J163" s="387">
        <v>76.155555555555551</v>
      </c>
      <c r="K163" s="387">
        <v>0</v>
      </c>
      <c r="L163" s="387"/>
      <c r="M163" s="387">
        <v>0</v>
      </c>
      <c r="N163" s="387">
        <v>2.2222222222222223E-2</v>
      </c>
      <c r="O163" s="387">
        <v>0.1111111111111111</v>
      </c>
      <c r="P163" s="387">
        <v>0</v>
      </c>
      <c r="Q163" s="387">
        <v>0</v>
      </c>
      <c r="R163" s="387">
        <v>0</v>
      </c>
      <c r="S163" s="387">
        <v>0</v>
      </c>
      <c r="T163" s="387"/>
      <c r="U163" s="387">
        <v>0</v>
      </c>
      <c r="V163" s="387"/>
      <c r="W163" s="387"/>
      <c r="X163" s="387">
        <v>0</v>
      </c>
      <c r="Y163" s="387">
        <v>0</v>
      </c>
      <c r="Z163" s="387">
        <v>0</v>
      </c>
      <c r="AA163" s="387">
        <v>0</v>
      </c>
      <c r="AB163" s="387"/>
      <c r="AC163" s="387">
        <v>0</v>
      </c>
      <c r="AD163" s="387">
        <v>0</v>
      </c>
      <c r="AE163" s="387"/>
      <c r="AF163" s="387"/>
      <c r="AG163" s="387"/>
      <c r="AH163" s="387"/>
      <c r="AI163" s="387">
        <v>0</v>
      </c>
      <c r="AJ163" s="387">
        <v>0</v>
      </c>
      <c r="AK163" s="387"/>
      <c r="AL163" s="387"/>
      <c r="AM163" s="387">
        <v>0</v>
      </c>
      <c r="AN163" s="387"/>
      <c r="AO163" s="387"/>
      <c r="AP163" s="387"/>
      <c r="AQ163" s="387"/>
      <c r="AR163" s="880">
        <f>SUM(AR157:AR162)</f>
        <v>612.79999999999995</v>
      </c>
      <c r="AS163" s="263"/>
    </row>
    <row r="164" spans="1:46">
      <c r="G164" s="398"/>
      <c r="H164" s="398"/>
      <c r="I164" s="398"/>
      <c r="J164" s="398"/>
      <c r="K164" s="398"/>
      <c r="L164" s="398"/>
      <c r="M164" s="398"/>
      <c r="N164" s="398"/>
      <c r="O164" s="398"/>
      <c r="P164" s="398"/>
      <c r="Q164" s="398"/>
      <c r="R164" s="398"/>
      <c r="S164" s="398"/>
      <c r="T164" s="398"/>
      <c r="U164" s="398"/>
      <c r="V164" s="398"/>
      <c r="W164" s="398"/>
      <c r="X164" s="398"/>
      <c r="Y164" s="398"/>
      <c r="Z164" s="398"/>
      <c r="AA164" s="398"/>
      <c r="AB164" s="398"/>
      <c r="AC164" s="398"/>
      <c r="AD164" s="398"/>
      <c r="AE164" s="398"/>
      <c r="AF164" s="398"/>
      <c r="AG164" s="398"/>
      <c r="AH164" s="398"/>
      <c r="AI164" s="398"/>
      <c r="AJ164" s="398"/>
      <c r="AK164" s="398"/>
      <c r="AL164" s="398"/>
      <c r="AM164" s="398"/>
      <c r="AN164" s="398"/>
      <c r="AO164" s="398"/>
      <c r="AP164" s="398"/>
      <c r="AQ164" s="398"/>
      <c r="AS164" s="263"/>
    </row>
    <row r="165" spans="1:46" ht="15.75" thickBot="1">
      <c r="G165" s="398"/>
      <c r="H165" s="398"/>
      <c r="I165" s="398"/>
      <c r="J165" s="398"/>
      <c r="K165" s="398"/>
      <c r="L165" s="398"/>
      <c r="M165" s="398"/>
      <c r="N165" s="398"/>
      <c r="O165" s="398"/>
      <c r="P165" s="398"/>
      <c r="Q165" s="398"/>
      <c r="R165" s="398"/>
      <c r="S165" s="398"/>
      <c r="T165" s="398"/>
      <c r="U165" s="398"/>
      <c r="V165" s="398"/>
      <c r="W165" s="398"/>
      <c r="X165" s="398"/>
      <c r="Y165" s="398"/>
      <c r="Z165" s="398"/>
      <c r="AA165" s="398"/>
      <c r="AB165" s="398"/>
      <c r="AC165" s="398"/>
      <c r="AD165" s="398"/>
      <c r="AE165" s="398"/>
      <c r="AF165" s="398"/>
      <c r="AG165" s="398"/>
      <c r="AH165" s="398"/>
      <c r="AI165" s="398"/>
      <c r="AJ165" s="398"/>
      <c r="AK165" s="398"/>
      <c r="AL165" s="398"/>
      <c r="AM165" s="398"/>
      <c r="AN165" s="398"/>
      <c r="AO165" s="398"/>
      <c r="AP165" s="398"/>
      <c r="AQ165" s="398"/>
      <c r="AS165" s="263"/>
    </row>
    <row r="166" spans="1:46" ht="16.5" thickBot="1">
      <c r="A166" s="453">
        <f>A162+1</f>
        <v>70</v>
      </c>
      <c r="B166" s="90" t="s">
        <v>96</v>
      </c>
      <c r="C166" s="707">
        <v>43122</v>
      </c>
      <c r="D166" s="90" t="s">
        <v>96</v>
      </c>
      <c r="E166" s="90" t="s">
        <v>211</v>
      </c>
      <c r="F166" s="388"/>
      <c r="G166" s="1512">
        <v>0.53333333333333333</v>
      </c>
      <c r="H166" s="1512">
        <v>12.933333333333334</v>
      </c>
      <c r="I166" s="1512">
        <v>6.4</v>
      </c>
      <c r="J166" s="1512">
        <v>0.13333333333333333</v>
      </c>
      <c r="K166" s="1512">
        <v>0</v>
      </c>
      <c r="L166" s="415"/>
      <c r="M166" s="1512">
        <v>0.26666666666666666</v>
      </c>
      <c r="N166" s="1512">
        <v>0</v>
      </c>
      <c r="O166" s="1512">
        <v>0</v>
      </c>
      <c r="P166" s="1512">
        <v>0</v>
      </c>
      <c r="Q166" s="1512">
        <v>0</v>
      </c>
      <c r="R166" s="1512">
        <v>0</v>
      </c>
      <c r="S166" s="1512">
        <v>0</v>
      </c>
      <c r="T166" s="415"/>
      <c r="U166" s="709">
        <v>0</v>
      </c>
      <c r="V166" s="415"/>
      <c r="W166" s="415"/>
      <c r="X166" s="709">
        <v>0</v>
      </c>
      <c r="Y166" s="709">
        <v>0</v>
      </c>
      <c r="Z166" s="709">
        <v>0</v>
      </c>
      <c r="AA166" s="709">
        <v>0</v>
      </c>
      <c r="AB166" s="415"/>
      <c r="AC166" s="709">
        <v>0</v>
      </c>
      <c r="AD166" s="709">
        <v>0</v>
      </c>
      <c r="AE166" s="415"/>
      <c r="AF166" s="415"/>
      <c r="AG166" s="415"/>
      <c r="AH166" s="415"/>
      <c r="AI166" s="709">
        <v>0</v>
      </c>
      <c r="AJ166" s="709">
        <v>0</v>
      </c>
      <c r="AK166" s="415"/>
      <c r="AL166" s="415"/>
      <c r="AM166" s="709">
        <v>0</v>
      </c>
      <c r="AN166" s="415"/>
      <c r="AO166" s="415"/>
      <c r="AP166" s="415"/>
      <c r="AQ166" s="415"/>
      <c r="AR166" s="1492">
        <f t="shared" ref="AR166:AR170" si="47">SUM(G166:AQ166)</f>
        <v>20.266666666666666</v>
      </c>
      <c r="AS166" s="263"/>
    </row>
    <row r="167" spans="1:46" ht="15.75">
      <c r="A167" s="453">
        <f t="shared" ref="A167:A170" si="48">A166+1</f>
        <v>71</v>
      </c>
      <c r="B167" s="90" t="s">
        <v>96</v>
      </c>
      <c r="C167" s="1513">
        <v>43162</v>
      </c>
      <c r="D167" s="90" t="s">
        <v>96</v>
      </c>
      <c r="E167" s="90" t="s">
        <v>211</v>
      </c>
      <c r="F167" s="388"/>
      <c r="G167" s="1512">
        <v>17.333333333333332</v>
      </c>
      <c r="H167" s="1512">
        <v>228</v>
      </c>
      <c r="I167" s="1512">
        <v>1.7333333333333334</v>
      </c>
      <c r="J167" s="1512">
        <v>0</v>
      </c>
      <c r="K167" s="1512">
        <v>0</v>
      </c>
      <c r="L167" s="415"/>
      <c r="M167" s="1512">
        <v>0</v>
      </c>
      <c r="N167" s="1512">
        <v>3.8666666666666667</v>
      </c>
      <c r="O167" s="1512">
        <v>5.7333333333333334</v>
      </c>
      <c r="P167" s="1512">
        <v>0</v>
      </c>
      <c r="Q167" s="1512">
        <v>0.8</v>
      </c>
      <c r="R167" s="1512">
        <v>0.4</v>
      </c>
      <c r="S167" s="1512">
        <v>0</v>
      </c>
      <c r="T167" s="415"/>
      <c r="U167" s="709">
        <v>0</v>
      </c>
      <c r="V167" s="415"/>
      <c r="W167" s="415"/>
      <c r="X167" s="709">
        <v>0</v>
      </c>
      <c r="Y167" s="709">
        <v>0</v>
      </c>
      <c r="Z167" s="709">
        <v>0</v>
      </c>
      <c r="AA167" s="709">
        <v>0</v>
      </c>
      <c r="AB167" s="415"/>
      <c r="AC167" s="709">
        <v>0</v>
      </c>
      <c r="AD167" s="709">
        <v>0</v>
      </c>
      <c r="AE167" s="415"/>
      <c r="AF167" s="415"/>
      <c r="AG167" s="415"/>
      <c r="AH167" s="415"/>
      <c r="AI167" s="709">
        <v>0.13333333333333333</v>
      </c>
      <c r="AJ167" s="709">
        <v>0</v>
      </c>
      <c r="AK167" s="415"/>
      <c r="AL167" s="415"/>
      <c r="AM167" s="709">
        <v>0</v>
      </c>
      <c r="AN167" s="415"/>
      <c r="AO167" s="415"/>
      <c r="AP167" s="415"/>
      <c r="AQ167" s="415"/>
      <c r="AR167" s="1492">
        <f t="shared" si="47"/>
        <v>258</v>
      </c>
      <c r="AS167" s="263"/>
    </row>
    <row r="168" spans="1:46" ht="16.5" thickBot="1">
      <c r="A168" s="453">
        <f t="shared" si="48"/>
        <v>72</v>
      </c>
      <c r="B168" s="90" t="s">
        <v>96</v>
      </c>
      <c r="C168" s="1513">
        <v>43241</v>
      </c>
      <c r="D168" s="90" t="s">
        <v>96</v>
      </c>
      <c r="E168" s="90" t="s">
        <v>211</v>
      </c>
      <c r="F168" s="713"/>
      <c r="G168" s="1512">
        <v>0</v>
      </c>
      <c r="H168" s="1512">
        <v>0.4</v>
      </c>
      <c r="I168" s="1512">
        <v>6.8</v>
      </c>
      <c r="J168" s="1512">
        <v>0</v>
      </c>
      <c r="K168" s="1512">
        <v>0</v>
      </c>
      <c r="L168" s="415"/>
      <c r="M168" s="1512">
        <v>0</v>
      </c>
      <c r="N168" s="1512">
        <v>0</v>
      </c>
      <c r="O168" s="1512">
        <v>0</v>
      </c>
      <c r="P168" s="1512">
        <v>0</v>
      </c>
      <c r="Q168" s="1512">
        <v>0</v>
      </c>
      <c r="R168" s="1512">
        <v>0</v>
      </c>
      <c r="S168" s="1512">
        <v>0</v>
      </c>
      <c r="T168" s="415"/>
      <c r="U168" s="709">
        <v>0</v>
      </c>
      <c r="V168" s="415"/>
      <c r="W168" s="415"/>
      <c r="X168" s="709">
        <v>0</v>
      </c>
      <c r="Y168" s="709">
        <v>0</v>
      </c>
      <c r="Z168" s="709">
        <v>0</v>
      </c>
      <c r="AA168" s="709">
        <v>0</v>
      </c>
      <c r="AB168" s="415"/>
      <c r="AC168" s="709">
        <v>0</v>
      </c>
      <c r="AD168" s="709">
        <v>0</v>
      </c>
      <c r="AE168" s="415"/>
      <c r="AF168" s="415"/>
      <c r="AG168" s="415"/>
      <c r="AH168" s="415"/>
      <c r="AI168" s="709">
        <v>0</v>
      </c>
      <c r="AJ168" s="709">
        <v>0</v>
      </c>
      <c r="AK168" s="415"/>
      <c r="AL168" s="415"/>
      <c r="AM168" s="709">
        <v>0</v>
      </c>
      <c r="AN168" s="415"/>
      <c r="AO168" s="415"/>
      <c r="AP168" s="415"/>
      <c r="AQ168" s="415"/>
      <c r="AR168" s="1492">
        <f t="shared" si="47"/>
        <v>7.2</v>
      </c>
      <c r="AS168" s="263"/>
    </row>
    <row r="169" spans="1:46" ht="16.5" thickBot="1">
      <c r="A169" s="453">
        <f t="shared" si="48"/>
        <v>73</v>
      </c>
      <c r="B169" s="1527" t="s">
        <v>96</v>
      </c>
      <c r="C169" s="1528">
        <v>43336</v>
      </c>
      <c r="D169" s="1527" t="s">
        <v>96</v>
      </c>
      <c r="E169" s="1527" t="s">
        <v>211</v>
      </c>
      <c r="F169" s="388"/>
      <c r="G169" s="1512">
        <v>0.13333333333333333</v>
      </c>
      <c r="H169" s="1512">
        <v>5.6</v>
      </c>
      <c r="I169" s="1512">
        <v>0.93333333333333335</v>
      </c>
      <c r="J169" s="1512">
        <v>0</v>
      </c>
      <c r="K169" s="1512">
        <v>0</v>
      </c>
      <c r="L169" s="415"/>
      <c r="M169" s="1512">
        <v>0</v>
      </c>
      <c r="N169" s="1512">
        <v>0</v>
      </c>
      <c r="O169" s="1512">
        <v>0.4</v>
      </c>
      <c r="P169" s="1512">
        <v>0</v>
      </c>
      <c r="Q169" s="1512">
        <v>0.4</v>
      </c>
      <c r="R169" s="1512">
        <v>0</v>
      </c>
      <c r="S169" s="1512">
        <v>0</v>
      </c>
      <c r="T169" s="415"/>
      <c r="U169" s="1512">
        <v>0</v>
      </c>
      <c r="V169" s="415"/>
      <c r="W169" s="415"/>
      <c r="X169" s="1512">
        <v>0</v>
      </c>
      <c r="Y169" s="1512">
        <v>0</v>
      </c>
      <c r="Z169" s="1512">
        <v>0</v>
      </c>
      <c r="AA169" s="1512">
        <v>0</v>
      </c>
      <c r="AB169" s="415"/>
      <c r="AC169" s="1512">
        <v>0</v>
      </c>
      <c r="AD169" s="1512">
        <v>0</v>
      </c>
      <c r="AE169" s="415"/>
      <c r="AF169" s="415"/>
      <c r="AG169" s="415"/>
      <c r="AH169" s="415"/>
      <c r="AI169" s="1512">
        <v>0</v>
      </c>
      <c r="AJ169" s="1512">
        <v>0</v>
      </c>
      <c r="AK169" s="415"/>
      <c r="AL169" s="415"/>
      <c r="AM169" s="1512">
        <v>0</v>
      </c>
      <c r="AN169" s="415"/>
      <c r="AO169" s="415"/>
      <c r="AP169" s="415"/>
      <c r="AQ169" s="415"/>
      <c r="AR169" s="1492">
        <f t="shared" si="47"/>
        <v>7.4666666666666677</v>
      </c>
      <c r="AS169" s="263"/>
    </row>
    <row r="170" spans="1:46" ht="18.75" thickBot="1">
      <c r="A170" s="1352">
        <f t="shared" si="48"/>
        <v>74</v>
      </c>
      <c r="B170" s="1529" t="s">
        <v>96</v>
      </c>
      <c r="C170" s="1513">
        <v>43397</v>
      </c>
      <c r="D170" s="1514" t="s">
        <v>96</v>
      </c>
      <c r="E170" s="1514" t="s">
        <v>211</v>
      </c>
      <c r="F170" s="713"/>
      <c r="G170" s="1512">
        <v>0</v>
      </c>
      <c r="H170" s="1512">
        <v>1.0666666666666667</v>
      </c>
      <c r="I170" s="1512">
        <v>8.8000000000000007</v>
      </c>
      <c r="J170" s="1512">
        <v>0</v>
      </c>
      <c r="K170" s="1512">
        <v>0</v>
      </c>
      <c r="L170" s="415"/>
      <c r="M170" s="1512">
        <v>0</v>
      </c>
      <c r="N170" s="1512">
        <v>0.13333333333333333</v>
      </c>
      <c r="O170" s="1512">
        <v>0</v>
      </c>
      <c r="P170" s="1512">
        <v>0</v>
      </c>
      <c r="Q170" s="1512">
        <v>0</v>
      </c>
      <c r="R170" s="1512">
        <v>0</v>
      </c>
      <c r="S170" s="1512">
        <v>0</v>
      </c>
      <c r="T170" s="415"/>
      <c r="U170" s="1512">
        <v>0</v>
      </c>
      <c r="V170" s="415"/>
      <c r="W170" s="415"/>
      <c r="X170" s="1512">
        <v>0</v>
      </c>
      <c r="Y170" s="1512">
        <v>0</v>
      </c>
      <c r="Z170" s="1512">
        <v>0</v>
      </c>
      <c r="AA170" s="1512">
        <v>0</v>
      </c>
      <c r="AB170" s="415"/>
      <c r="AC170" s="1512">
        <v>0</v>
      </c>
      <c r="AD170" s="1512">
        <v>0</v>
      </c>
      <c r="AE170" s="415"/>
      <c r="AF170" s="415"/>
      <c r="AG170" s="415"/>
      <c r="AH170" s="415"/>
      <c r="AI170" s="1512">
        <v>0</v>
      </c>
      <c r="AJ170" s="1512">
        <v>0</v>
      </c>
      <c r="AK170" s="415"/>
      <c r="AL170" s="415"/>
      <c r="AM170" s="1512">
        <v>0</v>
      </c>
      <c r="AN170" s="415"/>
      <c r="AO170" s="415"/>
      <c r="AP170" s="415"/>
      <c r="AQ170" s="415"/>
      <c r="AR170" s="1492">
        <f t="shared" si="47"/>
        <v>10</v>
      </c>
      <c r="AS170" s="263"/>
    </row>
    <row r="171" spans="1:46" ht="15.75">
      <c r="B171" s="1501"/>
      <c r="C171" s="1500"/>
      <c r="D171" s="1501"/>
      <c r="E171" s="380" t="s">
        <v>206</v>
      </c>
      <c r="F171" s="713"/>
      <c r="G171" s="387">
        <v>3.6</v>
      </c>
      <c r="H171" s="387">
        <v>49.6</v>
      </c>
      <c r="I171" s="387">
        <v>4.9333333333333336</v>
      </c>
      <c r="J171" s="387">
        <v>2.6666666666666665E-2</v>
      </c>
      <c r="K171" s="387">
        <v>0</v>
      </c>
      <c r="L171" s="387"/>
      <c r="M171" s="387">
        <v>5.333333333333333E-2</v>
      </c>
      <c r="N171" s="387">
        <v>0.8</v>
      </c>
      <c r="O171" s="387">
        <v>1.2266666666666668</v>
      </c>
      <c r="P171" s="387">
        <v>0</v>
      </c>
      <c r="Q171" s="387">
        <v>0.24000000000000005</v>
      </c>
      <c r="R171" s="387">
        <v>0.08</v>
      </c>
      <c r="S171" s="387">
        <v>0</v>
      </c>
      <c r="T171" s="387"/>
      <c r="U171" s="387">
        <v>0</v>
      </c>
      <c r="V171" s="387"/>
      <c r="W171" s="387"/>
      <c r="X171" s="387">
        <v>0</v>
      </c>
      <c r="Y171" s="387">
        <v>0</v>
      </c>
      <c r="Z171" s="387">
        <v>0</v>
      </c>
      <c r="AA171" s="387">
        <v>0</v>
      </c>
      <c r="AB171" s="387"/>
      <c r="AC171" s="387">
        <v>0</v>
      </c>
      <c r="AD171" s="387">
        <v>0</v>
      </c>
      <c r="AE171" s="387"/>
      <c r="AF171" s="387"/>
      <c r="AG171" s="387"/>
      <c r="AH171" s="387"/>
      <c r="AI171" s="387">
        <v>2.6666666666666665E-2</v>
      </c>
      <c r="AJ171" s="387">
        <v>0</v>
      </c>
      <c r="AK171" s="387"/>
      <c r="AL171" s="387"/>
      <c r="AM171" s="387">
        <v>0</v>
      </c>
      <c r="AN171" s="387"/>
      <c r="AO171" s="387"/>
      <c r="AP171" s="387"/>
      <c r="AQ171" s="387"/>
      <c r="AR171" s="880">
        <f>SUM(AR166:AR170)</f>
        <v>302.93333333333328</v>
      </c>
    </row>
    <row r="175" spans="1:46" ht="18">
      <c r="AL175" s="881"/>
      <c r="AM175" s="881"/>
      <c r="AN175" s="881"/>
      <c r="AO175" s="881"/>
      <c r="AP175" s="881"/>
      <c r="AQ175" s="881" t="s">
        <v>213</v>
      </c>
      <c r="AR175" s="882">
        <f>SUM(AR5,AR8,AR13,AR18,AR22,AR29,AR35,AR42,AR47,AR51,AR55,AR60,AR73,AR80,AR92,AR99,AR109,AR122,AR131,AR144,AR149,AR154,AR163,AR171)</f>
        <v>66696.050748216119</v>
      </c>
      <c r="AT175" s="915" t="s">
        <v>19</v>
      </c>
    </row>
    <row r="176" spans="1:46" ht="15.75">
      <c r="AK176" s="132"/>
      <c r="AL176" s="132"/>
      <c r="AM176" s="132"/>
      <c r="AN176" s="132"/>
      <c r="AO176" s="132"/>
      <c r="AP176" s="132"/>
      <c r="AQ176" s="626" t="s">
        <v>214</v>
      </c>
      <c r="AR176" s="586">
        <f>SUM(AR73,AR80,AR92,AR99,AR109,AR122,AR131,AR144,AR149,AR154,AR163,AR171)</f>
        <v>6889.7306666666673</v>
      </c>
      <c r="AT176" s="915" t="s">
        <v>19</v>
      </c>
    </row>
    <row r="177" spans="37:44" ht="15.75">
      <c r="AK177" s="132"/>
      <c r="AL177" s="132"/>
      <c r="AM177" s="132"/>
      <c r="AN177" s="132"/>
      <c r="AO177" s="132"/>
      <c r="AP177" s="132"/>
      <c r="AQ177" s="626" t="s">
        <v>215</v>
      </c>
      <c r="AR177" s="586">
        <f>SUM(AR3:AR4,AR7,AR11:AR12,AR16:AR17,AR21,AR25:AR28,AR32:AR34,AR38:AR41,AR45:AR46,AR50,AR54,AR58:AR59)</f>
        <v>59806.320081549442</v>
      </c>
    </row>
    <row r="178" spans="37:44" ht="15.75">
      <c r="AK178" s="132"/>
      <c r="AL178" s="132"/>
      <c r="AM178" s="132"/>
      <c r="AN178" s="132"/>
      <c r="AO178" s="132"/>
      <c r="AP178" s="132"/>
      <c r="AQ178" s="132"/>
      <c r="AR178" s="586">
        <f>SUM(AR176:AR177)</f>
        <v>66696.050748216105</v>
      </c>
    </row>
    <row r="179" spans="37:44" ht="15.75">
      <c r="AK179" s="132"/>
      <c r="AL179" s="132"/>
      <c r="AM179" s="132"/>
      <c r="AN179" s="132"/>
      <c r="AO179" s="132"/>
      <c r="AP179" s="132"/>
      <c r="AQ179" s="132"/>
      <c r="AR179" s="132"/>
    </row>
    <row r="180" spans="37:44" ht="15.75">
      <c r="AK180" s="132"/>
      <c r="AL180" s="132"/>
      <c r="AM180" s="132"/>
      <c r="AN180" s="132"/>
      <c r="AO180" s="132"/>
      <c r="AP180" s="132"/>
      <c r="AQ180" s="132"/>
      <c r="AR180" s="132"/>
    </row>
    <row r="181" spans="37:44" ht="15.75">
      <c r="AK181" s="132"/>
      <c r="AL181" s="132"/>
      <c r="AM181" s="132"/>
      <c r="AN181" s="132"/>
      <c r="AO181" s="132"/>
      <c r="AP181" s="132"/>
      <c r="AQ181" s="132"/>
      <c r="AR181" s="132"/>
    </row>
    <row r="182" spans="37:44" ht="15.75">
      <c r="AK182" s="132"/>
      <c r="AL182" s="132"/>
      <c r="AM182" s="132"/>
      <c r="AN182" s="132"/>
      <c r="AO182" s="132"/>
      <c r="AP182" s="132"/>
      <c r="AQ182" s="132"/>
      <c r="AR182" s="132"/>
    </row>
    <row r="183" spans="37:44" ht="15.75">
      <c r="AK183" s="132"/>
      <c r="AL183" s="132"/>
      <c r="AM183" s="132"/>
      <c r="AN183" s="132"/>
      <c r="AO183" s="132"/>
      <c r="AP183" s="132"/>
      <c r="AQ183" s="132"/>
      <c r="AR183" s="132"/>
    </row>
    <row r="184" spans="37:44" ht="15.75">
      <c r="AK184" s="132"/>
      <c r="AL184" s="132"/>
      <c r="AM184" s="132"/>
      <c r="AN184" s="132"/>
      <c r="AO184" s="132"/>
      <c r="AP184" s="132"/>
      <c r="AQ184" s="132"/>
      <c r="AR184" s="132"/>
    </row>
    <row r="185" spans="37:44" ht="15.75">
      <c r="AK185" s="132"/>
      <c r="AL185" s="132"/>
      <c r="AM185" s="132"/>
      <c r="AN185" s="132"/>
      <c r="AO185" s="132"/>
      <c r="AP185" s="132"/>
      <c r="AQ185" s="132"/>
      <c r="AR185" s="132"/>
    </row>
    <row r="186" spans="37:44" ht="15.75">
      <c r="AK186" s="132"/>
      <c r="AL186" s="132"/>
      <c r="AM186" s="132"/>
      <c r="AN186" s="132"/>
      <c r="AO186" s="132"/>
      <c r="AP186" s="132"/>
      <c r="AQ186" s="132"/>
      <c r="AR186" s="132"/>
    </row>
    <row r="187" spans="37:44" ht="15.75">
      <c r="AK187" s="132"/>
      <c r="AL187" s="132"/>
      <c r="AM187" s="132"/>
      <c r="AN187" s="132"/>
      <c r="AO187" s="132"/>
      <c r="AP187" s="132"/>
      <c r="AQ187" s="132"/>
      <c r="AR187" s="132"/>
    </row>
  </sheetData>
  <pageMargins left="0.7" right="0.7" top="0.75" bottom="0.75" header="0.3" footer="0.3"/>
  <pageSetup orientation="landscape"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A1:BI195"/>
  <sheetViews>
    <sheetView zoomScale="60" zoomScaleNormal="60" workbookViewId="0">
      <pane xSplit="5" ySplit="2" topLeftCell="F59" activePane="bottomRight" state="frozen"/>
      <selection pane="bottomRight" activeCell="A181" sqref="A181"/>
      <selection pane="bottomLeft" activeCell="A3" sqref="A3"/>
      <selection pane="topRight" activeCell="E1" sqref="E1"/>
    </sheetView>
  </sheetViews>
  <sheetFormatPr defaultRowHeight="15"/>
  <cols>
    <col min="3" max="3" width="9.85546875" customWidth="1"/>
    <col min="4" max="4" width="10.7109375" customWidth="1"/>
    <col min="5" max="5" width="1.140625" customWidth="1"/>
    <col min="6" max="6" width="8.5703125" customWidth="1"/>
    <col min="7" max="8" width="6.5703125" customWidth="1"/>
    <col min="9" max="9" width="8" customWidth="1"/>
    <col min="10" max="10" width="6.5703125" customWidth="1"/>
    <col min="11" max="20" width="5.5703125" customWidth="1"/>
    <col min="21" max="21" width="6.5703125" customWidth="1"/>
    <col min="22" max="22" width="5.5703125" customWidth="1"/>
    <col min="23" max="23" width="6.85546875" customWidth="1"/>
    <col min="24" max="42" width="5.5703125" customWidth="1"/>
    <col min="44" max="44" width="1" customWidth="1"/>
    <col min="45" max="45" width="11.42578125" customWidth="1"/>
    <col min="61" max="61" width="66.7109375" customWidth="1"/>
  </cols>
  <sheetData>
    <row r="1" spans="1:61" ht="21.75" thickBot="1">
      <c r="C1" s="262">
        <v>2019</v>
      </c>
      <c r="D1" s="262" t="s">
        <v>216</v>
      </c>
      <c r="AT1" s="249"/>
    </row>
    <row r="2" spans="1:61" ht="249.75" thickBot="1">
      <c r="A2" s="2" t="s">
        <v>217</v>
      </c>
      <c r="B2" s="2" t="s">
        <v>19</v>
      </c>
      <c r="C2" s="19" t="s">
        <v>18</v>
      </c>
      <c r="D2" s="2" t="s">
        <v>20</v>
      </c>
      <c r="E2" s="12"/>
      <c r="F2" s="122" t="s">
        <v>21</v>
      </c>
      <c r="G2" s="122" t="s">
        <v>22</v>
      </c>
      <c r="H2" s="134" t="s">
        <v>23</v>
      </c>
      <c r="I2" s="121" t="s">
        <v>24</v>
      </c>
      <c r="J2" s="122" t="s">
        <v>25</v>
      </c>
      <c r="K2" s="29" t="s">
        <v>26</v>
      </c>
      <c r="L2" s="27" t="s">
        <v>27</v>
      </c>
      <c r="M2" s="27" t="s">
        <v>28</v>
      </c>
      <c r="N2" s="28" t="s">
        <v>29</v>
      </c>
      <c r="O2" s="27" t="s">
        <v>30</v>
      </c>
      <c r="P2" s="27" t="s">
        <v>31</v>
      </c>
      <c r="Q2" s="27" t="s">
        <v>32</v>
      </c>
      <c r="R2" s="24" t="s">
        <v>33</v>
      </c>
      <c r="S2" s="133" t="s">
        <v>34</v>
      </c>
      <c r="T2" s="133" t="s">
        <v>35</v>
      </c>
      <c r="U2" s="30" t="s">
        <v>36</v>
      </c>
      <c r="V2" s="135" t="s">
        <v>37</v>
      </c>
      <c r="W2" s="135" t="s">
        <v>38</v>
      </c>
      <c r="X2" s="135" t="s">
        <v>39</v>
      </c>
      <c r="Y2" s="395" t="s">
        <v>40</v>
      </c>
      <c r="Z2" s="24" t="s">
        <v>41</v>
      </c>
      <c r="AA2" s="31" t="s">
        <v>42</v>
      </c>
      <c r="AB2" s="26" t="s">
        <v>43</v>
      </c>
      <c r="AC2" s="26" t="s">
        <v>44</v>
      </c>
      <c r="AD2" s="26" t="s">
        <v>45</v>
      </c>
      <c r="AE2" s="26" t="s">
        <v>46</v>
      </c>
      <c r="AF2" s="26" t="s">
        <v>47</v>
      </c>
      <c r="AG2" s="26" t="s">
        <v>48</v>
      </c>
      <c r="AH2" s="26" t="s">
        <v>49</v>
      </c>
      <c r="AI2" s="26" t="s">
        <v>50</v>
      </c>
      <c r="AJ2" s="26" t="s">
        <v>51</v>
      </c>
      <c r="AK2" s="25" t="s">
        <v>52</v>
      </c>
      <c r="AL2" s="25" t="s">
        <v>53</v>
      </c>
      <c r="AM2" s="25" t="s">
        <v>54</v>
      </c>
      <c r="AN2" s="25" t="s">
        <v>55</v>
      </c>
      <c r="AO2" s="25" t="s">
        <v>56</v>
      </c>
      <c r="AP2" s="25" t="s">
        <v>57</v>
      </c>
      <c r="AQ2" s="32" t="s">
        <v>58</v>
      </c>
      <c r="AR2" s="113"/>
      <c r="AS2" s="6" t="s">
        <v>18</v>
      </c>
      <c r="AT2" s="6" t="s">
        <v>59</v>
      </c>
      <c r="AU2" s="7" t="s">
        <v>19</v>
      </c>
      <c r="AV2" s="8" t="s">
        <v>60</v>
      </c>
      <c r="AW2" s="7" t="s">
        <v>20</v>
      </c>
      <c r="AX2" s="7" t="s">
        <v>61</v>
      </c>
      <c r="AY2" s="8" t="s">
        <v>62</v>
      </c>
      <c r="AZ2" s="20" t="s">
        <v>63</v>
      </c>
      <c r="BA2" s="7" t="s">
        <v>64</v>
      </c>
      <c r="BB2" s="23" t="s">
        <v>65</v>
      </c>
      <c r="BC2" s="8" t="s">
        <v>66</v>
      </c>
      <c r="BD2" s="9" t="s">
        <v>67</v>
      </c>
      <c r="BE2" s="9" t="s">
        <v>68</v>
      </c>
      <c r="BF2" s="9" t="s">
        <v>69</v>
      </c>
      <c r="BG2" s="9" t="s">
        <v>70</v>
      </c>
      <c r="BH2" s="22" t="s">
        <v>71</v>
      </c>
      <c r="BI2" s="21" t="s">
        <v>72</v>
      </c>
    </row>
    <row r="3" spans="1:61" ht="39.6" customHeight="1" thickBot="1">
      <c r="B3" s="141"/>
      <c r="C3" s="140"/>
      <c r="D3" s="141"/>
      <c r="E3" s="12"/>
      <c r="F3" s="142" t="s">
        <v>168</v>
      </c>
      <c r="G3" s="142" t="s">
        <v>168</v>
      </c>
      <c r="H3" s="143" t="s">
        <v>168</v>
      </c>
      <c r="I3" s="144" t="s">
        <v>168</v>
      </c>
      <c r="J3" s="142" t="s">
        <v>168</v>
      </c>
      <c r="K3" s="145" t="s">
        <v>168</v>
      </c>
      <c r="L3" s="146" t="s">
        <v>168</v>
      </c>
      <c r="M3" s="146" t="s">
        <v>168</v>
      </c>
      <c r="N3" s="147" t="s">
        <v>168</v>
      </c>
      <c r="O3" s="146" t="s">
        <v>168</v>
      </c>
      <c r="P3" s="146" t="s">
        <v>168</v>
      </c>
      <c r="Q3" s="146" t="s">
        <v>168</v>
      </c>
      <c r="R3" s="148" t="s">
        <v>168</v>
      </c>
      <c r="S3" s="149" t="s">
        <v>168</v>
      </c>
      <c r="T3" s="149" t="s">
        <v>168</v>
      </c>
      <c r="U3" s="150" t="s">
        <v>168</v>
      </c>
      <c r="V3" s="151" t="s">
        <v>168</v>
      </c>
      <c r="W3" s="151" t="s">
        <v>168</v>
      </c>
      <c r="X3" s="151" t="s">
        <v>168</v>
      </c>
      <c r="Y3" s="148" t="s">
        <v>168</v>
      </c>
      <c r="Z3" s="148" t="s">
        <v>168</v>
      </c>
      <c r="AA3" s="152" t="s">
        <v>168</v>
      </c>
      <c r="AB3" s="153" t="s">
        <v>168</v>
      </c>
      <c r="AC3" s="153" t="s">
        <v>168</v>
      </c>
      <c r="AD3" s="153" t="s">
        <v>168</v>
      </c>
      <c r="AE3" s="153" t="s">
        <v>168</v>
      </c>
      <c r="AF3" s="153" t="s">
        <v>168</v>
      </c>
      <c r="AG3" s="153" t="s">
        <v>168</v>
      </c>
      <c r="AH3" s="153" t="s">
        <v>168</v>
      </c>
      <c r="AI3" s="153" t="s">
        <v>168</v>
      </c>
      <c r="AJ3" s="153" t="s">
        <v>168</v>
      </c>
      <c r="AK3" s="154" t="s">
        <v>168</v>
      </c>
      <c r="AL3" s="154" t="s">
        <v>168</v>
      </c>
      <c r="AM3" s="154" t="s">
        <v>168</v>
      </c>
      <c r="AN3" s="154" t="s">
        <v>168</v>
      </c>
      <c r="AO3" s="154" t="s">
        <v>168</v>
      </c>
      <c r="AP3" s="154" t="s">
        <v>168</v>
      </c>
      <c r="AQ3" s="155" t="s">
        <v>168</v>
      </c>
      <c r="AR3" s="113"/>
      <c r="AS3" s="6"/>
      <c r="AT3" s="6"/>
      <c r="AU3" s="7"/>
      <c r="AV3" s="8"/>
      <c r="AW3" s="7"/>
      <c r="AX3" s="7"/>
      <c r="AY3" s="8"/>
      <c r="AZ3" s="20"/>
      <c r="BA3" s="7"/>
      <c r="BB3" s="23"/>
      <c r="BC3" s="8"/>
      <c r="BD3" s="9"/>
      <c r="BE3" s="9"/>
      <c r="BF3" s="9"/>
      <c r="BG3" s="9"/>
      <c r="BH3" s="22"/>
      <c r="BI3" s="21"/>
    </row>
    <row r="4" spans="1:61" ht="16.5" thickBot="1">
      <c r="A4" s="453">
        <v>1</v>
      </c>
      <c r="B4" s="44" t="s">
        <v>82</v>
      </c>
      <c r="C4" s="43">
        <v>43566</v>
      </c>
      <c r="D4" s="281" t="s">
        <v>77</v>
      </c>
      <c r="E4" s="12"/>
      <c r="F4" s="45">
        <v>109.80000000000001</v>
      </c>
      <c r="G4" s="45">
        <v>570.96</v>
      </c>
      <c r="H4" s="45">
        <v>10.98</v>
      </c>
      <c r="I4" s="45">
        <v>0</v>
      </c>
      <c r="J4" s="45">
        <v>0</v>
      </c>
      <c r="K4" s="45">
        <v>0</v>
      </c>
      <c r="L4" s="45">
        <v>0</v>
      </c>
      <c r="M4" s="45">
        <v>0</v>
      </c>
      <c r="N4" s="45">
        <v>0</v>
      </c>
      <c r="O4" s="45">
        <v>0</v>
      </c>
      <c r="P4" s="45">
        <v>0</v>
      </c>
      <c r="Q4" s="45">
        <v>0</v>
      </c>
      <c r="R4" s="45">
        <v>0</v>
      </c>
      <c r="S4" s="45">
        <v>10.98</v>
      </c>
      <c r="T4" s="45">
        <v>0</v>
      </c>
      <c r="U4" s="45">
        <v>944.28000000000009</v>
      </c>
      <c r="V4" s="45">
        <v>0</v>
      </c>
      <c r="W4" s="45">
        <v>944.28000000000009</v>
      </c>
      <c r="X4" s="45">
        <v>0</v>
      </c>
      <c r="Y4" s="45">
        <v>0</v>
      </c>
      <c r="Z4" s="45">
        <v>0</v>
      </c>
      <c r="AA4" s="45">
        <v>10.98</v>
      </c>
      <c r="AB4" s="45">
        <v>10.98</v>
      </c>
      <c r="AC4" s="45">
        <v>0</v>
      </c>
      <c r="AD4" s="45">
        <v>0</v>
      </c>
      <c r="AE4" s="45">
        <v>0</v>
      </c>
      <c r="AF4" s="45">
        <v>0</v>
      </c>
      <c r="AG4" s="45">
        <v>0</v>
      </c>
      <c r="AH4" s="45">
        <v>0</v>
      </c>
      <c r="AI4" s="45">
        <v>0</v>
      </c>
      <c r="AJ4" s="45">
        <v>0</v>
      </c>
      <c r="AK4" s="45">
        <v>0</v>
      </c>
      <c r="AL4" s="45">
        <v>0</v>
      </c>
      <c r="AM4" s="45">
        <v>0</v>
      </c>
      <c r="AN4" s="45">
        <v>0</v>
      </c>
      <c r="AO4" s="45">
        <v>0</v>
      </c>
      <c r="AP4" s="45">
        <v>0</v>
      </c>
      <c r="AQ4" s="33">
        <f>SUM(F4:AP4)-AA4-K4-U4-S4</f>
        <v>1647</v>
      </c>
      <c r="AR4" s="113"/>
      <c r="AS4" s="46">
        <v>43566</v>
      </c>
      <c r="AT4" s="47" t="s">
        <v>91</v>
      </c>
      <c r="AU4" s="44" t="s">
        <v>82</v>
      </c>
      <c r="AV4" s="48">
        <v>10</v>
      </c>
      <c r="AW4" s="49" t="s">
        <v>75</v>
      </c>
      <c r="AX4" s="44">
        <v>11.2</v>
      </c>
      <c r="AY4" s="44">
        <v>150</v>
      </c>
      <c r="AZ4" s="49">
        <v>57.8</v>
      </c>
      <c r="BA4" s="44">
        <v>38.6</v>
      </c>
      <c r="BB4" s="50">
        <v>18.600000000000001</v>
      </c>
      <c r="BC4" s="44">
        <v>763.2</v>
      </c>
      <c r="BD4" s="50">
        <v>7.92</v>
      </c>
      <c r="BE4" s="47" t="s">
        <v>91</v>
      </c>
      <c r="BF4" s="47" t="s">
        <v>91</v>
      </c>
      <c r="BG4" s="47" t="s">
        <v>91</v>
      </c>
      <c r="BH4" s="51" t="s">
        <v>91</v>
      </c>
      <c r="BI4" s="52"/>
    </row>
    <row r="5" spans="1:61" ht="16.5" thickBot="1">
      <c r="A5" s="453">
        <f>A4+1</f>
        <v>2</v>
      </c>
      <c r="B5" s="44" t="s">
        <v>82</v>
      </c>
      <c r="C5" s="43">
        <v>43658</v>
      </c>
      <c r="D5" s="44" t="s">
        <v>77</v>
      </c>
      <c r="E5" s="12"/>
      <c r="F5" s="45">
        <v>0</v>
      </c>
      <c r="G5" s="45">
        <v>0</v>
      </c>
      <c r="H5" s="45">
        <v>43.92</v>
      </c>
      <c r="I5" s="45">
        <v>0</v>
      </c>
      <c r="J5" s="45">
        <v>0</v>
      </c>
      <c r="K5" s="45">
        <v>0</v>
      </c>
      <c r="L5" s="45">
        <v>0</v>
      </c>
      <c r="M5" s="45">
        <v>0</v>
      </c>
      <c r="N5" s="45">
        <v>0</v>
      </c>
      <c r="O5" s="45">
        <v>0</v>
      </c>
      <c r="P5" s="45">
        <v>0</v>
      </c>
      <c r="Q5" s="45">
        <v>0</v>
      </c>
      <c r="R5" s="45">
        <v>0</v>
      </c>
      <c r="S5" s="45">
        <v>43.92</v>
      </c>
      <c r="T5" s="45">
        <v>0</v>
      </c>
      <c r="U5" s="45">
        <v>0</v>
      </c>
      <c r="V5" s="45">
        <v>0</v>
      </c>
      <c r="W5" s="45">
        <v>0</v>
      </c>
      <c r="X5" s="45">
        <v>0</v>
      </c>
      <c r="Y5" s="45">
        <v>0</v>
      </c>
      <c r="Z5" s="45">
        <v>0</v>
      </c>
      <c r="AA5" s="45">
        <v>0</v>
      </c>
      <c r="AB5" s="45">
        <v>0</v>
      </c>
      <c r="AC5" s="45">
        <v>0</v>
      </c>
      <c r="AD5" s="45">
        <v>0</v>
      </c>
      <c r="AE5" s="45">
        <v>0</v>
      </c>
      <c r="AF5" s="45">
        <v>0</v>
      </c>
      <c r="AG5" s="45">
        <v>0</v>
      </c>
      <c r="AH5" s="45">
        <v>0</v>
      </c>
      <c r="AI5" s="45">
        <v>0</v>
      </c>
      <c r="AJ5" s="45">
        <v>0</v>
      </c>
      <c r="AK5" s="45">
        <v>0</v>
      </c>
      <c r="AL5" s="45">
        <v>0</v>
      </c>
      <c r="AM5" s="45">
        <v>0</v>
      </c>
      <c r="AN5" s="45">
        <v>0</v>
      </c>
      <c r="AO5" s="45">
        <v>0</v>
      </c>
      <c r="AP5" s="45">
        <v>0</v>
      </c>
      <c r="AQ5" s="33">
        <f>SUM(F5:AP5)-AA5-K5-U5-S5</f>
        <v>43.92</v>
      </c>
      <c r="AR5" s="113"/>
      <c r="AS5" s="57">
        <v>43658</v>
      </c>
      <c r="AT5" s="1477">
        <v>0.32291666666666669</v>
      </c>
      <c r="AU5" s="1478" t="s">
        <v>82</v>
      </c>
      <c r="AV5" s="54">
        <v>5</v>
      </c>
      <c r="AW5" s="49" t="s">
        <v>75</v>
      </c>
      <c r="AX5" s="1478">
        <v>0.6</v>
      </c>
      <c r="AY5" s="1478">
        <v>5</v>
      </c>
      <c r="AZ5" s="1479">
        <v>30.41</v>
      </c>
      <c r="BA5" s="1478">
        <v>15.9</v>
      </c>
      <c r="BB5" s="1480">
        <v>20.9</v>
      </c>
      <c r="BC5" s="1478">
        <v>759.8</v>
      </c>
      <c r="BD5" s="1480">
        <v>8</v>
      </c>
      <c r="BE5" s="1478">
        <v>0</v>
      </c>
      <c r="BF5" s="1478">
        <v>0</v>
      </c>
      <c r="BG5" s="1478">
        <v>0.5</v>
      </c>
      <c r="BH5" s="1481">
        <v>0.1</v>
      </c>
      <c r="BI5" s="1482"/>
    </row>
    <row r="6" spans="1:61" ht="16.5" thickBot="1">
      <c r="A6" s="453">
        <f t="shared" ref="A6:A7" si="0">A5+1</f>
        <v>3</v>
      </c>
      <c r="B6" s="44" t="s">
        <v>82</v>
      </c>
      <c r="C6" s="43">
        <v>43679</v>
      </c>
      <c r="D6" s="44" t="s">
        <v>77</v>
      </c>
      <c r="E6" s="12"/>
      <c r="F6" s="45">
        <v>0</v>
      </c>
      <c r="G6" s="45">
        <v>0</v>
      </c>
      <c r="H6" s="45">
        <v>10.98</v>
      </c>
      <c r="I6" s="45">
        <v>0</v>
      </c>
      <c r="J6" s="45">
        <v>0</v>
      </c>
      <c r="K6" s="45">
        <v>0</v>
      </c>
      <c r="L6" s="45">
        <v>0</v>
      </c>
      <c r="M6" s="45">
        <v>0</v>
      </c>
      <c r="N6" s="45">
        <v>0</v>
      </c>
      <c r="O6" s="45">
        <v>0</v>
      </c>
      <c r="P6" s="45">
        <v>0</v>
      </c>
      <c r="Q6" s="45">
        <v>0</v>
      </c>
      <c r="R6" s="45">
        <v>0</v>
      </c>
      <c r="S6" s="45">
        <v>10.98</v>
      </c>
      <c r="T6" s="45">
        <v>0</v>
      </c>
      <c r="U6" s="45">
        <v>0</v>
      </c>
      <c r="V6" s="45">
        <v>0</v>
      </c>
      <c r="W6" s="45">
        <v>0</v>
      </c>
      <c r="X6" s="45">
        <v>0</v>
      </c>
      <c r="Y6" s="45">
        <v>0</v>
      </c>
      <c r="Z6" s="45">
        <v>0</v>
      </c>
      <c r="AA6" s="45">
        <v>0</v>
      </c>
      <c r="AB6" s="45">
        <v>0</v>
      </c>
      <c r="AC6" s="45">
        <v>0</v>
      </c>
      <c r="AD6" s="45">
        <v>0</v>
      </c>
      <c r="AE6" s="45">
        <v>0</v>
      </c>
      <c r="AF6" s="45">
        <v>0</v>
      </c>
      <c r="AG6" s="45">
        <v>0</v>
      </c>
      <c r="AH6" s="45">
        <v>0</v>
      </c>
      <c r="AI6" s="45">
        <v>0</v>
      </c>
      <c r="AJ6" s="45">
        <v>0</v>
      </c>
      <c r="AK6" s="45">
        <v>0</v>
      </c>
      <c r="AL6" s="45">
        <v>0</v>
      </c>
      <c r="AM6" s="45">
        <v>0</v>
      </c>
      <c r="AN6" s="45">
        <v>0</v>
      </c>
      <c r="AO6" s="45">
        <v>0</v>
      </c>
      <c r="AP6" s="45">
        <v>0</v>
      </c>
      <c r="AQ6" s="33">
        <f>SUM(F6:AP6)-AA6-K6-U6-S6</f>
        <v>10.98</v>
      </c>
      <c r="AR6" s="113"/>
      <c r="AS6" s="46">
        <v>43679</v>
      </c>
      <c r="AT6" s="53">
        <v>0.50694444444444442</v>
      </c>
      <c r="AU6" s="44" t="s">
        <v>82</v>
      </c>
      <c r="AV6" s="54">
        <v>10</v>
      </c>
      <c r="AW6" s="49" t="s">
        <v>75</v>
      </c>
      <c r="AX6" s="44">
        <v>6.4</v>
      </c>
      <c r="AY6" s="44">
        <v>107</v>
      </c>
      <c r="AZ6" s="49">
        <v>80.2</v>
      </c>
      <c r="BA6" s="44">
        <v>56.8</v>
      </c>
      <c r="BB6" s="50">
        <v>27.2</v>
      </c>
      <c r="BC6" s="44">
        <v>759.3</v>
      </c>
      <c r="BD6" s="50">
        <v>8</v>
      </c>
      <c r="BE6" s="44">
        <v>0</v>
      </c>
      <c r="BF6" s="44">
        <v>0</v>
      </c>
      <c r="BG6" s="44">
        <v>1</v>
      </c>
      <c r="BH6" s="55">
        <v>0.5</v>
      </c>
      <c r="BI6" s="52"/>
    </row>
    <row r="7" spans="1:61" ht="16.5" thickBot="1">
      <c r="A7" s="453">
        <f t="shared" si="0"/>
        <v>4</v>
      </c>
      <c r="B7" s="44" t="s">
        <v>82</v>
      </c>
      <c r="C7" s="43">
        <v>43763</v>
      </c>
      <c r="D7" s="44" t="s">
        <v>77</v>
      </c>
      <c r="E7" s="12"/>
      <c r="F7" s="45">
        <v>10.98</v>
      </c>
      <c r="G7" s="45">
        <v>0</v>
      </c>
      <c r="H7" s="45">
        <v>0</v>
      </c>
      <c r="I7" s="45">
        <v>0</v>
      </c>
      <c r="J7" s="45">
        <v>0</v>
      </c>
      <c r="K7" s="45">
        <v>10.98</v>
      </c>
      <c r="L7" s="45">
        <v>0</v>
      </c>
      <c r="M7" s="45">
        <v>0</v>
      </c>
      <c r="N7" s="45">
        <v>10.98</v>
      </c>
      <c r="O7" s="45">
        <v>0</v>
      </c>
      <c r="P7" s="45">
        <v>0</v>
      </c>
      <c r="Q7" s="45">
        <v>0</v>
      </c>
      <c r="R7" s="45">
        <v>0</v>
      </c>
      <c r="S7" s="45">
        <v>0</v>
      </c>
      <c r="T7" s="45">
        <v>0</v>
      </c>
      <c r="U7" s="45">
        <v>0</v>
      </c>
      <c r="V7" s="45">
        <v>0</v>
      </c>
      <c r="W7" s="45">
        <v>0</v>
      </c>
      <c r="X7" s="45">
        <v>0</v>
      </c>
      <c r="Y7" s="45">
        <v>0</v>
      </c>
      <c r="Z7" s="45">
        <v>0</v>
      </c>
      <c r="AA7" s="45">
        <v>21.96</v>
      </c>
      <c r="AB7" s="45">
        <v>21.96</v>
      </c>
      <c r="AC7" s="45">
        <v>0</v>
      </c>
      <c r="AD7" s="45">
        <v>0</v>
      </c>
      <c r="AE7" s="45">
        <v>0</v>
      </c>
      <c r="AF7" s="45">
        <v>0</v>
      </c>
      <c r="AG7" s="45">
        <v>0</v>
      </c>
      <c r="AH7" s="45">
        <v>0</v>
      </c>
      <c r="AI7" s="45">
        <v>0</v>
      </c>
      <c r="AJ7" s="45">
        <v>0</v>
      </c>
      <c r="AK7" s="45">
        <v>0</v>
      </c>
      <c r="AL7" s="45">
        <v>0</v>
      </c>
      <c r="AM7" s="45">
        <v>0</v>
      </c>
      <c r="AN7" s="45">
        <v>0</v>
      </c>
      <c r="AO7" s="45">
        <v>0</v>
      </c>
      <c r="AP7" s="45">
        <v>0</v>
      </c>
      <c r="AQ7" s="114">
        <f>SUM(F7:AP7)-AA7-K7-U7-S7</f>
        <v>43.92</v>
      </c>
      <c r="AR7" s="113"/>
      <c r="AS7" s="46">
        <v>43763</v>
      </c>
      <c r="AT7" s="53">
        <v>0.69097222222222221</v>
      </c>
      <c r="AU7" s="44" t="s">
        <v>82</v>
      </c>
      <c r="AV7" s="54">
        <v>10</v>
      </c>
      <c r="AW7" s="49" t="s">
        <v>75</v>
      </c>
      <c r="AX7" s="44">
        <v>9.3000000000000007</v>
      </c>
      <c r="AY7" s="44">
        <v>98</v>
      </c>
      <c r="AZ7" s="49">
        <v>138</v>
      </c>
      <c r="BA7" s="183">
        <v>95</v>
      </c>
      <c r="BB7" s="50">
        <v>21.8</v>
      </c>
      <c r="BC7" s="44">
        <v>759.9</v>
      </c>
      <c r="BD7" s="50">
        <v>7.3</v>
      </c>
      <c r="BE7" s="44">
        <v>0</v>
      </c>
      <c r="BF7" s="44">
        <v>0</v>
      </c>
      <c r="BG7" s="44">
        <v>0.5</v>
      </c>
      <c r="BH7" s="55">
        <v>0.2</v>
      </c>
      <c r="BI7" s="182" t="s">
        <v>218</v>
      </c>
    </row>
    <row r="8" spans="1:61" s="13" customFormat="1" ht="18.75" thickBot="1">
      <c r="B8" s="160"/>
      <c r="C8" s="214" t="s">
        <v>219</v>
      </c>
      <c r="D8" s="1530"/>
      <c r="E8" s="1531">
        <v>0</v>
      </c>
      <c r="F8" s="215">
        <f t="shared" ref="F8:AP8" si="1">AVERAGE(F4:F7)</f>
        <v>30.195000000000004</v>
      </c>
      <c r="G8" s="215">
        <f t="shared" si="1"/>
        <v>142.74</v>
      </c>
      <c r="H8" s="215">
        <f t="shared" si="1"/>
        <v>16.470000000000002</v>
      </c>
      <c r="I8" s="215">
        <f t="shared" si="1"/>
        <v>0</v>
      </c>
      <c r="J8" s="215">
        <f t="shared" si="1"/>
        <v>0</v>
      </c>
      <c r="K8" s="215">
        <f t="shared" si="1"/>
        <v>2.7450000000000001</v>
      </c>
      <c r="L8" s="215">
        <f t="shared" si="1"/>
        <v>0</v>
      </c>
      <c r="M8" s="215">
        <f t="shared" si="1"/>
        <v>0</v>
      </c>
      <c r="N8" s="215">
        <f t="shared" si="1"/>
        <v>2.7450000000000001</v>
      </c>
      <c r="O8" s="215">
        <f t="shared" si="1"/>
        <v>0</v>
      </c>
      <c r="P8" s="215">
        <f t="shared" si="1"/>
        <v>0</v>
      </c>
      <c r="Q8" s="215">
        <f t="shared" si="1"/>
        <v>0</v>
      </c>
      <c r="R8" s="215">
        <f t="shared" si="1"/>
        <v>0</v>
      </c>
      <c r="S8" s="215">
        <f t="shared" si="1"/>
        <v>16.470000000000002</v>
      </c>
      <c r="T8" s="215">
        <f t="shared" si="1"/>
        <v>0</v>
      </c>
      <c r="U8" s="215">
        <f t="shared" si="1"/>
        <v>236.07000000000002</v>
      </c>
      <c r="V8" s="215">
        <f t="shared" si="1"/>
        <v>0</v>
      </c>
      <c r="W8" s="215">
        <f t="shared" si="1"/>
        <v>236.07000000000002</v>
      </c>
      <c r="X8" s="215">
        <f t="shared" si="1"/>
        <v>0</v>
      </c>
      <c r="Y8" s="215">
        <f>AVERAGE(Y4:Y7)</f>
        <v>0</v>
      </c>
      <c r="Z8" s="215">
        <f t="shared" si="1"/>
        <v>0</v>
      </c>
      <c r="AA8" s="215">
        <f t="shared" si="1"/>
        <v>8.2349999999999994</v>
      </c>
      <c r="AB8" s="215">
        <f t="shared" si="1"/>
        <v>8.2349999999999994</v>
      </c>
      <c r="AC8" s="215">
        <f t="shared" si="1"/>
        <v>0</v>
      </c>
      <c r="AD8" s="215">
        <f t="shared" si="1"/>
        <v>0</v>
      </c>
      <c r="AE8" s="215">
        <f t="shared" si="1"/>
        <v>0</v>
      </c>
      <c r="AF8" s="215">
        <f t="shared" si="1"/>
        <v>0</v>
      </c>
      <c r="AG8" s="215">
        <f t="shared" si="1"/>
        <v>0</v>
      </c>
      <c r="AH8" s="215">
        <f t="shared" si="1"/>
        <v>0</v>
      </c>
      <c r="AI8" s="215">
        <f t="shared" si="1"/>
        <v>0</v>
      </c>
      <c r="AJ8" s="215">
        <f t="shared" si="1"/>
        <v>0</v>
      </c>
      <c r="AK8" s="215">
        <f t="shared" si="1"/>
        <v>0</v>
      </c>
      <c r="AL8" s="215">
        <f t="shared" si="1"/>
        <v>0</v>
      </c>
      <c r="AM8" s="215">
        <f t="shared" si="1"/>
        <v>0</v>
      </c>
      <c r="AN8" s="215">
        <f t="shared" si="1"/>
        <v>0</v>
      </c>
      <c r="AO8" s="215">
        <f t="shared" si="1"/>
        <v>0</v>
      </c>
      <c r="AP8" s="634">
        <f t="shared" si="1"/>
        <v>0</v>
      </c>
      <c r="AQ8" s="730">
        <f>SUM(AQ4:AQ7)</f>
        <v>1745.8200000000002</v>
      </c>
      <c r="AR8" s="163"/>
      <c r="AS8" s="172"/>
      <c r="AT8" s="173"/>
      <c r="AU8" s="160"/>
      <c r="AV8" s="174"/>
      <c r="AW8" s="166"/>
      <c r="AX8" s="160"/>
      <c r="AY8" s="160"/>
      <c r="AZ8" s="166"/>
      <c r="BA8" s="160"/>
      <c r="BB8" s="167"/>
      <c r="BC8" s="160"/>
      <c r="BD8" s="167"/>
      <c r="BE8" s="160"/>
      <c r="BF8" s="160"/>
      <c r="BG8" s="160"/>
      <c r="BH8" s="168"/>
      <c r="BI8" s="169"/>
    </row>
    <row r="9" spans="1:61" s="13" customFormat="1" ht="15.75" thickBot="1">
      <c r="B9" s="160"/>
      <c r="C9" s="170"/>
      <c r="D9" s="160"/>
      <c r="E9" s="161"/>
      <c r="F9" s="162"/>
      <c r="G9" s="162"/>
      <c r="H9" s="162"/>
      <c r="I9" s="162"/>
      <c r="J9" s="162"/>
      <c r="K9" s="162"/>
      <c r="L9" s="162"/>
      <c r="M9" s="162"/>
      <c r="N9" s="162"/>
      <c r="O9" s="162"/>
      <c r="P9" s="162"/>
      <c r="Q9" s="162"/>
      <c r="R9" s="162"/>
      <c r="S9" s="162"/>
      <c r="T9" s="162"/>
      <c r="U9" s="162"/>
      <c r="V9" s="162"/>
      <c r="W9" s="162"/>
      <c r="X9" s="162"/>
      <c r="Y9" s="162"/>
      <c r="Z9" s="162"/>
      <c r="AA9" s="162"/>
      <c r="AB9" s="162"/>
      <c r="AC9" s="162"/>
      <c r="AD9" s="162"/>
      <c r="AE9" s="162"/>
      <c r="AF9" s="162"/>
      <c r="AG9" s="162"/>
      <c r="AH9" s="162"/>
      <c r="AI9" s="162"/>
      <c r="AJ9" s="162"/>
      <c r="AK9" s="162"/>
      <c r="AL9" s="162"/>
      <c r="AM9" s="162"/>
      <c r="AN9" s="162"/>
      <c r="AO9" s="162"/>
      <c r="AP9" s="162"/>
      <c r="AQ9" s="729"/>
      <c r="AR9" s="163"/>
      <c r="AS9" s="172"/>
      <c r="AT9" s="173"/>
      <c r="AU9" s="160"/>
      <c r="AV9" s="174"/>
      <c r="AW9" s="166"/>
      <c r="AX9" s="160"/>
      <c r="AY9" s="160"/>
      <c r="AZ9" s="166"/>
      <c r="BA9" s="160"/>
      <c r="BB9" s="167"/>
      <c r="BC9" s="160"/>
      <c r="BD9" s="167"/>
      <c r="BE9" s="160"/>
      <c r="BF9" s="160"/>
      <c r="BG9" s="160"/>
      <c r="BH9" s="168"/>
      <c r="BI9" s="169"/>
    </row>
    <row r="10" spans="1:61" ht="16.5" thickBot="1">
      <c r="A10" s="453">
        <f>A7+1</f>
        <v>5</v>
      </c>
      <c r="B10" s="44" t="s">
        <v>86</v>
      </c>
      <c r="C10" s="43">
        <v>43573</v>
      </c>
      <c r="D10" s="44" t="s">
        <v>77</v>
      </c>
      <c r="E10" s="12"/>
      <c r="F10" s="45">
        <v>999.18000000000006</v>
      </c>
      <c r="G10" s="45">
        <v>0</v>
      </c>
      <c r="H10" s="45">
        <v>0</v>
      </c>
      <c r="I10" s="45">
        <v>4249.26</v>
      </c>
      <c r="J10" s="45">
        <v>21.96</v>
      </c>
      <c r="K10" s="45">
        <v>21.96</v>
      </c>
      <c r="L10" s="45">
        <v>0</v>
      </c>
      <c r="M10" s="45">
        <v>21.96</v>
      </c>
      <c r="N10" s="45">
        <v>0</v>
      </c>
      <c r="O10" s="45">
        <v>0</v>
      </c>
      <c r="P10" s="45">
        <v>0</v>
      </c>
      <c r="Q10" s="45">
        <v>0</v>
      </c>
      <c r="R10" s="45">
        <v>0</v>
      </c>
      <c r="S10" s="45">
        <v>0</v>
      </c>
      <c r="T10" s="45">
        <v>0</v>
      </c>
      <c r="U10" s="45">
        <v>54.900000000000006</v>
      </c>
      <c r="V10" s="45">
        <v>0</v>
      </c>
      <c r="W10" s="45">
        <v>54.900000000000006</v>
      </c>
      <c r="X10" s="45">
        <v>0</v>
      </c>
      <c r="Y10" s="45">
        <v>0</v>
      </c>
      <c r="Z10" s="45">
        <v>0</v>
      </c>
      <c r="AA10" s="45">
        <v>0</v>
      </c>
      <c r="AB10" s="45">
        <v>0</v>
      </c>
      <c r="AC10" s="45">
        <v>0</v>
      </c>
      <c r="AD10" s="45">
        <v>0</v>
      </c>
      <c r="AE10" s="45">
        <v>0</v>
      </c>
      <c r="AF10" s="45">
        <v>0</v>
      </c>
      <c r="AG10" s="45">
        <v>0</v>
      </c>
      <c r="AH10" s="45">
        <v>0</v>
      </c>
      <c r="AI10" s="45">
        <v>0</v>
      </c>
      <c r="AJ10" s="45">
        <v>0</v>
      </c>
      <c r="AK10" s="45">
        <v>0</v>
      </c>
      <c r="AL10" s="45">
        <v>0</v>
      </c>
      <c r="AM10" s="45">
        <v>0</v>
      </c>
      <c r="AN10" s="45">
        <v>54.900000000000006</v>
      </c>
      <c r="AO10" s="45">
        <v>0</v>
      </c>
      <c r="AP10" s="45">
        <v>0</v>
      </c>
      <c r="AQ10" s="33">
        <f>SUM(F10:AP10)-AA10-K10-U10-S10</f>
        <v>5402.16</v>
      </c>
      <c r="AR10" s="113"/>
      <c r="AS10" s="46">
        <v>43573</v>
      </c>
      <c r="AT10" s="53">
        <v>0.4375</v>
      </c>
      <c r="AU10" s="44" t="s">
        <v>86</v>
      </c>
      <c r="AV10" s="48">
        <v>10</v>
      </c>
      <c r="AW10" s="49" t="s">
        <v>75</v>
      </c>
      <c r="AX10" s="44">
        <v>2.6</v>
      </c>
      <c r="AY10" s="44">
        <v>29</v>
      </c>
      <c r="AZ10" s="49">
        <v>1.42</v>
      </c>
      <c r="BA10" s="44">
        <v>0.7</v>
      </c>
      <c r="BB10" s="50">
        <v>20.7</v>
      </c>
      <c r="BC10" s="44">
        <v>765.2</v>
      </c>
      <c r="BD10" s="50">
        <v>6.78</v>
      </c>
      <c r="BE10" s="47" t="s">
        <v>91</v>
      </c>
      <c r="BF10" s="47" t="s">
        <v>91</v>
      </c>
      <c r="BG10" s="47" t="s">
        <v>91</v>
      </c>
      <c r="BH10" s="51" t="s">
        <v>91</v>
      </c>
      <c r="BI10" s="52"/>
    </row>
    <row r="11" spans="1:61" ht="16.5" thickBot="1">
      <c r="A11" s="453">
        <f t="shared" ref="A11:A13" si="2">A10+1</f>
        <v>6</v>
      </c>
      <c r="B11" s="44" t="s">
        <v>86</v>
      </c>
      <c r="C11" s="56">
        <v>43657</v>
      </c>
      <c r="D11" s="44" t="s">
        <v>77</v>
      </c>
      <c r="E11" s="12"/>
      <c r="F11" s="45">
        <v>10.98</v>
      </c>
      <c r="G11" s="45">
        <v>0</v>
      </c>
      <c r="H11" s="45">
        <v>10.98</v>
      </c>
      <c r="I11" s="45">
        <v>21.96</v>
      </c>
      <c r="J11" s="45">
        <v>0</v>
      </c>
      <c r="K11" s="45">
        <v>0</v>
      </c>
      <c r="L11" s="45">
        <v>0</v>
      </c>
      <c r="M11" s="45">
        <v>0</v>
      </c>
      <c r="N11" s="45">
        <v>0</v>
      </c>
      <c r="O11" s="45">
        <v>0</v>
      </c>
      <c r="P11" s="45">
        <v>0</v>
      </c>
      <c r="Q11" s="45">
        <v>0</v>
      </c>
      <c r="R11" s="45">
        <v>0</v>
      </c>
      <c r="S11" s="45">
        <v>10.98</v>
      </c>
      <c r="T11" s="45">
        <v>0</v>
      </c>
      <c r="U11" s="45">
        <v>0</v>
      </c>
      <c r="V11" s="45">
        <v>0</v>
      </c>
      <c r="W11" s="45">
        <v>0</v>
      </c>
      <c r="X11" s="45">
        <v>0</v>
      </c>
      <c r="Y11" s="45">
        <v>0</v>
      </c>
      <c r="Z11" s="45">
        <v>0</v>
      </c>
      <c r="AA11" s="45">
        <v>0</v>
      </c>
      <c r="AB11" s="45">
        <v>0</v>
      </c>
      <c r="AC11" s="45">
        <v>0</v>
      </c>
      <c r="AD11" s="45">
        <v>0</v>
      </c>
      <c r="AE11" s="45">
        <v>0</v>
      </c>
      <c r="AF11" s="45">
        <v>0</v>
      </c>
      <c r="AG11" s="45">
        <v>0</v>
      </c>
      <c r="AH11" s="45">
        <v>0</v>
      </c>
      <c r="AI11" s="45">
        <v>0</v>
      </c>
      <c r="AJ11" s="45">
        <v>0</v>
      </c>
      <c r="AK11" s="45">
        <v>0</v>
      </c>
      <c r="AL11" s="45">
        <v>0</v>
      </c>
      <c r="AM11" s="45">
        <v>0</v>
      </c>
      <c r="AN11" s="45">
        <v>0</v>
      </c>
      <c r="AO11" s="45">
        <v>0</v>
      </c>
      <c r="AP11" s="45">
        <v>0</v>
      </c>
      <c r="AQ11" s="33">
        <f>SUM(F11:AP11)-AA11-K11-U11-S11</f>
        <v>43.92</v>
      </c>
      <c r="AR11" s="113"/>
      <c r="AS11" s="57">
        <v>43657</v>
      </c>
      <c r="AT11" s="1477">
        <v>0.69444444444444453</v>
      </c>
      <c r="AU11" s="1478" t="s">
        <v>86</v>
      </c>
      <c r="AV11" s="54">
        <v>10</v>
      </c>
      <c r="AW11" s="49" t="s">
        <v>75</v>
      </c>
      <c r="AX11" s="54">
        <v>7.6</v>
      </c>
      <c r="AY11" s="54">
        <v>98</v>
      </c>
      <c r="AZ11" s="58">
        <v>5.13</v>
      </c>
      <c r="BA11" s="54">
        <v>2.7</v>
      </c>
      <c r="BB11" s="59">
        <v>27.6</v>
      </c>
      <c r="BC11" s="54">
        <v>760.2</v>
      </c>
      <c r="BD11" s="59">
        <v>7.3</v>
      </c>
      <c r="BE11" s="54">
        <v>0</v>
      </c>
      <c r="BF11" s="54">
        <v>0</v>
      </c>
      <c r="BG11" s="54">
        <v>1</v>
      </c>
      <c r="BH11" s="60">
        <v>0.6</v>
      </c>
      <c r="BI11" s="1482"/>
    </row>
    <row r="12" spans="1:61" ht="16.5" thickBot="1">
      <c r="A12" s="453">
        <f t="shared" si="2"/>
        <v>7</v>
      </c>
      <c r="B12" s="44" t="s">
        <v>86</v>
      </c>
      <c r="C12" s="56">
        <v>43680</v>
      </c>
      <c r="D12" s="44" t="s">
        <v>77</v>
      </c>
      <c r="E12" s="12"/>
      <c r="F12" s="45">
        <v>0</v>
      </c>
      <c r="G12" s="45">
        <v>21.96</v>
      </c>
      <c r="H12" s="45">
        <v>0</v>
      </c>
      <c r="I12" s="45">
        <v>10.98</v>
      </c>
      <c r="J12" s="45">
        <v>0</v>
      </c>
      <c r="K12" s="45">
        <v>54.900000000000006</v>
      </c>
      <c r="L12" s="45">
        <v>0</v>
      </c>
      <c r="M12" s="45">
        <v>54.900000000000006</v>
      </c>
      <c r="N12" s="45">
        <v>0</v>
      </c>
      <c r="O12" s="45">
        <v>0</v>
      </c>
      <c r="P12" s="45">
        <v>0</v>
      </c>
      <c r="Q12" s="45">
        <v>0</v>
      </c>
      <c r="R12" s="45">
        <v>0</v>
      </c>
      <c r="S12" s="45">
        <v>0</v>
      </c>
      <c r="T12" s="45">
        <v>0</v>
      </c>
      <c r="U12" s="45">
        <v>0</v>
      </c>
      <c r="V12" s="45">
        <v>0</v>
      </c>
      <c r="W12" s="45">
        <v>0</v>
      </c>
      <c r="X12" s="45">
        <v>0</v>
      </c>
      <c r="Y12" s="45">
        <v>0</v>
      </c>
      <c r="Z12" s="45">
        <v>0</v>
      </c>
      <c r="AA12" s="45">
        <v>0</v>
      </c>
      <c r="AB12" s="45">
        <v>0</v>
      </c>
      <c r="AC12" s="45">
        <v>0</v>
      </c>
      <c r="AD12" s="45">
        <v>0</v>
      </c>
      <c r="AE12" s="45">
        <v>0</v>
      </c>
      <c r="AF12" s="45">
        <v>0</v>
      </c>
      <c r="AG12" s="45">
        <v>0</v>
      </c>
      <c r="AH12" s="45">
        <v>0</v>
      </c>
      <c r="AI12" s="45">
        <v>0</v>
      </c>
      <c r="AJ12" s="45">
        <v>0</v>
      </c>
      <c r="AK12" s="45">
        <v>0</v>
      </c>
      <c r="AL12" s="45">
        <v>0</v>
      </c>
      <c r="AM12" s="45">
        <v>0</v>
      </c>
      <c r="AN12" s="45">
        <v>0</v>
      </c>
      <c r="AO12" s="45">
        <v>0</v>
      </c>
      <c r="AP12" s="45">
        <v>0</v>
      </c>
      <c r="AQ12" s="33">
        <f>SUM(F12:AP12)-AA12-K12-U12-S12</f>
        <v>87.84</v>
      </c>
      <c r="AR12" s="113"/>
      <c r="AS12" s="46">
        <v>43680</v>
      </c>
      <c r="AT12" s="53">
        <v>0.42708333333333331</v>
      </c>
      <c r="AU12" s="44" t="s">
        <v>86</v>
      </c>
      <c r="AV12" s="54">
        <v>10</v>
      </c>
      <c r="AW12" s="49" t="s">
        <v>75</v>
      </c>
      <c r="AX12" s="44">
        <v>3.7</v>
      </c>
      <c r="AY12" s="44">
        <v>45</v>
      </c>
      <c r="AZ12" s="49">
        <v>6.96</v>
      </c>
      <c r="BA12" s="44">
        <v>3.8</v>
      </c>
      <c r="BB12" s="50">
        <v>24.5</v>
      </c>
      <c r="BC12" s="44">
        <v>759.5</v>
      </c>
      <c r="BD12" s="50">
        <v>7</v>
      </c>
      <c r="BE12" s="44" t="s">
        <v>91</v>
      </c>
      <c r="BF12" s="44" t="s">
        <v>91</v>
      </c>
      <c r="BG12" s="44">
        <v>0.5</v>
      </c>
      <c r="BH12" s="55">
        <v>0.5</v>
      </c>
      <c r="BI12" s="52"/>
    </row>
    <row r="13" spans="1:61" ht="16.5" thickBot="1">
      <c r="A13" s="453">
        <f t="shared" si="2"/>
        <v>8</v>
      </c>
      <c r="B13" s="44" t="s">
        <v>86</v>
      </c>
      <c r="C13" s="43">
        <v>43767</v>
      </c>
      <c r="D13" s="44" t="s">
        <v>77</v>
      </c>
      <c r="E13" s="12"/>
      <c r="F13" s="45">
        <v>54.900000000000006</v>
      </c>
      <c r="G13" s="45">
        <v>0</v>
      </c>
      <c r="H13" s="45">
        <v>0</v>
      </c>
      <c r="I13" s="45">
        <v>0</v>
      </c>
      <c r="J13" s="45">
        <v>0</v>
      </c>
      <c r="K13" s="45">
        <v>43.92</v>
      </c>
      <c r="L13" s="45">
        <v>0</v>
      </c>
      <c r="M13" s="45">
        <v>43.92</v>
      </c>
      <c r="N13" s="45">
        <v>0</v>
      </c>
      <c r="O13" s="45">
        <v>0</v>
      </c>
      <c r="P13" s="45">
        <v>0</v>
      </c>
      <c r="Q13" s="45">
        <v>0</v>
      </c>
      <c r="R13" s="45">
        <v>0</v>
      </c>
      <c r="S13" s="45">
        <v>0</v>
      </c>
      <c r="T13" s="45">
        <v>0</v>
      </c>
      <c r="U13" s="45">
        <v>0</v>
      </c>
      <c r="V13" s="45">
        <v>0</v>
      </c>
      <c r="W13" s="45">
        <v>0</v>
      </c>
      <c r="X13" s="45">
        <v>0</v>
      </c>
      <c r="Y13" s="45">
        <v>0</v>
      </c>
      <c r="Z13" s="45">
        <v>0</v>
      </c>
      <c r="AA13" s="45">
        <v>0</v>
      </c>
      <c r="AB13" s="45">
        <v>0</v>
      </c>
      <c r="AC13" s="45">
        <v>0</v>
      </c>
      <c r="AD13" s="45">
        <v>0</v>
      </c>
      <c r="AE13" s="45">
        <v>0</v>
      </c>
      <c r="AF13" s="45">
        <v>0</v>
      </c>
      <c r="AG13" s="45">
        <v>0</v>
      </c>
      <c r="AH13" s="45">
        <v>0</v>
      </c>
      <c r="AI13" s="45">
        <v>0</v>
      </c>
      <c r="AJ13" s="45">
        <v>0</v>
      </c>
      <c r="AK13" s="45">
        <v>0</v>
      </c>
      <c r="AL13" s="45">
        <v>0</v>
      </c>
      <c r="AM13" s="45">
        <v>0</v>
      </c>
      <c r="AN13" s="45">
        <v>0</v>
      </c>
      <c r="AO13" s="45">
        <v>0</v>
      </c>
      <c r="AP13" s="45">
        <v>0</v>
      </c>
      <c r="AQ13" s="33">
        <f>SUM(F13:AP13)-AA13-K13-U13-S13</f>
        <v>98.820000000000007</v>
      </c>
      <c r="AR13" s="113"/>
      <c r="AS13" s="46">
        <v>43767</v>
      </c>
      <c r="AT13" s="53">
        <v>0.5625</v>
      </c>
      <c r="AU13" s="44" t="s">
        <v>86</v>
      </c>
      <c r="AV13" s="54">
        <v>10</v>
      </c>
      <c r="AW13" s="49" t="s">
        <v>75</v>
      </c>
      <c r="AX13" s="44">
        <v>4.5</v>
      </c>
      <c r="AY13" s="44">
        <v>52</v>
      </c>
      <c r="AZ13" s="49">
        <v>16.52</v>
      </c>
      <c r="BA13" s="44">
        <v>9.6999999999999993</v>
      </c>
      <c r="BB13" s="50">
        <v>20.8</v>
      </c>
      <c r="BC13" s="44">
        <v>757.7</v>
      </c>
      <c r="BD13" s="50">
        <v>7.31</v>
      </c>
      <c r="BE13" s="44">
        <v>0</v>
      </c>
      <c r="BF13" s="44">
        <v>0</v>
      </c>
      <c r="BG13" s="44">
        <v>1</v>
      </c>
      <c r="BH13" s="55">
        <v>0.4</v>
      </c>
      <c r="BI13" s="52"/>
    </row>
    <row r="14" spans="1:61" s="13" customFormat="1" ht="18.75" thickBot="1">
      <c r="B14" s="160"/>
      <c r="C14" s="214" t="s">
        <v>219</v>
      </c>
      <c r="D14" s="1530"/>
      <c r="E14" s="1531">
        <v>0</v>
      </c>
      <c r="F14" s="215">
        <f t="shared" ref="F14:AP14" si="3">AVERAGE(F10:F13)</f>
        <v>266.26500000000004</v>
      </c>
      <c r="G14" s="215">
        <f t="shared" si="3"/>
        <v>5.49</v>
      </c>
      <c r="H14" s="215">
        <f t="shared" si="3"/>
        <v>2.7450000000000001</v>
      </c>
      <c r="I14" s="215">
        <f t="shared" si="3"/>
        <v>1070.55</v>
      </c>
      <c r="J14" s="215">
        <f t="shared" si="3"/>
        <v>5.49</v>
      </c>
      <c r="K14" s="215">
        <f t="shared" si="3"/>
        <v>30.195000000000004</v>
      </c>
      <c r="L14" s="215">
        <f t="shared" si="3"/>
        <v>0</v>
      </c>
      <c r="M14" s="215">
        <f t="shared" si="3"/>
        <v>30.195000000000004</v>
      </c>
      <c r="N14" s="215">
        <f t="shared" si="3"/>
        <v>0</v>
      </c>
      <c r="O14" s="215">
        <f t="shared" si="3"/>
        <v>0</v>
      </c>
      <c r="P14" s="215">
        <f t="shared" si="3"/>
        <v>0</v>
      </c>
      <c r="Q14" s="215">
        <f t="shared" si="3"/>
        <v>0</v>
      </c>
      <c r="R14" s="215">
        <f t="shared" si="3"/>
        <v>0</v>
      </c>
      <c r="S14" s="215">
        <f t="shared" si="3"/>
        <v>2.7450000000000001</v>
      </c>
      <c r="T14" s="215">
        <f t="shared" si="3"/>
        <v>0</v>
      </c>
      <c r="U14" s="215">
        <f t="shared" si="3"/>
        <v>13.725000000000001</v>
      </c>
      <c r="V14" s="215">
        <f t="shared" si="3"/>
        <v>0</v>
      </c>
      <c r="W14" s="215">
        <f t="shared" si="3"/>
        <v>13.725000000000001</v>
      </c>
      <c r="X14" s="215">
        <f t="shared" si="3"/>
        <v>0</v>
      </c>
      <c r="Y14" s="215">
        <f>AVERAGE(Y10:Y13)</f>
        <v>0</v>
      </c>
      <c r="Z14" s="215">
        <f t="shared" si="3"/>
        <v>0</v>
      </c>
      <c r="AA14" s="215">
        <f t="shared" si="3"/>
        <v>0</v>
      </c>
      <c r="AB14" s="215">
        <f t="shared" si="3"/>
        <v>0</v>
      </c>
      <c r="AC14" s="215">
        <f t="shared" si="3"/>
        <v>0</v>
      </c>
      <c r="AD14" s="215">
        <f t="shared" si="3"/>
        <v>0</v>
      </c>
      <c r="AE14" s="215">
        <f t="shared" si="3"/>
        <v>0</v>
      </c>
      <c r="AF14" s="215">
        <f t="shared" si="3"/>
        <v>0</v>
      </c>
      <c r="AG14" s="215">
        <f t="shared" si="3"/>
        <v>0</v>
      </c>
      <c r="AH14" s="215">
        <f t="shared" si="3"/>
        <v>0</v>
      </c>
      <c r="AI14" s="215">
        <f t="shared" si="3"/>
        <v>0</v>
      </c>
      <c r="AJ14" s="215">
        <f t="shared" si="3"/>
        <v>0</v>
      </c>
      <c r="AK14" s="215">
        <f t="shared" si="3"/>
        <v>0</v>
      </c>
      <c r="AL14" s="215">
        <f t="shared" si="3"/>
        <v>0</v>
      </c>
      <c r="AM14" s="215">
        <f t="shared" si="3"/>
        <v>0</v>
      </c>
      <c r="AN14" s="215">
        <f t="shared" si="3"/>
        <v>13.725000000000001</v>
      </c>
      <c r="AO14" s="215">
        <f t="shared" si="3"/>
        <v>0</v>
      </c>
      <c r="AP14" s="215">
        <f t="shared" si="3"/>
        <v>0</v>
      </c>
      <c r="AQ14" s="730">
        <f>SUM(AQ10:AQ13)</f>
        <v>5632.74</v>
      </c>
      <c r="AR14" s="163"/>
      <c r="AS14" s="172"/>
      <c r="AT14" s="173"/>
      <c r="AU14" s="160"/>
      <c r="AV14" s="174"/>
      <c r="AW14" s="166"/>
      <c r="AX14" s="160"/>
      <c r="AY14" s="160"/>
      <c r="AZ14" s="166"/>
      <c r="BA14" s="160"/>
      <c r="BB14" s="167"/>
      <c r="BC14" s="160"/>
      <c r="BD14" s="167"/>
      <c r="BE14" s="160"/>
      <c r="BF14" s="160"/>
      <c r="BG14" s="160"/>
      <c r="BH14" s="168"/>
      <c r="BI14" s="169"/>
    </row>
    <row r="15" spans="1:61" s="13" customFormat="1" ht="15.75" thickBot="1">
      <c r="B15" s="160"/>
      <c r="C15" s="170"/>
      <c r="D15" s="160"/>
      <c r="E15" s="161"/>
      <c r="F15" s="162"/>
      <c r="G15" s="162"/>
      <c r="H15" s="162"/>
      <c r="I15" s="162"/>
      <c r="J15" s="162"/>
      <c r="K15" s="162"/>
      <c r="L15" s="162"/>
      <c r="M15" s="162"/>
      <c r="N15" s="162"/>
      <c r="O15" s="162"/>
      <c r="P15" s="162"/>
      <c r="Q15" s="162"/>
      <c r="R15" s="162"/>
      <c r="S15" s="162"/>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3"/>
      <c r="AS15" s="172"/>
      <c r="AT15" s="173"/>
      <c r="AU15" s="160"/>
      <c r="AV15" s="174"/>
      <c r="AW15" s="166"/>
      <c r="AX15" s="160"/>
      <c r="AY15" s="160"/>
      <c r="AZ15" s="166"/>
      <c r="BA15" s="160"/>
      <c r="BB15" s="167"/>
      <c r="BC15" s="160"/>
      <c r="BD15" s="167"/>
      <c r="BE15" s="160"/>
      <c r="BF15" s="160"/>
      <c r="BG15" s="160"/>
      <c r="BH15" s="168"/>
      <c r="BI15" s="169"/>
    </row>
    <row r="16" spans="1:61" ht="16.5" thickBot="1">
      <c r="A16" s="453">
        <f>A13+1</f>
        <v>9</v>
      </c>
      <c r="B16" s="44" t="s">
        <v>73</v>
      </c>
      <c r="C16" s="56">
        <v>43566</v>
      </c>
      <c r="D16" s="44" t="s">
        <v>77</v>
      </c>
      <c r="E16" s="12"/>
      <c r="F16" s="45">
        <v>76.86</v>
      </c>
      <c r="G16" s="45">
        <v>483.12</v>
      </c>
      <c r="H16" s="45">
        <v>0</v>
      </c>
      <c r="I16" s="45">
        <v>0</v>
      </c>
      <c r="J16" s="45">
        <v>461.16</v>
      </c>
      <c r="K16" s="45">
        <v>0</v>
      </c>
      <c r="L16" s="45">
        <v>0</v>
      </c>
      <c r="M16" s="45">
        <v>0</v>
      </c>
      <c r="N16" s="45">
        <v>0</v>
      </c>
      <c r="O16" s="45">
        <v>0</v>
      </c>
      <c r="P16" s="45">
        <v>0</v>
      </c>
      <c r="Q16" s="45">
        <v>0</v>
      </c>
      <c r="R16" s="45">
        <v>0</v>
      </c>
      <c r="S16" s="45">
        <v>0</v>
      </c>
      <c r="T16" s="45">
        <v>0</v>
      </c>
      <c r="U16" s="45">
        <v>54.900000000000006</v>
      </c>
      <c r="V16" s="45">
        <v>0</v>
      </c>
      <c r="W16" s="45">
        <v>0</v>
      </c>
      <c r="X16" s="45">
        <v>54.900000000000006</v>
      </c>
      <c r="Y16" s="45">
        <v>0</v>
      </c>
      <c r="Z16" s="45">
        <v>0</v>
      </c>
      <c r="AA16" s="45">
        <v>0</v>
      </c>
      <c r="AB16" s="45">
        <v>0</v>
      </c>
      <c r="AC16" s="45">
        <v>0</v>
      </c>
      <c r="AD16" s="45">
        <v>0</v>
      </c>
      <c r="AE16" s="45">
        <v>0</v>
      </c>
      <c r="AF16" s="45">
        <v>0</v>
      </c>
      <c r="AG16" s="45">
        <v>0</v>
      </c>
      <c r="AH16" s="45">
        <v>0</v>
      </c>
      <c r="AI16" s="45">
        <v>0</v>
      </c>
      <c r="AJ16" s="45">
        <v>0</v>
      </c>
      <c r="AK16" s="45">
        <v>0</v>
      </c>
      <c r="AL16" s="45">
        <v>0</v>
      </c>
      <c r="AM16" s="45">
        <v>0</v>
      </c>
      <c r="AN16" s="45">
        <v>0</v>
      </c>
      <c r="AO16" s="45">
        <v>0</v>
      </c>
      <c r="AP16" s="45">
        <v>0</v>
      </c>
      <c r="AQ16" s="33">
        <f>SUM(F16:AP16)-AA16-K16-U16-S16</f>
        <v>1076.0400000000002</v>
      </c>
      <c r="AR16" s="113"/>
      <c r="AS16" s="46">
        <v>43566</v>
      </c>
      <c r="AT16" s="47" t="s">
        <v>91</v>
      </c>
      <c r="AU16" s="44" t="s">
        <v>73</v>
      </c>
      <c r="AV16" s="48">
        <v>10</v>
      </c>
      <c r="AW16" s="49" t="s">
        <v>75</v>
      </c>
      <c r="AX16" s="44">
        <v>9.5</v>
      </c>
      <c r="AY16" s="44">
        <v>115</v>
      </c>
      <c r="AZ16" s="49">
        <v>44.01</v>
      </c>
      <c r="BA16" s="44">
        <v>28.5</v>
      </c>
      <c r="BB16" s="50">
        <v>16.2</v>
      </c>
      <c r="BC16" s="44">
        <v>763.6</v>
      </c>
      <c r="BD16" s="50">
        <v>7.83</v>
      </c>
      <c r="BE16" s="47" t="s">
        <v>91</v>
      </c>
      <c r="BF16" s="47" t="s">
        <v>91</v>
      </c>
      <c r="BG16" s="47" t="s">
        <v>91</v>
      </c>
      <c r="BH16" s="51" t="s">
        <v>91</v>
      </c>
      <c r="BI16" s="52"/>
    </row>
    <row r="17" spans="1:61" ht="16.5" thickBot="1">
      <c r="A17" s="453">
        <f t="shared" ref="A17:A19" si="4">A16+1</f>
        <v>10</v>
      </c>
      <c r="B17" s="44" t="s">
        <v>73</v>
      </c>
      <c r="C17" s="43">
        <v>43643</v>
      </c>
      <c r="D17" s="44" t="s">
        <v>77</v>
      </c>
      <c r="E17" s="12"/>
      <c r="F17" s="45">
        <v>131.76</v>
      </c>
      <c r="G17" s="45">
        <v>669.78</v>
      </c>
      <c r="H17" s="45">
        <v>0</v>
      </c>
      <c r="I17" s="45">
        <v>0</v>
      </c>
      <c r="J17" s="45">
        <v>0</v>
      </c>
      <c r="K17" s="45">
        <v>87.84</v>
      </c>
      <c r="L17" s="45">
        <v>0</v>
      </c>
      <c r="M17" s="45">
        <v>76.86</v>
      </c>
      <c r="N17" s="45">
        <v>0</v>
      </c>
      <c r="O17" s="45">
        <v>0</v>
      </c>
      <c r="P17" s="45">
        <v>10.98</v>
      </c>
      <c r="Q17" s="45">
        <v>0</v>
      </c>
      <c r="R17" s="45">
        <v>43.92</v>
      </c>
      <c r="S17" s="45">
        <v>0</v>
      </c>
      <c r="T17" s="45">
        <v>0</v>
      </c>
      <c r="U17" s="45">
        <v>10.98</v>
      </c>
      <c r="V17" s="45">
        <v>10.98</v>
      </c>
      <c r="W17" s="45">
        <v>0</v>
      </c>
      <c r="X17" s="45">
        <v>0</v>
      </c>
      <c r="Y17" s="45">
        <v>0</v>
      </c>
      <c r="Z17" s="45">
        <v>0</v>
      </c>
      <c r="AA17" s="45">
        <v>0</v>
      </c>
      <c r="AB17" s="45">
        <v>0</v>
      </c>
      <c r="AC17" s="45">
        <v>0</v>
      </c>
      <c r="AD17" s="45">
        <v>0</v>
      </c>
      <c r="AE17" s="45">
        <v>0</v>
      </c>
      <c r="AF17" s="45">
        <v>0</v>
      </c>
      <c r="AG17" s="45">
        <v>0</v>
      </c>
      <c r="AH17" s="45">
        <v>0</v>
      </c>
      <c r="AI17" s="45">
        <v>0</v>
      </c>
      <c r="AJ17" s="45">
        <v>0</v>
      </c>
      <c r="AK17" s="45">
        <v>0</v>
      </c>
      <c r="AL17" s="45">
        <v>0</v>
      </c>
      <c r="AM17" s="45">
        <v>0</v>
      </c>
      <c r="AN17" s="45">
        <v>0</v>
      </c>
      <c r="AO17" s="45">
        <v>0</v>
      </c>
      <c r="AP17" s="45">
        <v>0</v>
      </c>
      <c r="AQ17" s="33">
        <f>SUM(F17:AP17)-AA17-K17-U17-S17</f>
        <v>944.27999999999986</v>
      </c>
      <c r="AR17" s="113"/>
      <c r="AS17" s="57">
        <v>43643</v>
      </c>
      <c r="AT17" s="1477">
        <v>0.60416666666666663</v>
      </c>
      <c r="AU17" s="1478" t="s">
        <v>73</v>
      </c>
      <c r="AV17" s="54">
        <v>10</v>
      </c>
      <c r="AW17" s="49" t="s">
        <v>75</v>
      </c>
      <c r="AX17" s="1478">
        <v>15.1</v>
      </c>
      <c r="AY17" s="1478">
        <v>214</v>
      </c>
      <c r="AZ17" s="1479">
        <v>39.6</v>
      </c>
      <c r="BA17" s="1478">
        <v>25.3</v>
      </c>
      <c r="BB17" s="1480">
        <v>25.8</v>
      </c>
      <c r="BC17" s="1478">
        <v>761</v>
      </c>
      <c r="BD17" s="1480">
        <v>8.6</v>
      </c>
      <c r="BE17" s="1478">
        <v>0</v>
      </c>
      <c r="BF17" s="1478">
        <v>0</v>
      </c>
      <c r="BG17" s="1478">
        <v>2</v>
      </c>
      <c r="BH17" s="1481">
        <v>0.15</v>
      </c>
      <c r="BI17" s="1482"/>
    </row>
    <row r="18" spans="1:61" ht="16.5" thickBot="1">
      <c r="A18" s="453">
        <f t="shared" si="4"/>
        <v>11</v>
      </c>
      <c r="B18" s="44" t="s">
        <v>73</v>
      </c>
      <c r="C18" s="43">
        <v>43679</v>
      </c>
      <c r="D18" s="44" t="s">
        <v>77</v>
      </c>
      <c r="E18" s="12"/>
      <c r="F18" s="45">
        <v>0</v>
      </c>
      <c r="G18" s="45">
        <v>120.78</v>
      </c>
      <c r="H18" s="45">
        <v>0</v>
      </c>
      <c r="I18" s="45">
        <v>0</v>
      </c>
      <c r="J18" s="45">
        <v>0</v>
      </c>
      <c r="K18" s="45">
        <v>0</v>
      </c>
      <c r="L18" s="45">
        <v>0</v>
      </c>
      <c r="M18" s="45">
        <v>0</v>
      </c>
      <c r="N18" s="45">
        <v>0</v>
      </c>
      <c r="O18" s="45">
        <v>0</v>
      </c>
      <c r="P18" s="45">
        <v>0</v>
      </c>
      <c r="Q18" s="45">
        <v>0</v>
      </c>
      <c r="R18" s="45">
        <v>0</v>
      </c>
      <c r="S18" s="45">
        <v>0</v>
      </c>
      <c r="T18" s="45">
        <v>0</v>
      </c>
      <c r="U18" s="45">
        <v>131.76</v>
      </c>
      <c r="V18" s="45">
        <v>0</v>
      </c>
      <c r="W18" s="45">
        <v>0</v>
      </c>
      <c r="X18" s="45">
        <v>131.76</v>
      </c>
      <c r="Y18" s="45">
        <v>0</v>
      </c>
      <c r="Z18" s="45">
        <v>0</v>
      </c>
      <c r="AA18" s="45">
        <v>0</v>
      </c>
      <c r="AB18" s="45">
        <v>0</v>
      </c>
      <c r="AC18" s="45">
        <v>0</v>
      </c>
      <c r="AD18" s="45">
        <v>0</v>
      </c>
      <c r="AE18" s="45">
        <v>0</v>
      </c>
      <c r="AF18" s="45">
        <v>0</v>
      </c>
      <c r="AG18" s="45">
        <v>0</v>
      </c>
      <c r="AH18" s="45">
        <v>0</v>
      </c>
      <c r="AI18" s="45">
        <v>0</v>
      </c>
      <c r="AJ18" s="45">
        <v>0</v>
      </c>
      <c r="AK18" s="45">
        <v>0</v>
      </c>
      <c r="AL18" s="45">
        <v>0</v>
      </c>
      <c r="AM18" s="45">
        <v>0</v>
      </c>
      <c r="AN18" s="45">
        <v>0</v>
      </c>
      <c r="AO18" s="45">
        <v>0</v>
      </c>
      <c r="AP18" s="45">
        <v>0</v>
      </c>
      <c r="AQ18" s="33">
        <f>SUM(F18:AP18)-AA18-K18-U18-S18</f>
        <v>252.53999999999996</v>
      </c>
      <c r="AR18" s="113"/>
      <c r="AS18" s="46">
        <v>43679</v>
      </c>
      <c r="AT18" s="53">
        <v>0.47916666666666669</v>
      </c>
      <c r="AU18" s="44" t="s">
        <v>73</v>
      </c>
      <c r="AV18" s="54">
        <v>10</v>
      </c>
      <c r="AW18" s="49" t="s">
        <v>75</v>
      </c>
      <c r="AX18" s="44">
        <v>8</v>
      </c>
      <c r="AY18" s="44">
        <v>118</v>
      </c>
      <c r="AZ18" s="49">
        <v>58.2</v>
      </c>
      <c r="BA18" s="44">
        <v>39</v>
      </c>
      <c r="BB18" s="50">
        <v>25</v>
      </c>
      <c r="BC18" s="44">
        <v>760.1</v>
      </c>
      <c r="BD18" s="50">
        <v>8.1999999999999993</v>
      </c>
      <c r="BE18" s="44">
        <v>0</v>
      </c>
      <c r="BF18" s="44">
        <v>0</v>
      </c>
      <c r="BG18" s="44">
        <v>1</v>
      </c>
      <c r="BH18" s="55">
        <v>0.4</v>
      </c>
      <c r="BI18" s="52"/>
    </row>
    <row r="19" spans="1:61" ht="16.5" thickBot="1">
      <c r="A19" s="453">
        <f t="shared" si="4"/>
        <v>12</v>
      </c>
      <c r="B19" s="44" t="s">
        <v>73</v>
      </c>
      <c r="C19" s="43">
        <v>43767</v>
      </c>
      <c r="D19" s="44" t="s">
        <v>77</v>
      </c>
      <c r="E19" s="12"/>
      <c r="F19" s="45">
        <v>109.80000000000001</v>
      </c>
      <c r="G19" s="45">
        <v>0</v>
      </c>
      <c r="H19" s="45">
        <v>0</v>
      </c>
      <c r="I19" s="45">
        <v>0</v>
      </c>
      <c r="J19" s="45">
        <v>10.98</v>
      </c>
      <c r="K19" s="45">
        <v>0</v>
      </c>
      <c r="L19" s="45">
        <v>0</v>
      </c>
      <c r="M19" s="45">
        <v>0</v>
      </c>
      <c r="N19" s="45">
        <v>0</v>
      </c>
      <c r="O19" s="45">
        <v>0</v>
      </c>
      <c r="P19" s="45">
        <v>0</v>
      </c>
      <c r="Q19" s="45">
        <v>0</v>
      </c>
      <c r="R19" s="45">
        <v>0</v>
      </c>
      <c r="S19" s="45">
        <v>0</v>
      </c>
      <c r="T19" s="45">
        <v>0</v>
      </c>
      <c r="U19" s="45">
        <v>10.98</v>
      </c>
      <c r="V19" s="45">
        <v>10.98</v>
      </c>
      <c r="W19" s="45">
        <v>0</v>
      </c>
      <c r="X19" s="45">
        <v>0</v>
      </c>
      <c r="Y19" s="45">
        <v>0</v>
      </c>
      <c r="Z19" s="45">
        <v>0</v>
      </c>
      <c r="AA19" s="45">
        <v>0</v>
      </c>
      <c r="AB19" s="45">
        <v>0</v>
      </c>
      <c r="AC19" s="45">
        <v>0</v>
      </c>
      <c r="AD19" s="45">
        <v>0</v>
      </c>
      <c r="AE19" s="45">
        <v>0</v>
      </c>
      <c r="AF19" s="45">
        <v>0</v>
      </c>
      <c r="AG19" s="45">
        <v>0</v>
      </c>
      <c r="AH19" s="45">
        <v>0</v>
      </c>
      <c r="AI19" s="45">
        <v>0</v>
      </c>
      <c r="AJ19" s="45">
        <v>0</v>
      </c>
      <c r="AK19" s="45">
        <v>0</v>
      </c>
      <c r="AL19" s="45">
        <v>0</v>
      </c>
      <c r="AM19" s="45">
        <v>0</v>
      </c>
      <c r="AN19" s="45">
        <v>0</v>
      </c>
      <c r="AO19" s="45">
        <v>0</v>
      </c>
      <c r="AP19" s="45">
        <v>0</v>
      </c>
      <c r="AQ19" s="33">
        <f>SUM(F19:AP19)-AA19-K19-U19-S19</f>
        <v>131.76000000000002</v>
      </c>
      <c r="AR19" s="113"/>
      <c r="AS19" s="46">
        <v>43767</v>
      </c>
      <c r="AT19" s="53">
        <v>0.53125</v>
      </c>
      <c r="AU19" s="44" t="s">
        <v>73</v>
      </c>
      <c r="AV19" s="54">
        <v>10</v>
      </c>
      <c r="AW19" s="49" t="s">
        <v>75</v>
      </c>
      <c r="AX19" s="44">
        <v>11.3</v>
      </c>
      <c r="AY19" s="44">
        <v>176</v>
      </c>
      <c r="AZ19" s="49">
        <v>89.6</v>
      </c>
      <c r="BA19" s="44">
        <v>63.4</v>
      </c>
      <c r="BB19" s="50">
        <v>18.5</v>
      </c>
      <c r="BC19" s="44">
        <v>759.4</v>
      </c>
      <c r="BD19" s="50">
        <v>8.1999999999999993</v>
      </c>
      <c r="BE19" s="44">
        <v>0</v>
      </c>
      <c r="BF19" s="44">
        <v>0</v>
      </c>
      <c r="BG19" s="44">
        <v>1</v>
      </c>
      <c r="BH19" s="55">
        <v>0.5</v>
      </c>
      <c r="BI19" s="52"/>
    </row>
    <row r="20" spans="1:61" s="13" customFormat="1" ht="18.75" thickBot="1">
      <c r="B20" s="160"/>
      <c r="C20" s="214" t="s">
        <v>219</v>
      </c>
      <c r="D20" s="1530"/>
      <c r="E20" s="1531">
        <v>0</v>
      </c>
      <c r="F20" s="215">
        <f t="shared" ref="F20:AP20" si="5">AVERAGE(F16:F19)</f>
        <v>79.605000000000004</v>
      </c>
      <c r="G20" s="215">
        <f t="shared" si="5"/>
        <v>318.42</v>
      </c>
      <c r="H20" s="215">
        <f t="shared" si="5"/>
        <v>0</v>
      </c>
      <c r="I20" s="215">
        <f t="shared" si="5"/>
        <v>0</v>
      </c>
      <c r="J20" s="215">
        <f t="shared" si="5"/>
        <v>118.03500000000001</v>
      </c>
      <c r="K20" s="215">
        <f t="shared" si="5"/>
        <v>21.96</v>
      </c>
      <c r="L20" s="215">
        <f t="shared" si="5"/>
        <v>0</v>
      </c>
      <c r="M20" s="215">
        <f t="shared" si="5"/>
        <v>19.215</v>
      </c>
      <c r="N20" s="215">
        <f t="shared" si="5"/>
        <v>0</v>
      </c>
      <c r="O20" s="215">
        <f t="shared" si="5"/>
        <v>0</v>
      </c>
      <c r="P20" s="215">
        <f t="shared" si="5"/>
        <v>2.7450000000000001</v>
      </c>
      <c r="Q20" s="215">
        <f t="shared" si="5"/>
        <v>0</v>
      </c>
      <c r="R20" s="215">
        <f t="shared" si="5"/>
        <v>10.98</v>
      </c>
      <c r="S20" s="215">
        <f t="shared" si="5"/>
        <v>0</v>
      </c>
      <c r="T20" s="215">
        <f t="shared" si="5"/>
        <v>0</v>
      </c>
      <c r="U20" s="215">
        <f t="shared" si="5"/>
        <v>52.154999999999994</v>
      </c>
      <c r="V20" s="215">
        <f t="shared" si="5"/>
        <v>5.49</v>
      </c>
      <c r="W20" s="215">
        <f t="shared" si="5"/>
        <v>0</v>
      </c>
      <c r="X20" s="215">
        <f t="shared" si="5"/>
        <v>46.664999999999999</v>
      </c>
      <c r="Y20" s="215">
        <f>AVERAGE(Y16:Y19)</f>
        <v>0</v>
      </c>
      <c r="Z20" s="215">
        <f t="shared" si="5"/>
        <v>0</v>
      </c>
      <c r="AA20" s="215">
        <f t="shared" si="5"/>
        <v>0</v>
      </c>
      <c r="AB20" s="215">
        <f t="shared" si="5"/>
        <v>0</v>
      </c>
      <c r="AC20" s="215">
        <f t="shared" si="5"/>
        <v>0</v>
      </c>
      <c r="AD20" s="215">
        <f t="shared" si="5"/>
        <v>0</v>
      </c>
      <c r="AE20" s="215">
        <f t="shared" si="5"/>
        <v>0</v>
      </c>
      <c r="AF20" s="215">
        <f t="shared" si="5"/>
        <v>0</v>
      </c>
      <c r="AG20" s="215">
        <f t="shared" si="5"/>
        <v>0</v>
      </c>
      <c r="AH20" s="215">
        <f t="shared" si="5"/>
        <v>0</v>
      </c>
      <c r="AI20" s="215">
        <f t="shared" si="5"/>
        <v>0</v>
      </c>
      <c r="AJ20" s="215">
        <f t="shared" si="5"/>
        <v>0</v>
      </c>
      <c r="AK20" s="215">
        <f t="shared" si="5"/>
        <v>0</v>
      </c>
      <c r="AL20" s="215">
        <f t="shared" si="5"/>
        <v>0</v>
      </c>
      <c r="AM20" s="215">
        <f t="shared" si="5"/>
        <v>0</v>
      </c>
      <c r="AN20" s="215">
        <f t="shared" si="5"/>
        <v>0</v>
      </c>
      <c r="AO20" s="215">
        <f t="shared" si="5"/>
        <v>0</v>
      </c>
      <c r="AP20" s="215">
        <f t="shared" si="5"/>
        <v>0</v>
      </c>
      <c r="AQ20" s="730">
        <f>SUM(AQ16:AQ19)</f>
        <v>2404.6200000000003</v>
      </c>
      <c r="AR20" s="163"/>
      <c r="AS20" s="172"/>
      <c r="AT20" s="173"/>
      <c r="AU20" s="160"/>
      <c r="AV20" s="174"/>
      <c r="AW20" s="166"/>
      <c r="AX20" s="160"/>
      <c r="AY20" s="160"/>
      <c r="AZ20" s="166"/>
      <c r="BA20" s="160"/>
      <c r="BB20" s="167"/>
      <c r="BC20" s="160"/>
      <c r="BD20" s="167"/>
      <c r="BE20" s="160"/>
      <c r="BF20" s="160"/>
      <c r="BG20" s="160"/>
      <c r="BH20" s="168"/>
      <c r="BI20" s="169"/>
    </row>
    <row r="21" spans="1:61" s="13" customFormat="1" ht="15.75" thickBot="1">
      <c r="B21" s="160"/>
      <c r="C21" s="170"/>
      <c r="D21" s="160"/>
      <c r="E21" s="161"/>
      <c r="F21" s="162"/>
      <c r="G21" s="162"/>
      <c r="H21" s="162"/>
      <c r="I21" s="162"/>
      <c r="J21" s="162"/>
      <c r="K21" s="162"/>
      <c r="L21" s="162"/>
      <c r="M21" s="162"/>
      <c r="N21" s="162"/>
      <c r="O21" s="162"/>
      <c r="P21" s="162"/>
      <c r="Q21" s="162"/>
      <c r="R21" s="162"/>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3"/>
      <c r="AS21" s="172"/>
      <c r="AT21" s="173"/>
      <c r="AU21" s="160"/>
      <c r="AV21" s="174"/>
      <c r="AW21" s="166"/>
      <c r="AX21" s="160"/>
      <c r="AY21" s="160"/>
      <c r="AZ21" s="166"/>
      <c r="BA21" s="160"/>
      <c r="BB21" s="167"/>
      <c r="BC21" s="160"/>
      <c r="BD21" s="167"/>
      <c r="BE21" s="160"/>
      <c r="BF21" s="160"/>
      <c r="BG21" s="160"/>
      <c r="BH21" s="168"/>
      <c r="BI21" s="169"/>
    </row>
    <row r="22" spans="1:61" ht="16.5" thickBot="1">
      <c r="A22" s="453">
        <f>A19+1</f>
        <v>13</v>
      </c>
      <c r="B22" s="44" t="s">
        <v>118</v>
      </c>
      <c r="C22" s="43">
        <v>43573</v>
      </c>
      <c r="D22" s="44" t="s">
        <v>77</v>
      </c>
      <c r="E22" s="12"/>
      <c r="F22" s="45">
        <v>417.24</v>
      </c>
      <c r="G22" s="45">
        <v>76.86</v>
      </c>
      <c r="H22" s="45">
        <v>0</v>
      </c>
      <c r="I22" s="45">
        <v>614.88</v>
      </c>
      <c r="J22" s="45">
        <v>10.98</v>
      </c>
      <c r="K22" s="45">
        <v>0</v>
      </c>
      <c r="L22" s="45">
        <v>0</v>
      </c>
      <c r="M22" s="45">
        <v>0</v>
      </c>
      <c r="N22" s="45">
        <v>0</v>
      </c>
      <c r="O22" s="45">
        <v>0</v>
      </c>
      <c r="P22" s="45">
        <v>0</v>
      </c>
      <c r="Q22" s="45">
        <v>0</v>
      </c>
      <c r="R22" s="45">
        <v>0</v>
      </c>
      <c r="S22" s="45">
        <v>0</v>
      </c>
      <c r="T22" s="45">
        <v>0</v>
      </c>
      <c r="U22" s="45">
        <v>0</v>
      </c>
      <c r="V22" s="45">
        <v>0</v>
      </c>
      <c r="W22" s="45">
        <v>0</v>
      </c>
      <c r="X22" s="45">
        <v>0</v>
      </c>
      <c r="Y22" s="45">
        <v>0</v>
      </c>
      <c r="Z22" s="45">
        <v>0</v>
      </c>
      <c r="AA22" s="45">
        <v>0</v>
      </c>
      <c r="AB22" s="45">
        <v>0</v>
      </c>
      <c r="AC22" s="45">
        <v>0</v>
      </c>
      <c r="AD22" s="45">
        <v>0</v>
      </c>
      <c r="AE22" s="45">
        <v>0</v>
      </c>
      <c r="AF22" s="45">
        <v>0</v>
      </c>
      <c r="AG22" s="45">
        <v>0</v>
      </c>
      <c r="AH22" s="45">
        <v>0</v>
      </c>
      <c r="AI22" s="45">
        <v>0</v>
      </c>
      <c r="AJ22" s="45">
        <v>0</v>
      </c>
      <c r="AK22" s="45">
        <v>0</v>
      </c>
      <c r="AL22" s="45">
        <v>0</v>
      </c>
      <c r="AM22" s="45">
        <v>0</v>
      </c>
      <c r="AN22" s="45">
        <v>0</v>
      </c>
      <c r="AO22" s="45">
        <v>0</v>
      </c>
      <c r="AP22" s="45">
        <v>0</v>
      </c>
      <c r="AQ22" s="33">
        <f>SUM(F22:AP22)-AA22-K22-U22-S22</f>
        <v>1119.96</v>
      </c>
      <c r="AR22" s="113"/>
      <c r="AS22" s="46">
        <v>43573</v>
      </c>
      <c r="AT22" s="53">
        <v>0.47222222222222227</v>
      </c>
      <c r="AU22" s="44" t="s">
        <v>118</v>
      </c>
      <c r="AV22" s="48">
        <v>2</v>
      </c>
      <c r="AW22" s="49" t="s">
        <v>75</v>
      </c>
      <c r="AX22" s="44">
        <v>11.4</v>
      </c>
      <c r="AY22" s="44">
        <v>132</v>
      </c>
      <c r="AZ22" s="49">
        <v>3.0640000000000001</v>
      </c>
      <c r="BA22" s="44">
        <v>1.6</v>
      </c>
      <c r="BB22" s="50">
        <v>22.1</v>
      </c>
      <c r="BC22" s="44">
        <v>764.6</v>
      </c>
      <c r="BD22" s="50">
        <v>8.25</v>
      </c>
      <c r="BE22" s="44">
        <v>0</v>
      </c>
      <c r="BF22" s="44">
        <v>0</v>
      </c>
      <c r="BG22" s="44">
        <v>2</v>
      </c>
      <c r="BH22" s="55">
        <v>5</v>
      </c>
      <c r="BI22" s="52" t="s">
        <v>136</v>
      </c>
    </row>
    <row r="23" spans="1:61" ht="16.5" thickBot="1">
      <c r="A23" s="453">
        <f t="shared" ref="A23" si="6">A22+1</f>
        <v>14</v>
      </c>
      <c r="B23" s="44" t="s">
        <v>118</v>
      </c>
      <c r="C23" s="43">
        <v>43643</v>
      </c>
      <c r="D23" s="44" t="s">
        <v>77</v>
      </c>
      <c r="E23" s="12"/>
      <c r="F23" s="45">
        <v>142.74</v>
      </c>
      <c r="G23" s="45">
        <v>54.900000000000006</v>
      </c>
      <c r="H23" s="45">
        <v>0</v>
      </c>
      <c r="I23" s="45">
        <v>10.98</v>
      </c>
      <c r="J23" s="45">
        <v>241.56</v>
      </c>
      <c r="K23" s="45">
        <v>10.98</v>
      </c>
      <c r="L23" s="45">
        <v>0</v>
      </c>
      <c r="M23" s="45">
        <v>10.98</v>
      </c>
      <c r="N23" s="45">
        <v>0</v>
      </c>
      <c r="O23" s="45">
        <v>0</v>
      </c>
      <c r="P23" s="45">
        <v>0</v>
      </c>
      <c r="Q23" s="45">
        <v>0</v>
      </c>
      <c r="R23" s="45">
        <v>0</v>
      </c>
      <c r="S23" s="45">
        <v>0</v>
      </c>
      <c r="T23" s="45">
        <v>0</v>
      </c>
      <c r="U23" s="45">
        <v>0</v>
      </c>
      <c r="V23" s="45">
        <v>0</v>
      </c>
      <c r="W23" s="45">
        <v>0</v>
      </c>
      <c r="X23" s="45">
        <v>0</v>
      </c>
      <c r="Y23" s="45">
        <v>0</v>
      </c>
      <c r="Z23" s="45">
        <v>0</v>
      </c>
      <c r="AA23" s="45">
        <v>0</v>
      </c>
      <c r="AB23" s="45">
        <v>0</v>
      </c>
      <c r="AC23" s="45">
        <v>0</v>
      </c>
      <c r="AD23" s="45">
        <v>0</v>
      </c>
      <c r="AE23" s="45">
        <v>0</v>
      </c>
      <c r="AF23" s="45">
        <v>0</v>
      </c>
      <c r="AG23" s="45">
        <v>0</v>
      </c>
      <c r="AH23" s="45">
        <v>0</v>
      </c>
      <c r="AI23" s="45">
        <v>0</v>
      </c>
      <c r="AJ23" s="45">
        <v>0</v>
      </c>
      <c r="AK23" s="45">
        <v>0</v>
      </c>
      <c r="AL23" s="45">
        <v>0</v>
      </c>
      <c r="AM23" s="45">
        <v>0</v>
      </c>
      <c r="AN23" s="45">
        <v>0</v>
      </c>
      <c r="AO23" s="45">
        <v>43.92</v>
      </c>
      <c r="AP23" s="45">
        <v>0</v>
      </c>
      <c r="AQ23" s="33">
        <f>SUM(F23:AP23)-AA23-K23-U23-S23</f>
        <v>505.08000000000004</v>
      </c>
      <c r="AR23" s="113"/>
      <c r="AS23" s="57">
        <v>43643</v>
      </c>
      <c r="AT23" s="1477">
        <v>0.46875</v>
      </c>
      <c r="AU23" s="1478" t="s">
        <v>118</v>
      </c>
      <c r="AV23" s="54">
        <v>5</v>
      </c>
      <c r="AW23" s="66" t="s">
        <v>75</v>
      </c>
      <c r="AX23" s="1478">
        <v>3.8</v>
      </c>
      <c r="AY23" s="1478">
        <v>42</v>
      </c>
      <c r="AZ23" s="1479">
        <v>5.61</v>
      </c>
      <c r="BA23" s="1478">
        <v>3.1</v>
      </c>
      <c r="BB23" s="1480">
        <v>20.6</v>
      </c>
      <c r="BC23" s="1478">
        <v>763.1</v>
      </c>
      <c r="BD23" s="1480">
        <v>6.5</v>
      </c>
      <c r="BE23" s="54">
        <v>0</v>
      </c>
      <c r="BF23" s="54">
        <v>0</v>
      </c>
      <c r="BG23" s="54">
        <v>1.5</v>
      </c>
      <c r="BH23" s="60">
        <v>7.0000000000000007E-2</v>
      </c>
      <c r="BI23" s="1482" t="s">
        <v>140</v>
      </c>
    </row>
    <row r="24" spans="1:61" s="13" customFormat="1" ht="18.75" thickBot="1">
      <c r="B24" s="160"/>
      <c r="C24" s="214" t="s">
        <v>219</v>
      </c>
      <c r="D24" s="1530"/>
      <c r="E24" s="1531">
        <v>0</v>
      </c>
      <c r="F24" s="215">
        <f t="shared" ref="F24:AP24" si="7">AVERAGE(F22:F23)</f>
        <v>279.99</v>
      </c>
      <c r="G24" s="215">
        <f t="shared" si="7"/>
        <v>65.88</v>
      </c>
      <c r="H24" s="215">
        <f t="shared" si="7"/>
        <v>0</v>
      </c>
      <c r="I24" s="215">
        <f t="shared" si="7"/>
        <v>312.93</v>
      </c>
      <c r="J24" s="215">
        <f t="shared" si="7"/>
        <v>126.27</v>
      </c>
      <c r="K24" s="215">
        <f t="shared" si="7"/>
        <v>5.49</v>
      </c>
      <c r="L24" s="215">
        <f t="shared" si="7"/>
        <v>0</v>
      </c>
      <c r="M24" s="215">
        <f t="shared" si="7"/>
        <v>5.49</v>
      </c>
      <c r="N24" s="215">
        <f t="shared" si="7"/>
        <v>0</v>
      </c>
      <c r="O24" s="215">
        <f t="shared" si="7"/>
        <v>0</v>
      </c>
      <c r="P24" s="215">
        <f t="shared" si="7"/>
        <v>0</v>
      </c>
      <c r="Q24" s="215">
        <f t="shared" si="7"/>
        <v>0</v>
      </c>
      <c r="R24" s="215">
        <f t="shared" si="7"/>
        <v>0</v>
      </c>
      <c r="S24" s="215">
        <f t="shared" si="7"/>
        <v>0</v>
      </c>
      <c r="T24" s="215">
        <f t="shared" si="7"/>
        <v>0</v>
      </c>
      <c r="U24" s="215">
        <f t="shared" si="7"/>
        <v>0</v>
      </c>
      <c r="V24" s="215">
        <f t="shared" si="7"/>
        <v>0</v>
      </c>
      <c r="W24" s="215">
        <f t="shared" si="7"/>
        <v>0</v>
      </c>
      <c r="X24" s="215">
        <f t="shared" si="7"/>
        <v>0</v>
      </c>
      <c r="Y24" s="215">
        <f>AVERAGE(Y22:Y23)</f>
        <v>0</v>
      </c>
      <c r="Z24" s="215">
        <f t="shared" si="7"/>
        <v>0</v>
      </c>
      <c r="AA24" s="215">
        <f t="shared" si="7"/>
        <v>0</v>
      </c>
      <c r="AB24" s="215">
        <f t="shared" si="7"/>
        <v>0</v>
      </c>
      <c r="AC24" s="215">
        <f t="shared" si="7"/>
        <v>0</v>
      </c>
      <c r="AD24" s="215">
        <f t="shared" si="7"/>
        <v>0</v>
      </c>
      <c r="AE24" s="215">
        <f t="shared" si="7"/>
        <v>0</v>
      </c>
      <c r="AF24" s="215">
        <f t="shared" si="7"/>
        <v>0</v>
      </c>
      <c r="AG24" s="215">
        <f t="shared" si="7"/>
        <v>0</v>
      </c>
      <c r="AH24" s="215">
        <f t="shared" si="7"/>
        <v>0</v>
      </c>
      <c r="AI24" s="215">
        <f t="shared" si="7"/>
        <v>0</v>
      </c>
      <c r="AJ24" s="215">
        <f t="shared" si="7"/>
        <v>0</v>
      </c>
      <c r="AK24" s="215">
        <f t="shared" si="7"/>
        <v>0</v>
      </c>
      <c r="AL24" s="215">
        <f t="shared" si="7"/>
        <v>0</v>
      </c>
      <c r="AM24" s="215">
        <f t="shared" si="7"/>
        <v>0</v>
      </c>
      <c r="AN24" s="215">
        <f t="shared" si="7"/>
        <v>0</v>
      </c>
      <c r="AO24" s="215">
        <f t="shared" si="7"/>
        <v>21.96</v>
      </c>
      <c r="AP24" s="215">
        <f t="shared" si="7"/>
        <v>0</v>
      </c>
      <c r="AQ24" s="730">
        <f>SUM(AQ22:AQ23)</f>
        <v>1625.04</v>
      </c>
      <c r="AR24" s="163"/>
      <c r="AS24" s="172"/>
      <c r="AT24" s="173"/>
      <c r="AU24" s="160"/>
      <c r="AV24" s="174"/>
      <c r="AW24" s="166"/>
      <c r="AX24" s="160"/>
      <c r="AY24" s="160"/>
      <c r="AZ24" s="166"/>
      <c r="BA24" s="160"/>
      <c r="BB24" s="167"/>
      <c r="BC24" s="160"/>
      <c r="BD24" s="167"/>
      <c r="BE24" s="160"/>
      <c r="BF24" s="160"/>
      <c r="BG24" s="160"/>
      <c r="BH24" s="168"/>
      <c r="BI24" s="169"/>
    </row>
    <row r="25" spans="1:61" s="13" customFormat="1" ht="15.75" thickBot="1">
      <c r="B25" s="160"/>
      <c r="C25" s="170"/>
      <c r="D25" s="160"/>
      <c r="E25" s="161"/>
      <c r="F25" s="162"/>
      <c r="G25" s="162"/>
      <c r="H25" s="162"/>
      <c r="I25" s="162"/>
      <c r="J25" s="162"/>
      <c r="K25" s="162"/>
      <c r="L25" s="162"/>
      <c r="M25" s="162"/>
      <c r="N25" s="162"/>
      <c r="O25" s="162"/>
      <c r="P25" s="162"/>
      <c r="Q25" s="162"/>
      <c r="R25" s="162"/>
      <c r="S25" s="162"/>
      <c r="T25" s="162"/>
      <c r="U25" s="162"/>
      <c r="V25" s="162"/>
      <c r="W25" s="162"/>
      <c r="X25" s="162"/>
      <c r="Y25" s="162"/>
      <c r="Z25" s="162"/>
      <c r="AA25" s="162"/>
      <c r="AB25" s="162"/>
      <c r="AC25" s="162"/>
      <c r="AD25" s="162"/>
      <c r="AE25" s="162"/>
      <c r="AF25" s="162"/>
      <c r="AG25" s="162"/>
      <c r="AH25" s="162"/>
      <c r="AI25" s="162"/>
      <c r="AJ25" s="162"/>
      <c r="AK25" s="162"/>
      <c r="AL25" s="162"/>
      <c r="AM25" s="162"/>
      <c r="AN25" s="162"/>
      <c r="AO25" s="162"/>
      <c r="AP25" s="162"/>
      <c r="AQ25" s="162"/>
      <c r="AR25" s="163"/>
      <c r="AS25" s="172"/>
      <c r="AT25" s="173"/>
      <c r="AU25" s="160"/>
      <c r="AV25" s="174"/>
      <c r="AW25" s="166"/>
      <c r="AX25" s="160"/>
      <c r="AY25" s="160"/>
      <c r="AZ25" s="166"/>
      <c r="BA25" s="160"/>
      <c r="BB25" s="167"/>
      <c r="BC25" s="160"/>
      <c r="BD25" s="167"/>
      <c r="BE25" s="160"/>
      <c r="BF25" s="160"/>
      <c r="BG25" s="160"/>
      <c r="BH25" s="168"/>
      <c r="BI25" s="169"/>
    </row>
    <row r="26" spans="1:61" ht="16.5" thickBot="1">
      <c r="A26" s="453">
        <f>A23+1</f>
        <v>15</v>
      </c>
      <c r="B26" s="44" t="s">
        <v>89</v>
      </c>
      <c r="C26" s="56">
        <v>43565</v>
      </c>
      <c r="D26" s="44" t="s">
        <v>77</v>
      </c>
      <c r="E26" s="12"/>
      <c r="F26" s="45">
        <v>109.80000000000001</v>
      </c>
      <c r="G26" s="45">
        <v>252.54000000000002</v>
      </c>
      <c r="H26" s="45">
        <v>0</v>
      </c>
      <c r="I26" s="45">
        <v>0</v>
      </c>
      <c r="J26" s="45">
        <v>0</v>
      </c>
      <c r="K26" s="45">
        <v>0</v>
      </c>
      <c r="L26" s="45">
        <v>0</v>
      </c>
      <c r="M26" s="45">
        <v>0</v>
      </c>
      <c r="N26" s="45">
        <v>0</v>
      </c>
      <c r="O26" s="45">
        <v>0</v>
      </c>
      <c r="P26" s="45">
        <v>0</v>
      </c>
      <c r="Q26" s="45">
        <v>0</v>
      </c>
      <c r="R26" s="45">
        <v>0</v>
      </c>
      <c r="S26" s="45">
        <v>0</v>
      </c>
      <c r="T26" s="45">
        <v>0</v>
      </c>
      <c r="U26" s="45">
        <v>98.820000000000007</v>
      </c>
      <c r="V26" s="45">
        <v>0</v>
      </c>
      <c r="W26" s="45">
        <v>98.820000000000007</v>
      </c>
      <c r="X26" s="45">
        <v>0</v>
      </c>
      <c r="Y26" s="45">
        <v>0</v>
      </c>
      <c r="Z26" s="45">
        <v>0</v>
      </c>
      <c r="AA26" s="45">
        <v>0</v>
      </c>
      <c r="AB26" s="45">
        <v>0</v>
      </c>
      <c r="AC26" s="45">
        <v>0</v>
      </c>
      <c r="AD26" s="45">
        <v>0</v>
      </c>
      <c r="AE26" s="45">
        <v>0</v>
      </c>
      <c r="AF26" s="45">
        <v>0</v>
      </c>
      <c r="AG26" s="45">
        <v>0</v>
      </c>
      <c r="AH26" s="45">
        <v>0</v>
      </c>
      <c r="AI26" s="45">
        <v>0</v>
      </c>
      <c r="AJ26" s="45">
        <v>0</v>
      </c>
      <c r="AK26" s="45">
        <v>0</v>
      </c>
      <c r="AL26" s="45">
        <v>0</v>
      </c>
      <c r="AM26" s="45">
        <v>0</v>
      </c>
      <c r="AN26" s="45">
        <v>0</v>
      </c>
      <c r="AO26" s="45">
        <v>0</v>
      </c>
      <c r="AP26" s="45">
        <v>0</v>
      </c>
      <c r="AQ26" s="33">
        <f>SUM(F26:AP26)-AA26-K26-U26-S26</f>
        <v>461.16</v>
      </c>
      <c r="AR26" s="113"/>
      <c r="AS26" s="46">
        <v>43565</v>
      </c>
      <c r="AT26" s="53">
        <v>0.75347222222222221</v>
      </c>
      <c r="AU26" s="44" t="s">
        <v>89</v>
      </c>
      <c r="AV26" s="48">
        <v>10</v>
      </c>
      <c r="AW26" s="49" t="s">
        <v>75</v>
      </c>
      <c r="AX26" s="44">
        <v>10.4</v>
      </c>
      <c r="AY26" s="44">
        <v>134</v>
      </c>
      <c r="AZ26" s="49">
        <v>43.03</v>
      </c>
      <c r="BA26" s="44">
        <v>27.8</v>
      </c>
      <c r="BB26" s="50">
        <v>22.3</v>
      </c>
      <c r="BC26" s="44">
        <v>763.3</v>
      </c>
      <c r="BD26" s="50">
        <v>7.82</v>
      </c>
      <c r="BE26" s="47" t="s">
        <v>91</v>
      </c>
      <c r="BF26" s="47" t="s">
        <v>91</v>
      </c>
      <c r="BG26" s="47" t="s">
        <v>91</v>
      </c>
      <c r="BH26" s="51" t="s">
        <v>91</v>
      </c>
      <c r="BI26" s="52"/>
    </row>
    <row r="27" spans="1:61" ht="16.5" thickBot="1">
      <c r="A27" s="453">
        <f t="shared" ref="A27:A28" si="8">A26+1</f>
        <v>16</v>
      </c>
      <c r="B27" s="44" t="s">
        <v>89</v>
      </c>
      <c r="C27" s="43">
        <v>43678</v>
      </c>
      <c r="D27" s="44" t="s">
        <v>77</v>
      </c>
      <c r="E27" s="12"/>
      <c r="F27" s="45">
        <v>21.96</v>
      </c>
      <c r="G27" s="45">
        <v>32.94</v>
      </c>
      <c r="H27" s="45">
        <v>0</v>
      </c>
      <c r="I27" s="45">
        <v>0</v>
      </c>
      <c r="J27" s="45">
        <v>0</v>
      </c>
      <c r="K27" s="45">
        <v>43.92</v>
      </c>
      <c r="L27" s="45">
        <v>0</v>
      </c>
      <c r="M27" s="45">
        <v>21.96</v>
      </c>
      <c r="N27" s="45">
        <v>0</v>
      </c>
      <c r="O27" s="45">
        <v>0</v>
      </c>
      <c r="P27" s="45">
        <v>21.96</v>
      </c>
      <c r="Q27" s="45">
        <v>0</v>
      </c>
      <c r="R27" s="45">
        <v>0</v>
      </c>
      <c r="S27" s="45">
        <v>0</v>
      </c>
      <c r="T27" s="45">
        <v>0</v>
      </c>
      <c r="U27" s="45">
        <v>32.94</v>
      </c>
      <c r="V27" s="45">
        <v>32.94</v>
      </c>
      <c r="W27" s="45">
        <v>0</v>
      </c>
      <c r="X27" s="45">
        <v>0</v>
      </c>
      <c r="Y27" s="45">
        <v>0</v>
      </c>
      <c r="Z27" s="45">
        <v>0</v>
      </c>
      <c r="AA27" s="45">
        <v>0</v>
      </c>
      <c r="AB27" s="45">
        <v>0</v>
      </c>
      <c r="AC27" s="45">
        <v>0</v>
      </c>
      <c r="AD27" s="45">
        <v>0</v>
      </c>
      <c r="AE27" s="45">
        <v>0</v>
      </c>
      <c r="AF27" s="45">
        <v>0</v>
      </c>
      <c r="AG27" s="45">
        <v>0</v>
      </c>
      <c r="AH27" s="45">
        <v>0</v>
      </c>
      <c r="AI27" s="45">
        <v>0</v>
      </c>
      <c r="AJ27" s="45">
        <v>0</v>
      </c>
      <c r="AK27" s="45">
        <v>0</v>
      </c>
      <c r="AL27" s="45">
        <v>0</v>
      </c>
      <c r="AM27" s="45">
        <v>0</v>
      </c>
      <c r="AN27" s="45">
        <v>0</v>
      </c>
      <c r="AO27" s="45">
        <v>0</v>
      </c>
      <c r="AP27" s="45">
        <v>0</v>
      </c>
      <c r="AQ27" s="33">
        <f>SUM(F27:AP27)-AA27-K27-U27-S27</f>
        <v>131.76</v>
      </c>
      <c r="AR27" s="113"/>
      <c r="AS27" s="46">
        <v>43678</v>
      </c>
      <c r="AT27" s="53">
        <v>0.69097222222222221</v>
      </c>
      <c r="AU27" s="44" t="s">
        <v>89</v>
      </c>
      <c r="AV27" s="54">
        <v>10</v>
      </c>
      <c r="AW27" s="49" t="s">
        <v>75</v>
      </c>
      <c r="AX27" s="44">
        <v>12.7</v>
      </c>
      <c r="AY27" s="44">
        <v>208</v>
      </c>
      <c r="AZ27" s="49">
        <v>48.54</v>
      </c>
      <c r="BA27" s="44">
        <v>31.6</v>
      </c>
      <c r="BB27" s="50">
        <v>31.6</v>
      </c>
      <c r="BC27" s="44">
        <v>759.5</v>
      </c>
      <c r="BD27" s="50">
        <v>8.8000000000000007</v>
      </c>
      <c r="BE27" s="44">
        <v>0</v>
      </c>
      <c r="BF27" s="44">
        <v>0</v>
      </c>
      <c r="BG27" s="44">
        <v>1</v>
      </c>
      <c r="BH27" s="55">
        <v>0.5</v>
      </c>
      <c r="BI27" s="52"/>
    </row>
    <row r="28" spans="1:61" ht="16.5" thickBot="1">
      <c r="A28" s="453">
        <f t="shared" si="8"/>
        <v>17</v>
      </c>
      <c r="B28" s="44" t="s">
        <v>89</v>
      </c>
      <c r="C28" s="43">
        <v>43769</v>
      </c>
      <c r="D28" s="44" t="s">
        <v>77</v>
      </c>
      <c r="E28" s="12"/>
      <c r="F28" s="45">
        <v>10.98</v>
      </c>
      <c r="G28" s="45">
        <v>0</v>
      </c>
      <c r="H28" s="45">
        <v>10.98</v>
      </c>
      <c r="I28" s="45">
        <v>0</v>
      </c>
      <c r="J28" s="45">
        <v>0</v>
      </c>
      <c r="K28" s="45">
        <v>0</v>
      </c>
      <c r="L28" s="45">
        <v>0</v>
      </c>
      <c r="M28" s="45">
        <v>0</v>
      </c>
      <c r="N28" s="45">
        <v>0</v>
      </c>
      <c r="O28" s="45">
        <v>0</v>
      </c>
      <c r="P28" s="45">
        <v>0</v>
      </c>
      <c r="Q28" s="45">
        <v>0</v>
      </c>
      <c r="R28" s="45">
        <v>0</v>
      </c>
      <c r="S28" s="45">
        <v>10.98</v>
      </c>
      <c r="T28" s="45">
        <v>0</v>
      </c>
      <c r="U28" s="45">
        <v>0</v>
      </c>
      <c r="V28" s="45">
        <v>0</v>
      </c>
      <c r="W28" s="45">
        <v>0</v>
      </c>
      <c r="X28" s="45">
        <v>0</v>
      </c>
      <c r="Y28" s="45">
        <v>0</v>
      </c>
      <c r="Z28" s="45">
        <v>0</v>
      </c>
      <c r="AA28" s="45">
        <v>0</v>
      </c>
      <c r="AB28" s="45">
        <v>0</v>
      </c>
      <c r="AC28" s="45">
        <v>0</v>
      </c>
      <c r="AD28" s="45">
        <v>0</v>
      </c>
      <c r="AE28" s="45">
        <v>0</v>
      </c>
      <c r="AF28" s="45">
        <v>0</v>
      </c>
      <c r="AG28" s="45">
        <v>0</v>
      </c>
      <c r="AH28" s="45">
        <v>0</v>
      </c>
      <c r="AI28" s="45">
        <v>0</v>
      </c>
      <c r="AJ28" s="45">
        <v>0</v>
      </c>
      <c r="AK28" s="45">
        <v>0</v>
      </c>
      <c r="AL28" s="45">
        <v>0</v>
      </c>
      <c r="AM28" s="45">
        <v>0</v>
      </c>
      <c r="AN28" s="45">
        <v>0</v>
      </c>
      <c r="AO28" s="45">
        <v>0</v>
      </c>
      <c r="AP28" s="45">
        <v>0</v>
      </c>
      <c r="AQ28" s="33">
        <f>SUM(F28:AP28)-AA28-K28-U28-S28</f>
        <v>21.959999999999997</v>
      </c>
      <c r="AR28" s="113"/>
      <c r="AS28" s="46">
        <v>43769</v>
      </c>
      <c r="AT28" s="53">
        <v>0.61111111111111105</v>
      </c>
      <c r="AU28" s="44" t="s">
        <v>89</v>
      </c>
      <c r="AV28" s="54">
        <v>10</v>
      </c>
      <c r="AW28" s="49" t="s">
        <v>75</v>
      </c>
      <c r="AX28" s="44">
        <v>14.5</v>
      </c>
      <c r="AY28" s="44">
        <v>178</v>
      </c>
      <c r="AZ28" s="49">
        <v>37.93</v>
      </c>
      <c r="BA28" s="44">
        <v>24.1</v>
      </c>
      <c r="BB28" s="50">
        <v>20.100000000000001</v>
      </c>
      <c r="BC28" s="44">
        <v>764</v>
      </c>
      <c r="BD28" s="50">
        <v>7.6</v>
      </c>
      <c r="BE28" s="44">
        <v>0</v>
      </c>
      <c r="BF28" s="44">
        <v>0</v>
      </c>
      <c r="BG28" s="44">
        <v>1</v>
      </c>
      <c r="BH28" s="55">
        <v>0.5</v>
      </c>
      <c r="BI28" s="52"/>
    </row>
    <row r="29" spans="1:61" s="13" customFormat="1" ht="18.75" thickBot="1">
      <c r="B29" s="160"/>
      <c r="C29" s="214" t="s">
        <v>219</v>
      </c>
      <c r="D29" s="1530"/>
      <c r="E29" s="1531">
        <v>0</v>
      </c>
      <c r="F29" s="215">
        <f t="shared" ref="F29:AP29" si="9">AVERAGE(F26:F28)</f>
        <v>47.580000000000005</v>
      </c>
      <c r="G29" s="215">
        <f t="shared" si="9"/>
        <v>95.160000000000011</v>
      </c>
      <c r="H29" s="215">
        <f t="shared" si="9"/>
        <v>3.66</v>
      </c>
      <c r="I29" s="215">
        <f t="shared" si="9"/>
        <v>0</v>
      </c>
      <c r="J29" s="215">
        <f t="shared" si="9"/>
        <v>0</v>
      </c>
      <c r="K29" s="215">
        <f t="shared" si="9"/>
        <v>14.64</v>
      </c>
      <c r="L29" s="215">
        <f t="shared" si="9"/>
        <v>0</v>
      </c>
      <c r="M29" s="215">
        <f t="shared" si="9"/>
        <v>7.32</v>
      </c>
      <c r="N29" s="215">
        <f t="shared" si="9"/>
        <v>0</v>
      </c>
      <c r="O29" s="215">
        <f t="shared" si="9"/>
        <v>0</v>
      </c>
      <c r="P29" s="215">
        <f t="shared" si="9"/>
        <v>7.32</v>
      </c>
      <c r="Q29" s="215">
        <f t="shared" si="9"/>
        <v>0</v>
      </c>
      <c r="R29" s="215">
        <f t="shared" si="9"/>
        <v>0</v>
      </c>
      <c r="S29" s="215">
        <f t="shared" si="9"/>
        <v>3.66</v>
      </c>
      <c r="T29" s="215">
        <f t="shared" si="9"/>
        <v>0</v>
      </c>
      <c r="U29" s="215">
        <f t="shared" si="9"/>
        <v>43.919999999999995</v>
      </c>
      <c r="V29" s="215">
        <f t="shared" si="9"/>
        <v>10.979999999999999</v>
      </c>
      <c r="W29" s="215">
        <f t="shared" si="9"/>
        <v>32.940000000000005</v>
      </c>
      <c r="X29" s="215">
        <f t="shared" si="9"/>
        <v>0</v>
      </c>
      <c r="Y29" s="215">
        <f>AVERAGE(Y26:Y28)</f>
        <v>0</v>
      </c>
      <c r="Z29" s="215">
        <f t="shared" si="9"/>
        <v>0</v>
      </c>
      <c r="AA29" s="215">
        <f t="shared" si="9"/>
        <v>0</v>
      </c>
      <c r="AB29" s="215">
        <f t="shared" si="9"/>
        <v>0</v>
      </c>
      <c r="AC29" s="215">
        <f t="shared" si="9"/>
        <v>0</v>
      </c>
      <c r="AD29" s="215">
        <f t="shared" si="9"/>
        <v>0</v>
      </c>
      <c r="AE29" s="215">
        <f t="shared" si="9"/>
        <v>0</v>
      </c>
      <c r="AF29" s="215">
        <f t="shared" si="9"/>
        <v>0</v>
      </c>
      <c r="AG29" s="215">
        <f t="shared" si="9"/>
        <v>0</v>
      </c>
      <c r="AH29" s="215">
        <f t="shared" si="9"/>
        <v>0</v>
      </c>
      <c r="AI29" s="215">
        <f t="shared" si="9"/>
        <v>0</v>
      </c>
      <c r="AJ29" s="215">
        <f t="shared" si="9"/>
        <v>0</v>
      </c>
      <c r="AK29" s="215">
        <f t="shared" si="9"/>
        <v>0</v>
      </c>
      <c r="AL29" s="215">
        <f t="shared" si="9"/>
        <v>0</v>
      </c>
      <c r="AM29" s="215">
        <f t="shared" si="9"/>
        <v>0</v>
      </c>
      <c r="AN29" s="215">
        <f t="shared" si="9"/>
        <v>0</v>
      </c>
      <c r="AO29" s="215">
        <f t="shared" si="9"/>
        <v>0</v>
      </c>
      <c r="AP29" s="215">
        <f t="shared" si="9"/>
        <v>0</v>
      </c>
      <c r="AQ29" s="730">
        <f>SUM(AQ26:AQ28)</f>
        <v>614.88000000000011</v>
      </c>
      <c r="AR29" s="163"/>
      <c r="AS29" s="172"/>
      <c r="AT29" s="173"/>
      <c r="AU29" s="160"/>
      <c r="AV29" s="174"/>
      <c r="AW29" s="166"/>
      <c r="AX29" s="160"/>
      <c r="AY29" s="160"/>
      <c r="AZ29" s="166"/>
      <c r="BA29" s="160"/>
      <c r="BB29" s="167"/>
      <c r="BC29" s="160"/>
      <c r="BD29" s="167"/>
      <c r="BE29" s="160"/>
      <c r="BF29" s="160"/>
      <c r="BG29" s="160"/>
      <c r="BH29" s="168"/>
      <c r="BI29" s="169"/>
    </row>
    <row r="30" spans="1:61" s="13" customFormat="1" ht="15.75" thickBot="1">
      <c r="B30" s="160"/>
      <c r="C30" s="170"/>
      <c r="D30" s="160"/>
      <c r="E30" s="161"/>
      <c r="F30" s="162"/>
      <c r="G30" s="162"/>
      <c r="H30" s="162"/>
      <c r="I30" s="162"/>
      <c r="J30" s="162"/>
      <c r="K30" s="162"/>
      <c r="L30" s="162"/>
      <c r="M30" s="162"/>
      <c r="N30" s="162"/>
      <c r="O30" s="162"/>
      <c r="P30" s="162"/>
      <c r="Q30" s="162"/>
      <c r="R30" s="162"/>
      <c r="S30" s="162"/>
      <c r="T30" s="162"/>
      <c r="U30" s="162"/>
      <c r="V30" s="162"/>
      <c r="W30" s="162"/>
      <c r="X30" s="162"/>
      <c r="Y30" s="162"/>
      <c r="Z30" s="162"/>
      <c r="AA30" s="162"/>
      <c r="AB30" s="162"/>
      <c r="AC30" s="162"/>
      <c r="AD30" s="162"/>
      <c r="AE30" s="162"/>
      <c r="AF30" s="162"/>
      <c r="AG30" s="162"/>
      <c r="AH30" s="162"/>
      <c r="AI30" s="162"/>
      <c r="AJ30" s="162"/>
      <c r="AK30" s="162"/>
      <c r="AL30" s="162"/>
      <c r="AM30" s="162"/>
      <c r="AN30" s="162"/>
      <c r="AO30" s="162"/>
      <c r="AP30" s="162"/>
      <c r="AQ30" s="162"/>
      <c r="AR30" s="163"/>
      <c r="AS30" s="172"/>
      <c r="AT30" s="173"/>
      <c r="AU30" s="160"/>
      <c r="AV30" s="174"/>
      <c r="AW30" s="166"/>
      <c r="AX30" s="160"/>
      <c r="AY30" s="160"/>
      <c r="AZ30" s="166"/>
      <c r="BA30" s="160"/>
      <c r="BB30" s="167"/>
      <c r="BC30" s="160"/>
      <c r="BD30" s="167"/>
      <c r="BE30" s="160"/>
      <c r="BF30" s="160"/>
      <c r="BG30" s="160"/>
      <c r="BH30" s="168"/>
      <c r="BI30" s="169"/>
    </row>
    <row r="31" spans="1:61" ht="16.5" thickBot="1">
      <c r="A31" s="453">
        <f>A28+1</f>
        <v>18</v>
      </c>
      <c r="B31" s="44" t="s">
        <v>92</v>
      </c>
      <c r="C31" s="56">
        <v>43565</v>
      </c>
      <c r="D31" s="44" t="s">
        <v>77</v>
      </c>
      <c r="E31" s="12"/>
      <c r="F31" s="45">
        <v>32.94</v>
      </c>
      <c r="G31" s="45">
        <v>109.80000000000001</v>
      </c>
      <c r="H31" s="45">
        <v>10.98</v>
      </c>
      <c r="I31" s="45">
        <v>0</v>
      </c>
      <c r="J31" s="45">
        <v>0</v>
      </c>
      <c r="K31" s="45">
        <v>0</v>
      </c>
      <c r="L31" s="45">
        <v>0</v>
      </c>
      <c r="M31" s="45">
        <v>0</v>
      </c>
      <c r="N31" s="45">
        <v>0</v>
      </c>
      <c r="O31" s="45">
        <v>0</v>
      </c>
      <c r="P31" s="45">
        <v>0</v>
      </c>
      <c r="Q31" s="45">
        <v>0</v>
      </c>
      <c r="R31" s="45">
        <v>0</v>
      </c>
      <c r="S31" s="45">
        <v>10.98</v>
      </c>
      <c r="T31" s="45">
        <v>0</v>
      </c>
      <c r="U31" s="45">
        <v>713.7</v>
      </c>
      <c r="V31" s="45">
        <v>0</v>
      </c>
      <c r="W31" s="45">
        <v>702.72</v>
      </c>
      <c r="X31" s="45">
        <v>10.98</v>
      </c>
      <c r="Y31" s="45">
        <v>0</v>
      </c>
      <c r="Z31" s="45">
        <v>0</v>
      </c>
      <c r="AA31" s="45">
        <v>0</v>
      </c>
      <c r="AB31" s="45">
        <v>0</v>
      </c>
      <c r="AC31" s="45">
        <v>0</v>
      </c>
      <c r="AD31" s="45">
        <v>0</v>
      </c>
      <c r="AE31" s="45">
        <v>0</v>
      </c>
      <c r="AF31" s="45">
        <v>0</v>
      </c>
      <c r="AG31" s="45">
        <v>0</v>
      </c>
      <c r="AH31" s="45">
        <v>0</v>
      </c>
      <c r="AI31" s="45">
        <v>0</v>
      </c>
      <c r="AJ31" s="45">
        <v>0</v>
      </c>
      <c r="AK31" s="45">
        <v>0</v>
      </c>
      <c r="AL31" s="45">
        <v>0</v>
      </c>
      <c r="AM31" s="45">
        <v>0</v>
      </c>
      <c r="AN31" s="45">
        <v>0</v>
      </c>
      <c r="AO31" s="45">
        <v>0</v>
      </c>
      <c r="AP31" s="45">
        <v>0</v>
      </c>
      <c r="AQ31" s="33">
        <f>SUM(F31:AP31)-AA31-K31-U31-S31</f>
        <v>867.42000000000007</v>
      </c>
      <c r="AR31" s="113"/>
      <c r="AS31" s="46">
        <v>43565</v>
      </c>
      <c r="AT31" s="47" t="s">
        <v>91</v>
      </c>
      <c r="AU31" s="44" t="s">
        <v>92</v>
      </c>
      <c r="AV31" s="48">
        <v>10</v>
      </c>
      <c r="AW31" s="49" t="s">
        <v>75</v>
      </c>
      <c r="AX31" s="44">
        <v>11.6</v>
      </c>
      <c r="AY31" s="44">
        <v>154</v>
      </c>
      <c r="AZ31" s="49">
        <v>42.35</v>
      </c>
      <c r="BA31" s="44">
        <v>26.7</v>
      </c>
      <c r="BB31" s="50">
        <v>21.3</v>
      </c>
      <c r="BC31" s="44">
        <v>763.3</v>
      </c>
      <c r="BD31" s="50">
        <v>7.77</v>
      </c>
      <c r="BE31" s="47" t="s">
        <v>91</v>
      </c>
      <c r="BF31" s="47" t="s">
        <v>91</v>
      </c>
      <c r="BG31" s="47" t="s">
        <v>91</v>
      </c>
      <c r="BH31" s="51" t="s">
        <v>91</v>
      </c>
      <c r="BI31" s="52"/>
    </row>
    <row r="32" spans="1:61" ht="16.5" thickBot="1">
      <c r="A32" s="453">
        <f t="shared" ref="A32:A33" si="10">A31+1</f>
        <v>19</v>
      </c>
      <c r="B32" s="44" t="s">
        <v>92</v>
      </c>
      <c r="C32" s="43">
        <v>43678</v>
      </c>
      <c r="D32" s="44" t="s">
        <v>77</v>
      </c>
      <c r="E32" s="12"/>
      <c r="F32" s="45">
        <v>373.32</v>
      </c>
      <c r="G32" s="45">
        <v>0</v>
      </c>
      <c r="H32" s="45">
        <v>0</v>
      </c>
      <c r="I32" s="45">
        <v>0</v>
      </c>
      <c r="J32" s="45">
        <v>0</v>
      </c>
      <c r="K32" s="45">
        <v>10.98</v>
      </c>
      <c r="L32" s="45">
        <v>0</v>
      </c>
      <c r="M32" s="45">
        <v>10.98</v>
      </c>
      <c r="N32" s="45">
        <v>0</v>
      </c>
      <c r="O32" s="45">
        <v>0</v>
      </c>
      <c r="P32" s="45">
        <v>0</v>
      </c>
      <c r="Q32" s="45">
        <v>0</v>
      </c>
      <c r="R32" s="45">
        <v>0</v>
      </c>
      <c r="S32" s="45">
        <v>0</v>
      </c>
      <c r="T32" s="45">
        <v>0</v>
      </c>
      <c r="U32" s="45">
        <v>0</v>
      </c>
      <c r="V32" s="45">
        <v>0</v>
      </c>
      <c r="W32" s="45">
        <v>0</v>
      </c>
      <c r="X32" s="45">
        <v>0</v>
      </c>
      <c r="Y32" s="45">
        <v>0</v>
      </c>
      <c r="Z32" s="45">
        <v>0</v>
      </c>
      <c r="AA32" s="45">
        <v>0</v>
      </c>
      <c r="AB32" s="45">
        <v>0</v>
      </c>
      <c r="AC32" s="45">
        <v>0</v>
      </c>
      <c r="AD32" s="45">
        <v>0</v>
      </c>
      <c r="AE32" s="45">
        <v>0</v>
      </c>
      <c r="AF32" s="45">
        <v>0</v>
      </c>
      <c r="AG32" s="45">
        <v>0</v>
      </c>
      <c r="AH32" s="45">
        <v>0</v>
      </c>
      <c r="AI32" s="45">
        <v>0</v>
      </c>
      <c r="AJ32" s="45">
        <v>0</v>
      </c>
      <c r="AK32" s="45">
        <v>0</v>
      </c>
      <c r="AL32" s="45">
        <v>0</v>
      </c>
      <c r="AM32" s="45">
        <v>0</v>
      </c>
      <c r="AN32" s="45">
        <v>0</v>
      </c>
      <c r="AO32" s="45">
        <v>0</v>
      </c>
      <c r="AP32" s="45">
        <v>0</v>
      </c>
      <c r="AQ32" s="33">
        <f>SUM(F32:AP32)-AA32-K32-U32-S32</f>
        <v>384.3</v>
      </c>
      <c r="AR32" s="113"/>
      <c r="AS32" s="46">
        <v>43678</v>
      </c>
      <c r="AT32" s="53">
        <v>0.66666666666666663</v>
      </c>
      <c r="AU32" s="44" t="s">
        <v>92</v>
      </c>
      <c r="AV32" s="54">
        <v>10</v>
      </c>
      <c r="AW32" s="49" t="s">
        <v>75</v>
      </c>
      <c r="AX32" s="44">
        <v>6.4</v>
      </c>
      <c r="AY32" s="44">
        <v>107</v>
      </c>
      <c r="AZ32" s="49">
        <v>42.32</v>
      </c>
      <c r="BA32" s="44">
        <v>26.6</v>
      </c>
      <c r="BB32" s="50">
        <v>34.1</v>
      </c>
      <c r="BC32" s="44">
        <v>759.3</v>
      </c>
      <c r="BD32" s="50">
        <v>8.5</v>
      </c>
      <c r="BE32" s="44">
        <v>0</v>
      </c>
      <c r="BF32" s="44">
        <v>0</v>
      </c>
      <c r="BG32" s="44">
        <v>0.5</v>
      </c>
      <c r="BH32" s="55">
        <v>1</v>
      </c>
      <c r="BI32" s="52"/>
    </row>
    <row r="33" spans="1:61" ht="16.5" thickBot="1">
      <c r="A33" s="453">
        <f t="shared" si="10"/>
        <v>20</v>
      </c>
      <c r="B33" s="44" t="s">
        <v>92</v>
      </c>
      <c r="C33" s="43">
        <v>43769</v>
      </c>
      <c r="D33" s="44" t="s">
        <v>77</v>
      </c>
      <c r="E33" s="12"/>
      <c r="F33" s="45">
        <v>1196.82</v>
      </c>
      <c r="G33" s="45">
        <v>0</v>
      </c>
      <c r="H33" s="45">
        <v>0</v>
      </c>
      <c r="I33" s="45">
        <v>0</v>
      </c>
      <c r="J33" s="45">
        <v>0</v>
      </c>
      <c r="K33" s="45">
        <v>0</v>
      </c>
      <c r="L33" s="45">
        <v>0</v>
      </c>
      <c r="M33" s="45">
        <v>0</v>
      </c>
      <c r="N33" s="45">
        <v>0</v>
      </c>
      <c r="O33" s="45">
        <v>0</v>
      </c>
      <c r="P33" s="45">
        <v>0</v>
      </c>
      <c r="Q33" s="45">
        <v>0</v>
      </c>
      <c r="R33" s="45">
        <v>0</v>
      </c>
      <c r="S33" s="45">
        <v>0</v>
      </c>
      <c r="T33" s="45">
        <v>0</v>
      </c>
      <c r="U33" s="45">
        <v>0</v>
      </c>
      <c r="V33" s="45">
        <v>0</v>
      </c>
      <c r="W33" s="45">
        <v>0</v>
      </c>
      <c r="X33" s="45">
        <v>0</v>
      </c>
      <c r="Y33" s="45">
        <v>0</v>
      </c>
      <c r="Z33" s="45">
        <v>0</v>
      </c>
      <c r="AA33" s="45">
        <v>0</v>
      </c>
      <c r="AB33" s="45">
        <v>0</v>
      </c>
      <c r="AC33" s="45">
        <v>0</v>
      </c>
      <c r="AD33" s="45">
        <v>0</v>
      </c>
      <c r="AE33" s="45">
        <v>0</v>
      </c>
      <c r="AF33" s="45">
        <v>0</v>
      </c>
      <c r="AG33" s="45">
        <v>0</v>
      </c>
      <c r="AH33" s="45">
        <v>0</v>
      </c>
      <c r="AI33" s="45">
        <v>0</v>
      </c>
      <c r="AJ33" s="45">
        <v>0</v>
      </c>
      <c r="AK33" s="45">
        <v>0</v>
      </c>
      <c r="AL33" s="45">
        <v>0</v>
      </c>
      <c r="AM33" s="45">
        <v>0</v>
      </c>
      <c r="AN33" s="45">
        <v>0</v>
      </c>
      <c r="AO33" s="45">
        <v>0</v>
      </c>
      <c r="AP33" s="45">
        <v>0</v>
      </c>
      <c r="AQ33" s="33">
        <f>SUM(F33:AP33)-AA33-K33-U33-S33</f>
        <v>1196.82</v>
      </c>
      <c r="AR33" s="113"/>
      <c r="AS33" s="46">
        <v>43769</v>
      </c>
      <c r="AT33" s="53">
        <v>0.63888888888888895</v>
      </c>
      <c r="AU33" s="44" t="s">
        <v>92</v>
      </c>
      <c r="AV33" s="54">
        <v>10</v>
      </c>
      <c r="AW33" s="66" t="s">
        <v>75</v>
      </c>
      <c r="AX33" s="44">
        <v>9.6</v>
      </c>
      <c r="AY33" s="48">
        <v>163</v>
      </c>
      <c r="AZ33" s="49">
        <v>78</v>
      </c>
      <c r="BA33" s="44">
        <v>56.6</v>
      </c>
      <c r="BB33" s="50">
        <v>19.5</v>
      </c>
      <c r="BC33" s="44">
        <v>763.8</v>
      </c>
      <c r="BD33" s="50">
        <v>7.8</v>
      </c>
      <c r="BE33" s="44">
        <v>0</v>
      </c>
      <c r="BF33" s="44">
        <v>0</v>
      </c>
      <c r="BG33" s="48">
        <v>1</v>
      </c>
      <c r="BH33" s="55">
        <v>0.8</v>
      </c>
      <c r="BI33" s="52"/>
    </row>
    <row r="34" spans="1:61" s="13" customFormat="1" ht="18.75" thickBot="1">
      <c r="B34" s="160"/>
      <c r="C34" s="214" t="s">
        <v>219</v>
      </c>
      <c r="D34" s="1530"/>
      <c r="E34" s="1531">
        <v>0</v>
      </c>
      <c r="F34" s="215">
        <f t="shared" ref="F34:AP34" si="11">AVERAGE(F31:F33)</f>
        <v>534.36</v>
      </c>
      <c r="G34" s="215">
        <f t="shared" si="11"/>
        <v>36.6</v>
      </c>
      <c r="H34" s="215">
        <f t="shared" si="11"/>
        <v>3.66</v>
      </c>
      <c r="I34" s="215">
        <f t="shared" si="11"/>
        <v>0</v>
      </c>
      <c r="J34" s="215">
        <f t="shared" si="11"/>
        <v>0</v>
      </c>
      <c r="K34" s="215">
        <f t="shared" si="11"/>
        <v>3.66</v>
      </c>
      <c r="L34" s="215">
        <f t="shared" si="11"/>
        <v>0</v>
      </c>
      <c r="M34" s="215">
        <f t="shared" si="11"/>
        <v>3.66</v>
      </c>
      <c r="N34" s="215">
        <f t="shared" si="11"/>
        <v>0</v>
      </c>
      <c r="O34" s="215">
        <f t="shared" si="11"/>
        <v>0</v>
      </c>
      <c r="P34" s="215">
        <f t="shared" si="11"/>
        <v>0</v>
      </c>
      <c r="Q34" s="215">
        <f t="shared" si="11"/>
        <v>0</v>
      </c>
      <c r="R34" s="215">
        <f t="shared" si="11"/>
        <v>0</v>
      </c>
      <c r="S34" s="215">
        <f t="shared" si="11"/>
        <v>3.66</v>
      </c>
      <c r="T34" s="215">
        <f t="shared" si="11"/>
        <v>0</v>
      </c>
      <c r="U34" s="215">
        <f t="shared" si="11"/>
        <v>237.9</v>
      </c>
      <c r="V34" s="215">
        <f t="shared" si="11"/>
        <v>0</v>
      </c>
      <c r="W34" s="215">
        <f t="shared" si="11"/>
        <v>234.24</v>
      </c>
      <c r="X34" s="215">
        <f t="shared" si="11"/>
        <v>3.66</v>
      </c>
      <c r="Y34" s="215">
        <f>AVERAGE(Y31:Y33)</f>
        <v>0</v>
      </c>
      <c r="Z34" s="215">
        <f t="shared" si="11"/>
        <v>0</v>
      </c>
      <c r="AA34" s="215">
        <f t="shared" si="11"/>
        <v>0</v>
      </c>
      <c r="AB34" s="215">
        <f t="shared" si="11"/>
        <v>0</v>
      </c>
      <c r="AC34" s="215">
        <f t="shared" si="11"/>
        <v>0</v>
      </c>
      <c r="AD34" s="215">
        <f t="shared" si="11"/>
        <v>0</v>
      </c>
      <c r="AE34" s="215">
        <f t="shared" si="11"/>
        <v>0</v>
      </c>
      <c r="AF34" s="215">
        <f t="shared" si="11"/>
        <v>0</v>
      </c>
      <c r="AG34" s="215">
        <f t="shared" si="11"/>
        <v>0</v>
      </c>
      <c r="AH34" s="215">
        <f t="shared" si="11"/>
        <v>0</v>
      </c>
      <c r="AI34" s="215">
        <f t="shared" si="11"/>
        <v>0</v>
      </c>
      <c r="AJ34" s="215">
        <f t="shared" si="11"/>
        <v>0</v>
      </c>
      <c r="AK34" s="215">
        <f t="shared" si="11"/>
        <v>0</v>
      </c>
      <c r="AL34" s="215">
        <f t="shared" si="11"/>
        <v>0</v>
      </c>
      <c r="AM34" s="215">
        <f t="shared" si="11"/>
        <v>0</v>
      </c>
      <c r="AN34" s="215">
        <f t="shared" si="11"/>
        <v>0</v>
      </c>
      <c r="AO34" s="215">
        <f t="shared" si="11"/>
        <v>0</v>
      </c>
      <c r="AP34" s="215">
        <f t="shared" si="11"/>
        <v>0</v>
      </c>
      <c r="AQ34" s="730">
        <f>SUM(AQ31:AQ33)</f>
        <v>2448.54</v>
      </c>
      <c r="AR34" s="163"/>
      <c r="AS34" s="172"/>
      <c r="AT34" s="173"/>
      <c r="AU34" s="160"/>
      <c r="AV34" s="174"/>
      <c r="AW34" s="166"/>
      <c r="AX34" s="160"/>
      <c r="AY34" s="160"/>
      <c r="AZ34" s="166"/>
      <c r="BA34" s="160"/>
      <c r="BB34" s="167"/>
      <c r="BC34" s="160"/>
      <c r="BD34" s="167"/>
      <c r="BE34" s="160"/>
      <c r="BF34" s="160"/>
      <c r="BG34" s="160"/>
      <c r="BH34" s="168"/>
      <c r="BI34" s="169"/>
    </row>
    <row r="35" spans="1:61" s="13" customFormat="1" ht="15.75" thickBot="1">
      <c r="B35" s="160"/>
      <c r="C35" s="170"/>
      <c r="D35" s="160"/>
      <c r="E35" s="161"/>
      <c r="F35" s="162"/>
      <c r="G35" s="162"/>
      <c r="H35" s="162"/>
      <c r="I35" s="162"/>
      <c r="J35" s="162"/>
      <c r="K35" s="162"/>
      <c r="L35" s="162"/>
      <c r="M35" s="162"/>
      <c r="N35" s="162"/>
      <c r="O35" s="162"/>
      <c r="P35" s="162"/>
      <c r="Q35" s="162"/>
      <c r="R35" s="162"/>
      <c r="S35" s="162"/>
      <c r="T35" s="162"/>
      <c r="U35" s="162"/>
      <c r="V35" s="162"/>
      <c r="W35" s="162"/>
      <c r="X35" s="162"/>
      <c r="Y35" s="162"/>
      <c r="Z35" s="162"/>
      <c r="AA35" s="162"/>
      <c r="AB35" s="162"/>
      <c r="AC35" s="162"/>
      <c r="AD35" s="162"/>
      <c r="AE35" s="162"/>
      <c r="AF35" s="162"/>
      <c r="AG35" s="162"/>
      <c r="AH35" s="162"/>
      <c r="AI35" s="162"/>
      <c r="AJ35" s="162"/>
      <c r="AK35" s="162"/>
      <c r="AL35" s="162"/>
      <c r="AM35" s="162"/>
      <c r="AN35" s="162"/>
      <c r="AO35" s="162"/>
      <c r="AP35" s="162"/>
      <c r="AQ35" s="162"/>
      <c r="AR35" s="163"/>
      <c r="AS35" s="172"/>
      <c r="AT35" s="173"/>
      <c r="AU35" s="160"/>
      <c r="AV35" s="174"/>
      <c r="AW35" s="166"/>
      <c r="AX35" s="160"/>
      <c r="AY35" s="160"/>
      <c r="AZ35" s="166"/>
      <c r="BA35" s="160"/>
      <c r="BB35" s="167"/>
      <c r="BC35" s="160"/>
      <c r="BD35" s="167"/>
      <c r="BE35" s="160"/>
      <c r="BF35" s="160"/>
      <c r="BG35" s="160"/>
      <c r="BH35" s="168"/>
      <c r="BI35" s="169"/>
    </row>
    <row r="36" spans="1:61" ht="16.5" thickBot="1">
      <c r="A36" s="453">
        <f>A33+1</f>
        <v>21</v>
      </c>
      <c r="B36" s="44" t="s">
        <v>121</v>
      </c>
      <c r="C36" s="56">
        <v>43564</v>
      </c>
      <c r="D36" s="44" t="s">
        <v>77</v>
      </c>
      <c r="E36" s="12"/>
      <c r="F36" s="45">
        <v>164.70000000000002</v>
      </c>
      <c r="G36" s="45">
        <v>1240.74</v>
      </c>
      <c r="H36" s="45">
        <v>0</v>
      </c>
      <c r="I36" s="45">
        <v>340.38</v>
      </c>
      <c r="J36" s="45">
        <v>43.92</v>
      </c>
      <c r="K36" s="45">
        <v>0</v>
      </c>
      <c r="L36" s="45">
        <v>0</v>
      </c>
      <c r="M36" s="45">
        <v>0</v>
      </c>
      <c r="N36" s="45">
        <v>0</v>
      </c>
      <c r="O36" s="45">
        <v>0</v>
      </c>
      <c r="P36" s="45">
        <v>0</v>
      </c>
      <c r="Q36" s="45">
        <v>0</v>
      </c>
      <c r="R36" s="45">
        <v>0</v>
      </c>
      <c r="S36" s="45">
        <v>0</v>
      </c>
      <c r="T36" s="45">
        <v>0</v>
      </c>
      <c r="U36" s="45">
        <v>0</v>
      </c>
      <c r="V36" s="45">
        <v>0</v>
      </c>
      <c r="W36" s="45">
        <v>0</v>
      </c>
      <c r="X36" s="45">
        <v>0</v>
      </c>
      <c r="Y36" s="45">
        <v>0</v>
      </c>
      <c r="Z36" s="45">
        <v>0</v>
      </c>
      <c r="AA36" s="45">
        <v>0</v>
      </c>
      <c r="AB36" s="45">
        <v>0</v>
      </c>
      <c r="AC36" s="45">
        <v>0</v>
      </c>
      <c r="AD36" s="45">
        <v>0</v>
      </c>
      <c r="AE36" s="45">
        <v>0</v>
      </c>
      <c r="AF36" s="45">
        <v>0</v>
      </c>
      <c r="AG36" s="45">
        <v>0</v>
      </c>
      <c r="AH36" s="45">
        <v>0</v>
      </c>
      <c r="AI36" s="45">
        <v>0</v>
      </c>
      <c r="AJ36" s="45">
        <v>0</v>
      </c>
      <c r="AK36" s="45">
        <v>0</v>
      </c>
      <c r="AL36" s="45">
        <v>0</v>
      </c>
      <c r="AM36" s="45">
        <v>0</v>
      </c>
      <c r="AN36" s="45">
        <v>0</v>
      </c>
      <c r="AO36" s="45">
        <v>0</v>
      </c>
      <c r="AP36" s="45">
        <v>0</v>
      </c>
      <c r="AQ36" s="33">
        <f>SUM(F36:AP36)-AA36-K36-U36-S36</f>
        <v>1789.7400000000002</v>
      </c>
      <c r="AR36" s="113"/>
      <c r="AS36" s="46">
        <v>43564</v>
      </c>
      <c r="AT36" s="53">
        <v>0.4375</v>
      </c>
      <c r="AU36" s="44" t="s">
        <v>121</v>
      </c>
      <c r="AV36" s="48">
        <v>10</v>
      </c>
      <c r="AW36" s="49" t="s">
        <v>75</v>
      </c>
      <c r="AX36" s="44">
        <v>10.65</v>
      </c>
      <c r="AY36" s="44">
        <v>130.69999999999999</v>
      </c>
      <c r="AZ36" s="49">
        <v>23.13</v>
      </c>
      <c r="BA36" s="44">
        <v>14</v>
      </c>
      <c r="BB36" s="50">
        <v>21.4</v>
      </c>
      <c r="BC36" s="44">
        <v>762.6</v>
      </c>
      <c r="BD36" s="50">
        <v>7.65</v>
      </c>
      <c r="BE36" s="44">
        <v>0</v>
      </c>
      <c r="BF36" s="44">
        <v>0</v>
      </c>
      <c r="BG36" s="44" t="s">
        <v>91</v>
      </c>
      <c r="BH36" s="55" t="s">
        <v>91</v>
      </c>
      <c r="BI36" s="52"/>
    </row>
    <row r="37" spans="1:61" ht="16.5" thickBot="1">
      <c r="A37" s="453">
        <f t="shared" ref="A37:A39" si="12">A36+1</f>
        <v>22</v>
      </c>
      <c r="B37" s="44" t="s">
        <v>121</v>
      </c>
      <c r="C37" s="56">
        <v>43647</v>
      </c>
      <c r="D37" s="44" t="s">
        <v>77</v>
      </c>
      <c r="E37" s="12"/>
      <c r="F37" s="45">
        <v>0</v>
      </c>
      <c r="G37" s="45">
        <v>0</v>
      </c>
      <c r="H37" s="45">
        <v>21.96</v>
      </c>
      <c r="I37" s="45">
        <v>0</v>
      </c>
      <c r="J37" s="45">
        <v>10.98</v>
      </c>
      <c r="K37" s="45">
        <v>0</v>
      </c>
      <c r="L37" s="45">
        <v>0</v>
      </c>
      <c r="M37" s="45">
        <v>0</v>
      </c>
      <c r="N37" s="45">
        <v>0</v>
      </c>
      <c r="O37" s="45">
        <v>0</v>
      </c>
      <c r="P37" s="45">
        <v>0</v>
      </c>
      <c r="Q37" s="45">
        <v>0</v>
      </c>
      <c r="R37" s="45">
        <v>0</v>
      </c>
      <c r="S37" s="45">
        <v>21.96</v>
      </c>
      <c r="T37" s="45">
        <v>0</v>
      </c>
      <c r="U37" s="45">
        <v>0</v>
      </c>
      <c r="V37" s="45">
        <v>0</v>
      </c>
      <c r="W37" s="45">
        <v>0</v>
      </c>
      <c r="X37" s="45">
        <v>0</v>
      </c>
      <c r="Y37" s="45">
        <v>0</v>
      </c>
      <c r="Z37" s="45">
        <v>0</v>
      </c>
      <c r="AA37" s="45">
        <v>0</v>
      </c>
      <c r="AB37" s="45">
        <v>0</v>
      </c>
      <c r="AC37" s="45">
        <v>0</v>
      </c>
      <c r="AD37" s="45">
        <v>0</v>
      </c>
      <c r="AE37" s="45">
        <v>0</v>
      </c>
      <c r="AF37" s="45">
        <v>0</v>
      </c>
      <c r="AG37" s="45">
        <v>0</v>
      </c>
      <c r="AH37" s="45">
        <v>0</v>
      </c>
      <c r="AI37" s="45">
        <v>0</v>
      </c>
      <c r="AJ37" s="45">
        <v>0</v>
      </c>
      <c r="AK37" s="45">
        <v>0</v>
      </c>
      <c r="AL37" s="45">
        <v>0</v>
      </c>
      <c r="AM37" s="45">
        <v>0</v>
      </c>
      <c r="AN37" s="45">
        <v>0</v>
      </c>
      <c r="AO37" s="45">
        <v>0</v>
      </c>
      <c r="AP37" s="45">
        <v>0</v>
      </c>
      <c r="AQ37" s="33">
        <f>SUM(F37:AP37)-AA37-K37-U37-S37</f>
        <v>32.94</v>
      </c>
      <c r="AR37" s="113"/>
      <c r="AS37" s="57">
        <v>43647</v>
      </c>
      <c r="AT37" s="1477">
        <v>0.39583333333333331</v>
      </c>
      <c r="AU37" s="1478" t="s">
        <v>121</v>
      </c>
      <c r="AV37" s="54">
        <v>10</v>
      </c>
      <c r="AW37" s="49" t="s">
        <v>75</v>
      </c>
      <c r="AX37" s="1478">
        <v>7.8</v>
      </c>
      <c r="AY37" s="1478">
        <v>101</v>
      </c>
      <c r="AZ37" s="1479">
        <v>13.69</v>
      </c>
      <c r="BA37" s="1478">
        <v>7.9</v>
      </c>
      <c r="BB37" s="1480">
        <v>26.2</v>
      </c>
      <c r="BC37" s="1478">
        <v>759.2</v>
      </c>
      <c r="BD37" s="1480">
        <v>7.5</v>
      </c>
      <c r="BE37" s="1478">
        <v>0</v>
      </c>
      <c r="BF37" s="1478">
        <v>1</v>
      </c>
      <c r="BG37" s="1478">
        <v>2.5</v>
      </c>
      <c r="BH37" s="1481">
        <v>0.2</v>
      </c>
      <c r="BI37" s="1482"/>
    </row>
    <row r="38" spans="1:61" ht="16.5" thickBot="1">
      <c r="A38" s="453">
        <f t="shared" si="12"/>
        <v>23</v>
      </c>
      <c r="B38" s="44" t="s">
        <v>121</v>
      </c>
      <c r="C38" s="43">
        <v>43678</v>
      </c>
      <c r="D38" s="44" t="s">
        <v>77</v>
      </c>
      <c r="E38" s="12"/>
      <c r="F38" s="45">
        <v>76.86</v>
      </c>
      <c r="G38" s="45">
        <v>0</v>
      </c>
      <c r="H38" s="45">
        <v>0</v>
      </c>
      <c r="I38" s="45">
        <v>0</v>
      </c>
      <c r="J38" s="45">
        <v>0</v>
      </c>
      <c r="K38" s="45">
        <v>263.52</v>
      </c>
      <c r="L38" s="45">
        <v>0</v>
      </c>
      <c r="M38" s="45">
        <v>0</v>
      </c>
      <c r="N38" s="45">
        <v>0</v>
      </c>
      <c r="O38" s="45">
        <v>0</v>
      </c>
      <c r="P38" s="45">
        <v>263.52</v>
      </c>
      <c r="Q38" s="45">
        <v>0</v>
      </c>
      <c r="R38" s="45">
        <v>0</v>
      </c>
      <c r="S38" s="45">
        <v>0</v>
      </c>
      <c r="T38" s="45">
        <v>0</v>
      </c>
      <c r="U38" s="45">
        <v>76.86</v>
      </c>
      <c r="V38" s="45">
        <v>0</v>
      </c>
      <c r="W38" s="45">
        <v>76.86</v>
      </c>
      <c r="X38" s="45">
        <v>0</v>
      </c>
      <c r="Y38" s="45">
        <v>0</v>
      </c>
      <c r="Z38" s="45">
        <v>0</v>
      </c>
      <c r="AA38" s="45">
        <v>10.98</v>
      </c>
      <c r="AB38" s="45">
        <v>0</v>
      </c>
      <c r="AC38" s="45">
        <v>10.98</v>
      </c>
      <c r="AD38" s="45">
        <v>0</v>
      </c>
      <c r="AE38" s="45">
        <v>0</v>
      </c>
      <c r="AF38" s="45">
        <v>0</v>
      </c>
      <c r="AG38" s="45">
        <v>0</v>
      </c>
      <c r="AH38" s="45">
        <v>0</v>
      </c>
      <c r="AI38" s="45">
        <v>0</v>
      </c>
      <c r="AJ38" s="45">
        <v>0</v>
      </c>
      <c r="AK38" s="45">
        <v>32.94</v>
      </c>
      <c r="AL38" s="45">
        <v>0</v>
      </c>
      <c r="AM38" s="45">
        <v>0</v>
      </c>
      <c r="AN38" s="45">
        <v>0</v>
      </c>
      <c r="AO38" s="45">
        <v>0</v>
      </c>
      <c r="AP38" s="45">
        <v>0</v>
      </c>
      <c r="AQ38" s="33">
        <f>SUM(F38:AP38)-AA38-K38-U38-S38</f>
        <v>461.15999999999997</v>
      </c>
      <c r="AR38" s="113"/>
      <c r="AS38" s="46">
        <v>43678</v>
      </c>
      <c r="AT38" s="53">
        <v>0.63888888888888895</v>
      </c>
      <c r="AU38" s="44" t="s">
        <v>121</v>
      </c>
      <c r="AV38" s="54">
        <v>10</v>
      </c>
      <c r="AW38" s="49" t="s">
        <v>75</v>
      </c>
      <c r="AX38" s="44">
        <v>13.2</v>
      </c>
      <c r="AY38" s="44">
        <v>196</v>
      </c>
      <c r="AZ38" s="49">
        <v>22.33</v>
      </c>
      <c r="BA38" s="44">
        <v>13.3</v>
      </c>
      <c r="BB38" s="50">
        <v>32.6</v>
      </c>
      <c r="BC38" s="44">
        <v>759.5</v>
      </c>
      <c r="BD38" s="50">
        <v>7.6</v>
      </c>
      <c r="BE38" s="44">
        <v>0</v>
      </c>
      <c r="BF38" s="44">
        <v>0</v>
      </c>
      <c r="BG38" s="44">
        <v>1</v>
      </c>
      <c r="BH38" s="55">
        <v>0.4</v>
      </c>
      <c r="BI38" s="52"/>
    </row>
    <row r="39" spans="1:61" ht="16.5" thickBot="1">
      <c r="A39" s="453">
        <f t="shared" si="12"/>
        <v>24</v>
      </c>
      <c r="B39" s="44" t="s">
        <v>121</v>
      </c>
      <c r="C39" s="43">
        <v>43759</v>
      </c>
      <c r="D39" s="44" t="s">
        <v>77</v>
      </c>
      <c r="E39" s="12"/>
      <c r="F39" s="45">
        <v>32.94</v>
      </c>
      <c r="G39" s="45">
        <v>0</v>
      </c>
      <c r="H39" s="45">
        <v>0</v>
      </c>
      <c r="I39" s="45">
        <v>0</v>
      </c>
      <c r="J39" s="45">
        <v>0</v>
      </c>
      <c r="K39" s="45">
        <v>32.94</v>
      </c>
      <c r="L39" s="45">
        <v>0</v>
      </c>
      <c r="M39" s="45">
        <v>32.94</v>
      </c>
      <c r="N39" s="45">
        <v>0</v>
      </c>
      <c r="O39" s="45">
        <v>0</v>
      </c>
      <c r="P39" s="45">
        <v>0</v>
      </c>
      <c r="Q39" s="45">
        <v>0</v>
      </c>
      <c r="R39" s="45">
        <v>0</v>
      </c>
      <c r="S39" s="45">
        <v>0</v>
      </c>
      <c r="T39" s="45">
        <v>0</v>
      </c>
      <c r="U39" s="45">
        <v>0</v>
      </c>
      <c r="V39" s="45">
        <v>0</v>
      </c>
      <c r="W39" s="45">
        <v>0</v>
      </c>
      <c r="X39" s="45">
        <v>0</v>
      </c>
      <c r="Y39" s="45">
        <v>0</v>
      </c>
      <c r="Z39" s="45">
        <v>0</v>
      </c>
      <c r="AA39" s="45">
        <v>0</v>
      </c>
      <c r="AB39" s="45">
        <v>0</v>
      </c>
      <c r="AC39" s="45">
        <v>0</v>
      </c>
      <c r="AD39" s="45">
        <v>0</v>
      </c>
      <c r="AE39" s="45">
        <v>0</v>
      </c>
      <c r="AF39" s="45">
        <v>0</v>
      </c>
      <c r="AG39" s="45">
        <v>0</v>
      </c>
      <c r="AH39" s="45">
        <v>0</v>
      </c>
      <c r="AI39" s="45">
        <v>0</v>
      </c>
      <c r="AJ39" s="45">
        <v>0</v>
      </c>
      <c r="AK39" s="45">
        <v>0</v>
      </c>
      <c r="AL39" s="45">
        <v>0</v>
      </c>
      <c r="AM39" s="45">
        <v>0</v>
      </c>
      <c r="AN39" s="45">
        <v>0</v>
      </c>
      <c r="AO39" s="45">
        <v>0</v>
      </c>
      <c r="AP39" s="45">
        <v>0</v>
      </c>
      <c r="AQ39" s="33">
        <f>SUM(F39:AP39)-AA39-K39-U39-S39</f>
        <v>65.88</v>
      </c>
      <c r="AR39" s="113"/>
      <c r="AS39" s="46">
        <v>43759</v>
      </c>
      <c r="AT39" s="53">
        <v>0.61458333333333337</v>
      </c>
      <c r="AU39" s="44" t="s">
        <v>121</v>
      </c>
      <c r="AV39" s="54">
        <v>10</v>
      </c>
      <c r="AW39" s="49" t="s">
        <v>75</v>
      </c>
      <c r="AX39" s="44">
        <v>21.6</v>
      </c>
      <c r="AY39" s="44">
        <v>252</v>
      </c>
      <c r="AZ39" s="49">
        <v>5.67</v>
      </c>
      <c r="BA39" s="44">
        <v>3.1</v>
      </c>
      <c r="BB39" s="50">
        <v>22</v>
      </c>
      <c r="BC39" s="44">
        <v>759.6</v>
      </c>
      <c r="BD39" s="50">
        <v>7.6</v>
      </c>
      <c r="BE39" s="44">
        <v>0</v>
      </c>
      <c r="BF39" s="44">
        <v>0</v>
      </c>
      <c r="BG39" s="44">
        <v>1</v>
      </c>
      <c r="BH39" s="55">
        <v>0.4</v>
      </c>
      <c r="BI39" s="52"/>
    </row>
    <row r="40" spans="1:61" s="13" customFormat="1" ht="18.75" thickBot="1">
      <c r="B40" s="160"/>
      <c r="C40" s="214" t="s">
        <v>219</v>
      </c>
      <c r="D40" s="1530"/>
      <c r="E40" s="1531">
        <v>0</v>
      </c>
      <c r="F40" s="215">
        <f t="shared" ref="F40:AP40" si="13">AVERAGE(F36:F39)</f>
        <v>68.625</v>
      </c>
      <c r="G40" s="215">
        <f t="shared" si="13"/>
        <v>310.185</v>
      </c>
      <c r="H40" s="215">
        <f t="shared" si="13"/>
        <v>5.49</v>
      </c>
      <c r="I40" s="215">
        <f t="shared" si="13"/>
        <v>85.094999999999999</v>
      </c>
      <c r="J40" s="215">
        <f t="shared" si="13"/>
        <v>13.725000000000001</v>
      </c>
      <c r="K40" s="215">
        <f t="shared" si="13"/>
        <v>74.114999999999995</v>
      </c>
      <c r="L40" s="215">
        <f t="shared" si="13"/>
        <v>0</v>
      </c>
      <c r="M40" s="215">
        <f t="shared" si="13"/>
        <v>8.2349999999999994</v>
      </c>
      <c r="N40" s="215">
        <f t="shared" si="13"/>
        <v>0</v>
      </c>
      <c r="O40" s="215">
        <f t="shared" si="13"/>
        <v>0</v>
      </c>
      <c r="P40" s="215">
        <f t="shared" si="13"/>
        <v>65.88</v>
      </c>
      <c r="Q40" s="215">
        <f t="shared" si="13"/>
        <v>0</v>
      </c>
      <c r="R40" s="215">
        <f t="shared" si="13"/>
        <v>0</v>
      </c>
      <c r="S40" s="215">
        <f t="shared" si="13"/>
        <v>5.49</v>
      </c>
      <c r="T40" s="215">
        <f t="shared" si="13"/>
        <v>0</v>
      </c>
      <c r="U40" s="215">
        <f t="shared" si="13"/>
        <v>19.215</v>
      </c>
      <c r="V40" s="215">
        <f t="shared" si="13"/>
        <v>0</v>
      </c>
      <c r="W40" s="215">
        <f t="shared" si="13"/>
        <v>19.215</v>
      </c>
      <c r="X40" s="215">
        <f t="shared" si="13"/>
        <v>0</v>
      </c>
      <c r="Y40" s="215">
        <f>AVERAGE(Y36:Y39)</f>
        <v>0</v>
      </c>
      <c r="Z40" s="215">
        <f t="shared" si="13"/>
        <v>0</v>
      </c>
      <c r="AA40" s="215">
        <f t="shared" si="13"/>
        <v>2.7450000000000001</v>
      </c>
      <c r="AB40" s="215">
        <f t="shared" si="13"/>
        <v>0</v>
      </c>
      <c r="AC40" s="215">
        <f t="shared" si="13"/>
        <v>2.7450000000000001</v>
      </c>
      <c r="AD40" s="215">
        <f t="shared" si="13"/>
        <v>0</v>
      </c>
      <c r="AE40" s="215">
        <f t="shared" si="13"/>
        <v>0</v>
      </c>
      <c r="AF40" s="215">
        <f t="shared" si="13"/>
        <v>0</v>
      </c>
      <c r="AG40" s="215">
        <f t="shared" si="13"/>
        <v>0</v>
      </c>
      <c r="AH40" s="215">
        <f t="shared" si="13"/>
        <v>0</v>
      </c>
      <c r="AI40" s="215">
        <f t="shared" si="13"/>
        <v>0</v>
      </c>
      <c r="AJ40" s="215">
        <f t="shared" si="13"/>
        <v>0</v>
      </c>
      <c r="AK40" s="215">
        <f t="shared" si="13"/>
        <v>8.2349999999999994</v>
      </c>
      <c r="AL40" s="215">
        <f t="shared" si="13"/>
        <v>0</v>
      </c>
      <c r="AM40" s="215">
        <f t="shared" si="13"/>
        <v>0</v>
      </c>
      <c r="AN40" s="215">
        <f t="shared" si="13"/>
        <v>0</v>
      </c>
      <c r="AO40" s="215">
        <f t="shared" si="13"/>
        <v>0</v>
      </c>
      <c r="AP40" s="215">
        <f t="shared" si="13"/>
        <v>0</v>
      </c>
      <c r="AQ40" s="730">
        <f>SUM(AQ36:AQ39)</f>
        <v>2349.7200000000003</v>
      </c>
      <c r="AR40" s="163"/>
      <c r="AS40" s="172"/>
      <c r="AT40" s="173"/>
      <c r="AU40" s="160"/>
      <c r="AV40" s="174"/>
      <c r="AW40" s="166"/>
      <c r="AX40" s="160"/>
      <c r="AY40" s="160"/>
      <c r="AZ40" s="166"/>
      <c r="BA40" s="160"/>
      <c r="BB40" s="167"/>
      <c r="BC40" s="160"/>
      <c r="BD40" s="167"/>
      <c r="BE40" s="160"/>
      <c r="BF40" s="160"/>
      <c r="BG40" s="160"/>
      <c r="BH40" s="168"/>
      <c r="BI40" s="169"/>
    </row>
    <row r="41" spans="1:61" s="13" customFormat="1" ht="15.75" thickBot="1">
      <c r="B41" s="160"/>
      <c r="C41" s="170"/>
      <c r="D41" s="160"/>
      <c r="E41" s="161"/>
      <c r="F41" s="162"/>
      <c r="G41" s="162"/>
      <c r="H41" s="162"/>
      <c r="I41" s="162"/>
      <c r="J41" s="162"/>
      <c r="K41" s="162"/>
      <c r="L41" s="162"/>
      <c r="M41" s="162"/>
      <c r="N41" s="162"/>
      <c r="O41" s="162"/>
      <c r="P41" s="162"/>
      <c r="Q41" s="162"/>
      <c r="R41" s="162"/>
      <c r="S41" s="162"/>
      <c r="T41" s="162"/>
      <c r="U41" s="162"/>
      <c r="V41" s="162"/>
      <c r="W41" s="162"/>
      <c r="X41" s="162"/>
      <c r="Y41" s="162"/>
      <c r="Z41" s="162"/>
      <c r="AA41" s="162"/>
      <c r="AB41" s="162"/>
      <c r="AC41" s="162"/>
      <c r="AD41" s="162"/>
      <c r="AE41" s="162"/>
      <c r="AF41" s="162"/>
      <c r="AG41" s="162"/>
      <c r="AH41" s="162"/>
      <c r="AI41" s="162"/>
      <c r="AJ41" s="162"/>
      <c r="AK41" s="162"/>
      <c r="AL41" s="162"/>
      <c r="AM41" s="162"/>
      <c r="AN41" s="162"/>
      <c r="AO41" s="162"/>
      <c r="AP41" s="162"/>
      <c r="AQ41" s="162"/>
      <c r="AR41" s="163"/>
      <c r="AS41" s="172"/>
      <c r="AT41" s="173"/>
      <c r="AU41" s="160"/>
      <c r="AV41" s="174"/>
      <c r="AW41" s="166"/>
      <c r="AX41" s="160"/>
      <c r="AY41" s="160"/>
      <c r="AZ41" s="166"/>
      <c r="BA41" s="160"/>
      <c r="BB41" s="167"/>
      <c r="BC41" s="160"/>
      <c r="BD41" s="167"/>
      <c r="BE41" s="160"/>
      <c r="BF41" s="160"/>
      <c r="BG41" s="160"/>
      <c r="BH41" s="168"/>
      <c r="BI41" s="169"/>
    </row>
    <row r="42" spans="1:61" ht="16.5" thickBot="1">
      <c r="A42" s="453">
        <f>A39+1</f>
        <v>25</v>
      </c>
      <c r="B42" s="44" t="s">
        <v>94</v>
      </c>
      <c r="C42" s="56">
        <v>43569</v>
      </c>
      <c r="D42" s="44" t="s">
        <v>77</v>
      </c>
      <c r="E42" s="12"/>
      <c r="F42" s="45">
        <v>724.68000000000006</v>
      </c>
      <c r="G42" s="45">
        <v>32.94</v>
      </c>
      <c r="H42" s="45">
        <v>10.98</v>
      </c>
      <c r="I42" s="45">
        <v>0</v>
      </c>
      <c r="J42" s="45">
        <v>0</v>
      </c>
      <c r="K42" s="45">
        <v>32.94</v>
      </c>
      <c r="L42" s="45">
        <v>0</v>
      </c>
      <c r="M42" s="45">
        <v>10.98</v>
      </c>
      <c r="N42" s="45">
        <v>21.96</v>
      </c>
      <c r="O42" s="45">
        <v>0</v>
      </c>
      <c r="P42" s="45">
        <v>0</v>
      </c>
      <c r="Q42" s="45">
        <v>0</v>
      </c>
      <c r="R42" s="45">
        <v>0</v>
      </c>
      <c r="S42" s="45">
        <v>10.98</v>
      </c>
      <c r="T42" s="45">
        <v>0</v>
      </c>
      <c r="U42" s="45">
        <v>1207.8</v>
      </c>
      <c r="V42" s="45">
        <v>0</v>
      </c>
      <c r="W42" s="45">
        <v>1207.8</v>
      </c>
      <c r="X42" s="45">
        <v>0</v>
      </c>
      <c r="Y42" s="45">
        <v>0</v>
      </c>
      <c r="Z42" s="45">
        <v>0</v>
      </c>
      <c r="AA42" s="45">
        <v>10.98</v>
      </c>
      <c r="AB42" s="45">
        <v>10.98</v>
      </c>
      <c r="AC42" s="45">
        <v>0</v>
      </c>
      <c r="AD42" s="45">
        <v>0</v>
      </c>
      <c r="AE42" s="45">
        <v>0</v>
      </c>
      <c r="AF42" s="45">
        <v>0</v>
      </c>
      <c r="AG42" s="45">
        <v>0</v>
      </c>
      <c r="AH42" s="45">
        <v>0</v>
      </c>
      <c r="AI42" s="45">
        <v>0</v>
      </c>
      <c r="AJ42" s="45">
        <v>0</v>
      </c>
      <c r="AK42" s="45">
        <v>0</v>
      </c>
      <c r="AL42" s="45">
        <v>0</v>
      </c>
      <c r="AM42" s="45">
        <v>0</v>
      </c>
      <c r="AN42" s="45">
        <v>0</v>
      </c>
      <c r="AO42" s="45">
        <v>0</v>
      </c>
      <c r="AP42" s="45">
        <v>0</v>
      </c>
      <c r="AQ42" s="33">
        <f>SUM(F42:AP42)-AA42-K42-U42-S42</f>
        <v>2020.3200000000004</v>
      </c>
      <c r="AR42" s="113"/>
      <c r="AS42" s="46">
        <v>43569</v>
      </c>
      <c r="AT42" s="53">
        <v>0.53472222222222221</v>
      </c>
      <c r="AU42" s="44" t="s">
        <v>94</v>
      </c>
      <c r="AV42" s="48">
        <v>10</v>
      </c>
      <c r="AW42" s="49" t="s">
        <v>75</v>
      </c>
      <c r="AX42" s="44">
        <v>11.2</v>
      </c>
      <c r="AY42" s="44">
        <v>154</v>
      </c>
      <c r="AZ42" s="49">
        <v>48.64</v>
      </c>
      <c r="BA42" s="44">
        <v>31.8</v>
      </c>
      <c r="BB42" s="50">
        <v>22.1</v>
      </c>
      <c r="BC42" s="44">
        <v>761</v>
      </c>
      <c r="BD42" s="50">
        <v>7.96</v>
      </c>
      <c r="BE42" s="47" t="s">
        <v>91</v>
      </c>
      <c r="BF42" s="47" t="s">
        <v>91</v>
      </c>
      <c r="BG42" s="47" t="s">
        <v>91</v>
      </c>
      <c r="BH42" s="51" t="s">
        <v>91</v>
      </c>
      <c r="BI42" s="52"/>
    </row>
    <row r="43" spans="1:61" ht="16.5" thickBot="1">
      <c r="A43" s="453">
        <f t="shared" ref="A43:A45" si="14">A42+1</f>
        <v>26</v>
      </c>
      <c r="B43" s="44" t="s">
        <v>94</v>
      </c>
      <c r="C43" s="43">
        <v>43648</v>
      </c>
      <c r="D43" s="44" t="s">
        <v>77</v>
      </c>
      <c r="E43" s="12"/>
      <c r="F43" s="45">
        <v>153.72</v>
      </c>
      <c r="G43" s="45">
        <v>0</v>
      </c>
      <c r="H43" s="45">
        <v>0</v>
      </c>
      <c r="I43" s="45">
        <v>0</v>
      </c>
      <c r="J43" s="45">
        <v>0</v>
      </c>
      <c r="K43" s="45">
        <v>0</v>
      </c>
      <c r="L43" s="45">
        <v>0</v>
      </c>
      <c r="M43" s="45">
        <v>0</v>
      </c>
      <c r="N43" s="45">
        <v>0</v>
      </c>
      <c r="O43" s="45">
        <v>0</v>
      </c>
      <c r="P43" s="45">
        <v>0</v>
      </c>
      <c r="Q43" s="45">
        <v>0</v>
      </c>
      <c r="R43" s="45">
        <v>0</v>
      </c>
      <c r="S43" s="45">
        <v>0</v>
      </c>
      <c r="T43" s="45">
        <v>0</v>
      </c>
      <c r="U43" s="45">
        <v>0</v>
      </c>
      <c r="V43" s="45">
        <v>0</v>
      </c>
      <c r="W43" s="45">
        <v>0</v>
      </c>
      <c r="X43" s="45">
        <v>0</v>
      </c>
      <c r="Y43" s="45">
        <v>0</v>
      </c>
      <c r="Z43" s="45">
        <v>0</v>
      </c>
      <c r="AA43" s="45">
        <v>0</v>
      </c>
      <c r="AB43" s="45">
        <v>0</v>
      </c>
      <c r="AC43" s="45">
        <v>0</v>
      </c>
      <c r="AD43" s="45">
        <v>0</v>
      </c>
      <c r="AE43" s="45">
        <v>0</v>
      </c>
      <c r="AF43" s="45">
        <v>0</v>
      </c>
      <c r="AG43" s="45">
        <v>0</v>
      </c>
      <c r="AH43" s="45">
        <v>0</v>
      </c>
      <c r="AI43" s="45">
        <v>0</v>
      </c>
      <c r="AJ43" s="45">
        <v>0</v>
      </c>
      <c r="AK43" s="45">
        <v>0</v>
      </c>
      <c r="AL43" s="45">
        <v>0</v>
      </c>
      <c r="AM43" s="45">
        <v>0</v>
      </c>
      <c r="AN43" s="45">
        <v>0</v>
      </c>
      <c r="AO43" s="45">
        <v>0</v>
      </c>
      <c r="AP43" s="45">
        <v>0</v>
      </c>
      <c r="AQ43" s="33">
        <f>SUM(F43:AP43)-AA43-K43-U43-S43</f>
        <v>153.72</v>
      </c>
      <c r="AR43" s="113"/>
      <c r="AS43" s="57">
        <v>43648</v>
      </c>
      <c r="AT43" s="1477">
        <v>0.66666666666666663</v>
      </c>
      <c r="AU43" s="1478" t="s">
        <v>94</v>
      </c>
      <c r="AV43" s="54">
        <v>10</v>
      </c>
      <c r="AW43" s="49" t="s">
        <v>75</v>
      </c>
      <c r="AX43" s="1478">
        <v>13.2</v>
      </c>
      <c r="AY43" s="1478">
        <v>195</v>
      </c>
      <c r="AZ43" s="1479">
        <v>32.200000000000003</v>
      </c>
      <c r="BA43" s="1478">
        <v>20</v>
      </c>
      <c r="BB43" s="1480">
        <v>29.7</v>
      </c>
      <c r="BC43" s="1478">
        <v>758</v>
      </c>
      <c r="BD43" s="1480">
        <v>8.9</v>
      </c>
      <c r="BE43" s="1478">
        <v>0</v>
      </c>
      <c r="BF43" s="1478">
        <v>0</v>
      </c>
      <c r="BG43" s="1478">
        <v>3</v>
      </c>
      <c r="BH43" s="1481">
        <v>0.4</v>
      </c>
      <c r="BI43" s="1482"/>
    </row>
    <row r="44" spans="1:61" ht="16.5" thickBot="1">
      <c r="A44" s="453">
        <f t="shared" si="14"/>
        <v>27</v>
      </c>
      <c r="B44" s="44" t="s">
        <v>94</v>
      </c>
      <c r="C44" s="56">
        <v>43679</v>
      </c>
      <c r="D44" s="44" t="s">
        <v>77</v>
      </c>
      <c r="E44" s="12"/>
      <c r="F44" s="45">
        <v>0</v>
      </c>
      <c r="G44" s="45">
        <v>0</v>
      </c>
      <c r="H44" s="45">
        <v>21.96</v>
      </c>
      <c r="I44" s="45">
        <v>0</v>
      </c>
      <c r="J44" s="45">
        <v>0</v>
      </c>
      <c r="K44" s="45">
        <v>0</v>
      </c>
      <c r="L44" s="45">
        <v>0</v>
      </c>
      <c r="M44" s="45">
        <v>0</v>
      </c>
      <c r="N44" s="45">
        <v>0</v>
      </c>
      <c r="O44" s="45">
        <v>0</v>
      </c>
      <c r="P44" s="45">
        <v>0</v>
      </c>
      <c r="Q44" s="45">
        <v>0</v>
      </c>
      <c r="R44" s="45">
        <v>0</v>
      </c>
      <c r="S44" s="45">
        <v>21.96</v>
      </c>
      <c r="T44" s="45">
        <v>0</v>
      </c>
      <c r="U44" s="45">
        <v>0</v>
      </c>
      <c r="V44" s="45">
        <v>0</v>
      </c>
      <c r="W44" s="45">
        <v>0</v>
      </c>
      <c r="X44" s="45">
        <v>0</v>
      </c>
      <c r="Y44" s="45">
        <v>0</v>
      </c>
      <c r="Z44" s="45">
        <v>0</v>
      </c>
      <c r="AA44" s="45">
        <v>0</v>
      </c>
      <c r="AB44" s="45">
        <v>0</v>
      </c>
      <c r="AC44" s="45">
        <v>0</v>
      </c>
      <c r="AD44" s="45">
        <v>0</v>
      </c>
      <c r="AE44" s="45">
        <v>0</v>
      </c>
      <c r="AF44" s="45">
        <v>0</v>
      </c>
      <c r="AG44" s="45">
        <v>0</v>
      </c>
      <c r="AH44" s="45">
        <v>0</v>
      </c>
      <c r="AI44" s="45">
        <v>0</v>
      </c>
      <c r="AJ44" s="45">
        <v>0</v>
      </c>
      <c r="AK44" s="45">
        <v>0</v>
      </c>
      <c r="AL44" s="45">
        <v>0</v>
      </c>
      <c r="AM44" s="45">
        <v>0</v>
      </c>
      <c r="AN44" s="45">
        <v>0</v>
      </c>
      <c r="AO44" s="45">
        <v>0</v>
      </c>
      <c r="AP44" s="45">
        <v>0</v>
      </c>
      <c r="AQ44" s="33">
        <f>SUM(F44:AP44)-AA44-K44-U44-S44</f>
        <v>21.96</v>
      </c>
      <c r="AR44" s="113"/>
      <c r="AS44" s="46">
        <v>43679</v>
      </c>
      <c r="AT44" s="53">
        <v>0.34375</v>
      </c>
      <c r="AU44" s="44" t="s">
        <v>94</v>
      </c>
      <c r="AV44" s="54">
        <v>10</v>
      </c>
      <c r="AW44" s="49" t="s">
        <v>75</v>
      </c>
      <c r="AX44" s="44">
        <v>5.9</v>
      </c>
      <c r="AY44" s="44">
        <v>84</v>
      </c>
      <c r="AZ44" s="49">
        <v>50.3</v>
      </c>
      <c r="BA44" s="44">
        <v>33</v>
      </c>
      <c r="BB44" s="50">
        <v>24.9</v>
      </c>
      <c r="BC44" s="44">
        <v>761.5</v>
      </c>
      <c r="BD44" s="50">
        <v>8.3000000000000007</v>
      </c>
      <c r="BE44" s="44">
        <v>0</v>
      </c>
      <c r="BF44" s="44">
        <v>0</v>
      </c>
      <c r="BG44" s="44">
        <v>1</v>
      </c>
      <c r="BH44" s="55">
        <v>0.5</v>
      </c>
      <c r="BI44" s="52"/>
    </row>
    <row r="45" spans="1:61" ht="16.5" thickBot="1">
      <c r="A45" s="453">
        <f t="shared" si="14"/>
        <v>28</v>
      </c>
      <c r="B45" s="44" t="s">
        <v>94</v>
      </c>
      <c r="C45" s="43">
        <v>43759</v>
      </c>
      <c r="D45" s="44" t="s">
        <v>77</v>
      </c>
      <c r="E45" s="12"/>
      <c r="F45" s="45">
        <v>43.92</v>
      </c>
      <c r="G45" s="45">
        <v>0</v>
      </c>
      <c r="H45" s="45">
        <v>0</v>
      </c>
      <c r="I45" s="45">
        <v>0</v>
      </c>
      <c r="J45" s="45">
        <v>0</v>
      </c>
      <c r="K45" s="45">
        <v>0</v>
      </c>
      <c r="L45" s="45">
        <v>0</v>
      </c>
      <c r="M45" s="45">
        <v>0</v>
      </c>
      <c r="N45" s="45">
        <v>0</v>
      </c>
      <c r="O45" s="45">
        <v>0</v>
      </c>
      <c r="P45" s="45">
        <v>0</v>
      </c>
      <c r="Q45" s="45">
        <v>0</v>
      </c>
      <c r="R45" s="45">
        <v>0</v>
      </c>
      <c r="S45" s="45">
        <v>0</v>
      </c>
      <c r="T45" s="45">
        <v>0</v>
      </c>
      <c r="U45" s="45">
        <v>0</v>
      </c>
      <c r="V45" s="45">
        <v>0</v>
      </c>
      <c r="W45" s="45">
        <v>0</v>
      </c>
      <c r="X45" s="45">
        <v>0</v>
      </c>
      <c r="Y45" s="45">
        <v>0</v>
      </c>
      <c r="Z45" s="45">
        <v>0</v>
      </c>
      <c r="AA45" s="45">
        <v>0</v>
      </c>
      <c r="AB45" s="45">
        <v>0</v>
      </c>
      <c r="AC45" s="45">
        <v>0</v>
      </c>
      <c r="AD45" s="45">
        <v>0</v>
      </c>
      <c r="AE45" s="45">
        <v>0</v>
      </c>
      <c r="AF45" s="45">
        <v>0</v>
      </c>
      <c r="AG45" s="45">
        <v>0</v>
      </c>
      <c r="AH45" s="45">
        <v>0</v>
      </c>
      <c r="AI45" s="45">
        <v>0</v>
      </c>
      <c r="AJ45" s="45">
        <v>0</v>
      </c>
      <c r="AK45" s="45">
        <v>0</v>
      </c>
      <c r="AL45" s="45">
        <v>0</v>
      </c>
      <c r="AM45" s="45">
        <v>0</v>
      </c>
      <c r="AN45" s="45">
        <v>0</v>
      </c>
      <c r="AO45" s="45">
        <v>0</v>
      </c>
      <c r="AP45" s="45">
        <v>0</v>
      </c>
      <c r="AQ45" s="33">
        <f>SUM(F45:AP45)-AA45-K45-U45-S45</f>
        <v>43.92</v>
      </c>
      <c r="AR45" s="113"/>
      <c r="AS45" s="46">
        <v>43759</v>
      </c>
      <c r="AT45" s="53">
        <v>0.65972222222222221</v>
      </c>
      <c r="AU45" s="44" t="s">
        <v>94</v>
      </c>
      <c r="AV45" s="54">
        <v>10</v>
      </c>
      <c r="AW45" s="49" t="s">
        <v>75</v>
      </c>
      <c r="AX45" s="44">
        <v>11.5</v>
      </c>
      <c r="AY45" s="44">
        <v>196</v>
      </c>
      <c r="AZ45" s="49">
        <v>79.400000000000006</v>
      </c>
      <c r="BA45" s="44">
        <v>55.4</v>
      </c>
      <c r="BB45" s="50">
        <v>26.7</v>
      </c>
      <c r="BC45" s="44">
        <v>759.6</v>
      </c>
      <c r="BD45" s="50">
        <v>7.9</v>
      </c>
      <c r="BE45" s="44">
        <v>0</v>
      </c>
      <c r="BF45" s="44">
        <v>0</v>
      </c>
      <c r="BG45" s="44">
        <v>1</v>
      </c>
      <c r="BH45" s="55">
        <v>0.5</v>
      </c>
      <c r="BI45" s="52"/>
    </row>
    <row r="46" spans="1:61" s="13" customFormat="1" ht="18.75" thickBot="1">
      <c r="B46" s="160"/>
      <c r="C46" s="214" t="s">
        <v>219</v>
      </c>
      <c r="D46" s="1530"/>
      <c r="E46" s="1531">
        <v>0</v>
      </c>
      <c r="F46" s="215">
        <f t="shared" ref="F46:AP46" si="15">AVERAGE(F42:F45)</f>
        <v>230.58</v>
      </c>
      <c r="G46" s="215">
        <f t="shared" si="15"/>
        <v>8.2349999999999994</v>
      </c>
      <c r="H46" s="215">
        <f t="shared" si="15"/>
        <v>8.2349999999999994</v>
      </c>
      <c r="I46" s="215">
        <f t="shared" si="15"/>
        <v>0</v>
      </c>
      <c r="J46" s="215">
        <f t="shared" si="15"/>
        <v>0</v>
      </c>
      <c r="K46" s="215">
        <f t="shared" si="15"/>
        <v>8.2349999999999994</v>
      </c>
      <c r="L46" s="215">
        <f t="shared" si="15"/>
        <v>0</v>
      </c>
      <c r="M46" s="215">
        <f t="shared" si="15"/>
        <v>2.7450000000000001</v>
      </c>
      <c r="N46" s="215">
        <f t="shared" si="15"/>
        <v>5.49</v>
      </c>
      <c r="O46" s="215">
        <f t="shared" si="15"/>
        <v>0</v>
      </c>
      <c r="P46" s="215">
        <f t="shared" si="15"/>
        <v>0</v>
      </c>
      <c r="Q46" s="215">
        <f t="shared" si="15"/>
        <v>0</v>
      </c>
      <c r="R46" s="215">
        <f t="shared" si="15"/>
        <v>0</v>
      </c>
      <c r="S46" s="215">
        <f t="shared" si="15"/>
        <v>8.2349999999999994</v>
      </c>
      <c r="T46" s="215">
        <f t="shared" si="15"/>
        <v>0</v>
      </c>
      <c r="U46" s="215">
        <f t="shared" si="15"/>
        <v>301.95</v>
      </c>
      <c r="V46" s="215">
        <f t="shared" si="15"/>
        <v>0</v>
      </c>
      <c r="W46" s="215">
        <f t="shared" si="15"/>
        <v>301.95</v>
      </c>
      <c r="X46" s="215">
        <f t="shared" si="15"/>
        <v>0</v>
      </c>
      <c r="Y46" s="215">
        <f>AVERAGE(Y42:Y45)</f>
        <v>0</v>
      </c>
      <c r="Z46" s="215">
        <f t="shared" si="15"/>
        <v>0</v>
      </c>
      <c r="AA46" s="215">
        <f t="shared" si="15"/>
        <v>2.7450000000000001</v>
      </c>
      <c r="AB46" s="215">
        <f t="shared" si="15"/>
        <v>2.7450000000000001</v>
      </c>
      <c r="AC46" s="215">
        <f t="shared" si="15"/>
        <v>0</v>
      </c>
      <c r="AD46" s="215">
        <f t="shared" si="15"/>
        <v>0</v>
      </c>
      <c r="AE46" s="215">
        <f t="shared" si="15"/>
        <v>0</v>
      </c>
      <c r="AF46" s="215">
        <f t="shared" si="15"/>
        <v>0</v>
      </c>
      <c r="AG46" s="215">
        <f t="shared" si="15"/>
        <v>0</v>
      </c>
      <c r="AH46" s="215">
        <f t="shared" si="15"/>
        <v>0</v>
      </c>
      <c r="AI46" s="215">
        <f t="shared" si="15"/>
        <v>0</v>
      </c>
      <c r="AJ46" s="215">
        <f t="shared" si="15"/>
        <v>0</v>
      </c>
      <c r="AK46" s="215">
        <f t="shared" si="15"/>
        <v>0</v>
      </c>
      <c r="AL46" s="215">
        <f t="shared" si="15"/>
        <v>0</v>
      </c>
      <c r="AM46" s="215">
        <f t="shared" si="15"/>
        <v>0</v>
      </c>
      <c r="AN46" s="215">
        <f t="shared" si="15"/>
        <v>0</v>
      </c>
      <c r="AO46" s="215">
        <f t="shared" si="15"/>
        <v>0</v>
      </c>
      <c r="AP46" s="215">
        <f t="shared" si="15"/>
        <v>0</v>
      </c>
      <c r="AQ46" s="730">
        <f>SUM(AQ42:AQ45)</f>
        <v>2239.9200000000005</v>
      </c>
      <c r="AR46" s="163"/>
      <c r="AS46" s="172"/>
      <c r="AT46" s="173"/>
      <c r="AU46" s="160"/>
      <c r="AV46" s="174"/>
      <c r="AW46" s="166"/>
      <c r="AX46" s="160"/>
      <c r="AY46" s="160"/>
      <c r="AZ46" s="166"/>
      <c r="BA46" s="160"/>
      <c r="BB46" s="167"/>
      <c r="BC46" s="160"/>
      <c r="BD46" s="167"/>
      <c r="BE46" s="160"/>
      <c r="BF46" s="160"/>
      <c r="BG46" s="160"/>
      <c r="BH46" s="168"/>
      <c r="BI46" s="169"/>
    </row>
    <row r="47" spans="1:61" s="13" customFormat="1" ht="15.75" thickBot="1">
      <c r="B47" s="160"/>
      <c r="C47" s="170"/>
      <c r="D47" s="160"/>
      <c r="E47" s="161"/>
      <c r="F47" s="162"/>
      <c r="G47" s="162"/>
      <c r="H47" s="162"/>
      <c r="I47" s="162"/>
      <c r="J47" s="162"/>
      <c r="K47" s="162"/>
      <c r="L47" s="162"/>
      <c r="M47" s="162"/>
      <c r="N47" s="162"/>
      <c r="O47" s="162"/>
      <c r="P47" s="162"/>
      <c r="Q47" s="162"/>
      <c r="R47" s="162"/>
      <c r="S47" s="162"/>
      <c r="T47" s="162"/>
      <c r="U47" s="162"/>
      <c r="V47" s="162"/>
      <c r="W47" s="162"/>
      <c r="X47" s="162"/>
      <c r="Y47" s="162"/>
      <c r="Z47" s="162"/>
      <c r="AA47" s="162"/>
      <c r="AB47" s="162"/>
      <c r="AC47" s="162"/>
      <c r="AD47" s="162"/>
      <c r="AE47" s="162"/>
      <c r="AF47" s="162"/>
      <c r="AG47" s="162"/>
      <c r="AH47" s="162"/>
      <c r="AI47" s="162"/>
      <c r="AJ47" s="162"/>
      <c r="AK47" s="162"/>
      <c r="AL47" s="162"/>
      <c r="AM47" s="162"/>
      <c r="AN47" s="162"/>
      <c r="AO47" s="162"/>
      <c r="AP47" s="162"/>
      <c r="AQ47" s="162"/>
      <c r="AR47" s="163"/>
      <c r="AS47" s="172"/>
      <c r="AT47" s="173"/>
      <c r="AU47" s="160"/>
      <c r="AV47" s="174"/>
      <c r="AW47" s="166"/>
      <c r="AX47" s="160"/>
      <c r="AY47" s="160"/>
      <c r="AZ47" s="166"/>
      <c r="BA47" s="160"/>
      <c r="BB47" s="167"/>
      <c r="BC47" s="160"/>
      <c r="BD47" s="167"/>
      <c r="BE47" s="160"/>
      <c r="BF47" s="160"/>
      <c r="BG47" s="160"/>
      <c r="BH47" s="168"/>
      <c r="BI47" s="169"/>
    </row>
    <row r="48" spans="1:61" ht="16.5" thickBot="1">
      <c r="A48" s="453">
        <f>A45+1</f>
        <v>29</v>
      </c>
      <c r="B48" s="44" t="s">
        <v>128</v>
      </c>
      <c r="C48" s="43">
        <v>43564</v>
      </c>
      <c r="D48" s="44" t="s">
        <v>77</v>
      </c>
      <c r="E48" s="12"/>
      <c r="F48" s="45">
        <v>1734.8400000000001</v>
      </c>
      <c r="G48" s="45">
        <v>76.86</v>
      </c>
      <c r="H48" s="45">
        <v>0</v>
      </c>
      <c r="I48" s="45">
        <v>120.78</v>
      </c>
      <c r="J48" s="45">
        <v>0</v>
      </c>
      <c r="K48" s="45">
        <v>0</v>
      </c>
      <c r="L48" s="45">
        <v>0</v>
      </c>
      <c r="M48" s="45">
        <v>0</v>
      </c>
      <c r="N48" s="45">
        <v>0</v>
      </c>
      <c r="O48" s="45">
        <v>0</v>
      </c>
      <c r="P48" s="45">
        <v>0</v>
      </c>
      <c r="Q48" s="45">
        <v>0</v>
      </c>
      <c r="R48" s="45">
        <v>0</v>
      </c>
      <c r="S48" s="45">
        <v>0</v>
      </c>
      <c r="T48" s="45">
        <v>0</v>
      </c>
      <c r="U48" s="45">
        <v>175.68</v>
      </c>
      <c r="V48" s="45">
        <v>0</v>
      </c>
      <c r="W48" s="45">
        <v>175.68</v>
      </c>
      <c r="X48" s="45">
        <v>0</v>
      </c>
      <c r="Y48" s="45">
        <v>0</v>
      </c>
      <c r="Z48" s="45">
        <v>0</v>
      </c>
      <c r="AA48" s="45">
        <v>0</v>
      </c>
      <c r="AB48" s="45">
        <v>0</v>
      </c>
      <c r="AC48" s="45">
        <v>0</v>
      </c>
      <c r="AD48" s="45">
        <v>0</v>
      </c>
      <c r="AE48" s="45">
        <v>0</v>
      </c>
      <c r="AF48" s="45">
        <v>0</v>
      </c>
      <c r="AG48" s="45">
        <v>0</v>
      </c>
      <c r="AH48" s="45">
        <v>0</v>
      </c>
      <c r="AI48" s="45">
        <v>0</v>
      </c>
      <c r="AJ48" s="45">
        <v>0</v>
      </c>
      <c r="AK48" s="45">
        <v>0</v>
      </c>
      <c r="AL48" s="45">
        <v>0</v>
      </c>
      <c r="AM48" s="45">
        <v>0</v>
      </c>
      <c r="AN48" s="45">
        <v>0</v>
      </c>
      <c r="AO48" s="45">
        <v>76.86</v>
      </c>
      <c r="AP48" s="45">
        <v>0</v>
      </c>
      <c r="AQ48" s="33">
        <f>SUM(F48:AP48)-AA48-K48-U48-S48</f>
        <v>2185.02</v>
      </c>
      <c r="AR48" s="113"/>
      <c r="AS48" s="46">
        <v>43564</v>
      </c>
      <c r="AT48" s="53">
        <v>0.44791666666666669</v>
      </c>
      <c r="AU48" s="44" t="s">
        <v>128</v>
      </c>
      <c r="AV48" s="48">
        <v>10</v>
      </c>
      <c r="AW48" s="49" t="s">
        <v>75</v>
      </c>
      <c r="AX48" s="44">
        <v>9.1999999999999993</v>
      </c>
      <c r="AY48" s="44">
        <v>102</v>
      </c>
      <c r="AZ48" s="49">
        <v>1.81</v>
      </c>
      <c r="BA48" s="44">
        <v>0.9</v>
      </c>
      <c r="BB48" s="50">
        <v>20.399999999999999</v>
      </c>
      <c r="BC48" s="44">
        <v>762.5</v>
      </c>
      <c r="BD48" s="50">
        <v>6.5</v>
      </c>
      <c r="BE48" s="44">
        <v>0</v>
      </c>
      <c r="BF48" s="44">
        <v>0</v>
      </c>
      <c r="BG48" s="44">
        <v>3</v>
      </c>
      <c r="BH48" s="55">
        <v>0.61</v>
      </c>
      <c r="BI48" s="52"/>
    </row>
    <row r="49" spans="1:61" ht="16.5" thickBot="1">
      <c r="A49" s="453">
        <f t="shared" ref="A49:A50" si="16">A48+1</f>
        <v>30</v>
      </c>
      <c r="B49" s="44" t="s">
        <v>128</v>
      </c>
      <c r="C49" s="43">
        <v>43643</v>
      </c>
      <c r="D49" s="44" t="s">
        <v>77</v>
      </c>
      <c r="E49" s="12"/>
      <c r="F49" s="45">
        <v>43.92</v>
      </c>
      <c r="G49" s="45">
        <v>0</v>
      </c>
      <c r="H49" s="45">
        <v>0</v>
      </c>
      <c r="I49" s="45">
        <v>164.70000000000002</v>
      </c>
      <c r="J49" s="45">
        <v>0</v>
      </c>
      <c r="K49" s="45">
        <v>0</v>
      </c>
      <c r="L49" s="45">
        <v>0</v>
      </c>
      <c r="M49" s="45">
        <v>0</v>
      </c>
      <c r="N49" s="45">
        <v>0</v>
      </c>
      <c r="O49" s="45">
        <v>0</v>
      </c>
      <c r="P49" s="45">
        <v>0</v>
      </c>
      <c r="Q49" s="45">
        <v>0</v>
      </c>
      <c r="R49" s="45">
        <v>0</v>
      </c>
      <c r="S49" s="45">
        <v>0</v>
      </c>
      <c r="T49" s="45">
        <v>0</v>
      </c>
      <c r="U49" s="45">
        <v>0</v>
      </c>
      <c r="V49" s="45">
        <v>0</v>
      </c>
      <c r="W49" s="45">
        <v>0</v>
      </c>
      <c r="X49" s="45">
        <v>0</v>
      </c>
      <c r="Y49" s="45">
        <v>0</v>
      </c>
      <c r="Z49" s="45">
        <v>0</v>
      </c>
      <c r="AA49" s="45">
        <v>0</v>
      </c>
      <c r="AB49" s="45">
        <v>0</v>
      </c>
      <c r="AC49" s="45">
        <v>0</v>
      </c>
      <c r="AD49" s="45">
        <v>0</v>
      </c>
      <c r="AE49" s="45">
        <v>0</v>
      </c>
      <c r="AF49" s="45">
        <v>0</v>
      </c>
      <c r="AG49" s="45">
        <v>0</v>
      </c>
      <c r="AH49" s="45">
        <v>0</v>
      </c>
      <c r="AI49" s="45">
        <v>0</v>
      </c>
      <c r="AJ49" s="45">
        <v>0</v>
      </c>
      <c r="AK49" s="45">
        <v>0</v>
      </c>
      <c r="AL49" s="45">
        <v>0</v>
      </c>
      <c r="AM49" s="45">
        <v>0</v>
      </c>
      <c r="AN49" s="45">
        <v>0</v>
      </c>
      <c r="AO49" s="45">
        <v>0</v>
      </c>
      <c r="AP49" s="45">
        <v>0</v>
      </c>
      <c r="AQ49" s="33">
        <f>SUM(F49:AP49)-AA49-K49-U49-S49</f>
        <v>208.62</v>
      </c>
      <c r="AR49" s="113"/>
      <c r="AS49" s="57">
        <v>43643</v>
      </c>
      <c r="AT49" s="1477">
        <v>0.49305555555555558</v>
      </c>
      <c r="AU49" s="1478" t="s">
        <v>128</v>
      </c>
      <c r="AV49" s="54">
        <v>10</v>
      </c>
      <c r="AW49" s="49" t="s">
        <v>75</v>
      </c>
      <c r="AX49" s="1478">
        <v>13.1</v>
      </c>
      <c r="AY49" s="1478">
        <v>161</v>
      </c>
      <c r="AZ49" s="1479">
        <v>2.39</v>
      </c>
      <c r="BA49" s="1478">
        <v>1.2</v>
      </c>
      <c r="BB49" s="1480">
        <v>24.5</v>
      </c>
      <c r="BC49" s="1478">
        <v>762.8</v>
      </c>
      <c r="BD49" s="1480">
        <v>8.8000000000000007</v>
      </c>
      <c r="BE49" s="1478">
        <v>0</v>
      </c>
      <c r="BF49" s="1478">
        <v>0</v>
      </c>
      <c r="BG49" s="1478">
        <v>2</v>
      </c>
      <c r="BH49" s="1481">
        <v>0.15</v>
      </c>
      <c r="BI49" s="1482"/>
    </row>
    <row r="50" spans="1:61" ht="16.5" thickBot="1">
      <c r="A50" s="453">
        <f t="shared" si="16"/>
        <v>31</v>
      </c>
      <c r="B50" s="44" t="s">
        <v>128</v>
      </c>
      <c r="C50" s="56">
        <v>43678</v>
      </c>
      <c r="D50" s="44" t="s">
        <v>77</v>
      </c>
      <c r="E50" s="12"/>
      <c r="F50" s="45">
        <v>0</v>
      </c>
      <c r="G50" s="45">
        <v>0</v>
      </c>
      <c r="H50" s="45">
        <v>0</v>
      </c>
      <c r="I50" s="45">
        <v>0</v>
      </c>
      <c r="J50" s="45">
        <v>0</v>
      </c>
      <c r="K50" s="45">
        <v>10.98</v>
      </c>
      <c r="L50" s="45">
        <v>0</v>
      </c>
      <c r="M50" s="45">
        <v>10.98</v>
      </c>
      <c r="N50" s="45">
        <v>0</v>
      </c>
      <c r="O50" s="45">
        <v>0</v>
      </c>
      <c r="P50" s="45">
        <v>0</v>
      </c>
      <c r="Q50" s="45">
        <v>0</v>
      </c>
      <c r="R50" s="45">
        <v>0</v>
      </c>
      <c r="S50" s="45">
        <v>0</v>
      </c>
      <c r="T50" s="45">
        <v>0</v>
      </c>
      <c r="U50" s="45">
        <v>0</v>
      </c>
      <c r="V50" s="45">
        <v>0</v>
      </c>
      <c r="W50" s="45">
        <v>0</v>
      </c>
      <c r="X50" s="45">
        <v>0</v>
      </c>
      <c r="Y50" s="45">
        <v>0</v>
      </c>
      <c r="Z50" s="45">
        <v>109.80000000000001</v>
      </c>
      <c r="AA50" s="45">
        <v>0</v>
      </c>
      <c r="AB50" s="45">
        <v>0</v>
      </c>
      <c r="AC50" s="45">
        <v>0</v>
      </c>
      <c r="AD50" s="45">
        <v>0</v>
      </c>
      <c r="AE50" s="45">
        <v>0</v>
      </c>
      <c r="AF50" s="45">
        <v>0</v>
      </c>
      <c r="AG50" s="45">
        <v>0</v>
      </c>
      <c r="AH50" s="45">
        <v>0</v>
      </c>
      <c r="AI50" s="45">
        <v>0</v>
      </c>
      <c r="AJ50" s="45">
        <v>0</v>
      </c>
      <c r="AK50" s="45">
        <v>0</v>
      </c>
      <c r="AL50" s="45">
        <v>0</v>
      </c>
      <c r="AM50" s="45">
        <v>0</v>
      </c>
      <c r="AN50" s="45">
        <v>0</v>
      </c>
      <c r="AO50" s="45">
        <v>10.98</v>
      </c>
      <c r="AP50" s="45">
        <v>0</v>
      </c>
      <c r="AQ50" s="33">
        <f>SUM(F50:AP50)-AA50-K50-U50-S50</f>
        <v>131.76000000000002</v>
      </c>
      <c r="AR50" s="113"/>
      <c r="AS50" s="46">
        <v>43678</v>
      </c>
      <c r="AT50" s="53">
        <v>0.59722222222222221</v>
      </c>
      <c r="AU50" s="44" t="s">
        <v>128</v>
      </c>
      <c r="AV50" s="54">
        <v>10</v>
      </c>
      <c r="AW50" s="49" t="s">
        <v>75</v>
      </c>
      <c r="AX50" s="44">
        <v>12.9</v>
      </c>
      <c r="AY50" s="44">
        <v>179</v>
      </c>
      <c r="AZ50" s="49">
        <v>10.17</v>
      </c>
      <c r="BA50" s="44">
        <v>5.7</v>
      </c>
      <c r="BB50" s="50">
        <v>31</v>
      </c>
      <c r="BC50" s="44">
        <v>760.2</v>
      </c>
      <c r="BD50" s="50">
        <v>8.6</v>
      </c>
      <c r="BE50" s="44">
        <v>0</v>
      </c>
      <c r="BF50" s="44">
        <v>0</v>
      </c>
      <c r="BG50" s="44">
        <v>1</v>
      </c>
      <c r="BH50" s="55">
        <v>0.6</v>
      </c>
      <c r="BI50" s="52"/>
    </row>
    <row r="51" spans="1:61" s="13" customFormat="1" ht="18.75" thickBot="1">
      <c r="B51" s="160"/>
      <c r="C51" s="214" t="s">
        <v>219</v>
      </c>
      <c r="D51" s="1530"/>
      <c r="E51" s="1531">
        <v>0</v>
      </c>
      <c r="F51" s="215">
        <f t="shared" ref="F51:AP51" si="17">AVERAGE(F48:F50)</f>
        <v>592.92000000000007</v>
      </c>
      <c r="G51" s="215">
        <f t="shared" si="17"/>
        <v>25.62</v>
      </c>
      <c r="H51" s="215">
        <f t="shared" si="17"/>
        <v>0</v>
      </c>
      <c r="I51" s="215">
        <f t="shared" si="17"/>
        <v>95.160000000000011</v>
      </c>
      <c r="J51" s="215">
        <f t="shared" si="17"/>
        <v>0</v>
      </c>
      <c r="K51" s="215">
        <f t="shared" si="17"/>
        <v>3.66</v>
      </c>
      <c r="L51" s="215">
        <f t="shared" si="17"/>
        <v>0</v>
      </c>
      <c r="M51" s="215">
        <f t="shared" si="17"/>
        <v>3.66</v>
      </c>
      <c r="N51" s="215">
        <f t="shared" si="17"/>
        <v>0</v>
      </c>
      <c r="O51" s="215">
        <f t="shared" si="17"/>
        <v>0</v>
      </c>
      <c r="P51" s="215">
        <f t="shared" si="17"/>
        <v>0</v>
      </c>
      <c r="Q51" s="215">
        <f t="shared" si="17"/>
        <v>0</v>
      </c>
      <c r="R51" s="215">
        <f t="shared" si="17"/>
        <v>0</v>
      </c>
      <c r="S51" s="215">
        <f t="shared" si="17"/>
        <v>0</v>
      </c>
      <c r="T51" s="215">
        <f t="shared" si="17"/>
        <v>0</v>
      </c>
      <c r="U51" s="215">
        <f t="shared" si="17"/>
        <v>58.56</v>
      </c>
      <c r="V51" s="215">
        <f t="shared" si="17"/>
        <v>0</v>
      </c>
      <c r="W51" s="215">
        <f t="shared" si="17"/>
        <v>58.56</v>
      </c>
      <c r="X51" s="215">
        <f t="shared" si="17"/>
        <v>0</v>
      </c>
      <c r="Y51" s="215">
        <f>AVERAGE(Y48:Y50)</f>
        <v>0</v>
      </c>
      <c r="Z51" s="215">
        <f t="shared" si="17"/>
        <v>36.6</v>
      </c>
      <c r="AA51" s="215">
        <f t="shared" si="17"/>
        <v>0</v>
      </c>
      <c r="AB51" s="215">
        <f t="shared" si="17"/>
        <v>0</v>
      </c>
      <c r="AC51" s="215">
        <f t="shared" si="17"/>
        <v>0</v>
      </c>
      <c r="AD51" s="215">
        <f t="shared" si="17"/>
        <v>0</v>
      </c>
      <c r="AE51" s="215">
        <f t="shared" si="17"/>
        <v>0</v>
      </c>
      <c r="AF51" s="215">
        <f t="shared" si="17"/>
        <v>0</v>
      </c>
      <c r="AG51" s="215">
        <f t="shared" si="17"/>
        <v>0</v>
      </c>
      <c r="AH51" s="215">
        <f t="shared" si="17"/>
        <v>0</v>
      </c>
      <c r="AI51" s="215">
        <f t="shared" si="17"/>
        <v>0</v>
      </c>
      <c r="AJ51" s="215">
        <f t="shared" si="17"/>
        <v>0</v>
      </c>
      <c r="AK51" s="215">
        <f t="shared" si="17"/>
        <v>0</v>
      </c>
      <c r="AL51" s="215">
        <f t="shared" si="17"/>
        <v>0</v>
      </c>
      <c r="AM51" s="215">
        <f t="shared" si="17"/>
        <v>0</v>
      </c>
      <c r="AN51" s="215">
        <f t="shared" si="17"/>
        <v>0</v>
      </c>
      <c r="AO51" s="215">
        <f t="shared" si="17"/>
        <v>29.28</v>
      </c>
      <c r="AP51" s="215">
        <f t="shared" si="17"/>
        <v>0</v>
      </c>
      <c r="AQ51" s="730">
        <f>SUM(AQ48:AQ50)</f>
        <v>2525.4</v>
      </c>
      <c r="AR51" s="163"/>
      <c r="AS51" s="172"/>
      <c r="AT51" s="173"/>
      <c r="AU51" s="160"/>
      <c r="AV51" s="174"/>
      <c r="AW51" s="166"/>
      <c r="AX51" s="160"/>
      <c r="AY51" s="160"/>
      <c r="AZ51" s="166"/>
      <c r="BA51" s="160"/>
      <c r="BB51" s="167"/>
      <c r="BC51" s="160"/>
      <c r="BD51" s="167"/>
      <c r="BE51" s="160"/>
      <c r="BF51" s="160"/>
      <c r="BG51" s="160"/>
      <c r="BH51" s="168"/>
      <c r="BI51" s="169"/>
    </row>
    <row r="52" spans="1:61" s="13" customFormat="1" ht="15.75" thickBot="1">
      <c r="B52" s="160"/>
      <c r="C52" s="170"/>
      <c r="D52" s="160"/>
      <c r="E52" s="161"/>
      <c r="F52" s="162"/>
      <c r="G52" s="162"/>
      <c r="H52" s="162"/>
      <c r="I52" s="162"/>
      <c r="J52" s="162"/>
      <c r="K52" s="162"/>
      <c r="L52" s="162"/>
      <c r="M52" s="162"/>
      <c r="N52" s="162"/>
      <c r="O52" s="162"/>
      <c r="P52" s="162"/>
      <c r="Q52" s="162"/>
      <c r="R52" s="162"/>
      <c r="S52" s="162"/>
      <c r="T52" s="162"/>
      <c r="U52" s="162"/>
      <c r="V52" s="162"/>
      <c r="W52" s="162"/>
      <c r="X52" s="162"/>
      <c r="Y52" s="162"/>
      <c r="Z52" s="162"/>
      <c r="AA52" s="162"/>
      <c r="AB52" s="162"/>
      <c r="AC52" s="162"/>
      <c r="AD52" s="162"/>
      <c r="AE52" s="162"/>
      <c r="AF52" s="162"/>
      <c r="AG52" s="162"/>
      <c r="AH52" s="162"/>
      <c r="AI52" s="162"/>
      <c r="AJ52" s="162"/>
      <c r="AK52" s="162"/>
      <c r="AL52" s="162"/>
      <c r="AM52" s="162"/>
      <c r="AN52" s="162"/>
      <c r="AO52" s="162"/>
      <c r="AP52" s="162"/>
      <c r="AQ52" s="162"/>
      <c r="AR52" s="163"/>
      <c r="AS52" s="172"/>
      <c r="AT52" s="173"/>
      <c r="AU52" s="160"/>
      <c r="AV52" s="174"/>
      <c r="AW52" s="166"/>
      <c r="AX52" s="160"/>
      <c r="AY52" s="160"/>
      <c r="AZ52" s="166"/>
      <c r="BA52" s="160"/>
      <c r="BB52" s="167"/>
      <c r="BC52" s="160"/>
      <c r="BD52" s="167"/>
      <c r="BE52" s="160"/>
      <c r="BF52" s="160"/>
      <c r="BG52" s="160"/>
      <c r="BH52" s="168"/>
      <c r="BI52" s="169"/>
    </row>
    <row r="53" spans="1:61" ht="16.5" thickBot="1">
      <c r="A53" s="453">
        <f>A50+1</f>
        <v>32</v>
      </c>
      <c r="B53" s="44" t="s">
        <v>96</v>
      </c>
      <c r="C53" s="43">
        <v>43569</v>
      </c>
      <c r="D53" s="44" t="s">
        <v>77</v>
      </c>
      <c r="E53" s="12"/>
      <c r="F53" s="45">
        <v>0</v>
      </c>
      <c r="G53" s="45">
        <v>98.820000000000007</v>
      </c>
      <c r="H53" s="45">
        <v>0</v>
      </c>
      <c r="I53" s="45">
        <v>0</v>
      </c>
      <c r="J53" s="45">
        <v>0</v>
      </c>
      <c r="K53" s="45">
        <v>10.98</v>
      </c>
      <c r="L53" s="45">
        <v>0</v>
      </c>
      <c r="M53" s="45">
        <v>0</v>
      </c>
      <c r="N53" s="45">
        <v>10.98</v>
      </c>
      <c r="O53" s="45">
        <v>0</v>
      </c>
      <c r="P53" s="45">
        <v>0</v>
      </c>
      <c r="Q53" s="45">
        <v>0</v>
      </c>
      <c r="R53" s="45">
        <v>0</v>
      </c>
      <c r="S53" s="45">
        <v>0</v>
      </c>
      <c r="T53" s="45">
        <v>0</v>
      </c>
      <c r="U53" s="45">
        <v>801.54000000000008</v>
      </c>
      <c r="V53" s="45">
        <v>0</v>
      </c>
      <c r="W53" s="45">
        <v>801.54000000000008</v>
      </c>
      <c r="X53" s="45">
        <v>0</v>
      </c>
      <c r="Y53" s="45">
        <v>0</v>
      </c>
      <c r="Z53" s="45">
        <v>0</v>
      </c>
      <c r="AA53" s="45">
        <v>0</v>
      </c>
      <c r="AB53" s="45">
        <v>0</v>
      </c>
      <c r="AC53" s="45">
        <v>0</v>
      </c>
      <c r="AD53" s="45">
        <v>0</v>
      </c>
      <c r="AE53" s="45">
        <v>0</v>
      </c>
      <c r="AF53" s="45">
        <v>0</v>
      </c>
      <c r="AG53" s="45">
        <v>0</v>
      </c>
      <c r="AH53" s="45">
        <v>0</v>
      </c>
      <c r="AI53" s="45">
        <v>0</v>
      </c>
      <c r="AJ53" s="45">
        <v>0</v>
      </c>
      <c r="AK53" s="45">
        <v>0</v>
      </c>
      <c r="AL53" s="45">
        <v>0</v>
      </c>
      <c r="AM53" s="45">
        <v>0</v>
      </c>
      <c r="AN53" s="45">
        <v>0</v>
      </c>
      <c r="AO53" s="45">
        <v>0</v>
      </c>
      <c r="AP53" s="45">
        <v>0</v>
      </c>
      <c r="AQ53" s="33">
        <f>SUM(F53:AP53)-AA53-K53-U53-S53</f>
        <v>911.34</v>
      </c>
      <c r="AR53" s="113"/>
      <c r="AS53" s="46">
        <v>43569</v>
      </c>
      <c r="AT53" s="53">
        <v>0.625</v>
      </c>
      <c r="AU53" s="44" t="s">
        <v>96</v>
      </c>
      <c r="AV53" s="48">
        <v>10</v>
      </c>
      <c r="AW53" s="49" t="s">
        <v>75</v>
      </c>
      <c r="AX53" s="44">
        <v>13.6</v>
      </c>
      <c r="AY53" s="44">
        <v>189</v>
      </c>
      <c r="AZ53" s="49">
        <v>48.5</v>
      </c>
      <c r="BA53" s="44">
        <v>31.9</v>
      </c>
      <c r="BB53" s="50">
        <v>22.1</v>
      </c>
      <c r="BC53" s="44">
        <v>761.9</v>
      </c>
      <c r="BD53" s="50">
        <v>7.94</v>
      </c>
      <c r="BE53" s="47" t="s">
        <v>91</v>
      </c>
      <c r="BF53" s="47" t="s">
        <v>91</v>
      </c>
      <c r="BG53" s="47" t="s">
        <v>91</v>
      </c>
      <c r="BH53" s="51" t="s">
        <v>91</v>
      </c>
      <c r="BI53" s="52"/>
    </row>
    <row r="54" spans="1:61" ht="16.5" thickBot="1">
      <c r="A54" s="453">
        <f t="shared" ref="A54:A56" si="18">A53+1</f>
        <v>33</v>
      </c>
      <c r="B54" s="44" t="s">
        <v>96</v>
      </c>
      <c r="C54" s="43">
        <v>43648</v>
      </c>
      <c r="D54" s="44" t="s">
        <v>77</v>
      </c>
      <c r="E54" s="12"/>
      <c r="F54" s="45">
        <v>1152.9000000000001</v>
      </c>
      <c r="G54" s="45">
        <v>0</v>
      </c>
      <c r="H54" s="45">
        <v>0</v>
      </c>
      <c r="I54" s="45">
        <v>0</v>
      </c>
      <c r="J54" s="45">
        <v>0</v>
      </c>
      <c r="K54" s="45">
        <v>0</v>
      </c>
      <c r="L54" s="45">
        <v>0</v>
      </c>
      <c r="M54" s="45">
        <v>0</v>
      </c>
      <c r="N54" s="45">
        <v>0</v>
      </c>
      <c r="O54" s="45">
        <v>0</v>
      </c>
      <c r="P54" s="45">
        <v>0</v>
      </c>
      <c r="Q54" s="45">
        <v>0</v>
      </c>
      <c r="R54" s="45">
        <v>0</v>
      </c>
      <c r="S54" s="45">
        <v>0</v>
      </c>
      <c r="T54" s="45">
        <v>0</v>
      </c>
      <c r="U54" s="45">
        <v>10.98</v>
      </c>
      <c r="V54" s="45">
        <v>10.98</v>
      </c>
      <c r="W54" s="45">
        <v>0</v>
      </c>
      <c r="X54" s="45">
        <v>0</v>
      </c>
      <c r="Y54" s="45">
        <v>0</v>
      </c>
      <c r="Z54" s="45">
        <v>0</v>
      </c>
      <c r="AA54" s="45">
        <v>0</v>
      </c>
      <c r="AB54" s="45">
        <v>0</v>
      </c>
      <c r="AC54" s="45">
        <v>0</v>
      </c>
      <c r="AD54" s="45">
        <v>0</v>
      </c>
      <c r="AE54" s="45">
        <v>0</v>
      </c>
      <c r="AF54" s="45">
        <v>0</v>
      </c>
      <c r="AG54" s="45">
        <v>0</v>
      </c>
      <c r="AH54" s="45">
        <v>0</v>
      </c>
      <c r="AI54" s="45">
        <v>0</v>
      </c>
      <c r="AJ54" s="45">
        <v>0</v>
      </c>
      <c r="AK54" s="45">
        <v>0</v>
      </c>
      <c r="AL54" s="45">
        <v>0</v>
      </c>
      <c r="AM54" s="45">
        <v>0</v>
      </c>
      <c r="AN54" s="45">
        <v>0</v>
      </c>
      <c r="AO54" s="45">
        <v>0</v>
      </c>
      <c r="AP54" s="45">
        <v>0</v>
      </c>
      <c r="AQ54" s="33">
        <f>SUM(F54:AP54)-AA54-K54-U54-S54</f>
        <v>1163.8800000000001</v>
      </c>
      <c r="AR54" s="113"/>
      <c r="AS54" s="57">
        <v>43648</v>
      </c>
      <c r="AT54" s="1477">
        <v>0.70833333333333337</v>
      </c>
      <c r="AU54" s="1478" t="s">
        <v>96</v>
      </c>
      <c r="AV54" s="54">
        <v>10</v>
      </c>
      <c r="AW54" s="49" t="s">
        <v>75</v>
      </c>
      <c r="AX54" s="1478">
        <v>12.8</v>
      </c>
      <c r="AY54" s="1478">
        <v>193</v>
      </c>
      <c r="AZ54" s="1479">
        <v>33.6</v>
      </c>
      <c r="BA54" s="1478">
        <v>21</v>
      </c>
      <c r="BB54" s="1480">
        <v>29.3</v>
      </c>
      <c r="BC54" s="1478">
        <v>757.2</v>
      </c>
      <c r="BD54" s="1480">
        <v>8.9</v>
      </c>
      <c r="BE54" s="1478">
        <v>0</v>
      </c>
      <c r="BF54" s="1478">
        <v>0</v>
      </c>
      <c r="BG54" s="1478">
        <v>2</v>
      </c>
      <c r="BH54" s="1481">
        <v>0.4</v>
      </c>
      <c r="BI54" s="1482"/>
    </row>
    <row r="55" spans="1:61" ht="16.5" thickBot="1">
      <c r="A55" s="453">
        <f t="shared" si="18"/>
        <v>34</v>
      </c>
      <c r="B55" s="44" t="s">
        <v>96</v>
      </c>
      <c r="C55" s="56">
        <v>43679</v>
      </c>
      <c r="D55" s="44" t="s">
        <v>77</v>
      </c>
      <c r="E55" s="12"/>
      <c r="F55" s="45">
        <v>3392.82</v>
      </c>
      <c r="G55" s="45">
        <v>65.88</v>
      </c>
      <c r="H55" s="45">
        <v>10.98</v>
      </c>
      <c r="I55" s="45">
        <v>0</v>
      </c>
      <c r="J55" s="45">
        <v>0</v>
      </c>
      <c r="K55" s="45">
        <v>0</v>
      </c>
      <c r="L55" s="45">
        <v>0</v>
      </c>
      <c r="M55" s="45">
        <v>0</v>
      </c>
      <c r="N55" s="45">
        <v>0</v>
      </c>
      <c r="O55" s="45">
        <v>0</v>
      </c>
      <c r="P55" s="45">
        <v>0</v>
      </c>
      <c r="Q55" s="45">
        <v>0</v>
      </c>
      <c r="R55" s="45">
        <v>0</v>
      </c>
      <c r="S55" s="45">
        <v>10.98</v>
      </c>
      <c r="T55" s="45">
        <v>0</v>
      </c>
      <c r="U55" s="45">
        <v>0</v>
      </c>
      <c r="V55" s="45">
        <v>0</v>
      </c>
      <c r="W55" s="45">
        <v>0</v>
      </c>
      <c r="X55" s="45">
        <v>0</v>
      </c>
      <c r="Y55" s="45">
        <v>0</v>
      </c>
      <c r="Z55" s="45">
        <v>0</v>
      </c>
      <c r="AA55" s="45">
        <v>0</v>
      </c>
      <c r="AB55" s="45">
        <v>0</v>
      </c>
      <c r="AC55" s="45">
        <v>0</v>
      </c>
      <c r="AD55" s="45">
        <v>0</v>
      </c>
      <c r="AE55" s="45">
        <v>0</v>
      </c>
      <c r="AF55" s="45">
        <v>0</v>
      </c>
      <c r="AG55" s="45">
        <v>0</v>
      </c>
      <c r="AH55" s="45">
        <v>0</v>
      </c>
      <c r="AI55" s="45">
        <v>0</v>
      </c>
      <c r="AJ55" s="45">
        <v>0</v>
      </c>
      <c r="AK55" s="45">
        <v>0</v>
      </c>
      <c r="AL55" s="45">
        <v>0</v>
      </c>
      <c r="AM55" s="45">
        <v>0</v>
      </c>
      <c r="AN55" s="45">
        <v>0</v>
      </c>
      <c r="AO55" s="45">
        <v>0</v>
      </c>
      <c r="AP55" s="45">
        <v>0</v>
      </c>
      <c r="AQ55" s="33">
        <f>SUM(F55:AP55)-AA55-K55-U55-S55</f>
        <v>3469.6800000000003</v>
      </c>
      <c r="AR55" s="113"/>
      <c r="AS55" s="46">
        <v>43679</v>
      </c>
      <c r="AT55" s="53">
        <v>0.37847222222222227</v>
      </c>
      <c r="AU55" s="44" t="s">
        <v>96</v>
      </c>
      <c r="AV55" s="54">
        <v>10</v>
      </c>
      <c r="AW55" s="66" t="s">
        <v>75</v>
      </c>
      <c r="AX55" s="44">
        <v>5.3</v>
      </c>
      <c r="AY55" s="44">
        <v>77</v>
      </c>
      <c r="AZ55" s="49">
        <v>50.7</v>
      </c>
      <c r="BA55" s="44">
        <v>33.200000000000003</v>
      </c>
      <c r="BB55" s="50">
        <v>24.6</v>
      </c>
      <c r="BC55" s="44">
        <v>761.2</v>
      </c>
      <c r="BD55" s="50">
        <v>8.5</v>
      </c>
      <c r="BE55" s="44">
        <v>0</v>
      </c>
      <c r="BF55" s="44">
        <v>0</v>
      </c>
      <c r="BG55" s="44">
        <v>0.8</v>
      </c>
      <c r="BH55" s="55">
        <v>0.5</v>
      </c>
      <c r="BI55" s="52"/>
    </row>
    <row r="56" spans="1:61" ht="16.5" thickBot="1">
      <c r="A56" s="453">
        <f t="shared" si="18"/>
        <v>35</v>
      </c>
      <c r="B56" s="44" t="s">
        <v>96</v>
      </c>
      <c r="C56" s="43">
        <v>43759</v>
      </c>
      <c r="D56" s="44" t="s">
        <v>77</v>
      </c>
      <c r="E56" s="12"/>
      <c r="F56" s="45">
        <v>54.900000000000006</v>
      </c>
      <c r="G56" s="45">
        <v>0</v>
      </c>
      <c r="H56" s="45">
        <v>0</v>
      </c>
      <c r="I56" s="45">
        <v>0</v>
      </c>
      <c r="J56" s="45">
        <v>0</v>
      </c>
      <c r="K56" s="45">
        <v>0</v>
      </c>
      <c r="L56" s="45">
        <v>0</v>
      </c>
      <c r="M56" s="45">
        <v>0</v>
      </c>
      <c r="N56" s="45">
        <v>0</v>
      </c>
      <c r="O56" s="45">
        <v>0</v>
      </c>
      <c r="P56" s="45">
        <v>0</v>
      </c>
      <c r="Q56" s="45">
        <v>0</v>
      </c>
      <c r="R56" s="45">
        <v>0</v>
      </c>
      <c r="S56" s="45">
        <v>0</v>
      </c>
      <c r="T56" s="45">
        <v>0</v>
      </c>
      <c r="U56" s="45">
        <v>0</v>
      </c>
      <c r="V56" s="45">
        <v>0</v>
      </c>
      <c r="W56" s="45">
        <v>0</v>
      </c>
      <c r="X56" s="45">
        <v>0</v>
      </c>
      <c r="Y56" s="45">
        <v>0</v>
      </c>
      <c r="Z56" s="45">
        <v>0</v>
      </c>
      <c r="AA56" s="45">
        <v>0</v>
      </c>
      <c r="AB56" s="45">
        <v>0</v>
      </c>
      <c r="AC56" s="45">
        <v>0</v>
      </c>
      <c r="AD56" s="45">
        <v>0</v>
      </c>
      <c r="AE56" s="45">
        <v>0</v>
      </c>
      <c r="AF56" s="45">
        <v>0</v>
      </c>
      <c r="AG56" s="45">
        <v>0</v>
      </c>
      <c r="AH56" s="45">
        <v>0</v>
      </c>
      <c r="AI56" s="45">
        <v>0</v>
      </c>
      <c r="AJ56" s="45">
        <v>0</v>
      </c>
      <c r="AK56" s="45">
        <v>0</v>
      </c>
      <c r="AL56" s="45">
        <v>0</v>
      </c>
      <c r="AM56" s="45">
        <v>0</v>
      </c>
      <c r="AN56" s="45">
        <v>0</v>
      </c>
      <c r="AO56" s="45">
        <v>0</v>
      </c>
      <c r="AP56" s="45">
        <v>0</v>
      </c>
      <c r="AQ56" s="33">
        <f>SUM(F56:AP56)-AA56-K56-U56-S56</f>
        <v>54.900000000000006</v>
      </c>
      <c r="AR56" s="113"/>
      <c r="AS56" s="46">
        <v>43759</v>
      </c>
      <c r="AT56" s="53">
        <v>0.69097222222222221</v>
      </c>
      <c r="AU56" s="44" t="s">
        <v>96</v>
      </c>
      <c r="AV56" s="54">
        <v>10</v>
      </c>
      <c r="AW56" s="49" t="s">
        <v>75</v>
      </c>
      <c r="AX56" s="44">
        <v>11.5</v>
      </c>
      <c r="AY56" s="44">
        <v>193</v>
      </c>
      <c r="AZ56" s="49">
        <v>79.8</v>
      </c>
      <c r="BA56" s="44">
        <v>55.8</v>
      </c>
      <c r="BB56" s="50">
        <v>25.7</v>
      </c>
      <c r="BC56" s="44">
        <v>759.7</v>
      </c>
      <c r="BD56" s="50">
        <v>7.9</v>
      </c>
      <c r="BE56" s="44">
        <v>0</v>
      </c>
      <c r="BF56" s="44">
        <v>0</v>
      </c>
      <c r="BG56" s="44">
        <v>1</v>
      </c>
      <c r="BH56" s="55">
        <v>0.5</v>
      </c>
      <c r="BI56" s="52"/>
    </row>
    <row r="57" spans="1:61" s="13" customFormat="1" ht="18.75" thickBot="1">
      <c r="B57" s="160"/>
      <c r="C57" s="214" t="s">
        <v>219</v>
      </c>
      <c r="D57" s="1530"/>
      <c r="E57" s="1531">
        <v>0</v>
      </c>
      <c r="F57" s="215">
        <f t="shared" ref="F57:AP57" si="19">AVERAGE(F53:F56)</f>
        <v>1150.155</v>
      </c>
      <c r="G57" s="215">
        <f t="shared" si="19"/>
        <v>41.174999999999997</v>
      </c>
      <c r="H57" s="215">
        <f t="shared" si="19"/>
        <v>2.7450000000000001</v>
      </c>
      <c r="I57" s="215">
        <f t="shared" si="19"/>
        <v>0</v>
      </c>
      <c r="J57" s="215">
        <f t="shared" si="19"/>
        <v>0</v>
      </c>
      <c r="K57" s="215">
        <f t="shared" si="19"/>
        <v>2.7450000000000001</v>
      </c>
      <c r="L57" s="215">
        <f t="shared" si="19"/>
        <v>0</v>
      </c>
      <c r="M57" s="215">
        <f t="shared" si="19"/>
        <v>0</v>
      </c>
      <c r="N57" s="215">
        <f t="shared" si="19"/>
        <v>2.7450000000000001</v>
      </c>
      <c r="O57" s="215">
        <f t="shared" si="19"/>
        <v>0</v>
      </c>
      <c r="P57" s="215">
        <f t="shared" si="19"/>
        <v>0</v>
      </c>
      <c r="Q57" s="215">
        <f t="shared" si="19"/>
        <v>0</v>
      </c>
      <c r="R57" s="215">
        <f t="shared" si="19"/>
        <v>0</v>
      </c>
      <c r="S57" s="215">
        <f t="shared" si="19"/>
        <v>2.7450000000000001</v>
      </c>
      <c r="T57" s="215">
        <f t="shared" si="19"/>
        <v>0</v>
      </c>
      <c r="U57" s="215">
        <f t="shared" si="19"/>
        <v>203.13000000000002</v>
      </c>
      <c r="V57" s="215">
        <f t="shared" si="19"/>
        <v>2.7450000000000001</v>
      </c>
      <c r="W57" s="215">
        <f t="shared" si="19"/>
        <v>200.38500000000002</v>
      </c>
      <c r="X57" s="215">
        <f t="shared" si="19"/>
        <v>0</v>
      </c>
      <c r="Y57" s="215">
        <f>AVERAGE(Y53:Y56)</f>
        <v>0</v>
      </c>
      <c r="Z57" s="215">
        <f t="shared" si="19"/>
        <v>0</v>
      </c>
      <c r="AA57" s="215">
        <f t="shared" si="19"/>
        <v>0</v>
      </c>
      <c r="AB57" s="215">
        <f t="shared" si="19"/>
        <v>0</v>
      </c>
      <c r="AC57" s="215">
        <f t="shared" si="19"/>
        <v>0</v>
      </c>
      <c r="AD57" s="215">
        <f t="shared" si="19"/>
        <v>0</v>
      </c>
      <c r="AE57" s="215">
        <f t="shared" si="19"/>
        <v>0</v>
      </c>
      <c r="AF57" s="215">
        <f t="shared" si="19"/>
        <v>0</v>
      </c>
      <c r="AG57" s="215">
        <f t="shared" si="19"/>
        <v>0</v>
      </c>
      <c r="AH57" s="215">
        <f t="shared" si="19"/>
        <v>0</v>
      </c>
      <c r="AI57" s="215">
        <f t="shared" si="19"/>
        <v>0</v>
      </c>
      <c r="AJ57" s="215">
        <f t="shared" si="19"/>
        <v>0</v>
      </c>
      <c r="AK57" s="215">
        <f t="shared" si="19"/>
        <v>0</v>
      </c>
      <c r="AL57" s="215">
        <f t="shared" si="19"/>
        <v>0</v>
      </c>
      <c r="AM57" s="215">
        <f t="shared" si="19"/>
        <v>0</v>
      </c>
      <c r="AN57" s="215">
        <f t="shared" si="19"/>
        <v>0</v>
      </c>
      <c r="AO57" s="215">
        <f t="shared" si="19"/>
        <v>0</v>
      </c>
      <c r="AP57" s="215">
        <f t="shared" si="19"/>
        <v>0</v>
      </c>
      <c r="AQ57" s="730">
        <f>SUM(AQ53:AQ56)</f>
        <v>5599.8</v>
      </c>
      <c r="AR57" s="163"/>
      <c r="AS57" s="172"/>
      <c r="AT57" s="173"/>
      <c r="AU57" s="160"/>
      <c r="AV57" s="174"/>
      <c r="AW57" s="166"/>
      <c r="AX57" s="160"/>
      <c r="AY57" s="160"/>
      <c r="AZ57" s="166"/>
      <c r="BA57" s="160"/>
      <c r="BB57" s="167"/>
      <c r="BC57" s="160"/>
      <c r="BD57" s="167"/>
      <c r="BE57" s="160"/>
      <c r="BF57" s="160"/>
      <c r="BG57" s="160"/>
      <c r="BH57" s="168"/>
      <c r="BI57" s="169"/>
    </row>
    <row r="58" spans="1:61" s="13" customFormat="1" ht="15.75" thickBot="1">
      <c r="B58" s="160"/>
      <c r="C58" s="170"/>
      <c r="D58" s="160"/>
      <c r="E58" s="161"/>
      <c r="F58" s="162"/>
      <c r="G58" s="162"/>
      <c r="H58" s="162"/>
      <c r="I58" s="162"/>
      <c r="J58" s="162"/>
      <c r="K58" s="162"/>
      <c r="L58" s="162"/>
      <c r="M58" s="162"/>
      <c r="N58" s="162"/>
      <c r="O58" s="162"/>
      <c r="P58" s="162"/>
      <c r="Q58" s="162"/>
      <c r="R58" s="162"/>
      <c r="S58" s="162"/>
      <c r="T58" s="162"/>
      <c r="U58" s="162"/>
      <c r="V58" s="162"/>
      <c r="W58" s="162"/>
      <c r="X58" s="162"/>
      <c r="Y58" s="162"/>
      <c r="Z58" s="162"/>
      <c r="AA58" s="162"/>
      <c r="AB58" s="162"/>
      <c r="AC58" s="162"/>
      <c r="AD58" s="162"/>
      <c r="AE58" s="162"/>
      <c r="AF58" s="162"/>
      <c r="AG58" s="162"/>
      <c r="AH58" s="162"/>
      <c r="AI58" s="162"/>
      <c r="AJ58" s="162"/>
      <c r="AK58" s="162"/>
      <c r="AL58" s="162"/>
      <c r="AM58" s="162"/>
      <c r="AN58" s="162"/>
      <c r="AO58" s="162"/>
      <c r="AP58" s="162"/>
      <c r="AQ58" s="162"/>
      <c r="AR58" s="163"/>
      <c r="AS58" s="172"/>
      <c r="AT58" s="173"/>
      <c r="AU58" s="160"/>
      <c r="AV58" s="174"/>
      <c r="AW58" s="166"/>
      <c r="AX58" s="160"/>
      <c r="AY58" s="160"/>
      <c r="AZ58" s="166"/>
      <c r="BA58" s="160"/>
      <c r="BB58" s="167"/>
      <c r="BC58" s="160"/>
      <c r="BD58" s="167"/>
      <c r="BE58" s="160"/>
      <c r="BF58" s="160"/>
      <c r="BG58" s="160"/>
      <c r="BH58" s="168"/>
      <c r="BI58" s="169"/>
    </row>
    <row r="59" spans="1:61" ht="16.5" thickBot="1">
      <c r="A59" s="453">
        <f>A56+1</f>
        <v>36</v>
      </c>
      <c r="B59" s="44" t="s">
        <v>98</v>
      </c>
      <c r="C59" s="56">
        <v>43503</v>
      </c>
      <c r="D59" s="44" t="s">
        <v>77</v>
      </c>
      <c r="E59" s="12"/>
      <c r="F59" s="45">
        <v>76.86</v>
      </c>
      <c r="G59" s="45">
        <v>0</v>
      </c>
      <c r="H59" s="45">
        <v>0</v>
      </c>
      <c r="I59" s="45">
        <v>439.20000000000005</v>
      </c>
      <c r="J59" s="45">
        <v>0</v>
      </c>
      <c r="K59" s="45">
        <v>65.88</v>
      </c>
      <c r="L59" s="45">
        <v>0</v>
      </c>
      <c r="M59" s="45">
        <v>65.88</v>
      </c>
      <c r="N59" s="45">
        <v>0</v>
      </c>
      <c r="O59" s="45">
        <v>0</v>
      </c>
      <c r="P59" s="45">
        <v>0</v>
      </c>
      <c r="Q59" s="45">
        <v>0</v>
      </c>
      <c r="R59" s="45">
        <v>0</v>
      </c>
      <c r="S59" s="45">
        <v>0</v>
      </c>
      <c r="T59" s="45">
        <v>0</v>
      </c>
      <c r="U59" s="45">
        <v>0</v>
      </c>
      <c r="V59" s="45">
        <v>0</v>
      </c>
      <c r="W59" s="45">
        <v>0</v>
      </c>
      <c r="X59" s="45">
        <v>0</v>
      </c>
      <c r="Y59" s="45">
        <v>0</v>
      </c>
      <c r="Z59" s="45">
        <v>0</v>
      </c>
      <c r="AA59" s="45">
        <v>10.98</v>
      </c>
      <c r="AB59" s="45">
        <v>0</v>
      </c>
      <c r="AC59" s="45">
        <v>10.98</v>
      </c>
      <c r="AD59" s="45">
        <v>0</v>
      </c>
      <c r="AE59" s="45">
        <v>0</v>
      </c>
      <c r="AF59" s="45">
        <v>0</v>
      </c>
      <c r="AG59" s="45">
        <v>0</v>
      </c>
      <c r="AH59" s="45">
        <v>0</v>
      </c>
      <c r="AI59" s="45">
        <v>0</v>
      </c>
      <c r="AJ59" s="45">
        <v>0</v>
      </c>
      <c r="AK59" s="45">
        <v>0</v>
      </c>
      <c r="AL59" s="45">
        <v>0</v>
      </c>
      <c r="AM59" s="45">
        <v>0</v>
      </c>
      <c r="AN59" s="45">
        <v>0</v>
      </c>
      <c r="AO59" s="45">
        <v>0</v>
      </c>
      <c r="AP59" s="45">
        <v>0</v>
      </c>
      <c r="AQ59" s="33">
        <f>SUM(F59:AP59)-AA59-K59-U59-S59</f>
        <v>592.92000000000007</v>
      </c>
      <c r="AR59" s="113"/>
      <c r="AS59" s="61" t="s">
        <v>99</v>
      </c>
      <c r="AT59" s="61" t="s">
        <v>100</v>
      </c>
      <c r="AU59" s="49" t="s">
        <v>101</v>
      </c>
      <c r="AV59" s="48">
        <v>10</v>
      </c>
      <c r="AW59" s="49" t="s">
        <v>75</v>
      </c>
      <c r="AX59" s="63">
        <v>10.3</v>
      </c>
      <c r="AY59" s="63">
        <v>101</v>
      </c>
      <c r="AZ59" s="49">
        <v>0.39</v>
      </c>
      <c r="BA59" s="63">
        <v>0.2</v>
      </c>
      <c r="BB59" s="50">
        <v>15.3</v>
      </c>
      <c r="BC59" s="63">
        <v>768.7</v>
      </c>
      <c r="BD59" s="50">
        <v>7.6</v>
      </c>
      <c r="BE59" s="63">
        <v>1</v>
      </c>
      <c r="BF59" s="63" t="s">
        <v>91</v>
      </c>
      <c r="BG59" s="63">
        <v>32</v>
      </c>
      <c r="BH59" s="55">
        <v>0.5</v>
      </c>
      <c r="BI59" s="64"/>
    </row>
    <row r="60" spans="1:61" ht="16.5" thickBot="1">
      <c r="A60" s="453">
        <f t="shared" ref="A60" si="20">A59+1</f>
        <v>37</v>
      </c>
      <c r="B60" s="44" t="s">
        <v>98</v>
      </c>
      <c r="C60" s="56">
        <v>43586</v>
      </c>
      <c r="D60" s="44" t="s">
        <v>77</v>
      </c>
      <c r="E60" s="12"/>
      <c r="F60" s="45">
        <v>1668.96</v>
      </c>
      <c r="G60" s="45">
        <v>0</v>
      </c>
      <c r="H60" s="45">
        <v>0</v>
      </c>
      <c r="I60" s="45">
        <v>0</v>
      </c>
      <c r="J60" s="45">
        <v>21.96</v>
      </c>
      <c r="K60" s="45">
        <v>0</v>
      </c>
      <c r="L60" s="45">
        <v>0</v>
      </c>
      <c r="M60" s="45">
        <v>0</v>
      </c>
      <c r="N60" s="45">
        <v>0</v>
      </c>
      <c r="O60" s="45">
        <v>0</v>
      </c>
      <c r="P60" s="45">
        <v>0</v>
      </c>
      <c r="Q60" s="45">
        <v>0</v>
      </c>
      <c r="R60" s="45">
        <v>0</v>
      </c>
      <c r="S60" s="45">
        <v>0</v>
      </c>
      <c r="T60" s="45">
        <v>0</v>
      </c>
      <c r="U60" s="45">
        <v>0</v>
      </c>
      <c r="V60" s="45">
        <v>0</v>
      </c>
      <c r="W60" s="45">
        <v>0</v>
      </c>
      <c r="X60" s="45">
        <v>0</v>
      </c>
      <c r="Y60" s="45">
        <v>0</v>
      </c>
      <c r="Z60" s="45">
        <v>0</v>
      </c>
      <c r="AA60" s="45">
        <v>0</v>
      </c>
      <c r="AB60" s="45">
        <v>0</v>
      </c>
      <c r="AC60" s="45">
        <v>0</v>
      </c>
      <c r="AD60" s="45">
        <v>0</v>
      </c>
      <c r="AE60" s="45">
        <v>0</v>
      </c>
      <c r="AF60" s="45">
        <v>0</v>
      </c>
      <c r="AG60" s="45">
        <v>0</v>
      </c>
      <c r="AH60" s="45">
        <v>0</v>
      </c>
      <c r="AI60" s="45">
        <v>0</v>
      </c>
      <c r="AJ60" s="45">
        <v>0</v>
      </c>
      <c r="AK60" s="45">
        <v>0</v>
      </c>
      <c r="AL60" s="45">
        <v>0</v>
      </c>
      <c r="AM60" s="45">
        <v>0</v>
      </c>
      <c r="AN60" s="45">
        <v>0</v>
      </c>
      <c r="AO60" s="45">
        <v>0</v>
      </c>
      <c r="AP60" s="45">
        <v>0</v>
      </c>
      <c r="AQ60" s="33">
        <f>SUM(F60:AP60)-AA60-K60-U60-S60</f>
        <v>1690.92</v>
      </c>
      <c r="AR60" s="113"/>
      <c r="AS60" s="46">
        <v>43586</v>
      </c>
      <c r="AT60" s="53">
        <v>0.61458333333333337</v>
      </c>
      <c r="AU60" s="44" t="s">
        <v>101</v>
      </c>
      <c r="AV60" s="44">
        <v>10</v>
      </c>
      <c r="AW60" s="49" t="s">
        <v>75</v>
      </c>
      <c r="AX60" s="44">
        <v>8</v>
      </c>
      <c r="AY60" s="44">
        <v>103</v>
      </c>
      <c r="AZ60" s="49">
        <v>6.9999999999999999E-4</v>
      </c>
      <c r="BA60" s="44">
        <v>0</v>
      </c>
      <c r="BB60" s="50">
        <v>28.3</v>
      </c>
      <c r="BC60" s="44">
        <v>759.5</v>
      </c>
      <c r="BD60" s="50">
        <v>7.8</v>
      </c>
      <c r="BE60" s="44">
        <v>0</v>
      </c>
      <c r="BF60" s="44">
        <v>0</v>
      </c>
      <c r="BG60" s="44">
        <v>18</v>
      </c>
      <c r="BH60" s="55">
        <v>0.2</v>
      </c>
      <c r="BI60" s="52"/>
    </row>
    <row r="61" spans="1:61" s="13" customFormat="1" ht="18.75" thickBot="1">
      <c r="B61" s="160"/>
      <c r="C61" s="214" t="s">
        <v>219</v>
      </c>
      <c r="D61" s="1530"/>
      <c r="E61" s="1531">
        <v>0</v>
      </c>
      <c r="F61" s="215">
        <f t="shared" ref="F61:AP61" si="21">AVERAGE(F59:F60)</f>
        <v>872.91</v>
      </c>
      <c r="G61" s="215">
        <f t="shared" si="21"/>
        <v>0</v>
      </c>
      <c r="H61" s="215">
        <f t="shared" si="21"/>
        <v>0</v>
      </c>
      <c r="I61" s="215">
        <f t="shared" si="21"/>
        <v>219.60000000000002</v>
      </c>
      <c r="J61" s="215">
        <f t="shared" si="21"/>
        <v>10.98</v>
      </c>
      <c r="K61" s="215">
        <f t="shared" si="21"/>
        <v>32.94</v>
      </c>
      <c r="L61" s="215">
        <f t="shared" si="21"/>
        <v>0</v>
      </c>
      <c r="M61" s="215">
        <f t="shared" si="21"/>
        <v>32.94</v>
      </c>
      <c r="N61" s="215">
        <f t="shared" si="21"/>
        <v>0</v>
      </c>
      <c r="O61" s="215">
        <f t="shared" si="21"/>
        <v>0</v>
      </c>
      <c r="P61" s="215">
        <f t="shared" si="21"/>
        <v>0</v>
      </c>
      <c r="Q61" s="215">
        <f t="shared" si="21"/>
        <v>0</v>
      </c>
      <c r="R61" s="215">
        <f t="shared" si="21"/>
        <v>0</v>
      </c>
      <c r="S61" s="215">
        <f t="shared" si="21"/>
        <v>0</v>
      </c>
      <c r="T61" s="215">
        <f t="shared" si="21"/>
        <v>0</v>
      </c>
      <c r="U61" s="215">
        <f t="shared" si="21"/>
        <v>0</v>
      </c>
      <c r="V61" s="215">
        <f t="shared" si="21"/>
        <v>0</v>
      </c>
      <c r="W61" s="215">
        <f t="shared" si="21"/>
        <v>0</v>
      </c>
      <c r="X61" s="215">
        <f t="shared" si="21"/>
        <v>0</v>
      </c>
      <c r="Y61" s="215">
        <f>AVERAGE(Y59:Y60)</f>
        <v>0</v>
      </c>
      <c r="Z61" s="215">
        <f t="shared" si="21"/>
        <v>0</v>
      </c>
      <c r="AA61" s="215">
        <f t="shared" si="21"/>
        <v>5.49</v>
      </c>
      <c r="AB61" s="215">
        <f t="shared" si="21"/>
        <v>0</v>
      </c>
      <c r="AC61" s="215">
        <f t="shared" si="21"/>
        <v>5.49</v>
      </c>
      <c r="AD61" s="215">
        <f t="shared" si="21"/>
        <v>0</v>
      </c>
      <c r="AE61" s="215">
        <f t="shared" si="21"/>
        <v>0</v>
      </c>
      <c r="AF61" s="215">
        <f t="shared" si="21"/>
        <v>0</v>
      </c>
      <c r="AG61" s="215">
        <f t="shared" si="21"/>
        <v>0</v>
      </c>
      <c r="AH61" s="215">
        <f t="shared" si="21"/>
        <v>0</v>
      </c>
      <c r="AI61" s="215">
        <f t="shared" si="21"/>
        <v>0</v>
      </c>
      <c r="AJ61" s="215">
        <f t="shared" si="21"/>
        <v>0</v>
      </c>
      <c r="AK61" s="215">
        <f t="shared" si="21"/>
        <v>0</v>
      </c>
      <c r="AL61" s="215">
        <f t="shared" si="21"/>
        <v>0</v>
      </c>
      <c r="AM61" s="215">
        <f t="shared" si="21"/>
        <v>0</v>
      </c>
      <c r="AN61" s="215">
        <f t="shared" si="21"/>
        <v>0</v>
      </c>
      <c r="AO61" s="215">
        <f t="shared" si="21"/>
        <v>0</v>
      </c>
      <c r="AP61" s="215">
        <f t="shared" si="21"/>
        <v>0</v>
      </c>
      <c r="AQ61" s="730">
        <f>SUM(AQ59:AQ60)</f>
        <v>2283.84</v>
      </c>
      <c r="AR61" s="163"/>
      <c r="AS61" s="172"/>
      <c r="AT61" s="173"/>
      <c r="AU61" s="160"/>
      <c r="AV61" s="174"/>
      <c r="AW61" s="166"/>
      <c r="AX61" s="160"/>
      <c r="AY61" s="160"/>
      <c r="AZ61" s="166"/>
      <c r="BA61" s="160"/>
      <c r="BB61" s="167"/>
      <c r="BC61" s="160"/>
      <c r="BD61" s="167"/>
      <c r="BE61" s="160"/>
      <c r="BF61" s="160"/>
      <c r="BG61" s="160"/>
      <c r="BH61" s="168"/>
      <c r="BI61" s="169"/>
    </row>
    <row r="62" spans="1:61" s="13" customFormat="1" ht="15.75" thickBot="1">
      <c r="B62" s="160"/>
      <c r="C62" s="170"/>
      <c r="D62" s="160"/>
      <c r="E62" s="161"/>
      <c r="F62" s="162"/>
      <c r="G62" s="162"/>
      <c r="H62" s="162"/>
      <c r="I62" s="162"/>
      <c r="J62" s="162"/>
      <c r="K62" s="162"/>
      <c r="L62" s="162"/>
      <c r="M62" s="162"/>
      <c r="N62" s="162"/>
      <c r="O62" s="162"/>
      <c r="P62" s="162"/>
      <c r="Q62" s="162"/>
      <c r="R62" s="162"/>
      <c r="S62" s="162"/>
      <c r="T62" s="162"/>
      <c r="U62" s="162"/>
      <c r="V62" s="162"/>
      <c r="W62" s="162"/>
      <c r="X62" s="162"/>
      <c r="Y62" s="162"/>
      <c r="Z62" s="162"/>
      <c r="AA62" s="162"/>
      <c r="AB62" s="162"/>
      <c r="AC62" s="162"/>
      <c r="AD62" s="162"/>
      <c r="AE62" s="162"/>
      <c r="AF62" s="162"/>
      <c r="AG62" s="162"/>
      <c r="AH62" s="162"/>
      <c r="AI62" s="162"/>
      <c r="AJ62" s="162"/>
      <c r="AK62" s="162"/>
      <c r="AL62" s="162"/>
      <c r="AM62" s="162"/>
      <c r="AN62" s="162"/>
      <c r="AO62" s="162"/>
      <c r="AP62" s="162"/>
      <c r="AQ62" s="162"/>
      <c r="AR62" s="163"/>
      <c r="AS62" s="172"/>
      <c r="AT62" s="173"/>
      <c r="AU62" s="160"/>
      <c r="AV62" s="174"/>
      <c r="AW62" s="166"/>
      <c r="AX62" s="160"/>
      <c r="AY62" s="160"/>
      <c r="AZ62" s="166"/>
      <c r="BA62" s="160"/>
      <c r="BB62" s="167"/>
      <c r="BC62" s="160"/>
      <c r="BD62" s="167"/>
      <c r="BE62" s="160"/>
      <c r="BF62" s="160"/>
      <c r="BG62" s="160"/>
      <c r="BH62" s="168"/>
      <c r="BI62" s="169"/>
    </row>
    <row r="63" spans="1:61" ht="16.5" thickBot="1">
      <c r="A63" s="453">
        <f>A60+1</f>
        <v>38</v>
      </c>
      <c r="B63" s="44" t="s">
        <v>84</v>
      </c>
      <c r="C63" s="56">
        <v>43495</v>
      </c>
      <c r="D63" s="44" t="s">
        <v>77</v>
      </c>
      <c r="E63" s="12"/>
      <c r="F63" s="45">
        <v>10.98</v>
      </c>
      <c r="G63" s="45">
        <v>0</v>
      </c>
      <c r="H63" s="45">
        <v>0</v>
      </c>
      <c r="I63" s="45">
        <v>98.820000000000007</v>
      </c>
      <c r="J63" s="45">
        <v>0</v>
      </c>
      <c r="K63" s="45">
        <v>76.86</v>
      </c>
      <c r="L63" s="45">
        <v>0</v>
      </c>
      <c r="M63" s="45">
        <v>76.86</v>
      </c>
      <c r="N63" s="45">
        <v>0</v>
      </c>
      <c r="O63" s="45">
        <v>0</v>
      </c>
      <c r="P63" s="45">
        <v>0</v>
      </c>
      <c r="Q63" s="45">
        <v>0</v>
      </c>
      <c r="R63" s="45">
        <v>0</v>
      </c>
      <c r="S63" s="45">
        <v>0</v>
      </c>
      <c r="T63" s="45">
        <v>0</v>
      </c>
      <c r="U63" s="45">
        <v>0</v>
      </c>
      <c r="V63" s="45">
        <v>0</v>
      </c>
      <c r="W63" s="45">
        <v>0</v>
      </c>
      <c r="X63" s="45">
        <v>0</v>
      </c>
      <c r="Y63" s="45">
        <v>0</v>
      </c>
      <c r="Z63" s="45">
        <v>0</v>
      </c>
      <c r="AA63" s="45">
        <v>0</v>
      </c>
      <c r="AB63" s="45">
        <v>0</v>
      </c>
      <c r="AC63" s="45">
        <v>0</v>
      </c>
      <c r="AD63" s="45">
        <v>0</v>
      </c>
      <c r="AE63" s="45">
        <v>0</v>
      </c>
      <c r="AF63" s="45">
        <v>0</v>
      </c>
      <c r="AG63" s="45">
        <v>0</v>
      </c>
      <c r="AH63" s="45">
        <v>0</v>
      </c>
      <c r="AI63" s="45">
        <v>0</v>
      </c>
      <c r="AJ63" s="45">
        <v>0</v>
      </c>
      <c r="AK63" s="45">
        <v>0</v>
      </c>
      <c r="AL63" s="45">
        <v>0</v>
      </c>
      <c r="AM63" s="45">
        <v>0</v>
      </c>
      <c r="AN63" s="45">
        <v>0</v>
      </c>
      <c r="AO63" s="45">
        <v>0</v>
      </c>
      <c r="AP63" s="45">
        <v>0</v>
      </c>
      <c r="AQ63" s="33">
        <f>SUM(F63:AP63)-AA63-K63-U63-S63</f>
        <v>186.66000000000003</v>
      </c>
      <c r="AR63" s="113"/>
      <c r="AS63" s="65">
        <v>43495</v>
      </c>
      <c r="AT63" s="53">
        <v>0.47916666666666669</v>
      </c>
      <c r="AU63" s="44" t="s">
        <v>85</v>
      </c>
      <c r="AV63" s="48">
        <v>10</v>
      </c>
      <c r="AW63" s="49" t="s">
        <v>75</v>
      </c>
      <c r="AX63" s="63">
        <v>8.1809999999999992</v>
      </c>
      <c r="AY63" s="63">
        <v>86.5</v>
      </c>
      <c r="AZ63" s="49">
        <v>0.32</v>
      </c>
      <c r="BA63" s="63">
        <v>0.2</v>
      </c>
      <c r="BB63" s="50">
        <v>18</v>
      </c>
      <c r="BC63" s="63">
        <v>760</v>
      </c>
      <c r="BD63" s="50">
        <v>8.51</v>
      </c>
      <c r="BE63" s="63">
        <v>3</v>
      </c>
      <c r="BF63" s="63">
        <v>0</v>
      </c>
      <c r="BG63" s="63">
        <v>17</v>
      </c>
      <c r="BH63" s="55">
        <v>0.3</v>
      </c>
      <c r="BI63" s="64"/>
    </row>
    <row r="64" spans="1:61" ht="18.75" thickBot="1">
      <c r="A64" s="1350">
        <f t="shared" ref="A64" si="22">A63+1</f>
        <v>39</v>
      </c>
      <c r="B64" s="1349" t="s">
        <v>84</v>
      </c>
      <c r="C64" s="56">
        <v>43586</v>
      </c>
      <c r="D64" s="44" t="s">
        <v>77</v>
      </c>
      <c r="E64" s="12"/>
      <c r="F64" s="45">
        <v>395.28000000000003</v>
      </c>
      <c r="G64" s="45">
        <v>21.96</v>
      </c>
      <c r="H64" s="45">
        <v>0</v>
      </c>
      <c r="I64" s="45">
        <v>32.94</v>
      </c>
      <c r="J64" s="45">
        <v>10.98</v>
      </c>
      <c r="K64" s="45">
        <v>21.96</v>
      </c>
      <c r="L64" s="45">
        <v>0</v>
      </c>
      <c r="M64" s="45">
        <v>21.96</v>
      </c>
      <c r="N64" s="45">
        <v>0</v>
      </c>
      <c r="O64" s="45">
        <v>0</v>
      </c>
      <c r="P64" s="45">
        <v>0</v>
      </c>
      <c r="Q64" s="45">
        <v>0</v>
      </c>
      <c r="R64" s="45">
        <v>0</v>
      </c>
      <c r="S64" s="45">
        <v>0</v>
      </c>
      <c r="T64" s="45">
        <v>0</v>
      </c>
      <c r="U64" s="45">
        <v>0</v>
      </c>
      <c r="V64" s="45">
        <v>0</v>
      </c>
      <c r="W64" s="45">
        <v>0</v>
      </c>
      <c r="X64" s="45">
        <v>0</v>
      </c>
      <c r="Y64" s="45">
        <v>0</v>
      </c>
      <c r="Z64" s="45">
        <v>0</v>
      </c>
      <c r="AA64" s="45">
        <v>0</v>
      </c>
      <c r="AB64" s="45">
        <v>0</v>
      </c>
      <c r="AC64" s="45">
        <v>0</v>
      </c>
      <c r="AD64" s="45">
        <v>0</v>
      </c>
      <c r="AE64" s="45">
        <v>0</v>
      </c>
      <c r="AF64" s="45">
        <v>0</v>
      </c>
      <c r="AG64" s="45">
        <v>0</v>
      </c>
      <c r="AH64" s="45">
        <v>0</v>
      </c>
      <c r="AI64" s="45">
        <v>0</v>
      </c>
      <c r="AJ64" s="45">
        <v>0</v>
      </c>
      <c r="AK64" s="45">
        <v>0</v>
      </c>
      <c r="AL64" s="45">
        <v>0</v>
      </c>
      <c r="AM64" s="45">
        <v>0</v>
      </c>
      <c r="AN64" s="45">
        <v>0</v>
      </c>
      <c r="AO64" s="45">
        <v>0</v>
      </c>
      <c r="AP64" s="45">
        <v>0</v>
      </c>
      <c r="AQ64" s="33">
        <f>SUM(F64:AP64)-AA64-K64-U64-S64</f>
        <v>483.12</v>
      </c>
      <c r="AR64" s="113"/>
      <c r="AS64" s="46">
        <v>43586</v>
      </c>
      <c r="AT64" s="53">
        <v>0.5625</v>
      </c>
      <c r="AU64" s="44" t="s">
        <v>85</v>
      </c>
      <c r="AV64" s="44">
        <v>5</v>
      </c>
      <c r="AW64" s="49" t="s">
        <v>75</v>
      </c>
      <c r="AX64" s="44">
        <v>15.76</v>
      </c>
      <c r="AY64" s="44">
        <v>183</v>
      </c>
      <c r="AZ64" s="49">
        <v>0.20399999999999999</v>
      </c>
      <c r="BA64" s="44">
        <v>0.1</v>
      </c>
      <c r="BB64" s="50">
        <v>22.7</v>
      </c>
      <c r="BC64" s="44">
        <v>760.5</v>
      </c>
      <c r="BD64" s="50">
        <v>9.1999999999999993</v>
      </c>
      <c r="BE64" s="44">
        <v>0</v>
      </c>
      <c r="BF64" s="44">
        <v>0</v>
      </c>
      <c r="BG64" s="44">
        <v>10</v>
      </c>
      <c r="BH64" s="55">
        <v>0.05</v>
      </c>
      <c r="BI64" s="52" t="s">
        <v>138</v>
      </c>
    </row>
    <row r="65" spans="1:61" s="13" customFormat="1" ht="18.75" thickBot="1">
      <c r="B65" s="160"/>
      <c r="C65" s="214" t="s">
        <v>219</v>
      </c>
      <c r="D65" s="1530"/>
      <c r="E65" s="1531">
        <v>0</v>
      </c>
      <c r="F65" s="215">
        <f t="shared" ref="F65:AP65" si="23">AVERAGE(F63:F64)</f>
        <v>203.13000000000002</v>
      </c>
      <c r="G65" s="215">
        <f t="shared" si="23"/>
        <v>10.98</v>
      </c>
      <c r="H65" s="215">
        <f t="shared" si="23"/>
        <v>0</v>
      </c>
      <c r="I65" s="215">
        <f t="shared" si="23"/>
        <v>65.88</v>
      </c>
      <c r="J65" s="215">
        <f t="shared" si="23"/>
        <v>5.49</v>
      </c>
      <c r="K65" s="215">
        <f t="shared" si="23"/>
        <v>49.41</v>
      </c>
      <c r="L65" s="215">
        <f t="shared" si="23"/>
        <v>0</v>
      </c>
      <c r="M65" s="215">
        <f t="shared" si="23"/>
        <v>49.41</v>
      </c>
      <c r="N65" s="215">
        <f t="shared" si="23"/>
        <v>0</v>
      </c>
      <c r="O65" s="215">
        <f t="shared" si="23"/>
        <v>0</v>
      </c>
      <c r="P65" s="215">
        <f t="shared" si="23"/>
        <v>0</v>
      </c>
      <c r="Q65" s="215">
        <f t="shared" si="23"/>
        <v>0</v>
      </c>
      <c r="R65" s="215">
        <f t="shared" si="23"/>
        <v>0</v>
      </c>
      <c r="S65" s="215">
        <f t="shared" si="23"/>
        <v>0</v>
      </c>
      <c r="T65" s="215">
        <f t="shared" si="23"/>
        <v>0</v>
      </c>
      <c r="U65" s="215">
        <f t="shared" si="23"/>
        <v>0</v>
      </c>
      <c r="V65" s="215">
        <f t="shared" si="23"/>
        <v>0</v>
      </c>
      <c r="W65" s="215">
        <f t="shared" si="23"/>
        <v>0</v>
      </c>
      <c r="X65" s="215">
        <f t="shared" si="23"/>
        <v>0</v>
      </c>
      <c r="Y65" s="215">
        <f>AVERAGE(Y63:Y64)</f>
        <v>0</v>
      </c>
      <c r="Z65" s="215">
        <f t="shared" si="23"/>
        <v>0</v>
      </c>
      <c r="AA65" s="215">
        <f t="shared" si="23"/>
        <v>0</v>
      </c>
      <c r="AB65" s="215">
        <f t="shared" si="23"/>
        <v>0</v>
      </c>
      <c r="AC65" s="215">
        <f t="shared" si="23"/>
        <v>0</v>
      </c>
      <c r="AD65" s="215">
        <f t="shared" si="23"/>
        <v>0</v>
      </c>
      <c r="AE65" s="215">
        <f t="shared" si="23"/>
        <v>0</v>
      </c>
      <c r="AF65" s="215">
        <f t="shared" si="23"/>
        <v>0</v>
      </c>
      <c r="AG65" s="215">
        <f t="shared" si="23"/>
        <v>0</v>
      </c>
      <c r="AH65" s="215">
        <f t="shared" si="23"/>
        <v>0</v>
      </c>
      <c r="AI65" s="215">
        <f t="shared" si="23"/>
        <v>0</v>
      </c>
      <c r="AJ65" s="215">
        <f t="shared" si="23"/>
        <v>0</v>
      </c>
      <c r="AK65" s="215">
        <f t="shared" si="23"/>
        <v>0</v>
      </c>
      <c r="AL65" s="215">
        <f t="shared" si="23"/>
        <v>0</v>
      </c>
      <c r="AM65" s="215">
        <f t="shared" si="23"/>
        <v>0</v>
      </c>
      <c r="AN65" s="215">
        <f t="shared" si="23"/>
        <v>0</v>
      </c>
      <c r="AO65" s="215">
        <f t="shared" si="23"/>
        <v>0</v>
      </c>
      <c r="AP65" s="215">
        <f t="shared" si="23"/>
        <v>0</v>
      </c>
      <c r="AQ65" s="730">
        <f>SUM(AQ63:AQ64)</f>
        <v>669.78</v>
      </c>
      <c r="AR65" s="163"/>
      <c r="AS65" s="172"/>
      <c r="AT65" s="173"/>
      <c r="AU65" s="160"/>
      <c r="AV65" s="174"/>
      <c r="AW65" s="166"/>
      <c r="AX65" s="160"/>
      <c r="AY65" s="160"/>
      <c r="AZ65" s="166"/>
      <c r="BA65" s="160"/>
      <c r="BB65" s="167"/>
      <c r="BC65" s="160"/>
      <c r="BD65" s="167"/>
      <c r="BE65" s="160"/>
      <c r="BF65" s="160"/>
      <c r="BG65" s="160"/>
      <c r="BH65" s="168"/>
      <c r="BI65" s="169"/>
    </row>
    <row r="66" spans="1:61" ht="16.5" thickBot="1">
      <c r="B66" s="279"/>
      <c r="C66" s="159"/>
      <c r="D66" s="160"/>
      <c r="E66" s="161"/>
      <c r="F66" s="162"/>
      <c r="G66" s="162"/>
      <c r="H66" s="162"/>
      <c r="I66" s="162"/>
      <c r="J66" s="162"/>
      <c r="K66" s="162"/>
      <c r="L66" s="162"/>
      <c r="M66" s="162"/>
      <c r="N66" s="162"/>
      <c r="O66" s="162"/>
      <c r="P66" s="162"/>
      <c r="Q66" s="162"/>
      <c r="R66" s="162"/>
      <c r="S66" s="162"/>
      <c r="T66" s="162"/>
      <c r="U66" s="162"/>
      <c r="V66" s="162"/>
      <c r="W66" s="162"/>
      <c r="X66" s="162"/>
      <c r="Y66" s="162"/>
      <c r="Z66" s="162"/>
      <c r="AA66" s="162"/>
      <c r="AB66" s="162"/>
      <c r="AC66" s="162"/>
      <c r="AD66" s="162"/>
      <c r="AE66" s="162"/>
      <c r="AF66" s="162"/>
      <c r="AG66" s="162"/>
      <c r="AH66" s="162"/>
      <c r="AI66" s="162"/>
      <c r="AJ66" s="162"/>
      <c r="AK66" s="162"/>
      <c r="AL66" s="162"/>
      <c r="AM66" s="162"/>
      <c r="AN66" s="162"/>
      <c r="AO66" s="162"/>
      <c r="AP66" s="162"/>
      <c r="AQ66" s="732">
        <f>SUM(AQ4:AQ7,AQ10:AQ13,AQ16:AQ19,AQ22:AQ23,AQ26:AQ28,AQ31:AQ33,AQ36:AQ39,,AQ42:AQ45,AQ48:AQ50,AQ53:AQ56,AQ59:AQ60,AQ63:AQ64,)</f>
        <v>30140.1</v>
      </c>
      <c r="AR66" s="163"/>
      <c r="AS66" s="164" t="s">
        <v>220</v>
      </c>
      <c r="AT66" s="165"/>
      <c r="AU66" s="160"/>
      <c r="AV66" s="160"/>
      <c r="AW66" s="166"/>
      <c r="AX66" s="160"/>
      <c r="AY66" s="160"/>
      <c r="AZ66" s="166"/>
      <c r="BA66" s="160"/>
      <c r="BB66" s="167"/>
      <c r="BC66" s="160"/>
      <c r="BD66" s="167"/>
      <c r="BE66" s="160"/>
      <c r="BF66" s="160"/>
      <c r="BG66" s="160"/>
      <c r="BH66" s="168"/>
      <c r="BI66" s="169"/>
    </row>
    <row r="67" spans="1:61" ht="16.5" thickBot="1">
      <c r="B67" s="279"/>
      <c r="C67" s="278"/>
      <c r="D67" s="160"/>
      <c r="E67" s="161"/>
      <c r="F67" s="162"/>
      <c r="G67" s="162"/>
      <c r="H67" s="162"/>
      <c r="I67" s="162"/>
      <c r="J67" s="162"/>
      <c r="K67" s="162"/>
      <c r="L67" s="162"/>
      <c r="M67" s="162"/>
      <c r="N67" s="162"/>
      <c r="O67" s="162"/>
      <c r="P67" s="162"/>
      <c r="Q67" s="162"/>
      <c r="R67" s="162"/>
      <c r="S67" s="162"/>
      <c r="T67" s="162"/>
      <c r="U67" s="162"/>
      <c r="V67" s="162"/>
      <c r="W67" s="162"/>
      <c r="X67" s="162"/>
      <c r="Y67" s="162"/>
      <c r="Z67" s="162"/>
      <c r="AA67" s="162"/>
      <c r="AB67" s="162"/>
      <c r="AC67" s="162"/>
      <c r="AD67" s="162"/>
      <c r="AE67" s="162"/>
      <c r="AF67" s="162"/>
      <c r="AG67" s="162"/>
      <c r="AH67" s="162"/>
      <c r="AI67" s="162"/>
      <c r="AJ67" s="162"/>
      <c r="AK67" s="162"/>
      <c r="AL67" s="162"/>
      <c r="AM67" s="162"/>
      <c r="AN67" s="162"/>
      <c r="AO67" s="162"/>
      <c r="AP67" s="162"/>
      <c r="AQ67" s="733">
        <f>SUM(AQ8,AQ14,AQ20,AQ24,AQ29,AQ34,AQ40,AQ46,AQ51,AQ57,AQ61,AQ65)</f>
        <v>30140.100000000006</v>
      </c>
      <c r="AR67" s="163"/>
      <c r="AS67" s="164" t="s">
        <v>221</v>
      </c>
      <c r="AT67" s="165"/>
      <c r="AU67" s="160"/>
      <c r="AV67" s="160"/>
      <c r="AW67" s="166"/>
      <c r="AX67" s="160"/>
      <c r="AY67" s="160"/>
      <c r="AZ67" s="166"/>
      <c r="BA67" s="160"/>
      <c r="BB67" s="167"/>
      <c r="BC67" s="160"/>
      <c r="BD67" s="167"/>
      <c r="BE67" s="160"/>
      <c r="BF67" s="160"/>
      <c r="BG67" s="160"/>
      <c r="BH67" s="168"/>
      <c r="BI67" s="169"/>
    </row>
    <row r="68" spans="1:61" ht="15.75" thickBot="1">
      <c r="B68" s="160"/>
      <c r="C68" s="278"/>
      <c r="D68" s="160"/>
      <c r="E68" s="161"/>
      <c r="F68" s="162"/>
      <c r="G68" s="162"/>
      <c r="H68" s="162"/>
      <c r="I68" s="162"/>
      <c r="J68" s="162"/>
      <c r="K68" s="162"/>
      <c r="L68" s="162"/>
      <c r="M68" s="162"/>
      <c r="N68" s="162"/>
      <c r="O68" s="162"/>
      <c r="P68" s="162"/>
      <c r="Q68" s="162"/>
      <c r="R68" s="162"/>
      <c r="S68" s="162"/>
      <c r="T68" s="162"/>
      <c r="U68" s="162"/>
      <c r="V68" s="162"/>
      <c r="W68" s="162"/>
      <c r="X68" s="162"/>
      <c r="Y68" s="162"/>
      <c r="Z68" s="162"/>
      <c r="AA68" s="162"/>
      <c r="AB68" s="162"/>
      <c r="AC68" s="162"/>
      <c r="AD68" s="162"/>
      <c r="AE68" s="162"/>
      <c r="AF68" s="162"/>
      <c r="AG68" s="162"/>
      <c r="AH68" s="162"/>
      <c r="AI68" s="162"/>
      <c r="AJ68" s="162"/>
      <c r="AK68" s="162"/>
      <c r="AL68" s="162"/>
      <c r="AM68" s="162"/>
      <c r="AN68" s="162"/>
      <c r="AO68" s="162"/>
      <c r="AP68" s="162"/>
      <c r="AQ68" s="162"/>
      <c r="AR68" s="163"/>
      <c r="AS68" s="164"/>
      <c r="AT68" s="165"/>
      <c r="AU68" s="160"/>
      <c r="AV68" s="160"/>
      <c r="AW68" s="166"/>
      <c r="AX68" s="160"/>
      <c r="AY68" s="160"/>
      <c r="AZ68" s="166"/>
      <c r="BA68" s="160"/>
      <c r="BB68" s="167"/>
      <c r="BC68" s="160"/>
      <c r="BD68" s="167"/>
      <c r="BE68" s="160"/>
      <c r="BF68" s="160"/>
      <c r="BG68" s="160"/>
      <c r="BH68" s="168"/>
      <c r="BI68" s="169"/>
    </row>
    <row r="69" spans="1:61" ht="16.5" thickBot="1">
      <c r="A69" s="453">
        <v>1</v>
      </c>
      <c r="B69" s="280" t="s">
        <v>82</v>
      </c>
      <c r="C69" s="82">
        <v>43493</v>
      </c>
      <c r="D69" s="282" t="s">
        <v>74</v>
      </c>
      <c r="E69" s="12"/>
      <c r="F69" s="156">
        <v>11.466666666666667</v>
      </c>
      <c r="G69" s="156">
        <v>18.8</v>
      </c>
      <c r="H69" s="156">
        <v>9.0666666666666664</v>
      </c>
      <c r="I69" s="156">
        <v>0</v>
      </c>
      <c r="J69" s="156">
        <v>0</v>
      </c>
      <c r="K69" s="156">
        <v>0.93333333333333335</v>
      </c>
      <c r="L69" s="156">
        <v>0</v>
      </c>
      <c r="M69" s="156">
        <v>0</v>
      </c>
      <c r="N69" s="156">
        <v>0.8</v>
      </c>
      <c r="O69" s="156">
        <v>0</v>
      </c>
      <c r="P69" s="156">
        <v>0</v>
      </c>
      <c r="Q69" s="156">
        <v>0.13333333333333333</v>
      </c>
      <c r="R69" s="156">
        <v>0</v>
      </c>
      <c r="S69" s="156">
        <v>9.0666666666666664</v>
      </c>
      <c r="T69" s="156">
        <v>0</v>
      </c>
      <c r="U69" s="156">
        <v>0</v>
      </c>
      <c r="V69" s="156">
        <v>0</v>
      </c>
      <c r="W69" s="156">
        <v>0</v>
      </c>
      <c r="X69" s="156">
        <v>0</v>
      </c>
      <c r="Y69" s="156">
        <v>0</v>
      </c>
      <c r="Z69" s="156">
        <v>0</v>
      </c>
      <c r="AA69" s="156">
        <v>0</v>
      </c>
      <c r="AB69" s="156">
        <v>0</v>
      </c>
      <c r="AC69" s="156">
        <v>0</v>
      </c>
      <c r="AD69" s="156">
        <v>0</v>
      </c>
      <c r="AE69" s="156">
        <v>0</v>
      </c>
      <c r="AF69" s="156">
        <v>0</v>
      </c>
      <c r="AG69" s="156">
        <v>0</v>
      </c>
      <c r="AH69" s="156">
        <v>0</v>
      </c>
      <c r="AI69" s="156">
        <v>0</v>
      </c>
      <c r="AJ69" s="156">
        <v>0</v>
      </c>
      <c r="AK69" s="156">
        <v>0</v>
      </c>
      <c r="AL69" s="156">
        <v>0.53333333333333333</v>
      </c>
      <c r="AM69" s="156">
        <v>0</v>
      </c>
      <c r="AN69" s="156">
        <v>0.26666666666666666</v>
      </c>
      <c r="AO69" s="156">
        <v>0</v>
      </c>
      <c r="AP69" s="156">
        <v>0</v>
      </c>
      <c r="AQ69" s="157">
        <f t="shared" ref="AQ69:AQ77" si="24">SUM(F69:AP69)-AA69-K69-U69-S69</f>
        <v>41.066666666666649</v>
      </c>
      <c r="AR69" s="113"/>
      <c r="AS69" s="89">
        <v>43493</v>
      </c>
      <c r="AT69" s="88">
        <v>0.54861111111111105</v>
      </c>
      <c r="AU69" s="14" t="s">
        <v>83</v>
      </c>
      <c r="AV69" s="38">
        <v>10</v>
      </c>
      <c r="AW69" s="90" t="s">
        <v>75</v>
      </c>
      <c r="AX69" s="85">
        <v>0.1</v>
      </c>
      <c r="AY69" s="85">
        <v>1</v>
      </c>
      <c r="AZ69" s="39">
        <v>22.6</v>
      </c>
      <c r="BA69" s="85">
        <v>14</v>
      </c>
      <c r="BB69" s="40">
        <v>13</v>
      </c>
      <c r="BC69" s="85">
        <v>761.9</v>
      </c>
      <c r="BD69" s="40">
        <v>7.38</v>
      </c>
      <c r="BE69" s="85">
        <v>0</v>
      </c>
      <c r="BF69" s="85">
        <v>0</v>
      </c>
      <c r="BG69" s="85">
        <v>1</v>
      </c>
      <c r="BH69" s="86">
        <v>0.3</v>
      </c>
      <c r="BI69" s="87"/>
    </row>
    <row r="70" spans="1:61" ht="16.5" thickBot="1">
      <c r="A70" s="453">
        <f t="shared" ref="A70:A77" si="25">A69+1</f>
        <v>2</v>
      </c>
      <c r="B70" s="14" t="s">
        <v>82</v>
      </c>
      <c r="C70" s="82">
        <v>43535</v>
      </c>
      <c r="D70" s="14" t="s">
        <v>74</v>
      </c>
      <c r="E70" s="12"/>
      <c r="F70" s="156">
        <v>37.466666666666669</v>
      </c>
      <c r="G70" s="156">
        <v>1.4666666666666666</v>
      </c>
      <c r="H70" s="156">
        <v>0</v>
      </c>
      <c r="I70" s="156">
        <v>47.2</v>
      </c>
      <c r="J70" s="156">
        <v>0</v>
      </c>
      <c r="K70" s="156">
        <v>0</v>
      </c>
      <c r="L70" s="156">
        <v>0</v>
      </c>
      <c r="M70" s="156">
        <v>0</v>
      </c>
      <c r="N70" s="156">
        <v>0</v>
      </c>
      <c r="O70" s="156">
        <v>0</v>
      </c>
      <c r="P70" s="156">
        <v>0</v>
      </c>
      <c r="Q70" s="156">
        <v>0</v>
      </c>
      <c r="R70" s="156">
        <v>0</v>
      </c>
      <c r="S70" s="156">
        <v>0</v>
      </c>
      <c r="T70" s="156">
        <v>0</v>
      </c>
      <c r="U70" s="156">
        <v>0</v>
      </c>
      <c r="V70" s="156">
        <v>0</v>
      </c>
      <c r="W70" s="156">
        <v>0</v>
      </c>
      <c r="X70" s="156">
        <v>0</v>
      </c>
      <c r="Y70" s="156">
        <v>0</v>
      </c>
      <c r="Z70" s="156">
        <v>0</v>
      </c>
      <c r="AA70" s="156">
        <v>0</v>
      </c>
      <c r="AB70" s="156">
        <v>0</v>
      </c>
      <c r="AC70" s="156">
        <v>0</v>
      </c>
      <c r="AD70" s="156">
        <v>0</v>
      </c>
      <c r="AE70" s="156">
        <v>0</v>
      </c>
      <c r="AF70" s="156">
        <v>0</v>
      </c>
      <c r="AG70" s="156">
        <v>0</v>
      </c>
      <c r="AH70" s="156">
        <v>0</v>
      </c>
      <c r="AI70" s="156">
        <v>0</v>
      </c>
      <c r="AJ70" s="156">
        <v>0</v>
      </c>
      <c r="AK70" s="156">
        <v>0</v>
      </c>
      <c r="AL70" s="156">
        <v>0</v>
      </c>
      <c r="AM70" s="156">
        <v>0</v>
      </c>
      <c r="AN70" s="156">
        <v>0</v>
      </c>
      <c r="AO70" s="156">
        <v>0</v>
      </c>
      <c r="AP70" s="156">
        <v>0</v>
      </c>
      <c r="AQ70" s="157">
        <f t="shared" si="24"/>
        <v>86.13333333333334</v>
      </c>
      <c r="AR70" s="113"/>
      <c r="AS70" s="36">
        <v>43535</v>
      </c>
      <c r="AT70" s="88">
        <v>0.64236111111111105</v>
      </c>
      <c r="AU70" s="39" t="s">
        <v>82</v>
      </c>
      <c r="AV70" s="38">
        <v>10</v>
      </c>
      <c r="AW70" s="90" t="s">
        <v>75</v>
      </c>
      <c r="AX70" s="14">
        <v>6.71</v>
      </c>
      <c r="AY70" s="14">
        <v>72.599999999999994</v>
      </c>
      <c r="AZ70" s="39">
        <v>8.93</v>
      </c>
      <c r="BA70" s="14">
        <v>5</v>
      </c>
      <c r="BB70" s="40">
        <v>17.7</v>
      </c>
      <c r="BC70" s="14">
        <v>759.5</v>
      </c>
      <c r="BD70" s="40">
        <v>6.9</v>
      </c>
      <c r="BE70" s="14">
        <v>0</v>
      </c>
      <c r="BF70" s="14">
        <v>0</v>
      </c>
      <c r="BG70" s="14">
        <v>1</v>
      </c>
      <c r="BH70" s="86">
        <v>0.1</v>
      </c>
      <c r="BI70" s="42"/>
    </row>
    <row r="71" spans="1:61" ht="16.5" thickBot="1">
      <c r="A71" s="453">
        <f t="shared" si="25"/>
        <v>3</v>
      </c>
      <c r="B71" s="14" t="s">
        <v>82</v>
      </c>
      <c r="C71" s="82">
        <v>43566</v>
      </c>
      <c r="D71" s="14" t="s">
        <v>74</v>
      </c>
      <c r="E71" s="12"/>
      <c r="F71" s="156">
        <v>0.4</v>
      </c>
      <c r="G71" s="156">
        <v>21.466666666666665</v>
      </c>
      <c r="H71" s="156">
        <v>8.9333333333333336</v>
      </c>
      <c r="I71" s="156">
        <v>0</v>
      </c>
      <c r="J71" s="156">
        <v>0.4</v>
      </c>
      <c r="K71" s="156">
        <v>0.13333333333333333</v>
      </c>
      <c r="L71" s="156">
        <v>0</v>
      </c>
      <c r="M71" s="156">
        <v>0.13333333333333333</v>
      </c>
      <c r="N71" s="156">
        <v>0</v>
      </c>
      <c r="O71" s="156">
        <v>0</v>
      </c>
      <c r="P71" s="156">
        <v>0</v>
      </c>
      <c r="Q71" s="156">
        <v>0</v>
      </c>
      <c r="R71" s="156">
        <v>0</v>
      </c>
      <c r="S71" s="156">
        <v>8.9333333333333336</v>
      </c>
      <c r="T71" s="156">
        <v>0</v>
      </c>
      <c r="U71" s="156">
        <v>0</v>
      </c>
      <c r="V71" s="156">
        <v>0</v>
      </c>
      <c r="W71" s="156">
        <v>0</v>
      </c>
      <c r="X71" s="156">
        <v>0</v>
      </c>
      <c r="Y71" s="156">
        <v>0</v>
      </c>
      <c r="Z71" s="156">
        <v>0</v>
      </c>
      <c r="AA71" s="156">
        <v>0</v>
      </c>
      <c r="AB71" s="156">
        <v>0</v>
      </c>
      <c r="AC71" s="156">
        <v>0</v>
      </c>
      <c r="AD71" s="156">
        <v>0</v>
      </c>
      <c r="AE71" s="156">
        <v>0</v>
      </c>
      <c r="AF71" s="156">
        <v>0</v>
      </c>
      <c r="AG71" s="156">
        <v>0</v>
      </c>
      <c r="AH71" s="156">
        <v>0</v>
      </c>
      <c r="AI71" s="156">
        <v>0</v>
      </c>
      <c r="AJ71" s="156">
        <v>0</v>
      </c>
      <c r="AK71" s="156">
        <v>0</v>
      </c>
      <c r="AL71" s="156">
        <v>0</v>
      </c>
      <c r="AM71" s="156">
        <v>0</v>
      </c>
      <c r="AN71" s="156">
        <v>0</v>
      </c>
      <c r="AO71" s="156">
        <v>0</v>
      </c>
      <c r="AP71" s="156">
        <v>0</v>
      </c>
      <c r="AQ71" s="157">
        <f t="shared" si="24"/>
        <v>31.333333333333325</v>
      </c>
      <c r="AR71" s="113"/>
      <c r="AS71" s="36">
        <v>43566</v>
      </c>
      <c r="AT71" s="37" t="s">
        <v>91</v>
      </c>
      <c r="AU71" s="14" t="s">
        <v>82</v>
      </c>
      <c r="AV71" s="38">
        <v>10</v>
      </c>
      <c r="AW71" s="90" t="s">
        <v>75</v>
      </c>
      <c r="AX71" s="14">
        <v>11.2</v>
      </c>
      <c r="AY71" s="14">
        <v>150</v>
      </c>
      <c r="AZ71" s="39">
        <v>57.8</v>
      </c>
      <c r="BA71" s="14">
        <v>38.6</v>
      </c>
      <c r="BB71" s="40">
        <v>18.600000000000001</v>
      </c>
      <c r="BC71" s="14">
        <v>763.2</v>
      </c>
      <c r="BD71" s="40">
        <v>7.92</v>
      </c>
      <c r="BE71" s="37" t="s">
        <v>91</v>
      </c>
      <c r="BF71" s="37" t="s">
        <v>91</v>
      </c>
      <c r="BG71" s="37" t="s">
        <v>91</v>
      </c>
      <c r="BH71" s="41" t="s">
        <v>91</v>
      </c>
      <c r="BI71" s="42"/>
    </row>
    <row r="72" spans="1:61" ht="16.5" thickBot="1">
      <c r="A72" s="453">
        <f t="shared" si="25"/>
        <v>4</v>
      </c>
      <c r="B72" s="14" t="s">
        <v>82</v>
      </c>
      <c r="C72" s="82">
        <v>43608</v>
      </c>
      <c r="D72" s="14" t="s">
        <v>74</v>
      </c>
      <c r="E72" s="12"/>
      <c r="F72" s="156">
        <v>0</v>
      </c>
      <c r="G72" s="156">
        <v>1.8666666666666667</v>
      </c>
      <c r="H72" s="156">
        <v>16.933333333333334</v>
      </c>
      <c r="I72" s="156">
        <v>0</v>
      </c>
      <c r="J72" s="156">
        <v>0</v>
      </c>
      <c r="K72" s="156">
        <v>0.66666666666666663</v>
      </c>
      <c r="L72" s="156">
        <v>0</v>
      </c>
      <c r="M72" s="156">
        <v>0.13333333333333333</v>
      </c>
      <c r="N72" s="156">
        <v>0.53333333333333333</v>
      </c>
      <c r="O72" s="156">
        <v>0</v>
      </c>
      <c r="P72" s="156">
        <v>0</v>
      </c>
      <c r="Q72" s="156">
        <v>0</v>
      </c>
      <c r="R72" s="156">
        <v>0</v>
      </c>
      <c r="S72" s="156">
        <v>16.933333333333334</v>
      </c>
      <c r="T72" s="156">
        <v>0</v>
      </c>
      <c r="U72" s="156">
        <v>0</v>
      </c>
      <c r="V72" s="156">
        <v>0</v>
      </c>
      <c r="W72" s="156">
        <v>0</v>
      </c>
      <c r="X72" s="156">
        <v>0</v>
      </c>
      <c r="Y72" s="156">
        <v>0</v>
      </c>
      <c r="Z72" s="156">
        <v>0</v>
      </c>
      <c r="AA72" s="156">
        <v>0.13333333333333333</v>
      </c>
      <c r="AB72" s="156">
        <v>0.13333333333333333</v>
      </c>
      <c r="AC72" s="156">
        <v>0</v>
      </c>
      <c r="AD72" s="156">
        <v>0</v>
      </c>
      <c r="AE72" s="156">
        <v>0</v>
      </c>
      <c r="AF72" s="156">
        <v>0</v>
      </c>
      <c r="AG72" s="156">
        <v>0</v>
      </c>
      <c r="AH72" s="156">
        <v>0</v>
      </c>
      <c r="AI72" s="156">
        <v>0</v>
      </c>
      <c r="AJ72" s="156">
        <v>0</v>
      </c>
      <c r="AK72" s="156">
        <v>0</v>
      </c>
      <c r="AL72" s="156">
        <v>0</v>
      </c>
      <c r="AM72" s="156">
        <v>0</v>
      </c>
      <c r="AN72" s="156">
        <v>0.26666666666666666</v>
      </c>
      <c r="AO72" s="156">
        <v>0</v>
      </c>
      <c r="AP72" s="156">
        <v>0</v>
      </c>
      <c r="AQ72" s="157">
        <f t="shared" si="24"/>
        <v>19.866666666666671</v>
      </c>
      <c r="AR72" s="113"/>
      <c r="AS72" s="107">
        <v>43608</v>
      </c>
      <c r="AT72" s="1472">
        <v>0.45833333333333331</v>
      </c>
      <c r="AU72" s="1473" t="s">
        <v>82</v>
      </c>
      <c r="AV72" s="108">
        <v>10</v>
      </c>
      <c r="AW72" s="90" t="s">
        <v>75</v>
      </c>
      <c r="AX72" s="1473">
        <v>9.5</v>
      </c>
      <c r="AY72" s="1473">
        <v>98</v>
      </c>
      <c r="AZ72" s="1474">
        <v>4.8300000000000003E-2</v>
      </c>
      <c r="BA72" s="1473">
        <v>0</v>
      </c>
      <c r="BB72" s="1475">
        <v>17.2</v>
      </c>
      <c r="BC72" s="1473">
        <v>761</v>
      </c>
      <c r="BD72" s="1475">
        <v>6.82</v>
      </c>
      <c r="BE72" s="108" t="s">
        <v>91</v>
      </c>
      <c r="BF72" s="108" t="s">
        <v>91</v>
      </c>
      <c r="BG72" s="108" t="s">
        <v>91</v>
      </c>
      <c r="BH72" s="109" t="s">
        <v>91</v>
      </c>
      <c r="BI72" s="1476"/>
    </row>
    <row r="73" spans="1:61" ht="16.5" thickBot="1">
      <c r="A73" s="453">
        <f t="shared" si="25"/>
        <v>5</v>
      </c>
      <c r="B73" s="14" t="s">
        <v>82</v>
      </c>
      <c r="C73" s="35">
        <v>43658</v>
      </c>
      <c r="D73" s="14" t="s">
        <v>74</v>
      </c>
      <c r="E73" s="12"/>
      <c r="F73" s="156">
        <v>0</v>
      </c>
      <c r="G73" s="156">
        <v>32.533333333333331</v>
      </c>
      <c r="H73" s="156">
        <v>92.933333333333337</v>
      </c>
      <c r="I73" s="156">
        <v>0</v>
      </c>
      <c r="J73" s="156">
        <v>0</v>
      </c>
      <c r="K73" s="156">
        <v>0</v>
      </c>
      <c r="L73" s="156">
        <v>0</v>
      </c>
      <c r="M73" s="156">
        <v>0</v>
      </c>
      <c r="N73" s="156">
        <v>0</v>
      </c>
      <c r="O73" s="156">
        <v>0</v>
      </c>
      <c r="P73" s="156">
        <v>0</v>
      </c>
      <c r="Q73" s="156">
        <v>0</v>
      </c>
      <c r="R73" s="156">
        <v>0</v>
      </c>
      <c r="S73" s="156">
        <v>92.933333333333337</v>
      </c>
      <c r="T73" s="156">
        <v>0</v>
      </c>
      <c r="U73" s="156">
        <v>0</v>
      </c>
      <c r="V73" s="156">
        <v>0</v>
      </c>
      <c r="W73" s="156">
        <v>0</v>
      </c>
      <c r="X73" s="156">
        <v>0</v>
      </c>
      <c r="Y73" s="156">
        <v>0</v>
      </c>
      <c r="Z73" s="156">
        <v>0</v>
      </c>
      <c r="AA73" s="156">
        <v>0</v>
      </c>
      <c r="AB73" s="156">
        <v>0</v>
      </c>
      <c r="AC73" s="156">
        <v>0</v>
      </c>
      <c r="AD73" s="156">
        <v>0</v>
      </c>
      <c r="AE73" s="156">
        <v>0</v>
      </c>
      <c r="AF73" s="156">
        <v>0</v>
      </c>
      <c r="AG73" s="156">
        <v>0</v>
      </c>
      <c r="AH73" s="156">
        <v>0</v>
      </c>
      <c r="AI73" s="156">
        <v>0</v>
      </c>
      <c r="AJ73" s="156">
        <v>0</v>
      </c>
      <c r="AK73" s="156">
        <v>0</v>
      </c>
      <c r="AL73" s="156">
        <v>0.13333333333333333</v>
      </c>
      <c r="AM73" s="156">
        <v>0</v>
      </c>
      <c r="AN73" s="156">
        <v>0</v>
      </c>
      <c r="AO73" s="156">
        <v>0</v>
      </c>
      <c r="AP73" s="156">
        <v>0</v>
      </c>
      <c r="AQ73" s="157">
        <f t="shared" si="24"/>
        <v>125.6</v>
      </c>
      <c r="AR73" s="113"/>
      <c r="AS73" s="107">
        <v>43658</v>
      </c>
      <c r="AT73" s="1472">
        <v>0.32291666666666669</v>
      </c>
      <c r="AU73" s="1473" t="s">
        <v>82</v>
      </c>
      <c r="AV73" s="108">
        <v>10</v>
      </c>
      <c r="AW73" s="90" t="s">
        <v>75</v>
      </c>
      <c r="AX73" s="1473">
        <v>0.6</v>
      </c>
      <c r="AY73" s="1473">
        <v>5</v>
      </c>
      <c r="AZ73" s="1474">
        <v>30.41</v>
      </c>
      <c r="BA73" s="1473">
        <v>15.9</v>
      </c>
      <c r="BB73" s="1475">
        <v>20.9</v>
      </c>
      <c r="BC73" s="1473">
        <v>759.8</v>
      </c>
      <c r="BD73" s="1475">
        <v>8</v>
      </c>
      <c r="BE73" s="1473">
        <v>0</v>
      </c>
      <c r="BF73" s="1473">
        <v>0</v>
      </c>
      <c r="BG73" s="1473">
        <v>0.5</v>
      </c>
      <c r="BH73" s="1483">
        <v>0.1</v>
      </c>
      <c r="BI73" s="1476"/>
    </row>
    <row r="74" spans="1:61" ht="16.5" thickBot="1">
      <c r="A74" s="453">
        <f t="shared" si="25"/>
        <v>6</v>
      </c>
      <c r="B74" s="14" t="s">
        <v>82</v>
      </c>
      <c r="C74" s="35">
        <v>43679</v>
      </c>
      <c r="D74" s="14" t="s">
        <v>74</v>
      </c>
      <c r="E74" s="12"/>
      <c r="F74" s="156">
        <v>0</v>
      </c>
      <c r="G74" s="156">
        <v>0.13333333333333333</v>
      </c>
      <c r="H74" s="156">
        <v>40.93333333333333</v>
      </c>
      <c r="I74" s="156">
        <v>0</v>
      </c>
      <c r="J74" s="156">
        <v>2.5333333333333332</v>
      </c>
      <c r="K74" s="156">
        <v>0</v>
      </c>
      <c r="L74" s="156">
        <v>0</v>
      </c>
      <c r="M74" s="156">
        <v>0</v>
      </c>
      <c r="N74" s="156">
        <v>0</v>
      </c>
      <c r="O74" s="156">
        <v>0</v>
      </c>
      <c r="P74" s="156">
        <v>0</v>
      </c>
      <c r="Q74" s="156">
        <v>0</v>
      </c>
      <c r="R74" s="156">
        <v>0</v>
      </c>
      <c r="S74" s="156">
        <v>40.93333333333333</v>
      </c>
      <c r="T74" s="156">
        <v>0</v>
      </c>
      <c r="U74" s="156">
        <v>0</v>
      </c>
      <c r="V74" s="156">
        <v>0</v>
      </c>
      <c r="W74" s="156">
        <v>0</v>
      </c>
      <c r="X74" s="156">
        <v>0</v>
      </c>
      <c r="Y74" s="156">
        <v>0</v>
      </c>
      <c r="Z74" s="156">
        <v>0</v>
      </c>
      <c r="AA74" s="156">
        <v>0</v>
      </c>
      <c r="AB74" s="156">
        <v>0</v>
      </c>
      <c r="AC74" s="156">
        <v>0</v>
      </c>
      <c r="AD74" s="156">
        <v>0</v>
      </c>
      <c r="AE74" s="156">
        <v>0</v>
      </c>
      <c r="AF74" s="156">
        <v>0</v>
      </c>
      <c r="AG74" s="156">
        <v>0</v>
      </c>
      <c r="AH74" s="156">
        <v>0</v>
      </c>
      <c r="AI74" s="156">
        <v>0</v>
      </c>
      <c r="AJ74" s="156">
        <v>0</v>
      </c>
      <c r="AK74" s="156">
        <v>0</v>
      </c>
      <c r="AL74" s="156">
        <v>0</v>
      </c>
      <c r="AM74" s="156">
        <v>0</v>
      </c>
      <c r="AN74" s="156">
        <v>0</v>
      </c>
      <c r="AO74" s="156">
        <v>0</v>
      </c>
      <c r="AP74" s="156">
        <v>0</v>
      </c>
      <c r="AQ74" s="157">
        <f t="shared" si="24"/>
        <v>43.6</v>
      </c>
      <c r="AR74" s="113"/>
      <c r="AS74" s="36">
        <v>43679</v>
      </c>
      <c r="AT74" s="88">
        <v>0.50694444444444442</v>
      </c>
      <c r="AU74" s="14" t="s">
        <v>82</v>
      </c>
      <c r="AV74" s="108">
        <v>10</v>
      </c>
      <c r="AW74" s="90" t="s">
        <v>75</v>
      </c>
      <c r="AX74" s="14">
        <v>6.4</v>
      </c>
      <c r="AY74" s="14">
        <v>107</v>
      </c>
      <c r="AZ74" s="39">
        <v>80.2</v>
      </c>
      <c r="BA74" s="14">
        <v>56.8</v>
      </c>
      <c r="BB74" s="40">
        <v>27.2</v>
      </c>
      <c r="BC74" s="14">
        <v>759.3</v>
      </c>
      <c r="BD74" s="40">
        <v>8</v>
      </c>
      <c r="BE74" s="14">
        <v>0</v>
      </c>
      <c r="BF74" s="14">
        <v>0</v>
      </c>
      <c r="BG74" s="14">
        <v>1</v>
      </c>
      <c r="BH74" s="86">
        <v>0.5</v>
      </c>
      <c r="BI74" s="42"/>
    </row>
    <row r="75" spans="1:61" ht="16.5" thickBot="1">
      <c r="A75" s="453">
        <f t="shared" si="25"/>
        <v>7</v>
      </c>
      <c r="B75" s="14" t="s">
        <v>82</v>
      </c>
      <c r="C75" s="35">
        <v>43763</v>
      </c>
      <c r="D75" s="14" t="s">
        <v>74</v>
      </c>
      <c r="E75" s="12"/>
      <c r="F75" s="156">
        <v>0</v>
      </c>
      <c r="G75" s="156">
        <v>0</v>
      </c>
      <c r="H75" s="156">
        <v>2.1333333333333333</v>
      </c>
      <c r="I75" s="156">
        <v>0</v>
      </c>
      <c r="J75" s="156">
        <v>0</v>
      </c>
      <c r="K75" s="156">
        <v>0.13333333333333333</v>
      </c>
      <c r="L75" s="156">
        <v>0</v>
      </c>
      <c r="M75" s="156">
        <v>0</v>
      </c>
      <c r="N75" s="156">
        <v>0.13333333333333333</v>
      </c>
      <c r="O75" s="156">
        <v>0</v>
      </c>
      <c r="P75" s="156">
        <v>0</v>
      </c>
      <c r="Q75" s="156">
        <v>0</v>
      </c>
      <c r="R75" s="156">
        <v>0</v>
      </c>
      <c r="S75" s="156">
        <v>2.1333333333333333</v>
      </c>
      <c r="T75" s="156">
        <v>0</v>
      </c>
      <c r="U75" s="156">
        <v>0</v>
      </c>
      <c r="V75" s="156">
        <v>0</v>
      </c>
      <c r="W75" s="156">
        <v>0</v>
      </c>
      <c r="X75" s="156">
        <v>0</v>
      </c>
      <c r="Y75" s="156">
        <v>0</v>
      </c>
      <c r="Z75" s="156">
        <v>0</v>
      </c>
      <c r="AA75" s="156">
        <v>7.333333333333333</v>
      </c>
      <c r="AB75" s="156">
        <v>7.333333333333333</v>
      </c>
      <c r="AC75" s="156">
        <v>0</v>
      </c>
      <c r="AD75" s="156">
        <v>0</v>
      </c>
      <c r="AE75" s="156">
        <v>0</v>
      </c>
      <c r="AF75" s="156">
        <v>0</v>
      </c>
      <c r="AG75" s="156">
        <v>0</v>
      </c>
      <c r="AH75" s="156">
        <v>0</v>
      </c>
      <c r="AI75" s="156">
        <v>0</v>
      </c>
      <c r="AJ75" s="156">
        <v>0</v>
      </c>
      <c r="AK75" s="156">
        <v>0</v>
      </c>
      <c r="AL75" s="156">
        <v>0</v>
      </c>
      <c r="AM75" s="156">
        <v>0</v>
      </c>
      <c r="AN75" s="156">
        <v>0</v>
      </c>
      <c r="AO75" s="156">
        <v>0</v>
      </c>
      <c r="AP75" s="156">
        <v>0</v>
      </c>
      <c r="AQ75" s="157">
        <f t="shared" si="24"/>
        <v>9.6000000000000014</v>
      </c>
      <c r="AR75" s="113"/>
      <c r="AS75" s="36">
        <v>43763</v>
      </c>
      <c r="AT75" s="88">
        <v>0.69097222222222221</v>
      </c>
      <c r="AU75" s="14" t="s">
        <v>82</v>
      </c>
      <c r="AV75" s="108">
        <v>10</v>
      </c>
      <c r="AW75" s="90" t="s">
        <v>75</v>
      </c>
      <c r="AX75" s="14">
        <v>9.3000000000000007</v>
      </c>
      <c r="AY75" s="14">
        <v>98</v>
      </c>
      <c r="AZ75" s="39">
        <v>138</v>
      </c>
      <c r="BA75" s="183">
        <v>95</v>
      </c>
      <c r="BB75" s="40">
        <v>21.8</v>
      </c>
      <c r="BC75" s="14">
        <v>759.9</v>
      </c>
      <c r="BD75" s="40">
        <v>7.3</v>
      </c>
      <c r="BE75" s="14">
        <v>0</v>
      </c>
      <c r="BF75" s="14">
        <v>0</v>
      </c>
      <c r="BG75" s="14">
        <v>0.5</v>
      </c>
      <c r="BH75" s="86">
        <v>0.2</v>
      </c>
      <c r="BI75" s="182" t="s">
        <v>218</v>
      </c>
    </row>
    <row r="76" spans="1:61" ht="16.5" thickBot="1">
      <c r="A76" s="453">
        <f t="shared" si="25"/>
        <v>8</v>
      </c>
      <c r="B76" s="14" t="s">
        <v>82</v>
      </c>
      <c r="C76" s="35">
        <v>43810</v>
      </c>
      <c r="D76" s="14" t="s">
        <v>74</v>
      </c>
      <c r="E76" s="12"/>
      <c r="F76" s="156">
        <v>0</v>
      </c>
      <c r="G76" s="156">
        <v>0</v>
      </c>
      <c r="H76" s="156">
        <v>0.8</v>
      </c>
      <c r="I76" s="156">
        <v>0</v>
      </c>
      <c r="J76" s="156">
        <v>0</v>
      </c>
      <c r="K76" s="156">
        <v>0.4</v>
      </c>
      <c r="L76" s="156">
        <v>0.26666666666666666</v>
      </c>
      <c r="M76" s="156">
        <v>0</v>
      </c>
      <c r="N76" s="156">
        <v>0.13333333333333333</v>
      </c>
      <c r="O76" s="156">
        <v>0</v>
      </c>
      <c r="P76" s="156">
        <v>0</v>
      </c>
      <c r="Q76" s="156">
        <v>0</v>
      </c>
      <c r="R76" s="156">
        <v>0</v>
      </c>
      <c r="S76" s="156">
        <v>0.8</v>
      </c>
      <c r="T76" s="156">
        <v>0</v>
      </c>
      <c r="U76" s="156">
        <v>0.13333333333333333</v>
      </c>
      <c r="V76" s="156">
        <v>0.13333333333333333</v>
      </c>
      <c r="W76" s="156">
        <v>0</v>
      </c>
      <c r="X76" s="156">
        <v>0</v>
      </c>
      <c r="Y76" s="156">
        <v>0</v>
      </c>
      <c r="Z76" s="156">
        <v>0</v>
      </c>
      <c r="AA76" s="156">
        <v>0.26666666666666666</v>
      </c>
      <c r="AB76" s="156">
        <v>0.13333333333333333</v>
      </c>
      <c r="AC76" s="156">
        <v>0</v>
      </c>
      <c r="AD76" s="156">
        <v>0</v>
      </c>
      <c r="AE76" s="156">
        <v>0</v>
      </c>
      <c r="AF76" s="156">
        <v>0</v>
      </c>
      <c r="AG76" s="156">
        <v>0</v>
      </c>
      <c r="AH76" s="156">
        <v>0</v>
      </c>
      <c r="AI76" s="156">
        <v>0.13333333333333333</v>
      </c>
      <c r="AJ76" s="156">
        <v>0</v>
      </c>
      <c r="AK76" s="156">
        <v>0</v>
      </c>
      <c r="AL76" s="156">
        <v>0.53333333333333333</v>
      </c>
      <c r="AM76" s="156">
        <v>0</v>
      </c>
      <c r="AN76" s="156">
        <v>0</v>
      </c>
      <c r="AO76" s="156">
        <v>0</v>
      </c>
      <c r="AP76" s="156">
        <v>0</v>
      </c>
      <c r="AQ76" s="157">
        <f t="shared" si="24"/>
        <v>2.1333333333333337</v>
      </c>
      <c r="AR76" s="113"/>
      <c r="AS76" s="36">
        <v>43810</v>
      </c>
      <c r="AT76" s="88">
        <v>0.625</v>
      </c>
      <c r="AU76" s="14" t="s">
        <v>82</v>
      </c>
      <c r="AV76" s="108">
        <v>10</v>
      </c>
      <c r="AW76" s="90" t="s">
        <v>75</v>
      </c>
      <c r="AX76" s="14">
        <v>15.4</v>
      </c>
      <c r="AY76" s="38">
        <v>166</v>
      </c>
      <c r="AZ76" s="39">
        <v>7.62</v>
      </c>
      <c r="BA76" s="14">
        <v>4.2</v>
      </c>
      <c r="BB76" s="40">
        <v>16.5</v>
      </c>
      <c r="BC76" s="14">
        <v>765.7</v>
      </c>
      <c r="BD76" s="40">
        <v>8.6999999999999993</v>
      </c>
      <c r="BE76" s="14">
        <v>0</v>
      </c>
      <c r="BF76" s="14">
        <v>0</v>
      </c>
      <c r="BG76" s="38">
        <v>1</v>
      </c>
      <c r="BH76" s="86">
        <v>0.6</v>
      </c>
      <c r="BI76" s="42"/>
    </row>
    <row r="77" spans="1:61" ht="16.5" thickBot="1">
      <c r="A77" s="453">
        <f t="shared" si="25"/>
        <v>9</v>
      </c>
      <c r="B77" s="14" t="s">
        <v>82</v>
      </c>
      <c r="C77" s="35">
        <v>43790</v>
      </c>
      <c r="D77" s="14" t="s">
        <v>133</v>
      </c>
      <c r="E77" s="12"/>
      <c r="F77" s="156">
        <v>0</v>
      </c>
      <c r="G77" s="156">
        <v>0</v>
      </c>
      <c r="H77" s="156">
        <v>0.93333333333333335</v>
      </c>
      <c r="I77" s="156">
        <v>0</v>
      </c>
      <c r="J77" s="156">
        <v>0</v>
      </c>
      <c r="K77" s="156">
        <v>0.13333333333333333</v>
      </c>
      <c r="L77" s="156">
        <v>0</v>
      </c>
      <c r="M77" s="156">
        <v>0</v>
      </c>
      <c r="N77" s="156">
        <v>0.13333333333333333</v>
      </c>
      <c r="O77" s="156">
        <v>0</v>
      </c>
      <c r="P77" s="156">
        <v>0</v>
      </c>
      <c r="Q77" s="156">
        <v>0</v>
      </c>
      <c r="R77" s="156">
        <v>0</v>
      </c>
      <c r="S77" s="156">
        <v>0.93333333333333335</v>
      </c>
      <c r="T77" s="156">
        <v>0</v>
      </c>
      <c r="U77" s="156">
        <v>0</v>
      </c>
      <c r="V77" s="156">
        <v>0</v>
      </c>
      <c r="W77" s="156">
        <v>0</v>
      </c>
      <c r="X77" s="156">
        <v>0</v>
      </c>
      <c r="Y77" s="156">
        <v>0</v>
      </c>
      <c r="Z77" s="156">
        <v>0</v>
      </c>
      <c r="AA77" s="156">
        <v>38.266666666666666</v>
      </c>
      <c r="AB77" s="156">
        <v>38.133333333333333</v>
      </c>
      <c r="AC77" s="156">
        <v>0</v>
      </c>
      <c r="AD77" s="156">
        <v>0</v>
      </c>
      <c r="AE77" s="156">
        <v>0</v>
      </c>
      <c r="AF77" s="156">
        <v>0</v>
      </c>
      <c r="AG77" s="156">
        <v>0</v>
      </c>
      <c r="AH77" s="156">
        <v>0</v>
      </c>
      <c r="AI77" s="156">
        <v>0.13333333333333333</v>
      </c>
      <c r="AJ77" s="156">
        <v>0</v>
      </c>
      <c r="AK77" s="156">
        <v>0</v>
      </c>
      <c r="AL77" s="156">
        <v>0</v>
      </c>
      <c r="AM77" s="156">
        <v>0</v>
      </c>
      <c r="AN77" s="156">
        <v>0</v>
      </c>
      <c r="AO77" s="156">
        <v>0</v>
      </c>
      <c r="AP77" s="156">
        <v>0</v>
      </c>
      <c r="AQ77" s="157">
        <f t="shared" si="24"/>
        <v>39.333333333333343</v>
      </c>
      <c r="AR77" s="113"/>
      <c r="AS77" s="36">
        <v>43790</v>
      </c>
      <c r="AT77" s="88">
        <v>0.64930555555555558</v>
      </c>
      <c r="AU77" s="14" t="s">
        <v>82</v>
      </c>
      <c r="AV77" s="108">
        <v>10</v>
      </c>
      <c r="AW77" s="90" t="s">
        <v>75</v>
      </c>
      <c r="AX77" s="14" t="s">
        <v>151</v>
      </c>
      <c r="AY77" s="14">
        <v>192</v>
      </c>
      <c r="AZ77" s="39">
        <v>137.80000000000001</v>
      </c>
      <c r="BA77" s="183">
        <v>72</v>
      </c>
      <c r="BB77" s="40">
        <v>15.9</v>
      </c>
      <c r="BC77" s="14">
        <v>760.2</v>
      </c>
      <c r="BD77" s="40">
        <v>7.5</v>
      </c>
      <c r="BE77" s="14">
        <v>0</v>
      </c>
      <c r="BF77" s="14">
        <v>0</v>
      </c>
      <c r="BG77" s="14">
        <v>1</v>
      </c>
      <c r="BH77" s="86">
        <v>0.2</v>
      </c>
      <c r="BI77" s="182" t="s">
        <v>222</v>
      </c>
    </row>
    <row r="78" spans="1:61" ht="18.75" thickBot="1">
      <c r="B78" s="160"/>
      <c r="C78" s="214" t="s">
        <v>219</v>
      </c>
      <c r="D78" s="1530"/>
      <c r="E78" s="1531">
        <v>0</v>
      </c>
      <c r="F78" s="215">
        <f t="shared" ref="F78:AP78" si="26">AVERAGE(F69:F77)</f>
        <v>5.4814814814814818</v>
      </c>
      <c r="G78" s="215">
        <f t="shared" si="26"/>
        <v>8.4740740740740748</v>
      </c>
      <c r="H78" s="215">
        <f t="shared" si="26"/>
        <v>19.185185185185187</v>
      </c>
      <c r="I78" s="215">
        <f t="shared" si="26"/>
        <v>5.2444444444444445</v>
      </c>
      <c r="J78" s="215">
        <f t="shared" si="26"/>
        <v>0.3259259259259259</v>
      </c>
      <c r="K78" s="215">
        <f t="shared" si="26"/>
        <v>0.26666666666666666</v>
      </c>
      <c r="L78" s="215">
        <f t="shared" si="26"/>
        <v>2.9629629629629631E-2</v>
      </c>
      <c r="M78" s="215">
        <f t="shared" si="26"/>
        <v>2.9629629629629631E-2</v>
      </c>
      <c r="N78" s="215">
        <f t="shared" si="26"/>
        <v>0.19259259259259259</v>
      </c>
      <c r="O78" s="215">
        <f t="shared" si="26"/>
        <v>0</v>
      </c>
      <c r="P78" s="215">
        <f t="shared" si="26"/>
        <v>0</v>
      </c>
      <c r="Q78" s="215">
        <f t="shared" si="26"/>
        <v>1.4814814814814815E-2</v>
      </c>
      <c r="R78" s="215">
        <f t="shared" si="26"/>
        <v>0</v>
      </c>
      <c r="S78" s="215">
        <f t="shared" si="26"/>
        <v>19.185185185185187</v>
      </c>
      <c r="T78" s="215">
        <f t="shared" si="26"/>
        <v>0</v>
      </c>
      <c r="U78" s="215">
        <f t="shared" si="26"/>
        <v>1.4814814814814815E-2</v>
      </c>
      <c r="V78" s="215">
        <f t="shared" si="26"/>
        <v>1.4814814814814815E-2</v>
      </c>
      <c r="W78" s="215">
        <f t="shared" si="26"/>
        <v>0</v>
      </c>
      <c r="X78" s="215">
        <f t="shared" si="26"/>
        <v>0</v>
      </c>
      <c r="Y78" s="215">
        <f>AVERAGE(Y69:Y77)</f>
        <v>0</v>
      </c>
      <c r="Z78" s="215">
        <f t="shared" si="26"/>
        <v>0</v>
      </c>
      <c r="AA78" s="215">
        <f t="shared" si="26"/>
        <v>5.1111111111111107</v>
      </c>
      <c r="AB78" s="215">
        <f t="shared" si="26"/>
        <v>5.0814814814814815</v>
      </c>
      <c r="AC78" s="215">
        <f t="shared" si="26"/>
        <v>0</v>
      </c>
      <c r="AD78" s="215">
        <f t="shared" si="26"/>
        <v>0</v>
      </c>
      <c r="AE78" s="215">
        <f t="shared" si="26"/>
        <v>0</v>
      </c>
      <c r="AF78" s="215">
        <f t="shared" si="26"/>
        <v>0</v>
      </c>
      <c r="AG78" s="215">
        <f t="shared" si="26"/>
        <v>0</v>
      </c>
      <c r="AH78" s="215">
        <f t="shared" si="26"/>
        <v>0</v>
      </c>
      <c r="AI78" s="215">
        <f t="shared" si="26"/>
        <v>2.9629629629629631E-2</v>
      </c>
      <c r="AJ78" s="215">
        <f t="shared" si="26"/>
        <v>0</v>
      </c>
      <c r="AK78" s="215">
        <f t="shared" si="26"/>
        <v>0</v>
      </c>
      <c r="AL78" s="215">
        <f t="shared" si="26"/>
        <v>0.13333333333333333</v>
      </c>
      <c r="AM78" s="215">
        <f t="shared" si="26"/>
        <v>0</v>
      </c>
      <c r="AN78" s="215">
        <f t="shared" si="26"/>
        <v>5.9259259259259262E-2</v>
      </c>
      <c r="AO78" s="215">
        <f t="shared" si="26"/>
        <v>0</v>
      </c>
      <c r="AP78" s="215">
        <f t="shared" si="26"/>
        <v>0</v>
      </c>
      <c r="AQ78" s="731">
        <f>SUM(AQ69:AQ77)</f>
        <v>398.66666666666674</v>
      </c>
      <c r="AR78" s="163"/>
      <c r="AS78" s="164"/>
      <c r="AT78" s="165"/>
      <c r="AU78" s="160"/>
      <c r="AV78" s="160"/>
      <c r="AW78" s="166"/>
      <c r="AX78" s="160"/>
      <c r="AY78" s="160"/>
      <c r="AZ78" s="166"/>
      <c r="BA78" s="160"/>
      <c r="BB78" s="167"/>
      <c r="BC78" s="160"/>
      <c r="BD78" s="167"/>
      <c r="BE78" s="160"/>
      <c r="BF78" s="160"/>
      <c r="BG78" s="160"/>
      <c r="BH78" s="168"/>
      <c r="BI78" s="169"/>
    </row>
    <row r="79" spans="1:61" ht="15.75" thickBot="1">
      <c r="B79" s="160"/>
      <c r="C79" s="159"/>
      <c r="D79" s="160"/>
      <c r="E79" s="161"/>
      <c r="F79" s="162"/>
      <c r="G79" s="162"/>
      <c r="H79" s="162"/>
      <c r="I79" s="162"/>
      <c r="J79" s="162"/>
      <c r="K79" s="162"/>
      <c r="L79" s="162"/>
      <c r="M79" s="162"/>
      <c r="N79" s="162"/>
      <c r="O79" s="162"/>
      <c r="P79" s="162"/>
      <c r="Q79" s="162"/>
      <c r="R79" s="162"/>
      <c r="S79" s="162"/>
      <c r="T79" s="162"/>
      <c r="U79" s="162"/>
      <c r="V79" s="162"/>
      <c r="W79" s="162"/>
      <c r="X79" s="162"/>
      <c r="Y79" s="162"/>
      <c r="Z79" s="162"/>
      <c r="AA79" s="162"/>
      <c r="AB79" s="162"/>
      <c r="AC79" s="162"/>
      <c r="AD79" s="162"/>
      <c r="AE79" s="162"/>
      <c r="AF79" s="162"/>
      <c r="AG79" s="162"/>
      <c r="AH79" s="162"/>
      <c r="AI79" s="162"/>
      <c r="AJ79" s="162"/>
      <c r="AK79" s="162"/>
      <c r="AL79" s="162"/>
      <c r="AM79" s="162"/>
      <c r="AN79" s="162"/>
      <c r="AO79" s="162"/>
      <c r="AP79" s="162"/>
      <c r="AQ79" s="162"/>
      <c r="AR79" s="163"/>
      <c r="AS79" s="164"/>
      <c r="AT79" s="165"/>
      <c r="AU79" s="160"/>
      <c r="AV79" s="160"/>
      <c r="AW79" s="166"/>
      <c r="AX79" s="160"/>
      <c r="AY79" s="160"/>
      <c r="AZ79" s="166"/>
      <c r="BA79" s="160"/>
      <c r="BB79" s="167"/>
      <c r="BC79" s="160"/>
      <c r="BD79" s="167"/>
      <c r="BE79" s="160"/>
      <c r="BF79" s="160"/>
      <c r="BG79" s="160"/>
      <c r="BH79" s="168"/>
      <c r="BI79" s="169"/>
    </row>
    <row r="80" spans="1:61" ht="16.5" thickBot="1">
      <c r="A80" s="453">
        <f>A77+1</f>
        <v>10</v>
      </c>
      <c r="B80" s="14" t="s">
        <v>86</v>
      </c>
      <c r="C80" s="82">
        <v>43502</v>
      </c>
      <c r="D80" s="14" t="s">
        <v>74</v>
      </c>
      <c r="E80" s="12"/>
      <c r="F80" s="156">
        <v>43.2</v>
      </c>
      <c r="G80" s="156">
        <v>2</v>
      </c>
      <c r="H80" s="156">
        <v>0</v>
      </c>
      <c r="I80" s="156">
        <v>0</v>
      </c>
      <c r="J80" s="156">
        <v>0</v>
      </c>
      <c r="K80" s="156">
        <v>1.3333333333333333</v>
      </c>
      <c r="L80" s="156">
        <v>0</v>
      </c>
      <c r="M80" s="156">
        <v>0.93333333333333335</v>
      </c>
      <c r="N80" s="156">
        <v>0</v>
      </c>
      <c r="O80" s="156">
        <v>0.4</v>
      </c>
      <c r="P80" s="156">
        <v>0</v>
      </c>
      <c r="Q80" s="156">
        <v>0</v>
      </c>
      <c r="R80" s="156">
        <v>0</v>
      </c>
      <c r="S80" s="156">
        <v>0</v>
      </c>
      <c r="T80" s="156">
        <v>0</v>
      </c>
      <c r="U80" s="156">
        <v>0</v>
      </c>
      <c r="V80" s="156">
        <v>0</v>
      </c>
      <c r="W80" s="156">
        <v>0</v>
      </c>
      <c r="X80" s="156">
        <v>0</v>
      </c>
      <c r="Y80" s="156">
        <v>0</v>
      </c>
      <c r="Z80" s="156">
        <v>0</v>
      </c>
      <c r="AA80" s="156">
        <v>0</v>
      </c>
      <c r="AB80" s="156">
        <v>0</v>
      </c>
      <c r="AC80" s="156">
        <v>0</v>
      </c>
      <c r="AD80" s="156">
        <v>0</v>
      </c>
      <c r="AE80" s="156">
        <v>0</v>
      </c>
      <c r="AF80" s="156">
        <v>0</v>
      </c>
      <c r="AG80" s="156">
        <v>0</v>
      </c>
      <c r="AH80" s="156">
        <v>0</v>
      </c>
      <c r="AI80" s="156">
        <v>0</v>
      </c>
      <c r="AJ80" s="156">
        <v>0</v>
      </c>
      <c r="AK80" s="156">
        <v>0</v>
      </c>
      <c r="AL80" s="156">
        <v>0</v>
      </c>
      <c r="AM80" s="156">
        <v>0</v>
      </c>
      <c r="AN80" s="156">
        <v>0.4</v>
      </c>
      <c r="AO80" s="156">
        <v>0</v>
      </c>
      <c r="AP80" s="156">
        <v>0</v>
      </c>
      <c r="AQ80" s="157">
        <f t="shared" ref="AQ80:AQ86" si="27">SUM(F80:AP80)-AA80-K80-U80-S80</f>
        <v>46.93333333333333</v>
      </c>
      <c r="AR80" s="113"/>
      <c r="AS80" s="83" t="s">
        <v>87</v>
      </c>
      <c r="AT80" s="83" t="s">
        <v>88</v>
      </c>
      <c r="AU80" s="39" t="s">
        <v>86</v>
      </c>
      <c r="AV80" s="38">
        <v>10</v>
      </c>
      <c r="AW80" s="90" t="s">
        <v>75</v>
      </c>
      <c r="AX80" s="85">
        <v>7.46</v>
      </c>
      <c r="AY80" s="85">
        <v>69.099999999999994</v>
      </c>
      <c r="AZ80" s="39">
        <v>0</v>
      </c>
      <c r="BA80" s="85">
        <v>0</v>
      </c>
      <c r="BB80" s="40">
        <v>12</v>
      </c>
      <c r="BC80" s="85">
        <v>766</v>
      </c>
      <c r="BD80" s="40">
        <v>7.2</v>
      </c>
      <c r="BE80" s="85">
        <v>0</v>
      </c>
      <c r="BF80" s="85">
        <v>0</v>
      </c>
      <c r="BG80" s="85">
        <v>2</v>
      </c>
      <c r="BH80" s="86">
        <v>1</v>
      </c>
      <c r="BI80" s="87"/>
    </row>
    <row r="81" spans="1:61" ht="16.5" thickBot="1">
      <c r="A81" s="453">
        <f t="shared" ref="A81:A86" si="28">A80+1</f>
        <v>11</v>
      </c>
      <c r="B81" s="14" t="s">
        <v>86</v>
      </c>
      <c r="C81" s="82">
        <v>43537</v>
      </c>
      <c r="D81" s="14" t="s">
        <v>74</v>
      </c>
      <c r="E81" s="12"/>
      <c r="F81" s="156">
        <v>338.53333333333336</v>
      </c>
      <c r="G81" s="156">
        <v>33.733333333333334</v>
      </c>
      <c r="H81" s="156">
        <v>0.13333333333333333</v>
      </c>
      <c r="I81" s="156">
        <v>223.06666666666666</v>
      </c>
      <c r="J81" s="156">
        <v>0</v>
      </c>
      <c r="K81" s="156">
        <v>0</v>
      </c>
      <c r="L81" s="156">
        <v>0</v>
      </c>
      <c r="M81" s="156">
        <v>0</v>
      </c>
      <c r="N81" s="156">
        <v>0</v>
      </c>
      <c r="O81" s="156">
        <v>0</v>
      </c>
      <c r="P81" s="156">
        <v>0</v>
      </c>
      <c r="Q81" s="156">
        <v>0</v>
      </c>
      <c r="R81" s="156">
        <v>0</v>
      </c>
      <c r="S81" s="156">
        <v>0.13333333333333333</v>
      </c>
      <c r="T81" s="156">
        <v>0</v>
      </c>
      <c r="U81" s="156">
        <v>0</v>
      </c>
      <c r="V81" s="156">
        <v>0</v>
      </c>
      <c r="W81" s="156">
        <v>0</v>
      </c>
      <c r="X81" s="156">
        <v>0</v>
      </c>
      <c r="Y81" s="156">
        <v>0</v>
      </c>
      <c r="Z81" s="156">
        <v>0</v>
      </c>
      <c r="AA81" s="156">
        <v>0.53333333333333333</v>
      </c>
      <c r="AB81" s="156">
        <v>0</v>
      </c>
      <c r="AC81" s="156">
        <v>0.53333333333333333</v>
      </c>
      <c r="AD81" s="156">
        <v>0</v>
      </c>
      <c r="AE81" s="156">
        <v>0</v>
      </c>
      <c r="AF81" s="156">
        <v>0</v>
      </c>
      <c r="AG81" s="156">
        <v>0</v>
      </c>
      <c r="AH81" s="156">
        <v>0</v>
      </c>
      <c r="AI81" s="156">
        <v>0</v>
      </c>
      <c r="AJ81" s="156">
        <v>0</v>
      </c>
      <c r="AK81" s="156">
        <v>0</v>
      </c>
      <c r="AL81" s="156">
        <v>0.53333333333333333</v>
      </c>
      <c r="AM81" s="156">
        <v>0</v>
      </c>
      <c r="AN81" s="156">
        <v>0.53333333333333333</v>
      </c>
      <c r="AO81" s="156">
        <v>0</v>
      </c>
      <c r="AP81" s="156">
        <v>0</v>
      </c>
      <c r="AQ81" s="157">
        <f t="shared" si="27"/>
        <v>597.06666666666661</v>
      </c>
      <c r="AR81" s="113"/>
      <c r="AS81" s="36">
        <v>43537</v>
      </c>
      <c r="AT81" s="88">
        <v>0.47916666666666669</v>
      </c>
      <c r="AU81" s="14" t="s">
        <v>86</v>
      </c>
      <c r="AV81" s="38">
        <v>10</v>
      </c>
      <c r="AW81" s="90" t="s">
        <v>75</v>
      </c>
      <c r="AX81" s="14">
        <v>4.3</v>
      </c>
      <c r="AY81" s="14">
        <v>44.1</v>
      </c>
      <c r="AZ81" s="39">
        <v>0.81299999999999994</v>
      </c>
      <c r="BA81" s="14">
        <v>0.4</v>
      </c>
      <c r="BB81" s="40">
        <v>16.7</v>
      </c>
      <c r="BC81" s="14">
        <v>754</v>
      </c>
      <c r="BD81" s="40">
        <v>6.7</v>
      </c>
      <c r="BE81" s="37" t="s">
        <v>91</v>
      </c>
      <c r="BF81" s="37" t="s">
        <v>91</v>
      </c>
      <c r="BG81" s="14">
        <v>2</v>
      </c>
      <c r="BH81" s="86">
        <v>0.3</v>
      </c>
      <c r="BI81" s="42"/>
    </row>
    <row r="82" spans="1:61" ht="16.5" thickBot="1">
      <c r="A82" s="453">
        <f t="shared" si="28"/>
        <v>12</v>
      </c>
      <c r="B82" s="14" t="s">
        <v>86</v>
      </c>
      <c r="C82" s="82">
        <v>43657</v>
      </c>
      <c r="D82" s="14" t="s">
        <v>74</v>
      </c>
      <c r="E82" s="12"/>
      <c r="F82" s="156">
        <v>0.13333333333333333</v>
      </c>
      <c r="G82" s="156">
        <v>3.0666666666666669</v>
      </c>
      <c r="H82" s="156">
        <v>0</v>
      </c>
      <c r="I82" s="156">
        <v>18.266666666666666</v>
      </c>
      <c r="J82" s="156">
        <v>0</v>
      </c>
      <c r="K82" s="156">
        <v>0.13333333333333333</v>
      </c>
      <c r="L82" s="156">
        <v>0</v>
      </c>
      <c r="M82" s="156">
        <v>0.13333333333333333</v>
      </c>
      <c r="N82" s="156">
        <v>0</v>
      </c>
      <c r="O82" s="156">
        <v>0</v>
      </c>
      <c r="P82" s="156">
        <v>0</v>
      </c>
      <c r="Q82" s="156">
        <v>0</v>
      </c>
      <c r="R82" s="156">
        <v>0</v>
      </c>
      <c r="S82" s="156">
        <v>0</v>
      </c>
      <c r="T82" s="156">
        <v>0</v>
      </c>
      <c r="U82" s="156">
        <v>0</v>
      </c>
      <c r="V82" s="156">
        <v>0</v>
      </c>
      <c r="W82" s="156">
        <v>0</v>
      </c>
      <c r="X82" s="156">
        <v>0</v>
      </c>
      <c r="Y82" s="156">
        <v>0</v>
      </c>
      <c r="Z82" s="156">
        <v>0</v>
      </c>
      <c r="AA82" s="156">
        <v>0</v>
      </c>
      <c r="AB82" s="156">
        <v>0</v>
      </c>
      <c r="AC82" s="156">
        <v>0</v>
      </c>
      <c r="AD82" s="156">
        <v>0</v>
      </c>
      <c r="AE82" s="156">
        <v>0</v>
      </c>
      <c r="AF82" s="156">
        <v>0</v>
      </c>
      <c r="AG82" s="156">
        <v>0</v>
      </c>
      <c r="AH82" s="156">
        <v>0</v>
      </c>
      <c r="AI82" s="156">
        <v>0</v>
      </c>
      <c r="AJ82" s="156">
        <v>0</v>
      </c>
      <c r="AK82" s="156">
        <v>0</v>
      </c>
      <c r="AL82" s="156">
        <v>0.13333333333333333</v>
      </c>
      <c r="AM82" s="156">
        <v>0</v>
      </c>
      <c r="AN82" s="156">
        <v>0.53333333333333333</v>
      </c>
      <c r="AO82" s="156">
        <v>0</v>
      </c>
      <c r="AP82" s="156">
        <v>0</v>
      </c>
      <c r="AQ82" s="157">
        <f t="shared" si="27"/>
        <v>22.266666666666666</v>
      </c>
      <c r="AR82" s="113"/>
      <c r="AS82" s="107">
        <v>43657</v>
      </c>
      <c r="AT82" s="1472">
        <v>0.69444444444444453</v>
      </c>
      <c r="AU82" s="1473" t="s">
        <v>86</v>
      </c>
      <c r="AV82" s="108">
        <v>10</v>
      </c>
      <c r="AW82" s="90" t="s">
        <v>75</v>
      </c>
      <c r="AX82" s="108">
        <v>7.6</v>
      </c>
      <c r="AY82" s="108">
        <v>98</v>
      </c>
      <c r="AZ82" s="110">
        <v>5.13</v>
      </c>
      <c r="BA82" s="108">
        <v>2.7</v>
      </c>
      <c r="BB82" s="111">
        <v>27.6</v>
      </c>
      <c r="BC82" s="108">
        <v>760.2</v>
      </c>
      <c r="BD82" s="111">
        <v>7.3</v>
      </c>
      <c r="BE82" s="108">
        <v>0</v>
      </c>
      <c r="BF82" s="108">
        <v>0</v>
      </c>
      <c r="BG82" s="108">
        <v>1</v>
      </c>
      <c r="BH82" s="109">
        <v>0.6</v>
      </c>
      <c r="BI82" s="1476"/>
    </row>
    <row r="83" spans="1:61" ht="16.5" thickBot="1">
      <c r="A83" s="453">
        <f t="shared" si="28"/>
        <v>13</v>
      </c>
      <c r="B83" s="14" t="s">
        <v>86</v>
      </c>
      <c r="C83" s="35">
        <v>43680</v>
      </c>
      <c r="D83" s="14" t="s">
        <v>74</v>
      </c>
      <c r="E83" s="12"/>
      <c r="F83" s="156">
        <v>1.4666666666666666</v>
      </c>
      <c r="G83" s="156">
        <v>1.7333333333333334</v>
      </c>
      <c r="H83" s="156">
        <v>0</v>
      </c>
      <c r="I83" s="156">
        <v>3.4666666666666668</v>
      </c>
      <c r="J83" s="156">
        <v>0</v>
      </c>
      <c r="K83" s="156">
        <v>0</v>
      </c>
      <c r="L83" s="156">
        <v>0</v>
      </c>
      <c r="M83" s="156">
        <v>0</v>
      </c>
      <c r="N83" s="156">
        <v>0</v>
      </c>
      <c r="O83" s="156">
        <v>0</v>
      </c>
      <c r="P83" s="156">
        <v>0</v>
      </c>
      <c r="Q83" s="156">
        <v>0</v>
      </c>
      <c r="R83" s="156">
        <v>0</v>
      </c>
      <c r="S83" s="156">
        <v>0.13333333333333333</v>
      </c>
      <c r="T83" s="156">
        <v>0.13333333333333333</v>
      </c>
      <c r="U83" s="156">
        <v>0</v>
      </c>
      <c r="V83" s="156">
        <v>0</v>
      </c>
      <c r="W83" s="156">
        <v>0</v>
      </c>
      <c r="X83" s="156">
        <v>0</v>
      </c>
      <c r="Y83" s="156">
        <v>0</v>
      </c>
      <c r="Z83" s="156">
        <v>0</v>
      </c>
      <c r="AA83" s="156">
        <v>0</v>
      </c>
      <c r="AB83" s="156">
        <v>0</v>
      </c>
      <c r="AC83" s="156">
        <v>0</v>
      </c>
      <c r="AD83" s="156">
        <v>0</v>
      </c>
      <c r="AE83" s="156">
        <v>0</v>
      </c>
      <c r="AF83" s="156">
        <v>0</v>
      </c>
      <c r="AG83" s="156">
        <v>0</v>
      </c>
      <c r="AH83" s="156">
        <v>0</v>
      </c>
      <c r="AI83" s="156">
        <v>0</v>
      </c>
      <c r="AJ83" s="156">
        <v>0</v>
      </c>
      <c r="AK83" s="156">
        <v>0</v>
      </c>
      <c r="AL83" s="156">
        <v>0.53333333333333333</v>
      </c>
      <c r="AM83" s="156">
        <v>0</v>
      </c>
      <c r="AN83" s="156">
        <v>0</v>
      </c>
      <c r="AO83" s="156">
        <v>0</v>
      </c>
      <c r="AP83" s="156">
        <v>0</v>
      </c>
      <c r="AQ83" s="157">
        <f t="shared" si="27"/>
        <v>7.3333333333333339</v>
      </c>
      <c r="AR83" s="113"/>
      <c r="AS83" s="36">
        <v>43680</v>
      </c>
      <c r="AT83" s="88">
        <v>0.42708333333333331</v>
      </c>
      <c r="AU83" s="14" t="s">
        <v>86</v>
      </c>
      <c r="AV83" s="108">
        <v>10</v>
      </c>
      <c r="AW83" s="90" t="s">
        <v>75</v>
      </c>
      <c r="AX83" s="14">
        <v>3.7</v>
      </c>
      <c r="AY83" s="14">
        <v>45</v>
      </c>
      <c r="AZ83" s="39">
        <v>6.96</v>
      </c>
      <c r="BA83" s="14">
        <v>3.8</v>
      </c>
      <c r="BB83" s="40">
        <v>24.5</v>
      </c>
      <c r="BC83" s="14">
        <v>759.5</v>
      </c>
      <c r="BD83" s="40">
        <v>7</v>
      </c>
      <c r="BE83" s="14" t="s">
        <v>91</v>
      </c>
      <c r="BF83" s="14" t="s">
        <v>91</v>
      </c>
      <c r="BG83" s="14">
        <v>0.5</v>
      </c>
      <c r="BH83" s="86">
        <v>0.5</v>
      </c>
      <c r="BI83" s="42"/>
    </row>
    <row r="84" spans="1:61" ht="16.5" thickBot="1">
      <c r="A84" s="453">
        <f t="shared" si="28"/>
        <v>14</v>
      </c>
      <c r="B84" s="14" t="s">
        <v>86</v>
      </c>
      <c r="C84" s="35">
        <v>43732</v>
      </c>
      <c r="D84" s="14" t="s">
        <v>74</v>
      </c>
      <c r="E84" s="12"/>
      <c r="F84" s="156">
        <v>19.466666666666665</v>
      </c>
      <c r="G84" s="156">
        <v>4</v>
      </c>
      <c r="H84" s="156">
        <v>0.4</v>
      </c>
      <c r="I84" s="156">
        <v>118.26666666666667</v>
      </c>
      <c r="J84" s="156">
        <v>0</v>
      </c>
      <c r="K84" s="156">
        <v>1.0666666666666667</v>
      </c>
      <c r="L84" s="156">
        <v>0.4</v>
      </c>
      <c r="M84" s="156">
        <v>0.26666666666666666</v>
      </c>
      <c r="N84" s="156">
        <v>0</v>
      </c>
      <c r="O84" s="156">
        <v>0.4</v>
      </c>
      <c r="P84" s="156">
        <v>0</v>
      </c>
      <c r="Q84" s="156">
        <v>0</v>
      </c>
      <c r="R84" s="156">
        <v>0</v>
      </c>
      <c r="S84" s="156">
        <v>0.93333333333333335</v>
      </c>
      <c r="T84" s="156">
        <v>0.53333333333333333</v>
      </c>
      <c r="U84" s="156">
        <v>0</v>
      </c>
      <c r="V84" s="156">
        <v>0</v>
      </c>
      <c r="W84" s="156">
        <v>0</v>
      </c>
      <c r="X84" s="156">
        <v>0</v>
      </c>
      <c r="Y84" s="156">
        <v>1.0666666666666667</v>
      </c>
      <c r="Z84" s="156">
        <v>0.26666666666666666</v>
      </c>
      <c r="AA84" s="156">
        <v>0</v>
      </c>
      <c r="AB84" s="156">
        <v>0</v>
      </c>
      <c r="AC84" s="156">
        <v>0</v>
      </c>
      <c r="AD84" s="156">
        <v>0</v>
      </c>
      <c r="AE84" s="156">
        <v>0</v>
      </c>
      <c r="AF84" s="156">
        <v>0</v>
      </c>
      <c r="AG84" s="156">
        <v>0</v>
      </c>
      <c r="AH84" s="156">
        <v>0</v>
      </c>
      <c r="AI84" s="156">
        <v>0</v>
      </c>
      <c r="AJ84" s="156">
        <v>0</v>
      </c>
      <c r="AK84" s="156">
        <v>0</v>
      </c>
      <c r="AL84" s="156">
        <v>0</v>
      </c>
      <c r="AM84" s="156">
        <v>0</v>
      </c>
      <c r="AN84" s="156">
        <v>0</v>
      </c>
      <c r="AO84" s="156">
        <v>0</v>
      </c>
      <c r="AP84" s="156">
        <v>0</v>
      </c>
      <c r="AQ84" s="157">
        <f t="shared" si="27"/>
        <v>145.06666666666669</v>
      </c>
      <c r="AR84" s="113"/>
      <c r="AS84" s="36">
        <v>43732</v>
      </c>
      <c r="AT84" s="88">
        <v>0.40972222222222227</v>
      </c>
      <c r="AU84" s="14" t="s">
        <v>86</v>
      </c>
      <c r="AV84" s="108">
        <v>10</v>
      </c>
      <c r="AW84" s="90" t="s">
        <v>75</v>
      </c>
      <c r="AX84" s="14">
        <v>5.8</v>
      </c>
      <c r="AY84" s="14">
        <v>70</v>
      </c>
      <c r="AZ84" s="39">
        <v>11.93</v>
      </c>
      <c r="BA84" s="14">
        <v>6.8</v>
      </c>
      <c r="BB84" s="40">
        <v>22.4</v>
      </c>
      <c r="BC84" s="14">
        <v>760.4</v>
      </c>
      <c r="BD84" s="40">
        <v>7.6</v>
      </c>
      <c r="BE84" s="14">
        <v>0</v>
      </c>
      <c r="BF84" s="14">
        <v>0</v>
      </c>
      <c r="BG84" s="14">
        <v>1</v>
      </c>
      <c r="BH84" s="86">
        <v>0.5</v>
      </c>
      <c r="BI84" s="42"/>
    </row>
    <row r="85" spans="1:61" ht="16.5" thickBot="1">
      <c r="A85" s="453">
        <f t="shared" si="28"/>
        <v>15</v>
      </c>
      <c r="B85" s="14" t="s">
        <v>86</v>
      </c>
      <c r="C85" s="35">
        <v>43767</v>
      </c>
      <c r="D85" s="14" t="s">
        <v>74</v>
      </c>
      <c r="E85" s="12"/>
      <c r="F85" s="156">
        <v>30.933333333333334</v>
      </c>
      <c r="G85" s="156">
        <v>2.1333333333333333</v>
      </c>
      <c r="H85" s="156">
        <v>1.3333333333333333</v>
      </c>
      <c r="I85" s="156">
        <v>0.13333333333333333</v>
      </c>
      <c r="J85" s="156">
        <v>0.4</v>
      </c>
      <c r="K85" s="156">
        <v>0.53333333333333333</v>
      </c>
      <c r="L85" s="156">
        <v>0</v>
      </c>
      <c r="M85" s="156">
        <v>0.53333333333333333</v>
      </c>
      <c r="N85" s="156">
        <v>0</v>
      </c>
      <c r="O85" s="156">
        <v>0</v>
      </c>
      <c r="P85" s="156">
        <v>0</v>
      </c>
      <c r="Q85" s="156">
        <v>0</v>
      </c>
      <c r="R85" s="156">
        <v>0.13333333333333333</v>
      </c>
      <c r="S85" s="156">
        <v>1.3333333333333333</v>
      </c>
      <c r="T85" s="156">
        <v>0</v>
      </c>
      <c r="U85" s="156">
        <v>0</v>
      </c>
      <c r="V85" s="156">
        <v>0</v>
      </c>
      <c r="W85" s="156">
        <v>0</v>
      </c>
      <c r="X85" s="156">
        <v>0</v>
      </c>
      <c r="Y85" s="156">
        <v>1.0666666666666667</v>
      </c>
      <c r="Z85" s="156">
        <v>0.13333333333333333</v>
      </c>
      <c r="AA85" s="156">
        <v>0</v>
      </c>
      <c r="AB85" s="156">
        <v>0</v>
      </c>
      <c r="AC85" s="156">
        <v>0</v>
      </c>
      <c r="AD85" s="156">
        <v>0</v>
      </c>
      <c r="AE85" s="156">
        <v>0</v>
      </c>
      <c r="AF85" s="156">
        <v>0</v>
      </c>
      <c r="AG85" s="156">
        <v>0</v>
      </c>
      <c r="AH85" s="156">
        <v>0</v>
      </c>
      <c r="AI85" s="156">
        <v>0</v>
      </c>
      <c r="AJ85" s="156">
        <v>0</v>
      </c>
      <c r="AK85" s="156">
        <v>0</v>
      </c>
      <c r="AL85" s="156">
        <v>0</v>
      </c>
      <c r="AM85" s="156">
        <v>0</v>
      </c>
      <c r="AN85" s="156">
        <v>0</v>
      </c>
      <c r="AO85" s="156">
        <v>0</v>
      </c>
      <c r="AP85" s="156">
        <v>0</v>
      </c>
      <c r="AQ85" s="157">
        <f t="shared" si="27"/>
        <v>36.800000000000004</v>
      </c>
      <c r="AR85" s="113"/>
      <c r="AS85" s="36">
        <v>43767</v>
      </c>
      <c r="AT85" s="88">
        <v>0.5625</v>
      </c>
      <c r="AU85" s="14" t="s">
        <v>86</v>
      </c>
      <c r="AV85" s="108">
        <v>10</v>
      </c>
      <c r="AW85" s="90" t="s">
        <v>75</v>
      </c>
      <c r="AX85" s="14">
        <v>4.5</v>
      </c>
      <c r="AY85" s="14">
        <v>52</v>
      </c>
      <c r="AZ85" s="39">
        <v>16.52</v>
      </c>
      <c r="BA85" s="14">
        <v>9.6999999999999993</v>
      </c>
      <c r="BB85" s="40">
        <v>20.8</v>
      </c>
      <c r="BC85" s="14">
        <v>757.7</v>
      </c>
      <c r="BD85" s="40">
        <v>7.31</v>
      </c>
      <c r="BE85" s="14">
        <v>0</v>
      </c>
      <c r="BF85" s="14">
        <v>0</v>
      </c>
      <c r="BG85" s="14">
        <v>1</v>
      </c>
      <c r="BH85" s="86">
        <v>0.4</v>
      </c>
      <c r="BI85" s="42"/>
    </row>
    <row r="86" spans="1:61" ht="16.5" thickBot="1">
      <c r="A86" s="453">
        <f t="shared" si="28"/>
        <v>16</v>
      </c>
      <c r="B86" s="14" t="s">
        <v>86</v>
      </c>
      <c r="C86" s="35">
        <v>43791</v>
      </c>
      <c r="D86" s="14" t="s">
        <v>74</v>
      </c>
      <c r="E86" s="12"/>
      <c r="F86" s="156">
        <v>47.333333333333336</v>
      </c>
      <c r="G86" s="156">
        <v>230.4</v>
      </c>
      <c r="H86" s="156">
        <v>1.2</v>
      </c>
      <c r="I86" s="156">
        <v>0</v>
      </c>
      <c r="J86" s="156">
        <v>0</v>
      </c>
      <c r="K86" s="156">
        <v>18.133333333333333</v>
      </c>
      <c r="L86" s="156">
        <v>0</v>
      </c>
      <c r="M86" s="156">
        <v>0.13333333333333333</v>
      </c>
      <c r="N86" s="156">
        <v>0</v>
      </c>
      <c r="O86" s="156">
        <v>0</v>
      </c>
      <c r="P86" s="156">
        <v>18</v>
      </c>
      <c r="Q86" s="156">
        <v>0</v>
      </c>
      <c r="R86" s="156">
        <v>0</v>
      </c>
      <c r="S86" s="156">
        <v>1.2</v>
      </c>
      <c r="T86" s="156">
        <v>0</v>
      </c>
      <c r="U86" s="156">
        <v>0</v>
      </c>
      <c r="V86" s="156">
        <v>0</v>
      </c>
      <c r="W86" s="156">
        <v>0</v>
      </c>
      <c r="X86" s="156">
        <v>0</v>
      </c>
      <c r="Y86" s="156">
        <v>0</v>
      </c>
      <c r="Z86" s="156">
        <v>0</v>
      </c>
      <c r="AA86" s="156">
        <v>0</v>
      </c>
      <c r="AB86" s="156">
        <v>0</v>
      </c>
      <c r="AC86" s="156">
        <v>0</v>
      </c>
      <c r="AD86" s="156">
        <v>0</v>
      </c>
      <c r="AE86" s="156">
        <v>0</v>
      </c>
      <c r="AF86" s="156">
        <v>0</v>
      </c>
      <c r="AG86" s="156">
        <v>0</v>
      </c>
      <c r="AH86" s="156">
        <v>0</v>
      </c>
      <c r="AI86" s="156">
        <v>0</v>
      </c>
      <c r="AJ86" s="156">
        <v>0</v>
      </c>
      <c r="AK86" s="156">
        <v>0</v>
      </c>
      <c r="AL86" s="156">
        <v>0</v>
      </c>
      <c r="AM86" s="156">
        <v>0</v>
      </c>
      <c r="AN86" s="156">
        <v>0</v>
      </c>
      <c r="AO86" s="156">
        <v>0</v>
      </c>
      <c r="AP86" s="156">
        <v>0</v>
      </c>
      <c r="AQ86" s="157">
        <f t="shared" si="27"/>
        <v>297.06666666666666</v>
      </c>
      <c r="AR86" s="113"/>
      <c r="AS86" s="36">
        <v>43791</v>
      </c>
      <c r="AT86" s="88">
        <v>0.69444444444444453</v>
      </c>
      <c r="AU86" s="14" t="s">
        <v>86</v>
      </c>
      <c r="AV86" s="108">
        <v>10</v>
      </c>
      <c r="AW86" s="90" t="s">
        <v>75</v>
      </c>
      <c r="AX86" s="14">
        <v>13.2</v>
      </c>
      <c r="AY86" s="14">
        <v>128</v>
      </c>
      <c r="AZ86" s="39">
        <v>4.38</v>
      </c>
      <c r="BA86" s="14">
        <v>2.6</v>
      </c>
      <c r="BB86" s="40">
        <v>18.100000000000001</v>
      </c>
      <c r="BC86" s="14">
        <v>765.1</v>
      </c>
      <c r="BD86" s="40">
        <v>7.5</v>
      </c>
      <c r="BE86" s="14">
        <v>0</v>
      </c>
      <c r="BF86" s="14">
        <v>0</v>
      </c>
      <c r="BG86" s="14">
        <v>1</v>
      </c>
      <c r="BH86" s="86">
        <v>0.4</v>
      </c>
      <c r="BI86" s="42"/>
    </row>
    <row r="87" spans="1:61" ht="18.75" thickBot="1">
      <c r="B87" s="160"/>
      <c r="C87" s="214" t="s">
        <v>219</v>
      </c>
      <c r="D87" s="1530"/>
      <c r="E87" s="1531">
        <v>0</v>
      </c>
      <c r="F87" s="215">
        <f t="shared" ref="F87:AP87" si="29">AVERAGE(F80:F86)</f>
        <v>68.723809523809521</v>
      </c>
      <c r="G87" s="215">
        <f t="shared" si="29"/>
        <v>39.580952380952382</v>
      </c>
      <c r="H87" s="215">
        <f t="shared" si="29"/>
        <v>0.43809523809523804</v>
      </c>
      <c r="I87" s="215">
        <f t="shared" si="29"/>
        <v>51.885714285714286</v>
      </c>
      <c r="J87" s="215">
        <f t="shared" si="29"/>
        <v>5.7142857142857148E-2</v>
      </c>
      <c r="K87" s="215">
        <f t="shared" si="29"/>
        <v>3.0285714285714285</v>
      </c>
      <c r="L87" s="215">
        <f t="shared" si="29"/>
        <v>5.7142857142857148E-2</v>
      </c>
      <c r="M87" s="215">
        <f t="shared" si="29"/>
        <v>0.2857142857142857</v>
      </c>
      <c r="N87" s="215">
        <f t="shared" si="29"/>
        <v>0</v>
      </c>
      <c r="O87" s="215">
        <f t="shared" si="29"/>
        <v>0.1142857142857143</v>
      </c>
      <c r="P87" s="215">
        <f t="shared" si="29"/>
        <v>2.5714285714285716</v>
      </c>
      <c r="Q87" s="215">
        <f t="shared" si="29"/>
        <v>0</v>
      </c>
      <c r="R87" s="215">
        <f t="shared" si="29"/>
        <v>1.9047619047619046E-2</v>
      </c>
      <c r="S87" s="215">
        <f t="shared" si="29"/>
        <v>0.53333333333333333</v>
      </c>
      <c r="T87" s="215">
        <f t="shared" si="29"/>
        <v>9.5238095238095233E-2</v>
      </c>
      <c r="U87" s="215">
        <f t="shared" si="29"/>
        <v>0</v>
      </c>
      <c r="V87" s="215">
        <f t="shared" si="29"/>
        <v>0</v>
      </c>
      <c r="W87" s="215">
        <f t="shared" si="29"/>
        <v>0</v>
      </c>
      <c r="X87" s="215">
        <f t="shared" si="29"/>
        <v>0</v>
      </c>
      <c r="Y87" s="215">
        <f>AVERAGE(Y80:Y86)</f>
        <v>0.30476190476190473</v>
      </c>
      <c r="Z87" s="215">
        <f t="shared" si="29"/>
        <v>5.7142857142857148E-2</v>
      </c>
      <c r="AA87" s="215">
        <f t="shared" si="29"/>
        <v>7.6190476190476183E-2</v>
      </c>
      <c r="AB87" s="215">
        <f t="shared" si="29"/>
        <v>0</v>
      </c>
      <c r="AC87" s="215">
        <f t="shared" si="29"/>
        <v>7.6190476190476183E-2</v>
      </c>
      <c r="AD87" s="215">
        <f t="shared" si="29"/>
        <v>0</v>
      </c>
      <c r="AE87" s="215">
        <f t="shared" si="29"/>
        <v>0</v>
      </c>
      <c r="AF87" s="215">
        <f t="shared" si="29"/>
        <v>0</v>
      </c>
      <c r="AG87" s="215">
        <f t="shared" si="29"/>
        <v>0</v>
      </c>
      <c r="AH87" s="215">
        <f t="shared" si="29"/>
        <v>0</v>
      </c>
      <c r="AI87" s="215">
        <f t="shared" si="29"/>
        <v>0</v>
      </c>
      <c r="AJ87" s="215">
        <f t="shared" si="29"/>
        <v>0</v>
      </c>
      <c r="AK87" s="215">
        <f t="shared" si="29"/>
        <v>0</v>
      </c>
      <c r="AL87" s="215">
        <f t="shared" si="29"/>
        <v>0.17142857142857143</v>
      </c>
      <c r="AM87" s="215">
        <f t="shared" si="29"/>
        <v>0</v>
      </c>
      <c r="AN87" s="215">
        <f t="shared" si="29"/>
        <v>0.20952380952380953</v>
      </c>
      <c r="AO87" s="215">
        <f t="shared" si="29"/>
        <v>0</v>
      </c>
      <c r="AP87" s="215">
        <f t="shared" si="29"/>
        <v>0</v>
      </c>
      <c r="AQ87" s="731">
        <f>SUM(AQ80:AQ86)</f>
        <v>1152.5333333333333</v>
      </c>
      <c r="AR87" s="163"/>
      <c r="AS87" s="164"/>
      <c r="AT87" s="165"/>
      <c r="AU87" s="160"/>
      <c r="AV87" s="160"/>
      <c r="AW87" s="166"/>
      <c r="AX87" s="160"/>
      <c r="AY87" s="160"/>
      <c r="AZ87" s="166"/>
      <c r="BA87" s="160"/>
      <c r="BB87" s="167"/>
      <c r="BC87" s="160"/>
      <c r="BD87" s="167"/>
      <c r="BE87" s="160"/>
      <c r="BF87" s="160"/>
      <c r="BG87" s="160"/>
      <c r="BH87" s="168"/>
      <c r="BI87" s="169"/>
    </row>
    <row r="88" spans="1:61" ht="15.75" thickBot="1">
      <c r="B88" s="160"/>
      <c r="C88" s="159"/>
      <c r="D88" s="160"/>
      <c r="E88" s="161"/>
      <c r="F88" s="162"/>
      <c r="G88" s="162"/>
      <c r="H88" s="162"/>
      <c r="I88" s="162"/>
      <c r="J88" s="162"/>
      <c r="K88" s="162"/>
      <c r="L88" s="162"/>
      <c r="M88" s="162"/>
      <c r="N88" s="162"/>
      <c r="O88" s="162"/>
      <c r="P88" s="162"/>
      <c r="Q88" s="162"/>
      <c r="R88" s="162"/>
      <c r="S88" s="162"/>
      <c r="T88" s="162"/>
      <c r="U88" s="162"/>
      <c r="V88" s="162"/>
      <c r="W88" s="162"/>
      <c r="X88" s="162"/>
      <c r="Y88" s="162"/>
      <c r="Z88" s="162"/>
      <c r="AA88" s="162"/>
      <c r="AB88" s="162"/>
      <c r="AC88" s="162"/>
      <c r="AD88" s="162"/>
      <c r="AE88" s="162"/>
      <c r="AF88" s="162"/>
      <c r="AG88" s="162"/>
      <c r="AH88" s="162"/>
      <c r="AI88" s="162"/>
      <c r="AJ88" s="162"/>
      <c r="AK88" s="162"/>
      <c r="AL88" s="162"/>
      <c r="AM88" s="162"/>
      <c r="AN88" s="162"/>
      <c r="AO88" s="162"/>
      <c r="AP88" s="162"/>
      <c r="AQ88" s="162"/>
      <c r="AR88" s="163"/>
      <c r="AS88" s="164"/>
      <c r="AT88" s="165"/>
      <c r="AU88" s="160"/>
      <c r="AV88" s="160"/>
      <c r="AW88" s="166"/>
      <c r="AX88" s="160"/>
      <c r="AY88" s="160"/>
      <c r="AZ88" s="166"/>
      <c r="BA88" s="160"/>
      <c r="BB88" s="167"/>
      <c r="BC88" s="160"/>
      <c r="BD88" s="167"/>
      <c r="BE88" s="160"/>
      <c r="BF88" s="160"/>
      <c r="BG88" s="160"/>
      <c r="BH88" s="168"/>
      <c r="BI88" s="169"/>
    </row>
    <row r="89" spans="1:61" ht="16.5" thickBot="1">
      <c r="A89" s="453">
        <f>A86+1</f>
        <v>17</v>
      </c>
      <c r="B89" s="14" t="s">
        <v>73</v>
      </c>
      <c r="C89" s="82">
        <v>43489</v>
      </c>
      <c r="D89" s="14" t="s">
        <v>74</v>
      </c>
      <c r="E89" s="12"/>
      <c r="F89" s="156">
        <v>0.26666666666666666</v>
      </c>
      <c r="G89" s="156">
        <v>0.26666666666666666</v>
      </c>
      <c r="H89" s="156">
        <v>0</v>
      </c>
      <c r="I89" s="156">
        <v>0.13333333333333333</v>
      </c>
      <c r="J89" s="156">
        <v>0</v>
      </c>
      <c r="K89" s="156">
        <v>0</v>
      </c>
      <c r="L89" s="156">
        <v>0</v>
      </c>
      <c r="M89" s="156">
        <v>0</v>
      </c>
      <c r="N89" s="156">
        <v>0</v>
      </c>
      <c r="O89" s="156">
        <v>0</v>
      </c>
      <c r="P89" s="156">
        <v>0</v>
      </c>
      <c r="Q89" s="156">
        <v>0</v>
      </c>
      <c r="R89" s="156">
        <v>0</v>
      </c>
      <c r="S89" s="156">
        <v>0</v>
      </c>
      <c r="T89" s="156">
        <v>0</v>
      </c>
      <c r="U89" s="156">
        <v>0</v>
      </c>
      <c r="V89" s="156">
        <v>0</v>
      </c>
      <c r="W89" s="156">
        <v>0</v>
      </c>
      <c r="X89" s="156">
        <v>0</v>
      </c>
      <c r="Y89" s="156">
        <v>0</v>
      </c>
      <c r="Z89" s="156">
        <v>0</v>
      </c>
      <c r="AA89" s="156">
        <v>0</v>
      </c>
      <c r="AB89" s="156">
        <v>0</v>
      </c>
      <c r="AC89" s="156">
        <v>0</v>
      </c>
      <c r="AD89" s="156">
        <v>0</v>
      </c>
      <c r="AE89" s="156">
        <v>0</v>
      </c>
      <c r="AF89" s="156">
        <v>0</v>
      </c>
      <c r="AG89" s="156">
        <v>0</v>
      </c>
      <c r="AH89" s="156">
        <v>0</v>
      </c>
      <c r="AI89" s="156">
        <v>0</v>
      </c>
      <c r="AJ89" s="156">
        <v>0</v>
      </c>
      <c r="AK89" s="156">
        <v>0</v>
      </c>
      <c r="AL89" s="156">
        <v>0</v>
      </c>
      <c r="AM89" s="156">
        <v>0</v>
      </c>
      <c r="AN89" s="156">
        <v>0</v>
      </c>
      <c r="AO89" s="156">
        <v>0</v>
      </c>
      <c r="AP89" s="156">
        <v>0</v>
      </c>
      <c r="AQ89" s="157">
        <f t="shared" ref="AQ89:AQ98" si="30">SUM(F89:AP89)-AA89-K89-U89-S89</f>
        <v>0.66666666666666663</v>
      </c>
      <c r="AR89" s="113"/>
      <c r="AS89" s="89">
        <v>43489</v>
      </c>
      <c r="AT89" s="88">
        <v>0.51041666666666663</v>
      </c>
      <c r="AU89" s="14" t="s">
        <v>73</v>
      </c>
      <c r="AV89" s="38">
        <v>10</v>
      </c>
      <c r="AW89" s="90" t="s">
        <v>75</v>
      </c>
      <c r="AX89" s="85">
        <v>8.6</v>
      </c>
      <c r="AY89" s="85">
        <v>96.6</v>
      </c>
      <c r="AZ89" s="39">
        <v>19.32</v>
      </c>
      <c r="BA89" s="85">
        <v>23.2</v>
      </c>
      <c r="BB89" s="40">
        <v>16.3</v>
      </c>
      <c r="BC89" s="85">
        <v>764.7</v>
      </c>
      <c r="BD89" s="40">
        <v>8.1999999999999993</v>
      </c>
      <c r="BE89" s="85"/>
      <c r="BF89" s="85"/>
      <c r="BG89" s="85"/>
      <c r="BH89" s="86"/>
      <c r="BI89" s="87"/>
    </row>
    <row r="90" spans="1:61" ht="16.5" thickBot="1">
      <c r="A90" s="453">
        <f t="shared" ref="A90:A98" si="31">A89+1</f>
        <v>18</v>
      </c>
      <c r="B90" s="14" t="s">
        <v>73</v>
      </c>
      <c r="C90" s="82">
        <v>43535</v>
      </c>
      <c r="D90" s="14" t="s">
        <v>74</v>
      </c>
      <c r="E90" s="12"/>
      <c r="F90" s="156">
        <v>0.53333333333333333</v>
      </c>
      <c r="G90" s="156">
        <v>391.06666666666666</v>
      </c>
      <c r="H90" s="156">
        <v>1.4666666666666666</v>
      </c>
      <c r="I90" s="156">
        <v>0.8</v>
      </c>
      <c r="J90" s="156">
        <v>0</v>
      </c>
      <c r="K90" s="156">
        <v>0</v>
      </c>
      <c r="L90" s="156">
        <v>0</v>
      </c>
      <c r="M90" s="156">
        <v>0</v>
      </c>
      <c r="N90" s="156">
        <v>0</v>
      </c>
      <c r="O90" s="156">
        <v>0</v>
      </c>
      <c r="P90" s="156">
        <v>0</v>
      </c>
      <c r="Q90" s="156">
        <v>0</v>
      </c>
      <c r="R90" s="156">
        <v>0</v>
      </c>
      <c r="S90" s="156">
        <v>1.4666666666666666</v>
      </c>
      <c r="T90" s="156">
        <v>0</v>
      </c>
      <c r="U90" s="156">
        <v>8.4</v>
      </c>
      <c r="V90" s="156">
        <v>0</v>
      </c>
      <c r="W90" s="156">
        <v>7.8666666666666663</v>
      </c>
      <c r="X90" s="156">
        <v>0.53333333333333333</v>
      </c>
      <c r="Y90" s="156">
        <v>0</v>
      </c>
      <c r="Z90" s="156">
        <v>0</v>
      </c>
      <c r="AA90" s="156">
        <v>0</v>
      </c>
      <c r="AB90" s="156">
        <v>0</v>
      </c>
      <c r="AC90" s="156">
        <v>0</v>
      </c>
      <c r="AD90" s="156">
        <v>0</v>
      </c>
      <c r="AE90" s="156">
        <v>0</v>
      </c>
      <c r="AF90" s="156">
        <v>0</v>
      </c>
      <c r="AG90" s="156">
        <v>0</v>
      </c>
      <c r="AH90" s="156">
        <v>0</v>
      </c>
      <c r="AI90" s="156">
        <v>0</v>
      </c>
      <c r="AJ90" s="156">
        <v>0</v>
      </c>
      <c r="AK90" s="156">
        <v>0</v>
      </c>
      <c r="AL90" s="156">
        <v>0</v>
      </c>
      <c r="AM90" s="156">
        <v>0</v>
      </c>
      <c r="AN90" s="156">
        <v>0</v>
      </c>
      <c r="AO90" s="156">
        <v>0</v>
      </c>
      <c r="AP90" s="156">
        <v>0</v>
      </c>
      <c r="AQ90" s="157">
        <f t="shared" si="30"/>
        <v>402.26666666666671</v>
      </c>
      <c r="AR90" s="113"/>
      <c r="AS90" s="36">
        <v>43535</v>
      </c>
      <c r="AT90" s="88">
        <v>0.59027777777777779</v>
      </c>
      <c r="AU90" s="39" t="s">
        <v>73</v>
      </c>
      <c r="AV90" s="38">
        <v>10</v>
      </c>
      <c r="AW90" s="90" t="s">
        <v>75</v>
      </c>
      <c r="AX90" s="85">
        <v>13.57</v>
      </c>
      <c r="AY90" s="85">
        <v>128.30000000000001</v>
      </c>
      <c r="AZ90" s="39">
        <v>2.9999999999999997E-4</v>
      </c>
      <c r="BA90" s="85">
        <v>0</v>
      </c>
      <c r="BB90" s="40">
        <v>20.399999999999999</v>
      </c>
      <c r="BC90" s="85">
        <v>759.2</v>
      </c>
      <c r="BD90" s="40">
        <v>7.5</v>
      </c>
      <c r="BE90" s="85">
        <v>0</v>
      </c>
      <c r="BF90" s="85">
        <v>0</v>
      </c>
      <c r="BG90" s="85">
        <v>7</v>
      </c>
      <c r="BH90" s="86">
        <v>0.1</v>
      </c>
      <c r="BI90" s="42"/>
    </row>
    <row r="91" spans="1:61" ht="16.5" thickBot="1">
      <c r="A91" s="453">
        <f t="shared" si="31"/>
        <v>19</v>
      </c>
      <c r="B91" s="14" t="s">
        <v>73</v>
      </c>
      <c r="C91" s="82">
        <v>43566</v>
      </c>
      <c r="D91" s="14" t="s">
        <v>74</v>
      </c>
      <c r="E91" s="12"/>
      <c r="F91" s="156">
        <v>0</v>
      </c>
      <c r="G91" s="156">
        <v>11.333333333333334</v>
      </c>
      <c r="H91" s="156">
        <v>0.4</v>
      </c>
      <c r="I91" s="156">
        <v>0</v>
      </c>
      <c r="J91" s="156">
        <v>0</v>
      </c>
      <c r="K91" s="156">
        <v>0</v>
      </c>
      <c r="L91" s="156">
        <v>0</v>
      </c>
      <c r="M91" s="156">
        <v>0</v>
      </c>
      <c r="N91" s="156">
        <v>0</v>
      </c>
      <c r="O91" s="156">
        <v>0</v>
      </c>
      <c r="P91" s="156">
        <v>0</v>
      </c>
      <c r="Q91" s="156">
        <v>0</v>
      </c>
      <c r="R91" s="156">
        <v>0</v>
      </c>
      <c r="S91" s="156">
        <v>0.4</v>
      </c>
      <c r="T91" s="156">
        <v>0</v>
      </c>
      <c r="U91" s="156">
        <v>0</v>
      </c>
      <c r="V91" s="156">
        <v>0</v>
      </c>
      <c r="W91" s="156">
        <v>0</v>
      </c>
      <c r="X91" s="156">
        <v>0</v>
      </c>
      <c r="Y91" s="156">
        <v>0</v>
      </c>
      <c r="Z91" s="156">
        <v>0</v>
      </c>
      <c r="AA91" s="156">
        <v>0</v>
      </c>
      <c r="AB91" s="156">
        <v>0</v>
      </c>
      <c r="AC91" s="156">
        <v>0</v>
      </c>
      <c r="AD91" s="156">
        <v>0</v>
      </c>
      <c r="AE91" s="156">
        <v>0</v>
      </c>
      <c r="AF91" s="156">
        <v>0</v>
      </c>
      <c r="AG91" s="156">
        <v>0</v>
      </c>
      <c r="AH91" s="156">
        <v>0</v>
      </c>
      <c r="AI91" s="156">
        <v>0</v>
      </c>
      <c r="AJ91" s="156">
        <v>0</v>
      </c>
      <c r="AK91" s="156">
        <v>0</v>
      </c>
      <c r="AL91" s="156">
        <v>0</v>
      </c>
      <c r="AM91" s="156">
        <v>0</v>
      </c>
      <c r="AN91" s="156">
        <v>0</v>
      </c>
      <c r="AO91" s="156">
        <v>0</v>
      </c>
      <c r="AP91" s="156">
        <v>0</v>
      </c>
      <c r="AQ91" s="157">
        <f t="shared" si="30"/>
        <v>11.733333333333334</v>
      </c>
      <c r="AR91" s="113"/>
      <c r="AS91" s="36">
        <v>43566</v>
      </c>
      <c r="AT91" s="37" t="s">
        <v>91</v>
      </c>
      <c r="AU91" s="14" t="s">
        <v>73</v>
      </c>
      <c r="AV91" s="38">
        <v>10</v>
      </c>
      <c r="AW91" s="90" t="s">
        <v>75</v>
      </c>
      <c r="AX91" s="14">
        <v>9.5</v>
      </c>
      <c r="AY91" s="14">
        <v>115</v>
      </c>
      <c r="AZ91" s="39">
        <v>44.01</v>
      </c>
      <c r="BA91" s="14">
        <v>28.5</v>
      </c>
      <c r="BB91" s="40">
        <v>16.2</v>
      </c>
      <c r="BC91" s="14">
        <v>763.6</v>
      </c>
      <c r="BD91" s="40">
        <v>7.83</v>
      </c>
      <c r="BE91" s="37" t="s">
        <v>91</v>
      </c>
      <c r="BF91" s="37" t="s">
        <v>91</v>
      </c>
      <c r="BG91" s="37" t="s">
        <v>91</v>
      </c>
      <c r="BH91" s="41" t="s">
        <v>91</v>
      </c>
      <c r="BI91" s="42"/>
    </row>
    <row r="92" spans="1:61" ht="16.5" thickBot="1">
      <c r="A92" s="453">
        <f t="shared" si="31"/>
        <v>20</v>
      </c>
      <c r="B92" s="14" t="s">
        <v>73</v>
      </c>
      <c r="C92" s="82">
        <v>43608</v>
      </c>
      <c r="D92" s="14" t="s">
        <v>74</v>
      </c>
      <c r="E92" s="12"/>
      <c r="F92" s="156">
        <v>0</v>
      </c>
      <c r="G92" s="156">
        <v>0.13333333333333333</v>
      </c>
      <c r="H92" s="156">
        <v>1.0666666666666667</v>
      </c>
      <c r="I92" s="156">
        <v>0.66666666666666663</v>
      </c>
      <c r="J92" s="156">
        <v>0</v>
      </c>
      <c r="K92" s="156">
        <v>0</v>
      </c>
      <c r="L92" s="156">
        <v>0</v>
      </c>
      <c r="M92" s="156">
        <v>0</v>
      </c>
      <c r="N92" s="156">
        <v>0</v>
      </c>
      <c r="O92" s="156">
        <v>0</v>
      </c>
      <c r="P92" s="156">
        <v>0</v>
      </c>
      <c r="Q92" s="156">
        <v>0</v>
      </c>
      <c r="R92" s="156">
        <v>0</v>
      </c>
      <c r="S92" s="156">
        <v>1.0666666666666667</v>
      </c>
      <c r="T92" s="156">
        <v>0</v>
      </c>
      <c r="U92" s="156">
        <v>0</v>
      </c>
      <c r="V92" s="156">
        <v>0</v>
      </c>
      <c r="W92" s="156">
        <v>0</v>
      </c>
      <c r="X92" s="156">
        <v>0</v>
      </c>
      <c r="Y92" s="156">
        <v>0</v>
      </c>
      <c r="Z92" s="156">
        <v>0</v>
      </c>
      <c r="AA92" s="156">
        <v>0</v>
      </c>
      <c r="AB92" s="156">
        <v>0</v>
      </c>
      <c r="AC92" s="156">
        <v>0</v>
      </c>
      <c r="AD92" s="156">
        <v>0</v>
      </c>
      <c r="AE92" s="156">
        <v>0</v>
      </c>
      <c r="AF92" s="156">
        <v>0</v>
      </c>
      <c r="AG92" s="156">
        <v>0</v>
      </c>
      <c r="AH92" s="156">
        <v>0</v>
      </c>
      <c r="AI92" s="156">
        <v>0</v>
      </c>
      <c r="AJ92" s="156">
        <v>0</v>
      </c>
      <c r="AK92" s="156">
        <v>0</v>
      </c>
      <c r="AL92" s="156">
        <v>0</v>
      </c>
      <c r="AM92" s="156">
        <v>0</v>
      </c>
      <c r="AN92" s="156">
        <v>0.13333333333333333</v>
      </c>
      <c r="AO92" s="156">
        <v>0</v>
      </c>
      <c r="AP92" s="156">
        <v>0</v>
      </c>
      <c r="AQ92" s="157">
        <f t="shared" si="30"/>
        <v>2</v>
      </c>
      <c r="AR92" s="113"/>
      <c r="AS92" s="36">
        <v>43608</v>
      </c>
      <c r="AT92" s="88">
        <v>0.42708333333333331</v>
      </c>
      <c r="AU92" s="14" t="s">
        <v>73</v>
      </c>
      <c r="AV92" s="38">
        <v>10</v>
      </c>
      <c r="AW92" s="90" t="s">
        <v>75</v>
      </c>
      <c r="AX92" s="14">
        <v>8.8000000000000007</v>
      </c>
      <c r="AY92" s="14">
        <v>89</v>
      </c>
      <c r="AZ92" s="39">
        <v>0</v>
      </c>
      <c r="BA92" s="14">
        <v>0</v>
      </c>
      <c r="BB92" s="40">
        <v>16.5</v>
      </c>
      <c r="BC92" s="14">
        <v>760.8</v>
      </c>
      <c r="BD92" s="40">
        <v>8.06</v>
      </c>
      <c r="BE92" s="37">
        <v>0</v>
      </c>
      <c r="BF92" s="37">
        <v>0</v>
      </c>
      <c r="BG92" s="37" t="s">
        <v>91</v>
      </c>
      <c r="BH92" s="41" t="s">
        <v>91</v>
      </c>
      <c r="BI92" s="42"/>
    </row>
    <row r="93" spans="1:61" ht="16.5" thickBot="1">
      <c r="A93" s="453">
        <f t="shared" si="31"/>
        <v>21</v>
      </c>
      <c r="B93" s="14" t="s">
        <v>73</v>
      </c>
      <c r="C93" s="35">
        <v>43643</v>
      </c>
      <c r="D93" s="14" t="s">
        <v>74</v>
      </c>
      <c r="E93" s="12"/>
      <c r="F93" s="156">
        <v>0</v>
      </c>
      <c r="G93" s="156">
        <v>220</v>
      </c>
      <c r="H93" s="156">
        <v>6</v>
      </c>
      <c r="I93" s="156">
        <v>0</v>
      </c>
      <c r="J93" s="156">
        <v>0</v>
      </c>
      <c r="K93" s="156">
        <v>0.93333333333333335</v>
      </c>
      <c r="L93" s="156">
        <v>0</v>
      </c>
      <c r="M93" s="156">
        <v>0.66666666666666663</v>
      </c>
      <c r="N93" s="156">
        <v>0</v>
      </c>
      <c r="O93" s="156">
        <v>0</v>
      </c>
      <c r="P93" s="156">
        <v>0.26666666666666666</v>
      </c>
      <c r="Q93" s="156">
        <v>0</v>
      </c>
      <c r="R93" s="156">
        <v>0.26666666666666666</v>
      </c>
      <c r="S93" s="156">
        <v>6</v>
      </c>
      <c r="T93" s="156">
        <v>0</v>
      </c>
      <c r="U93" s="156">
        <v>0</v>
      </c>
      <c r="V93" s="156">
        <v>0</v>
      </c>
      <c r="W93" s="156">
        <v>0</v>
      </c>
      <c r="X93" s="156">
        <v>0</v>
      </c>
      <c r="Y93" s="156">
        <v>0</v>
      </c>
      <c r="Z93" s="156">
        <v>0</v>
      </c>
      <c r="AA93" s="156">
        <v>0</v>
      </c>
      <c r="AB93" s="156">
        <v>0</v>
      </c>
      <c r="AC93" s="156">
        <v>0</v>
      </c>
      <c r="AD93" s="156">
        <v>0</v>
      </c>
      <c r="AE93" s="156">
        <v>0</v>
      </c>
      <c r="AF93" s="156">
        <v>0</v>
      </c>
      <c r="AG93" s="156">
        <v>0</v>
      </c>
      <c r="AH93" s="156">
        <v>0</v>
      </c>
      <c r="AI93" s="156">
        <v>0</v>
      </c>
      <c r="AJ93" s="156">
        <v>0</v>
      </c>
      <c r="AK93" s="156">
        <v>0</v>
      </c>
      <c r="AL93" s="156">
        <v>0</v>
      </c>
      <c r="AM93" s="156">
        <v>0</v>
      </c>
      <c r="AN93" s="156">
        <v>0</v>
      </c>
      <c r="AO93" s="156">
        <v>0</v>
      </c>
      <c r="AP93" s="156">
        <v>0</v>
      </c>
      <c r="AQ93" s="157">
        <f t="shared" si="30"/>
        <v>227.20000000000002</v>
      </c>
      <c r="AR93" s="113"/>
      <c r="AS93" s="107">
        <v>43643</v>
      </c>
      <c r="AT93" s="1472">
        <v>0.60416666666666663</v>
      </c>
      <c r="AU93" s="1473" t="s">
        <v>73</v>
      </c>
      <c r="AV93" s="108">
        <v>10</v>
      </c>
      <c r="AW93" s="90" t="s">
        <v>75</v>
      </c>
      <c r="AX93" s="1473">
        <v>15.1</v>
      </c>
      <c r="AY93" s="1473">
        <v>214</v>
      </c>
      <c r="AZ93" s="1474">
        <v>39.6</v>
      </c>
      <c r="BA93" s="1473">
        <v>25.3</v>
      </c>
      <c r="BB93" s="1475">
        <v>25.8</v>
      </c>
      <c r="BC93" s="1473">
        <v>761</v>
      </c>
      <c r="BD93" s="1475">
        <v>8.6</v>
      </c>
      <c r="BE93" s="1473">
        <v>0</v>
      </c>
      <c r="BF93" s="1473">
        <v>0</v>
      </c>
      <c r="BG93" s="1473">
        <v>2</v>
      </c>
      <c r="BH93" s="1483">
        <v>0.15</v>
      </c>
      <c r="BI93" s="1476"/>
    </row>
    <row r="94" spans="1:61" ht="16.5" thickBot="1">
      <c r="A94" s="453">
        <f t="shared" si="31"/>
        <v>22</v>
      </c>
      <c r="B94" s="14" t="s">
        <v>73</v>
      </c>
      <c r="C94" s="35">
        <v>43679</v>
      </c>
      <c r="D94" s="14" t="s">
        <v>74</v>
      </c>
      <c r="E94" s="12"/>
      <c r="F94" s="156">
        <v>0.26666666666666666</v>
      </c>
      <c r="G94" s="156">
        <v>12.133333333333333</v>
      </c>
      <c r="H94" s="156">
        <v>36.4</v>
      </c>
      <c r="I94" s="156">
        <v>0</v>
      </c>
      <c r="J94" s="156">
        <v>0</v>
      </c>
      <c r="K94" s="156">
        <v>0</v>
      </c>
      <c r="L94" s="156">
        <v>0</v>
      </c>
      <c r="M94" s="156">
        <v>0</v>
      </c>
      <c r="N94" s="156">
        <v>0</v>
      </c>
      <c r="O94" s="156">
        <v>0</v>
      </c>
      <c r="P94" s="156">
        <v>0</v>
      </c>
      <c r="Q94" s="156">
        <v>0</v>
      </c>
      <c r="R94" s="156">
        <v>0.13333333333333333</v>
      </c>
      <c r="S94" s="156">
        <v>36.4</v>
      </c>
      <c r="T94" s="156">
        <v>0</v>
      </c>
      <c r="U94" s="156">
        <v>0</v>
      </c>
      <c r="V94" s="156">
        <v>0</v>
      </c>
      <c r="W94" s="156">
        <v>0</v>
      </c>
      <c r="X94" s="156">
        <v>0</v>
      </c>
      <c r="Y94" s="156">
        <v>0</v>
      </c>
      <c r="Z94" s="156">
        <v>0</v>
      </c>
      <c r="AA94" s="156">
        <v>0</v>
      </c>
      <c r="AB94" s="156">
        <v>0</v>
      </c>
      <c r="AC94" s="156">
        <v>0</v>
      </c>
      <c r="AD94" s="156">
        <v>0</v>
      </c>
      <c r="AE94" s="156">
        <v>0</v>
      </c>
      <c r="AF94" s="156">
        <v>0</v>
      </c>
      <c r="AG94" s="156">
        <v>0</v>
      </c>
      <c r="AH94" s="156">
        <v>0</v>
      </c>
      <c r="AI94" s="156">
        <v>0</v>
      </c>
      <c r="AJ94" s="156">
        <v>0</v>
      </c>
      <c r="AK94" s="156">
        <v>0</v>
      </c>
      <c r="AL94" s="156">
        <v>0</v>
      </c>
      <c r="AM94" s="156">
        <v>0</v>
      </c>
      <c r="AN94" s="156">
        <v>0</v>
      </c>
      <c r="AO94" s="156">
        <v>0</v>
      </c>
      <c r="AP94" s="156">
        <v>0</v>
      </c>
      <c r="AQ94" s="157">
        <f t="shared" si="30"/>
        <v>48.93333333333333</v>
      </c>
      <c r="AR94" s="113"/>
      <c r="AS94" s="36">
        <v>43679</v>
      </c>
      <c r="AT94" s="88">
        <v>0.47916666666666669</v>
      </c>
      <c r="AU94" s="14" t="s">
        <v>73</v>
      </c>
      <c r="AV94" s="108">
        <v>10</v>
      </c>
      <c r="AW94" s="90" t="s">
        <v>75</v>
      </c>
      <c r="AX94" s="14">
        <v>8</v>
      </c>
      <c r="AY94" s="14">
        <v>118</v>
      </c>
      <c r="AZ94" s="39">
        <v>58.2</v>
      </c>
      <c r="BA94" s="14">
        <v>39</v>
      </c>
      <c r="BB94" s="40">
        <v>25</v>
      </c>
      <c r="BC94" s="14">
        <v>760.1</v>
      </c>
      <c r="BD94" s="40">
        <v>8.1999999999999993</v>
      </c>
      <c r="BE94" s="14">
        <v>0</v>
      </c>
      <c r="BF94" s="14">
        <v>0</v>
      </c>
      <c r="BG94" s="14">
        <v>1</v>
      </c>
      <c r="BH94" s="86">
        <v>0.4</v>
      </c>
      <c r="BI94" s="42"/>
    </row>
    <row r="95" spans="1:61" ht="16.5" thickBot="1">
      <c r="A95" s="453">
        <f t="shared" si="31"/>
        <v>23</v>
      </c>
      <c r="B95" s="14" t="s">
        <v>73</v>
      </c>
      <c r="C95" s="82">
        <v>43732</v>
      </c>
      <c r="D95" s="14" t="s">
        <v>74</v>
      </c>
      <c r="E95" s="12"/>
      <c r="F95" s="156">
        <v>3.3333333333333335</v>
      </c>
      <c r="G95" s="156">
        <v>0.8</v>
      </c>
      <c r="H95" s="156">
        <v>0.4</v>
      </c>
      <c r="I95" s="156">
        <v>0</v>
      </c>
      <c r="J95" s="156">
        <v>0.53333333333333333</v>
      </c>
      <c r="K95" s="156">
        <v>0</v>
      </c>
      <c r="L95" s="156">
        <v>0</v>
      </c>
      <c r="M95" s="156">
        <v>0</v>
      </c>
      <c r="N95" s="156">
        <v>0</v>
      </c>
      <c r="O95" s="156">
        <v>0</v>
      </c>
      <c r="P95" s="156">
        <v>0</v>
      </c>
      <c r="Q95" s="156">
        <v>0</v>
      </c>
      <c r="R95" s="156">
        <v>0</v>
      </c>
      <c r="S95" s="156">
        <v>0.4</v>
      </c>
      <c r="T95" s="156">
        <v>0</v>
      </c>
      <c r="U95" s="156">
        <v>0.13333333333333333</v>
      </c>
      <c r="V95" s="156">
        <v>0</v>
      </c>
      <c r="W95" s="156">
        <v>0.13333333333333333</v>
      </c>
      <c r="X95" s="156">
        <v>0</v>
      </c>
      <c r="Y95" s="156">
        <v>0</v>
      </c>
      <c r="Z95" s="156">
        <v>0</v>
      </c>
      <c r="AA95" s="156">
        <v>0</v>
      </c>
      <c r="AB95" s="156">
        <v>0</v>
      </c>
      <c r="AC95" s="156">
        <v>0</v>
      </c>
      <c r="AD95" s="156">
        <v>0</v>
      </c>
      <c r="AE95" s="156">
        <v>0</v>
      </c>
      <c r="AF95" s="156">
        <v>0</v>
      </c>
      <c r="AG95" s="156">
        <v>0</v>
      </c>
      <c r="AH95" s="156">
        <v>0</v>
      </c>
      <c r="AI95" s="156">
        <v>0</v>
      </c>
      <c r="AJ95" s="156">
        <v>0</v>
      </c>
      <c r="AK95" s="156">
        <v>0</v>
      </c>
      <c r="AL95" s="156">
        <v>0</v>
      </c>
      <c r="AM95" s="156">
        <v>0</v>
      </c>
      <c r="AN95" s="156">
        <v>0</v>
      </c>
      <c r="AO95" s="156">
        <v>0</v>
      </c>
      <c r="AP95" s="156">
        <v>0</v>
      </c>
      <c r="AQ95" s="157">
        <f t="shared" si="30"/>
        <v>5.2000000000000011</v>
      </c>
      <c r="AR95" s="113"/>
      <c r="AS95" s="36">
        <v>43732</v>
      </c>
      <c r="AT95" s="88">
        <v>0.38541666666666669</v>
      </c>
      <c r="AU95" s="14" t="s">
        <v>73</v>
      </c>
      <c r="AV95" s="108">
        <v>10</v>
      </c>
      <c r="AW95" s="90" t="s">
        <v>75</v>
      </c>
      <c r="AX95" s="14">
        <v>8.1</v>
      </c>
      <c r="AY95" s="14">
        <v>123</v>
      </c>
      <c r="AZ95" s="39">
        <v>75.599999999999994</v>
      </c>
      <c r="BA95" s="14">
        <v>54.6</v>
      </c>
      <c r="BB95" s="40">
        <v>20.6</v>
      </c>
      <c r="BC95" s="14">
        <v>760.6</v>
      </c>
      <c r="BD95" s="40">
        <v>8</v>
      </c>
      <c r="BE95" s="14">
        <v>0</v>
      </c>
      <c r="BF95" s="14">
        <v>0</v>
      </c>
      <c r="BG95" s="14">
        <v>1</v>
      </c>
      <c r="BH95" s="86">
        <v>0.4</v>
      </c>
      <c r="BI95" s="42"/>
    </row>
    <row r="96" spans="1:61" ht="16.5" thickBot="1">
      <c r="A96" s="453">
        <f t="shared" si="31"/>
        <v>24</v>
      </c>
      <c r="B96" s="14" t="s">
        <v>73</v>
      </c>
      <c r="C96" s="35">
        <v>43767</v>
      </c>
      <c r="D96" s="14" t="s">
        <v>74</v>
      </c>
      <c r="E96" s="12"/>
      <c r="F96" s="156">
        <v>3.3333333333333335</v>
      </c>
      <c r="G96" s="156">
        <v>0</v>
      </c>
      <c r="H96" s="156">
        <v>0</v>
      </c>
      <c r="I96" s="156">
        <v>0</v>
      </c>
      <c r="J96" s="156">
        <v>0.13333333333333333</v>
      </c>
      <c r="K96" s="156">
        <v>0</v>
      </c>
      <c r="L96" s="156">
        <v>0</v>
      </c>
      <c r="M96" s="156">
        <v>0</v>
      </c>
      <c r="N96" s="156">
        <v>0</v>
      </c>
      <c r="O96" s="156">
        <v>0</v>
      </c>
      <c r="P96" s="156">
        <v>0</v>
      </c>
      <c r="Q96" s="156">
        <v>0</v>
      </c>
      <c r="R96" s="156">
        <v>0</v>
      </c>
      <c r="S96" s="156">
        <v>0</v>
      </c>
      <c r="T96" s="156">
        <v>0</v>
      </c>
      <c r="U96" s="156">
        <v>0</v>
      </c>
      <c r="V96" s="156">
        <v>0</v>
      </c>
      <c r="W96" s="156">
        <v>0</v>
      </c>
      <c r="X96" s="156">
        <v>0</v>
      </c>
      <c r="Y96" s="156">
        <v>0</v>
      </c>
      <c r="Z96" s="156">
        <v>0</v>
      </c>
      <c r="AA96" s="156">
        <v>0</v>
      </c>
      <c r="AB96" s="156">
        <v>0</v>
      </c>
      <c r="AC96" s="156">
        <v>0</v>
      </c>
      <c r="AD96" s="156">
        <v>0</v>
      </c>
      <c r="AE96" s="156">
        <v>0</v>
      </c>
      <c r="AF96" s="156">
        <v>0</v>
      </c>
      <c r="AG96" s="156">
        <v>0</v>
      </c>
      <c r="AH96" s="156">
        <v>0</v>
      </c>
      <c r="AI96" s="156">
        <v>0</v>
      </c>
      <c r="AJ96" s="156">
        <v>0</v>
      </c>
      <c r="AK96" s="156">
        <v>0</v>
      </c>
      <c r="AL96" s="156">
        <v>0</v>
      </c>
      <c r="AM96" s="156">
        <v>0</v>
      </c>
      <c r="AN96" s="156">
        <v>0</v>
      </c>
      <c r="AO96" s="156">
        <v>0</v>
      </c>
      <c r="AP96" s="156">
        <v>0</v>
      </c>
      <c r="AQ96" s="157">
        <f t="shared" si="30"/>
        <v>3.4666666666666668</v>
      </c>
      <c r="AR96" s="113"/>
      <c r="AS96" s="36">
        <v>43767</v>
      </c>
      <c r="AT96" s="88">
        <v>0.53125</v>
      </c>
      <c r="AU96" s="14" t="s">
        <v>73</v>
      </c>
      <c r="AV96" s="108">
        <v>10</v>
      </c>
      <c r="AW96" s="90" t="s">
        <v>75</v>
      </c>
      <c r="AX96" s="14">
        <v>11.3</v>
      </c>
      <c r="AY96" s="14">
        <v>176</v>
      </c>
      <c r="AZ96" s="39">
        <v>89.6</v>
      </c>
      <c r="BA96" s="14">
        <v>63.4</v>
      </c>
      <c r="BB96" s="40">
        <v>18.5</v>
      </c>
      <c r="BC96" s="14">
        <v>759.4</v>
      </c>
      <c r="BD96" s="40">
        <v>8.1999999999999993</v>
      </c>
      <c r="BE96" s="14">
        <v>0</v>
      </c>
      <c r="BF96" s="14">
        <v>0</v>
      </c>
      <c r="BG96" s="14">
        <v>1</v>
      </c>
      <c r="BH96" s="86">
        <v>0.5</v>
      </c>
      <c r="BI96" s="42"/>
    </row>
    <row r="97" spans="1:61" ht="16.5" thickBot="1">
      <c r="A97" s="453">
        <f t="shared" si="31"/>
        <v>25</v>
      </c>
      <c r="B97" s="14" t="s">
        <v>73</v>
      </c>
      <c r="C97" s="35">
        <v>43790</v>
      </c>
      <c r="D97" s="14" t="s">
        <v>74</v>
      </c>
      <c r="E97" s="12"/>
      <c r="F97" s="156">
        <v>0.66666666666666663</v>
      </c>
      <c r="G97" s="156">
        <v>0</v>
      </c>
      <c r="H97" s="156">
        <v>0</v>
      </c>
      <c r="I97" s="156">
        <v>0</v>
      </c>
      <c r="J97" s="156">
        <v>0</v>
      </c>
      <c r="K97" s="156">
        <v>0</v>
      </c>
      <c r="L97" s="156">
        <v>0</v>
      </c>
      <c r="M97" s="156">
        <v>0</v>
      </c>
      <c r="N97" s="156">
        <v>0</v>
      </c>
      <c r="O97" s="156">
        <v>0</v>
      </c>
      <c r="P97" s="156">
        <v>0</v>
      </c>
      <c r="Q97" s="156">
        <v>0</v>
      </c>
      <c r="R97" s="156">
        <v>0</v>
      </c>
      <c r="S97" s="156">
        <v>0</v>
      </c>
      <c r="T97" s="156">
        <v>0</v>
      </c>
      <c r="U97" s="156">
        <v>0</v>
      </c>
      <c r="V97" s="156">
        <v>0</v>
      </c>
      <c r="W97" s="156">
        <v>0</v>
      </c>
      <c r="X97" s="156">
        <v>0</v>
      </c>
      <c r="Y97" s="156">
        <v>0</v>
      </c>
      <c r="Z97" s="156">
        <v>0</v>
      </c>
      <c r="AA97" s="156">
        <v>0</v>
      </c>
      <c r="AB97" s="156">
        <v>0</v>
      </c>
      <c r="AC97" s="156">
        <v>0</v>
      </c>
      <c r="AD97" s="156">
        <v>0</v>
      </c>
      <c r="AE97" s="156">
        <v>0</v>
      </c>
      <c r="AF97" s="156">
        <v>0</v>
      </c>
      <c r="AG97" s="156">
        <v>0</v>
      </c>
      <c r="AH97" s="156">
        <v>0</v>
      </c>
      <c r="AI97" s="156">
        <v>0</v>
      </c>
      <c r="AJ97" s="156">
        <v>0</v>
      </c>
      <c r="AK97" s="156">
        <v>0</v>
      </c>
      <c r="AL97" s="156">
        <v>0</v>
      </c>
      <c r="AM97" s="156">
        <v>0</v>
      </c>
      <c r="AN97" s="156">
        <v>0</v>
      </c>
      <c r="AO97" s="156">
        <v>0</v>
      </c>
      <c r="AP97" s="156">
        <v>0</v>
      </c>
      <c r="AQ97" s="157">
        <f t="shared" si="30"/>
        <v>0.66666666666666663</v>
      </c>
      <c r="AR97" s="113"/>
      <c r="AS97" s="36">
        <v>43790</v>
      </c>
      <c r="AT97" s="88">
        <v>0.60763888888888895</v>
      </c>
      <c r="AU97" s="14" t="s">
        <v>73</v>
      </c>
      <c r="AV97" s="108">
        <v>10</v>
      </c>
      <c r="AW97" s="90" t="s">
        <v>75</v>
      </c>
      <c r="AX97" s="14">
        <v>6.1</v>
      </c>
      <c r="AY97" s="38">
        <v>87</v>
      </c>
      <c r="AZ97" s="39">
        <v>90.8</v>
      </c>
      <c r="BA97" s="14">
        <v>64.8</v>
      </c>
      <c r="BB97" s="40">
        <v>15.6</v>
      </c>
      <c r="BC97" s="14">
        <v>760.2</v>
      </c>
      <c r="BD97" s="40">
        <v>8</v>
      </c>
      <c r="BE97" s="14">
        <v>0</v>
      </c>
      <c r="BF97" s="14">
        <v>0</v>
      </c>
      <c r="BG97" s="38">
        <v>1</v>
      </c>
      <c r="BH97" s="86">
        <v>0.4</v>
      </c>
      <c r="BI97" s="42"/>
    </row>
    <row r="98" spans="1:61" ht="16.5" thickBot="1">
      <c r="A98" s="453">
        <f t="shared" si="31"/>
        <v>26</v>
      </c>
      <c r="B98" s="14" t="s">
        <v>73</v>
      </c>
      <c r="C98" s="35">
        <v>43810</v>
      </c>
      <c r="D98" s="14" t="s">
        <v>74</v>
      </c>
      <c r="E98" s="12"/>
      <c r="F98" s="156">
        <v>0</v>
      </c>
      <c r="G98" s="156">
        <v>0</v>
      </c>
      <c r="H98" s="156">
        <v>0.4</v>
      </c>
      <c r="I98" s="156">
        <v>0</v>
      </c>
      <c r="J98" s="156">
        <v>0</v>
      </c>
      <c r="K98" s="156">
        <v>0</v>
      </c>
      <c r="L98" s="156">
        <v>0</v>
      </c>
      <c r="M98" s="156">
        <v>0</v>
      </c>
      <c r="N98" s="156">
        <v>0</v>
      </c>
      <c r="O98" s="156">
        <v>0</v>
      </c>
      <c r="P98" s="156">
        <v>0</v>
      </c>
      <c r="Q98" s="156">
        <v>0</v>
      </c>
      <c r="R98" s="156">
        <v>0</v>
      </c>
      <c r="S98" s="156">
        <v>0.4</v>
      </c>
      <c r="T98" s="156">
        <v>0</v>
      </c>
      <c r="U98" s="156">
        <v>0</v>
      </c>
      <c r="V98" s="156">
        <v>0</v>
      </c>
      <c r="W98" s="156">
        <v>0</v>
      </c>
      <c r="X98" s="156">
        <v>0</v>
      </c>
      <c r="Y98" s="156">
        <v>0</v>
      </c>
      <c r="Z98" s="156">
        <v>0</v>
      </c>
      <c r="AA98" s="156">
        <v>0.13333333333333333</v>
      </c>
      <c r="AB98" s="156">
        <v>0</v>
      </c>
      <c r="AC98" s="156">
        <v>0</v>
      </c>
      <c r="AD98" s="156">
        <v>0</v>
      </c>
      <c r="AE98" s="156">
        <v>0</v>
      </c>
      <c r="AF98" s="156">
        <v>0</v>
      </c>
      <c r="AG98" s="156">
        <v>0</v>
      </c>
      <c r="AH98" s="156">
        <v>0.13333333333333333</v>
      </c>
      <c r="AI98" s="156">
        <v>0</v>
      </c>
      <c r="AJ98" s="156">
        <v>0</v>
      </c>
      <c r="AK98" s="156">
        <v>0</v>
      </c>
      <c r="AL98" s="156">
        <v>0</v>
      </c>
      <c r="AM98" s="156">
        <v>0</v>
      </c>
      <c r="AN98" s="156">
        <v>0</v>
      </c>
      <c r="AO98" s="156">
        <v>0</v>
      </c>
      <c r="AP98" s="156">
        <v>0</v>
      </c>
      <c r="AQ98" s="157">
        <f t="shared" si="30"/>
        <v>0.53333333333333333</v>
      </c>
      <c r="AR98" s="113"/>
      <c r="AS98" s="36">
        <v>43810</v>
      </c>
      <c r="AT98" s="88">
        <v>0.65625</v>
      </c>
      <c r="AU98" s="14" t="s">
        <v>73</v>
      </c>
      <c r="AV98" s="108">
        <v>10</v>
      </c>
      <c r="AW98" s="90" t="s">
        <v>75</v>
      </c>
      <c r="AX98" s="14">
        <v>17.3</v>
      </c>
      <c r="AY98" s="38">
        <v>175</v>
      </c>
      <c r="AZ98" s="39">
        <v>8.15</v>
      </c>
      <c r="BA98" s="14">
        <v>4.5999999999999996</v>
      </c>
      <c r="BB98" s="40">
        <v>15.2</v>
      </c>
      <c r="BC98" s="14">
        <v>765.5</v>
      </c>
      <c r="BD98" s="40">
        <v>8.8000000000000007</v>
      </c>
      <c r="BE98" s="14">
        <v>0</v>
      </c>
      <c r="BF98" s="14">
        <v>0</v>
      </c>
      <c r="BG98" s="38">
        <v>2</v>
      </c>
      <c r="BH98" s="86">
        <v>0.7</v>
      </c>
      <c r="BI98" s="42"/>
    </row>
    <row r="99" spans="1:61" ht="18.75" thickBot="1">
      <c r="B99" s="160"/>
      <c r="C99" s="214" t="s">
        <v>219</v>
      </c>
      <c r="D99" s="1530"/>
      <c r="E99" s="1531">
        <v>0</v>
      </c>
      <c r="F99" s="215">
        <f t="shared" ref="F99:AP99" si="32">AVERAGE(F89:F98)</f>
        <v>0.84000000000000008</v>
      </c>
      <c r="G99" s="215">
        <f t="shared" si="32"/>
        <v>63.573333333333323</v>
      </c>
      <c r="H99" s="215">
        <f t="shared" si="32"/>
        <v>4.6133333333333324</v>
      </c>
      <c r="I99" s="215">
        <f t="shared" si="32"/>
        <v>0.16</v>
      </c>
      <c r="J99" s="215">
        <f t="shared" si="32"/>
        <v>6.6666666666666666E-2</v>
      </c>
      <c r="K99" s="215">
        <f t="shared" si="32"/>
        <v>9.3333333333333338E-2</v>
      </c>
      <c r="L99" s="215">
        <f t="shared" si="32"/>
        <v>0</v>
      </c>
      <c r="M99" s="215">
        <f t="shared" si="32"/>
        <v>6.6666666666666666E-2</v>
      </c>
      <c r="N99" s="215">
        <f t="shared" si="32"/>
        <v>0</v>
      </c>
      <c r="O99" s="215">
        <f t="shared" si="32"/>
        <v>0</v>
      </c>
      <c r="P99" s="215">
        <f t="shared" si="32"/>
        <v>2.6666666666666665E-2</v>
      </c>
      <c r="Q99" s="215">
        <f t="shared" si="32"/>
        <v>0</v>
      </c>
      <c r="R99" s="215">
        <f t="shared" si="32"/>
        <v>0.04</v>
      </c>
      <c r="S99" s="215">
        <f t="shared" si="32"/>
        <v>4.6133333333333324</v>
      </c>
      <c r="T99" s="215">
        <f t="shared" si="32"/>
        <v>0</v>
      </c>
      <c r="U99" s="215">
        <f t="shared" si="32"/>
        <v>0.85333333333333328</v>
      </c>
      <c r="V99" s="215">
        <f t="shared" si="32"/>
        <v>0</v>
      </c>
      <c r="W99" s="215">
        <f t="shared" si="32"/>
        <v>0.8</v>
      </c>
      <c r="X99" s="215">
        <f t="shared" si="32"/>
        <v>5.333333333333333E-2</v>
      </c>
      <c r="Y99" s="215">
        <f>AVERAGE(Y89:Y98)</f>
        <v>0</v>
      </c>
      <c r="Z99" s="215">
        <f t="shared" si="32"/>
        <v>0</v>
      </c>
      <c r="AA99" s="215">
        <f t="shared" si="32"/>
        <v>1.3333333333333332E-2</v>
      </c>
      <c r="AB99" s="215">
        <f t="shared" si="32"/>
        <v>0</v>
      </c>
      <c r="AC99" s="215">
        <f t="shared" si="32"/>
        <v>0</v>
      </c>
      <c r="AD99" s="215">
        <f t="shared" si="32"/>
        <v>0</v>
      </c>
      <c r="AE99" s="215">
        <f t="shared" si="32"/>
        <v>0</v>
      </c>
      <c r="AF99" s="215">
        <f t="shared" si="32"/>
        <v>0</v>
      </c>
      <c r="AG99" s="215">
        <f t="shared" si="32"/>
        <v>0</v>
      </c>
      <c r="AH99" s="215">
        <f t="shared" si="32"/>
        <v>1.3333333333333332E-2</v>
      </c>
      <c r="AI99" s="215">
        <f t="shared" si="32"/>
        <v>0</v>
      </c>
      <c r="AJ99" s="215">
        <f t="shared" si="32"/>
        <v>0</v>
      </c>
      <c r="AK99" s="215">
        <f t="shared" si="32"/>
        <v>0</v>
      </c>
      <c r="AL99" s="215">
        <f t="shared" si="32"/>
        <v>0</v>
      </c>
      <c r="AM99" s="215">
        <f t="shared" si="32"/>
        <v>0</v>
      </c>
      <c r="AN99" s="215">
        <f t="shared" si="32"/>
        <v>1.3333333333333332E-2</v>
      </c>
      <c r="AO99" s="215">
        <f t="shared" si="32"/>
        <v>0</v>
      </c>
      <c r="AP99" s="215">
        <f t="shared" si="32"/>
        <v>0</v>
      </c>
      <c r="AQ99" s="731">
        <f>SUM(AQ89:AQ98)</f>
        <v>702.66666666666674</v>
      </c>
      <c r="AR99" s="163"/>
      <c r="AS99" s="164"/>
      <c r="AT99" s="165"/>
      <c r="AU99" s="160"/>
      <c r="AV99" s="160"/>
      <c r="AW99" s="166"/>
      <c r="AX99" s="160"/>
      <c r="AY99" s="160"/>
      <c r="AZ99" s="166"/>
      <c r="BA99" s="160"/>
      <c r="BB99" s="167"/>
      <c r="BC99" s="160"/>
      <c r="BD99" s="167"/>
      <c r="BE99" s="160"/>
      <c r="BF99" s="160"/>
      <c r="BG99" s="160"/>
      <c r="BH99" s="168"/>
      <c r="BI99" s="169"/>
    </row>
    <row r="100" spans="1:61" ht="15.75" thickBot="1">
      <c r="B100" s="160"/>
      <c r="C100" s="159"/>
      <c r="D100" s="160"/>
      <c r="E100" s="161"/>
      <c r="F100" s="162"/>
      <c r="G100" s="162"/>
      <c r="H100" s="162"/>
      <c r="I100" s="162"/>
      <c r="J100" s="162"/>
      <c r="K100" s="162"/>
      <c r="L100" s="162"/>
      <c r="M100" s="162"/>
      <c r="N100" s="162"/>
      <c r="O100" s="162"/>
      <c r="P100" s="162"/>
      <c r="Q100" s="162"/>
      <c r="R100" s="162"/>
      <c r="S100" s="162"/>
      <c r="T100" s="162"/>
      <c r="U100" s="162"/>
      <c r="V100" s="162"/>
      <c r="W100" s="162"/>
      <c r="X100" s="162"/>
      <c r="Y100" s="162"/>
      <c r="Z100" s="162"/>
      <c r="AA100" s="162"/>
      <c r="AB100" s="162"/>
      <c r="AC100" s="162"/>
      <c r="AD100" s="162"/>
      <c r="AE100" s="162"/>
      <c r="AF100" s="162"/>
      <c r="AG100" s="162"/>
      <c r="AH100" s="162"/>
      <c r="AI100" s="162"/>
      <c r="AJ100" s="162"/>
      <c r="AK100" s="162"/>
      <c r="AL100" s="162"/>
      <c r="AM100" s="162"/>
      <c r="AN100" s="162"/>
      <c r="AO100" s="162"/>
      <c r="AP100" s="162"/>
      <c r="AQ100" s="162"/>
      <c r="AR100" s="163"/>
      <c r="AS100" s="164"/>
      <c r="AT100" s="165"/>
      <c r="AU100" s="160"/>
      <c r="AV100" s="160"/>
      <c r="AW100" s="166"/>
      <c r="AX100" s="160"/>
      <c r="AY100" s="160"/>
      <c r="AZ100" s="166"/>
      <c r="BA100" s="160"/>
      <c r="BB100" s="167"/>
      <c r="BC100" s="160"/>
      <c r="BD100" s="167"/>
      <c r="BE100" s="160"/>
      <c r="BF100" s="160"/>
      <c r="BG100" s="160"/>
      <c r="BH100" s="168"/>
      <c r="BI100" s="169"/>
    </row>
    <row r="101" spans="1:61" ht="16.5" thickBot="1">
      <c r="A101" s="453">
        <f>A98+1</f>
        <v>27</v>
      </c>
      <c r="B101" s="14" t="s">
        <v>118</v>
      </c>
      <c r="C101" s="82">
        <v>43514</v>
      </c>
      <c r="D101" s="14" t="s">
        <v>74</v>
      </c>
      <c r="E101" s="12"/>
      <c r="F101" s="156">
        <v>7.8666666666666663</v>
      </c>
      <c r="G101" s="156">
        <v>3.3333333333333335</v>
      </c>
      <c r="H101" s="156">
        <v>0</v>
      </c>
      <c r="I101" s="156">
        <v>32.133333333333333</v>
      </c>
      <c r="J101" s="156">
        <v>0</v>
      </c>
      <c r="K101" s="156">
        <v>0.13333333333333333</v>
      </c>
      <c r="L101" s="156">
        <v>0</v>
      </c>
      <c r="M101" s="156">
        <v>0</v>
      </c>
      <c r="N101" s="156">
        <v>0.13333333333333333</v>
      </c>
      <c r="O101" s="156">
        <v>0</v>
      </c>
      <c r="P101" s="156">
        <v>0</v>
      </c>
      <c r="Q101" s="156">
        <v>0</v>
      </c>
      <c r="R101" s="156">
        <v>0</v>
      </c>
      <c r="S101" s="156">
        <v>0</v>
      </c>
      <c r="T101" s="156">
        <v>0</v>
      </c>
      <c r="U101" s="156">
        <v>0</v>
      </c>
      <c r="V101" s="156">
        <v>0</v>
      </c>
      <c r="W101" s="156">
        <v>0</v>
      </c>
      <c r="X101" s="156">
        <v>0</v>
      </c>
      <c r="Y101" s="156">
        <v>0</v>
      </c>
      <c r="Z101" s="156">
        <v>0</v>
      </c>
      <c r="AA101" s="156">
        <v>0</v>
      </c>
      <c r="AB101" s="156">
        <v>0</v>
      </c>
      <c r="AC101" s="156">
        <v>0</v>
      </c>
      <c r="AD101" s="156">
        <v>0</v>
      </c>
      <c r="AE101" s="156">
        <v>0</v>
      </c>
      <c r="AF101" s="156">
        <v>0</v>
      </c>
      <c r="AG101" s="156">
        <v>0</v>
      </c>
      <c r="AH101" s="156">
        <v>0</v>
      </c>
      <c r="AI101" s="156">
        <v>0</v>
      </c>
      <c r="AJ101" s="156">
        <v>0</v>
      </c>
      <c r="AK101" s="156">
        <v>0</v>
      </c>
      <c r="AL101" s="156">
        <v>0</v>
      </c>
      <c r="AM101" s="156">
        <v>0</v>
      </c>
      <c r="AN101" s="156">
        <v>0.4</v>
      </c>
      <c r="AO101" s="156">
        <v>0</v>
      </c>
      <c r="AP101" s="156">
        <v>0</v>
      </c>
      <c r="AQ101" s="157">
        <f t="shared" ref="AQ101:AQ105" si="33">SUM(F101:AP101)-AA101-K101-U101-S101</f>
        <v>43.86666666666666</v>
      </c>
      <c r="AR101" s="113"/>
      <c r="AS101" s="83" t="s">
        <v>119</v>
      </c>
      <c r="AT101" s="83" t="s">
        <v>120</v>
      </c>
      <c r="AU101" s="39" t="s">
        <v>118</v>
      </c>
      <c r="AV101" s="38">
        <v>10</v>
      </c>
      <c r="AW101" s="90" t="s">
        <v>75</v>
      </c>
      <c r="AX101" s="85">
        <v>2.71</v>
      </c>
      <c r="AY101" s="85">
        <v>23.8</v>
      </c>
      <c r="AZ101" s="39">
        <v>0.60799999999999998</v>
      </c>
      <c r="BA101" s="85">
        <v>0.3</v>
      </c>
      <c r="BB101" s="40">
        <v>10.1</v>
      </c>
      <c r="BC101" s="85">
        <v>764.5</v>
      </c>
      <c r="BD101" s="40">
        <v>7.69</v>
      </c>
      <c r="BE101" s="85">
        <v>1</v>
      </c>
      <c r="BF101" s="85">
        <v>0</v>
      </c>
      <c r="BG101" s="85">
        <v>3</v>
      </c>
      <c r="BH101" s="86">
        <v>0.2</v>
      </c>
      <c r="BI101" s="87"/>
    </row>
    <row r="102" spans="1:61" ht="16.5" thickBot="1">
      <c r="A102" s="453">
        <f t="shared" ref="A102:A105" si="34">A101+1</f>
        <v>28</v>
      </c>
      <c r="B102" s="14" t="s">
        <v>118</v>
      </c>
      <c r="C102" s="82">
        <v>43573</v>
      </c>
      <c r="D102" s="14" t="s">
        <v>74</v>
      </c>
      <c r="E102" s="12"/>
      <c r="F102" s="156">
        <v>13.733333333333333</v>
      </c>
      <c r="G102" s="156">
        <v>8.9333333333333336</v>
      </c>
      <c r="H102" s="156">
        <v>0.13333333333333333</v>
      </c>
      <c r="I102" s="156">
        <v>43.6</v>
      </c>
      <c r="J102" s="156">
        <v>0</v>
      </c>
      <c r="K102" s="156">
        <v>0</v>
      </c>
      <c r="L102" s="156">
        <v>0</v>
      </c>
      <c r="M102" s="156">
        <v>0</v>
      </c>
      <c r="N102" s="156">
        <v>0</v>
      </c>
      <c r="O102" s="156">
        <v>0</v>
      </c>
      <c r="P102" s="156">
        <v>0</v>
      </c>
      <c r="Q102" s="156">
        <v>0</v>
      </c>
      <c r="R102" s="156">
        <v>0</v>
      </c>
      <c r="S102" s="156">
        <v>0.13333333333333333</v>
      </c>
      <c r="T102" s="156">
        <v>0</v>
      </c>
      <c r="U102" s="156">
        <v>0</v>
      </c>
      <c r="V102" s="156">
        <v>0</v>
      </c>
      <c r="W102" s="156">
        <v>0</v>
      </c>
      <c r="X102" s="156">
        <v>0</v>
      </c>
      <c r="Y102" s="156">
        <v>0</v>
      </c>
      <c r="Z102" s="156">
        <v>0</v>
      </c>
      <c r="AA102" s="156">
        <v>0</v>
      </c>
      <c r="AB102" s="156">
        <v>0</v>
      </c>
      <c r="AC102" s="156">
        <v>0</v>
      </c>
      <c r="AD102" s="156">
        <v>0</v>
      </c>
      <c r="AE102" s="156">
        <v>0</v>
      </c>
      <c r="AF102" s="156">
        <v>0</v>
      </c>
      <c r="AG102" s="156">
        <v>0</v>
      </c>
      <c r="AH102" s="156">
        <v>0</v>
      </c>
      <c r="AI102" s="156">
        <v>0</v>
      </c>
      <c r="AJ102" s="156">
        <v>0</v>
      </c>
      <c r="AK102" s="156">
        <v>0</v>
      </c>
      <c r="AL102" s="156">
        <v>0</v>
      </c>
      <c r="AM102" s="156">
        <v>0</v>
      </c>
      <c r="AN102" s="156">
        <v>0</v>
      </c>
      <c r="AO102" s="156">
        <v>0.13333333333333333</v>
      </c>
      <c r="AP102" s="156">
        <v>0</v>
      </c>
      <c r="AQ102" s="157">
        <f t="shared" si="33"/>
        <v>66.533333333333346</v>
      </c>
      <c r="AR102" s="113"/>
      <c r="AS102" s="36">
        <v>43573</v>
      </c>
      <c r="AT102" s="88">
        <v>0.47222222222222227</v>
      </c>
      <c r="AU102" s="14" t="s">
        <v>118</v>
      </c>
      <c r="AV102" s="38">
        <v>2</v>
      </c>
      <c r="AW102" s="90" t="s">
        <v>75</v>
      </c>
      <c r="AX102" s="14">
        <v>11.4</v>
      </c>
      <c r="AY102" s="14">
        <v>132</v>
      </c>
      <c r="AZ102" s="39">
        <v>3.0640000000000001</v>
      </c>
      <c r="BA102" s="14">
        <v>1.6</v>
      </c>
      <c r="BB102" s="40">
        <v>22.1</v>
      </c>
      <c r="BC102" s="14">
        <v>764.6</v>
      </c>
      <c r="BD102" s="40">
        <v>8.25</v>
      </c>
      <c r="BE102" s="14">
        <v>0</v>
      </c>
      <c r="BF102" s="14">
        <v>0</v>
      </c>
      <c r="BG102" s="14">
        <v>2</v>
      </c>
      <c r="BH102" s="86">
        <v>5</v>
      </c>
      <c r="BI102" s="42" t="s">
        <v>136</v>
      </c>
    </row>
    <row r="103" spans="1:61" ht="16.5" thickBot="1">
      <c r="A103" s="453">
        <f t="shared" si="34"/>
        <v>29</v>
      </c>
      <c r="B103" s="14" t="s">
        <v>118</v>
      </c>
      <c r="C103" s="82">
        <v>43609</v>
      </c>
      <c r="D103" s="14" t="s">
        <v>74</v>
      </c>
      <c r="E103" s="12"/>
      <c r="F103" s="156">
        <v>1.7333333333333334</v>
      </c>
      <c r="G103" s="156">
        <v>10.4</v>
      </c>
      <c r="H103" s="156">
        <v>0</v>
      </c>
      <c r="I103" s="156">
        <v>1.2</v>
      </c>
      <c r="J103" s="156">
        <v>0</v>
      </c>
      <c r="K103" s="156">
        <v>0.4</v>
      </c>
      <c r="L103" s="156">
        <v>0</v>
      </c>
      <c r="M103" s="156">
        <v>0.4</v>
      </c>
      <c r="N103" s="156">
        <v>0</v>
      </c>
      <c r="O103" s="156">
        <v>0</v>
      </c>
      <c r="P103" s="156">
        <v>0</v>
      </c>
      <c r="Q103" s="156">
        <v>0</v>
      </c>
      <c r="R103" s="156">
        <v>0</v>
      </c>
      <c r="S103" s="156">
        <v>0</v>
      </c>
      <c r="T103" s="156">
        <v>0</v>
      </c>
      <c r="U103" s="156">
        <v>0</v>
      </c>
      <c r="V103" s="156">
        <v>0</v>
      </c>
      <c r="W103" s="156">
        <v>0</v>
      </c>
      <c r="X103" s="156">
        <v>0</v>
      </c>
      <c r="Y103" s="156">
        <v>0</v>
      </c>
      <c r="Z103" s="156">
        <v>0</v>
      </c>
      <c r="AA103" s="156">
        <v>0</v>
      </c>
      <c r="AB103" s="156">
        <v>0</v>
      </c>
      <c r="AC103" s="156">
        <v>0</v>
      </c>
      <c r="AD103" s="156">
        <v>0</v>
      </c>
      <c r="AE103" s="156">
        <v>0</v>
      </c>
      <c r="AF103" s="156">
        <v>0</v>
      </c>
      <c r="AG103" s="156">
        <v>0</v>
      </c>
      <c r="AH103" s="156">
        <v>0</v>
      </c>
      <c r="AI103" s="156">
        <v>0</v>
      </c>
      <c r="AJ103" s="156">
        <v>0</v>
      </c>
      <c r="AK103" s="156">
        <v>0</v>
      </c>
      <c r="AL103" s="156">
        <v>0</v>
      </c>
      <c r="AM103" s="156">
        <v>0</v>
      </c>
      <c r="AN103" s="156">
        <v>0</v>
      </c>
      <c r="AO103" s="156">
        <v>0</v>
      </c>
      <c r="AP103" s="156">
        <v>0</v>
      </c>
      <c r="AQ103" s="157">
        <f t="shared" si="33"/>
        <v>13.733333333333333</v>
      </c>
      <c r="AR103" s="113"/>
      <c r="AS103" s="107">
        <v>43609</v>
      </c>
      <c r="AT103" s="1472">
        <v>0.4375</v>
      </c>
      <c r="AU103" s="1473" t="s">
        <v>118</v>
      </c>
      <c r="AV103" s="108">
        <v>10</v>
      </c>
      <c r="AW103" s="90" t="s">
        <v>75</v>
      </c>
      <c r="AX103" s="1473">
        <v>11.8</v>
      </c>
      <c r="AY103" s="1473">
        <v>131</v>
      </c>
      <c r="AZ103" s="1474">
        <v>1.7330000000000001</v>
      </c>
      <c r="BA103" s="1473">
        <v>0.9</v>
      </c>
      <c r="BB103" s="1475">
        <v>20.399999999999999</v>
      </c>
      <c r="BC103" s="1473">
        <v>762.1</v>
      </c>
      <c r="BD103" s="1475">
        <v>8.76</v>
      </c>
      <c r="BE103" s="108" t="s">
        <v>91</v>
      </c>
      <c r="BF103" s="108" t="s">
        <v>91</v>
      </c>
      <c r="BG103" s="108" t="s">
        <v>91</v>
      </c>
      <c r="BH103" s="109" t="s">
        <v>91</v>
      </c>
      <c r="BI103" s="1476"/>
    </row>
    <row r="104" spans="1:61" ht="16.5" thickBot="1">
      <c r="A104" s="453">
        <f t="shared" si="34"/>
        <v>30</v>
      </c>
      <c r="B104" s="14" t="s">
        <v>118</v>
      </c>
      <c r="C104" s="35">
        <v>43643</v>
      </c>
      <c r="D104" s="14" t="s">
        <v>74</v>
      </c>
      <c r="E104" s="12"/>
      <c r="F104" s="156">
        <v>23.466666666666665</v>
      </c>
      <c r="G104" s="156">
        <v>160.53333333333333</v>
      </c>
      <c r="H104" s="156">
        <v>0.53333333333333333</v>
      </c>
      <c r="I104" s="156">
        <v>87.86666666666666</v>
      </c>
      <c r="J104" s="156">
        <v>1.2</v>
      </c>
      <c r="K104" s="156">
        <v>0</v>
      </c>
      <c r="L104" s="156">
        <v>0</v>
      </c>
      <c r="M104" s="156">
        <v>0</v>
      </c>
      <c r="N104" s="156">
        <v>0</v>
      </c>
      <c r="O104" s="156">
        <v>0</v>
      </c>
      <c r="P104" s="156">
        <v>0</v>
      </c>
      <c r="Q104" s="156">
        <v>0</v>
      </c>
      <c r="R104" s="156">
        <v>0</v>
      </c>
      <c r="S104" s="156">
        <v>0.66666666666666663</v>
      </c>
      <c r="T104" s="156">
        <v>0.13333333333333333</v>
      </c>
      <c r="U104" s="156">
        <v>0</v>
      </c>
      <c r="V104" s="156">
        <v>0</v>
      </c>
      <c r="W104" s="156">
        <v>0</v>
      </c>
      <c r="X104" s="156">
        <v>0</v>
      </c>
      <c r="Y104" s="156">
        <v>0.13333333333333333</v>
      </c>
      <c r="Z104" s="156">
        <v>0</v>
      </c>
      <c r="AA104" s="156">
        <v>2.4</v>
      </c>
      <c r="AB104" s="156">
        <v>0.13333333333333333</v>
      </c>
      <c r="AC104" s="156">
        <v>1.6</v>
      </c>
      <c r="AD104" s="156">
        <v>0</v>
      </c>
      <c r="AE104" s="156">
        <v>0</v>
      </c>
      <c r="AF104" s="156">
        <v>0</v>
      </c>
      <c r="AG104" s="156">
        <v>0</v>
      </c>
      <c r="AH104" s="156">
        <v>0.66666666666666663</v>
      </c>
      <c r="AI104" s="156">
        <v>0</v>
      </c>
      <c r="AJ104" s="156">
        <v>0</v>
      </c>
      <c r="AK104" s="156">
        <v>0</v>
      </c>
      <c r="AL104" s="156">
        <v>0.26666666666666666</v>
      </c>
      <c r="AM104" s="156">
        <v>0</v>
      </c>
      <c r="AN104" s="156">
        <v>0</v>
      </c>
      <c r="AO104" s="156">
        <v>1.7333333333333334</v>
      </c>
      <c r="AP104" s="156">
        <v>0</v>
      </c>
      <c r="AQ104" s="157">
        <f t="shared" si="33"/>
        <v>278.26666666666665</v>
      </c>
      <c r="AR104" s="113"/>
      <c r="AS104" s="107">
        <v>43643</v>
      </c>
      <c r="AT104" s="1472">
        <v>0.46875</v>
      </c>
      <c r="AU104" s="1473" t="s">
        <v>118</v>
      </c>
      <c r="AV104" s="108">
        <v>5</v>
      </c>
      <c r="AW104" s="90" t="s">
        <v>75</v>
      </c>
      <c r="AX104" s="1473">
        <v>3.8</v>
      </c>
      <c r="AY104" s="1473">
        <v>42</v>
      </c>
      <c r="AZ104" s="1474">
        <v>5.61</v>
      </c>
      <c r="BA104" s="1473">
        <v>3.1</v>
      </c>
      <c r="BB104" s="1475">
        <v>20.6</v>
      </c>
      <c r="BC104" s="1473">
        <v>763.1</v>
      </c>
      <c r="BD104" s="1475">
        <v>6.5</v>
      </c>
      <c r="BE104" s="108">
        <v>0</v>
      </c>
      <c r="BF104" s="108">
        <v>0</v>
      </c>
      <c r="BG104" s="108">
        <v>1.5</v>
      </c>
      <c r="BH104" s="109">
        <v>7.0000000000000007E-2</v>
      </c>
      <c r="BI104" s="1476" t="s">
        <v>140</v>
      </c>
    </row>
    <row r="105" spans="1:61" ht="16.5" thickBot="1">
      <c r="A105" s="453">
        <f t="shared" si="34"/>
        <v>31</v>
      </c>
      <c r="B105" s="14" t="s">
        <v>118</v>
      </c>
      <c r="C105" s="35">
        <v>43811</v>
      </c>
      <c r="D105" s="14" t="s">
        <v>74</v>
      </c>
      <c r="E105" s="12"/>
      <c r="F105" s="156">
        <v>0.66666666666666663</v>
      </c>
      <c r="G105" s="156">
        <v>1.2</v>
      </c>
      <c r="H105" s="156">
        <v>0</v>
      </c>
      <c r="I105" s="156">
        <v>0</v>
      </c>
      <c r="J105" s="156">
        <v>0</v>
      </c>
      <c r="K105" s="156">
        <v>0</v>
      </c>
      <c r="L105" s="156">
        <v>0</v>
      </c>
      <c r="M105" s="156">
        <v>0</v>
      </c>
      <c r="N105" s="156">
        <v>0</v>
      </c>
      <c r="O105" s="156">
        <v>0</v>
      </c>
      <c r="P105" s="156">
        <v>0</v>
      </c>
      <c r="Q105" s="156">
        <v>0</v>
      </c>
      <c r="R105" s="156">
        <v>0.13333333333333333</v>
      </c>
      <c r="S105" s="156">
        <v>0</v>
      </c>
      <c r="T105" s="156">
        <v>0</v>
      </c>
      <c r="U105" s="156">
        <v>0</v>
      </c>
      <c r="V105" s="156">
        <v>0</v>
      </c>
      <c r="W105" s="156">
        <v>0</v>
      </c>
      <c r="X105" s="156">
        <v>0</v>
      </c>
      <c r="Y105" s="156">
        <v>0</v>
      </c>
      <c r="Z105" s="156">
        <v>0</v>
      </c>
      <c r="AA105" s="156">
        <v>0</v>
      </c>
      <c r="AB105" s="156">
        <v>0</v>
      </c>
      <c r="AC105" s="156">
        <v>0</v>
      </c>
      <c r="AD105" s="156">
        <v>0</v>
      </c>
      <c r="AE105" s="156">
        <v>0</v>
      </c>
      <c r="AF105" s="156">
        <v>0</v>
      </c>
      <c r="AG105" s="156">
        <v>0</v>
      </c>
      <c r="AH105" s="156">
        <v>0</v>
      </c>
      <c r="AI105" s="156">
        <v>0</v>
      </c>
      <c r="AJ105" s="156">
        <v>0</v>
      </c>
      <c r="AK105" s="156">
        <v>0</v>
      </c>
      <c r="AL105" s="156">
        <v>0</v>
      </c>
      <c r="AM105" s="156">
        <v>0</v>
      </c>
      <c r="AN105" s="156">
        <v>0</v>
      </c>
      <c r="AO105" s="156">
        <v>0</v>
      </c>
      <c r="AP105" s="156">
        <v>0</v>
      </c>
      <c r="AQ105" s="157">
        <f t="shared" si="33"/>
        <v>2</v>
      </c>
      <c r="AR105" s="113"/>
      <c r="AS105" s="36">
        <v>43811</v>
      </c>
      <c r="AT105" s="88">
        <v>0.44791666666666669</v>
      </c>
      <c r="AU105" s="14" t="s">
        <v>118</v>
      </c>
      <c r="AV105" s="108">
        <v>10</v>
      </c>
      <c r="AW105" s="90" t="s">
        <v>75</v>
      </c>
      <c r="AX105" s="14">
        <v>4.4000000000000004</v>
      </c>
      <c r="AY105" s="38">
        <v>41</v>
      </c>
      <c r="AZ105" s="39">
        <v>0.39</v>
      </c>
      <c r="BA105" s="14">
        <v>0.2</v>
      </c>
      <c r="BB105" s="40">
        <v>13.9</v>
      </c>
      <c r="BC105" s="14">
        <v>767.2</v>
      </c>
      <c r="BD105" s="40">
        <v>6.5</v>
      </c>
      <c r="BE105" s="14">
        <v>0</v>
      </c>
      <c r="BF105" s="14">
        <v>0</v>
      </c>
      <c r="BG105" s="38">
        <v>2</v>
      </c>
      <c r="BH105" s="86">
        <v>0.4</v>
      </c>
      <c r="BI105" s="42"/>
    </row>
    <row r="106" spans="1:61" ht="18.75" thickBot="1">
      <c r="B106" s="160"/>
      <c r="C106" s="214" t="s">
        <v>219</v>
      </c>
      <c r="D106" s="1530"/>
      <c r="E106" s="1531">
        <v>0</v>
      </c>
      <c r="F106" s="215">
        <f t="shared" ref="F106:AP106" si="35">AVERAGE(F101:F105)</f>
        <v>9.4933333333333323</v>
      </c>
      <c r="G106" s="215">
        <f t="shared" si="35"/>
        <v>36.879999999999995</v>
      </c>
      <c r="H106" s="215">
        <f t="shared" si="35"/>
        <v>0.13333333333333333</v>
      </c>
      <c r="I106" s="215">
        <f t="shared" si="35"/>
        <v>32.96</v>
      </c>
      <c r="J106" s="215">
        <f t="shared" si="35"/>
        <v>0.24</v>
      </c>
      <c r="K106" s="215">
        <f t="shared" si="35"/>
        <v>0.10666666666666666</v>
      </c>
      <c r="L106" s="215">
        <f t="shared" si="35"/>
        <v>0</v>
      </c>
      <c r="M106" s="215">
        <f t="shared" si="35"/>
        <v>0.08</v>
      </c>
      <c r="N106" s="215">
        <f t="shared" si="35"/>
        <v>2.6666666666666665E-2</v>
      </c>
      <c r="O106" s="215">
        <f t="shared" si="35"/>
        <v>0</v>
      </c>
      <c r="P106" s="215">
        <f t="shared" si="35"/>
        <v>0</v>
      </c>
      <c r="Q106" s="215">
        <f t="shared" si="35"/>
        <v>0</v>
      </c>
      <c r="R106" s="215">
        <f t="shared" si="35"/>
        <v>2.6666666666666665E-2</v>
      </c>
      <c r="S106" s="215">
        <f t="shared" si="35"/>
        <v>0.15999999999999998</v>
      </c>
      <c r="T106" s="215">
        <f t="shared" si="35"/>
        <v>2.6666666666666665E-2</v>
      </c>
      <c r="U106" s="215">
        <f t="shared" si="35"/>
        <v>0</v>
      </c>
      <c r="V106" s="215">
        <f t="shared" si="35"/>
        <v>0</v>
      </c>
      <c r="W106" s="215">
        <f t="shared" si="35"/>
        <v>0</v>
      </c>
      <c r="X106" s="215">
        <f t="shared" si="35"/>
        <v>0</v>
      </c>
      <c r="Y106" s="215">
        <f>AVERAGE(Y101:Y105)</f>
        <v>2.6666666666666665E-2</v>
      </c>
      <c r="Z106" s="215">
        <f t="shared" si="35"/>
        <v>0</v>
      </c>
      <c r="AA106" s="215">
        <f t="shared" si="35"/>
        <v>0.48</v>
      </c>
      <c r="AB106" s="215">
        <f t="shared" si="35"/>
        <v>2.6666666666666665E-2</v>
      </c>
      <c r="AC106" s="215">
        <f t="shared" si="35"/>
        <v>0.32</v>
      </c>
      <c r="AD106" s="215">
        <f t="shared" si="35"/>
        <v>0</v>
      </c>
      <c r="AE106" s="215">
        <f t="shared" si="35"/>
        <v>0</v>
      </c>
      <c r="AF106" s="215">
        <f t="shared" si="35"/>
        <v>0</v>
      </c>
      <c r="AG106" s="215">
        <f t="shared" si="35"/>
        <v>0</v>
      </c>
      <c r="AH106" s="215">
        <f t="shared" si="35"/>
        <v>0.13333333333333333</v>
      </c>
      <c r="AI106" s="215">
        <f t="shared" si="35"/>
        <v>0</v>
      </c>
      <c r="AJ106" s="215">
        <f t="shared" si="35"/>
        <v>0</v>
      </c>
      <c r="AK106" s="215">
        <f t="shared" si="35"/>
        <v>0</v>
      </c>
      <c r="AL106" s="215">
        <f t="shared" si="35"/>
        <v>5.333333333333333E-2</v>
      </c>
      <c r="AM106" s="215">
        <f t="shared" si="35"/>
        <v>0</v>
      </c>
      <c r="AN106" s="215">
        <f t="shared" si="35"/>
        <v>0.08</v>
      </c>
      <c r="AO106" s="215">
        <f t="shared" si="35"/>
        <v>0.37333333333333335</v>
      </c>
      <c r="AP106" s="215">
        <f t="shared" si="35"/>
        <v>0</v>
      </c>
      <c r="AQ106" s="731">
        <f>SUM(AQ101:AQ105)</f>
        <v>404.4</v>
      </c>
      <c r="AR106" s="163"/>
      <c r="AS106" s="164"/>
      <c r="AT106" s="165"/>
      <c r="AU106" s="160"/>
      <c r="AV106" s="160"/>
      <c r="AW106" s="166"/>
      <c r="AX106" s="160"/>
      <c r="AY106" s="160"/>
      <c r="AZ106" s="166"/>
      <c r="BA106" s="160"/>
      <c r="BB106" s="167"/>
      <c r="BC106" s="160"/>
      <c r="BD106" s="167"/>
      <c r="BE106" s="160"/>
      <c r="BF106" s="160"/>
      <c r="BG106" s="160"/>
      <c r="BH106" s="168"/>
      <c r="BI106" s="169"/>
    </row>
    <row r="107" spans="1:61" ht="15.75" thickBot="1">
      <c r="B107" s="160"/>
      <c r="C107" s="159"/>
      <c r="D107" s="160"/>
      <c r="E107" s="161"/>
      <c r="F107" s="162"/>
      <c r="G107" s="162"/>
      <c r="H107" s="162"/>
      <c r="I107" s="162"/>
      <c r="J107" s="162"/>
      <c r="K107" s="162"/>
      <c r="L107" s="162"/>
      <c r="M107" s="162"/>
      <c r="N107" s="162"/>
      <c r="O107" s="162"/>
      <c r="P107" s="162"/>
      <c r="Q107" s="162"/>
      <c r="R107" s="162"/>
      <c r="S107" s="162"/>
      <c r="T107" s="162"/>
      <c r="U107" s="162"/>
      <c r="V107" s="162"/>
      <c r="W107" s="162"/>
      <c r="X107" s="162"/>
      <c r="Y107" s="162"/>
      <c r="Z107" s="162"/>
      <c r="AA107" s="162"/>
      <c r="AB107" s="162"/>
      <c r="AC107" s="162"/>
      <c r="AD107" s="162"/>
      <c r="AE107" s="162"/>
      <c r="AF107" s="162"/>
      <c r="AG107" s="162"/>
      <c r="AH107" s="162"/>
      <c r="AI107" s="162"/>
      <c r="AJ107" s="162"/>
      <c r="AK107" s="162"/>
      <c r="AL107" s="162"/>
      <c r="AM107" s="162"/>
      <c r="AN107" s="162"/>
      <c r="AO107" s="162"/>
      <c r="AP107" s="162"/>
      <c r="AQ107" s="162"/>
      <c r="AR107" s="163"/>
      <c r="AS107" s="164"/>
      <c r="AT107" s="165"/>
      <c r="AU107" s="160"/>
      <c r="AV107" s="160"/>
      <c r="AW107" s="166"/>
      <c r="AX107" s="160"/>
      <c r="AY107" s="160"/>
      <c r="AZ107" s="166"/>
      <c r="BA107" s="160"/>
      <c r="BB107" s="167"/>
      <c r="BC107" s="160"/>
      <c r="BD107" s="167"/>
      <c r="BE107" s="160"/>
      <c r="BF107" s="160"/>
      <c r="BG107" s="160"/>
      <c r="BH107" s="168"/>
      <c r="BI107" s="169"/>
    </row>
    <row r="108" spans="1:61" ht="16.5" thickBot="1">
      <c r="A108" s="453">
        <f>A105+1</f>
        <v>32</v>
      </c>
      <c r="B108" s="14" t="s">
        <v>89</v>
      </c>
      <c r="C108" s="82">
        <v>43502</v>
      </c>
      <c r="D108" s="14" t="s">
        <v>74</v>
      </c>
      <c r="E108" s="12"/>
      <c r="F108" s="156">
        <v>4</v>
      </c>
      <c r="G108" s="156">
        <v>4.5333333333333332</v>
      </c>
      <c r="H108" s="156">
        <v>0.26666666666666666</v>
      </c>
      <c r="I108" s="156">
        <v>3.4666666666666668</v>
      </c>
      <c r="J108" s="156">
        <v>0</v>
      </c>
      <c r="K108" s="156">
        <v>0</v>
      </c>
      <c r="L108" s="156">
        <v>0</v>
      </c>
      <c r="M108" s="156">
        <v>0</v>
      </c>
      <c r="N108" s="156">
        <v>0</v>
      </c>
      <c r="O108" s="156">
        <v>0</v>
      </c>
      <c r="P108" s="156">
        <v>0</v>
      </c>
      <c r="Q108" s="156">
        <v>0</v>
      </c>
      <c r="R108" s="156">
        <v>0</v>
      </c>
      <c r="S108" s="156">
        <v>0.26666666666666666</v>
      </c>
      <c r="T108" s="156">
        <v>0</v>
      </c>
      <c r="U108" s="156">
        <v>0</v>
      </c>
      <c r="V108" s="156">
        <v>0</v>
      </c>
      <c r="W108" s="156">
        <v>0</v>
      </c>
      <c r="X108" s="156">
        <v>0</v>
      </c>
      <c r="Y108" s="156">
        <v>0</v>
      </c>
      <c r="Z108" s="156">
        <v>0</v>
      </c>
      <c r="AA108" s="156">
        <v>0</v>
      </c>
      <c r="AB108" s="156">
        <v>0</v>
      </c>
      <c r="AC108" s="156">
        <v>0</v>
      </c>
      <c r="AD108" s="156">
        <v>0</v>
      </c>
      <c r="AE108" s="156">
        <v>0</v>
      </c>
      <c r="AF108" s="156">
        <v>0</v>
      </c>
      <c r="AG108" s="156">
        <v>0</v>
      </c>
      <c r="AH108" s="156">
        <v>0</v>
      </c>
      <c r="AI108" s="156">
        <v>0</v>
      </c>
      <c r="AJ108" s="156">
        <v>0</v>
      </c>
      <c r="AK108" s="156">
        <v>0</v>
      </c>
      <c r="AL108" s="156">
        <v>0</v>
      </c>
      <c r="AM108" s="156">
        <v>0</v>
      </c>
      <c r="AN108" s="156">
        <v>1.2</v>
      </c>
      <c r="AO108" s="156">
        <v>0</v>
      </c>
      <c r="AP108" s="156">
        <v>0</v>
      </c>
      <c r="AQ108" s="157">
        <f t="shared" ref="AQ108:AQ117" si="36">SUM(F108:AP108)-AA108-K108-U108-S108</f>
        <v>13.466666666666667</v>
      </c>
      <c r="AR108" s="113"/>
      <c r="AS108" s="83" t="s">
        <v>87</v>
      </c>
      <c r="AT108" s="83" t="s">
        <v>90</v>
      </c>
      <c r="AU108" s="39" t="s">
        <v>89</v>
      </c>
      <c r="AV108" s="38">
        <v>10</v>
      </c>
      <c r="AW108" s="90" t="s">
        <v>75</v>
      </c>
      <c r="AX108" s="85">
        <v>12.08</v>
      </c>
      <c r="AY108" s="85">
        <v>118.7</v>
      </c>
      <c r="AZ108" s="39">
        <v>1.51</v>
      </c>
      <c r="BA108" s="85">
        <v>0.8</v>
      </c>
      <c r="BB108" s="40">
        <v>14.2</v>
      </c>
      <c r="BC108" s="85">
        <v>765.4</v>
      </c>
      <c r="BD108" s="40">
        <v>7.49</v>
      </c>
      <c r="BE108" s="85" t="s">
        <v>91</v>
      </c>
      <c r="BF108" s="85" t="s">
        <v>91</v>
      </c>
      <c r="BG108" s="85" t="s">
        <v>91</v>
      </c>
      <c r="BH108" s="86" t="s">
        <v>91</v>
      </c>
      <c r="BI108" s="87"/>
    </row>
    <row r="109" spans="1:61" ht="16.5" thickBot="1">
      <c r="A109" s="453">
        <f t="shared" ref="A109:A117" si="37">A108+1</f>
        <v>33</v>
      </c>
      <c r="B109" s="14" t="s">
        <v>89</v>
      </c>
      <c r="C109" s="35">
        <v>43539</v>
      </c>
      <c r="D109" s="14" t="s">
        <v>74</v>
      </c>
      <c r="E109" s="12"/>
      <c r="F109" s="156">
        <v>24</v>
      </c>
      <c r="G109" s="156">
        <v>0.13333333333333333</v>
      </c>
      <c r="H109" s="156">
        <v>30.266666666666666</v>
      </c>
      <c r="I109" s="156">
        <v>250.53333333333333</v>
      </c>
      <c r="J109" s="156">
        <v>0</v>
      </c>
      <c r="K109" s="156">
        <v>1.6</v>
      </c>
      <c r="L109" s="156">
        <v>0</v>
      </c>
      <c r="M109" s="156">
        <v>1.0666666666666667</v>
      </c>
      <c r="N109" s="156">
        <v>0.53333333333333333</v>
      </c>
      <c r="O109" s="156">
        <v>0</v>
      </c>
      <c r="P109" s="156">
        <v>0</v>
      </c>
      <c r="Q109" s="156">
        <v>0</v>
      </c>
      <c r="R109" s="156">
        <v>0</v>
      </c>
      <c r="S109" s="156">
        <v>30.266666666666666</v>
      </c>
      <c r="T109" s="156">
        <v>0</v>
      </c>
      <c r="U109" s="156">
        <v>0</v>
      </c>
      <c r="V109" s="156">
        <v>0</v>
      </c>
      <c r="W109" s="156">
        <v>0</v>
      </c>
      <c r="X109" s="156">
        <v>0</v>
      </c>
      <c r="Y109" s="156">
        <v>0</v>
      </c>
      <c r="Z109" s="156">
        <v>0</v>
      </c>
      <c r="AA109" s="156">
        <v>0</v>
      </c>
      <c r="AB109" s="156">
        <v>0</v>
      </c>
      <c r="AC109" s="156">
        <v>0</v>
      </c>
      <c r="AD109" s="156">
        <v>0</v>
      </c>
      <c r="AE109" s="156">
        <v>0</v>
      </c>
      <c r="AF109" s="156">
        <v>0</v>
      </c>
      <c r="AG109" s="156">
        <v>0</v>
      </c>
      <c r="AH109" s="156">
        <v>0</v>
      </c>
      <c r="AI109" s="156">
        <v>0</v>
      </c>
      <c r="AJ109" s="156">
        <v>0</v>
      </c>
      <c r="AK109" s="156">
        <v>0</v>
      </c>
      <c r="AL109" s="156">
        <v>0</v>
      </c>
      <c r="AM109" s="156">
        <v>0</v>
      </c>
      <c r="AN109" s="156">
        <v>0</v>
      </c>
      <c r="AO109" s="156">
        <v>0</v>
      </c>
      <c r="AP109" s="156">
        <v>0</v>
      </c>
      <c r="AQ109" s="157">
        <f t="shared" si="36"/>
        <v>306.53333333333336</v>
      </c>
      <c r="AR109" s="113"/>
      <c r="AS109" s="36">
        <v>43539</v>
      </c>
      <c r="AT109" s="88">
        <v>0.63194444444444442</v>
      </c>
      <c r="AU109" s="14" t="s">
        <v>89</v>
      </c>
      <c r="AV109" s="38">
        <v>10</v>
      </c>
      <c r="AW109" s="90" t="s">
        <v>75</v>
      </c>
      <c r="AX109" s="14">
        <v>10.78</v>
      </c>
      <c r="AY109" s="14">
        <v>123.3</v>
      </c>
      <c r="AZ109" s="39">
        <v>3.2109999999999999</v>
      </c>
      <c r="BA109" s="14">
        <v>1.7</v>
      </c>
      <c r="BB109" s="40">
        <v>21</v>
      </c>
      <c r="BC109" s="14">
        <v>763.8</v>
      </c>
      <c r="BD109" s="40">
        <v>7.81</v>
      </c>
      <c r="BE109" s="14">
        <v>0</v>
      </c>
      <c r="BF109" s="14">
        <v>0</v>
      </c>
      <c r="BG109" s="37" t="s">
        <v>91</v>
      </c>
      <c r="BH109" s="41" t="s">
        <v>91</v>
      </c>
      <c r="BI109" s="42"/>
    </row>
    <row r="110" spans="1:61" ht="16.5" thickBot="1">
      <c r="A110" s="453">
        <f t="shared" si="37"/>
        <v>34</v>
      </c>
      <c r="B110" s="14" t="s">
        <v>89</v>
      </c>
      <c r="C110" s="82">
        <v>43565</v>
      </c>
      <c r="D110" s="14" t="s">
        <v>74</v>
      </c>
      <c r="E110" s="12"/>
      <c r="F110" s="156">
        <v>0.93333333333333335</v>
      </c>
      <c r="G110" s="156">
        <v>22.666666666666668</v>
      </c>
      <c r="H110" s="156">
        <v>0.66666666666666663</v>
      </c>
      <c r="I110" s="156">
        <v>0</v>
      </c>
      <c r="J110" s="156">
        <v>0.26666666666666666</v>
      </c>
      <c r="K110" s="156">
        <v>0</v>
      </c>
      <c r="L110" s="156">
        <v>0</v>
      </c>
      <c r="M110" s="156">
        <v>0</v>
      </c>
      <c r="N110" s="156">
        <v>0</v>
      </c>
      <c r="O110" s="156">
        <v>0</v>
      </c>
      <c r="P110" s="156">
        <v>0</v>
      </c>
      <c r="Q110" s="156">
        <v>0</v>
      </c>
      <c r="R110" s="156">
        <v>0</v>
      </c>
      <c r="S110" s="156">
        <v>0.66666666666666663</v>
      </c>
      <c r="T110" s="156">
        <v>0</v>
      </c>
      <c r="U110" s="156">
        <v>0</v>
      </c>
      <c r="V110" s="156">
        <v>0</v>
      </c>
      <c r="W110" s="156">
        <v>0</v>
      </c>
      <c r="X110" s="156">
        <v>0</v>
      </c>
      <c r="Y110" s="156">
        <v>0</v>
      </c>
      <c r="Z110" s="156">
        <v>0</v>
      </c>
      <c r="AA110" s="156">
        <v>0</v>
      </c>
      <c r="AB110" s="156">
        <v>0</v>
      </c>
      <c r="AC110" s="156">
        <v>0</v>
      </c>
      <c r="AD110" s="156">
        <v>0</v>
      </c>
      <c r="AE110" s="156">
        <v>0</v>
      </c>
      <c r="AF110" s="156">
        <v>0</v>
      </c>
      <c r="AG110" s="156">
        <v>0</v>
      </c>
      <c r="AH110" s="156">
        <v>0</v>
      </c>
      <c r="AI110" s="156">
        <v>0</v>
      </c>
      <c r="AJ110" s="156">
        <v>0</v>
      </c>
      <c r="AK110" s="156">
        <v>0</v>
      </c>
      <c r="AL110" s="156">
        <v>0</v>
      </c>
      <c r="AM110" s="156">
        <v>0</v>
      </c>
      <c r="AN110" s="156">
        <v>0</v>
      </c>
      <c r="AO110" s="156">
        <v>0</v>
      </c>
      <c r="AP110" s="156">
        <v>0</v>
      </c>
      <c r="AQ110" s="157">
        <f t="shared" si="36"/>
        <v>24.533333333333335</v>
      </c>
      <c r="AR110" s="113"/>
      <c r="AS110" s="36">
        <v>43565</v>
      </c>
      <c r="AT110" s="88">
        <v>0.75347222222222221</v>
      </c>
      <c r="AU110" s="14" t="s">
        <v>89</v>
      </c>
      <c r="AV110" s="38">
        <v>10</v>
      </c>
      <c r="AW110" s="90" t="s">
        <v>75</v>
      </c>
      <c r="AX110" s="14">
        <v>10.4</v>
      </c>
      <c r="AY110" s="14">
        <v>134</v>
      </c>
      <c r="AZ110" s="39">
        <v>43.03</v>
      </c>
      <c r="BA110" s="14">
        <v>27.8</v>
      </c>
      <c r="BB110" s="40">
        <v>22.3</v>
      </c>
      <c r="BC110" s="14">
        <v>763.3</v>
      </c>
      <c r="BD110" s="40">
        <v>7.82</v>
      </c>
      <c r="BE110" s="37" t="s">
        <v>91</v>
      </c>
      <c r="BF110" s="37" t="s">
        <v>91</v>
      </c>
      <c r="BG110" s="37" t="s">
        <v>91</v>
      </c>
      <c r="BH110" s="41" t="s">
        <v>91</v>
      </c>
      <c r="BI110" s="42"/>
    </row>
    <row r="111" spans="1:61" ht="16.5" thickBot="1">
      <c r="A111" s="453">
        <f t="shared" si="37"/>
        <v>35</v>
      </c>
      <c r="B111" s="14" t="s">
        <v>89</v>
      </c>
      <c r="C111" s="35">
        <v>43608</v>
      </c>
      <c r="D111" s="14" t="s">
        <v>74</v>
      </c>
      <c r="E111" s="12"/>
      <c r="F111" s="156">
        <v>0</v>
      </c>
      <c r="G111" s="156">
        <v>0</v>
      </c>
      <c r="H111" s="156">
        <v>2.1333333333333333</v>
      </c>
      <c r="I111" s="156">
        <v>0.13333333333333333</v>
      </c>
      <c r="J111" s="156">
        <v>0</v>
      </c>
      <c r="K111" s="156">
        <v>0</v>
      </c>
      <c r="L111" s="156">
        <v>0</v>
      </c>
      <c r="M111" s="156">
        <v>0</v>
      </c>
      <c r="N111" s="156">
        <v>0</v>
      </c>
      <c r="O111" s="156">
        <v>0</v>
      </c>
      <c r="P111" s="156">
        <v>0</v>
      </c>
      <c r="Q111" s="156">
        <v>0</v>
      </c>
      <c r="R111" s="156">
        <v>0</v>
      </c>
      <c r="S111" s="156">
        <v>2.1333333333333333</v>
      </c>
      <c r="T111" s="156">
        <v>0</v>
      </c>
      <c r="U111" s="156">
        <v>0</v>
      </c>
      <c r="V111" s="156">
        <v>0</v>
      </c>
      <c r="W111" s="156">
        <v>0</v>
      </c>
      <c r="X111" s="156">
        <v>0</v>
      </c>
      <c r="Y111" s="156">
        <v>0</v>
      </c>
      <c r="Z111" s="156">
        <v>0</v>
      </c>
      <c r="AA111" s="156">
        <v>0</v>
      </c>
      <c r="AB111" s="156">
        <v>0</v>
      </c>
      <c r="AC111" s="156">
        <v>0</v>
      </c>
      <c r="AD111" s="156">
        <v>0</v>
      </c>
      <c r="AE111" s="156">
        <v>0</v>
      </c>
      <c r="AF111" s="156">
        <v>0</v>
      </c>
      <c r="AG111" s="156">
        <v>0</v>
      </c>
      <c r="AH111" s="156">
        <v>0</v>
      </c>
      <c r="AI111" s="156">
        <v>0</v>
      </c>
      <c r="AJ111" s="156">
        <v>0</v>
      </c>
      <c r="AK111" s="156">
        <v>0</v>
      </c>
      <c r="AL111" s="156">
        <v>0</v>
      </c>
      <c r="AM111" s="156">
        <v>0</v>
      </c>
      <c r="AN111" s="156">
        <v>0</v>
      </c>
      <c r="AO111" s="156">
        <v>0</v>
      </c>
      <c r="AP111" s="156">
        <v>0</v>
      </c>
      <c r="AQ111" s="157">
        <f t="shared" si="36"/>
        <v>2.2666666666666671</v>
      </c>
      <c r="AR111" s="113"/>
      <c r="AS111" s="107">
        <v>43608</v>
      </c>
      <c r="AT111" s="1472">
        <v>0.71180555555555547</v>
      </c>
      <c r="AU111" s="1473" t="s">
        <v>89</v>
      </c>
      <c r="AV111" s="108">
        <v>10</v>
      </c>
      <c r="AW111" s="90" t="s">
        <v>75</v>
      </c>
      <c r="AX111" s="1473">
        <v>13.8</v>
      </c>
      <c r="AY111" s="1473">
        <v>157</v>
      </c>
      <c r="AZ111" s="1474">
        <v>3.9220000000000002</v>
      </c>
      <c r="BA111" s="1473">
        <v>2.1</v>
      </c>
      <c r="BB111" s="1475">
        <v>21.6</v>
      </c>
      <c r="BC111" s="1473">
        <v>761.8</v>
      </c>
      <c r="BD111" s="1475">
        <v>8.84</v>
      </c>
      <c r="BE111" s="108" t="s">
        <v>91</v>
      </c>
      <c r="BF111" s="108" t="s">
        <v>91</v>
      </c>
      <c r="BG111" s="108" t="s">
        <v>91</v>
      </c>
      <c r="BH111" s="109" t="s">
        <v>91</v>
      </c>
      <c r="BI111" s="1476"/>
    </row>
    <row r="112" spans="1:61" ht="16.5" thickBot="1">
      <c r="A112" s="453">
        <f t="shared" si="37"/>
        <v>36</v>
      </c>
      <c r="B112" s="14" t="s">
        <v>89</v>
      </c>
      <c r="C112" s="35">
        <v>43647</v>
      </c>
      <c r="D112" s="14" t="s">
        <v>74</v>
      </c>
      <c r="E112" s="12"/>
      <c r="F112" s="156">
        <v>18.399999999999999</v>
      </c>
      <c r="G112" s="156">
        <v>0.26666666666666666</v>
      </c>
      <c r="H112" s="156">
        <v>0</v>
      </c>
      <c r="I112" s="156">
        <v>0</v>
      </c>
      <c r="J112" s="156">
        <v>0</v>
      </c>
      <c r="K112" s="156">
        <v>0</v>
      </c>
      <c r="L112" s="156">
        <v>0</v>
      </c>
      <c r="M112" s="156">
        <v>0</v>
      </c>
      <c r="N112" s="156">
        <v>0</v>
      </c>
      <c r="O112" s="156">
        <v>0</v>
      </c>
      <c r="P112" s="156">
        <v>0</v>
      </c>
      <c r="Q112" s="156">
        <v>0</v>
      </c>
      <c r="R112" s="156">
        <v>0</v>
      </c>
      <c r="S112" s="156">
        <v>0</v>
      </c>
      <c r="T112" s="156">
        <v>0</v>
      </c>
      <c r="U112" s="156">
        <v>0</v>
      </c>
      <c r="V112" s="156">
        <v>0</v>
      </c>
      <c r="W112" s="156">
        <v>0</v>
      </c>
      <c r="X112" s="156">
        <v>0</v>
      </c>
      <c r="Y112" s="156">
        <v>0</v>
      </c>
      <c r="Z112" s="156">
        <v>0</v>
      </c>
      <c r="AA112" s="156">
        <v>0</v>
      </c>
      <c r="AB112" s="156">
        <v>0</v>
      </c>
      <c r="AC112" s="156">
        <v>0</v>
      </c>
      <c r="AD112" s="156">
        <v>0</v>
      </c>
      <c r="AE112" s="156">
        <v>0</v>
      </c>
      <c r="AF112" s="156">
        <v>0</v>
      </c>
      <c r="AG112" s="156">
        <v>0</v>
      </c>
      <c r="AH112" s="156">
        <v>0</v>
      </c>
      <c r="AI112" s="156">
        <v>0</v>
      </c>
      <c r="AJ112" s="156">
        <v>0</v>
      </c>
      <c r="AK112" s="156">
        <v>0</v>
      </c>
      <c r="AL112" s="156">
        <v>0</v>
      </c>
      <c r="AM112" s="156">
        <v>0</v>
      </c>
      <c r="AN112" s="156">
        <v>0</v>
      </c>
      <c r="AO112" s="156">
        <v>0</v>
      </c>
      <c r="AP112" s="156">
        <v>0</v>
      </c>
      <c r="AQ112" s="157">
        <f t="shared" si="36"/>
        <v>18.666666666666664</v>
      </c>
      <c r="AR112" s="113"/>
      <c r="AS112" s="107">
        <v>43647</v>
      </c>
      <c r="AT112" s="1472">
        <v>0.4548611111111111</v>
      </c>
      <c r="AU112" s="1473" t="s">
        <v>89</v>
      </c>
      <c r="AV112" s="108">
        <v>10</v>
      </c>
      <c r="AW112" s="90" t="s">
        <v>75</v>
      </c>
      <c r="AX112" s="1473">
        <v>10.199999999999999</v>
      </c>
      <c r="AY112" s="1473">
        <v>140</v>
      </c>
      <c r="AZ112" s="1474">
        <v>26.52</v>
      </c>
      <c r="BA112" s="1473">
        <v>16.2</v>
      </c>
      <c r="BB112" s="1475">
        <v>26</v>
      </c>
      <c r="BC112" s="1473">
        <v>760.7</v>
      </c>
      <c r="BD112" s="1475">
        <v>8.8000000000000007</v>
      </c>
      <c r="BE112" s="1473">
        <v>0</v>
      </c>
      <c r="BF112" s="1473">
        <v>1</v>
      </c>
      <c r="BG112" s="1473">
        <v>2</v>
      </c>
      <c r="BH112" s="1483">
        <v>0.6</v>
      </c>
      <c r="BI112" s="1476"/>
    </row>
    <row r="113" spans="1:61" ht="16.5" thickBot="1">
      <c r="A113" s="453">
        <f t="shared" si="37"/>
        <v>37</v>
      </c>
      <c r="B113" s="14" t="s">
        <v>89</v>
      </c>
      <c r="C113" s="35">
        <v>43678</v>
      </c>
      <c r="D113" s="14" t="s">
        <v>74</v>
      </c>
      <c r="E113" s="12"/>
      <c r="F113" s="156">
        <v>0</v>
      </c>
      <c r="G113" s="156">
        <v>0</v>
      </c>
      <c r="H113" s="156">
        <v>0</v>
      </c>
      <c r="I113" s="156">
        <v>0</v>
      </c>
      <c r="J113" s="156">
        <v>0</v>
      </c>
      <c r="K113" s="156">
        <v>0</v>
      </c>
      <c r="L113" s="156">
        <v>0</v>
      </c>
      <c r="M113" s="156">
        <v>0</v>
      </c>
      <c r="N113" s="156">
        <v>0</v>
      </c>
      <c r="O113" s="156">
        <v>0</v>
      </c>
      <c r="P113" s="156">
        <v>0</v>
      </c>
      <c r="Q113" s="156">
        <v>0</v>
      </c>
      <c r="R113" s="156">
        <v>0</v>
      </c>
      <c r="S113" s="156">
        <v>0</v>
      </c>
      <c r="T113" s="156">
        <v>0</v>
      </c>
      <c r="U113" s="156">
        <v>0</v>
      </c>
      <c r="V113" s="156">
        <v>0</v>
      </c>
      <c r="W113" s="156">
        <v>0</v>
      </c>
      <c r="X113" s="156">
        <v>0</v>
      </c>
      <c r="Y113" s="156">
        <v>0</v>
      </c>
      <c r="Z113" s="156">
        <v>0</v>
      </c>
      <c r="AA113" s="156">
        <v>0</v>
      </c>
      <c r="AB113" s="156">
        <v>0</v>
      </c>
      <c r="AC113" s="156">
        <v>0</v>
      </c>
      <c r="AD113" s="156">
        <v>0</v>
      </c>
      <c r="AE113" s="156">
        <v>0</v>
      </c>
      <c r="AF113" s="156">
        <v>0</v>
      </c>
      <c r="AG113" s="156">
        <v>0</v>
      </c>
      <c r="AH113" s="156">
        <v>0</v>
      </c>
      <c r="AI113" s="156">
        <v>0</v>
      </c>
      <c r="AJ113" s="156">
        <v>0</v>
      </c>
      <c r="AK113" s="156">
        <v>0</v>
      </c>
      <c r="AL113" s="156">
        <v>0</v>
      </c>
      <c r="AM113" s="156">
        <v>0</v>
      </c>
      <c r="AN113" s="156">
        <v>0</v>
      </c>
      <c r="AO113" s="156">
        <v>0</v>
      </c>
      <c r="AP113" s="156">
        <v>0</v>
      </c>
      <c r="AQ113" s="157">
        <f t="shared" si="36"/>
        <v>0</v>
      </c>
      <c r="AR113" s="113"/>
      <c r="AS113" s="36">
        <v>43678</v>
      </c>
      <c r="AT113" s="88">
        <v>0.69097222222222221</v>
      </c>
      <c r="AU113" s="14" t="s">
        <v>89</v>
      </c>
      <c r="AV113" s="108">
        <v>10</v>
      </c>
      <c r="AW113" s="90" t="s">
        <v>75</v>
      </c>
      <c r="AX113" s="14">
        <v>12.7</v>
      </c>
      <c r="AY113" s="14">
        <v>208</v>
      </c>
      <c r="AZ113" s="39">
        <v>48.54</v>
      </c>
      <c r="BA113" s="14">
        <v>31.6</v>
      </c>
      <c r="BB113" s="40">
        <v>31.6</v>
      </c>
      <c r="BC113" s="14">
        <v>759.5</v>
      </c>
      <c r="BD113" s="40">
        <v>8.8000000000000007</v>
      </c>
      <c r="BE113" s="14">
        <v>0</v>
      </c>
      <c r="BF113" s="14">
        <v>0</v>
      </c>
      <c r="BG113" s="14">
        <v>1</v>
      </c>
      <c r="BH113" s="86">
        <v>0.5</v>
      </c>
      <c r="BI113" s="42"/>
    </row>
    <row r="114" spans="1:61" ht="16.5" thickBot="1">
      <c r="A114" s="453">
        <f t="shared" si="37"/>
        <v>38</v>
      </c>
      <c r="B114" s="14" t="s">
        <v>89</v>
      </c>
      <c r="C114" s="82">
        <v>43728</v>
      </c>
      <c r="D114" s="14" t="s">
        <v>74</v>
      </c>
      <c r="E114" s="12"/>
      <c r="F114" s="156">
        <v>0.26666666666666666</v>
      </c>
      <c r="G114" s="156">
        <v>0</v>
      </c>
      <c r="H114" s="156">
        <v>2.8</v>
      </c>
      <c r="I114" s="156">
        <v>0</v>
      </c>
      <c r="J114" s="156">
        <v>0.13333333333333333</v>
      </c>
      <c r="K114" s="156">
        <v>0</v>
      </c>
      <c r="L114" s="156">
        <v>0</v>
      </c>
      <c r="M114" s="156">
        <v>0</v>
      </c>
      <c r="N114" s="156">
        <v>0</v>
      </c>
      <c r="O114" s="156">
        <v>0</v>
      </c>
      <c r="P114" s="156">
        <v>0</v>
      </c>
      <c r="Q114" s="156">
        <v>0</v>
      </c>
      <c r="R114" s="156">
        <v>0</v>
      </c>
      <c r="S114" s="156">
        <v>2.8</v>
      </c>
      <c r="T114" s="156">
        <v>0</v>
      </c>
      <c r="U114" s="156">
        <v>0</v>
      </c>
      <c r="V114" s="156">
        <v>0</v>
      </c>
      <c r="W114" s="156">
        <v>0</v>
      </c>
      <c r="X114" s="156">
        <v>0</v>
      </c>
      <c r="Y114" s="156">
        <v>0</v>
      </c>
      <c r="Z114" s="156">
        <v>0</v>
      </c>
      <c r="AA114" s="156">
        <v>0</v>
      </c>
      <c r="AB114" s="156">
        <v>0</v>
      </c>
      <c r="AC114" s="156">
        <v>0</v>
      </c>
      <c r="AD114" s="156">
        <v>0</v>
      </c>
      <c r="AE114" s="156">
        <v>0</v>
      </c>
      <c r="AF114" s="156">
        <v>0</v>
      </c>
      <c r="AG114" s="156">
        <v>0</v>
      </c>
      <c r="AH114" s="156">
        <v>0</v>
      </c>
      <c r="AI114" s="156">
        <v>0</v>
      </c>
      <c r="AJ114" s="156">
        <v>0</v>
      </c>
      <c r="AK114" s="156">
        <v>0</v>
      </c>
      <c r="AL114" s="156">
        <v>0</v>
      </c>
      <c r="AM114" s="156">
        <v>0</v>
      </c>
      <c r="AN114" s="156">
        <v>0</v>
      </c>
      <c r="AO114" s="156">
        <v>0</v>
      </c>
      <c r="AP114" s="156">
        <v>0</v>
      </c>
      <c r="AQ114" s="157">
        <f t="shared" si="36"/>
        <v>3.2</v>
      </c>
      <c r="AR114" s="113"/>
      <c r="AS114" s="36">
        <v>43728</v>
      </c>
      <c r="AT114" s="88">
        <v>0.38194444444444442</v>
      </c>
      <c r="AU114" s="14" t="s">
        <v>89</v>
      </c>
      <c r="AV114" s="108">
        <v>10</v>
      </c>
      <c r="AW114" s="90" t="s">
        <v>75</v>
      </c>
      <c r="AX114" s="14">
        <v>2.2000000000000002</v>
      </c>
      <c r="AY114" s="14">
        <v>33</v>
      </c>
      <c r="AZ114" s="39">
        <v>70.900000000000006</v>
      </c>
      <c r="BA114" s="14">
        <v>48.7</v>
      </c>
      <c r="BB114" s="40">
        <v>21.3</v>
      </c>
      <c r="BC114" s="14">
        <v>759.7</v>
      </c>
      <c r="BD114" s="40">
        <v>7.7</v>
      </c>
      <c r="BE114" s="14">
        <v>0</v>
      </c>
      <c r="BF114" s="14">
        <v>0</v>
      </c>
      <c r="BG114" s="14">
        <v>1</v>
      </c>
      <c r="BH114" s="86">
        <v>0.4</v>
      </c>
      <c r="BI114" s="42"/>
    </row>
    <row r="115" spans="1:61" ht="16.5" thickBot="1">
      <c r="A115" s="453">
        <f t="shared" si="37"/>
        <v>39</v>
      </c>
      <c r="B115" s="14" t="s">
        <v>89</v>
      </c>
      <c r="C115" s="35">
        <v>43769</v>
      </c>
      <c r="D115" s="14" t="s">
        <v>74</v>
      </c>
      <c r="E115" s="12"/>
      <c r="F115" s="156">
        <v>0.13333333333333333</v>
      </c>
      <c r="G115" s="156">
        <v>0.26666666666666666</v>
      </c>
      <c r="H115" s="156">
        <v>2.1333333333333333</v>
      </c>
      <c r="I115" s="156">
        <v>0</v>
      </c>
      <c r="J115" s="156">
        <v>0</v>
      </c>
      <c r="K115" s="156">
        <v>0</v>
      </c>
      <c r="L115" s="156">
        <v>0</v>
      </c>
      <c r="M115" s="156">
        <v>0</v>
      </c>
      <c r="N115" s="156">
        <v>0</v>
      </c>
      <c r="O115" s="156">
        <v>0</v>
      </c>
      <c r="P115" s="156">
        <v>0</v>
      </c>
      <c r="Q115" s="156">
        <v>0</v>
      </c>
      <c r="R115" s="156">
        <v>0</v>
      </c>
      <c r="S115" s="156">
        <v>2.1333333333333333</v>
      </c>
      <c r="T115" s="156">
        <v>0</v>
      </c>
      <c r="U115" s="156">
        <v>0</v>
      </c>
      <c r="V115" s="156">
        <v>0</v>
      </c>
      <c r="W115" s="156">
        <v>0</v>
      </c>
      <c r="X115" s="156">
        <v>0</v>
      </c>
      <c r="Y115" s="156">
        <v>0</v>
      </c>
      <c r="Z115" s="156">
        <v>0</v>
      </c>
      <c r="AA115" s="156">
        <v>0</v>
      </c>
      <c r="AB115" s="156">
        <v>0</v>
      </c>
      <c r="AC115" s="156">
        <v>0</v>
      </c>
      <c r="AD115" s="156">
        <v>0</v>
      </c>
      <c r="AE115" s="156">
        <v>0</v>
      </c>
      <c r="AF115" s="156">
        <v>0</v>
      </c>
      <c r="AG115" s="156">
        <v>0</v>
      </c>
      <c r="AH115" s="156">
        <v>0</v>
      </c>
      <c r="AI115" s="156">
        <v>0</v>
      </c>
      <c r="AJ115" s="156">
        <v>0</v>
      </c>
      <c r="AK115" s="156">
        <v>0</v>
      </c>
      <c r="AL115" s="156">
        <v>0</v>
      </c>
      <c r="AM115" s="156">
        <v>0</v>
      </c>
      <c r="AN115" s="156">
        <v>0</v>
      </c>
      <c r="AO115" s="156">
        <v>0</v>
      </c>
      <c r="AP115" s="156">
        <v>0</v>
      </c>
      <c r="AQ115" s="157">
        <f t="shared" si="36"/>
        <v>2.5333333333333328</v>
      </c>
      <c r="AR115" s="113"/>
      <c r="AS115" s="36">
        <v>43769</v>
      </c>
      <c r="AT115" s="88">
        <v>0.61111111111111105</v>
      </c>
      <c r="AU115" s="14" t="s">
        <v>89</v>
      </c>
      <c r="AV115" s="108">
        <v>10</v>
      </c>
      <c r="AW115" s="90" t="s">
        <v>75</v>
      </c>
      <c r="AX115" s="14">
        <v>14.5</v>
      </c>
      <c r="AY115" s="14">
        <v>178</v>
      </c>
      <c r="AZ115" s="39">
        <v>37.93</v>
      </c>
      <c r="BA115" s="14">
        <v>24.1</v>
      </c>
      <c r="BB115" s="40">
        <v>20.100000000000001</v>
      </c>
      <c r="BC115" s="14">
        <v>764</v>
      </c>
      <c r="BD115" s="40">
        <v>7.6</v>
      </c>
      <c r="BE115" s="14">
        <v>0</v>
      </c>
      <c r="BF115" s="14">
        <v>0</v>
      </c>
      <c r="BG115" s="14">
        <v>1</v>
      </c>
      <c r="BH115" s="86">
        <v>0.5</v>
      </c>
      <c r="BI115" s="42"/>
    </row>
    <row r="116" spans="1:61" ht="16.5" thickBot="1">
      <c r="A116" s="453">
        <f t="shared" si="37"/>
        <v>40</v>
      </c>
      <c r="B116" s="14" t="s">
        <v>89</v>
      </c>
      <c r="C116" s="35">
        <v>43793</v>
      </c>
      <c r="D116" s="14" t="s">
        <v>74</v>
      </c>
      <c r="E116" s="12"/>
      <c r="F116" s="156">
        <v>0.93333333333333335</v>
      </c>
      <c r="G116" s="156">
        <v>0</v>
      </c>
      <c r="H116" s="156">
        <v>5.0666666666666664</v>
      </c>
      <c r="I116" s="156">
        <v>0</v>
      </c>
      <c r="J116" s="156">
        <v>0</v>
      </c>
      <c r="K116" s="156">
        <v>0</v>
      </c>
      <c r="L116" s="156">
        <v>0</v>
      </c>
      <c r="M116" s="156">
        <v>0</v>
      </c>
      <c r="N116" s="156">
        <v>0</v>
      </c>
      <c r="O116" s="156">
        <v>0</v>
      </c>
      <c r="P116" s="156">
        <v>0</v>
      </c>
      <c r="Q116" s="156">
        <v>0</v>
      </c>
      <c r="R116" s="156">
        <v>0</v>
      </c>
      <c r="S116" s="156">
        <v>5.0666666666666664</v>
      </c>
      <c r="T116" s="156">
        <v>0</v>
      </c>
      <c r="U116" s="156">
        <v>0</v>
      </c>
      <c r="V116" s="156">
        <v>0</v>
      </c>
      <c r="W116" s="156">
        <v>0</v>
      </c>
      <c r="X116" s="156">
        <v>0</v>
      </c>
      <c r="Y116" s="156">
        <v>0</v>
      </c>
      <c r="Z116" s="156">
        <v>0</v>
      </c>
      <c r="AA116" s="156">
        <v>0</v>
      </c>
      <c r="AB116" s="156">
        <v>0</v>
      </c>
      <c r="AC116" s="156">
        <v>0</v>
      </c>
      <c r="AD116" s="156">
        <v>0</v>
      </c>
      <c r="AE116" s="156">
        <v>0</v>
      </c>
      <c r="AF116" s="156">
        <v>0</v>
      </c>
      <c r="AG116" s="156">
        <v>0</v>
      </c>
      <c r="AH116" s="156">
        <v>0</v>
      </c>
      <c r="AI116" s="156">
        <v>0</v>
      </c>
      <c r="AJ116" s="156">
        <v>0</v>
      </c>
      <c r="AK116" s="156">
        <v>0</v>
      </c>
      <c r="AL116" s="156">
        <v>0</v>
      </c>
      <c r="AM116" s="156">
        <v>0</v>
      </c>
      <c r="AN116" s="156">
        <v>0</v>
      </c>
      <c r="AO116" s="156">
        <v>0</v>
      </c>
      <c r="AP116" s="156">
        <v>0</v>
      </c>
      <c r="AQ116" s="157">
        <f t="shared" si="36"/>
        <v>6</v>
      </c>
      <c r="AR116" s="113"/>
      <c r="AS116" s="36">
        <v>43793</v>
      </c>
      <c r="AT116" s="88">
        <v>0.39583333333333331</v>
      </c>
      <c r="AU116" s="14" t="s">
        <v>89</v>
      </c>
      <c r="AV116" s="108">
        <v>10</v>
      </c>
      <c r="AW116" s="90" t="s">
        <v>75</v>
      </c>
      <c r="AX116" s="14">
        <v>6.3</v>
      </c>
      <c r="AY116" s="14">
        <v>77</v>
      </c>
      <c r="AZ116" s="39">
        <v>81.599999999999994</v>
      </c>
      <c r="BA116" s="14">
        <v>56.8</v>
      </c>
      <c r="BB116" s="40">
        <v>12.3</v>
      </c>
      <c r="BC116" s="14">
        <v>764.9</v>
      </c>
      <c r="BD116" s="40">
        <v>7.6</v>
      </c>
      <c r="BE116" s="14">
        <v>0</v>
      </c>
      <c r="BF116" s="14">
        <v>0</v>
      </c>
      <c r="BG116" s="14">
        <v>1</v>
      </c>
      <c r="BH116" s="86">
        <v>0.4</v>
      </c>
      <c r="BI116" s="42"/>
    </row>
    <row r="117" spans="1:61" ht="16.5" thickBot="1">
      <c r="A117" s="453">
        <f t="shared" si="37"/>
        <v>41</v>
      </c>
      <c r="B117" s="14" t="s">
        <v>89</v>
      </c>
      <c r="C117" s="35">
        <v>43811</v>
      </c>
      <c r="D117" s="14" t="s">
        <v>74</v>
      </c>
      <c r="E117" s="12"/>
      <c r="F117" s="156">
        <v>0.13333333333333333</v>
      </c>
      <c r="G117" s="156">
        <v>0.4</v>
      </c>
      <c r="H117" s="156">
        <v>0.13333333333333333</v>
      </c>
      <c r="I117" s="156">
        <v>0</v>
      </c>
      <c r="J117" s="156">
        <v>0</v>
      </c>
      <c r="K117" s="156">
        <v>0</v>
      </c>
      <c r="L117" s="156">
        <v>0</v>
      </c>
      <c r="M117" s="156">
        <v>0</v>
      </c>
      <c r="N117" s="156">
        <v>0</v>
      </c>
      <c r="O117" s="156">
        <v>0</v>
      </c>
      <c r="P117" s="156">
        <v>0</v>
      </c>
      <c r="Q117" s="156">
        <v>0</v>
      </c>
      <c r="R117" s="156">
        <v>0</v>
      </c>
      <c r="S117" s="156">
        <v>0.13333333333333333</v>
      </c>
      <c r="T117" s="156">
        <v>0</v>
      </c>
      <c r="U117" s="156">
        <v>0</v>
      </c>
      <c r="V117" s="156">
        <v>0</v>
      </c>
      <c r="W117" s="156">
        <v>0</v>
      </c>
      <c r="X117" s="156">
        <v>0</v>
      </c>
      <c r="Y117" s="156">
        <v>0</v>
      </c>
      <c r="Z117" s="156">
        <v>0</v>
      </c>
      <c r="AA117" s="156">
        <v>0</v>
      </c>
      <c r="AB117" s="156">
        <v>0</v>
      </c>
      <c r="AC117" s="156">
        <v>0</v>
      </c>
      <c r="AD117" s="156">
        <v>0</v>
      </c>
      <c r="AE117" s="156">
        <v>0</v>
      </c>
      <c r="AF117" s="156">
        <v>0</v>
      </c>
      <c r="AG117" s="156">
        <v>0</v>
      </c>
      <c r="AH117" s="156">
        <v>0</v>
      </c>
      <c r="AI117" s="156">
        <v>0</v>
      </c>
      <c r="AJ117" s="156">
        <v>0</v>
      </c>
      <c r="AK117" s="156">
        <v>0</v>
      </c>
      <c r="AL117" s="156">
        <v>0</v>
      </c>
      <c r="AM117" s="156">
        <v>0</v>
      </c>
      <c r="AN117" s="156">
        <v>0</v>
      </c>
      <c r="AO117" s="156">
        <v>0</v>
      </c>
      <c r="AP117" s="156">
        <v>0</v>
      </c>
      <c r="AQ117" s="157">
        <f t="shared" si="36"/>
        <v>0.66666666666666663</v>
      </c>
      <c r="AR117" s="113"/>
      <c r="AS117" s="36">
        <v>43811</v>
      </c>
      <c r="AT117" s="88">
        <v>0.47569444444444442</v>
      </c>
      <c r="AU117" s="14" t="s">
        <v>89</v>
      </c>
      <c r="AV117" s="108">
        <v>10</v>
      </c>
      <c r="AW117" s="90" t="s">
        <v>75</v>
      </c>
      <c r="AX117" s="14">
        <v>18.399999999999999</v>
      </c>
      <c r="AY117" s="38">
        <v>198</v>
      </c>
      <c r="AZ117" s="39">
        <v>3.18</v>
      </c>
      <c r="BA117" s="14">
        <v>1.7</v>
      </c>
      <c r="BB117" s="40">
        <v>18.899999999999999</v>
      </c>
      <c r="BC117" s="14">
        <v>766.5</v>
      </c>
      <c r="BD117" s="40">
        <v>8.1999999999999993</v>
      </c>
      <c r="BE117" s="14">
        <v>0</v>
      </c>
      <c r="BF117" s="14">
        <v>0</v>
      </c>
      <c r="BG117" s="38">
        <v>2</v>
      </c>
      <c r="BH117" s="86">
        <v>0.25</v>
      </c>
      <c r="BI117" s="42"/>
    </row>
    <row r="118" spans="1:61" ht="18.75" thickBot="1">
      <c r="B118" s="160"/>
      <c r="C118" s="214" t="s">
        <v>219</v>
      </c>
      <c r="D118" s="1530"/>
      <c r="E118" s="1531">
        <v>0</v>
      </c>
      <c r="F118" s="215">
        <f t="shared" ref="F118:AP118" si="38">AVERAGE(F108:F117)</f>
        <v>4.879999999999999</v>
      </c>
      <c r="G118" s="215">
        <f t="shared" si="38"/>
        <v>2.8266666666666667</v>
      </c>
      <c r="H118" s="215">
        <f t="shared" si="38"/>
        <v>4.3466666666666658</v>
      </c>
      <c r="I118" s="215">
        <f t="shared" si="38"/>
        <v>25.413333333333334</v>
      </c>
      <c r="J118" s="215">
        <f t="shared" si="38"/>
        <v>0.04</v>
      </c>
      <c r="K118" s="215">
        <f t="shared" si="38"/>
        <v>0.16</v>
      </c>
      <c r="L118" s="215">
        <f t="shared" si="38"/>
        <v>0</v>
      </c>
      <c r="M118" s="215">
        <f t="shared" si="38"/>
        <v>0.10666666666666666</v>
      </c>
      <c r="N118" s="215">
        <f t="shared" si="38"/>
        <v>5.333333333333333E-2</v>
      </c>
      <c r="O118" s="215">
        <f t="shared" si="38"/>
        <v>0</v>
      </c>
      <c r="P118" s="215">
        <f t="shared" si="38"/>
        <v>0</v>
      </c>
      <c r="Q118" s="215">
        <f t="shared" si="38"/>
        <v>0</v>
      </c>
      <c r="R118" s="215">
        <f t="shared" si="38"/>
        <v>0</v>
      </c>
      <c r="S118" s="215">
        <f t="shared" si="38"/>
        <v>4.3466666666666658</v>
      </c>
      <c r="T118" s="215">
        <f t="shared" si="38"/>
        <v>0</v>
      </c>
      <c r="U118" s="215">
        <f t="shared" si="38"/>
        <v>0</v>
      </c>
      <c r="V118" s="215">
        <f t="shared" si="38"/>
        <v>0</v>
      </c>
      <c r="W118" s="215">
        <f t="shared" si="38"/>
        <v>0</v>
      </c>
      <c r="X118" s="215">
        <f t="shared" si="38"/>
        <v>0</v>
      </c>
      <c r="Y118" s="215">
        <f>AVERAGE(Y108:Y117)</f>
        <v>0</v>
      </c>
      <c r="Z118" s="215">
        <f t="shared" si="38"/>
        <v>0</v>
      </c>
      <c r="AA118" s="215">
        <f t="shared" si="38"/>
        <v>0</v>
      </c>
      <c r="AB118" s="215">
        <f t="shared" si="38"/>
        <v>0</v>
      </c>
      <c r="AC118" s="215">
        <f t="shared" si="38"/>
        <v>0</v>
      </c>
      <c r="AD118" s="215">
        <f t="shared" si="38"/>
        <v>0</v>
      </c>
      <c r="AE118" s="215">
        <f t="shared" si="38"/>
        <v>0</v>
      </c>
      <c r="AF118" s="215">
        <f t="shared" si="38"/>
        <v>0</v>
      </c>
      <c r="AG118" s="215">
        <f t="shared" si="38"/>
        <v>0</v>
      </c>
      <c r="AH118" s="215">
        <f t="shared" si="38"/>
        <v>0</v>
      </c>
      <c r="AI118" s="215">
        <f t="shared" si="38"/>
        <v>0</v>
      </c>
      <c r="AJ118" s="215">
        <f t="shared" si="38"/>
        <v>0</v>
      </c>
      <c r="AK118" s="215">
        <f t="shared" si="38"/>
        <v>0</v>
      </c>
      <c r="AL118" s="215">
        <f t="shared" si="38"/>
        <v>0</v>
      </c>
      <c r="AM118" s="215">
        <f t="shared" si="38"/>
        <v>0</v>
      </c>
      <c r="AN118" s="215">
        <f t="shared" si="38"/>
        <v>0.12</v>
      </c>
      <c r="AO118" s="215">
        <f t="shared" si="38"/>
        <v>0</v>
      </c>
      <c r="AP118" s="215">
        <f t="shared" si="38"/>
        <v>0</v>
      </c>
      <c r="AQ118" s="731">
        <f>SUM(AQ108:AQ117)</f>
        <v>377.86666666666673</v>
      </c>
      <c r="AR118" s="163"/>
      <c r="AS118" s="164"/>
      <c r="AT118" s="165"/>
      <c r="AU118" s="160"/>
      <c r="AV118" s="160"/>
      <c r="AW118" s="166"/>
      <c r="AX118" s="160"/>
      <c r="AY118" s="160"/>
      <c r="AZ118" s="166"/>
      <c r="BA118" s="160"/>
      <c r="BB118" s="167"/>
      <c r="BC118" s="160"/>
      <c r="BD118" s="167"/>
      <c r="BE118" s="160"/>
      <c r="BF118" s="160"/>
      <c r="BG118" s="160"/>
      <c r="BH118" s="168"/>
      <c r="BI118" s="169"/>
    </row>
    <row r="119" spans="1:61" ht="15.75" thickBot="1">
      <c r="B119" s="160"/>
      <c r="C119" s="159"/>
      <c r="D119" s="160"/>
      <c r="E119" s="161"/>
      <c r="F119" s="162"/>
      <c r="G119" s="162"/>
      <c r="H119" s="162"/>
      <c r="I119" s="162"/>
      <c r="J119" s="162"/>
      <c r="K119" s="162"/>
      <c r="L119" s="162"/>
      <c r="M119" s="162"/>
      <c r="N119" s="162"/>
      <c r="O119" s="162"/>
      <c r="P119" s="162"/>
      <c r="Q119" s="162"/>
      <c r="R119" s="162"/>
      <c r="S119" s="162"/>
      <c r="T119" s="162"/>
      <c r="U119" s="162"/>
      <c r="V119" s="162"/>
      <c r="W119" s="162"/>
      <c r="X119" s="162"/>
      <c r="Y119" s="162"/>
      <c r="Z119" s="162"/>
      <c r="AA119" s="162"/>
      <c r="AB119" s="162"/>
      <c r="AC119" s="162"/>
      <c r="AD119" s="162"/>
      <c r="AE119" s="162"/>
      <c r="AF119" s="162"/>
      <c r="AG119" s="162"/>
      <c r="AH119" s="162"/>
      <c r="AI119" s="162"/>
      <c r="AJ119" s="162"/>
      <c r="AK119" s="162"/>
      <c r="AL119" s="162"/>
      <c r="AM119" s="162"/>
      <c r="AN119" s="162"/>
      <c r="AO119" s="162"/>
      <c r="AP119" s="162"/>
      <c r="AQ119" s="162"/>
      <c r="AR119" s="163"/>
      <c r="AS119" s="164"/>
      <c r="AT119" s="165"/>
      <c r="AU119" s="160"/>
      <c r="AV119" s="160"/>
      <c r="AW119" s="166"/>
      <c r="AX119" s="160"/>
      <c r="AY119" s="160"/>
      <c r="AZ119" s="166"/>
      <c r="BA119" s="160"/>
      <c r="BB119" s="167"/>
      <c r="BC119" s="160"/>
      <c r="BD119" s="167"/>
      <c r="BE119" s="160"/>
      <c r="BF119" s="160"/>
      <c r="BG119" s="160"/>
      <c r="BH119" s="168"/>
      <c r="BI119" s="169"/>
    </row>
    <row r="120" spans="1:61" ht="16.5" thickBot="1">
      <c r="A120" s="453">
        <f>A117+1</f>
        <v>42</v>
      </c>
      <c r="B120" s="14" t="s">
        <v>92</v>
      </c>
      <c r="C120" s="82">
        <v>43502</v>
      </c>
      <c r="D120" s="14" t="s">
        <v>74</v>
      </c>
      <c r="E120" s="12"/>
      <c r="F120" s="156">
        <v>1.3333333333333333</v>
      </c>
      <c r="G120" s="156">
        <v>38.666666666666664</v>
      </c>
      <c r="H120" s="156">
        <v>0.53333333333333333</v>
      </c>
      <c r="I120" s="156">
        <v>0.66666666666666663</v>
      </c>
      <c r="J120" s="156">
        <v>0</v>
      </c>
      <c r="K120" s="156">
        <v>0</v>
      </c>
      <c r="L120" s="156">
        <v>0</v>
      </c>
      <c r="M120" s="156">
        <v>0</v>
      </c>
      <c r="N120" s="156">
        <v>0</v>
      </c>
      <c r="O120" s="156">
        <v>0</v>
      </c>
      <c r="P120" s="156">
        <v>0</v>
      </c>
      <c r="Q120" s="156">
        <v>0</v>
      </c>
      <c r="R120" s="156">
        <v>0</v>
      </c>
      <c r="S120" s="156">
        <v>0.53333333333333333</v>
      </c>
      <c r="T120" s="156">
        <v>0</v>
      </c>
      <c r="U120" s="156">
        <v>0</v>
      </c>
      <c r="V120" s="156">
        <v>0</v>
      </c>
      <c r="W120" s="156">
        <v>0</v>
      </c>
      <c r="X120" s="156">
        <v>0</v>
      </c>
      <c r="Y120" s="156">
        <v>0</v>
      </c>
      <c r="Z120" s="156">
        <v>0</v>
      </c>
      <c r="AA120" s="156">
        <v>0</v>
      </c>
      <c r="AB120" s="156">
        <v>0</v>
      </c>
      <c r="AC120" s="156">
        <v>0</v>
      </c>
      <c r="AD120" s="156">
        <v>0</v>
      </c>
      <c r="AE120" s="156">
        <v>0</v>
      </c>
      <c r="AF120" s="156">
        <v>0</v>
      </c>
      <c r="AG120" s="156">
        <v>0</v>
      </c>
      <c r="AH120" s="156">
        <v>0</v>
      </c>
      <c r="AI120" s="156">
        <v>0</v>
      </c>
      <c r="AJ120" s="156">
        <v>0</v>
      </c>
      <c r="AK120" s="156">
        <v>0</v>
      </c>
      <c r="AL120" s="156">
        <v>0</v>
      </c>
      <c r="AM120" s="156">
        <v>0</v>
      </c>
      <c r="AN120" s="156">
        <v>0</v>
      </c>
      <c r="AO120" s="156">
        <v>0</v>
      </c>
      <c r="AP120" s="156">
        <v>0</v>
      </c>
      <c r="AQ120" s="157">
        <f t="shared" ref="AQ120:AQ129" si="39">SUM(F120:AP120)-AA120-K120-U120-S120</f>
        <v>41.199999999999996</v>
      </c>
      <c r="AR120" s="113"/>
      <c r="AS120" s="83" t="s">
        <v>87</v>
      </c>
      <c r="AT120" s="83" t="s">
        <v>93</v>
      </c>
      <c r="AU120" s="39" t="s">
        <v>92</v>
      </c>
      <c r="AV120" s="38">
        <v>10</v>
      </c>
      <c r="AW120" s="90" t="s">
        <v>75</v>
      </c>
      <c r="AX120" s="85">
        <v>11.67</v>
      </c>
      <c r="AY120" s="85">
        <v>112.6</v>
      </c>
      <c r="AZ120" s="39">
        <v>0</v>
      </c>
      <c r="BA120" s="85">
        <v>0</v>
      </c>
      <c r="BB120" s="40">
        <v>13.3</v>
      </c>
      <c r="BC120" s="85">
        <v>765.3</v>
      </c>
      <c r="BD120" s="40">
        <v>7.32</v>
      </c>
      <c r="BE120" s="85" t="s">
        <v>91</v>
      </c>
      <c r="BF120" s="85" t="s">
        <v>91</v>
      </c>
      <c r="BG120" s="85" t="s">
        <v>91</v>
      </c>
      <c r="BH120" s="86" t="s">
        <v>91</v>
      </c>
      <c r="BI120" s="87"/>
    </row>
    <row r="121" spans="1:61" ht="16.5" thickBot="1">
      <c r="A121" s="453">
        <f t="shared" ref="A121:A129" si="40">A120+1</f>
        <v>43</v>
      </c>
      <c r="B121" s="14" t="s">
        <v>92</v>
      </c>
      <c r="C121" s="82">
        <v>43537</v>
      </c>
      <c r="D121" s="14" t="s">
        <v>74</v>
      </c>
      <c r="E121" s="12"/>
      <c r="F121" s="156">
        <v>1.7333333333333334</v>
      </c>
      <c r="G121" s="156">
        <v>2</v>
      </c>
      <c r="H121" s="156">
        <v>0</v>
      </c>
      <c r="I121" s="156">
        <v>10.666666666666666</v>
      </c>
      <c r="J121" s="156">
        <v>0</v>
      </c>
      <c r="K121" s="156">
        <v>0</v>
      </c>
      <c r="L121" s="156">
        <v>0</v>
      </c>
      <c r="M121" s="156">
        <v>0</v>
      </c>
      <c r="N121" s="156">
        <v>0</v>
      </c>
      <c r="O121" s="156">
        <v>0</v>
      </c>
      <c r="P121" s="156">
        <v>0</v>
      </c>
      <c r="Q121" s="156">
        <v>0</v>
      </c>
      <c r="R121" s="156">
        <v>0</v>
      </c>
      <c r="S121" s="156">
        <v>0</v>
      </c>
      <c r="T121" s="156">
        <v>0</v>
      </c>
      <c r="U121" s="156">
        <v>0</v>
      </c>
      <c r="V121" s="156">
        <v>0</v>
      </c>
      <c r="W121" s="156">
        <v>0</v>
      </c>
      <c r="X121" s="156">
        <v>0</v>
      </c>
      <c r="Y121" s="156">
        <v>0</v>
      </c>
      <c r="Z121" s="156">
        <v>0</v>
      </c>
      <c r="AA121" s="156">
        <v>0</v>
      </c>
      <c r="AB121" s="156">
        <v>0</v>
      </c>
      <c r="AC121" s="156">
        <v>0</v>
      </c>
      <c r="AD121" s="156">
        <v>0</v>
      </c>
      <c r="AE121" s="156">
        <v>0</v>
      </c>
      <c r="AF121" s="156">
        <v>0</v>
      </c>
      <c r="AG121" s="156">
        <v>0</v>
      </c>
      <c r="AH121" s="156">
        <v>0</v>
      </c>
      <c r="AI121" s="156">
        <v>0</v>
      </c>
      <c r="AJ121" s="156">
        <v>0</v>
      </c>
      <c r="AK121" s="156">
        <v>0</v>
      </c>
      <c r="AL121" s="156">
        <v>0</v>
      </c>
      <c r="AM121" s="156">
        <v>0</v>
      </c>
      <c r="AN121" s="156">
        <v>0</v>
      </c>
      <c r="AO121" s="156">
        <v>0</v>
      </c>
      <c r="AP121" s="156">
        <v>0</v>
      </c>
      <c r="AQ121" s="157">
        <f t="shared" si="39"/>
        <v>14.399999999999999</v>
      </c>
      <c r="AR121" s="113"/>
      <c r="AS121" s="36">
        <v>43537</v>
      </c>
      <c r="AT121" s="88">
        <v>0.55208333333333337</v>
      </c>
      <c r="AU121" s="14" t="s">
        <v>92</v>
      </c>
      <c r="AV121" s="38">
        <v>10</v>
      </c>
      <c r="AW121" s="90" t="s">
        <v>75</v>
      </c>
      <c r="AX121" s="14">
        <v>12.1</v>
      </c>
      <c r="AY121" s="14">
        <v>124.2</v>
      </c>
      <c r="AZ121" s="39">
        <v>1.97</v>
      </c>
      <c r="BA121" s="14">
        <v>1</v>
      </c>
      <c r="BB121" s="40">
        <v>16.2</v>
      </c>
      <c r="BC121" s="14">
        <v>763.6</v>
      </c>
      <c r="BD121" s="40">
        <v>7.54</v>
      </c>
      <c r="BE121" s="37" t="s">
        <v>91</v>
      </c>
      <c r="BF121" s="37" t="s">
        <v>91</v>
      </c>
      <c r="BG121" s="37" t="s">
        <v>91</v>
      </c>
      <c r="BH121" s="41" t="s">
        <v>91</v>
      </c>
      <c r="BI121" s="42"/>
    </row>
    <row r="122" spans="1:61" ht="16.5" thickBot="1">
      <c r="A122" s="453">
        <f t="shared" si="40"/>
        <v>44</v>
      </c>
      <c r="B122" s="14" t="s">
        <v>92</v>
      </c>
      <c r="C122" s="35">
        <v>43608</v>
      </c>
      <c r="D122" s="14" t="s">
        <v>74</v>
      </c>
      <c r="E122" s="12"/>
      <c r="F122" s="156">
        <v>0</v>
      </c>
      <c r="G122" s="156">
        <v>0.13333333333333333</v>
      </c>
      <c r="H122" s="156">
        <v>0.53333333333333333</v>
      </c>
      <c r="I122" s="156">
        <v>0</v>
      </c>
      <c r="J122" s="156">
        <v>0</v>
      </c>
      <c r="K122" s="156">
        <v>0</v>
      </c>
      <c r="L122" s="156">
        <v>0</v>
      </c>
      <c r="M122" s="156">
        <v>0</v>
      </c>
      <c r="N122" s="156">
        <v>0</v>
      </c>
      <c r="O122" s="156">
        <v>0</v>
      </c>
      <c r="P122" s="156">
        <v>0</v>
      </c>
      <c r="Q122" s="156">
        <v>0</v>
      </c>
      <c r="R122" s="156">
        <v>0</v>
      </c>
      <c r="S122" s="156">
        <v>0.53333333333333333</v>
      </c>
      <c r="T122" s="156">
        <v>0</v>
      </c>
      <c r="U122" s="156">
        <v>0</v>
      </c>
      <c r="V122" s="156">
        <v>0</v>
      </c>
      <c r="W122" s="156">
        <v>0</v>
      </c>
      <c r="X122" s="156">
        <v>0</v>
      </c>
      <c r="Y122" s="156">
        <v>0</v>
      </c>
      <c r="Z122" s="156">
        <v>0</v>
      </c>
      <c r="AA122" s="156">
        <v>0</v>
      </c>
      <c r="AB122" s="156">
        <v>0</v>
      </c>
      <c r="AC122" s="156">
        <v>0</v>
      </c>
      <c r="AD122" s="156">
        <v>0</v>
      </c>
      <c r="AE122" s="156">
        <v>0</v>
      </c>
      <c r="AF122" s="156">
        <v>0</v>
      </c>
      <c r="AG122" s="156">
        <v>0</v>
      </c>
      <c r="AH122" s="156">
        <v>0</v>
      </c>
      <c r="AI122" s="156">
        <v>0</v>
      </c>
      <c r="AJ122" s="156">
        <v>0</v>
      </c>
      <c r="AK122" s="156">
        <v>0</v>
      </c>
      <c r="AL122" s="156">
        <v>0</v>
      </c>
      <c r="AM122" s="156">
        <v>0</v>
      </c>
      <c r="AN122" s="156">
        <v>0</v>
      </c>
      <c r="AO122" s="156">
        <v>0</v>
      </c>
      <c r="AP122" s="156">
        <v>0</v>
      </c>
      <c r="AQ122" s="157">
        <f t="shared" si="39"/>
        <v>0.66666666666666663</v>
      </c>
      <c r="AR122" s="113"/>
      <c r="AS122" s="107">
        <v>43608</v>
      </c>
      <c r="AT122" s="1472">
        <v>0.72222222222222221</v>
      </c>
      <c r="AU122" s="1473" t="s">
        <v>92</v>
      </c>
      <c r="AV122" s="108">
        <v>10</v>
      </c>
      <c r="AW122" s="90" t="s">
        <v>75</v>
      </c>
      <c r="AX122" s="1473">
        <v>10.3</v>
      </c>
      <c r="AY122" s="1473">
        <v>120</v>
      </c>
      <c r="AZ122" s="1474">
        <v>5.53</v>
      </c>
      <c r="BA122" s="1473">
        <v>3</v>
      </c>
      <c r="BB122" s="1475">
        <v>21.1</v>
      </c>
      <c r="BC122" s="1473">
        <v>761.7</v>
      </c>
      <c r="BD122" s="1475">
        <v>8.6199999999999992</v>
      </c>
      <c r="BE122" s="108" t="s">
        <v>91</v>
      </c>
      <c r="BF122" s="108" t="s">
        <v>91</v>
      </c>
      <c r="BG122" s="108" t="s">
        <v>91</v>
      </c>
      <c r="BH122" s="109" t="s">
        <v>91</v>
      </c>
      <c r="BI122" s="1476"/>
    </row>
    <row r="123" spans="1:61" ht="16.5" thickBot="1">
      <c r="A123" s="453">
        <f t="shared" si="40"/>
        <v>45</v>
      </c>
      <c r="B123" s="14" t="s">
        <v>92</v>
      </c>
      <c r="C123" s="35">
        <v>43647</v>
      </c>
      <c r="D123" s="14" t="s">
        <v>74</v>
      </c>
      <c r="E123" s="12"/>
      <c r="F123" s="156">
        <v>1.2</v>
      </c>
      <c r="G123" s="156">
        <v>32.533333333333331</v>
      </c>
      <c r="H123" s="156">
        <v>1.4666666666666666</v>
      </c>
      <c r="I123" s="156">
        <v>0</v>
      </c>
      <c r="J123" s="156">
        <v>0.4</v>
      </c>
      <c r="K123" s="156">
        <v>2.2666666666666666</v>
      </c>
      <c r="L123" s="156">
        <v>0</v>
      </c>
      <c r="M123" s="156">
        <v>2.2666666666666666</v>
      </c>
      <c r="N123" s="156">
        <v>0</v>
      </c>
      <c r="O123" s="156">
        <v>0</v>
      </c>
      <c r="P123" s="156">
        <v>0</v>
      </c>
      <c r="Q123" s="156">
        <v>0</v>
      </c>
      <c r="R123" s="156">
        <v>0.13333333333333333</v>
      </c>
      <c r="S123" s="156">
        <v>1.4666666666666666</v>
      </c>
      <c r="T123" s="156">
        <v>0</v>
      </c>
      <c r="U123" s="156">
        <v>0</v>
      </c>
      <c r="V123" s="156">
        <v>0</v>
      </c>
      <c r="W123" s="156">
        <v>0</v>
      </c>
      <c r="X123" s="156">
        <v>0</v>
      </c>
      <c r="Y123" s="156">
        <v>0</v>
      </c>
      <c r="Z123" s="156">
        <v>0</v>
      </c>
      <c r="AA123" s="156">
        <v>0</v>
      </c>
      <c r="AB123" s="156">
        <v>0</v>
      </c>
      <c r="AC123" s="156">
        <v>0</v>
      </c>
      <c r="AD123" s="156">
        <v>0</v>
      </c>
      <c r="AE123" s="156">
        <v>0</v>
      </c>
      <c r="AF123" s="156">
        <v>0</v>
      </c>
      <c r="AG123" s="156">
        <v>0</v>
      </c>
      <c r="AH123" s="156">
        <v>0</v>
      </c>
      <c r="AI123" s="156">
        <v>0</v>
      </c>
      <c r="AJ123" s="156">
        <v>0</v>
      </c>
      <c r="AK123" s="156">
        <v>0</v>
      </c>
      <c r="AL123" s="156">
        <v>0</v>
      </c>
      <c r="AM123" s="156">
        <v>0</v>
      </c>
      <c r="AN123" s="156">
        <v>0</v>
      </c>
      <c r="AO123" s="156">
        <v>0</v>
      </c>
      <c r="AP123" s="156">
        <v>0</v>
      </c>
      <c r="AQ123" s="157">
        <f t="shared" si="39"/>
        <v>38</v>
      </c>
      <c r="AR123" s="113"/>
      <c r="AS123" s="107">
        <v>43647</v>
      </c>
      <c r="AT123" s="1472">
        <v>0.42708333333333331</v>
      </c>
      <c r="AU123" s="1473" t="s">
        <v>92</v>
      </c>
      <c r="AV123" s="108">
        <v>10</v>
      </c>
      <c r="AW123" s="90" t="s">
        <v>75</v>
      </c>
      <c r="AX123" s="1473">
        <v>8.8000000000000007</v>
      </c>
      <c r="AY123" s="1473">
        <v>117</v>
      </c>
      <c r="AZ123" s="1474">
        <v>27.19</v>
      </c>
      <c r="BA123" s="1473">
        <v>16.8</v>
      </c>
      <c r="BB123" s="1475">
        <v>24.7</v>
      </c>
      <c r="BC123" s="1473">
        <v>760.9</v>
      </c>
      <c r="BD123" s="1475">
        <v>8.6</v>
      </c>
      <c r="BE123" s="1473">
        <v>0</v>
      </c>
      <c r="BF123" s="1473">
        <v>0</v>
      </c>
      <c r="BG123" s="1473">
        <v>2.5</v>
      </c>
      <c r="BH123" s="1483">
        <v>0.6</v>
      </c>
      <c r="BI123" s="1476"/>
    </row>
    <row r="124" spans="1:61" ht="16.5" thickBot="1">
      <c r="A124" s="453">
        <f t="shared" si="40"/>
        <v>46</v>
      </c>
      <c r="B124" s="14" t="s">
        <v>92</v>
      </c>
      <c r="C124" s="82">
        <v>43678</v>
      </c>
      <c r="D124" s="14" t="s">
        <v>74</v>
      </c>
      <c r="E124" s="12"/>
      <c r="F124" s="156">
        <v>0.26666666666666666</v>
      </c>
      <c r="G124" s="156">
        <v>16.933333333333334</v>
      </c>
      <c r="H124" s="156">
        <v>2</v>
      </c>
      <c r="I124" s="156">
        <v>0</v>
      </c>
      <c r="J124" s="156">
        <v>0</v>
      </c>
      <c r="K124" s="156">
        <v>1.7333333333333334</v>
      </c>
      <c r="L124" s="156">
        <v>0</v>
      </c>
      <c r="M124" s="156">
        <v>1.7333333333333334</v>
      </c>
      <c r="N124" s="156">
        <v>0</v>
      </c>
      <c r="O124" s="156">
        <v>0</v>
      </c>
      <c r="P124" s="156">
        <v>0</v>
      </c>
      <c r="Q124" s="156">
        <v>0</v>
      </c>
      <c r="R124" s="156">
        <v>0</v>
      </c>
      <c r="S124" s="156">
        <v>2</v>
      </c>
      <c r="T124" s="156">
        <v>0</v>
      </c>
      <c r="U124" s="156">
        <v>0</v>
      </c>
      <c r="V124" s="156">
        <v>0</v>
      </c>
      <c r="W124" s="156">
        <v>0</v>
      </c>
      <c r="X124" s="156">
        <v>0</v>
      </c>
      <c r="Y124" s="156">
        <v>0</v>
      </c>
      <c r="Z124" s="156">
        <v>0</v>
      </c>
      <c r="AA124" s="156">
        <v>0</v>
      </c>
      <c r="AB124" s="156">
        <v>0</v>
      </c>
      <c r="AC124" s="156">
        <v>0</v>
      </c>
      <c r="AD124" s="156">
        <v>0</v>
      </c>
      <c r="AE124" s="156">
        <v>0</v>
      </c>
      <c r="AF124" s="156">
        <v>0</v>
      </c>
      <c r="AG124" s="156">
        <v>0</v>
      </c>
      <c r="AH124" s="156">
        <v>0</v>
      </c>
      <c r="AI124" s="156">
        <v>0</v>
      </c>
      <c r="AJ124" s="156">
        <v>0</v>
      </c>
      <c r="AK124" s="156">
        <v>0</v>
      </c>
      <c r="AL124" s="156">
        <v>0</v>
      </c>
      <c r="AM124" s="156">
        <v>0</v>
      </c>
      <c r="AN124" s="156">
        <v>0</v>
      </c>
      <c r="AO124" s="156">
        <v>0</v>
      </c>
      <c r="AP124" s="156">
        <v>0</v>
      </c>
      <c r="AQ124" s="157">
        <f t="shared" si="39"/>
        <v>20.933333333333334</v>
      </c>
      <c r="AR124" s="113"/>
      <c r="AS124" s="36">
        <v>43678</v>
      </c>
      <c r="AT124" s="88">
        <v>0.66666666666666663</v>
      </c>
      <c r="AU124" s="14" t="s">
        <v>92</v>
      </c>
      <c r="AV124" s="108">
        <v>10</v>
      </c>
      <c r="AW124" s="90" t="s">
        <v>75</v>
      </c>
      <c r="AX124" s="14">
        <v>6.4</v>
      </c>
      <c r="AY124" s="14">
        <v>107</v>
      </c>
      <c r="AZ124" s="39">
        <v>42.32</v>
      </c>
      <c r="BA124" s="14">
        <v>26.6</v>
      </c>
      <c r="BB124" s="40">
        <v>34.1</v>
      </c>
      <c r="BC124" s="14">
        <v>759.3</v>
      </c>
      <c r="BD124" s="40">
        <v>8.5</v>
      </c>
      <c r="BE124" s="14">
        <v>0</v>
      </c>
      <c r="BF124" s="14">
        <v>0</v>
      </c>
      <c r="BG124" s="14">
        <v>0.5</v>
      </c>
      <c r="BH124" s="86">
        <v>1</v>
      </c>
      <c r="BI124" s="42"/>
    </row>
    <row r="125" spans="1:61" ht="16.5" thickBot="1">
      <c r="A125" s="453">
        <f t="shared" si="40"/>
        <v>47</v>
      </c>
      <c r="B125" s="14" t="s">
        <v>92</v>
      </c>
      <c r="C125" s="35">
        <v>43728</v>
      </c>
      <c r="D125" s="14" t="s">
        <v>74</v>
      </c>
      <c r="E125" s="12"/>
      <c r="F125" s="156">
        <v>3.4666666666666668</v>
      </c>
      <c r="G125" s="156">
        <v>0.4</v>
      </c>
      <c r="H125" s="156">
        <v>0.26666666666666666</v>
      </c>
      <c r="I125" s="156">
        <v>0</v>
      </c>
      <c r="J125" s="156">
        <v>0.13333333333333333</v>
      </c>
      <c r="K125" s="156">
        <v>0.26666666666666666</v>
      </c>
      <c r="L125" s="156">
        <v>0</v>
      </c>
      <c r="M125" s="156">
        <v>0.26666666666666666</v>
      </c>
      <c r="N125" s="156">
        <v>0</v>
      </c>
      <c r="O125" s="156">
        <v>0</v>
      </c>
      <c r="P125" s="156">
        <v>0</v>
      </c>
      <c r="Q125" s="156">
        <v>0</v>
      </c>
      <c r="R125" s="156">
        <v>0</v>
      </c>
      <c r="S125" s="156">
        <v>0.26666666666666666</v>
      </c>
      <c r="T125" s="156">
        <v>0</v>
      </c>
      <c r="U125" s="156">
        <v>0</v>
      </c>
      <c r="V125" s="156">
        <v>0</v>
      </c>
      <c r="W125" s="156">
        <v>0</v>
      </c>
      <c r="X125" s="156">
        <v>0</v>
      </c>
      <c r="Y125" s="156">
        <v>0</v>
      </c>
      <c r="Z125" s="156">
        <v>0</v>
      </c>
      <c r="AA125" s="156">
        <v>0</v>
      </c>
      <c r="AB125" s="156">
        <v>0</v>
      </c>
      <c r="AC125" s="156">
        <v>0</v>
      </c>
      <c r="AD125" s="156">
        <v>0</v>
      </c>
      <c r="AE125" s="156">
        <v>0</v>
      </c>
      <c r="AF125" s="156">
        <v>0</v>
      </c>
      <c r="AG125" s="156">
        <v>0</v>
      </c>
      <c r="AH125" s="156">
        <v>0</v>
      </c>
      <c r="AI125" s="156">
        <v>0</v>
      </c>
      <c r="AJ125" s="156">
        <v>0</v>
      </c>
      <c r="AK125" s="156">
        <v>0</v>
      </c>
      <c r="AL125" s="156">
        <v>0</v>
      </c>
      <c r="AM125" s="156">
        <v>0</v>
      </c>
      <c r="AN125" s="156">
        <v>0</v>
      </c>
      <c r="AO125" s="156">
        <v>0</v>
      </c>
      <c r="AP125" s="156">
        <v>0</v>
      </c>
      <c r="AQ125" s="157">
        <f t="shared" si="39"/>
        <v>4.5333333333333341</v>
      </c>
      <c r="AR125" s="113"/>
      <c r="AS125" s="36">
        <v>43728</v>
      </c>
      <c r="AT125" s="88">
        <v>0.3611111111111111</v>
      </c>
      <c r="AU125" s="14" t="s">
        <v>92</v>
      </c>
      <c r="AV125" s="108">
        <v>10</v>
      </c>
      <c r="AW125" s="90" t="s">
        <v>75</v>
      </c>
      <c r="AX125" s="14">
        <v>0.4</v>
      </c>
      <c r="AY125" s="14">
        <v>5</v>
      </c>
      <c r="AZ125" s="39">
        <v>70.599999999999994</v>
      </c>
      <c r="BA125" s="14">
        <v>48.4</v>
      </c>
      <c r="BB125" s="40">
        <v>21.1</v>
      </c>
      <c r="BC125" s="14">
        <v>759.5</v>
      </c>
      <c r="BD125" s="40">
        <v>7.8</v>
      </c>
      <c r="BE125" s="14">
        <v>0</v>
      </c>
      <c r="BF125" s="14">
        <v>0</v>
      </c>
      <c r="BG125" s="14">
        <v>1</v>
      </c>
      <c r="BH125" s="86">
        <v>0.5</v>
      </c>
      <c r="BI125" s="42"/>
    </row>
    <row r="126" spans="1:61" ht="16.5" thickBot="1">
      <c r="A126" s="453">
        <f t="shared" si="40"/>
        <v>48</v>
      </c>
      <c r="B126" s="14" t="s">
        <v>92</v>
      </c>
      <c r="C126" s="35">
        <v>43769</v>
      </c>
      <c r="D126" s="14" t="s">
        <v>74</v>
      </c>
      <c r="E126" s="12"/>
      <c r="F126" s="156">
        <v>4.1333333333333337</v>
      </c>
      <c r="G126" s="156">
        <v>0</v>
      </c>
      <c r="H126" s="156">
        <v>1.6</v>
      </c>
      <c r="I126" s="156">
        <v>0</v>
      </c>
      <c r="J126" s="156">
        <v>0</v>
      </c>
      <c r="K126" s="156">
        <v>0</v>
      </c>
      <c r="L126" s="156">
        <v>0</v>
      </c>
      <c r="M126" s="156">
        <v>0</v>
      </c>
      <c r="N126" s="156">
        <v>0</v>
      </c>
      <c r="O126" s="156">
        <v>0</v>
      </c>
      <c r="P126" s="156">
        <v>0</v>
      </c>
      <c r="Q126" s="156">
        <v>0</v>
      </c>
      <c r="R126" s="156">
        <v>0</v>
      </c>
      <c r="S126" s="156">
        <v>1.6</v>
      </c>
      <c r="T126" s="156">
        <v>0</v>
      </c>
      <c r="U126" s="156">
        <v>0</v>
      </c>
      <c r="V126" s="156">
        <v>0</v>
      </c>
      <c r="W126" s="156">
        <v>0</v>
      </c>
      <c r="X126" s="156">
        <v>0</v>
      </c>
      <c r="Y126" s="156">
        <v>0</v>
      </c>
      <c r="Z126" s="156">
        <v>0</v>
      </c>
      <c r="AA126" s="156">
        <v>0</v>
      </c>
      <c r="AB126" s="156">
        <v>0</v>
      </c>
      <c r="AC126" s="156">
        <v>0</v>
      </c>
      <c r="AD126" s="156">
        <v>0</v>
      </c>
      <c r="AE126" s="156">
        <v>0</v>
      </c>
      <c r="AF126" s="156">
        <v>0</v>
      </c>
      <c r="AG126" s="156">
        <v>0</v>
      </c>
      <c r="AH126" s="156">
        <v>0</v>
      </c>
      <c r="AI126" s="156">
        <v>0</v>
      </c>
      <c r="AJ126" s="156">
        <v>0</v>
      </c>
      <c r="AK126" s="156">
        <v>0</v>
      </c>
      <c r="AL126" s="156">
        <v>0</v>
      </c>
      <c r="AM126" s="156">
        <v>0</v>
      </c>
      <c r="AN126" s="156">
        <v>0</v>
      </c>
      <c r="AO126" s="156">
        <v>0</v>
      </c>
      <c r="AP126" s="156">
        <v>0</v>
      </c>
      <c r="AQ126" s="157">
        <f t="shared" si="39"/>
        <v>5.7333333333333343</v>
      </c>
      <c r="AR126" s="113"/>
      <c r="AS126" s="36">
        <v>43769</v>
      </c>
      <c r="AT126" s="88">
        <v>0.63888888888888895</v>
      </c>
      <c r="AU126" s="14" t="s">
        <v>92</v>
      </c>
      <c r="AV126" s="108">
        <v>10</v>
      </c>
      <c r="AW126" s="90" t="s">
        <v>75</v>
      </c>
      <c r="AX126" s="14">
        <v>9.6</v>
      </c>
      <c r="AY126" s="38">
        <v>163</v>
      </c>
      <c r="AZ126" s="39">
        <v>78</v>
      </c>
      <c r="BA126" s="14">
        <v>56.6</v>
      </c>
      <c r="BB126" s="40">
        <v>19.5</v>
      </c>
      <c r="BC126" s="14">
        <v>763.8</v>
      </c>
      <c r="BD126" s="40">
        <v>7.8</v>
      </c>
      <c r="BE126" s="14">
        <v>0</v>
      </c>
      <c r="BF126" s="14">
        <v>0</v>
      </c>
      <c r="BG126" s="38">
        <v>1</v>
      </c>
      <c r="BH126" s="86">
        <v>0.8</v>
      </c>
      <c r="BI126" s="42"/>
    </row>
    <row r="127" spans="1:61" ht="16.5" thickBot="1">
      <c r="A127" s="453">
        <f t="shared" si="40"/>
        <v>49</v>
      </c>
      <c r="B127" s="14" t="s">
        <v>92</v>
      </c>
      <c r="C127" s="35">
        <v>43793</v>
      </c>
      <c r="D127" s="14" t="s">
        <v>74</v>
      </c>
      <c r="E127" s="12"/>
      <c r="F127" s="156">
        <v>3.2</v>
      </c>
      <c r="G127" s="156">
        <v>0</v>
      </c>
      <c r="H127" s="156">
        <v>3.3333333333333335</v>
      </c>
      <c r="I127" s="156">
        <v>0</v>
      </c>
      <c r="J127" s="156">
        <v>0.13333333333333333</v>
      </c>
      <c r="K127" s="156">
        <v>0</v>
      </c>
      <c r="L127" s="156">
        <v>0</v>
      </c>
      <c r="M127" s="156">
        <v>0</v>
      </c>
      <c r="N127" s="156">
        <v>0</v>
      </c>
      <c r="O127" s="156">
        <v>0</v>
      </c>
      <c r="P127" s="156">
        <v>0</v>
      </c>
      <c r="Q127" s="156">
        <v>0</v>
      </c>
      <c r="R127" s="156">
        <v>0</v>
      </c>
      <c r="S127" s="156">
        <v>3.3333333333333335</v>
      </c>
      <c r="T127" s="156">
        <v>0</v>
      </c>
      <c r="U127" s="156">
        <v>0</v>
      </c>
      <c r="V127" s="156">
        <v>0</v>
      </c>
      <c r="W127" s="156">
        <v>0</v>
      </c>
      <c r="X127" s="156">
        <v>0</v>
      </c>
      <c r="Y127" s="156">
        <v>0</v>
      </c>
      <c r="Z127" s="156">
        <v>0</v>
      </c>
      <c r="AA127" s="156">
        <v>0</v>
      </c>
      <c r="AB127" s="156">
        <v>0</v>
      </c>
      <c r="AC127" s="156">
        <v>0</v>
      </c>
      <c r="AD127" s="156">
        <v>0</v>
      </c>
      <c r="AE127" s="156">
        <v>0</v>
      </c>
      <c r="AF127" s="156">
        <v>0</v>
      </c>
      <c r="AG127" s="156">
        <v>0</v>
      </c>
      <c r="AH127" s="156">
        <v>0</v>
      </c>
      <c r="AI127" s="156">
        <v>0</v>
      </c>
      <c r="AJ127" s="156">
        <v>0</v>
      </c>
      <c r="AK127" s="156">
        <v>0</v>
      </c>
      <c r="AL127" s="156">
        <v>0</v>
      </c>
      <c r="AM127" s="156">
        <v>0</v>
      </c>
      <c r="AN127" s="156">
        <v>0</v>
      </c>
      <c r="AO127" s="156">
        <v>0</v>
      </c>
      <c r="AP127" s="156">
        <v>0</v>
      </c>
      <c r="AQ127" s="157">
        <f t="shared" si="39"/>
        <v>6.6666666666666661</v>
      </c>
      <c r="AR127" s="113"/>
      <c r="AS127" s="36">
        <v>43793</v>
      </c>
      <c r="AT127" s="88">
        <v>0.40972222222222227</v>
      </c>
      <c r="AU127" s="14" t="s">
        <v>92</v>
      </c>
      <c r="AV127" s="108">
        <v>10</v>
      </c>
      <c r="AW127" s="90" t="s">
        <v>75</v>
      </c>
      <c r="AX127" s="14">
        <v>6.3</v>
      </c>
      <c r="AY127" s="14">
        <v>84</v>
      </c>
      <c r="AZ127" s="39">
        <v>80.900000000000006</v>
      </c>
      <c r="BA127" s="14">
        <v>49</v>
      </c>
      <c r="BB127" s="40">
        <v>13.1</v>
      </c>
      <c r="BC127" s="14">
        <v>764.4</v>
      </c>
      <c r="BD127" s="40">
        <v>7.7</v>
      </c>
      <c r="BE127" s="14">
        <v>0</v>
      </c>
      <c r="BF127" s="14">
        <v>0</v>
      </c>
      <c r="BG127" s="14">
        <v>1</v>
      </c>
      <c r="BH127" s="86">
        <v>0.5</v>
      </c>
      <c r="BI127" s="42"/>
    </row>
    <row r="128" spans="1:61" ht="16.5" thickBot="1">
      <c r="A128" s="453">
        <f t="shared" si="40"/>
        <v>50</v>
      </c>
      <c r="B128" s="14" t="s">
        <v>92</v>
      </c>
      <c r="C128" s="35">
        <v>43811</v>
      </c>
      <c r="D128" s="14" t="s">
        <v>74</v>
      </c>
      <c r="E128" s="12"/>
      <c r="F128" s="156">
        <v>0.4</v>
      </c>
      <c r="G128" s="156">
        <v>0.93333333333333335</v>
      </c>
      <c r="H128" s="156">
        <v>1.0666666666666667</v>
      </c>
      <c r="I128" s="156">
        <v>0.13333333333333333</v>
      </c>
      <c r="J128" s="156">
        <v>0</v>
      </c>
      <c r="K128" s="156">
        <v>0</v>
      </c>
      <c r="L128" s="156">
        <v>0</v>
      </c>
      <c r="M128" s="156">
        <v>0</v>
      </c>
      <c r="N128" s="156">
        <v>0</v>
      </c>
      <c r="O128" s="156">
        <v>0</v>
      </c>
      <c r="P128" s="156">
        <v>0</v>
      </c>
      <c r="Q128" s="156">
        <v>0</v>
      </c>
      <c r="R128" s="156">
        <v>0</v>
      </c>
      <c r="S128" s="156">
        <v>1.0666666666666667</v>
      </c>
      <c r="T128" s="156">
        <v>0</v>
      </c>
      <c r="U128" s="156">
        <v>0</v>
      </c>
      <c r="V128" s="156">
        <v>0</v>
      </c>
      <c r="W128" s="156">
        <v>0</v>
      </c>
      <c r="X128" s="156">
        <v>0</v>
      </c>
      <c r="Y128" s="156">
        <v>0</v>
      </c>
      <c r="Z128" s="156">
        <v>0</v>
      </c>
      <c r="AA128" s="156">
        <v>0</v>
      </c>
      <c r="AB128" s="156">
        <v>0</v>
      </c>
      <c r="AC128" s="156">
        <v>0</v>
      </c>
      <c r="AD128" s="156">
        <v>0</v>
      </c>
      <c r="AE128" s="156">
        <v>0</v>
      </c>
      <c r="AF128" s="156">
        <v>0</v>
      </c>
      <c r="AG128" s="156">
        <v>0</v>
      </c>
      <c r="AH128" s="156">
        <v>0</v>
      </c>
      <c r="AI128" s="156">
        <v>0</v>
      </c>
      <c r="AJ128" s="156">
        <v>0</v>
      </c>
      <c r="AK128" s="156">
        <v>0</v>
      </c>
      <c r="AL128" s="156">
        <v>0</v>
      </c>
      <c r="AM128" s="156">
        <v>0</v>
      </c>
      <c r="AN128" s="156">
        <v>0</v>
      </c>
      <c r="AO128" s="156">
        <v>0</v>
      </c>
      <c r="AP128" s="156">
        <v>0</v>
      </c>
      <c r="AQ128" s="157">
        <f t="shared" si="39"/>
        <v>2.5333333333333341</v>
      </c>
      <c r="AR128" s="113"/>
      <c r="AS128" s="36">
        <v>43811</v>
      </c>
      <c r="AT128" s="88">
        <v>0.48958333333333331</v>
      </c>
      <c r="AU128" s="14" t="s">
        <v>92</v>
      </c>
      <c r="AV128" s="108">
        <v>10</v>
      </c>
      <c r="AW128" s="90" t="s">
        <v>75</v>
      </c>
      <c r="AX128" s="14">
        <v>17.899999999999999</v>
      </c>
      <c r="AY128" s="38">
        <v>194</v>
      </c>
      <c r="AZ128" s="39">
        <v>6.63</v>
      </c>
      <c r="BA128" s="14">
        <v>3.6</v>
      </c>
      <c r="BB128" s="40">
        <v>18.100000000000001</v>
      </c>
      <c r="BC128" s="14">
        <v>766.2</v>
      </c>
      <c r="BD128" s="40">
        <v>7.8</v>
      </c>
      <c r="BE128" s="14">
        <v>0</v>
      </c>
      <c r="BF128" s="14">
        <v>0</v>
      </c>
      <c r="BG128" s="38">
        <v>2</v>
      </c>
      <c r="BH128" s="86">
        <v>0.2</v>
      </c>
      <c r="BI128" s="42"/>
    </row>
    <row r="129" spans="1:61" ht="16.5" thickBot="1">
      <c r="A129" s="453">
        <f t="shared" si="40"/>
        <v>51</v>
      </c>
      <c r="B129" s="14" t="s">
        <v>92</v>
      </c>
      <c r="C129" s="82">
        <v>43565</v>
      </c>
      <c r="D129" s="14" t="s">
        <v>133</v>
      </c>
      <c r="E129" s="12"/>
      <c r="F129" s="156">
        <v>0.4</v>
      </c>
      <c r="G129" s="156">
        <v>2</v>
      </c>
      <c r="H129" s="156">
        <v>0.8</v>
      </c>
      <c r="I129" s="156">
        <v>0</v>
      </c>
      <c r="J129" s="156">
        <v>0</v>
      </c>
      <c r="K129" s="156">
        <v>0</v>
      </c>
      <c r="L129" s="156">
        <v>0</v>
      </c>
      <c r="M129" s="156">
        <v>0</v>
      </c>
      <c r="N129" s="156">
        <v>0</v>
      </c>
      <c r="O129" s="156">
        <v>0</v>
      </c>
      <c r="P129" s="156">
        <v>0</v>
      </c>
      <c r="Q129" s="156">
        <v>0</v>
      </c>
      <c r="R129" s="156">
        <v>0</v>
      </c>
      <c r="S129" s="156">
        <v>0.8</v>
      </c>
      <c r="T129" s="156">
        <v>0</v>
      </c>
      <c r="U129" s="156">
        <v>0</v>
      </c>
      <c r="V129" s="156">
        <v>0</v>
      </c>
      <c r="W129" s="156">
        <v>0</v>
      </c>
      <c r="X129" s="156">
        <v>0</v>
      </c>
      <c r="Y129" s="156">
        <v>0</v>
      </c>
      <c r="Z129" s="156">
        <v>0</v>
      </c>
      <c r="AA129" s="156">
        <v>0</v>
      </c>
      <c r="AB129" s="156">
        <v>0</v>
      </c>
      <c r="AC129" s="156">
        <v>0</v>
      </c>
      <c r="AD129" s="156">
        <v>0</v>
      </c>
      <c r="AE129" s="156">
        <v>0</v>
      </c>
      <c r="AF129" s="156">
        <v>0</v>
      </c>
      <c r="AG129" s="156">
        <v>0</v>
      </c>
      <c r="AH129" s="156">
        <v>0</v>
      </c>
      <c r="AI129" s="156">
        <v>0</v>
      </c>
      <c r="AJ129" s="156">
        <v>0</v>
      </c>
      <c r="AK129" s="156">
        <v>0</v>
      </c>
      <c r="AL129" s="156">
        <v>0</v>
      </c>
      <c r="AM129" s="156">
        <v>0</v>
      </c>
      <c r="AN129" s="156">
        <v>0</v>
      </c>
      <c r="AO129" s="156">
        <v>0</v>
      </c>
      <c r="AP129" s="156">
        <v>0</v>
      </c>
      <c r="AQ129" s="157">
        <f t="shared" si="39"/>
        <v>3.2</v>
      </c>
      <c r="AR129" s="113"/>
      <c r="AS129" s="36">
        <v>43565</v>
      </c>
      <c r="AT129" s="37" t="s">
        <v>91</v>
      </c>
      <c r="AU129" s="14" t="s">
        <v>92</v>
      </c>
      <c r="AV129" s="38">
        <v>10</v>
      </c>
      <c r="AW129" s="90" t="s">
        <v>75</v>
      </c>
      <c r="AX129" s="14">
        <v>11.6</v>
      </c>
      <c r="AY129" s="14">
        <v>154</v>
      </c>
      <c r="AZ129" s="39">
        <v>42.35</v>
      </c>
      <c r="BA129" s="14">
        <v>26.7</v>
      </c>
      <c r="BB129" s="40">
        <v>21.3</v>
      </c>
      <c r="BC129" s="14">
        <v>763.3</v>
      </c>
      <c r="BD129" s="40">
        <v>7.77</v>
      </c>
      <c r="BE129" s="37" t="s">
        <v>91</v>
      </c>
      <c r="BF129" s="37" t="s">
        <v>91</v>
      </c>
      <c r="BG129" s="37" t="s">
        <v>91</v>
      </c>
      <c r="BH129" s="41" t="s">
        <v>91</v>
      </c>
      <c r="BI129" s="42"/>
    </row>
    <row r="130" spans="1:61" ht="18.75" thickBot="1">
      <c r="B130" s="160"/>
      <c r="C130" s="214" t="s">
        <v>219</v>
      </c>
      <c r="D130" s="1530"/>
      <c r="E130" s="1531">
        <v>0</v>
      </c>
      <c r="F130" s="215">
        <f t="shared" ref="F130:AP130" si="41">AVERAGE(F120:F129)</f>
        <v>1.6133333333333333</v>
      </c>
      <c r="G130" s="215">
        <f t="shared" si="41"/>
        <v>9.3600000000000012</v>
      </c>
      <c r="H130" s="215">
        <f t="shared" si="41"/>
        <v>1.1600000000000001</v>
      </c>
      <c r="I130" s="215">
        <f t="shared" si="41"/>
        <v>1.1466666666666665</v>
      </c>
      <c r="J130" s="215">
        <f t="shared" si="41"/>
        <v>6.6666666666666666E-2</v>
      </c>
      <c r="K130" s="215">
        <f t="shared" si="41"/>
        <v>0.42666666666666664</v>
      </c>
      <c r="L130" s="215">
        <f t="shared" si="41"/>
        <v>0</v>
      </c>
      <c r="M130" s="215">
        <f t="shared" si="41"/>
        <v>0.42666666666666664</v>
      </c>
      <c r="N130" s="215">
        <f t="shared" si="41"/>
        <v>0</v>
      </c>
      <c r="O130" s="215">
        <f t="shared" si="41"/>
        <v>0</v>
      </c>
      <c r="P130" s="215">
        <f t="shared" si="41"/>
        <v>0</v>
      </c>
      <c r="Q130" s="215">
        <f t="shared" si="41"/>
        <v>0</v>
      </c>
      <c r="R130" s="215">
        <f t="shared" si="41"/>
        <v>1.3333333333333332E-2</v>
      </c>
      <c r="S130" s="215">
        <f t="shared" si="41"/>
        <v>1.1600000000000001</v>
      </c>
      <c r="T130" s="215">
        <f t="shared" si="41"/>
        <v>0</v>
      </c>
      <c r="U130" s="215">
        <f t="shared" si="41"/>
        <v>0</v>
      </c>
      <c r="V130" s="215">
        <f t="shared" si="41"/>
        <v>0</v>
      </c>
      <c r="W130" s="215">
        <f t="shared" si="41"/>
        <v>0</v>
      </c>
      <c r="X130" s="215">
        <f t="shared" si="41"/>
        <v>0</v>
      </c>
      <c r="Y130" s="215">
        <f>AVERAGE(Y120:Y129)</f>
        <v>0</v>
      </c>
      <c r="Z130" s="215">
        <f t="shared" si="41"/>
        <v>0</v>
      </c>
      <c r="AA130" s="215">
        <f t="shared" si="41"/>
        <v>0</v>
      </c>
      <c r="AB130" s="215">
        <f t="shared" si="41"/>
        <v>0</v>
      </c>
      <c r="AC130" s="215">
        <f t="shared" si="41"/>
        <v>0</v>
      </c>
      <c r="AD130" s="215">
        <f t="shared" si="41"/>
        <v>0</v>
      </c>
      <c r="AE130" s="215">
        <f t="shared" si="41"/>
        <v>0</v>
      </c>
      <c r="AF130" s="215">
        <f t="shared" si="41"/>
        <v>0</v>
      </c>
      <c r="AG130" s="215">
        <f t="shared" si="41"/>
        <v>0</v>
      </c>
      <c r="AH130" s="215">
        <f t="shared" si="41"/>
        <v>0</v>
      </c>
      <c r="AI130" s="215">
        <f t="shared" si="41"/>
        <v>0</v>
      </c>
      <c r="AJ130" s="215">
        <f t="shared" si="41"/>
        <v>0</v>
      </c>
      <c r="AK130" s="215">
        <f t="shared" si="41"/>
        <v>0</v>
      </c>
      <c r="AL130" s="215">
        <f t="shared" si="41"/>
        <v>0</v>
      </c>
      <c r="AM130" s="215">
        <f t="shared" si="41"/>
        <v>0</v>
      </c>
      <c r="AN130" s="215">
        <f t="shared" si="41"/>
        <v>0</v>
      </c>
      <c r="AO130" s="215">
        <f t="shared" si="41"/>
        <v>0</v>
      </c>
      <c r="AP130" s="215">
        <f t="shared" si="41"/>
        <v>0</v>
      </c>
      <c r="AQ130" s="731">
        <f>SUM(AQ120:AQ129)</f>
        <v>137.86666666666665</v>
      </c>
      <c r="AR130" s="163"/>
      <c r="AS130" s="164"/>
      <c r="AT130" s="165"/>
      <c r="AU130" s="160"/>
      <c r="AV130" s="160"/>
      <c r="AW130" s="166"/>
      <c r="AX130" s="160"/>
      <c r="AY130" s="160"/>
      <c r="AZ130" s="166"/>
      <c r="BA130" s="160"/>
      <c r="BB130" s="167"/>
      <c r="BC130" s="160"/>
      <c r="BD130" s="167"/>
      <c r="BE130" s="160"/>
      <c r="BF130" s="160"/>
      <c r="BG130" s="160"/>
      <c r="BH130" s="168"/>
      <c r="BI130" s="169"/>
    </row>
    <row r="131" spans="1:61" ht="15.75" thickBot="1">
      <c r="B131" s="160"/>
      <c r="C131" s="159"/>
      <c r="D131" s="160"/>
      <c r="E131" s="161"/>
      <c r="F131" s="162"/>
      <c r="G131" s="162"/>
      <c r="H131" s="162"/>
      <c r="I131" s="162"/>
      <c r="J131" s="162"/>
      <c r="K131" s="162"/>
      <c r="L131" s="162"/>
      <c r="M131" s="162"/>
      <c r="N131" s="162"/>
      <c r="O131" s="162"/>
      <c r="P131" s="162"/>
      <c r="Q131" s="162"/>
      <c r="R131" s="162"/>
      <c r="S131" s="162"/>
      <c r="T131" s="162"/>
      <c r="U131" s="162"/>
      <c r="V131" s="162"/>
      <c r="W131" s="162"/>
      <c r="X131" s="162"/>
      <c r="Y131" s="162"/>
      <c r="Z131" s="162"/>
      <c r="AA131" s="162"/>
      <c r="AB131" s="162"/>
      <c r="AC131" s="162"/>
      <c r="AD131" s="162"/>
      <c r="AE131" s="162"/>
      <c r="AF131" s="162"/>
      <c r="AG131" s="162"/>
      <c r="AH131" s="162"/>
      <c r="AI131" s="162"/>
      <c r="AJ131" s="162"/>
      <c r="AK131" s="162"/>
      <c r="AL131" s="162"/>
      <c r="AM131" s="162"/>
      <c r="AN131" s="162"/>
      <c r="AO131" s="162"/>
      <c r="AP131" s="162"/>
      <c r="AQ131" s="162"/>
      <c r="AR131" s="163"/>
      <c r="AS131" s="164"/>
      <c r="AT131" s="165"/>
      <c r="AU131" s="160"/>
      <c r="AV131" s="160"/>
      <c r="AW131" s="166"/>
      <c r="AX131" s="160"/>
      <c r="AY131" s="160"/>
      <c r="AZ131" s="166"/>
      <c r="BA131" s="160"/>
      <c r="BB131" s="167"/>
      <c r="BC131" s="160"/>
      <c r="BD131" s="167"/>
      <c r="BE131" s="160"/>
      <c r="BF131" s="160"/>
      <c r="BG131" s="160"/>
      <c r="BH131" s="168"/>
      <c r="BI131" s="169"/>
    </row>
    <row r="132" spans="1:61" ht="16.5" thickBot="1">
      <c r="A132" s="453">
        <f>A129+1</f>
        <v>52</v>
      </c>
      <c r="B132" s="14" t="s">
        <v>121</v>
      </c>
      <c r="C132" s="82">
        <v>43514</v>
      </c>
      <c r="D132" s="14" t="s">
        <v>74</v>
      </c>
      <c r="E132" s="12"/>
      <c r="F132" s="156">
        <v>0.13333333333333333</v>
      </c>
      <c r="G132" s="156">
        <v>0</v>
      </c>
      <c r="H132" s="156">
        <v>0</v>
      </c>
      <c r="I132" s="156">
        <v>0.13333333333333333</v>
      </c>
      <c r="J132" s="156">
        <v>0</v>
      </c>
      <c r="K132" s="156">
        <v>0</v>
      </c>
      <c r="L132" s="156">
        <v>0</v>
      </c>
      <c r="M132" s="156">
        <v>0</v>
      </c>
      <c r="N132" s="156">
        <v>0</v>
      </c>
      <c r="O132" s="156">
        <v>0</v>
      </c>
      <c r="P132" s="156">
        <v>0</v>
      </c>
      <c r="Q132" s="156">
        <v>0</v>
      </c>
      <c r="R132" s="156">
        <v>0</v>
      </c>
      <c r="S132" s="156">
        <v>0</v>
      </c>
      <c r="T132" s="156">
        <v>0</v>
      </c>
      <c r="U132" s="156">
        <v>0</v>
      </c>
      <c r="V132" s="156">
        <v>0</v>
      </c>
      <c r="W132" s="156">
        <v>0</v>
      </c>
      <c r="X132" s="156">
        <v>0</v>
      </c>
      <c r="Y132" s="156">
        <v>0</v>
      </c>
      <c r="Z132" s="156">
        <v>0</v>
      </c>
      <c r="AA132" s="156">
        <v>0.13333333333333333</v>
      </c>
      <c r="AB132" s="156">
        <v>0</v>
      </c>
      <c r="AC132" s="156">
        <v>0</v>
      </c>
      <c r="AD132" s="156">
        <v>0</v>
      </c>
      <c r="AE132" s="156">
        <v>0</v>
      </c>
      <c r="AF132" s="156">
        <v>0</v>
      </c>
      <c r="AG132" s="156">
        <v>0</v>
      </c>
      <c r="AH132" s="156">
        <v>0.13333333333333333</v>
      </c>
      <c r="AI132" s="156">
        <v>0</v>
      </c>
      <c r="AJ132" s="156">
        <v>0</v>
      </c>
      <c r="AK132" s="156">
        <v>0</v>
      </c>
      <c r="AL132" s="156">
        <v>0</v>
      </c>
      <c r="AM132" s="156">
        <v>0</v>
      </c>
      <c r="AN132" s="156">
        <v>0</v>
      </c>
      <c r="AO132" s="156">
        <v>0</v>
      </c>
      <c r="AP132" s="156">
        <v>0</v>
      </c>
      <c r="AQ132" s="157">
        <f t="shared" ref="AQ132:AQ141" si="42">SUM(F132:AP132)-AA132-K132-U132-S132</f>
        <v>0.4</v>
      </c>
      <c r="AR132" s="113"/>
      <c r="AS132" s="83" t="s">
        <v>119</v>
      </c>
      <c r="AT132" s="83" t="s">
        <v>122</v>
      </c>
      <c r="AU132" s="39" t="s">
        <v>121</v>
      </c>
      <c r="AV132" s="38">
        <v>10</v>
      </c>
      <c r="AW132" s="90" t="s">
        <v>75</v>
      </c>
      <c r="AX132" s="85">
        <v>11.27</v>
      </c>
      <c r="AY132" s="85">
        <v>103.6</v>
      </c>
      <c r="AZ132" s="39">
        <v>2.98</v>
      </c>
      <c r="BA132" s="85">
        <v>1.6</v>
      </c>
      <c r="BB132" s="40">
        <v>11.3</v>
      </c>
      <c r="BC132" s="85">
        <v>765</v>
      </c>
      <c r="BD132" s="40">
        <v>7.2</v>
      </c>
      <c r="BE132" s="85">
        <v>0</v>
      </c>
      <c r="BF132" s="85">
        <v>0</v>
      </c>
      <c r="BG132" s="85">
        <v>2</v>
      </c>
      <c r="BH132" s="86">
        <v>0.25</v>
      </c>
      <c r="BI132" s="87"/>
    </row>
    <row r="133" spans="1:61" ht="16.5" thickBot="1">
      <c r="A133" s="453">
        <f t="shared" ref="A133:A141" si="43">A132+1</f>
        <v>53</v>
      </c>
      <c r="B133" s="14" t="s">
        <v>121</v>
      </c>
      <c r="C133" s="82">
        <v>43537</v>
      </c>
      <c r="D133" s="14" t="s">
        <v>74</v>
      </c>
      <c r="E133" s="12"/>
      <c r="F133" s="156">
        <v>1.2</v>
      </c>
      <c r="G133" s="156">
        <v>0</v>
      </c>
      <c r="H133" s="156">
        <v>0</v>
      </c>
      <c r="I133" s="156">
        <v>2.6666666666666665</v>
      </c>
      <c r="J133" s="156">
        <v>0</v>
      </c>
      <c r="K133" s="156">
        <v>0.26666666666666666</v>
      </c>
      <c r="L133" s="156">
        <v>0</v>
      </c>
      <c r="M133" s="156">
        <v>0.26666666666666666</v>
      </c>
      <c r="N133" s="156">
        <v>0</v>
      </c>
      <c r="O133" s="156">
        <v>0</v>
      </c>
      <c r="P133" s="156">
        <v>0</v>
      </c>
      <c r="Q133" s="156">
        <v>0</v>
      </c>
      <c r="R133" s="156">
        <v>0</v>
      </c>
      <c r="S133" s="156">
        <v>0</v>
      </c>
      <c r="T133" s="156">
        <v>0</v>
      </c>
      <c r="U133" s="156">
        <v>0</v>
      </c>
      <c r="V133" s="156">
        <v>0</v>
      </c>
      <c r="W133" s="156">
        <v>0</v>
      </c>
      <c r="X133" s="156">
        <v>0</v>
      </c>
      <c r="Y133" s="156">
        <v>0</v>
      </c>
      <c r="Z133" s="156">
        <v>0</v>
      </c>
      <c r="AA133" s="156">
        <v>0</v>
      </c>
      <c r="AB133" s="156">
        <v>0</v>
      </c>
      <c r="AC133" s="156">
        <v>0</v>
      </c>
      <c r="AD133" s="156">
        <v>0</v>
      </c>
      <c r="AE133" s="156">
        <v>0</v>
      </c>
      <c r="AF133" s="156">
        <v>0</v>
      </c>
      <c r="AG133" s="156">
        <v>0</v>
      </c>
      <c r="AH133" s="156">
        <v>0</v>
      </c>
      <c r="AI133" s="156">
        <v>0</v>
      </c>
      <c r="AJ133" s="156">
        <v>0</v>
      </c>
      <c r="AK133" s="156">
        <v>0</v>
      </c>
      <c r="AL133" s="156">
        <v>0</v>
      </c>
      <c r="AM133" s="156">
        <v>0</v>
      </c>
      <c r="AN133" s="156">
        <v>0</v>
      </c>
      <c r="AO133" s="156">
        <v>0</v>
      </c>
      <c r="AP133" s="156">
        <v>0</v>
      </c>
      <c r="AQ133" s="157">
        <f t="shared" si="42"/>
        <v>4.1333333333333329</v>
      </c>
      <c r="AR133" s="113"/>
      <c r="AS133" s="36">
        <v>43537</v>
      </c>
      <c r="AT133" s="88">
        <v>0.56597222222222221</v>
      </c>
      <c r="AU133" s="14" t="s">
        <v>121</v>
      </c>
      <c r="AV133" s="38">
        <v>10</v>
      </c>
      <c r="AW133" s="90" t="s">
        <v>75</v>
      </c>
      <c r="AX133" s="14">
        <v>15.63</v>
      </c>
      <c r="AY133" s="14">
        <v>164.8</v>
      </c>
      <c r="AZ133" s="39">
        <v>1.81</v>
      </c>
      <c r="BA133" s="14">
        <v>1.3</v>
      </c>
      <c r="BB133" s="40">
        <v>17.8</v>
      </c>
      <c r="BC133" s="14">
        <v>763.3</v>
      </c>
      <c r="BD133" s="40">
        <v>7.52</v>
      </c>
      <c r="BE133" s="37" t="s">
        <v>91</v>
      </c>
      <c r="BF133" s="37" t="s">
        <v>91</v>
      </c>
      <c r="BG133" s="37" t="s">
        <v>91</v>
      </c>
      <c r="BH133" s="41" t="s">
        <v>91</v>
      </c>
      <c r="BI133" s="42"/>
    </row>
    <row r="134" spans="1:61" ht="16.5" thickBot="1">
      <c r="A134" s="453">
        <f t="shared" si="43"/>
        <v>54</v>
      </c>
      <c r="B134" s="14" t="s">
        <v>121</v>
      </c>
      <c r="C134" s="82">
        <v>43564</v>
      </c>
      <c r="D134" s="14" t="s">
        <v>74</v>
      </c>
      <c r="E134" s="12"/>
      <c r="F134" s="156">
        <v>1.6</v>
      </c>
      <c r="G134" s="156">
        <v>53.333333333333336</v>
      </c>
      <c r="H134" s="156">
        <v>0.8</v>
      </c>
      <c r="I134" s="156">
        <v>0</v>
      </c>
      <c r="J134" s="156">
        <v>0</v>
      </c>
      <c r="K134" s="156">
        <v>0</v>
      </c>
      <c r="L134" s="156">
        <v>0</v>
      </c>
      <c r="M134" s="156">
        <v>0</v>
      </c>
      <c r="N134" s="156">
        <v>0</v>
      </c>
      <c r="O134" s="156">
        <v>0</v>
      </c>
      <c r="P134" s="156">
        <v>0</v>
      </c>
      <c r="Q134" s="156">
        <v>0</v>
      </c>
      <c r="R134" s="156">
        <v>0</v>
      </c>
      <c r="S134" s="156">
        <v>0.8</v>
      </c>
      <c r="T134" s="156">
        <v>0</v>
      </c>
      <c r="U134" s="156">
        <v>0</v>
      </c>
      <c r="V134" s="156">
        <v>0</v>
      </c>
      <c r="W134" s="156">
        <v>0</v>
      </c>
      <c r="X134" s="156">
        <v>0</v>
      </c>
      <c r="Y134" s="156">
        <v>0</v>
      </c>
      <c r="Z134" s="156">
        <v>0</v>
      </c>
      <c r="AA134" s="156">
        <v>0</v>
      </c>
      <c r="AB134" s="156">
        <v>0</v>
      </c>
      <c r="AC134" s="156">
        <v>0</v>
      </c>
      <c r="AD134" s="156">
        <v>0</v>
      </c>
      <c r="AE134" s="156">
        <v>0</v>
      </c>
      <c r="AF134" s="156">
        <v>0</v>
      </c>
      <c r="AG134" s="156">
        <v>0</v>
      </c>
      <c r="AH134" s="156">
        <v>0</v>
      </c>
      <c r="AI134" s="156">
        <v>0</v>
      </c>
      <c r="AJ134" s="156">
        <v>0</v>
      </c>
      <c r="AK134" s="156">
        <v>0</v>
      </c>
      <c r="AL134" s="156">
        <v>0</v>
      </c>
      <c r="AM134" s="156">
        <v>0</v>
      </c>
      <c r="AN134" s="156">
        <v>0</v>
      </c>
      <c r="AO134" s="156">
        <v>0</v>
      </c>
      <c r="AP134" s="156">
        <v>0</v>
      </c>
      <c r="AQ134" s="157">
        <f t="shared" si="42"/>
        <v>55.733333333333334</v>
      </c>
      <c r="AR134" s="113"/>
      <c r="AS134" s="36">
        <v>43564</v>
      </c>
      <c r="AT134" s="88">
        <v>0.4375</v>
      </c>
      <c r="AU134" s="14" t="s">
        <v>121</v>
      </c>
      <c r="AV134" s="38">
        <v>10</v>
      </c>
      <c r="AW134" s="90" t="s">
        <v>75</v>
      </c>
      <c r="AX134" s="14">
        <v>10.65</v>
      </c>
      <c r="AY134" s="14">
        <v>130.69999999999999</v>
      </c>
      <c r="AZ134" s="39">
        <v>23.13</v>
      </c>
      <c r="BA134" s="14">
        <v>14</v>
      </c>
      <c r="BB134" s="40">
        <v>21.4</v>
      </c>
      <c r="BC134" s="14">
        <v>762.6</v>
      </c>
      <c r="BD134" s="40">
        <v>7.65</v>
      </c>
      <c r="BE134" s="14">
        <v>0</v>
      </c>
      <c r="BF134" s="14">
        <v>0</v>
      </c>
      <c r="BG134" s="14" t="s">
        <v>91</v>
      </c>
      <c r="BH134" s="86" t="s">
        <v>91</v>
      </c>
      <c r="BI134" s="42"/>
    </row>
    <row r="135" spans="1:61" ht="16.5" thickBot="1">
      <c r="A135" s="453">
        <f t="shared" si="43"/>
        <v>55</v>
      </c>
      <c r="B135" s="14" t="s">
        <v>121</v>
      </c>
      <c r="C135" s="35">
        <v>43609</v>
      </c>
      <c r="D135" s="14" t="s">
        <v>74</v>
      </c>
      <c r="E135" s="12"/>
      <c r="F135" s="156">
        <v>2.2666666666666666</v>
      </c>
      <c r="G135" s="156">
        <v>0.4</v>
      </c>
      <c r="H135" s="156">
        <v>5.8666666666666663</v>
      </c>
      <c r="I135" s="156">
        <v>0.26666666666666666</v>
      </c>
      <c r="J135" s="156">
        <v>0</v>
      </c>
      <c r="K135" s="156">
        <v>0.53333333333333333</v>
      </c>
      <c r="L135" s="156">
        <v>0</v>
      </c>
      <c r="M135" s="156">
        <v>0.53333333333333333</v>
      </c>
      <c r="N135" s="156">
        <v>0</v>
      </c>
      <c r="O135" s="156">
        <v>0</v>
      </c>
      <c r="P135" s="156">
        <v>0</v>
      </c>
      <c r="Q135" s="156">
        <v>0</v>
      </c>
      <c r="R135" s="156">
        <v>0</v>
      </c>
      <c r="S135" s="156">
        <v>5.8666666666666663</v>
      </c>
      <c r="T135" s="156">
        <v>0</v>
      </c>
      <c r="U135" s="156">
        <v>0</v>
      </c>
      <c r="V135" s="156">
        <v>0</v>
      </c>
      <c r="W135" s="156">
        <v>0</v>
      </c>
      <c r="X135" s="156">
        <v>0</v>
      </c>
      <c r="Y135" s="156">
        <v>0</v>
      </c>
      <c r="Z135" s="156">
        <v>0</v>
      </c>
      <c r="AA135" s="156">
        <v>0</v>
      </c>
      <c r="AB135" s="156">
        <v>0</v>
      </c>
      <c r="AC135" s="156">
        <v>0</v>
      </c>
      <c r="AD135" s="156">
        <v>0</v>
      </c>
      <c r="AE135" s="156">
        <v>0</v>
      </c>
      <c r="AF135" s="156">
        <v>0</v>
      </c>
      <c r="AG135" s="156">
        <v>0</v>
      </c>
      <c r="AH135" s="156">
        <v>0</v>
      </c>
      <c r="AI135" s="156">
        <v>0</v>
      </c>
      <c r="AJ135" s="156">
        <v>0</v>
      </c>
      <c r="AK135" s="156">
        <v>0</v>
      </c>
      <c r="AL135" s="156">
        <v>0</v>
      </c>
      <c r="AM135" s="156">
        <v>0</v>
      </c>
      <c r="AN135" s="156">
        <v>0</v>
      </c>
      <c r="AO135" s="156">
        <v>0</v>
      </c>
      <c r="AP135" s="156">
        <v>0</v>
      </c>
      <c r="AQ135" s="157">
        <f t="shared" si="42"/>
        <v>9.3333333333333357</v>
      </c>
      <c r="AR135" s="113"/>
      <c r="AS135" s="107">
        <v>43609</v>
      </c>
      <c r="AT135" s="1472">
        <v>0.46527777777777773</v>
      </c>
      <c r="AU135" s="1473" t="s">
        <v>121</v>
      </c>
      <c r="AV135" s="108">
        <v>10</v>
      </c>
      <c r="AW135" s="90" t="s">
        <v>75</v>
      </c>
      <c r="AX135" s="1473">
        <v>8.1999999999999993</v>
      </c>
      <c r="AY135" s="1473">
        <v>91</v>
      </c>
      <c r="AZ135" s="1474">
        <v>6.06</v>
      </c>
      <c r="BA135" s="1473">
        <v>3.3</v>
      </c>
      <c r="BB135" s="1475">
        <v>19.3</v>
      </c>
      <c r="BC135" s="1473">
        <v>761.8</v>
      </c>
      <c r="BD135" s="1475">
        <v>7.33</v>
      </c>
      <c r="BE135" s="108" t="s">
        <v>91</v>
      </c>
      <c r="BF135" s="108" t="s">
        <v>91</v>
      </c>
      <c r="BG135" s="108" t="s">
        <v>91</v>
      </c>
      <c r="BH135" s="109" t="s">
        <v>91</v>
      </c>
      <c r="BI135" s="1476"/>
    </row>
    <row r="136" spans="1:61" ht="16.5" thickBot="1">
      <c r="A136" s="453">
        <f t="shared" si="43"/>
        <v>56</v>
      </c>
      <c r="B136" s="14" t="s">
        <v>121</v>
      </c>
      <c r="C136" s="35">
        <v>43647</v>
      </c>
      <c r="D136" s="14" t="s">
        <v>74</v>
      </c>
      <c r="E136" s="12"/>
      <c r="F136" s="156">
        <v>2.1333333333333333</v>
      </c>
      <c r="G136" s="156">
        <v>14.4</v>
      </c>
      <c r="H136" s="156">
        <v>4.2666666666666666</v>
      </c>
      <c r="I136" s="156">
        <v>0.26666666666666666</v>
      </c>
      <c r="J136" s="156">
        <v>2.1333333333333333</v>
      </c>
      <c r="K136" s="156">
        <v>1.4666666666666666</v>
      </c>
      <c r="L136" s="156">
        <v>0</v>
      </c>
      <c r="M136" s="156">
        <v>1.3333333333333333</v>
      </c>
      <c r="N136" s="156">
        <v>0</v>
      </c>
      <c r="O136" s="156">
        <v>0</v>
      </c>
      <c r="P136" s="156">
        <v>0.13333333333333333</v>
      </c>
      <c r="Q136" s="156">
        <v>0</v>
      </c>
      <c r="R136" s="156">
        <v>0</v>
      </c>
      <c r="S136" s="156">
        <v>4.2666666666666666</v>
      </c>
      <c r="T136" s="156">
        <v>0</v>
      </c>
      <c r="U136" s="156">
        <v>2.4</v>
      </c>
      <c r="V136" s="156">
        <v>0</v>
      </c>
      <c r="W136" s="156">
        <v>2.4</v>
      </c>
      <c r="X136" s="156">
        <v>0</v>
      </c>
      <c r="Y136" s="156">
        <v>0</v>
      </c>
      <c r="Z136" s="156">
        <v>0</v>
      </c>
      <c r="AA136" s="156">
        <v>0</v>
      </c>
      <c r="AB136" s="156">
        <v>0</v>
      </c>
      <c r="AC136" s="156">
        <v>0</v>
      </c>
      <c r="AD136" s="156">
        <v>0</v>
      </c>
      <c r="AE136" s="156">
        <v>0</v>
      </c>
      <c r="AF136" s="156">
        <v>0</v>
      </c>
      <c r="AG136" s="156">
        <v>0</v>
      </c>
      <c r="AH136" s="156">
        <v>0</v>
      </c>
      <c r="AI136" s="156">
        <v>0</v>
      </c>
      <c r="AJ136" s="156">
        <v>0</v>
      </c>
      <c r="AK136" s="156">
        <v>0</v>
      </c>
      <c r="AL136" s="156">
        <v>0</v>
      </c>
      <c r="AM136" s="156">
        <v>0</v>
      </c>
      <c r="AN136" s="156">
        <v>0</v>
      </c>
      <c r="AO136" s="156">
        <v>0</v>
      </c>
      <c r="AP136" s="156">
        <v>0</v>
      </c>
      <c r="AQ136" s="157">
        <f t="shared" si="42"/>
        <v>27.066666666666663</v>
      </c>
      <c r="AR136" s="113"/>
      <c r="AS136" s="107">
        <v>43647</v>
      </c>
      <c r="AT136" s="1472">
        <v>0.39583333333333331</v>
      </c>
      <c r="AU136" s="1473" t="s">
        <v>121</v>
      </c>
      <c r="AV136" s="108">
        <v>10</v>
      </c>
      <c r="AW136" s="90" t="s">
        <v>75</v>
      </c>
      <c r="AX136" s="1473">
        <v>7.8</v>
      </c>
      <c r="AY136" s="1473">
        <v>101</v>
      </c>
      <c r="AZ136" s="1474">
        <v>13.69</v>
      </c>
      <c r="BA136" s="1473">
        <v>7.9</v>
      </c>
      <c r="BB136" s="1475">
        <v>26.2</v>
      </c>
      <c r="BC136" s="1473">
        <v>759.2</v>
      </c>
      <c r="BD136" s="1475">
        <v>7.5</v>
      </c>
      <c r="BE136" s="1473">
        <v>0</v>
      </c>
      <c r="BF136" s="1473">
        <v>1</v>
      </c>
      <c r="BG136" s="1473">
        <v>2.5</v>
      </c>
      <c r="BH136" s="1483">
        <v>0.2</v>
      </c>
      <c r="BI136" s="1476"/>
    </row>
    <row r="137" spans="1:61" ht="16.5" thickBot="1">
      <c r="A137" s="453">
        <f t="shared" si="43"/>
        <v>57</v>
      </c>
      <c r="B137" s="14" t="s">
        <v>121</v>
      </c>
      <c r="C137" s="35">
        <v>43678</v>
      </c>
      <c r="D137" s="14" t="s">
        <v>74</v>
      </c>
      <c r="E137" s="12"/>
      <c r="F137" s="156">
        <v>1.6</v>
      </c>
      <c r="G137" s="156">
        <v>7.333333333333333</v>
      </c>
      <c r="H137" s="156">
        <v>13.466666666666667</v>
      </c>
      <c r="I137" s="156">
        <v>0</v>
      </c>
      <c r="J137" s="156">
        <v>0</v>
      </c>
      <c r="K137" s="156">
        <v>0.93333333333333335</v>
      </c>
      <c r="L137" s="156">
        <v>0</v>
      </c>
      <c r="M137" s="156">
        <v>0.93333333333333335</v>
      </c>
      <c r="N137" s="156">
        <v>0</v>
      </c>
      <c r="O137" s="156">
        <v>0</v>
      </c>
      <c r="P137" s="156">
        <v>0</v>
      </c>
      <c r="Q137" s="156">
        <v>0</v>
      </c>
      <c r="R137" s="156">
        <v>0</v>
      </c>
      <c r="S137" s="156">
        <v>13.466666666666667</v>
      </c>
      <c r="T137" s="156">
        <v>0</v>
      </c>
      <c r="U137" s="156">
        <v>0.13333333333333333</v>
      </c>
      <c r="V137" s="156">
        <v>0.13333333333333333</v>
      </c>
      <c r="W137" s="156">
        <v>0</v>
      </c>
      <c r="X137" s="156">
        <v>0</v>
      </c>
      <c r="Y137" s="156">
        <v>0</v>
      </c>
      <c r="Z137" s="156">
        <v>0</v>
      </c>
      <c r="AA137" s="156">
        <v>0.13333333333333333</v>
      </c>
      <c r="AB137" s="156">
        <v>0</v>
      </c>
      <c r="AC137" s="156">
        <v>0</v>
      </c>
      <c r="AD137" s="156">
        <v>0</v>
      </c>
      <c r="AE137" s="156">
        <v>0</v>
      </c>
      <c r="AF137" s="156">
        <v>0</v>
      </c>
      <c r="AG137" s="156">
        <v>0</v>
      </c>
      <c r="AH137" s="156">
        <v>0.13333333333333333</v>
      </c>
      <c r="AI137" s="156">
        <v>0</v>
      </c>
      <c r="AJ137" s="156">
        <v>0</v>
      </c>
      <c r="AK137" s="156">
        <v>0</v>
      </c>
      <c r="AL137" s="156">
        <v>0</v>
      </c>
      <c r="AM137" s="156">
        <v>0</v>
      </c>
      <c r="AN137" s="156">
        <v>0</v>
      </c>
      <c r="AO137" s="156">
        <v>0</v>
      </c>
      <c r="AP137" s="156">
        <v>0</v>
      </c>
      <c r="AQ137" s="157">
        <f t="shared" si="42"/>
        <v>23.6</v>
      </c>
      <c r="AR137" s="113"/>
      <c r="AS137" s="36">
        <v>43678</v>
      </c>
      <c r="AT137" s="88">
        <v>0.63888888888888895</v>
      </c>
      <c r="AU137" s="14" t="s">
        <v>121</v>
      </c>
      <c r="AV137" s="108">
        <v>10</v>
      </c>
      <c r="AW137" s="90" t="s">
        <v>75</v>
      </c>
      <c r="AX137" s="14">
        <v>13.2</v>
      </c>
      <c r="AY137" s="14">
        <v>196</v>
      </c>
      <c r="AZ137" s="39">
        <v>22.33</v>
      </c>
      <c r="BA137" s="14">
        <v>13.3</v>
      </c>
      <c r="BB137" s="40">
        <v>32.6</v>
      </c>
      <c r="BC137" s="14">
        <v>759.5</v>
      </c>
      <c r="BD137" s="40">
        <v>7.6</v>
      </c>
      <c r="BE137" s="14">
        <v>0</v>
      </c>
      <c r="BF137" s="14">
        <v>0</v>
      </c>
      <c r="BG137" s="14">
        <v>1</v>
      </c>
      <c r="BH137" s="86">
        <v>0.4</v>
      </c>
      <c r="BI137" s="42"/>
    </row>
    <row r="138" spans="1:61" ht="16.5" thickBot="1">
      <c r="A138" s="453">
        <f t="shared" si="43"/>
        <v>58</v>
      </c>
      <c r="B138" s="14" t="s">
        <v>121</v>
      </c>
      <c r="C138" s="35">
        <v>43726</v>
      </c>
      <c r="D138" s="14" t="s">
        <v>74</v>
      </c>
      <c r="E138" s="12"/>
      <c r="F138" s="156">
        <v>2.6666666666666665</v>
      </c>
      <c r="G138" s="156">
        <v>0</v>
      </c>
      <c r="H138" s="156">
        <v>0</v>
      </c>
      <c r="I138" s="156">
        <v>0</v>
      </c>
      <c r="J138" s="156">
        <v>0</v>
      </c>
      <c r="K138" s="156">
        <v>0</v>
      </c>
      <c r="L138" s="156">
        <v>0</v>
      </c>
      <c r="M138" s="156">
        <v>0</v>
      </c>
      <c r="N138" s="156">
        <v>0</v>
      </c>
      <c r="O138" s="156">
        <v>0</v>
      </c>
      <c r="P138" s="156">
        <v>0</v>
      </c>
      <c r="Q138" s="156">
        <v>0</v>
      </c>
      <c r="R138" s="156">
        <v>0</v>
      </c>
      <c r="S138" s="156">
        <v>0</v>
      </c>
      <c r="T138" s="156">
        <v>0</v>
      </c>
      <c r="U138" s="156">
        <v>0</v>
      </c>
      <c r="V138" s="156">
        <v>0</v>
      </c>
      <c r="W138" s="156">
        <v>0</v>
      </c>
      <c r="X138" s="156">
        <v>0</v>
      </c>
      <c r="Y138" s="156">
        <v>0</v>
      </c>
      <c r="Z138" s="156">
        <v>0</v>
      </c>
      <c r="AA138" s="156">
        <v>0</v>
      </c>
      <c r="AB138" s="156">
        <v>0</v>
      </c>
      <c r="AC138" s="156">
        <v>0</v>
      </c>
      <c r="AD138" s="156">
        <v>0</v>
      </c>
      <c r="AE138" s="156">
        <v>0</v>
      </c>
      <c r="AF138" s="156">
        <v>0</v>
      </c>
      <c r="AG138" s="156">
        <v>0</v>
      </c>
      <c r="AH138" s="156">
        <v>0</v>
      </c>
      <c r="AI138" s="156">
        <v>0</v>
      </c>
      <c r="AJ138" s="156">
        <v>0</v>
      </c>
      <c r="AK138" s="156">
        <v>0</v>
      </c>
      <c r="AL138" s="156">
        <v>0</v>
      </c>
      <c r="AM138" s="156">
        <v>0</v>
      </c>
      <c r="AN138" s="156">
        <v>0</v>
      </c>
      <c r="AO138" s="156">
        <v>0</v>
      </c>
      <c r="AP138" s="156">
        <v>0</v>
      </c>
      <c r="AQ138" s="157">
        <f t="shared" si="42"/>
        <v>2.6666666666666665</v>
      </c>
      <c r="AR138" s="113"/>
      <c r="AS138" s="36">
        <v>43726</v>
      </c>
      <c r="AT138" s="88">
        <v>0.43402777777777773</v>
      </c>
      <c r="AU138" s="14" t="s">
        <v>121</v>
      </c>
      <c r="AV138" s="108">
        <v>10</v>
      </c>
      <c r="AW138" s="90" t="s">
        <v>75</v>
      </c>
      <c r="AX138" s="14">
        <v>2.5</v>
      </c>
      <c r="AY138" s="14">
        <v>29</v>
      </c>
      <c r="AZ138" s="39">
        <v>5.44</v>
      </c>
      <c r="BA138" s="14">
        <v>2.9</v>
      </c>
      <c r="BB138" s="40">
        <v>20.5</v>
      </c>
      <c r="BC138" s="14">
        <v>759.7</v>
      </c>
      <c r="BD138" s="40">
        <v>6.9</v>
      </c>
      <c r="BE138" s="14">
        <v>0</v>
      </c>
      <c r="BF138" s="14">
        <v>0</v>
      </c>
      <c r="BG138" s="14">
        <v>1</v>
      </c>
      <c r="BH138" s="86">
        <v>0.4</v>
      </c>
      <c r="BI138" s="42"/>
    </row>
    <row r="139" spans="1:61" ht="16.5" thickBot="1">
      <c r="A139" s="453">
        <f t="shared" si="43"/>
        <v>59</v>
      </c>
      <c r="B139" s="14" t="s">
        <v>121</v>
      </c>
      <c r="C139" s="35">
        <v>43759</v>
      </c>
      <c r="D139" s="14" t="s">
        <v>74</v>
      </c>
      <c r="E139" s="12"/>
      <c r="F139" s="156">
        <v>48.4</v>
      </c>
      <c r="G139" s="156">
        <v>0.66666666666666663</v>
      </c>
      <c r="H139" s="156">
        <v>0</v>
      </c>
      <c r="I139" s="156">
        <v>0.53333333333333333</v>
      </c>
      <c r="J139" s="156">
        <v>0.53333333333333333</v>
      </c>
      <c r="K139" s="156">
        <v>0</v>
      </c>
      <c r="L139" s="156">
        <v>0</v>
      </c>
      <c r="M139" s="156">
        <v>0</v>
      </c>
      <c r="N139" s="156">
        <v>0</v>
      </c>
      <c r="O139" s="156">
        <v>0</v>
      </c>
      <c r="P139" s="156">
        <v>0</v>
      </c>
      <c r="Q139" s="156">
        <v>0</v>
      </c>
      <c r="R139" s="156">
        <v>0</v>
      </c>
      <c r="S139" s="156">
        <v>0</v>
      </c>
      <c r="T139" s="156">
        <v>0</v>
      </c>
      <c r="U139" s="156">
        <v>0</v>
      </c>
      <c r="V139" s="156">
        <v>0</v>
      </c>
      <c r="W139" s="156">
        <v>0</v>
      </c>
      <c r="X139" s="156">
        <v>0</v>
      </c>
      <c r="Y139" s="156">
        <v>0</v>
      </c>
      <c r="Z139" s="156">
        <v>0</v>
      </c>
      <c r="AA139" s="156">
        <v>0</v>
      </c>
      <c r="AB139" s="156">
        <v>0</v>
      </c>
      <c r="AC139" s="156">
        <v>0</v>
      </c>
      <c r="AD139" s="156">
        <v>0</v>
      </c>
      <c r="AE139" s="156">
        <v>0</v>
      </c>
      <c r="AF139" s="156">
        <v>0</v>
      </c>
      <c r="AG139" s="156">
        <v>0</v>
      </c>
      <c r="AH139" s="156">
        <v>0</v>
      </c>
      <c r="AI139" s="156">
        <v>0</v>
      </c>
      <c r="AJ139" s="156">
        <v>0</v>
      </c>
      <c r="AK139" s="156">
        <v>0</v>
      </c>
      <c r="AL139" s="156">
        <v>0</v>
      </c>
      <c r="AM139" s="156">
        <v>0</v>
      </c>
      <c r="AN139" s="156">
        <v>0</v>
      </c>
      <c r="AO139" s="156">
        <v>0</v>
      </c>
      <c r="AP139" s="156">
        <v>0</v>
      </c>
      <c r="AQ139" s="157">
        <f t="shared" si="42"/>
        <v>50.133333333333326</v>
      </c>
      <c r="AR139" s="113"/>
      <c r="AS139" s="36">
        <v>43759</v>
      </c>
      <c r="AT139" s="88">
        <v>0.61458333333333337</v>
      </c>
      <c r="AU139" s="14" t="s">
        <v>121</v>
      </c>
      <c r="AV139" s="108">
        <v>10</v>
      </c>
      <c r="AW139" s="90" t="s">
        <v>75</v>
      </c>
      <c r="AX139" s="14">
        <v>21.6</v>
      </c>
      <c r="AY139" s="14">
        <v>252</v>
      </c>
      <c r="AZ139" s="39">
        <v>5.67</v>
      </c>
      <c r="BA139" s="14">
        <v>3.1</v>
      </c>
      <c r="BB139" s="40">
        <v>22</v>
      </c>
      <c r="BC139" s="14">
        <v>759.6</v>
      </c>
      <c r="BD139" s="40">
        <v>7.6</v>
      </c>
      <c r="BE139" s="14">
        <v>0</v>
      </c>
      <c r="BF139" s="14">
        <v>0</v>
      </c>
      <c r="BG139" s="14">
        <v>1</v>
      </c>
      <c r="BH139" s="86">
        <v>0.4</v>
      </c>
      <c r="BI139" s="42"/>
    </row>
    <row r="140" spans="1:61" ht="16.5" thickBot="1">
      <c r="A140" s="453">
        <f t="shared" si="43"/>
        <v>60</v>
      </c>
      <c r="B140" s="14" t="s">
        <v>121</v>
      </c>
      <c r="C140" s="35">
        <v>43793</v>
      </c>
      <c r="D140" s="14" t="s">
        <v>74</v>
      </c>
      <c r="E140" s="12"/>
      <c r="F140" s="156">
        <v>3.8666666666666667</v>
      </c>
      <c r="G140" s="156">
        <v>2.4</v>
      </c>
      <c r="H140" s="156">
        <v>0</v>
      </c>
      <c r="I140" s="156">
        <v>0</v>
      </c>
      <c r="J140" s="156">
        <v>0</v>
      </c>
      <c r="K140" s="156">
        <v>0</v>
      </c>
      <c r="L140" s="156">
        <v>0</v>
      </c>
      <c r="M140" s="156">
        <v>0</v>
      </c>
      <c r="N140" s="156">
        <v>0</v>
      </c>
      <c r="O140" s="156">
        <v>0</v>
      </c>
      <c r="P140" s="156">
        <v>0</v>
      </c>
      <c r="Q140" s="156">
        <v>0</v>
      </c>
      <c r="R140" s="156">
        <v>0</v>
      </c>
      <c r="S140" s="156">
        <v>0</v>
      </c>
      <c r="T140" s="156">
        <v>0</v>
      </c>
      <c r="U140" s="156">
        <v>0</v>
      </c>
      <c r="V140" s="156">
        <v>0</v>
      </c>
      <c r="W140" s="156">
        <v>0</v>
      </c>
      <c r="X140" s="156">
        <v>0</v>
      </c>
      <c r="Y140" s="156">
        <v>0</v>
      </c>
      <c r="Z140" s="156">
        <v>0</v>
      </c>
      <c r="AA140" s="156">
        <v>0</v>
      </c>
      <c r="AB140" s="156">
        <v>0</v>
      </c>
      <c r="AC140" s="156">
        <v>0</v>
      </c>
      <c r="AD140" s="156">
        <v>0</v>
      </c>
      <c r="AE140" s="156">
        <v>0</v>
      </c>
      <c r="AF140" s="156">
        <v>0</v>
      </c>
      <c r="AG140" s="156">
        <v>0</v>
      </c>
      <c r="AH140" s="156">
        <v>0</v>
      </c>
      <c r="AI140" s="156">
        <v>0</v>
      </c>
      <c r="AJ140" s="156">
        <v>0</v>
      </c>
      <c r="AK140" s="156">
        <v>0</v>
      </c>
      <c r="AL140" s="156">
        <v>0</v>
      </c>
      <c r="AM140" s="156">
        <v>0</v>
      </c>
      <c r="AN140" s="156">
        <v>0</v>
      </c>
      <c r="AO140" s="156">
        <v>0</v>
      </c>
      <c r="AP140" s="156">
        <v>0</v>
      </c>
      <c r="AQ140" s="157">
        <f t="shared" si="42"/>
        <v>6.2666666666666666</v>
      </c>
      <c r="AR140" s="113"/>
      <c r="AS140" s="36">
        <v>43793</v>
      </c>
      <c r="AT140" s="88">
        <v>0.375</v>
      </c>
      <c r="AU140" s="14" t="s">
        <v>121</v>
      </c>
      <c r="AV140" s="108">
        <v>10</v>
      </c>
      <c r="AW140" s="90" t="s">
        <v>75</v>
      </c>
      <c r="AX140" s="14">
        <v>11.9</v>
      </c>
      <c r="AY140" s="14">
        <v>66</v>
      </c>
      <c r="AZ140" s="39">
        <v>5</v>
      </c>
      <c r="BA140" s="14">
        <v>2.7</v>
      </c>
      <c r="BB140" s="40">
        <v>11.1</v>
      </c>
      <c r="BC140" s="14">
        <v>765.5</v>
      </c>
      <c r="BD140" s="40">
        <v>7.4</v>
      </c>
      <c r="BE140" s="14">
        <v>0</v>
      </c>
      <c r="BF140" s="14">
        <v>0</v>
      </c>
      <c r="BG140" s="14">
        <v>1</v>
      </c>
      <c r="BH140" s="86">
        <v>0.4</v>
      </c>
      <c r="BI140" s="42"/>
    </row>
    <row r="141" spans="1:61" ht="16.5" thickBot="1">
      <c r="A141" s="453">
        <f t="shared" si="43"/>
        <v>61</v>
      </c>
      <c r="B141" s="14" t="s">
        <v>121</v>
      </c>
      <c r="C141" s="35">
        <v>43811</v>
      </c>
      <c r="D141" s="14" t="s">
        <v>74</v>
      </c>
      <c r="E141" s="12"/>
      <c r="F141" s="156">
        <v>4</v>
      </c>
      <c r="G141" s="156">
        <v>0.53333333333333333</v>
      </c>
      <c r="H141" s="156">
        <v>0</v>
      </c>
      <c r="I141" s="156">
        <v>0</v>
      </c>
      <c r="J141" s="156">
        <v>0</v>
      </c>
      <c r="K141" s="156">
        <v>0</v>
      </c>
      <c r="L141" s="156">
        <v>0</v>
      </c>
      <c r="M141" s="156">
        <v>0</v>
      </c>
      <c r="N141" s="156">
        <v>0</v>
      </c>
      <c r="O141" s="156">
        <v>0</v>
      </c>
      <c r="P141" s="156">
        <v>0</v>
      </c>
      <c r="Q141" s="156">
        <v>0</v>
      </c>
      <c r="R141" s="156">
        <v>0</v>
      </c>
      <c r="S141" s="156">
        <v>0</v>
      </c>
      <c r="T141" s="156">
        <v>0</v>
      </c>
      <c r="U141" s="156">
        <v>0</v>
      </c>
      <c r="V141" s="156">
        <v>0</v>
      </c>
      <c r="W141" s="156">
        <v>0</v>
      </c>
      <c r="X141" s="156">
        <v>0</v>
      </c>
      <c r="Y141" s="156">
        <v>0</v>
      </c>
      <c r="Z141" s="156">
        <v>0</v>
      </c>
      <c r="AA141" s="156">
        <v>0</v>
      </c>
      <c r="AB141" s="156">
        <v>0</v>
      </c>
      <c r="AC141" s="156">
        <v>0</v>
      </c>
      <c r="AD141" s="156">
        <v>0</v>
      </c>
      <c r="AE141" s="156">
        <v>0</v>
      </c>
      <c r="AF141" s="156">
        <v>0</v>
      </c>
      <c r="AG141" s="156">
        <v>0</v>
      </c>
      <c r="AH141" s="156">
        <v>0</v>
      </c>
      <c r="AI141" s="156">
        <v>0</v>
      </c>
      <c r="AJ141" s="156">
        <v>0</v>
      </c>
      <c r="AK141" s="156">
        <v>0</v>
      </c>
      <c r="AL141" s="156">
        <v>0</v>
      </c>
      <c r="AM141" s="156">
        <v>0</v>
      </c>
      <c r="AN141" s="156">
        <v>0</v>
      </c>
      <c r="AO141" s="156">
        <v>0</v>
      </c>
      <c r="AP141" s="156">
        <v>0</v>
      </c>
      <c r="AQ141" s="157">
        <f t="shared" si="42"/>
        <v>4.5333333333333332</v>
      </c>
      <c r="AR141" s="113"/>
      <c r="AS141" s="36">
        <v>43811</v>
      </c>
      <c r="AT141" s="88">
        <v>0.46180555555555558</v>
      </c>
      <c r="AU141" s="14" t="s">
        <v>121</v>
      </c>
      <c r="AV141" s="108">
        <v>10</v>
      </c>
      <c r="AW141" s="90" t="s">
        <v>75</v>
      </c>
      <c r="AX141" s="14">
        <v>18.2</v>
      </c>
      <c r="AY141" s="38">
        <v>187</v>
      </c>
      <c r="AZ141" s="39">
        <v>4.0999999999999996</v>
      </c>
      <c r="BA141" s="14">
        <v>2.2000000000000002</v>
      </c>
      <c r="BB141" s="40">
        <v>16.5</v>
      </c>
      <c r="BC141" s="14">
        <v>766.7</v>
      </c>
      <c r="BD141" s="40">
        <v>7.2</v>
      </c>
      <c r="BE141" s="14">
        <v>0</v>
      </c>
      <c r="BF141" s="14">
        <v>0</v>
      </c>
      <c r="BG141" s="38">
        <v>2</v>
      </c>
      <c r="BH141" s="86">
        <v>0.7</v>
      </c>
      <c r="BI141" s="42"/>
    </row>
    <row r="142" spans="1:61" ht="18.75" thickBot="1">
      <c r="B142" s="160"/>
      <c r="C142" s="214" t="s">
        <v>219</v>
      </c>
      <c r="D142" s="1530"/>
      <c r="E142" s="1531">
        <v>0</v>
      </c>
      <c r="F142" s="215">
        <f t="shared" ref="F142:AP142" si="44">AVERAGE(F132:F141)</f>
        <v>6.7866666666666671</v>
      </c>
      <c r="G142" s="215">
        <f t="shared" si="44"/>
        <v>7.9066666666666681</v>
      </c>
      <c r="H142" s="215">
        <f t="shared" si="44"/>
        <v>2.44</v>
      </c>
      <c r="I142" s="215">
        <f t="shared" si="44"/>
        <v>0.3866666666666666</v>
      </c>
      <c r="J142" s="215">
        <f t="shared" si="44"/>
        <v>0.26666666666666666</v>
      </c>
      <c r="K142" s="215">
        <f t="shared" si="44"/>
        <v>0.32</v>
      </c>
      <c r="L142" s="215">
        <f t="shared" si="44"/>
        <v>0</v>
      </c>
      <c r="M142" s="215">
        <f t="shared" si="44"/>
        <v>0.30666666666666664</v>
      </c>
      <c r="N142" s="215">
        <f t="shared" si="44"/>
        <v>0</v>
      </c>
      <c r="O142" s="215">
        <f t="shared" si="44"/>
        <v>0</v>
      </c>
      <c r="P142" s="215">
        <f t="shared" si="44"/>
        <v>1.3333333333333332E-2</v>
      </c>
      <c r="Q142" s="215">
        <f t="shared" si="44"/>
        <v>0</v>
      </c>
      <c r="R142" s="215">
        <f t="shared" si="44"/>
        <v>0</v>
      </c>
      <c r="S142" s="215">
        <f t="shared" si="44"/>
        <v>2.44</v>
      </c>
      <c r="T142" s="215">
        <f t="shared" si="44"/>
        <v>0</v>
      </c>
      <c r="U142" s="215">
        <f t="shared" si="44"/>
        <v>0.2533333333333333</v>
      </c>
      <c r="V142" s="215">
        <f t="shared" si="44"/>
        <v>1.3333333333333332E-2</v>
      </c>
      <c r="W142" s="215">
        <f t="shared" si="44"/>
        <v>0.24</v>
      </c>
      <c r="X142" s="215">
        <f t="shared" si="44"/>
        <v>0</v>
      </c>
      <c r="Y142" s="215">
        <f>AVERAGE(Y132:Y141)</f>
        <v>0</v>
      </c>
      <c r="Z142" s="215">
        <f t="shared" si="44"/>
        <v>0</v>
      </c>
      <c r="AA142" s="215">
        <f t="shared" si="44"/>
        <v>2.6666666666666665E-2</v>
      </c>
      <c r="AB142" s="215">
        <f t="shared" si="44"/>
        <v>0</v>
      </c>
      <c r="AC142" s="215">
        <f t="shared" si="44"/>
        <v>0</v>
      </c>
      <c r="AD142" s="215">
        <f t="shared" si="44"/>
        <v>0</v>
      </c>
      <c r="AE142" s="215">
        <f t="shared" si="44"/>
        <v>0</v>
      </c>
      <c r="AF142" s="215">
        <f t="shared" si="44"/>
        <v>0</v>
      </c>
      <c r="AG142" s="215">
        <f t="shared" si="44"/>
        <v>0</v>
      </c>
      <c r="AH142" s="215">
        <f t="shared" si="44"/>
        <v>2.6666666666666665E-2</v>
      </c>
      <c r="AI142" s="215">
        <f t="shared" si="44"/>
        <v>0</v>
      </c>
      <c r="AJ142" s="215">
        <f t="shared" si="44"/>
        <v>0</v>
      </c>
      <c r="AK142" s="215">
        <f t="shared" si="44"/>
        <v>0</v>
      </c>
      <c r="AL142" s="215">
        <f t="shared" si="44"/>
        <v>0</v>
      </c>
      <c r="AM142" s="215">
        <f t="shared" si="44"/>
        <v>0</v>
      </c>
      <c r="AN142" s="215">
        <f t="shared" si="44"/>
        <v>0</v>
      </c>
      <c r="AO142" s="215">
        <f t="shared" si="44"/>
        <v>0</v>
      </c>
      <c r="AP142" s="215">
        <f t="shared" si="44"/>
        <v>0</v>
      </c>
      <c r="AQ142" s="731">
        <f>SUM(AQ132:AQ141)</f>
        <v>183.86666666666667</v>
      </c>
      <c r="AR142" s="163"/>
      <c r="AS142" s="164"/>
      <c r="AT142" s="165"/>
      <c r="AU142" s="160"/>
      <c r="AV142" s="160"/>
      <c r="AW142" s="166"/>
      <c r="AX142" s="160"/>
      <c r="AY142" s="160"/>
      <c r="AZ142" s="166"/>
      <c r="BA142" s="160"/>
      <c r="BB142" s="167"/>
      <c r="BC142" s="160"/>
      <c r="BD142" s="167"/>
      <c r="BE142" s="160"/>
      <c r="BF142" s="160"/>
      <c r="BG142" s="160"/>
      <c r="BH142" s="168"/>
      <c r="BI142" s="169"/>
    </row>
    <row r="143" spans="1:61" ht="15.75" thickBot="1">
      <c r="B143" s="160"/>
      <c r="C143" s="159"/>
      <c r="D143" s="160"/>
      <c r="E143" s="161"/>
      <c r="F143" s="162"/>
      <c r="G143" s="162"/>
      <c r="H143" s="162"/>
      <c r="I143" s="162"/>
      <c r="J143" s="162"/>
      <c r="K143" s="162"/>
      <c r="L143" s="162"/>
      <c r="M143" s="162"/>
      <c r="N143" s="162"/>
      <c r="O143" s="162"/>
      <c r="P143" s="162"/>
      <c r="Q143" s="162"/>
      <c r="R143" s="162"/>
      <c r="S143" s="162"/>
      <c r="T143" s="162"/>
      <c r="U143" s="162"/>
      <c r="V143" s="162"/>
      <c r="W143" s="162"/>
      <c r="X143" s="162"/>
      <c r="Y143" s="162"/>
      <c r="Z143" s="162"/>
      <c r="AA143" s="162"/>
      <c r="AB143" s="162"/>
      <c r="AC143" s="162"/>
      <c r="AD143" s="162"/>
      <c r="AE143" s="162"/>
      <c r="AF143" s="162"/>
      <c r="AG143" s="162"/>
      <c r="AH143" s="162"/>
      <c r="AI143" s="162"/>
      <c r="AJ143" s="162"/>
      <c r="AK143" s="162"/>
      <c r="AL143" s="162"/>
      <c r="AM143" s="162"/>
      <c r="AN143" s="162"/>
      <c r="AO143" s="162"/>
      <c r="AP143" s="162"/>
      <c r="AQ143" s="162"/>
      <c r="AR143" s="163"/>
      <c r="AS143" s="164"/>
      <c r="AT143" s="165"/>
      <c r="AU143" s="160"/>
      <c r="AV143" s="160"/>
      <c r="AW143" s="166"/>
      <c r="AX143" s="160"/>
      <c r="AY143" s="160"/>
      <c r="AZ143" s="166"/>
      <c r="BA143" s="160"/>
      <c r="BB143" s="167"/>
      <c r="BC143" s="160"/>
      <c r="BD143" s="167"/>
      <c r="BE143" s="160"/>
      <c r="BF143" s="160"/>
      <c r="BG143" s="160"/>
      <c r="BH143" s="168"/>
      <c r="BI143" s="169"/>
    </row>
    <row r="144" spans="1:61" ht="16.5" thickBot="1">
      <c r="A144" s="453">
        <f>A141+1</f>
        <v>62</v>
      </c>
      <c r="B144" s="14" t="s">
        <v>94</v>
      </c>
      <c r="C144" s="82">
        <v>43502</v>
      </c>
      <c r="D144" s="14" t="s">
        <v>74</v>
      </c>
      <c r="E144" s="12"/>
      <c r="F144" s="156">
        <v>0.26666666666666666</v>
      </c>
      <c r="G144" s="156">
        <v>0</v>
      </c>
      <c r="H144" s="156">
        <v>0</v>
      </c>
      <c r="I144" s="156">
        <v>0.8</v>
      </c>
      <c r="J144" s="156">
        <v>0</v>
      </c>
      <c r="K144" s="156">
        <v>0</v>
      </c>
      <c r="L144" s="156">
        <v>0</v>
      </c>
      <c r="M144" s="156">
        <v>0</v>
      </c>
      <c r="N144" s="156">
        <v>0</v>
      </c>
      <c r="O144" s="156">
        <v>0</v>
      </c>
      <c r="P144" s="156">
        <v>0</v>
      </c>
      <c r="Q144" s="156">
        <v>0</v>
      </c>
      <c r="R144" s="156">
        <v>0.13333333333333333</v>
      </c>
      <c r="S144" s="156">
        <v>0</v>
      </c>
      <c r="T144" s="156">
        <v>0</v>
      </c>
      <c r="U144" s="156">
        <v>0</v>
      </c>
      <c r="V144" s="156">
        <v>0</v>
      </c>
      <c r="W144" s="156">
        <v>0</v>
      </c>
      <c r="X144" s="156">
        <v>0</v>
      </c>
      <c r="Y144" s="156">
        <v>0</v>
      </c>
      <c r="Z144" s="156">
        <v>0</v>
      </c>
      <c r="AA144" s="156">
        <v>0</v>
      </c>
      <c r="AB144" s="156">
        <v>0</v>
      </c>
      <c r="AC144" s="156">
        <v>0</v>
      </c>
      <c r="AD144" s="156">
        <v>0</v>
      </c>
      <c r="AE144" s="156">
        <v>0</v>
      </c>
      <c r="AF144" s="156">
        <v>0</v>
      </c>
      <c r="AG144" s="156">
        <v>0</v>
      </c>
      <c r="AH144" s="156">
        <v>0</v>
      </c>
      <c r="AI144" s="156">
        <v>0</v>
      </c>
      <c r="AJ144" s="156">
        <v>0</v>
      </c>
      <c r="AK144" s="156">
        <v>0</v>
      </c>
      <c r="AL144" s="156">
        <v>0</v>
      </c>
      <c r="AM144" s="156">
        <v>0</v>
      </c>
      <c r="AN144" s="156">
        <v>0</v>
      </c>
      <c r="AO144" s="156">
        <v>0</v>
      </c>
      <c r="AP144" s="156">
        <v>0</v>
      </c>
      <c r="AQ144" s="157">
        <f t="shared" ref="AQ144:AQ153" si="45">SUM(F144:AP144)-AA144-K144-U144-S144</f>
        <v>1.2</v>
      </c>
      <c r="AR144" s="113"/>
      <c r="AS144" s="83" t="s">
        <v>87</v>
      </c>
      <c r="AT144" s="83" t="s">
        <v>95</v>
      </c>
      <c r="AU144" s="39" t="s">
        <v>94</v>
      </c>
      <c r="AV144" s="38">
        <v>10</v>
      </c>
      <c r="AW144" s="90" t="s">
        <v>75</v>
      </c>
      <c r="AX144" s="85">
        <v>13.05</v>
      </c>
      <c r="AY144" s="85">
        <v>130.4</v>
      </c>
      <c r="AZ144" s="39">
        <v>0</v>
      </c>
      <c r="BA144" s="85">
        <v>0</v>
      </c>
      <c r="BB144" s="40">
        <v>14.4</v>
      </c>
      <c r="BC144" s="85">
        <v>765.8</v>
      </c>
      <c r="BD144" s="40">
        <v>7.62</v>
      </c>
      <c r="BE144" s="85" t="s">
        <v>91</v>
      </c>
      <c r="BF144" s="85" t="s">
        <v>91</v>
      </c>
      <c r="BG144" s="85" t="s">
        <v>91</v>
      </c>
      <c r="BH144" s="86" t="s">
        <v>91</v>
      </c>
      <c r="BI144" s="87"/>
    </row>
    <row r="145" spans="1:61" ht="16.5" thickBot="1">
      <c r="A145" s="453">
        <f t="shared" ref="A145:A153" si="46">A144+1</f>
        <v>63</v>
      </c>
      <c r="B145" s="14" t="s">
        <v>94</v>
      </c>
      <c r="C145" s="82">
        <v>43535</v>
      </c>
      <c r="D145" s="14" t="s">
        <v>74</v>
      </c>
      <c r="E145" s="12"/>
      <c r="F145" s="156">
        <v>2.1333333333333333</v>
      </c>
      <c r="G145" s="156">
        <v>0.4</v>
      </c>
      <c r="H145" s="156">
        <v>6.8</v>
      </c>
      <c r="I145" s="156">
        <v>3.7333333333333334</v>
      </c>
      <c r="J145" s="156">
        <v>0</v>
      </c>
      <c r="K145" s="156">
        <v>0</v>
      </c>
      <c r="L145" s="156">
        <v>0</v>
      </c>
      <c r="M145" s="156">
        <v>0</v>
      </c>
      <c r="N145" s="156">
        <v>0</v>
      </c>
      <c r="O145" s="156">
        <v>0</v>
      </c>
      <c r="P145" s="156">
        <v>0</v>
      </c>
      <c r="Q145" s="156">
        <v>0</v>
      </c>
      <c r="R145" s="156">
        <v>0</v>
      </c>
      <c r="S145" s="156">
        <v>6.8</v>
      </c>
      <c r="T145" s="156">
        <v>0</v>
      </c>
      <c r="U145" s="156">
        <v>0</v>
      </c>
      <c r="V145" s="156">
        <v>0</v>
      </c>
      <c r="W145" s="156">
        <v>0</v>
      </c>
      <c r="X145" s="156">
        <v>0</v>
      </c>
      <c r="Y145" s="156">
        <v>0</v>
      </c>
      <c r="Z145" s="156">
        <v>0</v>
      </c>
      <c r="AA145" s="156">
        <v>0</v>
      </c>
      <c r="AB145" s="156">
        <v>0</v>
      </c>
      <c r="AC145" s="156">
        <v>0</v>
      </c>
      <c r="AD145" s="156">
        <v>0</v>
      </c>
      <c r="AE145" s="156">
        <v>0</v>
      </c>
      <c r="AF145" s="156">
        <v>0</v>
      </c>
      <c r="AG145" s="156">
        <v>0</v>
      </c>
      <c r="AH145" s="156">
        <v>0</v>
      </c>
      <c r="AI145" s="156">
        <v>0</v>
      </c>
      <c r="AJ145" s="156">
        <v>0</v>
      </c>
      <c r="AK145" s="156">
        <v>0</v>
      </c>
      <c r="AL145" s="156">
        <v>0</v>
      </c>
      <c r="AM145" s="156">
        <v>0</v>
      </c>
      <c r="AN145" s="156">
        <v>0</v>
      </c>
      <c r="AO145" s="156">
        <v>0</v>
      </c>
      <c r="AP145" s="156">
        <v>0</v>
      </c>
      <c r="AQ145" s="157">
        <f t="shared" si="45"/>
        <v>13.066666666666666</v>
      </c>
      <c r="AR145" s="113"/>
      <c r="AS145" s="36">
        <v>43535</v>
      </c>
      <c r="AT145" s="88">
        <v>0.66666666666666663</v>
      </c>
      <c r="AU145" s="14" t="s">
        <v>127</v>
      </c>
      <c r="AV145" s="38">
        <v>10</v>
      </c>
      <c r="AW145" s="90" t="s">
        <v>75</v>
      </c>
      <c r="AX145" s="14">
        <v>14.33</v>
      </c>
      <c r="AY145" s="14">
        <v>154.19999999999999</v>
      </c>
      <c r="AZ145" s="39">
        <v>2.87</v>
      </c>
      <c r="BA145" s="14">
        <v>1.5</v>
      </c>
      <c r="BB145" s="40">
        <v>18.399999999999999</v>
      </c>
      <c r="BC145" s="14">
        <v>760.1</v>
      </c>
      <c r="BD145" s="40">
        <v>7.9</v>
      </c>
      <c r="BE145" s="14">
        <v>0</v>
      </c>
      <c r="BF145" s="14">
        <v>0</v>
      </c>
      <c r="BG145" s="14">
        <v>3</v>
      </c>
      <c r="BH145" s="86">
        <v>0.1</v>
      </c>
      <c r="BI145" s="42"/>
    </row>
    <row r="146" spans="1:61" ht="16.5" thickBot="1">
      <c r="A146" s="453">
        <f t="shared" si="46"/>
        <v>64</v>
      </c>
      <c r="B146" s="14" t="s">
        <v>94</v>
      </c>
      <c r="C146" s="82">
        <v>43569</v>
      </c>
      <c r="D146" s="14" t="s">
        <v>74</v>
      </c>
      <c r="E146" s="12"/>
      <c r="F146" s="156">
        <v>5.4666666666666668</v>
      </c>
      <c r="G146" s="156">
        <v>6.2666666666666666</v>
      </c>
      <c r="H146" s="156">
        <v>1.3333333333333333</v>
      </c>
      <c r="I146" s="156">
        <v>0</v>
      </c>
      <c r="J146" s="156">
        <v>0</v>
      </c>
      <c r="K146" s="156">
        <v>0</v>
      </c>
      <c r="L146" s="156">
        <v>0</v>
      </c>
      <c r="M146" s="156">
        <v>0</v>
      </c>
      <c r="N146" s="156">
        <v>0</v>
      </c>
      <c r="O146" s="156">
        <v>0</v>
      </c>
      <c r="P146" s="156">
        <v>0</v>
      </c>
      <c r="Q146" s="156">
        <v>0</v>
      </c>
      <c r="R146" s="156">
        <v>0.13333333333333333</v>
      </c>
      <c r="S146" s="156">
        <v>1.3333333333333333</v>
      </c>
      <c r="T146" s="156">
        <v>0</v>
      </c>
      <c r="U146" s="156">
        <v>0</v>
      </c>
      <c r="V146" s="156">
        <v>0</v>
      </c>
      <c r="W146" s="156">
        <v>0</v>
      </c>
      <c r="X146" s="156">
        <v>0</v>
      </c>
      <c r="Y146" s="156">
        <v>0</v>
      </c>
      <c r="Z146" s="156">
        <v>0</v>
      </c>
      <c r="AA146" s="156">
        <v>0</v>
      </c>
      <c r="AB146" s="156">
        <v>0</v>
      </c>
      <c r="AC146" s="156">
        <v>0</v>
      </c>
      <c r="AD146" s="156">
        <v>0</v>
      </c>
      <c r="AE146" s="156">
        <v>0</v>
      </c>
      <c r="AF146" s="156">
        <v>0</v>
      </c>
      <c r="AG146" s="156">
        <v>0</v>
      </c>
      <c r="AH146" s="156">
        <v>0</v>
      </c>
      <c r="AI146" s="156">
        <v>0</v>
      </c>
      <c r="AJ146" s="156">
        <v>0</v>
      </c>
      <c r="AK146" s="156">
        <v>0</v>
      </c>
      <c r="AL146" s="156">
        <v>0</v>
      </c>
      <c r="AM146" s="156">
        <v>0</v>
      </c>
      <c r="AN146" s="156">
        <v>0.13333333333333333</v>
      </c>
      <c r="AO146" s="156">
        <v>0</v>
      </c>
      <c r="AP146" s="156">
        <v>0</v>
      </c>
      <c r="AQ146" s="157">
        <f t="shared" si="45"/>
        <v>13.333333333333334</v>
      </c>
      <c r="AR146" s="113"/>
      <c r="AS146" s="36">
        <v>43569</v>
      </c>
      <c r="AT146" s="88">
        <v>0.53472222222222221</v>
      </c>
      <c r="AU146" s="14" t="s">
        <v>94</v>
      </c>
      <c r="AV146" s="38">
        <v>10</v>
      </c>
      <c r="AW146" s="90" t="s">
        <v>75</v>
      </c>
      <c r="AX146" s="14">
        <v>11.2</v>
      </c>
      <c r="AY146" s="14">
        <v>154</v>
      </c>
      <c r="AZ146" s="39">
        <v>48.64</v>
      </c>
      <c r="BA146" s="14">
        <v>31.8</v>
      </c>
      <c r="BB146" s="40">
        <v>22.1</v>
      </c>
      <c r="BC146" s="14">
        <v>761</v>
      </c>
      <c r="BD146" s="40">
        <v>7.96</v>
      </c>
      <c r="BE146" s="37" t="s">
        <v>91</v>
      </c>
      <c r="BF146" s="37" t="s">
        <v>91</v>
      </c>
      <c r="BG146" s="37" t="s">
        <v>91</v>
      </c>
      <c r="BH146" s="41" t="s">
        <v>91</v>
      </c>
      <c r="BI146" s="42"/>
    </row>
    <row r="147" spans="1:61" ht="16.5" thickBot="1">
      <c r="A147" s="453">
        <f t="shared" si="46"/>
        <v>65</v>
      </c>
      <c r="B147" s="14" t="s">
        <v>94</v>
      </c>
      <c r="C147" s="82">
        <v>43608</v>
      </c>
      <c r="D147" s="14" t="s">
        <v>74</v>
      </c>
      <c r="E147" s="12"/>
      <c r="F147" s="156">
        <v>0</v>
      </c>
      <c r="G147" s="156">
        <v>0</v>
      </c>
      <c r="H147" s="156">
        <v>0</v>
      </c>
      <c r="I147" s="156">
        <v>0</v>
      </c>
      <c r="J147" s="156">
        <v>0.13333333333333333</v>
      </c>
      <c r="K147" s="156">
        <v>0</v>
      </c>
      <c r="L147" s="156">
        <v>0</v>
      </c>
      <c r="M147" s="156">
        <v>0</v>
      </c>
      <c r="N147" s="156">
        <v>0</v>
      </c>
      <c r="O147" s="156">
        <v>0</v>
      </c>
      <c r="P147" s="156">
        <v>0</v>
      </c>
      <c r="Q147" s="156">
        <v>0</v>
      </c>
      <c r="R147" s="156">
        <v>0</v>
      </c>
      <c r="S147" s="156">
        <v>0</v>
      </c>
      <c r="T147" s="156">
        <v>0</v>
      </c>
      <c r="U147" s="156">
        <v>0</v>
      </c>
      <c r="V147" s="156">
        <v>0</v>
      </c>
      <c r="W147" s="156">
        <v>0</v>
      </c>
      <c r="X147" s="156">
        <v>0</v>
      </c>
      <c r="Y147" s="156">
        <v>0</v>
      </c>
      <c r="Z147" s="156">
        <v>0</v>
      </c>
      <c r="AA147" s="156">
        <v>0</v>
      </c>
      <c r="AB147" s="156">
        <v>0</v>
      </c>
      <c r="AC147" s="156">
        <v>0</v>
      </c>
      <c r="AD147" s="156">
        <v>0</v>
      </c>
      <c r="AE147" s="156">
        <v>0</v>
      </c>
      <c r="AF147" s="156">
        <v>0</v>
      </c>
      <c r="AG147" s="156">
        <v>0</v>
      </c>
      <c r="AH147" s="156">
        <v>0</v>
      </c>
      <c r="AI147" s="156">
        <v>0</v>
      </c>
      <c r="AJ147" s="156">
        <v>0</v>
      </c>
      <c r="AK147" s="156">
        <v>0</v>
      </c>
      <c r="AL147" s="156">
        <v>0</v>
      </c>
      <c r="AM147" s="156">
        <v>0</v>
      </c>
      <c r="AN147" s="156">
        <v>0</v>
      </c>
      <c r="AO147" s="156">
        <v>0</v>
      </c>
      <c r="AP147" s="156">
        <v>0</v>
      </c>
      <c r="AQ147" s="157">
        <f t="shared" si="45"/>
        <v>0.13333333333333333</v>
      </c>
      <c r="AR147" s="113"/>
      <c r="AS147" s="107">
        <v>43608</v>
      </c>
      <c r="AT147" s="1472">
        <v>0.69791666666666663</v>
      </c>
      <c r="AU147" s="1473" t="s">
        <v>94</v>
      </c>
      <c r="AV147" s="108">
        <v>10</v>
      </c>
      <c r="AW147" s="90" t="s">
        <v>75</v>
      </c>
      <c r="AX147" s="1473">
        <v>9.1</v>
      </c>
      <c r="AY147" s="1473">
        <v>108</v>
      </c>
      <c r="AZ147" s="1474">
        <v>10.32</v>
      </c>
      <c r="BA147" s="1473">
        <v>6</v>
      </c>
      <c r="BB147" s="1475">
        <v>21.5</v>
      </c>
      <c r="BC147" s="1473">
        <v>761.4</v>
      </c>
      <c r="BD147" s="1475">
        <v>8.33</v>
      </c>
      <c r="BE147" s="108" t="s">
        <v>91</v>
      </c>
      <c r="BF147" s="108" t="s">
        <v>91</v>
      </c>
      <c r="BG147" s="108" t="s">
        <v>91</v>
      </c>
      <c r="BH147" s="109" t="s">
        <v>91</v>
      </c>
      <c r="BI147" s="1476"/>
    </row>
    <row r="148" spans="1:61" ht="16.5" thickBot="1">
      <c r="A148" s="453">
        <f t="shared" si="46"/>
        <v>66</v>
      </c>
      <c r="B148" s="14" t="s">
        <v>94</v>
      </c>
      <c r="C148" s="35">
        <v>43648</v>
      </c>
      <c r="D148" s="14" t="s">
        <v>74</v>
      </c>
      <c r="E148" s="12"/>
      <c r="F148" s="156">
        <v>2.1333333333333333</v>
      </c>
      <c r="G148" s="156">
        <v>2.6666666666666665</v>
      </c>
      <c r="H148" s="156">
        <v>0.8</v>
      </c>
      <c r="I148" s="156">
        <v>0.13333333333333333</v>
      </c>
      <c r="J148" s="156">
        <v>0</v>
      </c>
      <c r="K148" s="156">
        <v>2.4</v>
      </c>
      <c r="L148" s="156">
        <v>0</v>
      </c>
      <c r="M148" s="156">
        <v>1.8666666666666667</v>
      </c>
      <c r="N148" s="156">
        <v>0</v>
      </c>
      <c r="O148" s="156">
        <v>0.4</v>
      </c>
      <c r="P148" s="156">
        <v>0.13333333333333333</v>
      </c>
      <c r="Q148" s="156">
        <v>0</v>
      </c>
      <c r="R148" s="156">
        <v>0</v>
      </c>
      <c r="S148" s="156">
        <v>0.8</v>
      </c>
      <c r="T148" s="156">
        <v>0</v>
      </c>
      <c r="U148" s="156">
        <v>0</v>
      </c>
      <c r="V148" s="156">
        <v>0</v>
      </c>
      <c r="W148" s="156">
        <v>0</v>
      </c>
      <c r="X148" s="156">
        <v>0</v>
      </c>
      <c r="Y148" s="156">
        <v>0</v>
      </c>
      <c r="Z148" s="156">
        <v>0</v>
      </c>
      <c r="AA148" s="156">
        <v>0</v>
      </c>
      <c r="AB148" s="156">
        <v>0</v>
      </c>
      <c r="AC148" s="156">
        <v>0</v>
      </c>
      <c r="AD148" s="156">
        <v>0</v>
      </c>
      <c r="AE148" s="156">
        <v>0</v>
      </c>
      <c r="AF148" s="156">
        <v>0</v>
      </c>
      <c r="AG148" s="156">
        <v>0</v>
      </c>
      <c r="AH148" s="156">
        <v>0</v>
      </c>
      <c r="AI148" s="156">
        <v>0</v>
      </c>
      <c r="AJ148" s="156">
        <v>0</v>
      </c>
      <c r="AK148" s="156">
        <v>0</v>
      </c>
      <c r="AL148" s="156">
        <v>0</v>
      </c>
      <c r="AM148" s="156">
        <v>0</v>
      </c>
      <c r="AN148" s="156">
        <v>0</v>
      </c>
      <c r="AO148" s="156">
        <v>0</v>
      </c>
      <c r="AP148" s="156">
        <v>0</v>
      </c>
      <c r="AQ148" s="157">
        <f t="shared" si="45"/>
        <v>8.1333333333333329</v>
      </c>
      <c r="AR148" s="113"/>
      <c r="AS148" s="107">
        <v>43648</v>
      </c>
      <c r="AT148" s="1472">
        <v>0.66666666666666663</v>
      </c>
      <c r="AU148" s="1473" t="s">
        <v>94</v>
      </c>
      <c r="AV148" s="108">
        <v>10</v>
      </c>
      <c r="AW148" s="90" t="s">
        <v>75</v>
      </c>
      <c r="AX148" s="1473">
        <v>13.2</v>
      </c>
      <c r="AY148" s="1473">
        <v>195</v>
      </c>
      <c r="AZ148" s="1474">
        <v>32.200000000000003</v>
      </c>
      <c r="BA148" s="1473">
        <v>20</v>
      </c>
      <c r="BB148" s="1475">
        <v>29.7</v>
      </c>
      <c r="BC148" s="1473">
        <v>758</v>
      </c>
      <c r="BD148" s="1475">
        <v>8.9</v>
      </c>
      <c r="BE148" s="1473">
        <v>0</v>
      </c>
      <c r="BF148" s="1473">
        <v>0</v>
      </c>
      <c r="BG148" s="1473">
        <v>3</v>
      </c>
      <c r="BH148" s="1483">
        <v>0.4</v>
      </c>
      <c r="BI148" s="1476"/>
    </row>
    <row r="149" spans="1:61" ht="16.5" thickBot="1">
      <c r="A149" s="453">
        <f t="shared" si="46"/>
        <v>67</v>
      </c>
      <c r="B149" s="14" t="s">
        <v>94</v>
      </c>
      <c r="C149" s="82">
        <v>43679</v>
      </c>
      <c r="D149" s="14" t="s">
        <v>74</v>
      </c>
      <c r="E149" s="12"/>
      <c r="F149" s="156">
        <v>0</v>
      </c>
      <c r="G149" s="156">
        <v>14</v>
      </c>
      <c r="H149" s="156">
        <v>8.1333333333333329</v>
      </c>
      <c r="I149" s="156">
        <v>0</v>
      </c>
      <c r="J149" s="156">
        <v>0</v>
      </c>
      <c r="K149" s="156">
        <v>0</v>
      </c>
      <c r="L149" s="156">
        <v>0</v>
      </c>
      <c r="M149" s="156">
        <v>0</v>
      </c>
      <c r="N149" s="156">
        <v>0</v>
      </c>
      <c r="O149" s="156">
        <v>0</v>
      </c>
      <c r="P149" s="156">
        <v>0</v>
      </c>
      <c r="Q149" s="156">
        <v>0</v>
      </c>
      <c r="R149" s="156">
        <v>0</v>
      </c>
      <c r="S149" s="156">
        <v>8.1333333333333329</v>
      </c>
      <c r="T149" s="156">
        <v>0</v>
      </c>
      <c r="U149" s="156">
        <v>0</v>
      </c>
      <c r="V149" s="156">
        <v>0</v>
      </c>
      <c r="W149" s="156">
        <v>0</v>
      </c>
      <c r="X149" s="156">
        <v>0</v>
      </c>
      <c r="Y149" s="156">
        <v>0</v>
      </c>
      <c r="Z149" s="156">
        <v>0</v>
      </c>
      <c r="AA149" s="156">
        <v>0</v>
      </c>
      <c r="AB149" s="156">
        <v>0</v>
      </c>
      <c r="AC149" s="156">
        <v>0</v>
      </c>
      <c r="AD149" s="156">
        <v>0</v>
      </c>
      <c r="AE149" s="156">
        <v>0</v>
      </c>
      <c r="AF149" s="156">
        <v>0</v>
      </c>
      <c r="AG149" s="156">
        <v>0</v>
      </c>
      <c r="AH149" s="156">
        <v>0</v>
      </c>
      <c r="AI149" s="156">
        <v>0</v>
      </c>
      <c r="AJ149" s="156">
        <v>0</v>
      </c>
      <c r="AK149" s="156">
        <v>0</v>
      </c>
      <c r="AL149" s="156">
        <v>0</v>
      </c>
      <c r="AM149" s="156">
        <v>0</v>
      </c>
      <c r="AN149" s="156">
        <v>0</v>
      </c>
      <c r="AO149" s="156">
        <v>0</v>
      </c>
      <c r="AP149" s="156">
        <v>0</v>
      </c>
      <c r="AQ149" s="157">
        <f t="shared" si="45"/>
        <v>22.133333333333333</v>
      </c>
      <c r="AR149" s="113"/>
      <c r="AS149" s="36">
        <v>43679</v>
      </c>
      <c r="AT149" s="88">
        <v>0.34375</v>
      </c>
      <c r="AU149" s="14" t="s">
        <v>94</v>
      </c>
      <c r="AV149" s="108">
        <v>10</v>
      </c>
      <c r="AW149" s="90" t="s">
        <v>75</v>
      </c>
      <c r="AX149" s="14">
        <v>5.9</v>
      </c>
      <c r="AY149" s="14">
        <v>84</v>
      </c>
      <c r="AZ149" s="39">
        <v>50.3</v>
      </c>
      <c r="BA149" s="14">
        <v>33</v>
      </c>
      <c r="BB149" s="40">
        <v>24.9</v>
      </c>
      <c r="BC149" s="14">
        <v>761.5</v>
      </c>
      <c r="BD149" s="40">
        <v>8.3000000000000007</v>
      </c>
      <c r="BE149" s="14">
        <v>0</v>
      </c>
      <c r="BF149" s="14">
        <v>0</v>
      </c>
      <c r="BG149" s="14">
        <v>1</v>
      </c>
      <c r="BH149" s="86">
        <v>0.5</v>
      </c>
      <c r="BI149" s="42"/>
    </row>
    <row r="150" spans="1:61" ht="16.5" thickBot="1">
      <c r="A150" s="453">
        <f t="shared" si="46"/>
        <v>68</v>
      </c>
      <c r="B150" s="14" t="s">
        <v>94</v>
      </c>
      <c r="C150" s="35">
        <v>43731</v>
      </c>
      <c r="D150" s="14" t="s">
        <v>74</v>
      </c>
      <c r="E150" s="12"/>
      <c r="F150" s="156">
        <v>0</v>
      </c>
      <c r="G150" s="156">
        <v>0</v>
      </c>
      <c r="H150" s="156">
        <v>0.13333333333333333</v>
      </c>
      <c r="I150" s="156">
        <v>0</v>
      </c>
      <c r="J150" s="156">
        <v>0</v>
      </c>
      <c r="K150" s="156">
        <v>0</v>
      </c>
      <c r="L150" s="156">
        <v>0</v>
      </c>
      <c r="M150" s="156">
        <v>0</v>
      </c>
      <c r="N150" s="156">
        <v>0</v>
      </c>
      <c r="O150" s="156">
        <v>0</v>
      </c>
      <c r="P150" s="156">
        <v>0</v>
      </c>
      <c r="Q150" s="156">
        <v>0</v>
      </c>
      <c r="R150" s="156">
        <v>0</v>
      </c>
      <c r="S150" s="156">
        <v>0.13333333333333333</v>
      </c>
      <c r="T150" s="156">
        <v>0</v>
      </c>
      <c r="U150" s="156">
        <v>0</v>
      </c>
      <c r="V150" s="156">
        <v>0</v>
      </c>
      <c r="W150" s="156">
        <v>0</v>
      </c>
      <c r="X150" s="156">
        <v>0</v>
      </c>
      <c r="Y150" s="156">
        <v>0</v>
      </c>
      <c r="Z150" s="156">
        <v>0</v>
      </c>
      <c r="AA150" s="156">
        <v>0</v>
      </c>
      <c r="AB150" s="156">
        <v>0</v>
      </c>
      <c r="AC150" s="156">
        <v>0</v>
      </c>
      <c r="AD150" s="156">
        <v>0</v>
      </c>
      <c r="AE150" s="156">
        <v>0</v>
      </c>
      <c r="AF150" s="156">
        <v>0</v>
      </c>
      <c r="AG150" s="156">
        <v>0</v>
      </c>
      <c r="AH150" s="156">
        <v>0</v>
      </c>
      <c r="AI150" s="156">
        <v>0</v>
      </c>
      <c r="AJ150" s="156">
        <v>0</v>
      </c>
      <c r="AK150" s="156">
        <v>0</v>
      </c>
      <c r="AL150" s="156">
        <v>0</v>
      </c>
      <c r="AM150" s="156">
        <v>0</v>
      </c>
      <c r="AN150" s="156">
        <v>0</v>
      </c>
      <c r="AO150" s="156">
        <v>0</v>
      </c>
      <c r="AP150" s="156">
        <v>0</v>
      </c>
      <c r="AQ150" s="157">
        <f t="shared" si="45"/>
        <v>0.13333333333333333</v>
      </c>
      <c r="AR150" s="113"/>
      <c r="AS150" s="36">
        <v>43731</v>
      </c>
      <c r="AT150" s="88">
        <v>0.69444444444444453</v>
      </c>
      <c r="AU150" s="14" t="s">
        <v>94</v>
      </c>
      <c r="AV150" s="108">
        <v>10</v>
      </c>
      <c r="AW150" s="90" t="s">
        <v>75</v>
      </c>
      <c r="AX150" s="14">
        <v>15.9</v>
      </c>
      <c r="AY150" s="14">
        <v>99</v>
      </c>
      <c r="AZ150" s="39">
        <v>77.5</v>
      </c>
      <c r="BA150" s="14">
        <v>53.8</v>
      </c>
      <c r="BB150" s="40">
        <v>26.6</v>
      </c>
      <c r="BC150" s="14">
        <v>759.5</v>
      </c>
      <c r="BD150" s="40">
        <v>8.4</v>
      </c>
      <c r="BE150" s="14">
        <v>0</v>
      </c>
      <c r="BF150" s="14">
        <v>1</v>
      </c>
      <c r="BG150" s="14">
        <v>1</v>
      </c>
      <c r="BH150" s="86">
        <v>0.6</v>
      </c>
      <c r="BI150" s="42"/>
    </row>
    <row r="151" spans="1:61" ht="16.5" thickBot="1">
      <c r="A151" s="453">
        <f t="shared" si="46"/>
        <v>69</v>
      </c>
      <c r="B151" s="14" t="s">
        <v>94</v>
      </c>
      <c r="C151" s="35">
        <v>43759</v>
      </c>
      <c r="D151" s="14" t="s">
        <v>74</v>
      </c>
      <c r="E151" s="12"/>
      <c r="F151" s="156">
        <v>0.13333333333333333</v>
      </c>
      <c r="G151" s="156">
        <v>0.93333333333333335</v>
      </c>
      <c r="H151" s="156">
        <v>0.93333333333333335</v>
      </c>
      <c r="I151" s="156">
        <v>0</v>
      </c>
      <c r="J151" s="156">
        <v>0.4</v>
      </c>
      <c r="K151" s="156">
        <v>0</v>
      </c>
      <c r="L151" s="156">
        <v>0</v>
      </c>
      <c r="M151" s="156">
        <v>0</v>
      </c>
      <c r="N151" s="156">
        <v>0</v>
      </c>
      <c r="O151" s="156">
        <v>0</v>
      </c>
      <c r="P151" s="156">
        <v>0</v>
      </c>
      <c r="Q151" s="156">
        <v>0</v>
      </c>
      <c r="R151" s="156">
        <v>0</v>
      </c>
      <c r="S151" s="156">
        <v>0.93333333333333335</v>
      </c>
      <c r="T151" s="156">
        <v>0</v>
      </c>
      <c r="U151" s="156">
        <v>0</v>
      </c>
      <c r="V151" s="156">
        <v>0</v>
      </c>
      <c r="W151" s="156">
        <v>0</v>
      </c>
      <c r="X151" s="156">
        <v>0</v>
      </c>
      <c r="Y151" s="156">
        <v>0</v>
      </c>
      <c r="Z151" s="156">
        <v>0</v>
      </c>
      <c r="AA151" s="156">
        <v>0</v>
      </c>
      <c r="AB151" s="156">
        <v>0</v>
      </c>
      <c r="AC151" s="156">
        <v>0</v>
      </c>
      <c r="AD151" s="156">
        <v>0</v>
      </c>
      <c r="AE151" s="156">
        <v>0</v>
      </c>
      <c r="AF151" s="156">
        <v>0</v>
      </c>
      <c r="AG151" s="156">
        <v>0</v>
      </c>
      <c r="AH151" s="156">
        <v>0</v>
      </c>
      <c r="AI151" s="156">
        <v>0</v>
      </c>
      <c r="AJ151" s="156">
        <v>0</v>
      </c>
      <c r="AK151" s="156">
        <v>0</v>
      </c>
      <c r="AL151" s="156">
        <v>0</v>
      </c>
      <c r="AM151" s="156">
        <v>0</v>
      </c>
      <c r="AN151" s="156">
        <v>0</v>
      </c>
      <c r="AO151" s="156">
        <v>0</v>
      </c>
      <c r="AP151" s="156">
        <v>0</v>
      </c>
      <c r="AQ151" s="157">
        <f t="shared" si="45"/>
        <v>2.3999999999999995</v>
      </c>
      <c r="AR151" s="113"/>
      <c r="AS151" s="36">
        <v>43759</v>
      </c>
      <c r="AT151" s="88">
        <v>0.65972222222222221</v>
      </c>
      <c r="AU151" s="14" t="s">
        <v>94</v>
      </c>
      <c r="AV151" s="108">
        <v>10</v>
      </c>
      <c r="AW151" s="90" t="s">
        <v>75</v>
      </c>
      <c r="AX151" s="14">
        <v>11.5</v>
      </c>
      <c r="AY151" s="14">
        <v>196</v>
      </c>
      <c r="AZ151" s="39">
        <v>79.400000000000006</v>
      </c>
      <c r="BA151" s="14">
        <v>55.4</v>
      </c>
      <c r="BB151" s="40">
        <v>26.7</v>
      </c>
      <c r="BC151" s="14">
        <v>759.6</v>
      </c>
      <c r="BD151" s="40">
        <v>7.9</v>
      </c>
      <c r="BE151" s="14">
        <v>0</v>
      </c>
      <c r="BF151" s="14">
        <v>0</v>
      </c>
      <c r="BG151" s="14">
        <v>1</v>
      </c>
      <c r="BH151" s="86">
        <v>0.5</v>
      </c>
      <c r="BI151" s="42"/>
    </row>
    <row r="152" spans="1:61" ht="16.5" thickBot="1">
      <c r="A152" s="453">
        <f t="shared" si="46"/>
        <v>70</v>
      </c>
      <c r="B152" s="14" t="s">
        <v>94</v>
      </c>
      <c r="C152" s="35">
        <v>43787</v>
      </c>
      <c r="D152" s="14" t="s">
        <v>74</v>
      </c>
      <c r="E152" s="12"/>
      <c r="F152" s="156">
        <v>0.13333333333333333</v>
      </c>
      <c r="G152" s="156">
        <v>0</v>
      </c>
      <c r="H152" s="156">
        <v>0.26666666666666666</v>
      </c>
      <c r="I152" s="156">
        <v>0</v>
      </c>
      <c r="J152" s="156">
        <v>0</v>
      </c>
      <c r="K152" s="156">
        <v>0</v>
      </c>
      <c r="L152" s="156">
        <v>0</v>
      </c>
      <c r="M152" s="156">
        <v>0</v>
      </c>
      <c r="N152" s="156">
        <v>0</v>
      </c>
      <c r="O152" s="156">
        <v>0</v>
      </c>
      <c r="P152" s="156">
        <v>0</v>
      </c>
      <c r="Q152" s="156">
        <v>0</v>
      </c>
      <c r="R152" s="156">
        <v>0</v>
      </c>
      <c r="S152" s="156">
        <v>0.26666666666666666</v>
      </c>
      <c r="T152" s="156">
        <v>0</v>
      </c>
      <c r="U152" s="156">
        <v>0.13333333333333333</v>
      </c>
      <c r="V152" s="156">
        <v>0.13333333333333333</v>
      </c>
      <c r="W152" s="156">
        <v>0</v>
      </c>
      <c r="X152" s="156">
        <v>0</v>
      </c>
      <c r="Y152" s="156">
        <v>0</v>
      </c>
      <c r="Z152" s="156">
        <v>0</v>
      </c>
      <c r="AA152" s="156">
        <v>0</v>
      </c>
      <c r="AB152" s="156">
        <v>0</v>
      </c>
      <c r="AC152" s="156">
        <v>0</v>
      </c>
      <c r="AD152" s="156">
        <v>0</v>
      </c>
      <c r="AE152" s="156">
        <v>0</v>
      </c>
      <c r="AF152" s="156">
        <v>0</v>
      </c>
      <c r="AG152" s="156">
        <v>0</v>
      </c>
      <c r="AH152" s="156">
        <v>0</v>
      </c>
      <c r="AI152" s="156">
        <v>0</v>
      </c>
      <c r="AJ152" s="156">
        <v>0</v>
      </c>
      <c r="AK152" s="156">
        <v>0</v>
      </c>
      <c r="AL152" s="156">
        <v>0</v>
      </c>
      <c r="AM152" s="156">
        <v>0</v>
      </c>
      <c r="AN152" s="156">
        <v>0</v>
      </c>
      <c r="AO152" s="156">
        <v>0</v>
      </c>
      <c r="AP152" s="156">
        <v>0</v>
      </c>
      <c r="AQ152" s="157">
        <f t="shared" si="45"/>
        <v>0.53333333333333344</v>
      </c>
      <c r="AR152" s="113"/>
      <c r="AS152" s="36">
        <v>43787</v>
      </c>
      <c r="AT152" s="88">
        <v>0.66666666666666663</v>
      </c>
      <c r="AU152" s="14" t="s">
        <v>94</v>
      </c>
      <c r="AV152" s="108">
        <v>10</v>
      </c>
      <c r="AW152" s="90" t="s">
        <v>75</v>
      </c>
      <c r="AX152" s="14">
        <v>11.6</v>
      </c>
      <c r="AY152" s="14">
        <v>184</v>
      </c>
      <c r="AZ152" s="39">
        <v>81.3</v>
      </c>
      <c r="BA152" s="14">
        <v>57</v>
      </c>
      <c r="BB152" s="40">
        <v>21.6</v>
      </c>
      <c r="BC152" s="14">
        <v>757</v>
      </c>
      <c r="BD152" s="40">
        <v>7.9</v>
      </c>
      <c r="BE152" s="14">
        <v>0</v>
      </c>
      <c r="BF152" s="14">
        <v>0</v>
      </c>
      <c r="BG152" s="14">
        <v>1</v>
      </c>
      <c r="BH152" s="86">
        <v>0.5</v>
      </c>
      <c r="BI152" s="42"/>
    </row>
    <row r="153" spans="1:61" ht="16.5" thickBot="1">
      <c r="A153" s="453">
        <f t="shared" si="46"/>
        <v>71</v>
      </c>
      <c r="B153" s="14" t="s">
        <v>94</v>
      </c>
      <c r="C153" s="35">
        <v>43810</v>
      </c>
      <c r="D153" s="14" t="s">
        <v>74</v>
      </c>
      <c r="E153" s="12"/>
      <c r="F153" s="156">
        <v>0</v>
      </c>
      <c r="G153" s="156">
        <v>0</v>
      </c>
      <c r="H153" s="156">
        <v>0</v>
      </c>
      <c r="I153" s="156">
        <v>0.26666666666666666</v>
      </c>
      <c r="J153" s="156">
        <v>0.13333333333333333</v>
      </c>
      <c r="K153" s="156">
        <v>0.13333333333333333</v>
      </c>
      <c r="L153" s="156">
        <v>0</v>
      </c>
      <c r="M153" s="156">
        <v>0.13333333333333333</v>
      </c>
      <c r="N153" s="156">
        <v>0</v>
      </c>
      <c r="O153" s="156">
        <v>0</v>
      </c>
      <c r="P153" s="156">
        <v>0</v>
      </c>
      <c r="Q153" s="156">
        <v>0</v>
      </c>
      <c r="R153" s="156">
        <v>0</v>
      </c>
      <c r="S153" s="156">
        <v>0</v>
      </c>
      <c r="T153" s="156">
        <v>0</v>
      </c>
      <c r="U153" s="156">
        <v>0</v>
      </c>
      <c r="V153" s="156">
        <v>0</v>
      </c>
      <c r="W153" s="156">
        <v>0</v>
      </c>
      <c r="X153" s="156">
        <v>0</v>
      </c>
      <c r="Y153" s="156">
        <v>0</v>
      </c>
      <c r="Z153" s="156">
        <v>0</v>
      </c>
      <c r="AA153" s="156">
        <v>0</v>
      </c>
      <c r="AB153" s="156">
        <v>0</v>
      </c>
      <c r="AC153" s="156">
        <v>0</v>
      </c>
      <c r="AD153" s="156">
        <v>0</v>
      </c>
      <c r="AE153" s="156">
        <v>0</v>
      </c>
      <c r="AF153" s="156">
        <v>0</v>
      </c>
      <c r="AG153" s="156">
        <v>0</v>
      </c>
      <c r="AH153" s="156">
        <v>0</v>
      </c>
      <c r="AI153" s="156">
        <v>0</v>
      </c>
      <c r="AJ153" s="156">
        <v>0</v>
      </c>
      <c r="AK153" s="156">
        <v>0</v>
      </c>
      <c r="AL153" s="156">
        <v>0</v>
      </c>
      <c r="AM153" s="156">
        <v>0</v>
      </c>
      <c r="AN153" s="156">
        <v>0</v>
      </c>
      <c r="AO153" s="156">
        <v>0</v>
      </c>
      <c r="AP153" s="156">
        <v>0</v>
      </c>
      <c r="AQ153" s="157">
        <f t="shared" si="45"/>
        <v>0.53333333333333333</v>
      </c>
      <c r="AR153" s="113"/>
      <c r="AS153" s="36">
        <v>43810</v>
      </c>
      <c r="AT153" s="88">
        <v>0.60416666666666663</v>
      </c>
      <c r="AU153" s="14" t="s">
        <v>94</v>
      </c>
      <c r="AV153" s="108">
        <v>10</v>
      </c>
      <c r="AW153" s="90" t="s">
        <v>75</v>
      </c>
      <c r="AX153" s="14">
        <v>18.600000000000001</v>
      </c>
      <c r="AY153" s="38">
        <v>199</v>
      </c>
      <c r="AZ153" s="39">
        <v>6.12</v>
      </c>
      <c r="BA153" s="14">
        <v>3.3</v>
      </c>
      <c r="BB153" s="40">
        <v>17.7</v>
      </c>
      <c r="BC153" s="14">
        <v>765.6</v>
      </c>
      <c r="BD153" s="40">
        <v>8.4</v>
      </c>
      <c r="BE153" s="14">
        <v>0</v>
      </c>
      <c r="BF153" s="14">
        <v>0</v>
      </c>
      <c r="BG153" s="38">
        <v>2</v>
      </c>
      <c r="BH153" s="86">
        <v>0.4</v>
      </c>
      <c r="BI153" s="42"/>
    </row>
    <row r="154" spans="1:61" ht="18.75" thickBot="1">
      <c r="B154" s="160"/>
      <c r="C154" s="214" t="s">
        <v>219</v>
      </c>
      <c r="D154" s="1530"/>
      <c r="E154" s="1531">
        <v>0</v>
      </c>
      <c r="F154" s="215">
        <f>AVERAGE(F144:F153)</f>
        <v>1.0266666666666666</v>
      </c>
      <c r="G154" s="215">
        <f t="shared" ref="G154:AP154" si="47">AVERAGE(G144:G153)</f>
        <v>2.4266666666666667</v>
      </c>
      <c r="H154" s="215">
        <f t="shared" si="47"/>
        <v>1.8399999999999999</v>
      </c>
      <c r="I154" s="215">
        <f t="shared" si="47"/>
        <v>0.49333333333333335</v>
      </c>
      <c r="J154" s="215">
        <f t="shared" si="47"/>
        <v>6.6666666666666666E-2</v>
      </c>
      <c r="K154" s="215">
        <f t="shared" si="47"/>
        <v>0.2533333333333333</v>
      </c>
      <c r="L154" s="215">
        <f t="shared" si="47"/>
        <v>0</v>
      </c>
      <c r="M154" s="215">
        <f t="shared" si="47"/>
        <v>0.2</v>
      </c>
      <c r="N154" s="215">
        <f t="shared" si="47"/>
        <v>0</v>
      </c>
      <c r="O154" s="215">
        <f t="shared" si="47"/>
        <v>0.04</v>
      </c>
      <c r="P154" s="215">
        <f t="shared" si="47"/>
        <v>1.3333333333333332E-2</v>
      </c>
      <c r="Q154" s="215">
        <f t="shared" si="47"/>
        <v>0</v>
      </c>
      <c r="R154" s="215">
        <f t="shared" si="47"/>
        <v>2.6666666666666665E-2</v>
      </c>
      <c r="S154" s="215">
        <f t="shared" si="47"/>
        <v>1.8399999999999999</v>
      </c>
      <c r="T154" s="215">
        <f t="shared" si="47"/>
        <v>0</v>
      </c>
      <c r="U154" s="215">
        <f t="shared" si="47"/>
        <v>1.3333333333333332E-2</v>
      </c>
      <c r="V154" s="215">
        <f t="shared" si="47"/>
        <v>1.3333333333333332E-2</v>
      </c>
      <c r="W154" s="215">
        <f t="shared" si="47"/>
        <v>0</v>
      </c>
      <c r="X154" s="215">
        <f t="shared" si="47"/>
        <v>0</v>
      </c>
      <c r="Y154" s="215">
        <f>AVERAGE(Y144:Y153)</f>
        <v>0</v>
      </c>
      <c r="Z154" s="215">
        <f t="shared" si="47"/>
        <v>0</v>
      </c>
      <c r="AA154" s="215">
        <f t="shared" si="47"/>
        <v>0</v>
      </c>
      <c r="AB154" s="215">
        <f t="shared" si="47"/>
        <v>0</v>
      </c>
      <c r="AC154" s="215">
        <f t="shared" si="47"/>
        <v>0</v>
      </c>
      <c r="AD154" s="215">
        <f t="shared" si="47"/>
        <v>0</v>
      </c>
      <c r="AE154" s="215">
        <f t="shared" si="47"/>
        <v>0</v>
      </c>
      <c r="AF154" s="215">
        <f t="shared" si="47"/>
        <v>0</v>
      </c>
      <c r="AG154" s="215">
        <f t="shared" si="47"/>
        <v>0</v>
      </c>
      <c r="AH154" s="215">
        <f t="shared" si="47"/>
        <v>0</v>
      </c>
      <c r="AI154" s="215">
        <f t="shared" si="47"/>
        <v>0</v>
      </c>
      <c r="AJ154" s="215">
        <f t="shared" si="47"/>
        <v>0</v>
      </c>
      <c r="AK154" s="215">
        <f t="shared" si="47"/>
        <v>0</v>
      </c>
      <c r="AL154" s="215">
        <f t="shared" si="47"/>
        <v>0</v>
      </c>
      <c r="AM154" s="215">
        <f t="shared" si="47"/>
        <v>0</v>
      </c>
      <c r="AN154" s="215">
        <f t="shared" si="47"/>
        <v>1.3333333333333332E-2</v>
      </c>
      <c r="AO154" s="215">
        <f t="shared" si="47"/>
        <v>0</v>
      </c>
      <c r="AP154" s="215">
        <f t="shared" si="47"/>
        <v>0</v>
      </c>
      <c r="AQ154" s="731">
        <f>SUM(AQ144:AQ153)</f>
        <v>61.599999999999994</v>
      </c>
      <c r="AR154" s="163"/>
      <c r="AS154" s="164"/>
      <c r="AT154" s="165"/>
      <c r="AU154" s="160"/>
      <c r="AV154" s="160"/>
      <c r="AW154" s="166"/>
      <c r="AX154" s="160"/>
      <c r="AY154" s="160"/>
      <c r="AZ154" s="166"/>
      <c r="BA154" s="160"/>
      <c r="BB154" s="167"/>
      <c r="BC154" s="160"/>
      <c r="BD154" s="167"/>
      <c r="BE154" s="160"/>
      <c r="BF154" s="160"/>
      <c r="BG154" s="160"/>
      <c r="BH154" s="168"/>
      <c r="BI154" s="169"/>
    </row>
    <row r="155" spans="1:61" ht="15.75" thickBot="1">
      <c r="B155" s="160"/>
      <c r="C155" s="159"/>
      <c r="D155" s="160"/>
      <c r="E155" s="161"/>
      <c r="F155" s="162"/>
      <c r="G155" s="162"/>
      <c r="H155" s="162"/>
      <c r="I155" s="162"/>
      <c r="J155" s="162"/>
      <c r="K155" s="162"/>
      <c r="L155" s="162"/>
      <c r="M155" s="162"/>
      <c r="N155" s="162"/>
      <c r="O155" s="162"/>
      <c r="P155" s="162"/>
      <c r="Q155" s="162"/>
      <c r="R155" s="162"/>
      <c r="S155" s="162"/>
      <c r="T155" s="162"/>
      <c r="U155" s="162"/>
      <c r="V155" s="162"/>
      <c r="W155" s="162"/>
      <c r="X155" s="162"/>
      <c r="Y155" s="162"/>
      <c r="Z155" s="162"/>
      <c r="AA155" s="162"/>
      <c r="AB155" s="162"/>
      <c r="AC155" s="162"/>
      <c r="AD155" s="162"/>
      <c r="AE155" s="162"/>
      <c r="AF155" s="162"/>
      <c r="AG155" s="162"/>
      <c r="AH155" s="162"/>
      <c r="AI155" s="162"/>
      <c r="AJ155" s="162"/>
      <c r="AK155" s="162"/>
      <c r="AL155" s="162"/>
      <c r="AM155" s="162"/>
      <c r="AN155" s="162"/>
      <c r="AO155" s="162"/>
      <c r="AP155" s="162"/>
      <c r="AQ155" s="162"/>
      <c r="AR155" s="163"/>
      <c r="AS155" s="164"/>
      <c r="AT155" s="165"/>
      <c r="AU155" s="160"/>
      <c r="AV155" s="160"/>
      <c r="AW155" s="166"/>
      <c r="AX155" s="160"/>
      <c r="AY155" s="160"/>
      <c r="AZ155" s="166"/>
      <c r="BA155" s="160"/>
      <c r="BB155" s="167"/>
      <c r="BC155" s="160"/>
      <c r="BD155" s="167"/>
      <c r="BE155" s="160"/>
      <c r="BF155" s="160"/>
      <c r="BG155" s="160"/>
      <c r="BH155" s="168"/>
      <c r="BI155" s="169"/>
    </row>
    <row r="156" spans="1:61" ht="16.5" thickBot="1">
      <c r="A156" s="453">
        <f>A153+1</f>
        <v>72</v>
      </c>
      <c r="B156" s="14" t="s">
        <v>128</v>
      </c>
      <c r="C156" s="82">
        <v>43537</v>
      </c>
      <c r="D156" s="14" t="s">
        <v>74</v>
      </c>
      <c r="E156" s="12"/>
      <c r="F156" s="156">
        <v>226.66666666666666</v>
      </c>
      <c r="G156" s="156">
        <v>0.4</v>
      </c>
      <c r="H156" s="156">
        <v>0</v>
      </c>
      <c r="I156" s="156">
        <v>112</v>
      </c>
      <c r="J156" s="156">
        <v>0</v>
      </c>
      <c r="K156" s="156">
        <v>0</v>
      </c>
      <c r="L156" s="156">
        <v>0</v>
      </c>
      <c r="M156" s="156">
        <v>0</v>
      </c>
      <c r="N156" s="156">
        <v>0</v>
      </c>
      <c r="O156" s="156">
        <v>0</v>
      </c>
      <c r="P156" s="156">
        <v>0</v>
      </c>
      <c r="Q156" s="156">
        <v>0</v>
      </c>
      <c r="R156" s="156">
        <v>0</v>
      </c>
      <c r="S156" s="156">
        <v>0</v>
      </c>
      <c r="T156" s="156">
        <v>0</v>
      </c>
      <c r="U156" s="156">
        <v>0</v>
      </c>
      <c r="V156" s="156">
        <v>0</v>
      </c>
      <c r="W156" s="156">
        <v>0</v>
      </c>
      <c r="X156" s="156">
        <v>0</v>
      </c>
      <c r="Y156" s="156">
        <v>0</v>
      </c>
      <c r="Z156" s="156">
        <v>0</v>
      </c>
      <c r="AA156" s="156">
        <v>0</v>
      </c>
      <c r="AB156" s="156">
        <v>0</v>
      </c>
      <c r="AC156" s="156">
        <v>0</v>
      </c>
      <c r="AD156" s="156">
        <v>0</v>
      </c>
      <c r="AE156" s="156">
        <v>0</v>
      </c>
      <c r="AF156" s="156">
        <v>0</v>
      </c>
      <c r="AG156" s="156">
        <v>0</v>
      </c>
      <c r="AH156" s="156">
        <v>0</v>
      </c>
      <c r="AI156" s="156">
        <v>0</v>
      </c>
      <c r="AJ156" s="156">
        <v>0</v>
      </c>
      <c r="AK156" s="156">
        <v>0</v>
      </c>
      <c r="AL156" s="156">
        <v>0.13333333333333333</v>
      </c>
      <c r="AM156" s="156">
        <v>0</v>
      </c>
      <c r="AN156" s="156">
        <v>0</v>
      </c>
      <c r="AO156" s="156">
        <v>0.4</v>
      </c>
      <c r="AP156" s="156">
        <v>0</v>
      </c>
      <c r="AQ156" s="157">
        <f t="shared" ref="AQ156:AQ161" si="48">SUM(F156:AP156)-AA156-K156-U156-S156</f>
        <v>339.59999999999997</v>
      </c>
      <c r="AR156" s="113"/>
      <c r="AS156" s="36">
        <v>43537</v>
      </c>
      <c r="AT156" s="88">
        <v>0.57638888888888895</v>
      </c>
      <c r="AU156" s="14" t="s">
        <v>128</v>
      </c>
      <c r="AV156" s="38">
        <v>10</v>
      </c>
      <c r="AW156" s="90" t="s">
        <v>75</v>
      </c>
      <c r="AX156" s="14">
        <v>5.81</v>
      </c>
      <c r="AY156" s="14">
        <v>61.9</v>
      </c>
      <c r="AZ156" s="39">
        <v>1.89E-2</v>
      </c>
      <c r="BA156" s="14">
        <v>0</v>
      </c>
      <c r="BB156" s="40">
        <v>16.899999999999999</v>
      </c>
      <c r="BC156" s="14">
        <v>762.4</v>
      </c>
      <c r="BD156" s="40">
        <v>6.61</v>
      </c>
      <c r="BE156" s="37" t="s">
        <v>91</v>
      </c>
      <c r="BF156" s="37" t="s">
        <v>91</v>
      </c>
      <c r="BG156" s="37" t="s">
        <v>91</v>
      </c>
      <c r="BH156" s="41" t="s">
        <v>91</v>
      </c>
      <c r="BI156" s="42"/>
    </row>
    <row r="157" spans="1:61" ht="16.5" thickBot="1">
      <c r="A157" s="453">
        <f t="shared" ref="A157:A161" si="49">A156+1</f>
        <v>73</v>
      </c>
      <c r="B157" s="14" t="s">
        <v>128</v>
      </c>
      <c r="C157" s="82">
        <v>43564</v>
      </c>
      <c r="D157" s="14" t="s">
        <v>74</v>
      </c>
      <c r="E157" s="12"/>
      <c r="F157" s="156">
        <v>402.4</v>
      </c>
      <c r="G157" s="156">
        <v>134.4</v>
      </c>
      <c r="H157" s="156">
        <v>0.26666666666666666</v>
      </c>
      <c r="I157" s="156">
        <v>850.26666666666665</v>
      </c>
      <c r="J157" s="156">
        <v>0</v>
      </c>
      <c r="K157" s="156">
        <v>0</v>
      </c>
      <c r="L157" s="156">
        <v>0</v>
      </c>
      <c r="M157" s="156">
        <v>0</v>
      </c>
      <c r="N157" s="156">
        <v>0</v>
      </c>
      <c r="O157" s="156">
        <v>0</v>
      </c>
      <c r="P157" s="156">
        <v>0</v>
      </c>
      <c r="Q157" s="156">
        <v>0</v>
      </c>
      <c r="R157" s="156">
        <v>0.26666666666666666</v>
      </c>
      <c r="S157" s="156">
        <v>0.26666666666666666</v>
      </c>
      <c r="T157" s="156">
        <v>0</v>
      </c>
      <c r="U157" s="156">
        <v>0</v>
      </c>
      <c r="V157" s="156">
        <v>0</v>
      </c>
      <c r="W157" s="156">
        <v>0</v>
      </c>
      <c r="X157" s="156">
        <v>0</v>
      </c>
      <c r="Y157" s="156">
        <v>0</v>
      </c>
      <c r="Z157" s="156">
        <v>0</v>
      </c>
      <c r="AA157" s="156">
        <v>1.3333333333333333</v>
      </c>
      <c r="AB157" s="156">
        <v>0</v>
      </c>
      <c r="AC157" s="156">
        <v>1.3333333333333333</v>
      </c>
      <c r="AD157" s="156">
        <v>0</v>
      </c>
      <c r="AE157" s="156">
        <v>0</v>
      </c>
      <c r="AF157" s="156">
        <v>0</v>
      </c>
      <c r="AG157" s="156">
        <v>0</v>
      </c>
      <c r="AH157" s="156">
        <v>0</v>
      </c>
      <c r="AI157" s="156">
        <v>0</v>
      </c>
      <c r="AJ157" s="156">
        <v>0</v>
      </c>
      <c r="AK157" s="156">
        <v>0</v>
      </c>
      <c r="AL157" s="156">
        <v>0</v>
      </c>
      <c r="AM157" s="156">
        <v>0</v>
      </c>
      <c r="AN157" s="156">
        <v>3.6</v>
      </c>
      <c r="AO157" s="156">
        <v>3.7333333333333334</v>
      </c>
      <c r="AP157" s="156">
        <v>0</v>
      </c>
      <c r="AQ157" s="157">
        <f t="shared" si="48"/>
        <v>1396.2666666666664</v>
      </c>
      <c r="AR157" s="113"/>
      <c r="AS157" s="36">
        <v>43564</v>
      </c>
      <c r="AT157" s="88">
        <v>0.44791666666666669</v>
      </c>
      <c r="AU157" s="14" t="s">
        <v>128</v>
      </c>
      <c r="AV157" s="38">
        <v>10</v>
      </c>
      <c r="AW157" s="90" t="s">
        <v>75</v>
      </c>
      <c r="AX157" s="14">
        <v>9.1999999999999993</v>
      </c>
      <c r="AY157" s="14">
        <v>102</v>
      </c>
      <c r="AZ157" s="39">
        <v>1.81</v>
      </c>
      <c r="BA157" s="14">
        <v>0.9</v>
      </c>
      <c r="BB157" s="40">
        <v>20.399999999999999</v>
      </c>
      <c r="BC157" s="14">
        <v>762.5</v>
      </c>
      <c r="BD157" s="40">
        <v>6.5</v>
      </c>
      <c r="BE157" s="14">
        <v>0</v>
      </c>
      <c r="BF157" s="14">
        <v>0</v>
      </c>
      <c r="BG157" s="14">
        <v>3</v>
      </c>
      <c r="BH157" s="86">
        <v>0.61</v>
      </c>
      <c r="BI157" s="42"/>
    </row>
    <row r="158" spans="1:61" ht="16.5" thickBot="1">
      <c r="A158" s="453">
        <f t="shared" si="49"/>
        <v>74</v>
      </c>
      <c r="B158" s="14" t="s">
        <v>128</v>
      </c>
      <c r="C158" s="82">
        <v>43609</v>
      </c>
      <c r="D158" s="14" t="s">
        <v>74</v>
      </c>
      <c r="E158" s="12"/>
      <c r="F158" s="156">
        <v>8.1333333333333329</v>
      </c>
      <c r="G158" s="156">
        <v>18.933333333333334</v>
      </c>
      <c r="H158" s="156">
        <v>0.13333333333333333</v>
      </c>
      <c r="I158" s="156">
        <v>39.733333333333334</v>
      </c>
      <c r="J158" s="156">
        <v>0.13333333333333333</v>
      </c>
      <c r="K158" s="156">
        <v>0.66666666666666663</v>
      </c>
      <c r="L158" s="156">
        <v>0</v>
      </c>
      <c r="M158" s="156">
        <v>0.66666666666666663</v>
      </c>
      <c r="N158" s="156">
        <v>0</v>
      </c>
      <c r="O158" s="156">
        <v>0</v>
      </c>
      <c r="P158" s="156">
        <v>0</v>
      </c>
      <c r="Q158" s="156">
        <v>0</v>
      </c>
      <c r="R158" s="156">
        <v>0</v>
      </c>
      <c r="S158" s="156">
        <v>0.13333333333333333</v>
      </c>
      <c r="T158" s="156">
        <v>0</v>
      </c>
      <c r="U158" s="156">
        <v>0</v>
      </c>
      <c r="V158" s="156">
        <v>0</v>
      </c>
      <c r="W158" s="156">
        <v>0</v>
      </c>
      <c r="X158" s="156">
        <v>0</v>
      </c>
      <c r="Y158" s="156">
        <v>0</v>
      </c>
      <c r="Z158" s="156">
        <v>0</v>
      </c>
      <c r="AA158" s="156">
        <v>0</v>
      </c>
      <c r="AB158" s="156">
        <v>0</v>
      </c>
      <c r="AC158" s="156">
        <v>0</v>
      </c>
      <c r="AD158" s="156">
        <v>0</v>
      </c>
      <c r="AE158" s="156">
        <v>0</v>
      </c>
      <c r="AF158" s="156">
        <v>0</v>
      </c>
      <c r="AG158" s="156">
        <v>0</v>
      </c>
      <c r="AH158" s="156">
        <v>0</v>
      </c>
      <c r="AI158" s="156">
        <v>0</v>
      </c>
      <c r="AJ158" s="156">
        <v>0</v>
      </c>
      <c r="AK158" s="156">
        <v>0</v>
      </c>
      <c r="AL158" s="156">
        <v>0</v>
      </c>
      <c r="AM158" s="156">
        <v>0</v>
      </c>
      <c r="AN158" s="156">
        <v>0.26666666666666666</v>
      </c>
      <c r="AO158" s="156">
        <v>0.53333333333333333</v>
      </c>
      <c r="AP158" s="156">
        <v>0</v>
      </c>
      <c r="AQ158" s="157">
        <f t="shared" si="48"/>
        <v>68.533333333333346</v>
      </c>
      <c r="AR158" s="113"/>
      <c r="AS158" s="107">
        <v>43609</v>
      </c>
      <c r="AT158" s="1472">
        <v>0.4513888888888889</v>
      </c>
      <c r="AU158" s="1473" t="s">
        <v>128</v>
      </c>
      <c r="AV158" s="108">
        <v>10</v>
      </c>
      <c r="AW158" s="90" t="s">
        <v>75</v>
      </c>
      <c r="AX158" s="1473">
        <v>5.5</v>
      </c>
      <c r="AY158" s="1473">
        <v>56</v>
      </c>
      <c r="AZ158" s="1474">
        <v>1.1479999999999999</v>
      </c>
      <c r="BA158" s="1473">
        <v>0.6</v>
      </c>
      <c r="BB158" s="1475">
        <v>16.8</v>
      </c>
      <c r="BC158" s="1473">
        <v>762.3</v>
      </c>
      <c r="BD158" s="1475">
        <v>7.13</v>
      </c>
      <c r="BE158" s="108" t="s">
        <v>91</v>
      </c>
      <c r="BF158" s="108" t="s">
        <v>91</v>
      </c>
      <c r="BG158" s="108" t="s">
        <v>91</v>
      </c>
      <c r="BH158" s="109" t="s">
        <v>91</v>
      </c>
      <c r="BI158" s="1476"/>
    </row>
    <row r="159" spans="1:61" ht="16.5" thickBot="1">
      <c r="A159" s="453">
        <f t="shared" si="49"/>
        <v>75</v>
      </c>
      <c r="B159" s="14" t="s">
        <v>128</v>
      </c>
      <c r="C159" s="35">
        <v>43643</v>
      </c>
      <c r="D159" s="14" t="s">
        <v>74</v>
      </c>
      <c r="E159" s="12"/>
      <c r="F159" s="156">
        <v>85.066666666666663</v>
      </c>
      <c r="G159" s="156">
        <v>3.3333333333333335</v>
      </c>
      <c r="H159" s="156">
        <v>0</v>
      </c>
      <c r="I159" s="156">
        <v>116.66666666666667</v>
      </c>
      <c r="J159" s="156">
        <v>0</v>
      </c>
      <c r="K159" s="156">
        <v>2.8</v>
      </c>
      <c r="L159" s="156">
        <v>0</v>
      </c>
      <c r="M159" s="156">
        <v>2.2666666666666666</v>
      </c>
      <c r="N159" s="156">
        <v>0</v>
      </c>
      <c r="O159" s="156">
        <v>0.26666666666666666</v>
      </c>
      <c r="P159" s="156">
        <v>0</v>
      </c>
      <c r="Q159" s="156">
        <v>0.26666666666666666</v>
      </c>
      <c r="R159" s="156">
        <v>1.3333333333333333</v>
      </c>
      <c r="S159" s="156">
        <v>0</v>
      </c>
      <c r="T159" s="156">
        <v>0</v>
      </c>
      <c r="U159" s="156">
        <v>0</v>
      </c>
      <c r="V159" s="156">
        <v>0</v>
      </c>
      <c r="W159" s="156">
        <v>0</v>
      </c>
      <c r="X159" s="156">
        <v>0</v>
      </c>
      <c r="Y159" s="156">
        <v>0.13333333333333333</v>
      </c>
      <c r="Z159" s="156">
        <v>0.8</v>
      </c>
      <c r="AA159" s="156">
        <v>0</v>
      </c>
      <c r="AB159" s="156">
        <v>0</v>
      </c>
      <c r="AC159" s="156">
        <v>0</v>
      </c>
      <c r="AD159" s="156">
        <v>0</v>
      </c>
      <c r="AE159" s="156">
        <v>0</v>
      </c>
      <c r="AF159" s="156">
        <v>0</v>
      </c>
      <c r="AG159" s="156">
        <v>0</v>
      </c>
      <c r="AH159" s="156">
        <v>0</v>
      </c>
      <c r="AI159" s="156">
        <v>0</v>
      </c>
      <c r="AJ159" s="156">
        <v>0</v>
      </c>
      <c r="AK159" s="156">
        <v>0</v>
      </c>
      <c r="AL159" s="156">
        <v>0</v>
      </c>
      <c r="AM159" s="156">
        <v>0</v>
      </c>
      <c r="AN159" s="156">
        <v>0</v>
      </c>
      <c r="AO159" s="156">
        <v>0.26666666666666666</v>
      </c>
      <c r="AP159" s="156">
        <v>0</v>
      </c>
      <c r="AQ159" s="157">
        <f t="shared" si="48"/>
        <v>210.40000000000006</v>
      </c>
      <c r="AR159" s="113"/>
      <c r="AS159" s="107">
        <v>43643</v>
      </c>
      <c r="AT159" s="1472">
        <v>0.49305555555555558</v>
      </c>
      <c r="AU159" s="1473" t="s">
        <v>128</v>
      </c>
      <c r="AV159" s="108">
        <v>10</v>
      </c>
      <c r="AW159" s="90" t="s">
        <v>75</v>
      </c>
      <c r="AX159" s="1473">
        <v>13.1</v>
      </c>
      <c r="AY159" s="1473">
        <v>161</v>
      </c>
      <c r="AZ159" s="1474">
        <v>2.39</v>
      </c>
      <c r="BA159" s="1473">
        <v>1.2</v>
      </c>
      <c r="BB159" s="1475">
        <v>24.5</v>
      </c>
      <c r="BC159" s="1473">
        <v>762.8</v>
      </c>
      <c r="BD159" s="1475">
        <v>8.8000000000000007</v>
      </c>
      <c r="BE159" s="1473">
        <v>0</v>
      </c>
      <c r="BF159" s="1473">
        <v>0</v>
      </c>
      <c r="BG159" s="1473">
        <v>2</v>
      </c>
      <c r="BH159" s="1483">
        <v>0.15</v>
      </c>
      <c r="BI159" s="1476"/>
    </row>
    <row r="160" spans="1:61" ht="16.5" thickBot="1">
      <c r="A160" s="453">
        <f t="shared" si="49"/>
        <v>76</v>
      </c>
      <c r="B160" s="14" t="s">
        <v>128</v>
      </c>
      <c r="C160" s="35">
        <v>43678</v>
      </c>
      <c r="D160" s="14" t="s">
        <v>74</v>
      </c>
      <c r="E160" s="12"/>
      <c r="F160" s="156">
        <v>9.1999999999999993</v>
      </c>
      <c r="G160" s="156">
        <v>3.4666666666666668</v>
      </c>
      <c r="H160" s="156">
        <v>0</v>
      </c>
      <c r="I160" s="156">
        <v>0.66666666666666663</v>
      </c>
      <c r="J160" s="156">
        <v>0</v>
      </c>
      <c r="K160" s="156">
        <v>2.8</v>
      </c>
      <c r="L160" s="156">
        <v>0</v>
      </c>
      <c r="M160" s="156">
        <v>2.4</v>
      </c>
      <c r="N160" s="156">
        <v>0</v>
      </c>
      <c r="O160" s="156">
        <v>0.4</v>
      </c>
      <c r="P160" s="156">
        <v>0</v>
      </c>
      <c r="Q160" s="156">
        <v>0</v>
      </c>
      <c r="R160" s="156">
        <v>0</v>
      </c>
      <c r="S160" s="156">
        <v>0</v>
      </c>
      <c r="T160" s="156">
        <v>0</v>
      </c>
      <c r="U160" s="156">
        <v>0</v>
      </c>
      <c r="V160" s="156">
        <v>0</v>
      </c>
      <c r="W160" s="156">
        <v>0</v>
      </c>
      <c r="X160" s="156">
        <v>0</v>
      </c>
      <c r="Y160" s="156">
        <v>0</v>
      </c>
      <c r="Z160" s="156">
        <v>0</v>
      </c>
      <c r="AA160" s="156">
        <v>0</v>
      </c>
      <c r="AB160" s="156">
        <v>0</v>
      </c>
      <c r="AC160" s="156">
        <v>0</v>
      </c>
      <c r="AD160" s="156">
        <v>0</v>
      </c>
      <c r="AE160" s="156">
        <v>0</v>
      </c>
      <c r="AF160" s="156">
        <v>0</v>
      </c>
      <c r="AG160" s="156">
        <v>0</v>
      </c>
      <c r="AH160" s="156">
        <v>0</v>
      </c>
      <c r="AI160" s="156">
        <v>0</v>
      </c>
      <c r="AJ160" s="156">
        <v>0</v>
      </c>
      <c r="AK160" s="156">
        <v>0</v>
      </c>
      <c r="AL160" s="156">
        <v>0</v>
      </c>
      <c r="AM160" s="156">
        <v>0</v>
      </c>
      <c r="AN160" s="156">
        <v>0</v>
      </c>
      <c r="AO160" s="156">
        <v>0</v>
      </c>
      <c r="AP160" s="156">
        <v>0</v>
      </c>
      <c r="AQ160" s="157">
        <f t="shared" si="48"/>
        <v>16.133333333333329</v>
      </c>
      <c r="AR160" s="113"/>
      <c r="AS160" s="36">
        <v>43678</v>
      </c>
      <c r="AT160" s="88">
        <v>0.59722222222222221</v>
      </c>
      <c r="AU160" s="14" t="s">
        <v>128</v>
      </c>
      <c r="AV160" s="108">
        <v>10</v>
      </c>
      <c r="AW160" s="90" t="s">
        <v>75</v>
      </c>
      <c r="AX160" s="14">
        <v>12.9</v>
      </c>
      <c r="AY160" s="14">
        <v>179</v>
      </c>
      <c r="AZ160" s="39">
        <v>10.17</v>
      </c>
      <c r="BA160" s="14">
        <v>5.7</v>
      </c>
      <c r="BB160" s="40">
        <v>31</v>
      </c>
      <c r="BC160" s="14">
        <v>760.2</v>
      </c>
      <c r="BD160" s="40">
        <v>8.6</v>
      </c>
      <c r="BE160" s="14">
        <v>0</v>
      </c>
      <c r="BF160" s="14">
        <v>0</v>
      </c>
      <c r="BG160" s="14">
        <v>1</v>
      </c>
      <c r="BH160" s="86">
        <v>0.6</v>
      </c>
      <c r="BI160" s="42"/>
    </row>
    <row r="161" spans="1:61" ht="16.5" thickBot="1">
      <c r="A161" s="453">
        <f t="shared" si="49"/>
        <v>77</v>
      </c>
      <c r="B161" s="14" t="s">
        <v>128</v>
      </c>
      <c r="C161" s="35">
        <v>43811</v>
      </c>
      <c r="D161" s="14" t="s">
        <v>74</v>
      </c>
      <c r="E161" s="12"/>
      <c r="F161" s="156">
        <v>0.26666666666666666</v>
      </c>
      <c r="G161" s="156">
        <v>2.2666666666666666</v>
      </c>
      <c r="H161" s="156">
        <v>0</v>
      </c>
      <c r="I161" s="156">
        <v>0.13333333333333333</v>
      </c>
      <c r="J161" s="156">
        <v>0</v>
      </c>
      <c r="K161" s="156">
        <v>0</v>
      </c>
      <c r="L161" s="156">
        <v>0</v>
      </c>
      <c r="M161" s="156">
        <v>0</v>
      </c>
      <c r="N161" s="156">
        <v>0</v>
      </c>
      <c r="O161" s="156">
        <v>0</v>
      </c>
      <c r="P161" s="156">
        <v>0</v>
      </c>
      <c r="Q161" s="156">
        <v>0</v>
      </c>
      <c r="R161" s="156">
        <v>0</v>
      </c>
      <c r="S161" s="156">
        <v>0</v>
      </c>
      <c r="T161" s="156">
        <v>0</v>
      </c>
      <c r="U161" s="156">
        <v>0</v>
      </c>
      <c r="V161" s="156">
        <v>0</v>
      </c>
      <c r="W161" s="156">
        <v>0</v>
      </c>
      <c r="X161" s="156">
        <v>0</v>
      </c>
      <c r="Y161" s="156">
        <v>0</v>
      </c>
      <c r="Z161" s="156">
        <v>0</v>
      </c>
      <c r="AA161" s="156">
        <v>0</v>
      </c>
      <c r="AB161" s="156">
        <v>0</v>
      </c>
      <c r="AC161" s="156">
        <v>0</v>
      </c>
      <c r="AD161" s="156">
        <v>0</v>
      </c>
      <c r="AE161" s="156">
        <v>0</v>
      </c>
      <c r="AF161" s="156">
        <v>0</v>
      </c>
      <c r="AG161" s="156">
        <v>0</v>
      </c>
      <c r="AH161" s="156">
        <v>0</v>
      </c>
      <c r="AI161" s="156">
        <v>0</v>
      </c>
      <c r="AJ161" s="156">
        <v>0</v>
      </c>
      <c r="AK161" s="156">
        <v>0</v>
      </c>
      <c r="AL161" s="156">
        <v>0</v>
      </c>
      <c r="AM161" s="156">
        <v>0</v>
      </c>
      <c r="AN161" s="156">
        <v>0</v>
      </c>
      <c r="AO161" s="156">
        <v>0</v>
      </c>
      <c r="AP161" s="156">
        <v>0</v>
      </c>
      <c r="AQ161" s="157">
        <f t="shared" si="48"/>
        <v>2.6666666666666665</v>
      </c>
      <c r="AR161" s="113"/>
      <c r="AS161" s="36">
        <v>43811</v>
      </c>
      <c r="AT161" s="88">
        <v>0.43402777777777773</v>
      </c>
      <c r="AU161" s="14" t="s">
        <v>128</v>
      </c>
      <c r="AV161" s="108">
        <v>10</v>
      </c>
      <c r="AW161" s="90" t="s">
        <v>75</v>
      </c>
      <c r="AX161" s="14">
        <v>4.2</v>
      </c>
      <c r="AY161" s="38">
        <v>41</v>
      </c>
      <c r="AZ161" s="39">
        <v>0</v>
      </c>
      <c r="BA161" s="14">
        <v>0</v>
      </c>
      <c r="BB161" s="40">
        <v>15.3</v>
      </c>
      <c r="BC161" s="14">
        <v>767.3</v>
      </c>
      <c r="BD161" s="40">
        <v>6.8</v>
      </c>
      <c r="BE161" s="14">
        <v>0</v>
      </c>
      <c r="BF161" s="14">
        <v>0</v>
      </c>
      <c r="BG161" s="38">
        <v>2</v>
      </c>
      <c r="BH161" s="86">
        <v>0.25</v>
      </c>
      <c r="BI161" s="42"/>
    </row>
    <row r="162" spans="1:61" ht="18.75" thickBot="1">
      <c r="B162" s="160"/>
      <c r="C162" s="214" t="s">
        <v>219</v>
      </c>
      <c r="D162" s="1530"/>
      <c r="E162" s="1531">
        <v>0</v>
      </c>
      <c r="F162" s="215">
        <f t="shared" ref="F162:AP162" si="50">AVERAGE(F156:F161)</f>
        <v>121.95555555555556</v>
      </c>
      <c r="G162" s="215">
        <f t="shared" si="50"/>
        <v>27.13333333333334</v>
      </c>
      <c r="H162" s="215">
        <f t="shared" si="50"/>
        <v>6.6666666666666666E-2</v>
      </c>
      <c r="I162" s="215">
        <f t="shared" si="50"/>
        <v>186.57777777777781</v>
      </c>
      <c r="J162" s="215">
        <f t="shared" si="50"/>
        <v>2.2222222222222223E-2</v>
      </c>
      <c r="K162" s="215">
        <f t="shared" si="50"/>
        <v>1.0444444444444443</v>
      </c>
      <c r="L162" s="215">
        <f t="shared" si="50"/>
        <v>0</v>
      </c>
      <c r="M162" s="215">
        <f t="shared" si="50"/>
        <v>0.88888888888888884</v>
      </c>
      <c r="N162" s="215">
        <f t="shared" si="50"/>
        <v>0</v>
      </c>
      <c r="O162" s="215">
        <f t="shared" si="50"/>
        <v>0.11111111111111112</v>
      </c>
      <c r="P162" s="215">
        <f t="shared" si="50"/>
        <v>0</v>
      </c>
      <c r="Q162" s="215">
        <f t="shared" si="50"/>
        <v>4.4444444444444446E-2</v>
      </c>
      <c r="R162" s="215">
        <f t="shared" si="50"/>
        <v>0.26666666666666666</v>
      </c>
      <c r="S162" s="215">
        <f t="shared" si="50"/>
        <v>6.6666666666666666E-2</v>
      </c>
      <c r="T162" s="215">
        <f t="shared" si="50"/>
        <v>0</v>
      </c>
      <c r="U162" s="215">
        <f t="shared" si="50"/>
        <v>0</v>
      </c>
      <c r="V162" s="215">
        <f t="shared" si="50"/>
        <v>0</v>
      </c>
      <c r="W162" s="215">
        <f t="shared" si="50"/>
        <v>0</v>
      </c>
      <c r="X162" s="215">
        <f t="shared" si="50"/>
        <v>0</v>
      </c>
      <c r="Y162" s="215">
        <f>AVERAGE(Y156:Y161)</f>
        <v>2.2222222222222223E-2</v>
      </c>
      <c r="Z162" s="215">
        <f t="shared" si="50"/>
        <v>0.13333333333333333</v>
      </c>
      <c r="AA162" s="215">
        <f t="shared" si="50"/>
        <v>0.22222222222222221</v>
      </c>
      <c r="AB162" s="215">
        <f t="shared" si="50"/>
        <v>0</v>
      </c>
      <c r="AC162" s="215">
        <f t="shared" si="50"/>
        <v>0.22222222222222221</v>
      </c>
      <c r="AD162" s="215">
        <f t="shared" si="50"/>
        <v>0</v>
      </c>
      <c r="AE162" s="215">
        <f t="shared" si="50"/>
        <v>0</v>
      </c>
      <c r="AF162" s="215">
        <f t="shared" si="50"/>
        <v>0</v>
      </c>
      <c r="AG162" s="215">
        <f t="shared" si="50"/>
        <v>0</v>
      </c>
      <c r="AH162" s="215">
        <f t="shared" si="50"/>
        <v>0</v>
      </c>
      <c r="AI162" s="215">
        <f t="shared" si="50"/>
        <v>0</v>
      </c>
      <c r="AJ162" s="215">
        <f t="shared" si="50"/>
        <v>0</v>
      </c>
      <c r="AK162" s="215">
        <f t="shared" si="50"/>
        <v>0</v>
      </c>
      <c r="AL162" s="215">
        <f t="shared" si="50"/>
        <v>2.2222222222222223E-2</v>
      </c>
      <c r="AM162" s="215">
        <f t="shared" si="50"/>
        <v>0</v>
      </c>
      <c r="AN162" s="215">
        <f t="shared" si="50"/>
        <v>0.64444444444444449</v>
      </c>
      <c r="AO162" s="215">
        <f t="shared" si="50"/>
        <v>0.8222222222222223</v>
      </c>
      <c r="AP162" s="215">
        <f t="shared" si="50"/>
        <v>0</v>
      </c>
      <c r="AQ162" s="731">
        <f>SUM(AQ156:AQ161)</f>
        <v>2033.6</v>
      </c>
      <c r="AR162" s="163"/>
      <c r="AS162" s="164"/>
      <c r="AT162" s="165"/>
      <c r="AU162" s="160"/>
      <c r="AV162" s="160"/>
      <c r="AW162" s="166"/>
      <c r="AX162" s="160"/>
      <c r="AY162" s="160"/>
      <c r="AZ162" s="166"/>
      <c r="BA162" s="160"/>
      <c r="BB162" s="167"/>
      <c r="BC162" s="160"/>
      <c r="BD162" s="167"/>
      <c r="BE162" s="160"/>
      <c r="BF162" s="160"/>
      <c r="BG162" s="160"/>
      <c r="BH162" s="168"/>
      <c r="BI162" s="169"/>
    </row>
    <row r="163" spans="1:61" ht="15.75" thickBot="1">
      <c r="B163" s="160"/>
      <c r="C163" s="159"/>
      <c r="D163" s="160"/>
      <c r="E163" s="161"/>
      <c r="F163" s="162"/>
      <c r="G163" s="162"/>
      <c r="H163" s="162"/>
      <c r="I163" s="162"/>
      <c r="J163" s="162"/>
      <c r="K163" s="162"/>
      <c r="L163" s="162"/>
      <c r="M163" s="162"/>
      <c r="N163" s="162"/>
      <c r="O163" s="162"/>
      <c r="P163" s="162"/>
      <c r="Q163" s="162"/>
      <c r="R163" s="162"/>
      <c r="S163" s="162"/>
      <c r="T163" s="162"/>
      <c r="U163" s="162"/>
      <c r="V163" s="162"/>
      <c r="W163" s="162"/>
      <c r="X163" s="162"/>
      <c r="Y163" s="162"/>
      <c r="Z163" s="162"/>
      <c r="AA163" s="162"/>
      <c r="AB163" s="162"/>
      <c r="AC163" s="162"/>
      <c r="AD163" s="162"/>
      <c r="AE163" s="162"/>
      <c r="AF163" s="162"/>
      <c r="AG163" s="162"/>
      <c r="AH163" s="162"/>
      <c r="AI163" s="162"/>
      <c r="AJ163" s="162"/>
      <c r="AK163" s="162"/>
      <c r="AL163" s="162"/>
      <c r="AM163" s="162"/>
      <c r="AN163" s="162"/>
      <c r="AO163" s="162"/>
      <c r="AP163" s="162"/>
      <c r="AQ163" s="162"/>
      <c r="AR163" s="163"/>
      <c r="AS163" s="164"/>
      <c r="AT163" s="165"/>
      <c r="AU163" s="160"/>
      <c r="AV163" s="160"/>
      <c r="AW163" s="166"/>
      <c r="AX163" s="160"/>
      <c r="AY163" s="160"/>
      <c r="AZ163" s="166"/>
      <c r="BA163" s="160"/>
      <c r="BB163" s="167"/>
      <c r="BC163" s="160"/>
      <c r="BD163" s="167"/>
      <c r="BE163" s="160"/>
      <c r="BF163" s="160"/>
      <c r="BG163" s="160"/>
      <c r="BH163" s="168"/>
      <c r="BI163" s="169"/>
    </row>
    <row r="164" spans="1:61" ht="16.5" thickBot="1">
      <c r="A164" s="453">
        <f>A161+1</f>
        <v>78</v>
      </c>
      <c r="B164" s="14" t="s">
        <v>96</v>
      </c>
      <c r="C164" s="82">
        <v>43502</v>
      </c>
      <c r="D164" s="14" t="s">
        <v>74</v>
      </c>
      <c r="E164" s="12"/>
      <c r="F164" s="156">
        <v>0.26666666666666666</v>
      </c>
      <c r="G164" s="156">
        <v>0.53333333333333333</v>
      </c>
      <c r="H164" s="156">
        <v>0</v>
      </c>
      <c r="I164" s="156">
        <v>0</v>
      </c>
      <c r="J164" s="156">
        <v>0</v>
      </c>
      <c r="K164" s="156">
        <v>0</v>
      </c>
      <c r="L164" s="156">
        <v>0</v>
      </c>
      <c r="M164" s="156">
        <v>0</v>
      </c>
      <c r="N164" s="156">
        <v>0</v>
      </c>
      <c r="O164" s="156">
        <v>0</v>
      </c>
      <c r="P164" s="156">
        <v>0</v>
      </c>
      <c r="Q164" s="156">
        <v>0</v>
      </c>
      <c r="R164" s="156">
        <v>0</v>
      </c>
      <c r="S164" s="156">
        <v>0</v>
      </c>
      <c r="T164" s="156">
        <v>0</v>
      </c>
      <c r="U164" s="156">
        <v>0</v>
      </c>
      <c r="V164" s="156">
        <v>0</v>
      </c>
      <c r="W164" s="156">
        <v>0</v>
      </c>
      <c r="X164" s="156">
        <v>0</v>
      </c>
      <c r="Y164" s="156">
        <v>0</v>
      </c>
      <c r="Z164" s="156">
        <v>0</v>
      </c>
      <c r="AA164" s="156">
        <v>0</v>
      </c>
      <c r="AB164" s="156">
        <v>0</v>
      </c>
      <c r="AC164" s="156">
        <v>0</v>
      </c>
      <c r="AD164" s="156">
        <v>0</v>
      </c>
      <c r="AE164" s="156">
        <v>0</v>
      </c>
      <c r="AF164" s="156">
        <v>0</v>
      </c>
      <c r="AG164" s="156">
        <v>0</v>
      </c>
      <c r="AH164" s="156">
        <v>0</v>
      </c>
      <c r="AI164" s="156">
        <v>0</v>
      </c>
      <c r="AJ164" s="156">
        <v>0</v>
      </c>
      <c r="AK164" s="156">
        <v>0</v>
      </c>
      <c r="AL164" s="156">
        <v>0</v>
      </c>
      <c r="AM164" s="156">
        <v>0</v>
      </c>
      <c r="AN164" s="156">
        <v>0</v>
      </c>
      <c r="AO164" s="156">
        <v>0</v>
      </c>
      <c r="AP164" s="156">
        <v>0</v>
      </c>
      <c r="AQ164" s="157">
        <f t="shared" ref="AQ164:AQ173" si="51">SUM(F164:AP164)-AA164-K164-U164-S164</f>
        <v>0.8</v>
      </c>
      <c r="AR164" s="113"/>
      <c r="AS164" s="83" t="s">
        <v>87</v>
      </c>
      <c r="AT164" s="83" t="s">
        <v>97</v>
      </c>
      <c r="AU164" s="39" t="s">
        <v>96</v>
      </c>
      <c r="AV164" s="38">
        <v>10</v>
      </c>
      <c r="AW164" s="90" t="s">
        <v>75</v>
      </c>
      <c r="AX164" s="85">
        <v>11.24</v>
      </c>
      <c r="AY164" s="85">
        <v>105</v>
      </c>
      <c r="AZ164" s="39">
        <v>9.7500000000000003E-2</v>
      </c>
      <c r="BA164" s="85">
        <v>0</v>
      </c>
      <c r="BB164" s="40">
        <v>12.5</v>
      </c>
      <c r="BC164" s="85">
        <v>765.2</v>
      </c>
      <c r="BD164" s="40">
        <v>7.27</v>
      </c>
      <c r="BE164" s="85" t="s">
        <v>91</v>
      </c>
      <c r="BF164" s="85" t="s">
        <v>91</v>
      </c>
      <c r="BG164" s="85" t="s">
        <v>91</v>
      </c>
      <c r="BH164" s="86" t="s">
        <v>91</v>
      </c>
      <c r="BI164" s="87"/>
    </row>
    <row r="165" spans="1:61" ht="16.5" thickBot="1">
      <c r="A165" s="453">
        <f t="shared" ref="A165:A173" si="52">A164+1</f>
        <v>79</v>
      </c>
      <c r="B165" s="14" t="s">
        <v>96</v>
      </c>
      <c r="C165" s="82">
        <v>43535</v>
      </c>
      <c r="D165" s="14" t="s">
        <v>74</v>
      </c>
      <c r="E165" s="12"/>
      <c r="F165" s="156">
        <v>0.4</v>
      </c>
      <c r="G165" s="156">
        <v>0.26666666666666666</v>
      </c>
      <c r="H165" s="156">
        <v>1.0666666666666667</v>
      </c>
      <c r="I165" s="156">
        <v>3.0666666666666669</v>
      </c>
      <c r="J165" s="156">
        <v>0.26666666666666666</v>
      </c>
      <c r="K165" s="156">
        <v>0</v>
      </c>
      <c r="L165" s="156">
        <v>0</v>
      </c>
      <c r="M165" s="156">
        <v>0</v>
      </c>
      <c r="N165" s="156">
        <v>0</v>
      </c>
      <c r="O165" s="156">
        <v>0</v>
      </c>
      <c r="P165" s="156">
        <v>0</v>
      </c>
      <c r="Q165" s="156">
        <v>0</v>
      </c>
      <c r="R165" s="156">
        <v>0</v>
      </c>
      <c r="S165" s="156">
        <v>1.0666666666666667</v>
      </c>
      <c r="T165" s="156">
        <v>0</v>
      </c>
      <c r="U165" s="156">
        <v>0.13333333333333333</v>
      </c>
      <c r="V165" s="156">
        <v>0</v>
      </c>
      <c r="W165" s="156">
        <v>0</v>
      </c>
      <c r="X165" s="156">
        <v>0.13333333333333333</v>
      </c>
      <c r="Y165" s="156">
        <v>0</v>
      </c>
      <c r="Z165" s="156">
        <v>0</v>
      </c>
      <c r="AA165" s="156">
        <v>0</v>
      </c>
      <c r="AB165" s="156">
        <v>0</v>
      </c>
      <c r="AC165" s="156">
        <v>0</v>
      </c>
      <c r="AD165" s="156">
        <v>0</v>
      </c>
      <c r="AE165" s="156">
        <v>0</v>
      </c>
      <c r="AF165" s="156">
        <v>0</v>
      </c>
      <c r="AG165" s="156">
        <v>0</v>
      </c>
      <c r="AH165" s="156">
        <v>0</v>
      </c>
      <c r="AI165" s="156">
        <v>0</v>
      </c>
      <c r="AJ165" s="156">
        <v>0</v>
      </c>
      <c r="AK165" s="156">
        <v>0</v>
      </c>
      <c r="AL165" s="156">
        <v>0</v>
      </c>
      <c r="AM165" s="156">
        <v>0</v>
      </c>
      <c r="AN165" s="156">
        <v>0</v>
      </c>
      <c r="AO165" s="156">
        <v>0</v>
      </c>
      <c r="AP165" s="156">
        <v>0</v>
      </c>
      <c r="AQ165" s="157">
        <f t="shared" si="51"/>
        <v>5.2000000000000011</v>
      </c>
      <c r="AR165" s="113"/>
      <c r="AS165" s="36">
        <v>43535</v>
      </c>
      <c r="AT165" s="88">
        <v>0.65972222222222221</v>
      </c>
      <c r="AU165" s="14" t="s">
        <v>96</v>
      </c>
      <c r="AV165" s="38">
        <v>10</v>
      </c>
      <c r="AW165" s="90" t="s">
        <v>75</v>
      </c>
      <c r="AX165" s="14">
        <v>13.62</v>
      </c>
      <c r="AY165" s="14">
        <v>146.5</v>
      </c>
      <c r="AZ165" s="39">
        <v>2.5659999999999998</v>
      </c>
      <c r="BA165" s="14">
        <v>1.3</v>
      </c>
      <c r="BB165" s="40">
        <v>18.5</v>
      </c>
      <c r="BC165" s="14">
        <v>760.2</v>
      </c>
      <c r="BD165" s="40">
        <v>7.81</v>
      </c>
      <c r="BE165" s="14">
        <v>0</v>
      </c>
      <c r="BF165" s="14">
        <v>0</v>
      </c>
      <c r="BG165" s="14">
        <v>3</v>
      </c>
      <c r="BH165" s="86">
        <v>0.1</v>
      </c>
      <c r="BI165" s="42"/>
    </row>
    <row r="166" spans="1:61" ht="16.5" thickBot="1">
      <c r="A166" s="453">
        <f t="shared" si="52"/>
        <v>80</v>
      </c>
      <c r="B166" s="14" t="s">
        <v>96</v>
      </c>
      <c r="C166" s="82">
        <v>43569</v>
      </c>
      <c r="D166" s="14" t="s">
        <v>74</v>
      </c>
      <c r="E166" s="12"/>
      <c r="F166" s="156">
        <v>0.93333333333333335</v>
      </c>
      <c r="G166" s="156">
        <v>4.2666666666666666</v>
      </c>
      <c r="H166" s="156">
        <v>1.8666666666666667</v>
      </c>
      <c r="I166" s="156">
        <v>0</v>
      </c>
      <c r="J166" s="156">
        <v>0</v>
      </c>
      <c r="K166" s="156">
        <v>0</v>
      </c>
      <c r="L166" s="156">
        <v>0</v>
      </c>
      <c r="M166" s="156">
        <v>0</v>
      </c>
      <c r="N166" s="156">
        <v>0</v>
      </c>
      <c r="O166" s="156">
        <v>0</v>
      </c>
      <c r="P166" s="156">
        <v>0</v>
      </c>
      <c r="Q166" s="156">
        <v>0</v>
      </c>
      <c r="R166" s="156">
        <v>0</v>
      </c>
      <c r="S166" s="156">
        <v>1.8666666666666667</v>
      </c>
      <c r="T166" s="156">
        <v>0</v>
      </c>
      <c r="U166" s="156">
        <v>0</v>
      </c>
      <c r="V166" s="156">
        <v>0</v>
      </c>
      <c r="W166" s="156">
        <v>0</v>
      </c>
      <c r="X166" s="156">
        <v>0</v>
      </c>
      <c r="Y166" s="156">
        <v>0</v>
      </c>
      <c r="Z166" s="156">
        <v>0</v>
      </c>
      <c r="AA166" s="156">
        <v>0</v>
      </c>
      <c r="AB166" s="156">
        <v>0</v>
      </c>
      <c r="AC166" s="156">
        <v>0</v>
      </c>
      <c r="AD166" s="156">
        <v>0</v>
      </c>
      <c r="AE166" s="156">
        <v>0</v>
      </c>
      <c r="AF166" s="156">
        <v>0</v>
      </c>
      <c r="AG166" s="156">
        <v>0</v>
      </c>
      <c r="AH166" s="156">
        <v>0</v>
      </c>
      <c r="AI166" s="156">
        <v>0</v>
      </c>
      <c r="AJ166" s="156">
        <v>0</v>
      </c>
      <c r="AK166" s="156">
        <v>0</v>
      </c>
      <c r="AL166" s="156">
        <v>0.13333333333333333</v>
      </c>
      <c r="AM166" s="156">
        <v>0</v>
      </c>
      <c r="AN166" s="156">
        <v>0.26666666666666666</v>
      </c>
      <c r="AO166" s="156">
        <v>0</v>
      </c>
      <c r="AP166" s="156">
        <v>0</v>
      </c>
      <c r="AQ166" s="157">
        <f t="shared" si="51"/>
        <v>7.4666666666666668</v>
      </c>
      <c r="AR166" s="113"/>
      <c r="AS166" s="36">
        <v>43569</v>
      </c>
      <c r="AT166" s="88">
        <v>0.625</v>
      </c>
      <c r="AU166" s="14" t="s">
        <v>96</v>
      </c>
      <c r="AV166" s="38">
        <v>10</v>
      </c>
      <c r="AW166" s="90" t="s">
        <v>75</v>
      </c>
      <c r="AX166" s="14">
        <v>13.6</v>
      </c>
      <c r="AY166" s="14">
        <v>189</v>
      </c>
      <c r="AZ166" s="39">
        <v>48.5</v>
      </c>
      <c r="BA166" s="14">
        <v>31.9</v>
      </c>
      <c r="BB166" s="40">
        <v>22.1</v>
      </c>
      <c r="BC166" s="14">
        <v>761.9</v>
      </c>
      <c r="BD166" s="40">
        <v>7.94</v>
      </c>
      <c r="BE166" s="37" t="s">
        <v>91</v>
      </c>
      <c r="BF166" s="37" t="s">
        <v>91</v>
      </c>
      <c r="BG166" s="37" t="s">
        <v>91</v>
      </c>
      <c r="BH166" s="41" t="s">
        <v>91</v>
      </c>
      <c r="BI166" s="42"/>
    </row>
    <row r="167" spans="1:61" ht="16.5" thickBot="1">
      <c r="A167" s="453">
        <f t="shared" si="52"/>
        <v>81</v>
      </c>
      <c r="B167" s="14" t="s">
        <v>96</v>
      </c>
      <c r="C167" s="82">
        <v>43608</v>
      </c>
      <c r="D167" s="14" t="s">
        <v>74</v>
      </c>
      <c r="E167" s="12"/>
      <c r="F167" s="156">
        <v>0</v>
      </c>
      <c r="G167" s="156">
        <v>0</v>
      </c>
      <c r="H167" s="156">
        <v>0</v>
      </c>
      <c r="I167" s="156">
        <v>0</v>
      </c>
      <c r="J167" s="156">
        <v>0</v>
      </c>
      <c r="K167" s="156">
        <v>0</v>
      </c>
      <c r="L167" s="156">
        <v>0</v>
      </c>
      <c r="M167" s="156">
        <v>0</v>
      </c>
      <c r="N167" s="156">
        <v>0</v>
      </c>
      <c r="O167" s="156">
        <v>0</v>
      </c>
      <c r="P167" s="156">
        <v>0</v>
      </c>
      <c r="Q167" s="156">
        <v>0</v>
      </c>
      <c r="R167" s="156">
        <v>0</v>
      </c>
      <c r="S167" s="156">
        <v>0</v>
      </c>
      <c r="T167" s="156">
        <v>0</v>
      </c>
      <c r="U167" s="156">
        <v>0</v>
      </c>
      <c r="V167" s="156">
        <v>0</v>
      </c>
      <c r="W167" s="156">
        <v>0</v>
      </c>
      <c r="X167" s="156">
        <v>0</v>
      </c>
      <c r="Y167" s="156">
        <v>0</v>
      </c>
      <c r="Z167" s="156">
        <v>0</v>
      </c>
      <c r="AA167" s="156">
        <v>0</v>
      </c>
      <c r="AB167" s="156">
        <v>0</v>
      </c>
      <c r="AC167" s="156">
        <v>0</v>
      </c>
      <c r="AD167" s="156">
        <v>0</v>
      </c>
      <c r="AE167" s="156">
        <v>0</v>
      </c>
      <c r="AF167" s="156">
        <v>0</v>
      </c>
      <c r="AG167" s="156">
        <v>0</v>
      </c>
      <c r="AH167" s="156">
        <v>0</v>
      </c>
      <c r="AI167" s="156">
        <v>0</v>
      </c>
      <c r="AJ167" s="156">
        <v>0</v>
      </c>
      <c r="AK167" s="156">
        <v>0</v>
      </c>
      <c r="AL167" s="156">
        <v>0</v>
      </c>
      <c r="AM167" s="156">
        <v>0</v>
      </c>
      <c r="AN167" s="156">
        <v>0</v>
      </c>
      <c r="AO167" s="156">
        <v>0</v>
      </c>
      <c r="AP167" s="156">
        <v>0</v>
      </c>
      <c r="AQ167" s="157">
        <f t="shared" si="51"/>
        <v>0</v>
      </c>
      <c r="AR167" s="113"/>
      <c r="AS167" s="107">
        <v>43608</v>
      </c>
      <c r="AT167" s="1472">
        <v>0.6875</v>
      </c>
      <c r="AU167" s="1473" t="s">
        <v>96</v>
      </c>
      <c r="AV167" s="108">
        <v>10</v>
      </c>
      <c r="AW167" s="90" t="s">
        <v>75</v>
      </c>
      <c r="AX167" s="1473">
        <v>8.6</v>
      </c>
      <c r="AY167" s="1473">
        <v>101</v>
      </c>
      <c r="AZ167" s="1474">
        <v>7</v>
      </c>
      <c r="BA167" s="1473">
        <v>3.9</v>
      </c>
      <c r="BB167" s="1475">
        <v>21.7</v>
      </c>
      <c r="BC167" s="1473">
        <v>761.4</v>
      </c>
      <c r="BD167" s="1475">
        <v>8.24</v>
      </c>
      <c r="BE167" s="108" t="s">
        <v>91</v>
      </c>
      <c r="BF167" s="108" t="s">
        <v>91</v>
      </c>
      <c r="BG167" s="108" t="s">
        <v>91</v>
      </c>
      <c r="BH167" s="109" t="s">
        <v>91</v>
      </c>
      <c r="BI167" s="1476"/>
    </row>
    <row r="168" spans="1:61" ht="16.5" thickBot="1">
      <c r="A168" s="453">
        <f t="shared" si="52"/>
        <v>82</v>
      </c>
      <c r="B168" s="14" t="s">
        <v>96</v>
      </c>
      <c r="C168" s="35">
        <v>43648</v>
      </c>
      <c r="D168" s="14" t="s">
        <v>74</v>
      </c>
      <c r="E168" s="12"/>
      <c r="F168" s="156">
        <v>0</v>
      </c>
      <c r="G168" s="156">
        <v>29.733333333333334</v>
      </c>
      <c r="H168" s="156">
        <v>12.4</v>
      </c>
      <c r="I168" s="156">
        <v>0</v>
      </c>
      <c r="J168" s="156">
        <v>0</v>
      </c>
      <c r="K168" s="156">
        <v>7.7333333333333334</v>
      </c>
      <c r="L168" s="156">
        <v>0</v>
      </c>
      <c r="M168" s="156">
        <v>7.7333333333333334</v>
      </c>
      <c r="N168" s="156">
        <v>0</v>
      </c>
      <c r="O168" s="156">
        <v>0</v>
      </c>
      <c r="P168" s="156">
        <v>0</v>
      </c>
      <c r="Q168" s="156">
        <v>0</v>
      </c>
      <c r="R168" s="156">
        <v>0</v>
      </c>
      <c r="S168" s="156">
        <v>12.4</v>
      </c>
      <c r="T168" s="156">
        <v>0</v>
      </c>
      <c r="U168" s="156">
        <v>0</v>
      </c>
      <c r="V168" s="156">
        <v>0</v>
      </c>
      <c r="W168" s="156">
        <v>0</v>
      </c>
      <c r="X168" s="156">
        <v>0</v>
      </c>
      <c r="Y168" s="156">
        <v>0</v>
      </c>
      <c r="Z168" s="156">
        <v>0</v>
      </c>
      <c r="AA168" s="156">
        <v>0</v>
      </c>
      <c r="AB168" s="156">
        <v>0</v>
      </c>
      <c r="AC168" s="156">
        <v>0</v>
      </c>
      <c r="AD168" s="156">
        <v>0</v>
      </c>
      <c r="AE168" s="156">
        <v>0</v>
      </c>
      <c r="AF168" s="156">
        <v>0</v>
      </c>
      <c r="AG168" s="156">
        <v>0</v>
      </c>
      <c r="AH168" s="156">
        <v>0</v>
      </c>
      <c r="AI168" s="156">
        <v>0</v>
      </c>
      <c r="AJ168" s="156">
        <v>0</v>
      </c>
      <c r="AK168" s="156">
        <v>0</v>
      </c>
      <c r="AL168" s="156">
        <v>0</v>
      </c>
      <c r="AM168" s="156">
        <v>0</v>
      </c>
      <c r="AN168" s="156">
        <v>0</v>
      </c>
      <c r="AO168" s="156">
        <v>0</v>
      </c>
      <c r="AP168" s="156">
        <v>0</v>
      </c>
      <c r="AQ168" s="157">
        <f t="shared" si="51"/>
        <v>49.866666666666667</v>
      </c>
      <c r="AR168" s="113"/>
      <c r="AS168" s="107">
        <v>43648</v>
      </c>
      <c r="AT168" s="1472">
        <v>0.70833333333333337</v>
      </c>
      <c r="AU168" s="1473" t="s">
        <v>96</v>
      </c>
      <c r="AV168" s="108">
        <v>10</v>
      </c>
      <c r="AW168" s="90" t="s">
        <v>75</v>
      </c>
      <c r="AX168" s="1473">
        <v>12.8</v>
      </c>
      <c r="AY168" s="1473">
        <v>193</v>
      </c>
      <c r="AZ168" s="1474">
        <v>33.6</v>
      </c>
      <c r="BA168" s="1473">
        <v>21</v>
      </c>
      <c r="BB168" s="1475">
        <v>29.3</v>
      </c>
      <c r="BC168" s="1473">
        <v>757.2</v>
      </c>
      <c r="BD168" s="1475">
        <v>8.9</v>
      </c>
      <c r="BE168" s="1473">
        <v>0</v>
      </c>
      <c r="BF168" s="1473">
        <v>0</v>
      </c>
      <c r="BG168" s="1473">
        <v>2</v>
      </c>
      <c r="BH168" s="1483">
        <v>0.4</v>
      </c>
      <c r="BI168" s="1476"/>
    </row>
    <row r="169" spans="1:61" ht="16.5" thickBot="1">
      <c r="A169" s="453">
        <f t="shared" si="52"/>
        <v>83</v>
      </c>
      <c r="B169" s="14" t="s">
        <v>96</v>
      </c>
      <c r="C169" s="82">
        <v>43679</v>
      </c>
      <c r="D169" s="14" t="s">
        <v>74</v>
      </c>
      <c r="E169" s="12"/>
      <c r="F169" s="156">
        <v>0</v>
      </c>
      <c r="G169" s="156">
        <v>0</v>
      </c>
      <c r="H169" s="156">
        <v>6.5333333333333332</v>
      </c>
      <c r="I169" s="156">
        <v>0</v>
      </c>
      <c r="J169" s="156">
        <v>0</v>
      </c>
      <c r="K169" s="156">
        <v>0</v>
      </c>
      <c r="L169" s="156">
        <v>0</v>
      </c>
      <c r="M169" s="156">
        <v>0</v>
      </c>
      <c r="N169" s="156">
        <v>0</v>
      </c>
      <c r="O169" s="156">
        <v>0</v>
      </c>
      <c r="P169" s="156">
        <v>0</v>
      </c>
      <c r="Q169" s="156">
        <v>0</v>
      </c>
      <c r="R169" s="156">
        <v>0</v>
      </c>
      <c r="S169" s="156">
        <v>6.5333333333333332</v>
      </c>
      <c r="T169" s="156">
        <v>0</v>
      </c>
      <c r="U169" s="156">
        <v>0</v>
      </c>
      <c r="V169" s="156">
        <v>0</v>
      </c>
      <c r="W169" s="156">
        <v>0</v>
      </c>
      <c r="X169" s="156">
        <v>0</v>
      </c>
      <c r="Y169" s="156">
        <v>0</v>
      </c>
      <c r="Z169" s="156">
        <v>0</v>
      </c>
      <c r="AA169" s="156">
        <v>0</v>
      </c>
      <c r="AB169" s="156">
        <v>0</v>
      </c>
      <c r="AC169" s="156">
        <v>0</v>
      </c>
      <c r="AD169" s="156">
        <v>0</v>
      </c>
      <c r="AE169" s="156">
        <v>0</v>
      </c>
      <c r="AF169" s="156">
        <v>0</v>
      </c>
      <c r="AG169" s="156">
        <v>0</v>
      </c>
      <c r="AH169" s="156">
        <v>0</v>
      </c>
      <c r="AI169" s="156">
        <v>0</v>
      </c>
      <c r="AJ169" s="156">
        <v>0</v>
      </c>
      <c r="AK169" s="156">
        <v>0</v>
      </c>
      <c r="AL169" s="156">
        <v>0</v>
      </c>
      <c r="AM169" s="156">
        <v>0</v>
      </c>
      <c r="AN169" s="156">
        <v>0</v>
      </c>
      <c r="AO169" s="156">
        <v>0</v>
      </c>
      <c r="AP169" s="156">
        <v>0</v>
      </c>
      <c r="AQ169" s="157">
        <f t="shared" si="51"/>
        <v>6.5333333333333332</v>
      </c>
      <c r="AR169" s="113"/>
      <c r="AS169" s="36">
        <v>43679</v>
      </c>
      <c r="AT169" s="88">
        <v>0.37847222222222227</v>
      </c>
      <c r="AU169" s="14" t="s">
        <v>96</v>
      </c>
      <c r="AV169" s="108">
        <v>10</v>
      </c>
      <c r="AW169" s="90" t="s">
        <v>75</v>
      </c>
      <c r="AX169" s="14">
        <v>5.3</v>
      </c>
      <c r="AY169" s="14">
        <v>77</v>
      </c>
      <c r="AZ169" s="39">
        <v>50.7</v>
      </c>
      <c r="BA169" s="14">
        <v>33.200000000000003</v>
      </c>
      <c r="BB169" s="40">
        <v>24.6</v>
      </c>
      <c r="BC169" s="14">
        <v>761.2</v>
      </c>
      <c r="BD169" s="40">
        <v>8.5</v>
      </c>
      <c r="BE169" s="14">
        <v>0</v>
      </c>
      <c r="BF169" s="14">
        <v>0</v>
      </c>
      <c r="BG169" s="14">
        <v>0.8</v>
      </c>
      <c r="BH169" s="86">
        <v>0.5</v>
      </c>
      <c r="BI169" s="42"/>
    </row>
    <row r="170" spans="1:61" ht="16.5" thickBot="1">
      <c r="A170" s="453">
        <f t="shared" si="52"/>
        <v>84</v>
      </c>
      <c r="B170" s="14" t="s">
        <v>96</v>
      </c>
      <c r="C170" s="35">
        <v>43731</v>
      </c>
      <c r="D170" s="14" t="s">
        <v>74</v>
      </c>
      <c r="E170" s="12"/>
      <c r="F170" s="156">
        <v>0.26666666666666666</v>
      </c>
      <c r="G170" s="156">
        <v>0.13333333333333333</v>
      </c>
      <c r="H170" s="156">
        <v>0.13333333333333333</v>
      </c>
      <c r="I170" s="156">
        <v>0</v>
      </c>
      <c r="J170" s="156">
        <v>0</v>
      </c>
      <c r="K170" s="156">
        <v>0</v>
      </c>
      <c r="L170" s="156">
        <v>0</v>
      </c>
      <c r="M170" s="156">
        <v>0</v>
      </c>
      <c r="N170" s="156">
        <v>0</v>
      </c>
      <c r="O170" s="156">
        <v>0</v>
      </c>
      <c r="P170" s="156">
        <v>0</v>
      </c>
      <c r="Q170" s="156">
        <v>0</v>
      </c>
      <c r="R170" s="156">
        <v>0</v>
      </c>
      <c r="S170" s="156">
        <v>0.13333333333333333</v>
      </c>
      <c r="T170" s="156">
        <v>0</v>
      </c>
      <c r="U170" s="156">
        <v>0</v>
      </c>
      <c r="V170" s="156">
        <v>0</v>
      </c>
      <c r="W170" s="156">
        <v>0</v>
      </c>
      <c r="X170" s="156">
        <v>0</v>
      </c>
      <c r="Y170" s="156">
        <v>0</v>
      </c>
      <c r="Z170" s="156">
        <v>0</v>
      </c>
      <c r="AA170" s="156">
        <v>0</v>
      </c>
      <c r="AB170" s="156">
        <v>0</v>
      </c>
      <c r="AC170" s="156">
        <v>0</v>
      </c>
      <c r="AD170" s="156">
        <v>0</v>
      </c>
      <c r="AE170" s="156">
        <v>0</v>
      </c>
      <c r="AF170" s="156">
        <v>0</v>
      </c>
      <c r="AG170" s="156">
        <v>0</v>
      </c>
      <c r="AH170" s="156">
        <v>0</v>
      </c>
      <c r="AI170" s="156">
        <v>0</v>
      </c>
      <c r="AJ170" s="156">
        <v>0</v>
      </c>
      <c r="AK170" s="156">
        <v>0</v>
      </c>
      <c r="AL170" s="156">
        <v>0</v>
      </c>
      <c r="AM170" s="156">
        <v>0</v>
      </c>
      <c r="AN170" s="156">
        <v>0</v>
      </c>
      <c r="AO170" s="156">
        <v>0</v>
      </c>
      <c r="AP170" s="156">
        <v>0</v>
      </c>
      <c r="AQ170" s="157">
        <f t="shared" si="51"/>
        <v>0.53333333333333333</v>
      </c>
      <c r="AR170" s="113"/>
      <c r="AS170" s="36">
        <v>43731</v>
      </c>
      <c r="AT170" s="88">
        <v>0.71527777777777779</v>
      </c>
      <c r="AU170" s="14" t="s">
        <v>96</v>
      </c>
      <c r="AV170" s="108">
        <v>10</v>
      </c>
      <c r="AW170" s="90" t="s">
        <v>75</v>
      </c>
      <c r="AX170" s="14">
        <v>12</v>
      </c>
      <c r="AY170" s="14">
        <v>205</v>
      </c>
      <c r="AZ170" s="39">
        <v>74.8</v>
      </c>
      <c r="BA170" s="14">
        <v>51.7</v>
      </c>
      <c r="BB170" s="40">
        <v>28.1</v>
      </c>
      <c r="BC170" s="14">
        <v>758.9</v>
      </c>
      <c r="BD170" s="40">
        <v>8.4</v>
      </c>
      <c r="BE170" s="14">
        <v>0</v>
      </c>
      <c r="BF170" s="14">
        <v>0</v>
      </c>
      <c r="BG170" s="14">
        <v>1</v>
      </c>
      <c r="BH170" s="86">
        <v>0.6</v>
      </c>
      <c r="BI170" s="42"/>
    </row>
    <row r="171" spans="1:61" ht="16.5" thickBot="1">
      <c r="A171" s="453">
        <f t="shared" si="52"/>
        <v>85</v>
      </c>
      <c r="B171" s="14" t="s">
        <v>96</v>
      </c>
      <c r="C171" s="35">
        <v>43759</v>
      </c>
      <c r="D171" s="14" t="s">
        <v>74</v>
      </c>
      <c r="E171" s="12"/>
      <c r="F171" s="156">
        <v>0</v>
      </c>
      <c r="G171" s="156">
        <v>0.26666666666666666</v>
      </c>
      <c r="H171" s="156">
        <v>0.8</v>
      </c>
      <c r="I171" s="156">
        <v>0</v>
      </c>
      <c r="J171" s="156">
        <v>0</v>
      </c>
      <c r="K171" s="156">
        <v>0.13333333333333333</v>
      </c>
      <c r="L171" s="156">
        <v>0</v>
      </c>
      <c r="M171" s="156">
        <v>0</v>
      </c>
      <c r="N171" s="156">
        <v>0.13333333333333333</v>
      </c>
      <c r="O171" s="156">
        <v>0</v>
      </c>
      <c r="P171" s="156">
        <v>0</v>
      </c>
      <c r="Q171" s="156">
        <v>0</v>
      </c>
      <c r="R171" s="156">
        <v>0</v>
      </c>
      <c r="S171" s="156">
        <v>0.8</v>
      </c>
      <c r="T171" s="156">
        <v>0</v>
      </c>
      <c r="U171" s="156">
        <v>0</v>
      </c>
      <c r="V171" s="156">
        <v>0</v>
      </c>
      <c r="W171" s="156">
        <v>0</v>
      </c>
      <c r="X171" s="156">
        <v>0</v>
      </c>
      <c r="Y171" s="156">
        <v>0</v>
      </c>
      <c r="Z171" s="156">
        <v>0</v>
      </c>
      <c r="AA171" s="156">
        <v>0.13333333333333333</v>
      </c>
      <c r="AB171" s="156">
        <v>0</v>
      </c>
      <c r="AC171" s="156">
        <v>0</v>
      </c>
      <c r="AD171" s="156">
        <v>0</v>
      </c>
      <c r="AE171" s="156">
        <v>0</v>
      </c>
      <c r="AF171" s="156">
        <v>0</v>
      </c>
      <c r="AG171" s="156">
        <v>0</v>
      </c>
      <c r="AH171" s="156">
        <v>0</v>
      </c>
      <c r="AI171" s="156">
        <v>0</v>
      </c>
      <c r="AJ171" s="156">
        <v>0</v>
      </c>
      <c r="AK171" s="156">
        <v>0</v>
      </c>
      <c r="AL171" s="156">
        <v>0</v>
      </c>
      <c r="AM171" s="156">
        <v>0</v>
      </c>
      <c r="AN171" s="156">
        <v>0</v>
      </c>
      <c r="AO171" s="156">
        <v>0</v>
      </c>
      <c r="AP171" s="156">
        <v>0</v>
      </c>
      <c r="AQ171" s="157">
        <f t="shared" si="51"/>
        <v>1.2</v>
      </c>
      <c r="AR171" s="113"/>
      <c r="AS171" s="36">
        <v>43759</v>
      </c>
      <c r="AT171" s="88">
        <v>0.69097222222222221</v>
      </c>
      <c r="AU171" s="14" t="s">
        <v>96</v>
      </c>
      <c r="AV171" s="108">
        <v>10</v>
      </c>
      <c r="AW171" s="90" t="s">
        <v>75</v>
      </c>
      <c r="AX171" s="14">
        <v>11.5</v>
      </c>
      <c r="AY171" s="14">
        <v>193</v>
      </c>
      <c r="AZ171" s="39">
        <v>79.8</v>
      </c>
      <c r="BA171" s="14">
        <v>55.8</v>
      </c>
      <c r="BB171" s="40">
        <v>25.7</v>
      </c>
      <c r="BC171" s="14">
        <v>759.7</v>
      </c>
      <c r="BD171" s="40">
        <v>7.9</v>
      </c>
      <c r="BE171" s="14">
        <v>0</v>
      </c>
      <c r="BF171" s="14">
        <v>0</v>
      </c>
      <c r="BG171" s="14">
        <v>1</v>
      </c>
      <c r="BH171" s="86">
        <v>0.5</v>
      </c>
      <c r="BI171" s="42"/>
    </row>
    <row r="172" spans="1:61" ht="16.5" thickBot="1">
      <c r="A172" s="453">
        <f t="shared" si="52"/>
        <v>86</v>
      </c>
      <c r="B172" s="14" t="s">
        <v>96</v>
      </c>
      <c r="C172" s="35">
        <v>43787</v>
      </c>
      <c r="D172" s="14" t="s">
        <v>74</v>
      </c>
      <c r="E172" s="12"/>
      <c r="F172" s="156">
        <v>0</v>
      </c>
      <c r="G172" s="156">
        <v>0</v>
      </c>
      <c r="H172" s="156">
        <v>0.13333333333333333</v>
      </c>
      <c r="I172" s="156">
        <v>0</v>
      </c>
      <c r="J172" s="156">
        <v>0</v>
      </c>
      <c r="K172" s="156">
        <v>0</v>
      </c>
      <c r="L172" s="156">
        <v>0</v>
      </c>
      <c r="M172" s="156">
        <v>0</v>
      </c>
      <c r="N172" s="156">
        <v>0</v>
      </c>
      <c r="O172" s="156">
        <v>0</v>
      </c>
      <c r="P172" s="156">
        <v>0</v>
      </c>
      <c r="Q172" s="156">
        <v>0</v>
      </c>
      <c r="R172" s="156">
        <v>0</v>
      </c>
      <c r="S172" s="156">
        <v>0.13333333333333333</v>
      </c>
      <c r="T172" s="156">
        <v>0</v>
      </c>
      <c r="U172" s="156">
        <v>0</v>
      </c>
      <c r="V172" s="156">
        <v>0</v>
      </c>
      <c r="W172" s="156">
        <v>0</v>
      </c>
      <c r="X172" s="156">
        <v>0</v>
      </c>
      <c r="Y172" s="156">
        <v>0</v>
      </c>
      <c r="Z172" s="156">
        <v>0</v>
      </c>
      <c r="AA172" s="156">
        <v>0</v>
      </c>
      <c r="AB172" s="156">
        <v>0</v>
      </c>
      <c r="AC172" s="156">
        <v>0</v>
      </c>
      <c r="AD172" s="156">
        <v>0</v>
      </c>
      <c r="AE172" s="156">
        <v>0</v>
      </c>
      <c r="AF172" s="156">
        <v>0</v>
      </c>
      <c r="AG172" s="156">
        <v>0</v>
      </c>
      <c r="AH172" s="156">
        <v>0</v>
      </c>
      <c r="AI172" s="156">
        <v>0</v>
      </c>
      <c r="AJ172" s="156">
        <v>0</v>
      </c>
      <c r="AK172" s="156">
        <v>0</v>
      </c>
      <c r="AL172" s="156">
        <v>0</v>
      </c>
      <c r="AM172" s="156">
        <v>0</v>
      </c>
      <c r="AN172" s="156">
        <v>0</v>
      </c>
      <c r="AO172" s="156">
        <v>0</v>
      </c>
      <c r="AP172" s="156">
        <v>0</v>
      </c>
      <c r="AQ172" s="157">
        <f t="shared" si="51"/>
        <v>0.13333333333333333</v>
      </c>
      <c r="AR172" s="113"/>
      <c r="AS172" s="36">
        <v>43787</v>
      </c>
      <c r="AT172" s="88">
        <v>0.69097222222222221</v>
      </c>
      <c r="AU172" s="14" t="s">
        <v>96</v>
      </c>
      <c r="AV172" s="108">
        <v>10</v>
      </c>
      <c r="AW172" s="90" t="s">
        <v>75</v>
      </c>
      <c r="AX172" s="14">
        <v>9.5</v>
      </c>
      <c r="AY172" s="14">
        <v>152</v>
      </c>
      <c r="AZ172" s="39">
        <v>81.3</v>
      </c>
      <c r="BA172" s="14">
        <v>57</v>
      </c>
      <c r="BB172" s="40">
        <v>22.1</v>
      </c>
      <c r="BC172" s="14">
        <v>757.2</v>
      </c>
      <c r="BD172" s="40">
        <v>7.9</v>
      </c>
      <c r="BE172" s="14">
        <v>0</v>
      </c>
      <c r="BF172" s="14">
        <v>0</v>
      </c>
      <c r="BG172" s="14">
        <v>1</v>
      </c>
      <c r="BH172" s="86">
        <v>0.5</v>
      </c>
      <c r="BI172" s="42"/>
    </row>
    <row r="173" spans="1:61" ht="16.5" thickBot="1">
      <c r="A173" s="453">
        <f t="shared" si="52"/>
        <v>87</v>
      </c>
      <c r="B173" s="14" t="s">
        <v>96</v>
      </c>
      <c r="C173" s="35">
        <v>43810</v>
      </c>
      <c r="D173" s="14" t="s">
        <v>74</v>
      </c>
      <c r="E173" s="12"/>
      <c r="F173" s="156">
        <v>0</v>
      </c>
      <c r="G173" s="156">
        <v>0.26666666666666666</v>
      </c>
      <c r="H173" s="156">
        <v>0</v>
      </c>
      <c r="I173" s="156">
        <v>0</v>
      </c>
      <c r="J173" s="156">
        <v>0</v>
      </c>
      <c r="K173" s="156">
        <v>0</v>
      </c>
      <c r="L173" s="156">
        <v>0</v>
      </c>
      <c r="M173" s="156">
        <v>0</v>
      </c>
      <c r="N173" s="156">
        <v>0</v>
      </c>
      <c r="O173" s="156">
        <v>0</v>
      </c>
      <c r="P173" s="156">
        <v>0</v>
      </c>
      <c r="Q173" s="156">
        <v>0</v>
      </c>
      <c r="R173" s="156">
        <v>0</v>
      </c>
      <c r="S173" s="156">
        <v>0</v>
      </c>
      <c r="T173" s="156">
        <v>0</v>
      </c>
      <c r="U173" s="156">
        <v>0</v>
      </c>
      <c r="V173" s="156">
        <v>0</v>
      </c>
      <c r="W173" s="156">
        <v>0</v>
      </c>
      <c r="X173" s="156">
        <v>0</v>
      </c>
      <c r="Y173" s="156">
        <v>0</v>
      </c>
      <c r="Z173" s="156">
        <v>0</v>
      </c>
      <c r="AA173" s="156">
        <v>0</v>
      </c>
      <c r="AB173" s="156">
        <v>0</v>
      </c>
      <c r="AC173" s="156">
        <v>0</v>
      </c>
      <c r="AD173" s="156">
        <v>0</v>
      </c>
      <c r="AE173" s="156">
        <v>0</v>
      </c>
      <c r="AF173" s="156">
        <v>0</v>
      </c>
      <c r="AG173" s="156">
        <v>0</v>
      </c>
      <c r="AH173" s="156">
        <v>0</v>
      </c>
      <c r="AI173" s="156">
        <v>0</v>
      </c>
      <c r="AJ173" s="156">
        <v>0</v>
      </c>
      <c r="AK173" s="156">
        <v>0</v>
      </c>
      <c r="AL173" s="156">
        <v>0.13333333333333333</v>
      </c>
      <c r="AM173" s="156">
        <v>0</v>
      </c>
      <c r="AN173" s="156">
        <v>0</v>
      </c>
      <c r="AO173" s="156">
        <v>0</v>
      </c>
      <c r="AP173" s="156">
        <v>0</v>
      </c>
      <c r="AQ173" s="157">
        <f t="shared" si="51"/>
        <v>0.4</v>
      </c>
      <c r="AR173" s="113"/>
      <c r="AS173" s="36">
        <v>43810</v>
      </c>
      <c r="AT173" s="88">
        <v>0.60416666666666663</v>
      </c>
      <c r="AU173" s="14" t="s">
        <v>96</v>
      </c>
      <c r="AV173" s="108">
        <v>10</v>
      </c>
      <c r="AW173" s="90" t="s">
        <v>75</v>
      </c>
      <c r="AX173" s="14">
        <v>15.9</v>
      </c>
      <c r="AY173" s="38">
        <v>173</v>
      </c>
      <c r="AZ173" s="39">
        <v>7.04</v>
      </c>
      <c r="BA173" s="14">
        <v>3.9</v>
      </c>
      <c r="BB173" s="40">
        <v>17.600000000000001</v>
      </c>
      <c r="BC173" s="14">
        <v>765.4</v>
      </c>
      <c r="BD173" s="40">
        <v>8.1999999999999993</v>
      </c>
      <c r="BE173" s="14">
        <v>0</v>
      </c>
      <c r="BF173" s="14">
        <v>0</v>
      </c>
      <c r="BG173" s="38">
        <v>2</v>
      </c>
      <c r="BH173" s="86">
        <v>0.5</v>
      </c>
      <c r="BI173" s="42"/>
    </row>
    <row r="174" spans="1:61" ht="18.75" thickBot="1">
      <c r="B174" s="160"/>
      <c r="C174" s="214" t="s">
        <v>219</v>
      </c>
      <c r="D174" s="1530"/>
      <c r="E174" s="1531">
        <v>0</v>
      </c>
      <c r="F174" s="215">
        <f t="shared" ref="F174:AP174" si="53">AVERAGE(F164:F173)</f>
        <v>0.18666666666666668</v>
      </c>
      <c r="G174" s="215">
        <f t="shared" si="53"/>
        <v>3.546666666666666</v>
      </c>
      <c r="H174" s="215">
        <f t="shared" si="53"/>
        <v>2.2933333333333334</v>
      </c>
      <c r="I174" s="215">
        <f t="shared" si="53"/>
        <v>0.3066666666666667</v>
      </c>
      <c r="J174" s="215">
        <f t="shared" si="53"/>
        <v>2.6666666666666665E-2</v>
      </c>
      <c r="K174" s="215">
        <f t="shared" si="53"/>
        <v>0.78666666666666674</v>
      </c>
      <c r="L174" s="215">
        <f t="shared" si="53"/>
        <v>0</v>
      </c>
      <c r="M174" s="215">
        <f t="shared" si="53"/>
        <v>0.77333333333333332</v>
      </c>
      <c r="N174" s="215">
        <f t="shared" si="53"/>
        <v>1.3333333333333332E-2</v>
      </c>
      <c r="O174" s="215">
        <f t="shared" si="53"/>
        <v>0</v>
      </c>
      <c r="P174" s="215">
        <f t="shared" si="53"/>
        <v>0</v>
      </c>
      <c r="Q174" s="215">
        <f t="shared" si="53"/>
        <v>0</v>
      </c>
      <c r="R174" s="215">
        <f t="shared" si="53"/>
        <v>0</v>
      </c>
      <c r="S174" s="215">
        <f t="shared" si="53"/>
        <v>2.2933333333333334</v>
      </c>
      <c r="T174" s="215">
        <f t="shared" si="53"/>
        <v>0</v>
      </c>
      <c r="U174" s="215">
        <f t="shared" si="53"/>
        <v>1.3333333333333332E-2</v>
      </c>
      <c r="V174" s="215">
        <f t="shared" si="53"/>
        <v>0</v>
      </c>
      <c r="W174" s="215">
        <f t="shared" si="53"/>
        <v>0</v>
      </c>
      <c r="X174" s="215">
        <f t="shared" si="53"/>
        <v>1.3333333333333332E-2</v>
      </c>
      <c r="Y174" s="215">
        <f>AVERAGE(Y164:Y173)</f>
        <v>0</v>
      </c>
      <c r="Z174" s="215">
        <f t="shared" si="53"/>
        <v>0</v>
      </c>
      <c r="AA174" s="215">
        <f t="shared" si="53"/>
        <v>1.3333333333333332E-2</v>
      </c>
      <c r="AB174" s="215">
        <f t="shared" si="53"/>
        <v>0</v>
      </c>
      <c r="AC174" s="215">
        <f t="shared" si="53"/>
        <v>0</v>
      </c>
      <c r="AD174" s="215">
        <f t="shared" si="53"/>
        <v>0</v>
      </c>
      <c r="AE174" s="215">
        <f t="shared" si="53"/>
        <v>0</v>
      </c>
      <c r="AF174" s="215">
        <f t="shared" si="53"/>
        <v>0</v>
      </c>
      <c r="AG174" s="215">
        <f t="shared" si="53"/>
        <v>0</v>
      </c>
      <c r="AH174" s="215">
        <f t="shared" si="53"/>
        <v>0</v>
      </c>
      <c r="AI174" s="215">
        <f t="shared" si="53"/>
        <v>0</v>
      </c>
      <c r="AJ174" s="215">
        <f t="shared" si="53"/>
        <v>0</v>
      </c>
      <c r="AK174" s="215">
        <f t="shared" si="53"/>
        <v>0</v>
      </c>
      <c r="AL174" s="215">
        <f t="shared" si="53"/>
        <v>2.6666666666666665E-2</v>
      </c>
      <c r="AM174" s="215">
        <f t="shared" si="53"/>
        <v>0</v>
      </c>
      <c r="AN174" s="215">
        <f t="shared" si="53"/>
        <v>2.6666666666666665E-2</v>
      </c>
      <c r="AO174" s="215">
        <f t="shared" si="53"/>
        <v>0</v>
      </c>
      <c r="AP174" s="215">
        <f t="shared" si="53"/>
        <v>0</v>
      </c>
      <c r="AQ174" s="731">
        <f>SUM(AQ164:AQ173)</f>
        <v>72.133333333333354</v>
      </c>
      <c r="AR174" s="163"/>
      <c r="AS174" s="164"/>
      <c r="AT174" s="165"/>
      <c r="AU174" s="160"/>
      <c r="AV174" s="160"/>
      <c r="AW174" s="166"/>
      <c r="AX174" s="160"/>
      <c r="AY174" s="160"/>
      <c r="AZ174" s="166"/>
      <c r="BA174" s="160"/>
      <c r="BB174" s="167"/>
      <c r="BC174" s="160"/>
      <c r="BD174" s="167"/>
      <c r="BE174" s="160"/>
      <c r="BF174" s="160"/>
      <c r="BG174" s="160"/>
      <c r="BH174" s="168"/>
      <c r="BI174" s="169"/>
    </row>
    <row r="175" spans="1:61" ht="15.75" thickBot="1">
      <c r="B175" s="160"/>
      <c r="C175" s="159"/>
      <c r="D175" s="160"/>
      <c r="E175" s="161"/>
      <c r="F175" s="162"/>
      <c r="G175" s="162"/>
      <c r="H175" s="162"/>
      <c r="I175" s="162"/>
      <c r="J175" s="162"/>
      <c r="K175" s="162"/>
      <c r="L175" s="162"/>
      <c r="M175" s="162"/>
      <c r="N175" s="162"/>
      <c r="O175" s="162"/>
      <c r="P175" s="162"/>
      <c r="Q175" s="162"/>
      <c r="R175" s="162"/>
      <c r="S175" s="162"/>
      <c r="T175" s="162"/>
      <c r="U175" s="162"/>
      <c r="V175" s="162"/>
      <c r="W175" s="162"/>
      <c r="X175" s="162"/>
      <c r="Y175" s="162"/>
      <c r="Z175" s="162"/>
      <c r="AA175" s="162"/>
      <c r="AB175" s="162"/>
      <c r="AC175" s="162"/>
      <c r="AD175" s="162"/>
      <c r="AE175" s="162"/>
      <c r="AF175" s="162"/>
      <c r="AG175" s="162"/>
      <c r="AH175" s="162"/>
      <c r="AI175" s="162"/>
      <c r="AJ175" s="162"/>
      <c r="AK175" s="162"/>
      <c r="AL175" s="162"/>
      <c r="AM175" s="162"/>
      <c r="AN175" s="162"/>
      <c r="AO175" s="162"/>
      <c r="AP175" s="162"/>
      <c r="AQ175" s="162"/>
      <c r="AR175" s="163"/>
      <c r="AS175" s="164"/>
      <c r="AT175" s="165"/>
      <c r="AU175" s="160"/>
      <c r="AV175" s="160"/>
      <c r="AW175" s="166"/>
      <c r="AX175" s="160"/>
      <c r="AY175" s="160"/>
      <c r="AZ175" s="166"/>
      <c r="BA175" s="160"/>
      <c r="BB175" s="167"/>
      <c r="BC175" s="160"/>
      <c r="BD175" s="167"/>
      <c r="BE175" s="160"/>
      <c r="BF175" s="160"/>
      <c r="BG175" s="160"/>
      <c r="BH175" s="168"/>
      <c r="BI175" s="169"/>
    </row>
    <row r="176" spans="1:61" ht="16.5" thickBot="1">
      <c r="A176" s="453">
        <f>A173+1</f>
        <v>88</v>
      </c>
      <c r="B176" s="14" t="s">
        <v>98</v>
      </c>
      <c r="C176" s="82">
        <v>43503</v>
      </c>
      <c r="D176" s="14" t="s">
        <v>74</v>
      </c>
      <c r="E176" s="12"/>
      <c r="F176" s="156">
        <v>30.533333333333335</v>
      </c>
      <c r="G176" s="156">
        <v>1.7333333333333334</v>
      </c>
      <c r="H176" s="156">
        <v>0</v>
      </c>
      <c r="I176" s="156">
        <v>377.86666666666667</v>
      </c>
      <c r="J176" s="156">
        <v>0.13333333333333333</v>
      </c>
      <c r="K176" s="156">
        <v>2.9333333333333331</v>
      </c>
      <c r="L176" s="156">
        <v>0</v>
      </c>
      <c r="M176" s="156">
        <v>2.9333333333333331</v>
      </c>
      <c r="N176" s="156">
        <v>0</v>
      </c>
      <c r="O176" s="156">
        <v>0</v>
      </c>
      <c r="P176" s="156">
        <v>0</v>
      </c>
      <c r="Q176" s="156">
        <v>0</v>
      </c>
      <c r="R176" s="156">
        <v>0</v>
      </c>
      <c r="S176" s="156">
        <v>0</v>
      </c>
      <c r="T176" s="156">
        <v>0</v>
      </c>
      <c r="U176" s="156">
        <v>0</v>
      </c>
      <c r="V176" s="156">
        <v>0</v>
      </c>
      <c r="W176" s="156">
        <v>0</v>
      </c>
      <c r="X176" s="156">
        <v>0</v>
      </c>
      <c r="Y176" s="156">
        <v>0</v>
      </c>
      <c r="Z176" s="156">
        <v>0</v>
      </c>
      <c r="AA176" s="156">
        <v>0</v>
      </c>
      <c r="AB176" s="156">
        <v>0</v>
      </c>
      <c r="AC176" s="156">
        <v>0</v>
      </c>
      <c r="AD176" s="156">
        <v>0</v>
      </c>
      <c r="AE176" s="156">
        <v>0</v>
      </c>
      <c r="AF176" s="156">
        <v>0</v>
      </c>
      <c r="AG176" s="156">
        <v>0</v>
      </c>
      <c r="AH176" s="156">
        <v>0</v>
      </c>
      <c r="AI176" s="156">
        <v>0</v>
      </c>
      <c r="AJ176" s="156">
        <v>0</v>
      </c>
      <c r="AK176" s="156">
        <v>0</v>
      </c>
      <c r="AL176" s="156">
        <v>0</v>
      </c>
      <c r="AM176" s="156">
        <v>0</v>
      </c>
      <c r="AN176" s="156">
        <v>0.13333333333333333</v>
      </c>
      <c r="AO176" s="156">
        <v>0</v>
      </c>
      <c r="AP176" s="156">
        <v>0</v>
      </c>
      <c r="AQ176" s="157">
        <f>SUM(F176:AP176)-AA176-K176-U176-S176</f>
        <v>413.33333333333331</v>
      </c>
      <c r="AR176" s="113"/>
      <c r="AS176" s="83" t="s">
        <v>99</v>
      </c>
      <c r="AT176" s="83" t="s">
        <v>100</v>
      </c>
      <c r="AU176" s="39" t="s">
        <v>101</v>
      </c>
      <c r="AV176" s="38">
        <v>10</v>
      </c>
      <c r="AW176" s="90" t="s">
        <v>75</v>
      </c>
      <c r="AX176" s="85">
        <v>10.3</v>
      </c>
      <c r="AY176" s="85">
        <v>101</v>
      </c>
      <c r="AZ176" s="39">
        <v>0.39</v>
      </c>
      <c r="BA176" s="85">
        <v>0.2</v>
      </c>
      <c r="BB176" s="40">
        <v>15.3</v>
      </c>
      <c r="BC176" s="85">
        <v>768.7</v>
      </c>
      <c r="BD176" s="40">
        <v>7.6</v>
      </c>
      <c r="BE176" s="85">
        <v>1</v>
      </c>
      <c r="BF176" s="85" t="s">
        <v>91</v>
      </c>
      <c r="BG176" s="85">
        <v>32</v>
      </c>
      <c r="BH176" s="86">
        <v>0.5</v>
      </c>
      <c r="BI176" s="87"/>
    </row>
    <row r="177" spans="1:61" ht="16.5" thickBot="1">
      <c r="A177" s="453">
        <f t="shared" ref="A177" si="54">A176+1</f>
        <v>89</v>
      </c>
      <c r="B177" s="14" t="s">
        <v>98</v>
      </c>
      <c r="C177" s="82">
        <v>43586</v>
      </c>
      <c r="D177" s="14" t="s">
        <v>74</v>
      </c>
      <c r="E177" s="12"/>
      <c r="F177" s="156">
        <v>0.53333333333333333</v>
      </c>
      <c r="G177" s="156">
        <v>2.4</v>
      </c>
      <c r="H177" s="156">
        <v>0.13333333333333333</v>
      </c>
      <c r="I177" s="156">
        <v>36.266666666666666</v>
      </c>
      <c r="J177" s="156">
        <v>0</v>
      </c>
      <c r="K177" s="156">
        <v>0</v>
      </c>
      <c r="L177" s="156">
        <v>0</v>
      </c>
      <c r="M177" s="156">
        <v>0</v>
      </c>
      <c r="N177" s="156">
        <v>0</v>
      </c>
      <c r="O177" s="156">
        <v>0</v>
      </c>
      <c r="P177" s="156">
        <v>0</v>
      </c>
      <c r="Q177" s="156">
        <v>0</v>
      </c>
      <c r="R177" s="156">
        <v>0</v>
      </c>
      <c r="S177" s="156">
        <v>0.13333333333333333</v>
      </c>
      <c r="T177" s="156">
        <v>0</v>
      </c>
      <c r="U177" s="156">
        <v>0</v>
      </c>
      <c r="V177" s="156">
        <v>0</v>
      </c>
      <c r="W177" s="156">
        <v>0</v>
      </c>
      <c r="X177" s="156">
        <v>0</v>
      </c>
      <c r="Y177" s="156">
        <v>0</v>
      </c>
      <c r="Z177" s="156">
        <v>0</v>
      </c>
      <c r="AA177" s="156">
        <v>0</v>
      </c>
      <c r="AB177" s="156">
        <v>0</v>
      </c>
      <c r="AC177" s="156">
        <v>0</v>
      </c>
      <c r="AD177" s="156">
        <v>0</v>
      </c>
      <c r="AE177" s="156">
        <v>0</v>
      </c>
      <c r="AF177" s="156">
        <v>0</v>
      </c>
      <c r="AG177" s="156">
        <v>0</v>
      </c>
      <c r="AH177" s="156">
        <v>0</v>
      </c>
      <c r="AI177" s="156">
        <v>0</v>
      </c>
      <c r="AJ177" s="156">
        <v>0</v>
      </c>
      <c r="AK177" s="156">
        <v>0</v>
      </c>
      <c r="AL177" s="156">
        <v>0</v>
      </c>
      <c r="AM177" s="156">
        <v>0</v>
      </c>
      <c r="AN177" s="156">
        <v>0</v>
      </c>
      <c r="AO177" s="156">
        <v>0</v>
      </c>
      <c r="AP177" s="156">
        <v>0</v>
      </c>
      <c r="AQ177" s="157">
        <f>SUM(F177:AP177)-AA177-K177-U177-S177</f>
        <v>39.333333333333329</v>
      </c>
      <c r="AR177" s="113"/>
      <c r="AS177" s="36">
        <v>43586</v>
      </c>
      <c r="AT177" s="88">
        <v>0.61458333333333337</v>
      </c>
      <c r="AU177" s="14" t="s">
        <v>101</v>
      </c>
      <c r="AV177" s="14">
        <v>10</v>
      </c>
      <c r="AW177" s="90" t="s">
        <v>75</v>
      </c>
      <c r="AX177" s="14">
        <v>8</v>
      </c>
      <c r="AY177" s="14">
        <v>103</v>
      </c>
      <c r="AZ177" s="39">
        <v>6.9999999999999999E-4</v>
      </c>
      <c r="BA177" s="14">
        <v>0</v>
      </c>
      <c r="BB177" s="40">
        <v>28.3</v>
      </c>
      <c r="BC177" s="14">
        <v>759.5</v>
      </c>
      <c r="BD177" s="40">
        <v>7.8</v>
      </c>
      <c r="BE177" s="14">
        <v>0</v>
      </c>
      <c r="BF177" s="14">
        <v>0</v>
      </c>
      <c r="BG177" s="14">
        <v>18</v>
      </c>
      <c r="BH177" s="86">
        <v>0.2</v>
      </c>
      <c r="BI177" s="42"/>
    </row>
    <row r="178" spans="1:61" ht="18.75" thickBot="1">
      <c r="B178" s="160"/>
      <c r="C178" s="214" t="s">
        <v>219</v>
      </c>
      <c r="D178" s="1530"/>
      <c r="E178" s="1531">
        <v>0</v>
      </c>
      <c r="F178" s="215">
        <f t="shared" ref="F178:AP178" si="55">AVERAGE(F176:F177)</f>
        <v>15.533333333333335</v>
      </c>
      <c r="G178" s="215">
        <f t="shared" si="55"/>
        <v>2.0666666666666664</v>
      </c>
      <c r="H178" s="215">
        <f t="shared" si="55"/>
        <v>6.6666666666666666E-2</v>
      </c>
      <c r="I178" s="215">
        <f t="shared" si="55"/>
        <v>207.06666666666666</v>
      </c>
      <c r="J178" s="215">
        <f t="shared" si="55"/>
        <v>6.6666666666666666E-2</v>
      </c>
      <c r="K178" s="215">
        <f t="shared" si="55"/>
        <v>1.4666666666666666</v>
      </c>
      <c r="L178" s="215">
        <f t="shared" si="55"/>
        <v>0</v>
      </c>
      <c r="M178" s="215">
        <f t="shared" si="55"/>
        <v>1.4666666666666666</v>
      </c>
      <c r="N178" s="215">
        <f t="shared" si="55"/>
        <v>0</v>
      </c>
      <c r="O178" s="215">
        <f t="shared" si="55"/>
        <v>0</v>
      </c>
      <c r="P178" s="215">
        <f t="shared" si="55"/>
        <v>0</v>
      </c>
      <c r="Q178" s="215">
        <f t="shared" si="55"/>
        <v>0</v>
      </c>
      <c r="R178" s="215">
        <f t="shared" si="55"/>
        <v>0</v>
      </c>
      <c r="S178" s="215">
        <f t="shared" si="55"/>
        <v>6.6666666666666666E-2</v>
      </c>
      <c r="T178" s="215">
        <f t="shared" si="55"/>
        <v>0</v>
      </c>
      <c r="U178" s="215">
        <f t="shared" si="55"/>
        <v>0</v>
      </c>
      <c r="V178" s="215">
        <f t="shared" si="55"/>
        <v>0</v>
      </c>
      <c r="W178" s="215">
        <f t="shared" si="55"/>
        <v>0</v>
      </c>
      <c r="X178" s="215">
        <f t="shared" si="55"/>
        <v>0</v>
      </c>
      <c r="Y178" s="215">
        <f>AVERAGE(Y176:Y177)</f>
        <v>0</v>
      </c>
      <c r="Z178" s="215">
        <f t="shared" si="55"/>
        <v>0</v>
      </c>
      <c r="AA178" s="215">
        <f t="shared" si="55"/>
        <v>0</v>
      </c>
      <c r="AB178" s="215">
        <f t="shared" si="55"/>
        <v>0</v>
      </c>
      <c r="AC178" s="215">
        <f t="shared" si="55"/>
        <v>0</v>
      </c>
      <c r="AD178" s="215">
        <f t="shared" si="55"/>
        <v>0</v>
      </c>
      <c r="AE178" s="215">
        <f t="shared" si="55"/>
        <v>0</v>
      </c>
      <c r="AF178" s="215">
        <f t="shared" si="55"/>
        <v>0</v>
      </c>
      <c r="AG178" s="215">
        <f t="shared" si="55"/>
        <v>0</v>
      </c>
      <c r="AH178" s="215">
        <f t="shared" si="55"/>
        <v>0</v>
      </c>
      <c r="AI178" s="215">
        <f t="shared" si="55"/>
        <v>0</v>
      </c>
      <c r="AJ178" s="215">
        <f t="shared" si="55"/>
        <v>0</v>
      </c>
      <c r="AK178" s="215">
        <f t="shared" si="55"/>
        <v>0</v>
      </c>
      <c r="AL178" s="215">
        <f t="shared" si="55"/>
        <v>0</v>
      </c>
      <c r="AM178" s="215">
        <f t="shared" si="55"/>
        <v>0</v>
      </c>
      <c r="AN178" s="215">
        <f t="shared" si="55"/>
        <v>6.6666666666666666E-2</v>
      </c>
      <c r="AO178" s="215">
        <f t="shared" si="55"/>
        <v>0</v>
      </c>
      <c r="AP178" s="215">
        <f t="shared" si="55"/>
        <v>0</v>
      </c>
      <c r="AQ178" s="731">
        <f>SUM(AQ176:AQ177)</f>
        <v>452.66666666666663</v>
      </c>
      <c r="AR178" s="163"/>
      <c r="AS178" s="164"/>
      <c r="AT178" s="165"/>
      <c r="AU178" s="160"/>
      <c r="AV178" s="160"/>
      <c r="AW178" s="166"/>
      <c r="AX178" s="160"/>
      <c r="AY178" s="160"/>
      <c r="AZ178" s="166"/>
      <c r="BA178" s="160"/>
      <c r="BB178" s="167"/>
      <c r="BC178" s="160"/>
      <c r="BD178" s="167"/>
      <c r="BE178" s="160"/>
      <c r="BF178" s="160"/>
      <c r="BG178" s="160"/>
      <c r="BH178" s="168"/>
      <c r="BI178" s="169"/>
    </row>
    <row r="179" spans="1:61" ht="15.75" thickBot="1">
      <c r="B179" s="160"/>
      <c r="C179" s="159"/>
      <c r="D179" s="160"/>
      <c r="E179" s="161"/>
      <c r="F179" s="162"/>
      <c r="G179" s="162"/>
      <c r="H179" s="162"/>
      <c r="I179" s="162"/>
      <c r="J179" s="162"/>
      <c r="K179" s="162"/>
      <c r="L179" s="162"/>
      <c r="M179" s="162"/>
      <c r="N179" s="162"/>
      <c r="O179" s="162"/>
      <c r="P179" s="162"/>
      <c r="Q179" s="162"/>
      <c r="R179" s="162"/>
      <c r="S179" s="162"/>
      <c r="T179" s="162"/>
      <c r="U179" s="162"/>
      <c r="V179" s="162"/>
      <c r="W179" s="162"/>
      <c r="X179" s="162"/>
      <c r="Y179" s="162"/>
      <c r="Z179" s="162"/>
      <c r="AA179" s="162"/>
      <c r="AB179" s="162"/>
      <c r="AC179" s="162"/>
      <c r="AD179" s="162"/>
      <c r="AE179" s="162"/>
      <c r="AF179" s="162"/>
      <c r="AG179" s="162"/>
      <c r="AH179" s="162"/>
      <c r="AI179" s="162"/>
      <c r="AJ179" s="162"/>
      <c r="AK179" s="162"/>
      <c r="AL179" s="162"/>
      <c r="AM179" s="162"/>
      <c r="AN179" s="162"/>
      <c r="AO179" s="162"/>
      <c r="AP179" s="162"/>
      <c r="AQ179" s="162"/>
      <c r="AR179" s="163"/>
      <c r="AS179" s="164"/>
      <c r="AT179" s="165"/>
      <c r="AU179" s="160"/>
      <c r="AV179" s="160"/>
      <c r="AW179" s="166"/>
      <c r="AX179" s="160"/>
      <c r="AY179" s="160"/>
      <c r="AZ179" s="166"/>
      <c r="BA179" s="160"/>
      <c r="BB179" s="167"/>
      <c r="BC179" s="160"/>
      <c r="BD179" s="167"/>
      <c r="BE179" s="160"/>
      <c r="BF179" s="160"/>
      <c r="BG179" s="160"/>
      <c r="BH179" s="168"/>
      <c r="BI179" s="169"/>
    </row>
    <row r="180" spans="1:61" ht="16.5" thickBot="1">
      <c r="A180" s="453">
        <f>A177+1</f>
        <v>90</v>
      </c>
      <c r="B180" s="14" t="s">
        <v>84</v>
      </c>
      <c r="C180" s="82">
        <v>43495</v>
      </c>
      <c r="D180" s="14" t="s">
        <v>74</v>
      </c>
      <c r="E180" s="12"/>
      <c r="F180" s="156">
        <v>0.26666666666666666</v>
      </c>
      <c r="G180" s="156">
        <v>0.93333333333333335</v>
      </c>
      <c r="H180" s="156">
        <v>0</v>
      </c>
      <c r="I180" s="156">
        <v>18.133333333333333</v>
      </c>
      <c r="J180" s="156">
        <v>0</v>
      </c>
      <c r="K180" s="156">
        <v>0.93333333333333335</v>
      </c>
      <c r="L180" s="156">
        <v>0</v>
      </c>
      <c r="M180" s="156">
        <v>0</v>
      </c>
      <c r="N180" s="156">
        <v>0.93333333333333335</v>
      </c>
      <c r="O180" s="156">
        <v>0</v>
      </c>
      <c r="P180" s="156">
        <v>0</v>
      </c>
      <c r="Q180" s="156">
        <v>0</v>
      </c>
      <c r="R180" s="156">
        <v>0</v>
      </c>
      <c r="S180" s="156">
        <v>0</v>
      </c>
      <c r="T180" s="156">
        <v>0</v>
      </c>
      <c r="U180" s="156">
        <v>0</v>
      </c>
      <c r="V180" s="156">
        <v>0</v>
      </c>
      <c r="W180" s="156">
        <v>0</v>
      </c>
      <c r="X180" s="156">
        <v>0</v>
      </c>
      <c r="Y180" s="156">
        <v>0</v>
      </c>
      <c r="Z180" s="156">
        <v>0</v>
      </c>
      <c r="AA180" s="156">
        <v>0</v>
      </c>
      <c r="AB180" s="156">
        <v>0</v>
      </c>
      <c r="AC180" s="156">
        <v>0</v>
      </c>
      <c r="AD180" s="156">
        <v>0</v>
      </c>
      <c r="AE180" s="156">
        <v>0</v>
      </c>
      <c r="AF180" s="156">
        <v>0</v>
      </c>
      <c r="AG180" s="156">
        <v>0</v>
      </c>
      <c r="AH180" s="156">
        <v>0</v>
      </c>
      <c r="AI180" s="156">
        <v>0</v>
      </c>
      <c r="AJ180" s="156">
        <v>0</v>
      </c>
      <c r="AK180" s="156">
        <v>0</v>
      </c>
      <c r="AL180" s="156">
        <v>0</v>
      </c>
      <c r="AM180" s="156">
        <v>0</v>
      </c>
      <c r="AN180" s="156">
        <v>0</v>
      </c>
      <c r="AO180" s="156">
        <v>0</v>
      </c>
      <c r="AP180" s="156">
        <v>0</v>
      </c>
      <c r="AQ180" s="157">
        <f>SUM(F180:AP180)-AA180-K180-U180-S180</f>
        <v>20.266666666666666</v>
      </c>
      <c r="AR180" s="113"/>
      <c r="AS180" s="89">
        <v>43495</v>
      </c>
      <c r="AT180" s="88">
        <v>0.47916666666666669</v>
      </c>
      <c r="AU180" s="14" t="s">
        <v>85</v>
      </c>
      <c r="AV180" s="38">
        <v>10</v>
      </c>
      <c r="AW180" s="90" t="s">
        <v>75</v>
      </c>
      <c r="AX180" s="85">
        <v>8.1809999999999992</v>
      </c>
      <c r="AY180" s="85">
        <v>86.5</v>
      </c>
      <c r="AZ180" s="39">
        <v>0.32</v>
      </c>
      <c r="BA180" s="85">
        <v>0.2</v>
      </c>
      <c r="BB180" s="40">
        <v>18</v>
      </c>
      <c r="BC180" s="85">
        <v>760</v>
      </c>
      <c r="BD180" s="40">
        <v>8.51</v>
      </c>
      <c r="BE180" s="85">
        <v>3</v>
      </c>
      <c r="BF180" s="85">
        <v>0</v>
      </c>
      <c r="BG180" s="85">
        <v>17</v>
      </c>
      <c r="BH180" s="86">
        <v>0.3</v>
      </c>
      <c r="BI180" s="87"/>
    </row>
    <row r="181" spans="1:61" ht="18.75" thickBot="1">
      <c r="A181" s="1350">
        <f t="shared" ref="A181" si="56">A180+1</f>
        <v>91</v>
      </c>
      <c r="B181" s="1348" t="s">
        <v>84</v>
      </c>
      <c r="C181" s="82">
        <v>43586</v>
      </c>
      <c r="D181" s="14" t="s">
        <v>74</v>
      </c>
      <c r="E181" s="12"/>
      <c r="F181" s="156">
        <v>0</v>
      </c>
      <c r="G181" s="156">
        <v>217.6</v>
      </c>
      <c r="H181" s="156">
        <v>0</v>
      </c>
      <c r="I181" s="156">
        <v>2.5333333333333332</v>
      </c>
      <c r="J181" s="156">
        <v>0</v>
      </c>
      <c r="K181" s="156">
        <v>0</v>
      </c>
      <c r="L181" s="156">
        <v>0</v>
      </c>
      <c r="M181" s="156">
        <v>0</v>
      </c>
      <c r="N181" s="156">
        <v>0</v>
      </c>
      <c r="O181" s="156">
        <v>0</v>
      </c>
      <c r="P181" s="156">
        <v>0</v>
      </c>
      <c r="Q181" s="156">
        <v>0</v>
      </c>
      <c r="R181" s="156">
        <v>0</v>
      </c>
      <c r="S181" s="156">
        <v>0</v>
      </c>
      <c r="T181" s="156">
        <v>0</v>
      </c>
      <c r="U181" s="156">
        <v>0</v>
      </c>
      <c r="V181" s="156">
        <v>0</v>
      </c>
      <c r="W181" s="156">
        <v>0</v>
      </c>
      <c r="X181" s="156">
        <v>0</v>
      </c>
      <c r="Y181" s="156">
        <v>0</v>
      </c>
      <c r="Z181" s="156">
        <v>0</v>
      </c>
      <c r="AA181" s="156">
        <v>0</v>
      </c>
      <c r="AB181" s="156">
        <v>0</v>
      </c>
      <c r="AC181" s="156">
        <v>0</v>
      </c>
      <c r="AD181" s="156">
        <v>0</v>
      </c>
      <c r="AE181" s="156">
        <v>0</v>
      </c>
      <c r="AF181" s="156">
        <v>0</v>
      </c>
      <c r="AG181" s="156">
        <v>0</v>
      </c>
      <c r="AH181" s="156">
        <v>0</v>
      </c>
      <c r="AI181" s="156">
        <v>0</v>
      </c>
      <c r="AJ181" s="156">
        <v>0</v>
      </c>
      <c r="AK181" s="156">
        <v>0</v>
      </c>
      <c r="AL181" s="156">
        <v>0</v>
      </c>
      <c r="AM181" s="156">
        <v>0</v>
      </c>
      <c r="AN181" s="156">
        <v>0</v>
      </c>
      <c r="AO181" s="156">
        <v>0</v>
      </c>
      <c r="AP181" s="156">
        <v>0</v>
      </c>
      <c r="AQ181" s="157">
        <f>SUM(F181:AP181)-AA181-K181-U181-S181</f>
        <v>220.13333333333333</v>
      </c>
      <c r="AR181" s="113"/>
      <c r="AS181" s="36">
        <v>43586</v>
      </c>
      <c r="AT181" s="88">
        <v>0.5625</v>
      </c>
      <c r="AU181" s="14" t="s">
        <v>85</v>
      </c>
      <c r="AV181" s="14">
        <v>5</v>
      </c>
      <c r="AW181" s="90" t="s">
        <v>75</v>
      </c>
      <c r="AX181" s="14">
        <v>15.76</v>
      </c>
      <c r="AY181" s="14">
        <v>183</v>
      </c>
      <c r="AZ181" s="39">
        <v>0.20399999999999999</v>
      </c>
      <c r="BA181" s="14">
        <v>0.1</v>
      </c>
      <c r="BB181" s="40">
        <v>22.7</v>
      </c>
      <c r="BC181" s="14">
        <v>760.5</v>
      </c>
      <c r="BD181" s="40">
        <v>9.1999999999999993</v>
      </c>
      <c r="BE181" s="14">
        <v>0</v>
      </c>
      <c r="BF181" s="14">
        <v>0</v>
      </c>
      <c r="BG181" s="14">
        <v>10</v>
      </c>
      <c r="BH181" s="86">
        <v>0.05</v>
      </c>
      <c r="BI181" s="42" t="s">
        <v>138</v>
      </c>
    </row>
    <row r="182" spans="1:61" ht="18.75" thickBot="1">
      <c r="B182" s="160"/>
      <c r="C182" s="214" t="s">
        <v>219</v>
      </c>
      <c r="D182" s="1530"/>
      <c r="E182" s="1531">
        <v>0</v>
      </c>
      <c r="F182" s="215">
        <f t="shared" ref="F182:AP182" si="57">AVERAGE(F180:F181)</f>
        <v>0.13333333333333333</v>
      </c>
      <c r="G182" s="215">
        <f t="shared" si="57"/>
        <v>109.26666666666667</v>
      </c>
      <c r="H182" s="215">
        <f t="shared" si="57"/>
        <v>0</v>
      </c>
      <c r="I182" s="215">
        <f t="shared" si="57"/>
        <v>10.333333333333332</v>
      </c>
      <c r="J182" s="215">
        <f t="shared" si="57"/>
        <v>0</v>
      </c>
      <c r="K182" s="215">
        <f t="shared" si="57"/>
        <v>0.46666666666666667</v>
      </c>
      <c r="L182" s="215">
        <f t="shared" si="57"/>
        <v>0</v>
      </c>
      <c r="M182" s="215">
        <f t="shared" si="57"/>
        <v>0</v>
      </c>
      <c r="N182" s="215">
        <f t="shared" si="57"/>
        <v>0.46666666666666667</v>
      </c>
      <c r="O182" s="215">
        <f t="shared" si="57"/>
        <v>0</v>
      </c>
      <c r="P182" s="215">
        <f t="shared" si="57"/>
        <v>0</v>
      </c>
      <c r="Q182" s="215">
        <f t="shared" si="57"/>
        <v>0</v>
      </c>
      <c r="R182" s="215">
        <f t="shared" si="57"/>
        <v>0</v>
      </c>
      <c r="S182" s="215">
        <f t="shared" si="57"/>
        <v>0</v>
      </c>
      <c r="T182" s="215">
        <f t="shared" si="57"/>
        <v>0</v>
      </c>
      <c r="U182" s="215">
        <f t="shared" si="57"/>
        <v>0</v>
      </c>
      <c r="V182" s="215">
        <f t="shared" si="57"/>
        <v>0</v>
      </c>
      <c r="W182" s="215">
        <f t="shared" si="57"/>
        <v>0</v>
      </c>
      <c r="X182" s="215">
        <f t="shared" si="57"/>
        <v>0</v>
      </c>
      <c r="Y182" s="215">
        <f>AVERAGE(Y180:Y181)</f>
        <v>0</v>
      </c>
      <c r="Z182" s="215">
        <f t="shared" si="57"/>
        <v>0</v>
      </c>
      <c r="AA182" s="215">
        <f t="shared" si="57"/>
        <v>0</v>
      </c>
      <c r="AB182" s="215">
        <f t="shared" si="57"/>
        <v>0</v>
      </c>
      <c r="AC182" s="215">
        <f t="shared" si="57"/>
        <v>0</v>
      </c>
      <c r="AD182" s="215">
        <f t="shared" si="57"/>
        <v>0</v>
      </c>
      <c r="AE182" s="215">
        <f t="shared" si="57"/>
        <v>0</v>
      </c>
      <c r="AF182" s="215">
        <f t="shared" si="57"/>
        <v>0</v>
      </c>
      <c r="AG182" s="215">
        <f t="shared" si="57"/>
        <v>0</v>
      </c>
      <c r="AH182" s="215">
        <f t="shared" si="57"/>
        <v>0</v>
      </c>
      <c r="AI182" s="215">
        <f t="shared" si="57"/>
        <v>0</v>
      </c>
      <c r="AJ182" s="215">
        <f t="shared" si="57"/>
        <v>0</v>
      </c>
      <c r="AK182" s="215">
        <f t="shared" si="57"/>
        <v>0</v>
      </c>
      <c r="AL182" s="215">
        <f t="shared" si="57"/>
        <v>0</v>
      </c>
      <c r="AM182" s="215">
        <f t="shared" si="57"/>
        <v>0</v>
      </c>
      <c r="AN182" s="215">
        <f t="shared" si="57"/>
        <v>0</v>
      </c>
      <c r="AO182" s="215">
        <f t="shared" si="57"/>
        <v>0</v>
      </c>
      <c r="AP182" s="215">
        <f t="shared" si="57"/>
        <v>0</v>
      </c>
      <c r="AQ182" s="731">
        <f>SUM(AQ180:AQ181)</f>
        <v>240.39999999999998</v>
      </c>
      <c r="AR182" s="163"/>
      <c r="AS182" s="164"/>
      <c r="AT182" s="165"/>
      <c r="AU182" s="160"/>
      <c r="AV182" s="160"/>
      <c r="AW182" s="166"/>
      <c r="AX182" s="160"/>
      <c r="AY182" s="160"/>
      <c r="AZ182" s="166"/>
      <c r="BA182" s="160"/>
      <c r="BB182" s="167"/>
      <c r="BC182" s="160"/>
      <c r="BD182" s="167"/>
      <c r="BE182" s="160"/>
      <c r="BF182" s="160"/>
      <c r="BG182" s="160"/>
      <c r="BH182" s="168"/>
      <c r="BI182" s="169"/>
    </row>
    <row r="184" spans="1:61" ht="15.75">
      <c r="AO184" s="736" t="s">
        <v>19</v>
      </c>
      <c r="AP184" s="736" t="s">
        <v>77</v>
      </c>
      <c r="AQ184" s="852">
        <f>AQ66</f>
        <v>30140.1</v>
      </c>
      <c r="AS184" t="s">
        <v>220</v>
      </c>
      <c r="AT184" s="305">
        <v>2019</v>
      </c>
    </row>
    <row r="185" spans="1:61" ht="15.75">
      <c r="AO185" s="736" t="s">
        <v>19</v>
      </c>
      <c r="AP185" s="736" t="s">
        <v>77</v>
      </c>
      <c r="AQ185" s="853">
        <f>AQ67</f>
        <v>30140.100000000006</v>
      </c>
      <c r="AS185" t="s">
        <v>221</v>
      </c>
      <c r="AT185" s="305">
        <v>2019</v>
      </c>
    </row>
    <row r="186" spans="1:61" ht="15.75">
      <c r="AO186" s="736" t="s">
        <v>19</v>
      </c>
      <c r="AP186" s="736" t="s">
        <v>211</v>
      </c>
      <c r="AQ186" s="852">
        <f>SUM(AQ69:AQ77,AQ80:AQ86,AQ89:AQ98,AQ101:AQ105,AQ108:AQ117,AQ120:AQ129,AQ132:AQ141,AQ144:AQ153,AQ156:AQ161,AQ164:AQ173,AQ176:AQ177,AQ180:AQ181)</f>
        <v>6218.2666666666628</v>
      </c>
      <c r="AS186" t="s">
        <v>220</v>
      </c>
      <c r="AT186" s="305">
        <v>2019</v>
      </c>
    </row>
    <row r="187" spans="1:61" ht="15.75">
      <c r="AO187" s="736" t="s">
        <v>19</v>
      </c>
      <c r="AP187" s="736" t="s">
        <v>211</v>
      </c>
      <c r="AQ187" s="854">
        <f>SUM(AQ78,AQ87,AQ99,AQ106,AQ118,AQ130,AQ142,AQ154,AQ162,AQ174,AQ178,AQ182)</f>
        <v>6218.2666666666673</v>
      </c>
      <c r="AS187" t="s">
        <v>223</v>
      </c>
      <c r="AT187" s="305">
        <v>2019</v>
      </c>
    </row>
    <row r="188" spans="1:61">
      <c r="AQ188" s="260"/>
      <c r="AT188" s="305"/>
    </row>
    <row r="189" spans="1:61" ht="15.75">
      <c r="AO189" s="737" t="s">
        <v>224</v>
      </c>
      <c r="AP189" s="737" t="s">
        <v>77</v>
      </c>
      <c r="AQ189" s="852">
        <f>'2019 v Salinity'!AQ164</f>
        <v>30140.1</v>
      </c>
      <c r="AS189" t="s">
        <v>220</v>
      </c>
      <c r="AT189" s="305">
        <v>2019</v>
      </c>
    </row>
    <row r="190" spans="1:61" ht="15.75">
      <c r="AO190" s="737" t="s">
        <v>224</v>
      </c>
      <c r="AP190" s="737" t="s">
        <v>77</v>
      </c>
      <c r="AQ190" s="853">
        <f>'2019 v Salinity'!AQ165</f>
        <v>30140.1</v>
      </c>
      <c r="AS190" t="s">
        <v>221</v>
      </c>
      <c r="AT190" s="305">
        <v>2019</v>
      </c>
    </row>
    <row r="191" spans="1:61" ht="15.75">
      <c r="AO191" s="737" t="s">
        <v>224</v>
      </c>
      <c r="AP191" s="737" t="s">
        <v>211</v>
      </c>
      <c r="AQ191" s="852">
        <f>'2019 v Salinity'!AQ166</f>
        <v>6218.2666666666655</v>
      </c>
      <c r="AS191" t="s">
        <v>220</v>
      </c>
      <c r="AT191" s="305">
        <v>2019</v>
      </c>
    </row>
    <row r="192" spans="1:61" ht="15.75">
      <c r="AO192" s="737" t="s">
        <v>224</v>
      </c>
      <c r="AP192" s="737" t="s">
        <v>211</v>
      </c>
      <c r="AQ192" s="854">
        <f>'2019 v Salinity'!AQ167</f>
        <v>6218.2666666666682</v>
      </c>
      <c r="AS192" t="s">
        <v>223</v>
      </c>
      <c r="AT192" s="305">
        <v>2019</v>
      </c>
    </row>
    <row r="193" spans="43:46" ht="15.75" thickBot="1">
      <c r="AQ193" s="260"/>
      <c r="AT193" s="305"/>
    </row>
    <row r="194" spans="43:46" ht="18.75" thickBot="1">
      <c r="AQ194" s="856">
        <f>AQ66+AQ186</f>
        <v>36358.366666666661</v>
      </c>
      <c r="AS194" s="736" t="s">
        <v>225</v>
      </c>
      <c r="AT194" s="857">
        <v>2019</v>
      </c>
    </row>
    <row r="195" spans="43:46" ht="18">
      <c r="AQ195" s="814">
        <f>'2019 v Salinity'!AQ169</f>
        <v>36358.366666666669</v>
      </c>
      <c r="AS195" s="737" t="s">
        <v>226</v>
      </c>
      <c r="AT195" s="737"/>
    </row>
  </sheetData>
  <pageMargins left="0.7" right="0.7" top="0.75" bottom="0.75" header="0.3" footer="0.3"/>
  <pageSetup orientation="landscape"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DG310"/>
  <sheetViews>
    <sheetView zoomScale="90" zoomScaleNormal="90" workbookViewId="0">
      <pane xSplit="5" ySplit="1" topLeftCell="F59" activePane="bottomRight" state="frozen"/>
      <selection pane="bottomRight" activeCell="F205" sqref="F205"/>
      <selection pane="bottomLeft" activeCell="A2" sqref="A2"/>
      <selection pane="topRight" activeCell="E1" sqref="E1"/>
    </sheetView>
  </sheetViews>
  <sheetFormatPr defaultRowHeight="15.75"/>
  <cols>
    <col min="1" max="1" width="16" customWidth="1"/>
    <col min="2" max="2" width="5.5703125" customWidth="1"/>
    <col min="3" max="3" width="10.5703125" style="370" bestFit="1" customWidth="1"/>
    <col min="4" max="4" width="6" style="1" customWidth="1"/>
    <col min="5" max="5" width="1.140625" customWidth="1"/>
    <col min="6" max="6" width="8.85546875" customWidth="1"/>
    <col min="7" max="9" width="7.140625" customWidth="1"/>
    <col min="10" max="39" width="6.5703125" customWidth="1"/>
    <col min="40" max="40" width="10.7109375" customWidth="1"/>
    <col min="42" max="42" width="2.5703125" customWidth="1"/>
    <col min="43" max="43" width="11.42578125" style="886" customWidth="1"/>
    <col min="44" max="44" width="5.5703125" customWidth="1"/>
    <col min="45" max="45" width="9.85546875" style="370" customWidth="1"/>
    <col min="46" max="46" width="9.140625" customWidth="1"/>
    <col min="47" max="47" width="1.140625" customWidth="1"/>
    <col min="48" max="48" width="8.85546875" customWidth="1"/>
    <col min="49" max="58" width="7.140625" customWidth="1"/>
    <col min="59" max="60" width="5.5703125" customWidth="1"/>
    <col min="61" max="63" width="7.140625" customWidth="1"/>
    <col min="64" max="65" width="5.5703125" customWidth="1"/>
    <col min="66" max="66" width="7.140625" customWidth="1"/>
    <col min="67" max="79" width="5.5703125" customWidth="1"/>
    <col min="80" max="80" width="7.140625" customWidth="1"/>
    <col min="81" max="81" width="5.5703125" customWidth="1"/>
    <col min="82" max="82" width="9.5703125" customWidth="1"/>
  </cols>
  <sheetData>
    <row r="1" spans="1:111" s="371" customFormat="1" ht="135" customHeight="1">
      <c r="B1" s="2" t="s">
        <v>19</v>
      </c>
      <c r="C1" s="19" t="s">
        <v>18</v>
      </c>
      <c r="D1" s="2" t="s">
        <v>20</v>
      </c>
      <c r="E1" s="12"/>
      <c r="F1" s="122" t="s">
        <v>22</v>
      </c>
      <c r="G1" s="121" t="s">
        <v>24</v>
      </c>
      <c r="H1" s="122" t="s">
        <v>21</v>
      </c>
      <c r="I1" s="134" t="s">
        <v>23</v>
      </c>
      <c r="J1" s="26" t="s">
        <v>43</v>
      </c>
      <c r="K1" s="27" t="s">
        <v>31</v>
      </c>
      <c r="L1" s="27" t="s">
        <v>28</v>
      </c>
      <c r="M1" s="28" t="s">
        <v>29</v>
      </c>
      <c r="N1" s="122" t="s">
        <v>25</v>
      </c>
      <c r="O1" s="135" t="s">
        <v>38</v>
      </c>
      <c r="P1" s="25" t="s">
        <v>55</v>
      </c>
      <c r="Q1" s="27" t="s">
        <v>30</v>
      </c>
      <c r="R1" s="29"/>
      <c r="S1" s="27" t="s">
        <v>27</v>
      </c>
      <c r="T1" s="27" t="s">
        <v>32</v>
      </c>
      <c r="U1" s="24" t="s">
        <v>33</v>
      </c>
      <c r="V1" s="133" t="s">
        <v>35</v>
      </c>
      <c r="W1" s="135" t="s">
        <v>37</v>
      </c>
      <c r="X1" s="135" t="s">
        <v>39</v>
      </c>
      <c r="Y1" s="395" t="s">
        <v>40</v>
      </c>
      <c r="Z1" s="24" t="s">
        <v>41</v>
      </c>
      <c r="AA1" s="26" t="s">
        <v>44</v>
      </c>
      <c r="AB1" s="26" t="s">
        <v>45</v>
      </c>
      <c r="AC1" s="26" t="s">
        <v>46</v>
      </c>
      <c r="AD1" s="26" t="s">
        <v>47</v>
      </c>
      <c r="AE1" s="26" t="s">
        <v>48</v>
      </c>
      <c r="AF1" s="26" t="s">
        <v>49</v>
      </c>
      <c r="AG1" s="26" t="s">
        <v>50</v>
      </c>
      <c r="AH1" s="26" t="s">
        <v>51</v>
      </c>
      <c r="AI1" s="25" t="s">
        <v>52</v>
      </c>
      <c r="AJ1" s="25" t="s">
        <v>53</v>
      </c>
      <c r="AK1" s="25" t="s">
        <v>54</v>
      </c>
      <c r="AL1" s="25" t="s">
        <v>56</v>
      </c>
      <c r="AM1" s="25" t="s">
        <v>57</v>
      </c>
      <c r="AN1" s="32" t="s">
        <v>200</v>
      </c>
      <c r="AP1" s="421"/>
      <c r="AQ1" s="1038"/>
      <c r="AR1" s="2" t="s">
        <v>19</v>
      </c>
      <c r="AS1" s="19" t="s">
        <v>18</v>
      </c>
      <c r="AT1" s="2" t="s">
        <v>20</v>
      </c>
      <c r="AU1" s="12"/>
      <c r="AV1" s="122" t="s">
        <v>22</v>
      </c>
      <c r="AW1" s="122" t="s">
        <v>21</v>
      </c>
      <c r="AX1" s="121" t="s">
        <v>24</v>
      </c>
      <c r="AY1" s="134" t="s">
        <v>23</v>
      </c>
      <c r="AZ1" s="135" t="s">
        <v>38</v>
      </c>
      <c r="BA1" s="27" t="s">
        <v>28</v>
      </c>
      <c r="BB1" s="122" t="s">
        <v>25</v>
      </c>
      <c r="BC1" s="28" t="s">
        <v>29</v>
      </c>
      <c r="BD1" s="27" t="s">
        <v>31</v>
      </c>
      <c r="BE1" s="135" t="s">
        <v>39</v>
      </c>
      <c r="BF1" s="25" t="s">
        <v>56</v>
      </c>
      <c r="BG1" s="24" t="s">
        <v>41</v>
      </c>
      <c r="BH1" s="25"/>
      <c r="BI1" s="27" t="s">
        <v>27</v>
      </c>
      <c r="BJ1" s="27" t="s">
        <v>30</v>
      </c>
      <c r="BK1" s="27" t="s">
        <v>32</v>
      </c>
      <c r="BL1" s="24" t="s">
        <v>33</v>
      </c>
      <c r="BM1" s="133" t="s">
        <v>35</v>
      </c>
      <c r="BN1" s="135" t="s">
        <v>37</v>
      </c>
      <c r="BO1" s="395" t="s">
        <v>40</v>
      </c>
      <c r="BP1" s="26" t="s">
        <v>43</v>
      </c>
      <c r="BQ1" s="26" t="s">
        <v>44</v>
      </c>
      <c r="BR1" s="26" t="s">
        <v>45</v>
      </c>
      <c r="BS1" s="26" t="s">
        <v>46</v>
      </c>
      <c r="BT1" s="26" t="s">
        <v>47</v>
      </c>
      <c r="BU1" s="26" t="s">
        <v>48</v>
      </c>
      <c r="BV1" s="26" t="s">
        <v>49</v>
      </c>
      <c r="BW1" s="26" t="s">
        <v>50</v>
      </c>
      <c r="BX1" s="26" t="s">
        <v>51</v>
      </c>
      <c r="BY1" s="25" t="s">
        <v>52</v>
      </c>
      <c r="BZ1" s="25" t="s">
        <v>53</v>
      </c>
      <c r="CA1" s="25" t="s">
        <v>54</v>
      </c>
      <c r="CB1" s="25" t="s">
        <v>55</v>
      </c>
      <c r="CC1" s="25" t="s">
        <v>57</v>
      </c>
      <c r="CD1" s="32" t="s">
        <v>200</v>
      </c>
    </row>
    <row r="2" spans="1:111" s="373" customFormat="1" ht="43.5">
      <c r="C2" s="372"/>
      <c r="F2" s="373" t="s">
        <v>168</v>
      </c>
      <c r="G2" s="373" t="s">
        <v>168</v>
      </c>
      <c r="H2" s="373" t="s">
        <v>168</v>
      </c>
      <c r="I2" s="373" t="s">
        <v>168</v>
      </c>
      <c r="J2" s="373" t="s">
        <v>168</v>
      </c>
      <c r="K2" s="373" t="s">
        <v>168</v>
      </c>
      <c r="L2" s="373" t="s">
        <v>168</v>
      </c>
      <c r="M2" s="373" t="s">
        <v>168</v>
      </c>
      <c r="N2" s="373" t="s">
        <v>168</v>
      </c>
      <c r="O2" s="373" t="s">
        <v>168</v>
      </c>
      <c r="P2" s="373" t="s">
        <v>168</v>
      </c>
      <c r="Q2" s="373" t="s">
        <v>168</v>
      </c>
      <c r="S2" s="373" t="s">
        <v>168</v>
      </c>
      <c r="T2" s="373" t="s">
        <v>168</v>
      </c>
      <c r="U2" s="373" t="s">
        <v>168</v>
      </c>
      <c r="V2" s="373" t="s">
        <v>168</v>
      </c>
      <c r="W2" s="373" t="s">
        <v>168</v>
      </c>
      <c r="X2" s="373" t="s">
        <v>168</v>
      </c>
      <c r="Y2" s="373" t="s">
        <v>168</v>
      </c>
      <c r="Z2" s="373" t="s">
        <v>168</v>
      </c>
      <c r="AA2" s="373" t="s">
        <v>168</v>
      </c>
      <c r="AB2" s="373" t="s">
        <v>168</v>
      </c>
      <c r="AC2" s="373" t="s">
        <v>168</v>
      </c>
      <c r="AD2" s="373" t="s">
        <v>168</v>
      </c>
      <c r="AE2" s="373" t="s">
        <v>168</v>
      </c>
      <c r="AF2" s="373" t="s">
        <v>168</v>
      </c>
      <c r="AG2" s="373" t="s">
        <v>168</v>
      </c>
      <c r="AH2" s="373" t="s">
        <v>168</v>
      </c>
      <c r="AI2" s="373" t="s">
        <v>168</v>
      </c>
      <c r="AJ2" s="373" t="s">
        <v>168</v>
      </c>
      <c r="AK2" s="373" t="s">
        <v>168</v>
      </c>
      <c r="AL2" s="373" t="s">
        <v>168</v>
      </c>
      <c r="AM2" s="373" t="s">
        <v>168</v>
      </c>
      <c r="AP2" s="394"/>
      <c r="AQ2" s="608"/>
      <c r="AS2" s="372"/>
      <c r="AV2" s="373" t="s">
        <v>168</v>
      </c>
      <c r="AW2" s="373" t="s">
        <v>168</v>
      </c>
      <c r="AX2" s="373" t="s">
        <v>168</v>
      </c>
      <c r="AY2" s="373" t="s">
        <v>168</v>
      </c>
      <c r="AZ2" s="373" t="s">
        <v>168</v>
      </c>
      <c r="BA2" s="373" t="s">
        <v>168</v>
      </c>
      <c r="BB2" s="373" t="s">
        <v>168</v>
      </c>
      <c r="BC2" s="373" t="s">
        <v>168</v>
      </c>
      <c r="BD2" s="373" t="s">
        <v>168</v>
      </c>
      <c r="BE2" s="373" t="s">
        <v>168</v>
      </c>
      <c r="BF2" s="373" t="s">
        <v>168</v>
      </c>
      <c r="BG2" s="373" t="s">
        <v>168</v>
      </c>
      <c r="BI2" s="373" t="s">
        <v>168</v>
      </c>
      <c r="BJ2" s="373" t="s">
        <v>168</v>
      </c>
      <c r="BK2" s="373" t="s">
        <v>168</v>
      </c>
      <c r="BL2" s="373" t="s">
        <v>168</v>
      </c>
      <c r="BM2" s="373" t="s">
        <v>168</v>
      </c>
      <c r="BN2" s="373" t="s">
        <v>168</v>
      </c>
      <c r="BO2" s="373" t="s">
        <v>168</v>
      </c>
      <c r="BP2" s="373" t="s">
        <v>168</v>
      </c>
      <c r="BQ2" s="373" t="s">
        <v>168</v>
      </c>
      <c r="BR2" s="373" t="s">
        <v>168</v>
      </c>
      <c r="BS2" s="373" t="s">
        <v>168</v>
      </c>
      <c r="BT2" s="373" t="s">
        <v>168</v>
      </c>
      <c r="BU2" s="373" t="s">
        <v>168</v>
      </c>
      <c r="BV2" s="373" t="s">
        <v>168</v>
      </c>
      <c r="BW2" s="373" t="s">
        <v>168</v>
      </c>
      <c r="BX2" s="373" t="s">
        <v>168</v>
      </c>
      <c r="BY2" s="373" t="s">
        <v>168</v>
      </c>
      <c r="BZ2" s="373" t="s">
        <v>168</v>
      </c>
      <c r="CA2" s="373" t="s">
        <v>168</v>
      </c>
      <c r="CB2" s="373" t="s">
        <v>168</v>
      </c>
      <c r="CC2" s="373" t="s">
        <v>168</v>
      </c>
    </row>
    <row r="3" spans="1:111" s="373" customFormat="1" ht="16.5" thickBot="1">
      <c r="C3" s="372"/>
      <c r="D3" s="419" t="s">
        <v>227</v>
      </c>
      <c r="E3" s="417"/>
      <c r="F3" s="299">
        <v>1</v>
      </c>
      <c r="G3" s="299">
        <v>2</v>
      </c>
      <c r="H3" s="299">
        <v>3</v>
      </c>
      <c r="I3" s="299">
        <v>4</v>
      </c>
      <c r="J3" s="299">
        <v>5</v>
      </c>
      <c r="K3" s="299">
        <v>6</v>
      </c>
      <c r="L3" s="299">
        <v>7</v>
      </c>
      <c r="M3" s="299">
        <v>8</v>
      </c>
      <c r="N3" s="299">
        <v>9</v>
      </c>
      <c r="O3" s="299">
        <v>10</v>
      </c>
      <c r="P3" s="299">
        <v>11</v>
      </c>
      <c r="Q3" s="299">
        <v>12</v>
      </c>
      <c r="R3" s="299"/>
      <c r="S3" s="299"/>
      <c r="T3" s="299"/>
      <c r="U3" s="299"/>
      <c r="V3" s="299"/>
      <c r="W3" s="299"/>
      <c r="X3" s="299"/>
      <c r="Y3" s="299"/>
      <c r="Z3" s="299"/>
      <c r="AA3" s="299"/>
      <c r="AB3" s="299"/>
      <c r="AC3" s="299"/>
      <c r="AD3" s="299"/>
      <c r="AE3" s="299"/>
      <c r="AF3" s="299"/>
      <c r="AG3" s="299"/>
      <c r="AH3" s="299"/>
      <c r="AI3" s="299"/>
      <c r="AJ3" s="299"/>
      <c r="AK3" s="299"/>
      <c r="AL3" s="299"/>
      <c r="AM3" s="299"/>
      <c r="AP3" s="394"/>
      <c r="AQ3" s="608"/>
      <c r="AS3" s="372"/>
      <c r="AT3" s="424" t="s">
        <v>162</v>
      </c>
      <c r="AU3" s="402"/>
      <c r="AV3" s="299">
        <v>1</v>
      </c>
      <c r="AW3" s="299">
        <v>2</v>
      </c>
      <c r="AX3" s="299">
        <v>3</v>
      </c>
      <c r="AY3" s="299">
        <v>4</v>
      </c>
      <c r="AZ3" s="299">
        <v>5</v>
      </c>
      <c r="BA3" s="299">
        <v>6</v>
      </c>
      <c r="BB3" s="299">
        <v>7</v>
      </c>
      <c r="BC3" s="299">
        <v>8</v>
      </c>
      <c r="BD3" s="299">
        <v>9</v>
      </c>
      <c r="BE3" s="299">
        <v>10</v>
      </c>
      <c r="BF3" s="299">
        <v>11</v>
      </c>
      <c r="BG3" s="299">
        <v>12</v>
      </c>
      <c r="BH3" s="299"/>
      <c r="BI3" s="299"/>
      <c r="BJ3" s="299"/>
      <c r="BK3" s="299"/>
      <c r="BL3" s="299"/>
      <c r="BM3" s="299"/>
      <c r="BN3" s="299"/>
      <c r="BO3" s="299"/>
      <c r="BP3" s="299"/>
      <c r="BQ3" s="299"/>
      <c r="BR3" s="299"/>
      <c r="BS3" s="299"/>
      <c r="BT3" s="299"/>
      <c r="BU3" s="299"/>
      <c r="BV3" s="299"/>
      <c r="BW3" s="299"/>
      <c r="BX3" s="299"/>
      <c r="BY3" s="299"/>
      <c r="BZ3" s="299"/>
      <c r="CA3" s="299"/>
      <c r="CB3" s="299"/>
      <c r="CC3" s="299"/>
    </row>
    <row r="4" spans="1:111" ht="16.5" thickBot="1">
      <c r="A4" s="1032">
        <v>1</v>
      </c>
      <c r="B4" s="415" t="s">
        <v>82</v>
      </c>
      <c r="C4" s="416">
        <v>43107</v>
      </c>
      <c r="D4" s="14" t="s">
        <v>211</v>
      </c>
      <c r="E4" s="402"/>
      <c r="F4" s="404">
        <v>0</v>
      </c>
      <c r="G4" s="404">
        <v>0</v>
      </c>
      <c r="H4" s="404">
        <v>0.13333333333333333</v>
      </c>
      <c r="I4" s="404">
        <v>0</v>
      </c>
      <c r="J4" s="404">
        <v>0</v>
      </c>
      <c r="K4" s="404">
        <v>20</v>
      </c>
      <c r="L4" s="404">
        <v>0</v>
      </c>
      <c r="M4" s="404">
        <v>0</v>
      </c>
      <c r="N4" s="404">
        <v>0</v>
      </c>
      <c r="O4" s="404">
        <v>0</v>
      </c>
      <c r="P4" s="404"/>
      <c r="Q4" s="404">
        <v>0</v>
      </c>
      <c r="R4" s="404"/>
      <c r="S4" s="404">
        <v>0</v>
      </c>
      <c r="T4" s="404">
        <v>0</v>
      </c>
      <c r="U4" s="404">
        <v>0</v>
      </c>
      <c r="V4" s="404">
        <v>0</v>
      </c>
      <c r="W4" s="404"/>
      <c r="X4" s="404">
        <v>0</v>
      </c>
      <c r="Y4" s="404">
        <v>0</v>
      </c>
      <c r="Z4" s="404">
        <v>0</v>
      </c>
      <c r="AA4" s="404">
        <v>0</v>
      </c>
      <c r="AB4" s="404"/>
      <c r="AC4" s="404"/>
      <c r="AD4" s="404"/>
      <c r="AE4" s="404"/>
      <c r="AF4" s="404">
        <v>0</v>
      </c>
      <c r="AG4" s="404">
        <v>0</v>
      </c>
      <c r="AH4" s="404"/>
      <c r="AI4" s="404"/>
      <c r="AJ4" s="404">
        <v>0</v>
      </c>
      <c r="AK4" s="404"/>
      <c r="AL4" s="404"/>
      <c r="AM4" s="404"/>
      <c r="AN4" s="1040">
        <f>SUM(F4:AM4)</f>
        <v>20.133333333333333</v>
      </c>
      <c r="AO4" s="13"/>
      <c r="AP4" s="263"/>
      <c r="AQ4" s="1039">
        <v>1</v>
      </c>
      <c r="AR4" s="400" t="s">
        <v>82</v>
      </c>
      <c r="AS4" s="401">
        <v>43218</v>
      </c>
      <c r="AT4" s="400" t="s">
        <v>77</v>
      </c>
      <c r="AU4" s="402"/>
      <c r="AV4" s="404">
        <v>0</v>
      </c>
      <c r="AW4" s="404">
        <v>326.19775739041796</v>
      </c>
      <c r="AX4" s="404">
        <v>0</v>
      </c>
      <c r="AY4" s="404">
        <v>0</v>
      </c>
      <c r="AZ4" s="404">
        <v>0</v>
      </c>
      <c r="BA4" s="404">
        <v>0</v>
      </c>
      <c r="BB4" s="404">
        <v>0</v>
      </c>
      <c r="BC4" s="404">
        <v>0</v>
      </c>
      <c r="BD4" s="404">
        <v>0</v>
      </c>
      <c r="BE4" s="404">
        <v>0</v>
      </c>
      <c r="BF4" s="404"/>
      <c r="BG4" s="404">
        <v>0</v>
      </c>
      <c r="BH4" s="404"/>
      <c r="BI4" s="404">
        <v>0</v>
      </c>
      <c r="BJ4" s="404">
        <v>0</v>
      </c>
      <c r="BK4" s="404">
        <v>0</v>
      </c>
      <c r="BL4" s="404">
        <v>0</v>
      </c>
      <c r="BM4" s="404">
        <v>0</v>
      </c>
      <c r="BN4" s="404"/>
      <c r="BO4" s="404">
        <v>0</v>
      </c>
      <c r="BP4" s="404">
        <v>0</v>
      </c>
      <c r="BQ4" s="404">
        <v>0</v>
      </c>
      <c r="BR4" s="404"/>
      <c r="BS4" s="404"/>
      <c r="BT4" s="404"/>
      <c r="BU4" s="404"/>
      <c r="BV4" s="404">
        <v>0</v>
      </c>
      <c r="BW4" s="404">
        <v>0</v>
      </c>
      <c r="BX4" s="404"/>
      <c r="BY4" s="404"/>
      <c r="BZ4" s="404">
        <v>0</v>
      </c>
      <c r="CA4" s="404"/>
      <c r="CB4" s="404"/>
      <c r="CC4" s="404"/>
      <c r="CD4" s="403">
        <f>SUM(AV4:CC4)</f>
        <v>326.19775739041796</v>
      </c>
      <c r="CE4" s="373"/>
      <c r="CF4" s="373"/>
      <c r="CG4" s="373"/>
      <c r="CH4" s="373"/>
      <c r="CI4" s="373"/>
      <c r="CJ4" s="373"/>
      <c r="CK4" s="373"/>
      <c r="CL4" s="373"/>
      <c r="CM4" s="373"/>
      <c r="CN4" s="373"/>
      <c r="CO4" s="373"/>
      <c r="CP4" s="373"/>
      <c r="CQ4" s="373"/>
      <c r="CR4" s="373"/>
      <c r="CS4" s="373"/>
      <c r="CT4" s="373"/>
      <c r="CU4" s="373"/>
      <c r="CV4" s="373"/>
      <c r="CW4" s="373"/>
      <c r="CX4" s="373"/>
      <c r="CY4" s="373"/>
      <c r="CZ4" s="373"/>
      <c r="DA4" s="373"/>
      <c r="DB4" s="373"/>
      <c r="DC4" s="373"/>
      <c r="DD4" s="373"/>
      <c r="DE4" s="373"/>
      <c r="DF4" s="373"/>
      <c r="DG4" s="373"/>
    </row>
    <row r="5" spans="1:111" ht="16.5" thickBot="1">
      <c r="A5" s="1032">
        <f>A4+1</f>
        <v>2</v>
      </c>
      <c r="B5" s="415" t="s">
        <v>82</v>
      </c>
      <c r="C5" s="416">
        <v>43120</v>
      </c>
      <c r="D5" s="14" t="s">
        <v>211</v>
      </c>
      <c r="E5" s="402"/>
      <c r="F5" s="404">
        <v>4.9333333333333336</v>
      </c>
      <c r="G5" s="404">
        <v>0.13333333333333333</v>
      </c>
      <c r="H5" s="404">
        <v>0.66666666666666663</v>
      </c>
      <c r="I5" s="404">
        <v>0</v>
      </c>
      <c r="J5" s="404">
        <v>0</v>
      </c>
      <c r="K5" s="404">
        <v>0</v>
      </c>
      <c r="L5" s="404">
        <v>0</v>
      </c>
      <c r="M5" s="404">
        <v>0</v>
      </c>
      <c r="N5" s="404">
        <v>0</v>
      </c>
      <c r="O5" s="404">
        <v>0</v>
      </c>
      <c r="P5" s="404"/>
      <c r="Q5" s="404">
        <v>0</v>
      </c>
      <c r="R5" s="404"/>
      <c r="S5" s="404">
        <v>0</v>
      </c>
      <c r="T5" s="404">
        <v>0</v>
      </c>
      <c r="U5" s="404">
        <v>0</v>
      </c>
      <c r="V5" s="404">
        <v>0</v>
      </c>
      <c r="W5" s="404"/>
      <c r="X5" s="404">
        <v>0</v>
      </c>
      <c r="Y5" s="404">
        <v>0</v>
      </c>
      <c r="Z5" s="404">
        <v>0</v>
      </c>
      <c r="AA5" s="404">
        <v>0</v>
      </c>
      <c r="AB5" s="404"/>
      <c r="AC5" s="404"/>
      <c r="AD5" s="404"/>
      <c r="AE5" s="404"/>
      <c r="AF5" s="404">
        <v>0</v>
      </c>
      <c r="AG5" s="404">
        <v>0</v>
      </c>
      <c r="AH5" s="404"/>
      <c r="AI5" s="404"/>
      <c r="AJ5" s="404">
        <v>0</v>
      </c>
      <c r="AK5" s="404"/>
      <c r="AL5" s="404"/>
      <c r="AM5" s="404"/>
      <c r="AN5" s="403">
        <f t="shared" ref="AN5:AN21" si="0">SUM(F5:AM5)</f>
        <v>5.7333333333333343</v>
      </c>
      <c r="AO5" s="13"/>
      <c r="AP5" s="263"/>
      <c r="AQ5" s="1039">
        <f>AQ4+1</f>
        <v>2</v>
      </c>
      <c r="AR5" s="400" t="s">
        <v>82</v>
      </c>
      <c r="AS5" s="401">
        <v>43336</v>
      </c>
      <c r="AT5" s="400" t="s">
        <v>77</v>
      </c>
      <c r="AU5" s="402"/>
      <c r="AV5" s="404">
        <v>0</v>
      </c>
      <c r="AW5" s="404">
        <v>0</v>
      </c>
      <c r="AX5" s="404">
        <v>0</v>
      </c>
      <c r="AY5" s="404">
        <v>0</v>
      </c>
      <c r="AZ5" s="404">
        <v>0</v>
      </c>
      <c r="BA5" s="404">
        <v>0</v>
      </c>
      <c r="BB5" s="404">
        <v>0</v>
      </c>
      <c r="BC5" s="404">
        <v>0</v>
      </c>
      <c r="BD5" s="404">
        <v>0</v>
      </c>
      <c r="BE5" s="404">
        <v>0</v>
      </c>
      <c r="BF5" s="404"/>
      <c r="BG5" s="404">
        <v>0</v>
      </c>
      <c r="BH5" s="404"/>
      <c r="BI5" s="404">
        <v>0</v>
      </c>
      <c r="BJ5" s="404">
        <v>0</v>
      </c>
      <c r="BK5" s="404">
        <v>0</v>
      </c>
      <c r="BL5" s="404">
        <v>0</v>
      </c>
      <c r="BM5" s="404">
        <v>0</v>
      </c>
      <c r="BN5" s="404"/>
      <c r="BO5" s="404">
        <v>0</v>
      </c>
      <c r="BP5" s="404">
        <v>0</v>
      </c>
      <c r="BQ5" s="404">
        <v>0</v>
      </c>
      <c r="BR5" s="404"/>
      <c r="BS5" s="404"/>
      <c r="BT5" s="404"/>
      <c r="BU5" s="404"/>
      <c r="BV5" s="404">
        <v>0</v>
      </c>
      <c r="BW5" s="404">
        <v>0</v>
      </c>
      <c r="BX5" s="404"/>
      <c r="BY5" s="404"/>
      <c r="BZ5" s="404">
        <v>0</v>
      </c>
      <c r="CA5" s="404"/>
      <c r="CB5" s="404"/>
      <c r="CC5" s="404"/>
      <c r="CD5" s="403">
        <f t="shared" ref="CD5:CD9" si="1">SUM(AV5:CC5)</f>
        <v>0</v>
      </c>
      <c r="CE5" s="373"/>
      <c r="CF5" s="373"/>
      <c r="CG5" s="373"/>
      <c r="CH5" s="373"/>
      <c r="CI5" s="373"/>
      <c r="CJ5" s="373"/>
      <c r="CK5" s="373"/>
      <c r="CL5" s="373"/>
      <c r="CM5" s="373"/>
      <c r="CN5" s="373"/>
      <c r="CO5" s="373"/>
      <c r="CP5" s="373"/>
      <c r="CQ5" s="373"/>
      <c r="CR5" s="373"/>
      <c r="CS5" s="373"/>
      <c r="CT5" s="373"/>
      <c r="CU5" s="373"/>
      <c r="CV5" s="373"/>
      <c r="CW5" s="373"/>
      <c r="CX5" s="373"/>
      <c r="CY5" s="373"/>
      <c r="CZ5" s="373"/>
      <c r="DA5" s="373"/>
      <c r="DB5" s="373"/>
      <c r="DC5" s="373"/>
      <c r="DD5" s="373"/>
      <c r="DE5" s="373"/>
      <c r="DF5" s="373"/>
      <c r="DG5" s="373"/>
    </row>
    <row r="6" spans="1:111" ht="16.5" thickBot="1">
      <c r="A6" s="1032">
        <f t="shared" ref="A6:A21" si="2">A5+1</f>
        <v>3</v>
      </c>
      <c r="B6" s="415" t="s">
        <v>82</v>
      </c>
      <c r="C6" s="416">
        <v>43127</v>
      </c>
      <c r="D6" s="14" t="s">
        <v>211</v>
      </c>
      <c r="E6" s="402"/>
      <c r="F6" s="404">
        <v>0</v>
      </c>
      <c r="G6" s="404">
        <v>0</v>
      </c>
      <c r="H6" s="404">
        <v>0.13333333333333333</v>
      </c>
      <c r="I6" s="404">
        <v>12</v>
      </c>
      <c r="J6" s="404">
        <v>0</v>
      </c>
      <c r="K6" s="404">
        <v>0</v>
      </c>
      <c r="L6" s="404">
        <v>0</v>
      </c>
      <c r="M6" s="404">
        <v>0</v>
      </c>
      <c r="N6" s="404">
        <v>1.7333333333333334</v>
      </c>
      <c r="O6" s="404">
        <v>0</v>
      </c>
      <c r="P6" s="404"/>
      <c r="Q6" s="404">
        <v>0</v>
      </c>
      <c r="R6" s="404"/>
      <c r="S6" s="404">
        <v>0</v>
      </c>
      <c r="T6" s="404">
        <v>0</v>
      </c>
      <c r="U6" s="404">
        <v>0</v>
      </c>
      <c r="V6" s="404">
        <v>0</v>
      </c>
      <c r="W6" s="404"/>
      <c r="X6" s="404">
        <v>0</v>
      </c>
      <c r="Y6" s="404">
        <v>0</v>
      </c>
      <c r="Z6" s="404">
        <v>0</v>
      </c>
      <c r="AA6" s="404">
        <v>0</v>
      </c>
      <c r="AB6" s="404"/>
      <c r="AC6" s="404"/>
      <c r="AD6" s="404"/>
      <c r="AE6" s="404"/>
      <c r="AF6" s="404">
        <v>0</v>
      </c>
      <c r="AG6" s="404">
        <v>0</v>
      </c>
      <c r="AH6" s="404"/>
      <c r="AI6" s="404"/>
      <c r="AJ6" s="404">
        <v>0</v>
      </c>
      <c r="AK6" s="404"/>
      <c r="AL6" s="404"/>
      <c r="AM6" s="404"/>
      <c r="AN6" s="403">
        <f t="shared" si="0"/>
        <v>13.866666666666667</v>
      </c>
      <c r="AO6" s="13"/>
      <c r="AP6" s="263"/>
      <c r="AQ6" s="1039">
        <f t="shared" ref="AQ6:AQ9" si="3">AQ5+1</f>
        <v>3</v>
      </c>
      <c r="AR6" s="44" t="s">
        <v>82</v>
      </c>
      <c r="AS6" s="43">
        <v>43566</v>
      </c>
      <c r="AT6" s="281" t="s">
        <v>77</v>
      </c>
      <c r="AU6" s="12"/>
      <c r="AV6" s="45">
        <v>570.96</v>
      </c>
      <c r="AW6" s="45">
        <v>109.80000000000001</v>
      </c>
      <c r="AX6" s="45">
        <v>0</v>
      </c>
      <c r="AY6" s="45">
        <v>10.98</v>
      </c>
      <c r="AZ6" s="45">
        <v>944.28000000000009</v>
      </c>
      <c r="BA6" s="45">
        <v>0</v>
      </c>
      <c r="BB6" s="45">
        <v>0</v>
      </c>
      <c r="BC6" s="45">
        <v>0</v>
      </c>
      <c r="BD6" s="45">
        <v>0</v>
      </c>
      <c r="BE6" s="45">
        <v>0</v>
      </c>
      <c r="BF6" s="45">
        <v>0</v>
      </c>
      <c r="BG6" s="45">
        <v>0</v>
      </c>
      <c r="BH6" s="45"/>
      <c r="BI6" s="45">
        <v>0</v>
      </c>
      <c r="BJ6" s="45">
        <v>0</v>
      </c>
      <c r="BK6" s="45">
        <v>0</v>
      </c>
      <c r="BL6" s="45">
        <v>0</v>
      </c>
      <c r="BM6" s="45">
        <v>0</v>
      </c>
      <c r="BN6" s="45">
        <v>0</v>
      </c>
      <c r="BO6" s="45">
        <v>0</v>
      </c>
      <c r="BP6" s="45">
        <v>10.98</v>
      </c>
      <c r="BQ6" s="45">
        <v>0</v>
      </c>
      <c r="BR6" s="45">
        <v>0</v>
      </c>
      <c r="BS6" s="45">
        <v>0</v>
      </c>
      <c r="BT6" s="45">
        <v>0</v>
      </c>
      <c r="BU6" s="45">
        <v>0</v>
      </c>
      <c r="BV6" s="45">
        <v>0</v>
      </c>
      <c r="BW6" s="45">
        <v>0</v>
      </c>
      <c r="BX6" s="45">
        <v>0</v>
      </c>
      <c r="BY6" s="45">
        <v>0</v>
      </c>
      <c r="BZ6" s="45">
        <v>0</v>
      </c>
      <c r="CA6" s="45">
        <v>0</v>
      </c>
      <c r="CB6" s="45">
        <v>0</v>
      </c>
      <c r="CC6" s="45">
        <v>0</v>
      </c>
      <c r="CD6" s="33">
        <f t="shared" si="1"/>
        <v>1647</v>
      </c>
      <c r="CE6" s="373"/>
      <c r="CF6" s="373"/>
      <c r="CG6" s="373"/>
      <c r="CH6" s="373"/>
      <c r="CI6" s="373"/>
      <c r="CJ6" s="373"/>
      <c r="CK6" s="373"/>
      <c r="CL6" s="373"/>
      <c r="CM6" s="373"/>
      <c r="CN6" s="373"/>
      <c r="CO6" s="373"/>
      <c r="CP6" s="373"/>
      <c r="CQ6" s="373"/>
      <c r="CR6" s="373"/>
      <c r="CS6" s="373"/>
      <c r="CT6" s="373"/>
      <c r="CU6" s="373"/>
      <c r="CV6" s="373"/>
      <c r="CW6" s="373"/>
      <c r="CX6" s="373"/>
      <c r="CY6" s="373"/>
      <c r="CZ6" s="373"/>
      <c r="DA6" s="373"/>
      <c r="DB6" s="373"/>
      <c r="DC6" s="373"/>
      <c r="DD6" s="373"/>
      <c r="DE6" s="373"/>
      <c r="DF6" s="373"/>
      <c r="DG6" s="373"/>
    </row>
    <row r="7" spans="1:111" ht="16.5" thickBot="1">
      <c r="A7" s="1032">
        <f t="shared" si="2"/>
        <v>4</v>
      </c>
      <c r="B7" s="415" t="s">
        <v>82</v>
      </c>
      <c r="C7" s="416">
        <v>43134</v>
      </c>
      <c r="D7" s="14" t="s">
        <v>211</v>
      </c>
      <c r="E7" s="402"/>
      <c r="F7" s="404">
        <v>41.6</v>
      </c>
      <c r="G7" s="404">
        <v>0</v>
      </c>
      <c r="H7" s="404">
        <v>0.93333333333333335</v>
      </c>
      <c r="I7" s="404">
        <v>0.4</v>
      </c>
      <c r="J7" s="404">
        <v>0</v>
      </c>
      <c r="K7" s="404">
        <v>0</v>
      </c>
      <c r="L7" s="404">
        <v>0.13333333333333333</v>
      </c>
      <c r="M7" s="404">
        <v>0</v>
      </c>
      <c r="N7" s="404">
        <v>0</v>
      </c>
      <c r="O7" s="404">
        <v>0</v>
      </c>
      <c r="P7" s="404"/>
      <c r="Q7" s="404">
        <v>0</v>
      </c>
      <c r="R7" s="404"/>
      <c r="S7" s="404">
        <v>0</v>
      </c>
      <c r="T7" s="404">
        <v>0</v>
      </c>
      <c r="U7" s="404">
        <v>0</v>
      </c>
      <c r="V7" s="404">
        <v>0</v>
      </c>
      <c r="W7" s="404"/>
      <c r="X7" s="404">
        <v>0</v>
      </c>
      <c r="Y7" s="404">
        <v>0</v>
      </c>
      <c r="Z7" s="404">
        <v>0</v>
      </c>
      <c r="AA7" s="404">
        <v>0</v>
      </c>
      <c r="AB7" s="404"/>
      <c r="AC7" s="404"/>
      <c r="AD7" s="404"/>
      <c r="AE7" s="404"/>
      <c r="AF7" s="404">
        <v>0</v>
      </c>
      <c r="AG7" s="404">
        <v>0</v>
      </c>
      <c r="AH7" s="404"/>
      <c r="AI7" s="404"/>
      <c r="AJ7" s="404">
        <v>0</v>
      </c>
      <c r="AK7" s="404"/>
      <c r="AL7" s="404"/>
      <c r="AM7" s="404"/>
      <c r="AN7" s="403">
        <f t="shared" si="0"/>
        <v>43.066666666666663</v>
      </c>
      <c r="AO7" s="13"/>
      <c r="AP7" s="263"/>
      <c r="AQ7" s="1039">
        <f t="shared" si="3"/>
        <v>4</v>
      </c>
      <c r="AR7" s="44" t="s">
        <v>82</v>
      </c>
      <c r="AS7" s="43">
        <v>43658</v>
      </c>
      <c r="AT7" s="44" t="s">
        <v>77</v>
      </c>
      <c r="AU7" s="12"/>
      <c r="AV7" s="45">
        <v>0</v>
      </c>
      <c r="AW7" s="45">
        <v>0</v>
      </c>
      <c r="AX7" s="45">
        <v>0</v>
      </c>
      <c r="AY7" s="45">
        <v>43.92</v>
      </c>
      <c r="AZ7" s="45">
        <v>0</v>
      </c>
      <c r="BA7" s="45">
        <v>0</v>
      </c>
      <c r="BB7" s="45">
        <v>0</v>
      </c>
      <c r="BC7" s="45">
        <v>0</v>
      </c>
      <c r="BD7" s="45">
        <v>0</v>
      </c>
      <c r="BE7" s="45">
        <v>0</v>
      </c>
      <c r="BF7" s="45">
        <v>0</v>
      </c>
      <c r="BG7" s="45">
        <v>0</v>
      </c>
      <c r="BH7" s="45"/>
      <c r="BI7" s="45">
        <v>0</v>
      </c>
      <c r="BJ7" s="45">
        <v>0</v>
      </c>
      <c r="BK7" s="45">
        <v>0</v>
      </c>
      <c r="BL7" s="45">
        <v>0</v>
      </c>
      <c r="BM7" s="45">
        <v>0</v>
      </c>
      <c r="BN7" s="45">
        <v>0</v>
      </c>
      <c r="BO7" s="45">
        <v>0</v>
      </c>
      <c r="BP7" s="45">
        <v>0</v>
      </c>
      <c r="BQ7" s="45">
        <v>0</v>
      </c>
      <c r="BR7" s="45">
        <v>0</v>
      </c>
      <c r="BS7" s="45">
        <v>0</v>
      </c>
      <c r="BT7" s="45">
        <v>0</v>
      </c>
      <c r="BU7" s="45">
        <v>0</v>
      </c>
      <c r="BV7" s="45">
        <v>0</v>
      </c>
      <c r="BW7" s="45">
        <v>0</v>
      </c>
      <c r="BX7" s="45">
        <v>0</v>
      </c>
      <c r="BY7" s="45">
        <v>0</v>
      </c>
      <c r="BZ7" s="45">
        <v>0</v>
      </c>
      <c r="CA7" s="45">
        <v>0</v>
      </c>
      <c r="CB7" s="45">
        <v>0</v>
      </c>
      <c r="CC7" s="45">
        <v>0</v>
      </c>
      <c r="CD7" s="33">
        <f t="shared" si="1"/>
        <v>43.92</v>
      </c>
      <c r="CE7" s="373"/>
      <c r="CF7" s="373"/>
      <c r="CG7" s="373"/>
      <c r="CH7" s="373"/>
      <c r="CI7" s="373"/>
      <c r="CJ7" s="373"/>
      <c r="CK7" s="373"/>
      <c r="CL7" s="373"/>
      <c r="CM7" s="373"/>
      <c r="CN7" s="373"/>
      <c r="CO7" s="373"/>
      <c r="CP7" s="373"/>
      <c r="CQ7" s="373"/>
      <c r="CR7" s="373"/>
      <c r="CS7" s="373"/>
      <c r="CT7" s="373"/>
      <c r="CU7" s="373"/>
      <c r="CV7" s="373"/>
      <c r="CW7" s="373"/>
      <c r="CX7" s="373"/>
      <c r="CY7" s="373"/>
      <c r="CZ7" s="373"/>
      <c r="DA7" s="373"/>
      <c r="DB7" s="373"/>
      <c r="DC7" s="373"/>
      <c r="DD7" s="373"/>
      <c r="DE7" s="373"/>
      <c r="DF7" s="373"/>
      <c r="DG7" s="373"/>
    </row>
    <row r="8" spans="1:111" ht="16.5" thickBot="1">
      <c r="A8" s="1032">
        <f t="shared" si="2"/>
        <v>5</v>
      </c>
      <c r="B8" s="415" t="s">
        <v>82</v>
      </c>
      <c r="C8" s="416">
        <v>43154</v>
      </c>
      <c r="D8" s="14" t="s">
        <v>211</v>
      </c>
      <c r="E8" s="402"/>
      <c r="F8" s="404">
        <v>100.8</v>
      </c>
      <c r="G8" s="404">
        <v>0</v>
      </c>
      <c r="H8" s="404">
        <v>0.26666666666666666</v>
      </c>
      <c r="I8" s="404">
        <v>0.4</v>
      </c>
      <c r="J8" s="404">
        <v>0</v>
      </c>
      <c r="K8" s="404">
        <v>0.13333333333333333</v>
      </c>
      <c r="L8" s="404">
        <v>0</v>
      </c>
      <c r="M8" s="404">
        <v>0</v>
      </c>
      <c r="N8" s="404">
        <v>0</v>
      </c>
      <c r="O8" s="404">
        <v>0</v>
      </c>
      <c r="P8" s="404"/>
      <c r="Q8" s="404">
        <v>0</v>
      </c>
      <c r="R8" s="404"/>
      <c r="S8" s="404">
        <v>0</v>
      </c>
      <c r="T8" s="404">
        <v>0</v>
      </c>
      <c r="U8" s="404">
        <v>0</v>
      </c>
      <c r="V8" s="404">
        <v>0</v>
      </c>
      <c r="W8" s="404"/>
      <c r="X8" s="404">
        <v>0</v>
      </c>
      <c r="Y8" s="404">
        <v>0</v>
      </c>
      <c r="Z8" s="404">
        <v>0</v>
      </c>
      <c r="AA8" s="404">
        <v>0</v>
      </c>
      <c r="AB8" s="404"/>
      <c r="AC8" s="404"/>
      <c r="AD8" s="404"/>
      <c r="AE8" s="404"/>
      <c r="AF8" s="404">
        <v>0</v>
      </c>
      <c r="AG8" s="404">
        <v>0</v>
      </c>
      <c r="AH8" s="404"/>
      <c r="AI8" s="404"/>
      <c r="AJ8" s="404">
        <v>0</v>
      </c>
      <c r="AK8" s="404"/>
      <c r="AL8" s="404"/>
      <c r="AM8" s="404"/>
      <c r="AN8" s="403">
        <f t="shared" si="0"/>
        <v>101.60000000000001</v>
      </c>
      <c r="AO8" s="13"/>
      <c r="AP8" s="263"/>
      <c r="AQ8" s="1039">
        <f t="shared" si="3"/>
        <v>5</v>
      </c>
      <c r="AR8" s="44" t="s">
        <v>82</v>
      </c>
      <c r="AS8" s="43">
        <v>43679</v>
      </c>
      <c r="AT8" s="44" t="s">
        <v>77</v>
      </c>
      <c r="AU8" s="12"/>
      <c r="AV8" s="45">
        <v>0</v>
      </c>
      <c r="AW8" s="45">
        <v>0</v>
      </c>
      <c r="AX8" s="45">
        <v>0</v>
      </c>
      <c r="AY8" s="45">
        <v>10.98</v>
      </c>
      <c r="AZ8" s="45">
        <v>0</v>
      </c>
      <c r="BA8" s="45">
        <v>0</v>
      </c>
      <c r="BB8" s="45">
        <v>0</v>
      </c>
      <c r="BC8" s="45">
        <v>0</v>
      </c>
      <c r="BD8" s="45">
        <v>0</v>
      </c>
      <c r="BE8" s="45">
        <v>0</v>
      </c>
      <c r="BF8" s="45">
        <v>0</v>
      </c>
      <c r="BG8" s="45">
        <v>0</v>
      </c>
      <c r="BH8" s="45"/>
      <c r="BI8" s="45">
        <v>0</v>
      </c>
      <c r="BJ8" s="45">
        <v>0</v>
      </c>
      <c r="BK8" s="45">
        <v>0</v>
      </c>
      <c r="BL8" s="45">
        <v>0</v>
      </c>
      <c r="BM8" s="45">
        <v>0</v>
      </c>
      <c r="BN8" s="45">
        <v>0</v>
      </c>
      <c r="BO8" s="45">
        <v>0</v>
      </c>
      <c r="BP8" s="45">
        <v>0</v>
      </c>
      <c r="BQ8" s="45">
        <v>0</v>
      </c>
      <c r="BR8" s="45">
        <v>0</v>
      </c>
      <c r="BS8" s="45">
        <v>0</v>
      </c>
      <c r="BT8" s="45">
        <v>0</v>
      </c>
      <c r="BU8" s="45">
        <v>0</v>
      </c>
      <c r="BV8" s="45">
        <v>0</v>
      </c>
      <c r="BW8" s="45">
        <v>0</v>
      </c>
      <c r="BX8" s="45">
        <v>0</v>
      </c>
      <c r="BY8" s="45">
        <v>0</v>
      </c>
      <c r="BZ8" s="45">
        <v>0</v>
      </c>
      <c r="CA8" s="45">
        <v>0</v>
      </c>
      <c r="CB8" s="45">
        <v>0</v>
      </c>
      <c r="CC8" s="45">
        <v>0</v>
      </c>
      <c r="CD8" s="33">
        <f t="shared" si="1"/>
        <v>10.98</v>
      </c>
      <c r="CE8" s="373"/>
      <c r="CF8" s="373"/>
      <c r="CG8" s="373"/>
      <c r="CH8" s="373"/>
      <c r="CI8" s="373"/>
      <c r="CJ8" s="373"/>
      <c r="CK8" s="373"/>
      <c r="CL8" s="373"/>
      <c r="CM8" s="373"/>
      <c r="CN8" s="373"/>
      <c r="CO8" s="373"/>
      <c r="CP8" s="373"/>
      <c r="CQ8" s="373"/>
      <c r="CR8" s="373"/>
      <c r="CS8" s="373"/>
      <c r="CT8" s="373"/>
      <c r="CU8" s="373"/>
      <c r="CV8" s="373"/>
      <c r="CW8" s="373"/>
      <c r="CX8" s="373"/>
      <c r="CY8" s="373"/>
      <c r="CZ8" s="373"/>
      <c r="DA8" s="373"/>
      <c r="DB8" s="373"/>
      <c r="DC8" s="373"/>
      <c r="DD8" s="373"/>
      <c r="DE8" s="373"/>
      <c r="DF8" s="373"/>
      <c r="DG8" s="373"/>
    </row>
    <row r="9" spans="1:111" ht="16.5" thickBot="1">
      <c r="A9" s="1032">
        <f t="shared" si="2"/>
        <v>6</v>
      </c>
      <c r="B9" s="415" t="s">
        <v>82</v>
      </c>
      <c r="C9" s="416">
        <v>43194</v>
      </c>
      <c r="D9" s="14" t="s">
        <v>211</v>
      </c>
      <c r="E9" s="402"/>
      <c r="F9" s="404">
        <v>77.333333333333329</v>
      </c>
      <c r="G9" s="404">
        <v>0</v>
      </c>
      <c r="H9" s="404">
        <v>120</v>
      </c>
      <c r="I9" s="404">
        <v>2.1333333333333333</v>
      </c>
      <c r="J9" s="404">
        <v>0</v>
      </c>
      <c r="K9" s="404">
        <v>0</v>
      </c>
      <c r="L9" s="404">
        <v>0</v>
      </c>
      <c r="M9" s="404">
        <v>0</v>
      </c>
      <c r="N9" s="404">
        <v>0</v>
      </c>
      <c r="O9" s="404">
        <v>0</v>
      </c>
      <c r="P9" s="404"/>
      <c r="Q9" s="404">
        <v>0.13333333333333333</v>
      </c>
      <c r="R9" s="404"/>
      <c r="S9" s="404">
        <v>0</v>
      </c>
      <c r="T9" s="404">
        <v>0</v>
      </c>
      <c r="U9" s="404">
        <v>0</v>
      </c>
      <c r="V9" s="404">
        <v>0</v>
      </c>
      <c r="W9" s="404"/>
      <c r="X9" s="404">
        <v>0</v>
      </c>
      <c r="Y9" s="404">
        <v>0</v>
      </c>
      <c r="Z9" s="404">
        <v>0</v>
      </c>
      <c r="AA9" s="404">
        <v>0</v>
      </c>
      <c r="AB9" s="404"/>
      <c r="AC9" s="404"/>
      <c r="AD9" s="404"/>
      <c r="AE9" s="404"/>
      <c r="AF9" s="404">
        <v>0</v>
      </c>
      <c r="AG9" s="404">
        <v>0</v>
      </c>
      <c r="AH9" s="404"/>
      <c r="AI9" s="404"/>
      <c r="AJ9" s="404">
        <v>0</v>
      </c>
      <c r="AK9" s="404"/>
      <c r="AL9" s="404"/>
      <c r="AM9" s="404"/>
      <c r="AN9" s="403">
        <f t="shared" si="0"/>
        <v>199.59999999999997</v>
      </c>
      <c r="AO9" s="13"/>
      <c r="AP9" s="263"/>
      <c r="AQ9" s="1039">
        <f t="shared" si="3"/>
        <v>6</v>
      </c>
      <c r="AR9" s="44" t="s">
        <v>82</v>
      </c>
      <c r="AS9" s="43">
        <v>43763</v>
      </c>
      <c r="AT9" s="44" t="s">
        <v>77</v>
      </c>
      <c r="AU9" s="12"/>
      <c r="AV9" s="45">
        <v>0</v>
      </c>
      <c r="AW9" s="45">
        <v>10.98</v>
      </c>
      <c r="AX9" s="45">
        <v>0</v>
      </c>
      <c r="AY9" s="45">
        <v>0</v>
      </c>
      <c r="AZ9" s="45">
        <v>0</v>
      </c>
      <c r="BA9" s="45">
        <v>0</v>
      </c>
      <c r="BB9" s="45">
        <v>0</v>
      </c>
      <c r="BC9" s="45">
        <v>10.98</v>
      </c>
      <c r="BD9" s="45">
        <v>0</v>
      </c>
      <c r="BE9" s="45">
        <v>0</v>
      </c>
      <c r="BF9" s="45">
        <v>0</v>
      </c>
      <c r="BG9" s="45">
        <v>0</v>
      </c>
      <c r="BH9" s="45"/>
      <c r="BI9" s="45">
        <v>0</v>
      </c>
      <c r="BJ9" s="45">
        <v>0</v>
      </c>
      <c r="BK9" s="45">
        <v>0</v>
      </c>
      <c r="BL9" s="45">
        <v>0</v>
      </c>
      <c r="BM9" s="45">
        <v>0</v>
      </c>
      <c r="BN9" s="45">
        <v>0</v>
      </c>
      <c r="BO9" s="45">
        <v>0</v>
      </c>
      <c r="BP9" s="45">
        <v>21.96</v>
      </c>
      <c r="BQ9" s="45">
        <v>0</v>
      </c>
      <c r="BR9" s="45">
        <v>0</v>
      </c>
      <c r="BS9" s="45">
        <v>0</v>
      </c>
      <c r="BT9" s="45">
        <v>0</v>
      </c>
      <c r="BU9" s="45">
        <v>0</v>
      </c>
      <c r="BV9" s="45">
        <v>0</v>
      </c>
      <c r="BW9" s="45">
        <v>0</v>
      </c>
      <c r="BX9" s="45">
        <v>0</v>
      </c>
      <c r="BY9" s="45">
        <v>0</v>
      </c>
      <c r="BZ9" s="45">
        <v>0</v>
      </c>
      <c r="CA9" s="45">
        <v>0</v>
      </c>
      <c r="CB9" s="45">
        <v>0</v>
      </c>
      <c r="CC9" s="45">
        <v>0</v>
      </c>
      <c r="CD9" s="33">
        <f t="shared" si="1"/>
        <v>43.92</v>
      </c>
      <c r="CE9" s="373"/>
      <c r="CF9" s="373"/>
      <c r="CG9" s="373"/>
      <c r="CH9" s="373"/>
      <c r="CI9" s="373"/>
      <c r="CJ9" s="373"/>
      <c r="CK9" s="373"/>
      <c r="CL9" s="373"/>
      <c r="CM9" s="373"/>
      <c r="CN9" s="373"/>
      <c r="CO9" s="373"/>
      <c r="CP9" s="373"/>
      <c r="CQ9" s="373"/>
      <c r="CR9" s="373"/>
      <c r="CS9" s="373"/>
      <c r="CT9" s="373"/>
      <c r="CU9" s="373"/>
      <c r="CV9" s="373"/>
      <c r="CW9" s="373"/>
      <c r="CX9" s="373"/>
      <c r="CY9" s="373"/>
      <c r="CZ9" s="373"/>
      <c r="DA9" s="373"/>
      <c r="DB9" s="373"/>
      <c r="DC9" s="373"/>
      <c r="DD9" s="373"/>
      <c r="DE9" s="373"/>
      <c r="DF9" s="373"/>
      <c r="DG9" s="373"/>
    </row>
    <row r="10" spans="1:111" ht="16.5" thickBot="1">
      <c r="A10" s="1032">
        <f t="shared" si="2"/>
        <v>7</v>
      </c>
      <c r="B10" s="415" t="s">
        <v>82</v>
      </c>
      <c r="C10" s="416">
        <v>43218</v>
      </c>
      <c r="D10" s="14" t="s">
        <v>211</v>
      </c>
      <c r="E10" s="402"/>
      <c r="F10" s="404">
        <v>60</v>
      </c>
      <c r="G10" s="404">
        <v>0</v>
      </c>
      <c r="H10" s="404">
        <v>2.5333333333333332</v>
      </c>
      <c r="I10" s="404">
        <v>3.2</v>
      </c>
      <c r="J10" s="404">
        <v>0</v>
      </c>
      <c r="K10" s="404">
        <v>0</v>
      </c>
      <c r="L10" s="404">
        <v>0.13333333333333333</v>
      </c>
      <c r="M10" s="404">
        <v>0</v>
      </c>
      <c r="N10" s="404">
        <v>0</v>
      </c>
      <c r="O10" s="404">
        <v>0</v>
      </c>
      <c r="P10" s="404"/>
      <c r="Q10" s="404">
        <v>0</v>
      </c>
      <c r="R10" s="404"/>
      <c r="S10" s="404">
        <v>0</v>
      </c>
      <c r="T10" s="404">
        <v>0</v>
      </c>
      <c r="U10" s="404">
        <v>0</v>
      </c>
      <c r="V10" s="404">
        <v>0</v>
      </c>
      <c r="W10" s="404"/>
      <c r="X10" s="404">
        <v>0</v>
      </c>
      <c r="Y10" s="404">
        <v>0</v>
      </c>
      <c r="Z10" s="404">
        <v>0</v>
      </c>
      <c r="AA10" s="404">
        <v>0</v>
      </c>
      <c r="AB10" s="404"/>
      <c r="AC10" s="404"/>
      <c r="AD10" s="404"/>
      <c r="AE10" s="404"/>
      <c r="AF10" s="404">
        <v>0.13333333333333333</v>
      </c>
      <c r="AG10" s="404">
        <v>0</v>
      </c>
      <c r="AH10" s="404"/>
      <c r="AI10" s="404"/>
      <c r="AJ10" s="404">
        <v>0</v>
      </c>
      <c r="AK10" s="404"/>
      <c r="AL10" s="404"/>
      <c r="AM10" s="404"/>
      <c r="AN10" s="403">
        <f t="shared" si="0"/>
        <v>66.000000000000014</v>
      </c>
      <c r="AO10" s="13"/>
      <c r="AP10" s="263"/>
      <c r="AR10" s="400"/>
      <c r="AS10" s="401"/>
      <c r="AT10" s="406" t="s">
        <v>219</v>
      </c>
      <c r="AU10" s="402"/>
      <c r="AV10" s="405">
        <f>AVERAGE(AV4:AV9)</f>
        <v>95.160000000000011</v>
      </c>
      <c r="AW10" s="405">
        <f>AVERAGE(AW4:AW9)</f>
        <v>74.496292898402999</v>
      </c>
      <c r="AX10" s="405">
        <f>AVERAGE(AX4:AX9)</f>
        <v>0</v>
      </c>
      <c r="AY10" s="405">
        <f t="shared" ref="AY10:CC10" si="4">AVERAGE(AY4:AY9)</f>
        <v>10.980000000000002</v>
      </c>
      <c r="AZ10" s="405">
        <f t="shared" ref="AZ10:BG10" si="5">AVERAGE(AZ4:AZ9)</f>
        <v>157.38000000000002</v>
      </c>
      <c r="BA10" s="405">
        <f t="shared" si="5"/>
        <v>0</v>
      </c>
      <c r="BB10" s="405">
        <f t="shared" si="5"/>
        <v>0</v>
      </c>
      <c r="BC10" s="405">
        <f t="shared" si="5"/>
        <v>1.83</v>
      </c>
      <c r="BD10" s="405">
        <f t="shared" si="5"/>
        <v>0</v>
      </c>
      <c r="BE10" s="405">
        <f t="shared" si="5"/>
        <v>0</v>
      </c>
      <c r="BF10" s="405">
        <f t="shared" si="5"/>
        <v>0</v>
      </c>
      <c r="BG10" s="405">
        <f t="shared" si="5"/>
        <v>0</v>
      </c>
      <c r="BH10" s="405"/>
      <c r="BI10" s="405">
        <f t="shared" si="4"/>
        <v>0</v>
      </c>
      <c r="BJ10" s="405">
        <f t="shared" si="4"/>
        <v>0</v>
      </c>
      <c r="BK10" s="405">
        <f t="shared" si="4"/>
        <v>0</v>
      </c>
      <c r="BL10" s="405">
        <f t="shared" si="4"/>
        <v>0</v>
      </c>
      <c r="BM10" s="405">
        <f t="shared" si="4"/>
        <v>0</v>
      </c>
      <c r="BN10" s="405">
        <f>AVERAGE(BN4:BN9)</f>
        <v>0</v>
      </c>
      <c r="BO10" s="405">
        <f t="shared" si="4"/>
        <v>0</v>
      </c>
      <c r="BP10" s="405">
        <f t="shared" si="4"/>
        <v>5.4899999999999993</v>
      </c>
      <c r="BQ10" s="405">
        <f t="shared" si="4"/>
        <v>0</v>
      </c>
      <c r="BR10" s="405">
        <f t="shared" si="4"/>
        <v>0</v>
      </c>
      <c r="BS10" s="405">
        <f t="shared" si="4"/>
        <v>0</v>
      </c>
      <c r="BT10" s="405">
        <f t="shared" si="4"/>
        <v>0</v>
      </c>
      <c r="BU10" s="405">
        <f t="shared" si="4"/>
        <v>0</v>
      </c>
      <c r="BV10" s="405">
        <f t="shared" si="4"/>
        <v>0</v>
      </c>
      <c r="BW10" s="405">
        <f t="shared" si="4"/>
        <v>0</v>
      </c>
      <c r="BX10" s="405">
        <f t="shared" si="4"/>
        <v>0</v>
      </c>
      <c r="BY10" s="405">
        <f t="shared" si="4"/>
        <v>0</v>
      </c>
      <c r="BZ10" s="405">
        <f t="shared" si="4"/>
        <v>0</v>
      </c>
      <c r="CA10" s="405">
        <f t="shared" si="4"/>
        <v>0</v>
      </c>
      <c r="CB10" s="405">
        <f>AVERAGE(CB4:CB9)</f>
        <v>0</v>
      </c>
      <c r="CC10" s="405">
        <f t="shared" si="4"/>
        <v>0</v>
      </c>
      <c r="CD10" s="858">
        <f>SUM(CD4:CD9)</f>
        <v>2072.017757390418</v>
      </c>
      <c r="CE10" s="373"/>
      <c r="CF10" s="373"/>
      <c r="CG10" s="373"/>
      <c r="CH10" s="373"/>
      <c r="CI10" s="373"/>
      <c r="CJ10" s="373"/>
      <c r="CK10" s="373"/>
      <c r="CL10" s="373"/>
      <c r="CM10" s="373"/>
      <c r="CN10" s="373"/>
      <c r="CO10" s="373"/>
      <c r="CP10" s="373"/>
      <c r="CQ10" s="373"/>
      <c r="CR10" s="373"/>
      <c r="CS10" s="373"/>
      <c r="CT10" s="373"/>
      <c r="CU10" s="373"/>
      <c r="CV10" s="373"/>
      <c r="CW10" s="373"/>
      <c r="CX10" s="373"/>
      <c r="CY10" s="373"/>
      <c r="CZ10" s="373"/>
      <c r="DA10" s="373"/>
      <c r="DB10" s="373"/>
      <c r="DC10" s="373"/>
      <c r="DD10" s="373"/>
      <c r="DE10" s="373"/>
      <c r="DF10" s="373"/>
      <c r="DG10" s="373"/>
    </row>
    <row r="11" spans="1:111" s="13" customFormat="1" ht="16.5" thickBot="1">
      <c r="A11" s="1032">
        <f t="shared" si="2"/>
        <v>8</v>
      </c>
      <c r="B11" s="415" t="s">
        <v>82</v>
      </c>
      <c r="C11" s="416">
        <v>43336</v>
      </c>
      <c r="D11" s="14" t="s">
        <v>74</v>
      </c>
      <c r="E11" s="402"/>
      <c r="F11" s="404">
        <v>0</v>
      </c>
      <c r="G11" s="404">
        <v>0</v>
      </c>
      <c r="H11" s="404">
        <v>0</v>
      </c>
      <c r="I11" s="404">
        <v>0</v>
      </c>
      <c r="J11" s="404">
        <v>0</v>
      </c>
      <c r="K11" s="404">
        <v>0</v>
      </c>
      <c r="L11" s="404">
        <v>0</v>
      </c>
      <c r="M11" s="404">
        <v>0</v>
      </c>
      <c r="N11" s="404">
        <v>0</v>
      </c>
      <c r="O11" s="404">
        <v>0</v>
      </c>
      <c r="P11" s="404"/>
      <c r="Q11" s="404">
        <v>0</v>
      </c>
      <c r="R11" s="404"/>
      <c r="S11" s="404">
        <v>0</v>
      </c>
      <c r="T11" s="404">
        <v>0</v>
      </c>
      <c r="U11" s="404">
        <v>0</v>
      </c>
      <c r="V11" s="404">
        <v>0</v>
      </c>
      <c r="W11" s="404"/>
      <c r="X11" s="404">
        <v>0</v>
      </c>
      <c r="Y11" s="404">
        <v>0</v>
      </c>
      <c r="Z11" s="404">
        <v>0</v>
      </c>
      <c r="AA11" s="404">
        <v>0</v>
      </c>
      <c r="AB11" s="404"/>
      <c r="AC11" s="404"/>
      <c r="AD11" s="404"/>
      <c r="AE11" s="404"/>
      <c r="AF11" s="404">
        <v>0</v>
      </c>
      <c r="AG11" s="404">
        <v>0</v>
      </c>
      <c r="AH11" s="404"/>
      <c r="AI11" s="404"/>
      <c r="AJ11" s="404">
        <v>0</v>
      </c>
      <c r="AK11" s="404"/>
      <c r="AL11" s="404"/>
      <c r="AM11" s="404"/>
      <c r="AN11" s="403">
        <f t="shared" si="0"/>
        <v>0</v>
      </c>
      <c r="AP11" s="263"/>
      <c r="AQ11" s="886"/>
      <c r="CE11" s="373"/>
      <c r="CF11" s="373"/>
      <c r="CG11" s="373"/>
      <c r="CH11" s="373"/>
      <c r="CI11" s="373"/>
      <c r="CJ11" s="373"/>
      <c r="CK11" s="373"/>
      <c r="CL11" s="373"/>
      <c r="CM11" s="373"/>
      <c r="CN11" s="373"/>
      <c r="CO11" s="373"/>
      <c r="CP11" s="373"/>
      <c r="CQ11" s="373"/>
      <c r="CR11" s="373"/>
      <c r="CS11" s="373"/>
      <c r="CT11" s="373"/>
      <c r="CU11" s="373"/>
      <c r="CV11" s="373"/>
      <c r="CW11" s="373"/>
      <c r="CX11" s="373"/>
      <c r="CY11" s="373"/>
      <c r="CZ11" s="373"/>
      <c r="DA11" s="373"/>
      <c r="DB11" s="373"/>
      <c r="DC11" s="373"/>
      <c r="DD11" s="373"/>
      <c r="DE11" s="373"/>
      <c r="DF11" s="373"/>
      <c r="DG11" s="373"/>
    </row>
    <row r="12" spans="1:111" s="13" customFormat="1" ht="16.5" thickBot="1">
      <c r="A12" s="1032">
        <f t="shared" si="2"/>
        <v>9</v>
      </c>
      <c r="B12" s="1523" t="s">
        <v>82</v>
      </c>
      <c r="C12" s="1532">
        <v>43464</v>
      </c>
      <c r="D12" s="14" t="s">
        <v>74</v>
      </c>
      <c r="E12" s="402"/>
      <c r="F12" s="1525">
        <v>280</v>
      </c>
      <c r="G12" s="1525">
        <v>0</v>
      </c>
      <c r="H12" s="1525">
        <v>13.866666666666667</v>
      </c>
      <c r="I12" s="1525">
        <v>3.7333333333333334</v>
      </c>
      <c r="J12" s="1525">
        <v>0</v>
      </c>
      <c r="K12" s="1525">
        <v>0.26666666666666666</v>
      </c>
      <c r="L12" s="1525">
        <v>0</v>
      </c>
      <c r="M12" s="1525">
        <v>0.66666666666666663</v>
      </c>
      <c r="N12" s="1525">
        <v>0</v>
      </c>
      <c r="O12" s="1525">
        <v>0</v>
      </c>
      <c r="P12" s="1525">
        <v>0</v>
      </c>
      <c r="Q12" s="1525">
        <v>0</v>
      </c>
      <c r="R12" s="1525"/>
      <c r="S12" s="1525">
        <v>0</v>
      </c>
      <c r="T12" s="1525">
        <v>0</v>
      </c>
      <c r="U12" s="1525">
        <v>0</v>
      </c>
      <c r="V12" s="1525">
        <v>0</v>
      </c>
      <c r="W12" s="1525"/>
      <c r="X12" s="1525">
        <v>0</v>
      </c>
      <c r="Y12" s="1525">
        <v>0</v>
      </c>
      <c r="Z12" s="1525">
        <v>0</v>
      </c>
      <c r="AA12" s="1525">
        <v>0</v>
      </c>
      <c r="AB12" s="1525"/>
      <c r="AC12" s="1525"/>
      <c r="AD12" s="1525"/>
      <c r="AE12" s="1525"/>
      <c r="AF12" s="1525">
        <v>0</v>
      </c>
      <c r="AG12" s="1525">
        <v>0</v>
      </c>
      <c r="AH12" s="1525"/>
      <c r="AI12" s="1525"/>
      <c r="AJ12" s="1525">
        <v>0</v>
      </c>
      <c r="AK12" s="1525"/>
      <c r="AL12" s="1525"/>
      <c r="AM12" s="1533">
        <v>0</v>
      </c>
      <c r="AN12" s="403">
        <f t="shared" si="0"/>
        <v>298.53333333333336</v>
      </c>
      <c r="AP12" s="263"/>
      <c r="AQ12" s="886"/>
      <c r="CE12" s="373"/>
      <c r="CF12" s="373"/>
      <c r="CG12" s="373"/>
      <c r="CH12" s="373"/>
      <c r="CI12" s="373"/>
      <c r="CJ12" s="373"/>
      <c r="CK12" s="373"/>
      <c r="CL12" s="373"/>
      <c r="CM12" s="373"/>
      <c r="CN12" s="373"/>
      <c r="CO12" s="373"/>
      <c r="CP12" s="373"/>
      <c r="CQ12" s="373"/>
      <c r="CR12" s="373"/>
      <c r="CS12" s="373"/>
      <c r="CT12" s="373"/>
      <c r="CU12" s="373"/>
      <c r="CV12" s="373"/>
      <c r="CW12" s="373"/>
      <c r="CX12" s="373"/>
      <c r="CY12" s="373"/>
      <c r="CZ12" s="373"/>
      <c r="DA12" s="373"/>
      <c r="DB12" s="373"/>
      <c r="DC12" s="373"/>
      <c r="DD12" s="373"/>
      <c r="DE12" s="373"/>
      <c r="DF12" s="373"/>
      <c r="DG12" s="373"/>
    </row>
    <row r="13" spans="1:111" s="13" customFormat="1" ht="16.5" thickBot="1">
      <c r="A13" s="1032">
        <f t="shared" si="2"/>
        <v>10</v>
      </c>
      <c r="B13" s="280" t="s">
        <v>82</v>
      </c>
      <c r="C13" s="82">
        <v>43493</v>
      </c>
      <c r="D13" s="282" t="s">
        <v>74</v>
      </c>
      <c r="E13" s="12"/>
      <c r="F13" s="156">
        <v>18.8</v>
      </c>
      <c r="G13" s="156">
        <v>0</v>
      </c>
      <c r="H13" s="156">
        <v>11.466666666666667</v>
      </c>
      <c r="I13" s="156">
        <v>9.0666666666666664</v>
      </c>
      <c r="J13" s="156">
        <v>0</v>
      </c>
      <c r="K13" s="156">
        <v>0</v>
      </c>
      <c r="L13" s="156">
        <v>0</v>
      </c>
      <c r="M13" s="156">
        <v>0.8</v>
      </c>
      <c r="N13" s="156">
        <v>0</v>
      </c>
      <c r="O13" s="156">
        <v>0</v>
      </c>
      <c r="P13" s="156">
        <v>0.26666666666666666</v>
      </c>
      <c r="Q13" s="156">
        <v>0</v>
      </c>
      <c r="R13" s="156"/>
      <c r="S13" s="156">
        <v>0</v>
      </c>
      <c r="T13" s="156">
        <v>0.13333333333333333</v>
      </c>
      <c r="U13" s="156">
        <v>0</v>
      </c>
      <c r="V13" s="156">
        <v>0</v>
      </c>
      <c r="W13" s="156">
        <v>0</v>
      </c>
      <c r="X13" s="156">
        <v>0</v>
      </c>
      <c r="Y13" s="156">
        <v>0</v>
      </c>
      <c r="Z13" s="156">
        <v>0</v>
      </c>
      <c r="AA13" s="156">
        <v>0</v>
      </c>
      <c r="AB13" s="156">
        <v>0</v>
      </c>
      <c r="AC13" s="156">
        <v>0</v>
      </c>
      <c r="AD13" s="156">
        <v>0</v>
      </c>
      <c r="AE13" s="156">
        <v>0</v>
      </c>
      <c r="AF13" s="156">
        <v>0</v>
      </c>
      <c r="AG13" s="156">
        <v>0</v>
      </c>
      <c r="AH13" s="156">
        <v>0</v>
      </c>
      <c r="AI13" s="156">
        <v>0</v>
      </c>
      <c r="AJ13" s="156">
        <v>0.53333333333333333</v>
      </c>
      <c r="AK13" s="156">
        <v>0</v>
      </c>
      <c r="AL13" s="156">
        <v>0</v>
      </c>
      <c r="AM13" s="156">
        <v>0</v>
      </c>
      <c r="AN13" s="33">
        <f t="shared" si="0"/>
        <v>41.066666666666656</v>
      </c>
      <c r="AP13" s="263"/>
      <c r="AQ13" s="886"/>
      <c r="CE13" s="373"/>
      <c r="CF13" s="373"/>
      <c r="CG13" s="373"/>
      <c r="CH13" s="373"/>
      <c r="CI13" s="373"/>
      <c r="CJ13" s="373"/>
      <c r="CK13" s="373"/>
      <c r="CL13" s="373"/>
      <c r="CM13" s="373"/>
      <c r="CN13" s="373"/>
      <c r="CO13" s="373"/>
      <c r="CP13" s="373"/>
      <c r="CQ13" s="373"/>
      <c r="CR13" s="373"/>
      <c r="CS13" s="373"/>
      <c r="CT13" s="373"/>
      <c r="CU13" s="373"/>
      <c r="CV13" s="373"/>
      <c r="CW13" s="373"/>
      <c r="CX13" s="373"/>
      <c r="CY13" s="373"/>
      <c r="CZ13" s="373"/>
      <c r="DA13" s="373"/>
      <c r="DB13" s="373"/>
      <c r="DC13" s="373"/>
      <c r="DD13" s="373"/>
      <c r="DE13" s="373"/>
      <c r="DF13" s="373"/>
      <c r="DG13" s="373"/>
    </row>
    <row r="14" spans="1:111" ht="16.5" thickBot="1">
      <c r="A14" s="1032">
        <f t="shared" si="2"/>
        <v>11</v>
      </c>
      <c r="B14" s="14" t="s">
        <v>82</v>
      </c>
      <c r="C14" s="82">
        <v>43535</v>
      </c>
      <c r="D14" s="14" t="s">
        <v>74</v>
      </c>
      <c r="E14" s="12"/>
      <c r="F14" s="156">
        <v>1.4666666666666666</v>
      </c>
      <c r="G14" s="156">
        <v>47.2</v>
      </c>
      <c r="H14" s="156">
        <v>37.466666666666669</v>
      </c>
      <c r="I14" s="156">
        <v>0</v>
      </c>
      <c r="J14" s="156">
        <v>0</v>
      </c>
      <c r="K14" s="156">
        <v>0</v>
      </c>
      <c r="L14" s="156">
        <v>0</v>
      </c>
      <c r="M14" s="156">
        <v>0</v>
      </c>
      <c r="N14" s="156">
        <v>0</v>
      </c>
      <c r="O14" s="156">
        <v>0</v>
      </c>
      <c r="P14" s="156">
        <v>0</v>
      </c>
      <c r="Q14" s="156">
        <v>0</v>
      </c>
      <c r="R14" s="156"/>
      <c r="S14" s="156">
        <v>0</v>
      </c>
      <c r="T14" s="156">
        <v>0</v>
      </c>
      <c r="U14" s="156">
        <v>0</v>
      </c>
      <c r="V14" s="156">
        <v>0</v>
      </c>
      <c r="W14" s="156">
        <v>0</v>
      </c>
      <c r="X14" s="156">
        <v>0</v>
      </c>
      <c r="Y14" s="156">
        <v>0</v>
      </c>
      <c r="Z14" s="156">
        <v>0</v>
      </c>
      <c r="AA14" s="156">
        <v>0</v>
      </c>
      <c r="AB14" s="156">
        <v>0</v>
      </c>
      <c r="AC14" s="156">
        <v>0</v>
      </c>
      <c r="AD14" s="156">
        <v>0</v>
      </c>
      <c r="AE14" s="156">
        <v>0</v>
      </c>
      <c r="AF14" s="156">
        <v>0</v>
      </c>
      <c r="AG14" s="156">
        <v>0</v>
      </c>
      <c r="AH14" s="156">
        <v>0</v>
      </c>
      <c r="AI14" s="156">
        <v>0</v>
      </c>
      <c r="AJ14" s="156">
        <v>0</v>
      </c>
      <c r="AK14" s="156">
        <v>0</v>
      </c>
      <c r="AL14" s="156">
        <v>0</v>
      </c>
      <c r="AM14" s="156">
        <v>0</v>
      </c>
      <c r="AN14" s="33">
        <f t="shared" si="0"/>
        <v>86.13333333333334</v>
      </c>
      <c r="AO14" s="13"/>
      <c r="AP14" s="263"/>
      <c r="AQ14" s="1039">
        <f>AQ9+1</f>
        <v>7</v>
      </c>
      <c r="AR14" s="400" t="s">
        <v>86</v>
      </c>
      <c r="AS14" s="401">
        <v>43196</v>
      </c>
      <c r="AT14" s="400" t="s">
        <v>77</v>
      </c>
      <c r="AU14" s="402"/>
      <c r="AV14" s="404">
        <v>0</v>
      </c>
      <c r="AW14" s="404">
        <v>1080.5300713557594</v>
      </c>
      <c r="AX14" s="404">
        <v>0</v>
      </c>
      <c r="AY14" s="404">
        <v>0</v>
      </c>
      <c r="AZ14" s="404">
        <v>0</v>
      </c>
      <c r="BA14" s="404">
        <v>326.19775739041796</v>
      </c>
      <c r="BB14" s="404">
        <v>0</v>
      </c>
      <c r="BC14" s="404">
        <v>0</v>
      </c>
      <c r="BD14" s="404">
        <v>0</v>
      </c>
      <c r="BE14" s="404">
        <v>0</v>
      </c>
      <c r="BF14" s="404"/>
      <c r="BG14" s="404">
        <v>0</v>
      </c>
      <c r="BH14" s="404"/>
      <c r="BI14" s="404">
        <v>0</v>
      </c>
      <c r="BJ14" s="404">
        <v>0</v>
      </c>
      <c r="BK14" s="404">
        <v>0</v>
      </c>
      <c r="BL14" s="404">
        <v>0</v>
      </c>
      <c r="BM14" s="404">
        <v>0</v>
      </c>
      <c r="BN14" s="404"/>
      <c r="BO14" s="404">
        <v>0</v>
      </c>
      <c r="BP14" s="404">
        <v>0</v>
      </c>
      <c r="BQ14" s="404">
        <v>0</v>
      </c>
      <c r="BR14" s="404"/>
      <c r="BS14" s="404"/>
      <c r="BT14" s="404"/>
      <c r="BU14" s="404"/>
      <c r="BV14" s="404">
        <v>0</v>
      </c>
      <c r="BW14" s="404">
        <v>0</v>
      </c>
      <c r="BX14" s="404"/>
      <c r="BY14" s="404"/>
      <c r="BZ14" s="404">
        <v>0</v>
      </c>
      <c r="CA14" s="404"/>
      <c r="CB14" s="404"/>
      <c r="CC14" s="404"/>
      <c r="CD14" s="403">
        <f t="shared" ref="CD14:CD18" si="6">SUM(AV14:CC14)</f>
        <v>1406.7278287461775</v>
      </c>
      <c r="CE14" s="373"/>
      <c r="CF14" s="373"/>
      <c r="CG14" s="373"/>
      <c r="CH14" s="373"/>
      <c r="CI14" s="373"/>
      <c r="CJ14" s="373"/>
      <c r="CK14" s="373"/>
      <c r="CL14" s="373"/>
      <c r="CM14" s="373"/>
      <c r="CN14" s="373"/>
      <c r="CO14" s="373"/>
      <c r="CP14" s="373"/>
      <c r="CQ14" s="373"/>
      <c r="CR14" s="373"/>
      <c r="CS14" s="373"/>
      <c r="CT14" s="373"/>
      <c r="CU14" s="373"/>
      <c r="CV14" s="373"/>
      <c r="CW14" s="373"/>
      <c r="CX14" s="373"/>
      <c r="CY14" s="373"/>
      <c r="CZ14" s="373"/>
      <c r="DA14" s="373"/>
      <c r="DB14" s="373"/>
      <c r="DC14" s="373"/>
      <c r="DD14" s="373"/>
      <c r="DE14" s="373"/>
      <c r="DF14" s="373"/>
      <c r="DG14" s="373"/>
    </row>
    <row r="15" spans="1:111" ht="16.5" thickBot="1">
      <c r="A15" s="1032">
        <f t="shared" si="2"/>
        <v>12</v>
      </c>
      <c r="B15" s="14" t="s">
        <v>82</v>
      </c>
      <c r="C15" s="82">
        <v>43566</v>
      </c>
      <c r="D15" s="14" t="s">
        <v>74</v>
      </c>
      <c r="E15" s="12"/>
      <c r="F15" s="156">
        <v>21.466666666666665</v>
      </c>
      <c r="G15" s="156">
        <v>0</v>
      </c>
      <c r="H15" s="156">
        <v>0.4</v>
      </c>
      <c r="I15" s="156">
        <v>8.9333333333333336</v>
      </c>
      <c r="J15" s="156">
        <v>0</v>
      </c>
      <c r="K15" s="156">
        <v>0</v>
      </c>
      <c r="L15" s="156">
        <v>0.13333333333333333</v>
      </c>
      <c r="M15" s="156">
        <v>0</v>
      </c>
      <c r="N15" s="156">
        <v>0.4</v>
      </c>
      <c r="O15" s="156">
        <v>0</v>
      </c>
      <c r="P15" s="156">
        <v>0</v>
      </c>
      <c r="Q15" s="156">
        <v>0</v>
      </c>
      <c r="R15" s="156"/>
      <c r="S15" s="156">
        <v>0</v>
      </c>
      <c r="T15" s="156">
        <v>0</v>
      </c>
      <c r="U15" s="156">
        <v>0</v>
      </c>
      <c r="V15" s="156">
        <v>0</v>
      </c>
      <c r="W15" s="156">
        <v>0</v>
      </c>
      <c r="X15" s="156">
        <v>0</v>
      </c>
      <c r="Y15" s="156">
        <v>0</v>
      </c>
      <c r="Z15" s="156">
        <v>0</v>
      </c>
      <c r="AA15" s="156">
        <v>0</v>
      </c>
      <c r="AB15" s="156">
        <v>0</v>
      </c>
      <c r="AC15" s="156">
        <v>0</v>
      </c>
      <c r="AD15" s="156">
        <v>0</v>
      </c>
      <c r="AE15" s="156">
        <v>0</v>
      </c>
      <c r="AF15" s="156">
        <v>0</v>
      </c>
      <c r="AG15" s="156">
        <v>0</v>
      </c>
      <c r="AH15" s="156">
        <v>0</v>
      </c>
      <c r="AI15" s="156">
        <v>0</v>
      </c>
      <c r="AJ15" s="156">
        <v>0</v>
      </c>
      <c r="AK15" s="156">
        <v>0</v>
      </c>
      <c r="AL15" s="156">
        <v>0</v>
      </c>
      <c r="AM15" s="156">
        <v>0</v>
      </c>
      <c r="AN15" s="33">
        <f t="shared" si="0"/>
        <v>31.333333333333329</v>
      </c>
      <c r="AO15" s="13"/>
      <c r="AP15" s="263"/>
      <c r="AQ15" s="1039">
        <f t="shared" ref="AQ15:AQ18" si="7">AQ14+1</f>
        <v>8</v>
      </c>
      <c r="AR15" s="44" t="s">
        <v>86</v>
      </c>
      <c r="AS15" s="43">
        <v>43573</v>
      </c>
      <c r="AT15" s="44" t="s">
        <v>77</v>
      </c>
      <c r="AU15" s="12"/>
      <c r="AV15" s="45">
        <v>0</v>
      </c>
      <c r="AW15" s="45">
        <v>999.18000000000006</v>
      </c>
      <c r="AX15" s="45">
        <v>4249.26</v>
      </c>
      <c r="AY15" s="45">
        <v>0</v>
      </c>
      <c r="AZ15" s="45">
        <v>54.900000000000006</v>
      </c>
      <c r="BA15" s="45">
        <v>21.96</v>
      </c>
      <c r="BB15" s="45">
        <v>21.96</v>
      </c>
      <c r="BC15" s="45">
        <v>0</v>
      </c>
      <c r="BD15" s="45">
        <v>0</v>
      </c>
      <c r="BE15" s="45">
        <v>0</v>
      </c>
      <c r="BF15" s="45">
        <v>0</v>
      </c>
      <c r="BG15" s="45">
        <v>0</v>
      </c>
      <c r="BH15" s="45"/>
      <c r="BI15" s="45">
        <v>0</v>
      </c>
      <c r="BJ15" s="45">
        <v>0</v>
      </c>
      <c r="BK15" s="45">
        <v>0</v>
      </c>
      <c r="BL15" s="45">
        <v>0</v>
      </c>
      <c r="BM15" s="45">
        <v>0</v>
      </c>
      <c r="BN15" s="45">
        <v>0</v>
      </c>
      <c r="BO15" s="45">
        <v>0</v>
      </c>
      <c r="BP15" s="45">
        <v>0</v>
      </c>
      <c r="BQ15" s="45">
        <v>0</v>
      </c>
      <c r="BR15" s="45">
        <v>0</v>
      </c>
      <c r="BS15" s="45">
        <v>0</v>
      </c>
      <c r="BT15" s="45">
        <v>0</v>
      </c>
      <c r="BU15" s="45">
        <v>0</v>
      </c>
      <c r="BV15" s="45">
        <v>0</v>
      </c>
      <c r="BW15" s="45">
        <v>0</v>
      </c>
      <c r="BX15" s="45">
        <v>0</v>
      </c>
      <c r="BY15" s="45">
        <v>0</v>
      </c>
      <c r="BZ15" s="45">
        <v>0</v>
      </c>
      <c r="CA15" s="45">
        <v>0</v>
      </c>
      <c r="CB15" s="45">
        <v>54.900000000000006</v>
      </c>
      <c r="CC15" s="45">
        <v>0</v>
      </c>
      <c r="CD15" s="33">
        <f t="shared" si="6"/>
        <v>5402.16</v>
      </c>
      <c r="CE15" s="373"/>
      <c r="CF15" s="373"/>
      <c r="CG15" s="373"/>
      <c r="CH15" s="373"/>
      <c r="CI15" s="373"/>
      <c r="CJ15" s="373"/>
      <c r="CK15" s="373"/>
      <c r="CL15" s="373"/>
      <c r="CM15" s="373"/>
      <c r="CN15" s="373"/>
      <c r="CO15" s="373"/>
      <c r="CP15" s="373"/>
      <c r="CQ15" s="373"/>
      <c r="CR15" s="373"/>
      <c r="CS15" s="373"/>
      <c r="CT15" s="373"/>
      <c r="CU15" s="373"/>
      <c r="CV15" s="373"/>
      <c r="CW15" s="373"/>
      <c r="CX15" s="373"/>
      <c r="CY15" s="373"/>
      <c r="CZ15" s="373"/>
      <c r="DA15" s="373"/>
      <c r="DB15" s="373"/>
      <c r="DC15" s="373"/>
      <c r="DD15" s="373"/>
      <c r="DE15" s="373"/>
      <c r="DF15" s="373"/>
      <c r="DG15" s="373"/>
    </row>
    <row r="16" spans="1:111" ht="16.5" thickBot="1">
      <c r="A16" s="1032">
        <f t="shared" si="2"/>
        <v>13</v>
      </c>
      <c r="B16" s="14" t="s">
        <v>82</v>
      </c>
      <c r="C16" s="82">
        <v>43608</v>
      </c>
      <c r="D16" s="14" t="s">
        <v>74</v>
      </c>
      <c r="E16" s="12"/>
      <c r="F16" s="156">
        <v>1.8666666666666667</v>
      </c>
      <c r="G16" s="156">
        <v>0</v>
      </c>
      <c r="H16" s="156">
        <v>0</v>
      </c>
      <c r="I16" s="156">
        <v>16.933333333333334</v>
      </c>
      <c r="J16" s="156">
        <v>0.13333333333333333</v>
      </c>
      <c r="K16" s="156">
        <v>0</v>
      </c>
      <c r="L16" s="156">
        <v>0.13333333333333333</v>
      </c>
      <c r="M16" s="156">
        <v>0.53333333333333333</v>
      </c>
      <c r="N16" s="156">
        <v>0</v>
      </c>
      <c r="O16" s="156">
        <v>0</v>
      </c>
      <c r="P16" s="156">
        <v>0.26666666666666666</v>
      </c>
      <c r="Q16" s="156">
        <v>0</v>
      </c>
      <c r="R16" s="156"/>
      <c r="S16" s="156">
        <v>0</v>
      </c>
      <c r="T16" s="156">
        <v>0</v>
      </c>
      <c r="U16" s="156">
        <v>0</v>
      </c>
      <c r="V16" s="156">
        <v>0</v>
      </c>
      <c r="W16" s="156">
        <v>0</v>
      </c>
      <c r="X16" s="156">
        <v>0</v>
      </c>
      <c r="Y16" s="156">
        <v>0</v>
      </c>
      <c r="Z16" s="156">
        <v>0</v>
      </c>
      <c r="AA16" s="156">
        <v>0</v>
      </c>
      <c r="AB16" s="156">
        <v>0</v>
      </c>
      <c r="AC16" s="156">
        <v>0</v>
      </c>
      <c r="AD16" s="156">
        <v>0</v>
      </c>
      <c r="AE16" s="156">
        <v>0</v>
      </c>
      <c r="AF16" s="156">
        <v>0</v>
      </c>
      <c r="AG16" s="156">
        <v>0</v>
      </c>
      <c r="AH16" s="156">
        <v>0</v>
      </c>
      <c r="AI16" s="156">
        <v>0</v>
      </c>
      <c r="AJ16" s="156">
        <v>0</v>
      </c>
      <c r="AK16" s="156">
        <v>0</v>
      </c>
      <c r="AL16" s="156">
        <v>0</v>
      </c>
      <c r="AM16" s="156">
        <v>0</v>
      </c>
      <c r="AN16" s="33">
        <f t="shared" si="0"/>
        <v>19.866666666666667</v>
      </c>
      <c r="AO16" s="13"/>
      <c r="AP16" s="263"/>
      <c r="AQ16" s="1039">
        <f t="shared" si="7"/>
        <v>9</v>
      </c>
      <c r="AR16" s="44" t="s">
        <v>86</v>
      </c>
      <c r="AS16" s="56">
        <v>43657</v>
      </c>
      <c r="AT16" s="44" t="s">
        <v>77</v>
      </c>
      <c r="AU16" s="12"/>
      <c r="AV16" s="45">
        <v>0</v>
      </c>
      <c r="AW16" s="45">
        <v>10.98</v>
      </c>
      <c r="AX16" s="45">
        <v>21.96</v>
      </c>
      <c r="AY16" s="45">
        <v>10.98</v>
      </c>
      <c r="AZ16" s="45">
        <v>0</v>
      </c>
      <c r="BA16" s="45">
        <v>0</v>
      </c>
      <c r="BB16" s="45">
        <v>0</v>
      </c>
      <c r="BC16" s="45">
        <v>0</v>
      </c>
      <c r="BD16" s="45">
        <v>0</v>
      </c>
      <c r="BE16" s="45">
        <v>0</v>
      </c>
      <c r="BF16" s="45">
        <v>0</v>
      </c>
      <c r="BG16" s="45">
        <v>0</v>
      </c>
      <c r="BH16" s="45"/>
      <c r="BI16" s="45">
        <v>0</v>
      </c>
      <c r="BJ16" s="45">
        <v>0</v>
      </c>
      <c r="BK16" s="45">
        <v>0</v>
      </c>
      <c r="BL16" s="45">
        <v>0</v>
      </c>
      <c r="BM16" s="45">
        <v>0</v>
      </c>
      <c r="BN16" s="45">
        <v>0</v>
      </c>
      <c r="BO16" s="45">
        <v>0</v>
      </c>
      <c r="BP16" s="45">
        <v>0</v>
      </c>
      <c r="BQ16" s="45">
        <v>0</v>
      </c>
      <c r="BR16" s="45">
        <v>0</v>
      </c>
      <c r="BS16" s="45">
        <v>0</v>
      </c>
      <c r="BT16" s="45">
        <v>0</v>
      </c>
      <c r="BU16" s="45">
        <v>0</v>
      </c>
      <c r="BV16" s="45">
        <v>0</v>
      </c>
      <c r="BW16" s="45">
        <v>0</v>
      </c>
      <c r="BX16" s="45">
        <v>0</v>
      </c>
      <c r="BY16" s="45">
        <v>0</v>
      </c>
      <c r="BZ16" s="45">
        <v>0</v>
      </c>
      <c r="CA16" s="45">
        <v>0</v>
      </c>
      <c r="CB16" s="45">
        <v>0</v>
      </c>
      <c r="CC16" s="45">
        <v>0</v>
      </c>
      <c r="CD16" s="33">
        <f t="shared" si="6"/>
        <v>43.92</v>
      </c>
      <c r="CE16" s="373"/>
      <c r="CF16" s="373"/>
      <c r="CG16" s="373"/>
      <c r="CH16" s="373"/>
      <c r="CI16" s="373"/>
      <c r="CJ16" s="373"/>
      <c r="CK16" s="373"/>
      <c r="CL16" s="373"/>
      <c r="CM16" s="373"/>
      <c r="CN16" s="373"/>
      <c r="CO16" s="373"/>
      <c r="CP16" s="373"/>
      <c r="CQ16" s="373"/>
      <c r="CR16" s="373"/>
      <c r="CS16" s="373"/>
      <c r="CT16" s="373"/>
      <c r="CU16" s="373"/>
      <c r="CV16" s="373"/>
      <c r="CW16" s="373"/>
      <c r="CX16" s="373"/>
      <c r="CY16" s="373"/>
      <c r="CZ16" s="373"/>
      <c r="DA16" s="373"/>
      <c r="DB16" s="373"/>
      <c r="DC16" s="373"/>
      <c r="DD16" s="373"/>
      <c r="DE16" s="373"/>
      <c r="DF16" s="373"/>
      <c r="DG16" s="373"/>
    </row>
    <row r="17" spans="1:111" ht="16.5" thickBot="1">
      <c r="A17" s="1032">
        <f t="shared" si="2"/>
        <v>14</v>
      </c>
      <c r="B17" s="14" t="s">
        <v>82</v>
      </c>
      <c r="C17" s="35">
        <v>43658</v>
      </c>
      <c r="D17" s="14" t="s">
        <v>74</v>
      </c>
      <c r="E17" s="12"/>
      <c r="F17" s="156">
        <v>32.533333333333331</v>
      </c>
      <c r="G17" s="156">
        <v>0</v>
      </c>
      <c r="H17" s="156">
        <v>0</v>
      </c>
      <c r="I17" s="156">
        <v>92.933333333333337</v>
      </c>
      <c r="J17" s="156">
        <v>0</v>
      </c>
      <c r="K17" s="156">
        <v>0</v>
      </c>
      <c r="L17" s="156">
        <v>0</v>
      </c>
      <c r="M17" s="156">
        <v>0</v>
      </c>
      <c r="N17" s="156">
        <v>0</v>
      </c>
      <c r="O17" s="156">
        <v>0</v>
      </c>
      <c r="P17" s="156">
        <v>0</v>
      </c>
      <c r="Q17" s="156">
        <v>0</v>
      </c>
      <c r="R17" s="156"/>
      <c r="S17" s="156">
        <v>0</v>
      </c>
      <c r="T17" s="156">
        <v>0</v>
      </c>
      <c r="U17" s="156">
        <v>0</v>
      </c>
      <c r="V17" s="156">
        <v>0</v>
      </c>
      <c r="W17" s="156">
        <v>0</v>
      </c>
      <c r="X17" s="156">
        <v>0</v>
      </c>
      <c r="Y17" s="156">
        <v>0</v>
      </c>
      <c r="Z17" s="156">
        <v>0</v>
      </c>
      <c r="AA17" s="156">
        <v>0</v>
      </c>
      <c r="AB17" s="156">
        <v>0</v>
      </c>
      <c r="AC17" s="156">
        <v>0</v>
      </c>
      <c r="AD17" s="156">
        <v>0</v>
      </c>
      <c r="AE17" s="156">
        <v>0</v>
      </c>
      <c r="AF17" s="156">
        <v>0</v>
      </c>
      <c r="AG17" s="156">
        <v>0</v>
      </c>
      <c r="AH17" s="156">
        <v>0</v>
      </c>
      <c r="AI17" s="156">
        <v>0</v>
      </c>
      <c r="AJ17" s="156">
        <v>0.13333333333333333</v>
      </c>
      <c r="AK17" s="156">
        <v>0</v>
      </c>
      <c r="AL17" s="156">
        <v>0</v>
      </c>
      <c r="AM17" s="156">
        <v>0</v>
      </c>
      <c r="AN17" s="33">
        <f t="shared" si="0"/>
        <v>125.60000000000001</v>
      </c>
      <c r="AO17" s="13"/>
      <c r="AP17" s="263"/>
      <c r="AQ17" s="1039">
        <f t="shared" si="7"/>
        <v>10</v>
      </c>
      <c r="AR17" s="44" t="s">
        <v>86</v>
      </c>
      <c r="AS17" s="56">
        <v>43680</v>
      </c>
      <c r="AT17" s="44" t="s">
        <v>77</v>
      </c>
      <c r="AU17" s="12"/>
      <c r="AV17" s="45">
        <v>21.96</v>
      </c>
      <c r="AW17" s="45">
        <v>0</v>
      </c>
      <c r="AX17" s="45">
        <v>10.98</v>
      </c>
      <c r="AY17" s="45">
        <v>0</v>
      </c>
      <c r="AZ17" s="45">
        <v>0</v>
      </c>
      <c r="BA17" s="45">
        <v>54.900000000000006</v>
      </c>
      <c r="BB17" s="45">
        <v>0</v>
      </c>
      <c r="BC17" s="45">
        <v>0</v>
      </c>
      <c r="BD17" s="45">
        <v>0</v>
      </c>
      <c r="BE17" s="45">
        <v>0</v>
      </c>
      <c r="BF17" s="45">
        <v>0</v>
      </c>
      <c r="BG17" s="45">
        <v>0</v>
      </c>
      <c r="BH17" s="45"/>
      <c r="BI17" s="45">
        <v>0</v>
      </c>
      <c r="BJ17" s="45">
        <v>0</v>
      </c>
      <c r="BK17" s="45">
        <v>0</v>
      </c>
      <c r="BL17" s="45">
        <v>0</v>
      </c>
      <c r="BM17" s="45">
        <v>0</v>
      </c>
      <c r="BN17" s="45">
        <v>0</v>
      </c>
      <c r="BO17" s="45">
        <v>0</v>
      </c>
      <c r="BP17" s="45">
        <v>0</v>
      </c>
      <c r="BQ17" s="45">
        <v>0</v>
      </c>
      <c r="BR17" s="45">
        <v>0</v>
      </c>
      <c r="BS17" s="45">
        <v>0</v>
      </c>
      <c r="BT17" s="45">
        <v>0</v>
      </c>
      <c r="BU17" s="45">
        <v>0</v>
      </c>
      <c r="BV17" s="45">
        <v>0</v>
      </c>
      <c r="BW17" s="45">
        <v>0</v>
      </c>
      <c r="BX17" s="45">
        <v>0</v>
      </c>
      <c r="BY17" s="45">
        <v>0</v>
      </c>
      <c r="BZ17" s="45">
        <v>0</v>
      </c>
      <c r="CA17" s="45">
        <v>0</v>
      </c>
      <c r="CB17" s="45">
        <v>0</v>
      </c>
      <c r="CC17" s="45">
        <v>0</v>
      </c>
      <c r="CD17" s="33">
        <f t="shared" si="6"/>
        <v>87.84</v>
      </c>
      <c r="CE17" s="373"/>
      <c r="CF17" s="373"/>
      <c r="CG17" s="373"/>
      <c r="CH17" s="373"/>
      <c r="CI17" s="373"/>
      <c r="CJ17" s="373"/>
      <c r="CK17" s="373"/>
      <c r="CL17" s="373"/>
      <c r="CM17" s="373"/>
      <c r="CN17" s="373"/>
      <c r="CO17" s="373"/>
      <c r="CP17" s="373"/>
      <c r="CQ17" s="373"/>
      <c r="CR17" s="373"/>
      <c r="CS17" s="373"/>
      <c r="CT17" s="373"/>
      <c r="CU17" s="373"/>
      <c r="CV17" s="373"/>
      <c r="CW17" s="373"/>
      <c r="CX17" s="373"/>
      <c r="CY17" s="373"/>
      <c r="CZ17" s="373"/>
      <c r="DA17" s="373"/>
      <c r="DB17" s="373"/>
      <c r="DC17" s="373"/>
      <c r="DD17" s="373"/>
      <c r="DE17" s="373"/>
      <c r="DF17" s="373"/>
      <c r="DG17" s="373"/>
    </row>
    <row r="18" spans="1:111" ht="16.5" thickBot="1">
      <c r="A18" s="1032">
        <f t="shared" si="2"/>
        <v>15</v>
      </c>
      <c r="B18" s="14" t="s">
        <v>82</v>
      </c>
      <c r="C18" s="35">
        <v>43679</v>
      </c>
      <c r="D18" s="14" t="s">
        <v>74</v>
      </c>
      <c r="E18" s="12"/>
      <c r="F18" s="156">
        <v>0.13333333333333333</v>
      </c>
      <c r="G18" s="156">
        <v>0</v>
      </c>
      <c r="H18" s="156">
        <v>0</v>
      </c>
      <c r="I18" s="156">
        <v>40.93333333333333</v>
      </c>
      <c r="J18" s="156">
        <v>0</v>
      </c>
      <c r="K18" s="156">
        <v>0</v>
      </c>
      <c r="L18" s="156">
        <v>0</v>
      </c>
      <c r="M18" s="156">
        <v>0</v>
      </c>
      <c r="N18" s="156">
        <v>2.5333333333333332</v>
      </c>
      <c r="O18" s="156">
        <v>0</v>
      </c>
      <c r="P18" s="156">
        <v>0</v>
      </c>
      <c r="Q18" s="156">
        <v>0</v>
      </c>
      <c r="R18" s="156"/>
      <c r="S18" s="156">
        <v>0</v>
      </c>
      <c r="T18" s="156">
        <v>0</v>
      </c>
      <c r="U18" s="156">
        <v>0</v>
      </c>
      <c r="V18" s="156">
        <v>0</v>
      </c>
      <c r="W18" s="156">
        <v>0</v>
      </c>
      <c r="X18" s="156">
        <v>0</v>
      </c>
      <c r="Y18" s="156">
        <v>0</v>
      </c>
      <c r="Z18" s="156">
        <v>0</v>
      </c>
      <c r="AA18" s="156">
        <v>0</v>
      </c>
      <c r="AB18" s="156">
        <v>0</v>
      </c>
      <c r="AC18" s="156">
        <v>0</v>
      </c>
      <c r="AD18" s="156">
        <v>0</v>
      </c>
      <c r="AE18" s="156">
        <v>0</v>
      </c>
      <c r="AF18" s="156">
        <v>0</v>
      </c>
      <c r="AG18" s="156">
        <v>0</v>
      </c>
      <c r="AH18" s="156">
        <v>0</v>
      </c>
      <c r="AI18" s="156">
        <v>0</v>
      </c>
      <c r="AJ18" s="156">
        <v>0</v>
      </c>
      <c r="AK18" s="156">
        <v>0</v>
      </c>
      <c r="AL18" s="156">
        <v>0</v>
      </c>
      <c r="AM18" s="156">
        <v>0</v>
      </c>
      <c r="AN18" s="33">
        <f t="shared" si="0"/>
        <v>43.599999999999994</v>
      </c>
      <c r="AO18" s="13"/>
      <c r="AP18" s="263"/>
      <c r="AQ18" s="1039">
        <f t="shared" si="7"/>
        <v>11</v>
      </c>
      <c r="AR18" s="44" t="s">
        <v>86</v>
      </c>
      <c r="AS18" s="43">
        <v>43767</v>
      </c>
      <c r="AT18" s="44" t="s">
        <v>77</v>
      </c>
      <c r="AU18" s="12"/>
      <c r="AV18" s="45">
        <v>0</v>
      </c>
      <c r="AW18" s="45">
        <v>54.900000000000006</v>
      </c>
      <c r="AX18" s="45">
        <v>0</v>
      </c>
      <c r="AY18" s="45">
        <v>0</v>
      </c>
      <c r="AZ18" s="45">
        <v>0</v>
      </c>
      <c r="BA18" s="45">
        <v>43.92</v>
      </c>
      <c r="BB18" s="45">
        <v>0</v>
      </c>
      <c r="BC18" s="45">
        <v>0</v>
      </c>
      <c r="BD18" s="45">
        <v>0</v>
      </c>
      <c r="BE18" s="45">
        <v>0</v>
      </c>
      <c r="BF18" s="45">
        <v>0</v>
      </c>
      <c r="BG18" s="45">
        <v>0</v>
      </c>
      <c r="BH18" s="45"/>
      <c r="BI18" s="45">
        <v>0</v>
      </c>
      <c r="BJ18" s="45">
        <v>0</v>
      </c>
      <c r="BK18" s="45">
        <v>0</v>
      </c>
      <c r="BL18" s="45">
        <v>0</v>
      </c>
      <c r="BM18" s="45">
        <v>0</v>
      </c>
      <c r="BN18" s="45">
        <v>0</v>
      </c>
      <c r="BO18" s="45">
        <v>0</v>
      </c>
      <c r="BP18" s="45">
        <v>0</v>
      </c>
      <c r="BQ18" s="45">
        <v>0</v>
      </c>
      <c r="BR18" s="45">
        <v>0</v>
      </c>
      <c r="BS18" s="45">
        <v>0</v>
      </c>
      <c r="BT18" s="45">
        <v>0</v>
      </c>
      <c r="BU18" s="45">
        <v>0</v>
      </c>
      <c r="BV18" s="45">
        <v>0</v>
      </c>
      <c r="BW18" s="45">
        <v>0</v>
      </c>
      <c r="BX18" s="45">
        <v>0</v>
      </c>
      <c r="BY18" s="45">
        <v>0</v>
      </c>
      <c r="BZ18" s="45">
        <v>0</v>
      </c>
      <c r="CA18" s="45">
        <v>0</v>
      </c>
      <c r="CB18" s="45">
        <v>0</v>
      </c>
      <c r="CC18" s="45">
        <v>0</v>
      </c>
      <c r="CD18" s="33">
        <f t="shared" si="6"/>
        <v>98.820000000000007</v>
      </c>
      <c r="CE18" s="373"/>
      <c r="CF18" s="373"/>
      <c r="CG18" s="373"/>
      <c r="CH18" s="373"/>
      <c r="CI18" s="373"/>
      <c r="CJ18" s="373"/>
      <c r="CK18" s="373"/>
      <c r="CL18" s="373"/>
      <c r="CM18" s="373"/>
      <c r="CN18" s="373"/>
      <c r="CO18" s="373"/>
      <c r="CP18" s="373"/>
      <c r="CQ18" s="373"/>
      <c r="CR18" s="373"/>
      <c r="CS18" s="373"/>
      <c r="CT18" s="373"/>
      <c r="CU18" s="373"/>
      <c r="CV18" s="373"/>
      <c r="CW18" s="373"/>
      <c r="CX18" s="373"/>
      <c r="CY18" s="373"/>
      <c r="CZ18" s="373"/>
      <c r="DA18" s="373"/>
      <c r="DB18" s="373"/>
      <c r="DC18" s="373"/>
      <c r="DD18" s="373"/>
      <c r="DE18" s="373"/>
      <c r="DF18" s="373"/>
      <c r="DG18" s="373"/>
    </row>
    <row r="19" spans="1:111" ht="16.5" thickBot="1">
      <c r="A19" s="1032">
        <f t="shared" si="2"/>
        <v>16</v>
      </c>
      <c r="B19" s="14" t="s">
        <v>82</v>
      </c>
      <c r="C19" s="35">
        <v>43763</v>
      </c>
      <c r="D19" s="14" t="s">
        <v>74</v>
      </c>
      <c r="E19" s="12"/>
      <c r="F19" s="156">
        <v>0</v>
      </c>
      <c r="G19" s="156">
        <v>0</v>
      </c>
      <c r="H19" s="156">
        <v>0</v>
      </c>
      <c r="I19" s="156">
        <v>2.1333333333333333</v>
      </c>
      <c r="J19" s="156">
        <v>7.333333333333333</v>
      </c>
      <c r="K19" s="156">
        <v>0</v>
      </c>
      <c r="L19" s="156">
        <v>0</v>
      </c>
      <c r="M19" s="156">
        <v>0.13333333333333333</v>
      </c>
      <c r="N19" s="156">
        <v>0</v>
      </c>
      <c r="O19" s="156">
        <v>0</v>
      </c>
      <c r="P19" s="156">
        <v>0</v>
      </c>
      <c r="Q19" s="156">
        <v>0</v>
      </c>
      <c r="R19" s="156"/>
      <c r="S19" s="156">
        <v>0</v>
      </c>
      <c r="T19" s="156">
        <v>0</v>
      </c>
      <c r="U19" s="156">
        <v>0</v>
      </c>
      <c r="V19" s="156">
        <v>0</v>
      </c>
      <c r="W19" s="156">
        <v>0</v>
      </c>
      <c r="X19" s="156">
        <v>0</v>
      </c>
      <c r="Y19" s="156">
        <v>0</v>
      </c>
      <c r="Z19" s="156">
        <v>0</v>
      </c>
      <c r="AA19" s="156">
        <v>0</v>
      </c>
      <c r="AB19" s="156">
        <v>0</v>
      </c>
      <c r="AC19" s="156">
        <v>0</v>
      </c>
      <c r="AD19" s="156">
        <v>0</v>
      </c>
      <c r="AE19" s="156">
        <v>0</v>
      </c>
      <c r="AF19" s="156">
        <v>0</v>
      </c>
      <c r="AG19" s="156">
        <v>0</v>
      </c>
      <c r="AH19" s="156">
        <v>0</v>
      </c>
      <c r="AI19" s="156">
        <v>0</v>
      </c>
      <c r="AJ19" s="156">
        <v>0</v>
      </c>
      <c r="AK19" s="156">
        <v>0</v>
      </c>
      <c r="AL19" s="156">
        <v>0</v>
      </c>
      <c r="AM19" s="156">
        <v>0</v>
      </c>
      <c r="AN19" s="33">
        <f t="shared" si="0"/>
        <v>9.6</v>
      </c>
      <c r="AO19" s="13"/>
      <c r="AP19" s="263"/>
      <c r="AR19" s="400"/>
      <c r="AS19" s="401"/>
      <c r="AT19" s="406" t="s">
        <v>219</v>
      </c>
      <c r="AU19" s="402"/>
      <c r="AV19" s="405">
        <f>AVERAGE(AV14:AV18)</f>
        <v>4.3920000000000003</v>
      </c>
      <c r="AW19" s="405">
        <f>AVERAGE(AW14:AW18)</f>
        <v>429.11801427115188</v>
      </c>
      <c r="AX19" s="405">
        <f>AVERAGE(AX14:AX18)</f>
        <v>856.43999999999994</v>
      </c>
      <c r="AY19" s="405">
        <f t="shared" ref="AY19:CC19" si="8">AVERAGE(AY14:AY18)</f>
        <v>2.1960000000000002</v>
      </c>
      <c r="AZ19" s="405">
        <f t="shared" ref="AZ19:BG19" si="9">AVERAGE(AZ14:AZ18)</f>
        <v>10.98</v>
      </c>
      <c r="BA19" s="405">
        <f t="shared" si="9"/>
        <v>89.39555147808359</v>
      </c>
      <c r="BB19" s="405">
        <f t="shared" si="9"/>
        <v>4.3920000000000003</v>
      </c>
      <c r="BC19" s="405">
        <f t="shared" si="9"/>
        <v>0</v>
      </c>
      <c r="BD19" s="405">
        <f t="shared" si="9"/>
        <v>0</v>
      </c>
      <c r="BE19" s="405">
        <f t="shared" si="9"/>
        <v>0</v>
      </c>
      <c r="BF19" s="405">
        <f t="shared" si="9"/>
        <v>0</v>
      </c>
      <c r="BG19" s="405">
        <f t="shared" si="9"/>
        <v>0</v>
      </c>
      <c r="BH19" s="405"/>
      <c r="BI19" s="405">
        <f t="shared" si="8"/>
        <v>0</v>
      </c>
      <c r="BJ19" s="405">
        <f t="shared" si="8"/>
        <v>0</v>
      </c>
      <c r="BK19" s="405">
        <f t="shared" si="8"/>
        <v>0</v>
      </c>
      <c r="BL19" s="405">
        <f t="shared" si="8"/>
        <v>0</v>
      </c>
      <c r="BM19" s="405">
        <f t="shared" si="8"/>
        <v>0</v>
      </c>
      <c r="BN19" s="405">
        <f>AVERAGE(BN14:BN18)</f>
        <v>0</v>
      </c>
      <c r="BO19" s="405">
        <f t="shared" si="8"/>
        <v>0</v>
      </c>
      <c r="BP19" s="405">
        <f t="shared" si="8"/>
        <v>0</v>
      </c>
      <c r="BQ19" s="405">
        <f t="shared" si="8"/>
        <v>0</v>
      </c>
      <c r="BR19" s="405">
        <f t="shared" si="8"/>
        <v>0</v>
      </c>
      <c r="BS19" s="405">
        <f t="shared" si="8"/>
        <v>0</v>
      </c>
      <c r="BT19" s="405">
        <f t="shared" si="8"/>
        <v>0</v>
      </c>
      <c r="BU19" s="405">
        <f t="shared" si="8"/>
        <v>0</v>
      </c>
      <c r="BV19" s="405">
        <f t="shared" si="8"/>
        <v>0</v>
      </c>
      <c r="BW19" s="405">
        <f t="shared" si="8"/>
        <v>0</v>
      </c>
      <c r="BX19" s="405">
        <f t="shared" si="8"/>
        <v>0</v>
      </c>
      <c r="BY19" s="405">
        <f t="shared" si="8"/>
        <v>0</v>
      </c>
      <c r="BZ19" s="405">
        <f t="shared" si="8"/>
        <v>0</v>
      </c>
      <c r="CA19" s="405">
        <f t="shared" si="8"/>
        <v>0</v>
      </c>
      <c r="CB19" s="405">
        <f>AVERAGE(CB14:CB18)</f>
        <v>13.725000000000001</v>
      </c>
      <c r="CC19" s="405">
        <f t="shared" si="8"/>
        <v>0</v>
      </c>
      <c r="CD19" s="858">
        <f>SUM(CD14:CD18)</f>
        <v>7039.4678287461775</v>
      </c>
      <c r="CE19" s="373"/>
      <c r="CF19" s="373"/>
      <c r="CG19" s="373"/>
      <c r="CH19" s="373"/>
      <c r="CI19" s="373"/>
      <c r="CJ19" s="373"/>
      <c r="CK19" s="373"/>
      <c r="CL19" s="373"/>
      <c r="CM19" s="373"/>
      <c r="CN19" s="373"/>
      <c r="CO19" s="373"/>
      <c r="CP19" s="373"/>
      <c r="CQ19" s="373"/>
      <c r="CR19" s="373"/>
      <c r="CS19" s="373"/>
      <c r="CT19" s="373"/>
      <c r="CU19" s="373"/>
      <c r="CV19" s="373"/>
      <c r="CW19" s="373"/>
      <c r="CX19" s="373"/>
      <c r="CY19" s="373"/>
      <c r="CZ19" s="373"/>
      <c r="DA19" s="373"/>
      <c r="DB19" s="373"/>
      <c r="DC19" s="373"/>
      <c r="DD19" s="373"/>
      <c r="DE19" s="373"/>
      <c r="DF19" s="373"/>
      <c r="DG19" s="373"/>
    </row>
    <row r="20" spans="1:111" s="13" customFormat="1" ht="16.5" thickBot="1">
      <c r="A20" s="1032">
        <f t="shared" si="2"/>
        <v>17</v>
      </c>
      <c r="B20" s="14" t="s">
        <v>82</v>
      </c>
      <c r="C20" s="35">
        <v>43810</v>
      </c>
      <c r="D20" s="14" t="s">
        <v>74</v>
      </c>
      <c r="E20" s="12"/>
      <c r="F20" s="156">
        <v>0</v>
      </c>
      <c r="G20" s="156">
        <v>0</v>
      </c>
      <c r="H20" s="156">
        <v>0</v>
      </c>
      <c r="I20" s="156">
        <v>0.8</v>
      </c>
      <c r="J20" s="156">
        <v>0.13333333333333333</v>
      </c>
      <c r="K20" s="156">
        <v>0</v>
      </c>
      <c r="L20" s="156">
        <v>0</v>
      </c>
      <c r="M20" s="156">
        <v>0.13333333333333333</v>
      </c>
      <c r="N20" s="156">
        <v>0</v>
      </c>
      <c r="O20" s="156">
        <v>0</v>
      </c>
      <c r="P20" s="156">
        <v>0</v>
      </c>
      <c r="Q20" s="156">
        <v>0</v>
      </c>
      <c r="R20" s="156"/>
      <c r="S20" s="156">
        <v>0.26666666666666666</v>
      </c>
      <c r="T20" s="156">
        <v>0</v>
      </c>
      <c r="U20" s="156">
        <v>0</v>
      </c>
      <c r="V20" s="156">
        <v>0</v>
      </c>
      <c r="W20" s="156">
        <v>0.13333333333333333</v>
      </c>
      <c r="X20" s="156">
        <v>0</v>
      </c>
      <c r="Y20" s="156">
        <v>0</v>
      </c>
      <c r="Z20" s="156">
        <v>0</v>
      </c>
      <c r="AA20" s="156">
        <v>0</v>
      </c>
      <c r="AB20" s="156">
        <v>0</v>
      </c>
      <c r="AC20" s="156">
        <v>0</v>
      </c>
      <c r="AD20" s="156">
        <v>0</v>
      </c>
      <c r="AE20" s="156">
        <v>0</v>
      </c>
      <c r="AF20" s="156">
        <v>0</v>
      </c>
      <c r="AG20" s="156">
        <v>0.13333333333333333</v>
      </c>
      <c r="AH20" s="156">
        <v>0</v>
      </c>
      <c r="AI20" s="156">
        <v>0</v>
      </c>
      <c r="AJ20" s="156">
        <v>0.53333333333333333</v>
      </c>
      <c r="AK20" s="156">
        <v>0</v>
      </c>
      <c r="AL20" s="156">
        <v>0</v>
      </c>
      <c r="AM20" s="156">
        <v>0</v>
      </c>
      <c r="AN20" s="33">
        <f t="shared" si="0"/>
        <v>2.1333333333333333</v>
      </c>
      <c r="AP20" s="263"/>
      <c r="AQ20" s="886"/>
      <c r="CE20" s="373"/>
      <c r="CF20" s="373"/>
      <c r="CG20" s="373"/>
      <c r="CH20" s="373"/>
      <c r="CI20" s="373"/>
      <c r="CJ20" s="373"/>
      <c r="CK20" s="373"/>
      <c r="CL20" s="373"/>
      <c r="CM20" s="373"/>
      <c r="CN20" s="373"/>
      <c r="CO20" s="373"/>
      <c r="CP20" s="373"/>
      <c r="CQ20" s="373"/>
      <c r="CR20" s="373"/>
      <c r="CS20" s="373"/>
      <c r="CT20" s="373"/>
      <c r="CU20" s="373"/>
      <c r="CV20" s="373"/>
      <c r="CW20" s="373"/>
      <c r="CX20" s="373"/>
      <c r="CY20" s="373"/>
      <c r="CZ20" s="373"/>
      <c r="DA20" s="373"/>
      <c r="DB20" s="373"/>
      <c r="DC20" s="373"/>
      <c r="DD20" s="373"/>
      <c r="DE20" s="373"/>
      <c r="DF20" s="373"/>
      <c r="DG20" s="373"/>
    </row>
    <row r="21" spans="1:111" s="13" customFormat="1" ht="16.5" thickBot="1">
      <c r="A21" s="1032">
        <f t="shared" si="2"/>
        <v>18</v>
      </c>
      <c r="B21" s="14" t="s">
        <v>82</v>
      </c>
      <c r="C21" s="35">
        <v>43790</v>
      </c>
      <c r="D21" s="14" t="s">
        <v>133</v>
      </c>
      <c r="E21" s="12"/>
      <c r="F21" s="156">
        <v>0</v>
      </c>
      <c r="G21" s="156">
        <v>0</v>
      </c>
      <c r="H21" s="156">
        <v>0</v>
      </c>
      <c r="I21" s="156">
        <v>0.93333333333333335</v>
      </c>
      <c r="J21" s="156">
        <v>38.133333333333333</v>
      </c>
      <c r="K21" s="156">
        <v>0</v>
      </c>
      <c r="L21" s="156">
        <v>0</v>
      </c>
      <c r="M21" s="156">
        <v>0.13333333333333333</v>
      </c>
      <c r="N21" s="156">
        <v>0</v>
      </c>
      <c r="O21" s="156">
        <v>0</v>
      </c>
      <c r="P21" s="156">
        <v>0</v>
      </c>
      <c r="Q21" s="156">
        <v>0</v>
      </c>
      <c r="R21" s="156"/>
      <c r="S21" s="156">
        <v>0</v>
      </c>
      <c r="T21" s="156">
        <v>0</v>
      </c>
      <c r="U21" s="156">
        <v>0</v>
      </c>
      <c r="V21" s="156">
        <v>0</v>
      </c>
      <c r="W21" s="156">
        <v>0</v>
      </c>
      <c r="X21" s="156">
        <v>0</v>
      </c>
      <c r="Y21" s="156">
        <v>0</v>
      </c>
      <c r="Z21" s="156">
        <v>0</v>
      </c>
      <c r="AA21" s="156">
        <v>0</v>
      </c>
      <c r="AB21" s="156">
        <v>0</v>
      </c>
      <c r="AC21" s="156">
        <v>0</v>
      </c>
      <c r="AD21" s="156">
        <v>0</v>
      </c>
      <c r="AE21" s="156">
        <v>0</v>
      </c>
      <c r="AF21" s="156">
        <v>0</v>
      </c>
      <c r="AG21" s="156">
        <v>0.13333333333333333</v>
      </c>
      <c r="AH21" s="156">
        <v>0</v>
      </c>
      <c r="AI21" s="156">
        <v>0</v>
      </c>
      <c r="AJ21" s="156">
        <v>0</v>
      </c>
      <c r="AK21" s="156">
        <v>0</v>
      </c>
      <c r="AL21" s="156">
        <v>0</v>
      </c>
      <c r="AM21" s="156">
        <v>0</v>
      </c>
      <c r="AN21" s="33">
        <f t="shared" si="0"/>
        <v>39.333333333333329</v>
      </c>
      <c r="AP21" s="263"/>
      <c r="AQ21" s="886"/>
      <c r="CE21" s="373"/>
      <c r="CF21" s="373"/>
      <c r="CG21" s="373"/>
      <c r="CH21" s="373"/>
      <c r="CI21" s="373"/>
      <c r="CJ21" s="373"/>
      <c r="CK21" s="373"/>
      <c r="CL21" s="373"/>
      <c r="CM21" s="373"/>
      <c r="CN21" s="373"/>
      <c r="CO21" s="373"/>
      <c r="CP21" s="373"/>
      <c r="CQ21" s="373"/>
      <c r="CR21" s="373"/>
      <c r="CS21" s="373"/>
      <c r="CT21" s="373"/>
      <c r="CU21" s="373"/>
      <c r="CV21" s="373"/>
      <c r="CW21" s="373"/>
      <c r="CX21" s="373"/>
      <c r="CY21" s="373"/>
      <c r="CZ21" s="373"/>
      <c r="DA21" s="373"/>
      <c r="DB21" s="373"/>
      <c r="DC21" s="373"/>
      <c r="DD21" s="373"/>
      <c r="DE21" s="373"/>
      <c r="DF21" s="373"/>
      <c r="DG21" s="373"/>
    </row>
    <row r="22" spans="1:111" ht="16.5" thickBot="1">
      <c r="B22" s="415"/>
      <c r="C22" s="416"/>
      <c r="D22" s="720" t="s">
        <v>219</v>
      </c>
      <c r="E22" s="402"/>
      <c r="F22" s="405">
        <f>AVERAGE(F4:F21)</f>
        <v>35.607407407407408</v>
      </c>
      <c r="G22" s="405">
        <f>AVERAGE(G4:G21)</f>
        <v>2.6296296296296298</v>
      </c>
      <c r="H22" s="405">
        <f>AVERAGE(H4:H21)</f>
        <v>10.437037037037037</v>
      </c>
      <c r="I22" s="405">
        <f t="shared" ref="I22:AM22" si="10">AVERAGE(I4:I21)</f>
        <v>10.807407407407409</v>
      </c>
      <c r="J22" s="405">
        <f t="shared" ref="J22:Q22" si="11">AVERAGE(J4:J21)</f>
        <v>2.5407407407407407</v>
      </c>
      <c r="K22" s="405">
        <f t="shared" si="11"/>
        <v>1.1333333333333333</v>
      </c>
      <c r="L22" s="405">
        <f t="shared" si="11"/>
        <v>2.9629629629629631E-2</v>
      </c>
      <c r="M22" s="405">
        <f t="shared" si="11"/>
        <v>0.13333333333333333</v>
      </c>
      <c r="N22" s="405">
        <f t="shared" si="11"/>
        <v>0.25925925925925924</v>
      </c>
      <c r="O22" s="405">
        <f t="shared" si="11"/>
        <v>0</v>
      </c>
      <c r="P22" s="405">
        <f t="shared" si="11"/>
        <v>5.333333333333333E-2</v>
      </c>
      <c r="Q22" s="405">
        <f t="shared" si="11"/>
        <v>7.4074074074074077E-3</v>
      </c>
      <c r="R22" s="405"/>
      <c r="S22" s="405">
        <f t="shared" si="10"/>
        <v>1.4814814814814815E-2</v>
      </c>
      <c r="T22" s="405">
        <f t="shared" si="10"/>
        <v>7.4074074074074077E-3</v>
      </c>
      <c r="U22" s="405">
        <f t="shared" si="10"/>
        <v>0</v>
      </c>
      <c r="V22" s="405">
        <f t="shared" si="10"/>
        <v>0</v>
      </c>
      <c r="W22" s="405">
        <f t="shared" si="10"/>
        <v>1.4814814814814815E-2</v>
      </c>
      <c r="X22" s="405">
        <f t="shared" si="10"/>
        <v>0</v>
      </c>
      <c r="Y22" s="405">
        <f t="shared" si="10"/>
        <v>0</v>
      </c>
      <c r="Z22" s="405">
        <f t="shared" si="10"/>
        <v>0</v>
      </c>
      <c r="AA22" s="405">
        <f t="shared" si="10"/>
        <v>0</v>
      </c>
      <c r="AB22" s="405">
        <f t="shared" si="10"/>
        <v>0</v>
      </c>
      <c r="AC22" s="405">
        <f t="shared" si="10"/>
        <v>0</v>
      </c>
      <c r="AD22" s="405">
        <f t="shared" si="10"/>
        <v>0</v>
      </c>
      <c r="AE22" s="405">
        <f t="shared" si="10"/>
        <v>0</v>
      </c>
      <c r="AF22" s="405">
        <f t="shared" si="10"/>
        <v>7.4074074074074077E-3</v>
      </c>
      <c r="AG22" s="405">
        <f t="shared" si="10"/>
        <v>1.4814814814814815E-2</v>
      </c>
      <c r="AH22" s="405">
        <f t="shared" si="10"/>
        <v>0</v>
      </c>
      <c r="AI22" s="405">
        <f t="shared" si="10"/>
        <v>0</v>
      </c>
      <c r="AJ22" s="405">
        <f t="shared" si="10"/>
        <v>6.6666666666666666E-2</v>
      </c>
      <c r="AK22" s="405">
        <f t="shared" si="10"/>
        <v>0</v>
      </c>
      <c r="AL22" s="405">
        <f>AVERAGE(AL4:AL21)</f>
        <v>0</v>
      </c>
      <c r="AM22" s="405">
        <f t="shared" si="10"/>
        <v>0</v>
      </c>
      <c r="AN22" s="859">
        <f>SUM(AN4:AN21)</f>
        <v>1147.1999999999998</v>
      </c>
      <c r="AO22" s="13"/>
      <c r="AP22" s="263"/>
      <c r="AQ22" s="1039">
        <f>AQ18+1</f>
        <v>12</v>
      </c>
      <c r="AR22" s="400" t="s">
        <v>73</v>
      </c>
      <c r="AS22" s="401">
        <v>43147</v>
      </c>
      <c r="AT22" s="400" t="s">
        <v>77</v>
      </c>
      <c r="AU22" s="402"/>
      <c r="AV22" s="404">
        <v>26034.658511722733</v>
      </c>
      <c r="AW22" s="404">
        <v>285.42303771661574</v>
      </c>
      <c r="AX22" s="404">
        <v>0</v>
      </c>
      <c r="AY22" s="404">
        <v>30.581039755351682</v>
      </c>
      <c r="AZ22" s="404">
        <v>0</v>
      </c>
      <c r="BA22" s="404">
        <v>30.581039755351682</v>
      </c>
      <c r="BB22" s="404">
        <v>0</v>
      </c>
      <c r="BC22" s="404">
        <v>0</v>
      </c>
      <c r="BD22" s="404">
        <v>0</v>
      </c>
      <c r="BE22" s="404">
        <v>0</v>
      </c>
      <c r="BF22" s="404"/>
      <c r="BG22" s="404">
        <v>0</v>
      </c>
      <c r="BH22" s="404"/>
      <c r="BI22" s="404">
        <v>0</v>
      </c>
      <c r="BJ22" s="404">
        <v>0</v>
      </c>
      <c r="BK22" s="404">
        <v>0</v>
      </c>
      <c r="BL22" s="404">
        <v>0</v>
      </c>
      <c r="BM22" s="404">
        <v>0</v>
      </c>
      <c r="BN22" s="404"/>
      <c r="BO22" s="404">
        <v>0</v>
      </c>
      <c r="BP22" s="404">
        <v>0</v>
      </c>
      <c r="BQ22" s="404">
        <v>0</v>
      </c>
      <c r="BR22" s="404"/>
      <c r="BS22" s="404"/>
      <c r="BT22" s="404"/>
      <c r="BU22" s="404"/>
      <c r="BV22" s="404">
        <v>0</v>
      </c>
      <c r="BW22" s="404">
        <v>0</v>
      </c>
      <c r="BX22" s="404"/>
      <c r="BY22" s="404"/>
      <c r="BZ22" s="404">
        <v>0</v>
      </c>
      <c r="CA22" s="404"/>
      <c r="CB22" s="404"/>
      <c r="CC22" s="404"/>
      <c r="CD22" s="403">
        <f t="shared" ref="CD22:CD27" si="12">SUM(AV22:CC22)</f>
        <v>26381.243628950051</v>
      </c>
      <c r="CE22" s="373"/>
      <c r="CF22" s="373"/>
      <c r="CG22" s="373"/>
      <c r="CH22" s="373"/>
      <c r="CI22" s="373"/>
      <c r="CJ22" s="373"/>
      <c r="CK22" s="373"/>
      <c r="CL22" s="373"/>
      <c r="CM22" s="373"/>
      <c r="CN22" s="373"/>
      <c r="CO22" s="373"/>
      <c r="CP22" s="373"/>
      <c r="CQ22" s="373"/>
      <c r="CR22" s="373"/>
      <c r="CS22" s="373"/>
      <c r="CT22" s="373"/>
      <c r="CU22" s="373"/>
      <c r="CV22" s="373"/>
      <c r="CW22" s="373"/>
      <c r="CX22" s="373"/>
      <c r="CY22" s="373"/>
      <c r="CZ22" s="373"/>
      <c r="DA22" s="373"/>
      <c r="DB22" s="373"/>
      <c r="DC22" s="373"/>
      <c r="DD22" s="373"/>
      <c r="DE22" s="373"/>
      <c r="DF22" s="373"/>
      <c r="DG22" s="373"/>
    </row>
    <row r="23" spans="1:111" ht="16.5" thickBot="1">
      <c r="B23" s="13"/>
      <c r="C23" s="399"/>
      <c r="D23" s="17"/>
      <c r="E23" s="13"/>
      <c r="F23" s="978"/>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263"/>
      <c r="AQ23" s="1039">
        <f t="shared" ref="AQ23:AQ27" si="13">AQ22+1</f>
        <v>13</v>
      </c>
      <c r="AR23" s="400" t="s">
        <v>73</v>
      </c>
      <c r="AS23" s="401">
        <v>43392</v>
      </c>
      <c r="AT23" s="400" t="s">
        <v>77</v>
      </c>
      <c r="AU23" s="402"/>
      <c r="AV23" s="404">
        <v>10.193679918450561</v>
      </c>
      <c r="AW23" s="404">
        <v>122.32415902140673</v>
      </c>
      <c r="AX23" s="404">
        <v>0</v>
      </c>
      <c r="AY23" s="404">
        <v>4179.4087665647303</v>
      </c>
      <c r="AZ23" s="404">
        <v>0</v>
      </c>
      <c r="BA23" s="404">
        <v>10.193679918450561</v>
      </c>
      <c r="BB23" s="404">
        <v>0</v>
      </c>
      <c r="BC23" s="404">
        <v>0</v>
      </c>
      <c r="BD23" s="404">
        <v>20.387359836901123</v>
      </c>
      <c r="BE23" s="404">
        <v>0</v>
      </c>
      <c r="BF23" s="404"/>
      <c r="BG23" s="404">
        <v>0</v>
      </c>
      <c r="BH23" s="404"/>
      <c r="BI23" s="404">
        <v>0</v>
      </c>
      <c r="BJ23" s="404">
        <v>0</v>
      </c>
      <c r="BK23" s="404">
        <v>0</v>
      </c>
      <c r="BL23" s="404">
        <v>0</v>
      </c>
      <c r="BM23" s="404">
        <v>0</v>
      </c>
      <c r="BN23" s="404"/>
      <c r="BO23" s="404">
        <v>0</v>
      </c>
      <c r="BP23" s="404">
        <v>0</v>
      </c>
      <c r="BQ23" s="404">
        <v>0</v>
      </c>
      <c r="BR23" s="404"/>
      <c r="BS23" s="404"/>
      <c r="BT23" s="404"/>
      <c r="BU23" s="404"/>
      <c r="BV23" s="404">
        <v>0</v>
      </c>
      <c r="BW23" s="404">
        <v>0</v>
      </c>
      <c r="BX23" s="404"/>
      <c r="BY23" s="404"/>
      <c r="BZ23" s="404">
        <v>0</v>
      </c>
      <c r="CA23" s="404"/>
      <c r="CB23" s="404"/>
      <c r="CC23" s="404"/>
      <c r="CD23" s="403">
        <f t="shared" si="12"/>
        <v>4342.5076452599387</v>
      </c>
      <c r="CE23" s="373"/>
      <c r="CF23" s="373"/>
      <c r="CG23" s="373"/>
      <c r="CH23" s="373"/>
      <c r="CI23" s="373"/>
      <c r="CJ23" s="373"/>
      <c r="CK23" s="373"/>
      <c r="CL23" s="373"/>
      <c r="CM23" s="373"/>
      <c r="CN23" s="373"/>
      <c r="CO23" s="373"/>
      <c r="CP23" s="373"/>
      <c r="CQ23" s="373"/>
      <c r="CR23" s="373"/>
      <c r="CS23" s="373"/>
      <c r="CT23" s="373"/>
      <c r="CU23" s="373"/>
      <c r="CV23" s="373"/>
      <c r="CW23" s="373"/>
      <c r="CX23" s="373"/>
      <c r="CY23" s="373"/>
      <c r="CZ23" s="373"/>
      <c r="DA23" s="373"/>
      <c r="DB23" s="373"/>
      <c r="DC23" s="373"/>
      <c r="DD23" s="373"/>
      <c r="DE23" s="373"/>
      <c r="DF23" s="373"/>
      <c r="DG23" s="373"/>
    </row>
    <row r="24" spans="1:111" ht="16.5" thickBot="1">
      <c r="B24" s="13"/>
      <c r="C24" s="399"/>
      <c r="D24" s="17"/>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263"/>
      <c r="AQ24" s="1039">
        <f t="shared" si="13"/>
        <v>14</v>
      </c>
      <c r="AR24" s="44" t="s">
        <v>73</v>
      </c>
      <c r="AS24" s="56">
        <v>43566</v>
      </c>
      <c r="AT24" s="44" t="s">
        <v>77</v>
      </c>
      <c r="AU24" s="12"/>
      <c r="AV24" s="45">
        <v>483.12</v>
      </c>
      <c r="AW24" s="45">
        <v>76.86</v>
      </c>
      <c r="AX24" s="45">
        <v>0</v>
      </c>
      <c r="AY24" s="45">
        <v>0</v>
      </c>
      <c r="AZ24" s="45">
        <v>0</v>
      </c>
      <c r="BA24" s="45">
        <v>0</v>
      </c>
      <c r="BB24" s="45">
        <v>461.16</v>
      </c>
      <c r="BC24" s="45">
        <v>0</v>
      </c>
      <c r="BD24" s="45">
        <v>0</v>
      </c>
      <c r="BE24" s="45">
        <v>54.900000000000006</v>
      </c>
      <c r="BF24" s="45">
        <v>0</v>
      </c>
      <c r="BG24" s="45">
        <v>0</v>
      </c>
      <c r="BH24" s="45"/>
      <c r="BI24" s="45">
        <v>0</v>
      </c>
      <c r="BJ24" s="45">
        <v>0</v>
      </c>
      <c r="BK24" s="45">
        <v>0</v>
      </c>
      <c r="BL24" s="45">
        <v>0</v>
      </c>
      <c r="BM24" s="45">
        <v>0</v>
      </c>
      <c r="BN24" s="45">
        <v>0</v>
      </c>
      <c r="BO24" s="45">
        <v>0</v>
      </c>
      <c r="BP24" s="45">
        <v>0</v>
      </c>
      <c r="BQ24" s="45">
        <v>0</v>
      </c>
      <c r="BR24" s="45">
        <v>0</v>
      </c>
      <c r="BS24" s="45">
        <v>0</v>
      </c>
      <c r="BT24" s="45">
        <v>0</v>
      </c>
      <c r="BU24" s="45">
        <v>0</v>
      </c>
      <c r="BV24" s="45">
        <v>0</v>
      </c>
      <c r="BW24" s="45">
        <v>0</v>
      </c>
      <c r="BX24" s="45">
        <v>0</v>
      </c>
      <c r="BY24" s="45">
        <v>0</v>
      </c>
      <c r="BZ24" s="45">
        <v>0</v>
      </c>
      <c r="CA24" s="45">
        <v>0</v>
      </c>
      <c r="CB24" s="45">
        <v>0</v>
      </c>
      <c r="CC24" s="45">
        <v>0</v>
      </c>
      <c r="CD24" s="33">
        <f t="shared" si="12"/>
        <v>1076.0400000000002</v>
      </c>
      <c r="CE24" s="373"/>
      <c r="CF24" s="373"/>
      <c r="CG24" s="373"/>
      <c r="CH24" s="373"/>
      <c r="CI24" s="373"/>
      <c r="CJ24" s="373"/>
      <c r="CK24" s="373"/>
      <c r="CL24" s="373"/>
      <c r="CM24" s="373"/>
      <c r="CN24" s="373"/>
      <c r="CO24" s="373"/>
      <c r="CP24" s="373"/>
      <c r="CQ24" s="373"/>
      <c r="CR24" s="373"/>
      <c r="CS24" s="373"/>
      <c r="CT24" s="373"/>
      <c r="CU24" s="373"/>
      <c r="CV24" s="373"/>
      <c r="CW24" s="373"/>
      <c r="CX24" s="373"/>
      <c r="CY24" s="373"/>
      <c r="CZ24" s="373"/>
      <c r="DA24" s="373"/>
      <c r="DB24" s="373"/>
      <c r="DC24" s="373"/>
      <c r="DD24" s="373"/>
      <c r="DE24" s="373"/>
      <c r="DF24" s="373"/>
      <c r="DG24" s="373"/>
    </row>
    <row r="25" spans="1:111" ht="16.5" thickBot="1">
      <c r="A25" s="1032">
        <f>A21+1</f>
        <v>19</v>
      </c>
      <c r="B25" s="415" t="s">
        <v>86</v>
      </c>
      <c r="C25" s="416">
        <v>43162</v>
      </c>
      <c r="D25" s="14" t="s">
        <v>211</v>
      </c>
      <c r="E25" s="402"/>
      <c r="F25" s="404">
        <v>0.4</v>
      </c>
      <c r="G25" s="404">
        <v>0</v>
      </c>
      <c r="H25" s="404">
        <v>23.066666666666666</v>
      </c>
      <c r="I25" s="404">
        <v>8.1333333333333329</v>
      </c>
      <c r="J25" s="404">
        <v>0</v>
      </c>
      <c r="K25" s="404">
        <v>0</v>
      </c>
      <c r="L25" s="404">
        <v>0.93333333333333335</v>
      </c>
      <c r="M25" s="404">
        <v>0</v>
      </c>
      <c r="N25" s="404">
        <v>0</v>
      </c>
      <c r="O25" s="404">
        <v>0</v>
      </c>
      <c r="P25" s="404"/>
      <c r="Q25" s="404">
        <v>0</v>
      </c>
      <c r="R25" s="404"/>
      <c r="S25" s="404">
        <v>0.13333333333333333</v>
      </c>
      <c r="T25" s="404">
        <v>0</v>
      </c>
      <c r="U25" s="404">
        <v>0</v>
      </c>
      <c r="V25" s="404">
        <v>0</v>
      </c>
      <c r="W25" s="404"/>
      <c r="X25" s="404">
        <v>0</v>
      </c>
      <c r="Y25" s="404">
        <v>0</v>
      </c>
      <c r="Z25" s="404">
        <v>0</v>
      </c>
      <c r="AA25" s="404">
        <v>0</v>
      </c>
      <c r="AB25" s="404"/>
      <c r="AC25" s="404"/>
      <c r="AD25" s="404"/>
      <c r="AE25" s="404"/>
      <c r="AF25" s="404">
        <v>0</v>
      </c>
      <c r="AG25" s="404">
        <v>0</v>
      </c>
      <c r="AH25" s="404"/>
      <c r="AI25" s="404"/>
      <c r="AJ25" s="404">
        <v>0</v>
      </c>
      <c r="AK25" s="404"/>
      <c r="AL25" s="404"/>
      <c r="AM25" s="404"/>
      <c r="AN25" s="403">
        <f t="shared" ref="AN25:AN35" si="14">SUM(F25:AM25)</f>
        <v>32.666666666666664</v>
      </c>
      <c r="AO25" s="13"/>
      <c r="AP25" s="263"/>
      <c r="AQ25" s="1039">
        <f t="shared" si="13"/>
        <v>15</v>
      </c>
      <c r="AR25" s="44" t="s">
        <v>73</v>
      </c>
      <c r="AS25" s="43">
        <v>43643</v>
      </c>
      <c r="AT25" s="44" t="s">
        <v>77</v>
      </c>
      <c r="AU25" s="12"/>
      <c r="AV25" s="45">
        <v>669.78</v>
      </c>
      <c r="AW25" s="45">
        <v>131.76</v>
      </c>
      <c r="AX25" s="45">
        <v>0</v>
      </c>
      <c r="AY25" s="45">
        <v>0</v>
      </c>
      <c r="AZ25" s="45">
        <v>0</v>
      </c>
      <c r="BA25" s="45">
        <v>76.86</v>
      </c>
      <c r="BB25" s="45">
        <v>0</v>
      </c>
      <c r="BC25" s="45">
        <v>0</v>
      </c>
      <c r="BD25" s="45">
        <v>10.98</v>
      </c>
      <c r="BE25" s="45">
        <v>0</v>
      </c>
      <c r="BF25" s="45">
        <v>0</v>
      </c>
      <c r="BG25" s="45">
        <v>0</v>
      </c>
      <c r="BH25" s="45"/>
      <c r="BI25" s="45">
        <v>0</v>
      </c>
      <c r="BJ25" s="45">
        <v>0</v>
      </c>
      <c r="BK25" s="45">
        <v>0</v>
      </c>
      <c r="BL25" s="45">
        <v>43.92</v>
      </c>
      <c r="BM25" s="45">
        <v>0</v>
      </c>
      <c r="BN25" s="45">
        <v>10.98</v>
      </c>
      <c r="BO25" s="45">
        <v>0</v>
      </c>
      <c r="BP25" s="45">
        <v>0</v>
      </c>
      <c r="BQ25" s="45">
        <v>0</v>
      </c>
      <c r="BR25" s="45">
        <v>0</v>
      </c>
      <c r="BS25" s="45">
        <v>0</v>
      </c>
      <c r="BT25" s="45">
        <v>0</v>
      </c>
      <c r="BU25" s="45">
        <v>0</v>
      </c>
      <c r="BV25" s="45">
        <v>0</v>
      </c>
      <c r="BW25" s="45">
        <v>0</v>
      </c>
      <c r="BX25" s="45">
        <v>0</v>
      </c>
      <c r="BY25" s="45">
        <v>0</v>
      </c>
      <c r="BZ25" s="45">
        <v>0</v>
      </c>
      <c r="CA25" s="45">
        <v>0</v>
      </c>
      <c r="CB25" s="45">
        <v>0</v>
      </c>
      <c r="CC25" s="45">
        <v>0</v>
      </c>
      <c r="CD25" s="33">
        <f t="shared" si="12"/>
        <v>944.28</v>
      </c>
      <c r="CE25" s="373"/>
      <c r="CF25" s="373"/>
      <c r="CG25" s="373"/>
      <c r="CH25" s="373"/>
      <c r="CI25" s="373"/>
      <c r="CJ25" s="373"/>
      <c r="CK25" s="373"/>
      <c r="CL25" s="373"/>
      <c r="CM25" s="373"/>
      <c r="CN25" s="373"/>
      <c r="CO25" s="373"/>
      <c r="CP25" s="373"/>
      <c r="CQ25" s="373"/>
      <c r="CR25" s="373"/>
      <c r="CS25" s="373"/>
      <c r="CT25" s="373"/>
      <c r="CU25" s="373"/>
      <c r="CV25" s="373"/>
      <c r="CW25" s="373"/>
      <c r="CX25" s="373"/>
      <c r="CY25" s="373"/>
      <c r="CZ25" s="373"/>
      <c r="DA25" s="373"/>
      <c r="DB25" s="373"/>
      <c r="DC25" s="373"/>
      <c r="DD25" s="373"/>
      <c r="DE25" s="373"/>
      <c r="DF25" s="373"/>
      <c r="DG25" s="373"/>
    </row>
    <row r="26" spans="1:111" ht="16.5" thickBot="1">
      <c r="A26" s="1032">
        <f t="shared" ref="A26:A35" si="15">A25+1</f>
        <v>20</v>
      </c>
      <c r="B26" s="415" t="s">
        <v>86</v>
      </c>
      <c r="C26" s="416">
        <v>43196</v>
      </c>
      <c r="D26" s="14" t="s">
        <v>211</v>
      </c>
      <c r="E26" s="402"/>
      <c r="F26" s="404">
        <v>0</v>
      </c>
      <c r="G26" s="404">
        <v>0</v>
      </c>
      <c r="H26" s="404">
        <v>8.9333333333333336</v>
      </c>
      <c r="I26" s="404">
        <v>0</v>
      </c>
      <c r="J26" s="404">
        <v>0</v>
      </c>
      <c r="K26" s="404">
        <v>0</v>
      </c>
      <c r="L26" s="404">
        <v>0</v>
      </c>
      <c r="M26" s="404">
        <v>0</v>
      </c>
      <c r="N26" s="404">
        <v>0</v>
      </c>
      <c r="O26" s="404">
        <v>0</v>
      </c>
      <c r="P26" s="404"/>
      <c r="Q26" s="404">
        <v>0</v>
      </c>
      <c r="R26" s="404"/>
      <c r="S26" s="404">
        <v>0</v>
      </c>
      <c r="T26" s="404">
        <v>0</v>
      </c>
      <c r="U26" s="404">
        <v>0</v>
      </c>
      <c r="V26" s="404">
        <v>0</v>
      </c>
      <c r="W26" s="404"/>
      <c r="X26" s="404">
        <v>0</v>
      </c>
      <c r="Y26" s="404">
        <v>0</v>
      </c>
      <c r="Z26" s="404">
        <v>0</v>
      </c>
      <c r="AA26" s="404">
        <v>0</v>
      </c>
      <c r="AB26" s="404"/>
      <c r="AC26" s="404"/>
      <c r="AD26" s="404"/>
      <c r="AE26" s="404"/>
      <c r="AF26" s="404">
        <v>0</v>
      </c>
      <c r="AG26" s="404">
        <v>0</v>
      </c>
      <c r="AH26" s="404"/>
      <c r="AI26" s="404"/>
      <c r="AJ26" s="404">
        <v>0</v>
      </c>
      <c r="AK26" s="404"/>
      <c r="AL26" s="404"/>
      <c r="AM26" s="404"/>
      <c r="AN26" s="403">
        <f t="shared" si="14"/>
        <v>8.9333333333333336</v>
      </c>
      <c r="AO26" s="13"/>
      <c r="AP26" s="263"/>
      <c r="AQ26" s="1039">
        <f t="shared" si="13"/>
        <v>16</v>
      </c>
      <c r="AR26" s="44" t="s">
        <v>73</v>
      </c>
      <c r="AS26" s="43">
        <v>43679</v>
      </c>
      <c r="AT26" s="44" t="s">
        <v>77</v>
      </c>
      <c r="AU26" s="12"/>
      <c r="AV26" s="45">
        <v>120.78</v>
      </c>
      <c r="AW26" s="45">
        <v>0</v>
      </c>
      <c r="AX26" s="45">
        <v>0</v>
      </c>
      <c r="AY26" s="45">
        <v>0</v>
      </c>
      <c r="AZ26" s="45">
        <v>0</v>
      </c>
      <c r="BA26" s="45">
        <v>0</v>
      </c>
      <c r="BB26" s="45">
        <v>0</v>
      </c>
      <c r="BC26" s="45">
        <v>0</v>
      </c>
      <c r="BD26" s="45">
        <v>0</v>
      </c>
      <c r="BE26" s="45">
        <v>131.76</v>
      </c>
      <c r="BF26" s="45">
        <v>0</v>
      </c>
      <c r="BG26" s="45">
        <v>0</v>
      </c>
      <c r="BH26" s="45"/>
      <c r="BI26" s="45">
        <v>0</v>
      </c>
      <c r="BJ26" s="45">
        <v>0</v>
      </c>
      <c r="BK26" s="45">
        <v>0</v>
      </c>
      <c r="BL26" s="45">
        <v>0</v>
      </c>
      <c r="BM26" s="45">
        <v>0</v>
      </c>
      <c r="BN26" s="45">
        <v>0</v>
      </c>
      <c r="BO26" s="45">
        <v>0</v>
      </c>
      <c r="BP26" s="45">
        <v>0</v>
      </c>
      <c r="BQ26" s="45">
        <v>0</v>
      </c>
      <c r="BR26" s="45">
        <v>0</v>
      </c>
      <c r="BS26" s="45">
        <v>0</v>
      </c>
      <c r="BT26" s="45">
        <v>0</v>
      </c>
      <c r="BU26" s="45">
        <v>0</v>
      </c>
      <c r="BV26" s="45">
        <v>0</v>
      </c>
      <c r="BW26" s="45">
        <v>0</v>
      </c>
      <c r="BX26" s="45">
        <v>0</v>
      </c>
      <c r="BY26" s="45">
        <v>0</v>
      </c>
      <c r="BZ26" s="45">
        <v>0</v>
      </c>
      <c r="CA26" s="45">
        <v>0</v>
      </c>
      <c r="CB26" s="45">
        <v>0</v>
      </c>
      <c r="CC26" s="45">
        <v>0</v>
      </c>
      <c r="CD26" s="33">
        <f t="shared" si="12"/>
        <v>252.54</v>
      </c>
      <c r="CE26" s="373"/>
      <c r="CF26" s="373"/>
      <c r="CG26" s="373"/>
      <c r="CH26" s="373"/>
      <c r="CI26" s="373"/>
      <c r="CJ26" s="373"/>
      <c r="CK26" s="373"/>
      <c r="CL26" s="373"/>
      <c r="CM26" s="373"/>
      <c r="CN26" s="373"/>
      <c r="CO26" s="373"/>
      <c r="CP26" s="373"/>
      <c r="CQ26" s="373"/>
      <c r="CR26" s="373"/>
      <c r="CS26" s="373"/>
      <c r="CT26" s="373"/>
      <c r="CU26" s="373"/>
      <c r="CV26" s="373"/>
      <c r="CW26" s="373"/>
      <c r="CX26" s="373"/>
      <c r="CY26" s="373"/>
      <c r="CZ26" s="373"/>
      <c r="DA26" s="373"/>
      <c r="DB26" s="373"/>
      <c r="DC26" s="373"/>
      <c r="DD26" s="373"/>
      <c r="DE26" s="373"/>
      <c r="DF26" s="373"/>
      <c r="DG26" s="373"/>
    </row>
    <row r="27" spans="1:111" ht="16.5" thickBot="1">
      <c r="A27" s="1032">
        <f t="shared" si="15"/>
        <v>21</v>
      </c>
      <c r="B27" s="415" t="s">
        <v>86</v>
      </c>
      <c r="C27" s="416">
        <v>43228</v>
      </c>
      <c r="D27" s="14" t="s">
        <v>211</v>
      </c>
      <c r="E27" s="402"/>
      <c r="F27" s="404">
        <v>57.466666666666669</v>
      </c>
      <c r="G27" s="404">
        <v>0</v>
      </c>
      <c r="H27" s="404">
        <v>2</v>
      </c>
      <c r="I27" s="404">
        <v>6.8</v>
      </c>
      <c r="J27" s="404">
        <v>0</v>
      </c>
      <c r="K27" s="404">
        <v>0</v>
      </c>
      <c r="L27" s="404">
        <v>0</v>
      </c>
      <c r="M27" s="404">
        <v>0</v>
      </c>
      <c r="N27" s="404">
        <v>0</v>
      </c>
      <c r="O27" s="404">
        <v>0</v>
      </c>
      <c r="P27" s="404"/>
      <c r="Q27" s="404">
        <v>0</v>
      </c>
      <c r="R27" s="404"/>
      <c r="S27" s="404">
        <v>0</v>
      </c>
      <c r="T27" s="404">
        <v>0</v>
      </c>
      <c r="U27" s="404">
        <v>0</v>
      </c>
      <c r="V27" s="404">
        <v>0</v>
      </c>
      <c r="W27" s="404"/>
      <c r="X27" s="404">
        <v>0</v>
      </c>
      <c r="Y27" s="404">
        <v>0</v>
      </c>
      <c r="Z27" s="404">
        <v>0</v>
      </c>
      <c r="AA27" s="404">
        <v>0</v>
      </c>
      <c r="AB27" s="404"/>
      <c r="AC27" s="404"/>
      <c r="AD27" s="404"/>
      <c r="AE27" s="404"/>
      <c r="AF27" s="404">
        <v>0</v>
      </c>
      <c r="AG27" s="404">
        <v>0</v>
      </c>
      <c r="AH27" s="404"/>
      <c r="AI27" s="404"/>
      <c r="AJ27" s="404">
        <v>0</v>
      </c>
      <c r="AK27" s="404"/>
      <c r="AL27" s="404"/>
      <c r="AM27" s="404"/>
      <c r="AN27" s="403">
        <f t="shared" si="14"/>
        <v>66.266666666666666</v>
      </c>
      <c r="AO27" s="13"/>
      <c r="AP27" s="263"/>
      <c r="AQ27" s="1039">
        <f t="shared" si="13"/>
        <v>17</v>
      </c>
      <c r="AR27" s="44" t="s">
        <v>73</v>
      </c>
      <c r="AS27" s="43">
        <v>43767</v>
      </c>
      <c r="AT27" s="44" t="s">
        <v>77</v>
      </c>
      <c r="AU27" s="12"/>
      <c r="AV27" s="45">
        <v>0</v>
      </c>
      <c r="AW27" s="45">
        <v>109.80000000000001</v>
      </c>
      <c r="AX27" s="45">
        <v>0</v>
      </c>
      <c r="AY27" s="45">
        <v>0</v>
      </c>
      <c r="AZ27" s="45">
        <v>0</v>
      </c>
      <c r="BA27" s="45">
        <v>0</v>
      </c>
      <c r="BB27" s="45">
        <v>10.98</v>
      </c>
      <c r="BC27" s="45">
        <v>0</v>
      </c>
      <c r="BD27" s="45">
        <v>0</v>
      </c>
      <c r="BE27" s="45">
        <v>0</v>
      </c>
      <c r="BF27" s="45">
        <v>0</v>
      </c>
      <c r="BG27" s="45">
        <v>0</v>
      </c>
      <c r="BH27" s="45"/>
      <c r="BI27" s="45">
        <v>0</v>
      </c>
      <c r="BJ27" s="45">
        <v>0</v>
      </c>
      <c r="BK27" s="45">
        <v>0</v>
      </c>
      <c r="BL27" s="45">
        <v>0</v>
      </c>
      <c r="BM27" s="45">
        <v>0</v>
      </c>
      <c r="BN27" s="45">
        <v>10.98</v>
      </c>
      <c r="BO27" s="45">
        <v>0</v>
      </c>
      <c r="BP27" s="45">
        <v>0</v>
      </c>
      <c r="BQ27" s="45">
        <v>0</v>
      </c>
      <c r="BR27" s="45">
        <v>0</v>
      </c>
      <c r="BS27" s="45">
        <v>0</v>
      </c>
      <c r="BT27" s="45">
        <v>0</v>
      </c>
      <c r="BU27" s="45">
        <v>0</v>
      </c>
      <c r="BV27" s="45">
        <v>0</v>
      </c>
      <c r="BW27" s="45">
        <v>0</v>
      </c>
      <c r="BX27" s="45">
        <v>0</v>
      </c>
      <c r="BY27" s="45">
        <v>0</v>
      </c>
      <c r="BZ27" s="45">
        <v>0</v>
      </c>
      <c r="CA27" s="45">
        <v>0</v>
      </c>
      <c r="CB27" s="45">
        <v>0</v>
      </c>
      <c r="CC27" s="45">
        <v>0</v>
      </c>
      <c r="CD27" s="33">
        <f t="shared" si="12"/>
        <v>131.76000000000002</v>
      </c>
      <c r="CE27" s="373"/>
      <c r="CF27" s="373"/>
      <c r="CG27" s="373"/>
      <c r="CH27" s="373"/>
      <c r="CI27" s="373"/>
      <c r="CJ27" s="373"/>
      <c r="CK27" s="373"/>
      <c r="CL27" s="373"/>
      <c r="CM27" s="373"/>
      <c r="CN27" s="373"/>
      <c r="CO27" s="373"/>
      <c r="CP27" s="373"/>
      <c r="CQ27" s="373"/>
      <c r="CR27" s="373"/>
      <c r="CS27" s="373"/>
      <c r="CT27" s="373"/>
      <c r="CU27" s="373"/>
      <c r="CV27" s="373"/>
      <c r="CW27" s="373"/>
      <c r="CX27" s="373"/>
      <c r="CY27" s="373"/>
      <c r="CZ27" s="373"/>
      <c r="DA27" s="373"/>
      <c r="DB27" s="373"/>
      <c r="DC27" s="373"/>
      <c r="DD27" s="373"/>
      <c r="DE27" s="373"/>
      <c r="DF27" s="373"/>
      <c r="DG27" s="373"/>
    </row>
    <row r="28" spans="1:111" ht="16.5" thickBot="1">
      <c r="A28" s="1032">
        <f t="shared" si="15"/>
        <v>22</v>
      </c>
      <c r="B28" s="415" t="s">
        <v>86</v>
      </c>
      <c r="C28" s="416">
        <v>43229</v>
      </c>
      <c r="D28" s="14" t="s">
        <v>211</v>
      </c>
      <c r="E28" s="402"/>
      <c r="F28" s="404">
        <v>0.4</v>
      </c>
      <c r="G28" s="404">
        <v>0</v>
      </c>
      <c r="H28" s="404">
        <v>52.4</v>
      </c>
      <c r="I28" s="404">
        <v>31.733333333333334</v>
      </c>
      <c r="J28" s="404">
        <v>0</v>
      </c>
      <c r="K28" s="404">
        <v>0</v>
      </c>
      <c r="L28" s="404">
        <v>1.6</v>
      </c>
      <c r="M28" s="404">
        <v>0</v>
      </c>
      <c r="N28" s="404">
        <v>0</v>
      </c>
      <c r="O28" s="404">
        <v>0</v>
      </c>
      <c r="P28" s="404"/>
      <c r="Q28" s="404">
        <v>0</v>
      </c>
      <c r="R28" s="404"/>
      <c r="S28" s="404">
        <v>0</v>
      </c>
      <c r="T28" s="404">
        <v>0</v>
      </c>
      <c r="U28" s="404">
        <v>0</v>
      </c>
      <c r="V28" s="404">
        <v>0</v>
      </c>
      <c r="W28" s="404"/>
      <c r="X28" s="404">
        <v>0</v>
      </c>
      <c r="Y28" s="404">
        <v>0</v>
      </c>
      <c r="Z28" s="404">
        <v>0</v>
      </c>
      <c r="AA28" s="404">
        <v>0</v>
      </c>
      <c r="AB28" s="404"/>
      <c r="AC28" s="404"/>
      <c r="AD28" s="404"/>
      <c r="AE28" s="404"/>
      <c r="AF28" s="404">
        <v>0</v>
      </c>
      <c r="AG28" s="404">
        <v>0</v>
      </c>
      <c r="AH28" s="404"/>
      <c r="AI28" s="404"/>
      <c r="AJ28" s="404">
        <v>0</v>
      </c>
      <c r="AK28" s="404"/>
      <c r="AL28" s="404"/>
      <c r="AM28" s="404"/>
      <c r="AN28" s="403">
        <f t="shared" si="14"/>
        <v>86.133333333333326</v>
      </c>
      <c r="AO28" s="13"/>
      <c r="AP28" s="263"/>
      <c r="AR28" s="400"/>
      <c r="AS28" s="401"/>
      <c r="AT28" s="406" t="s">
        <v>219</v>
      </c>
      <c r="AU28" s="402"/>
      <c r="AV28" s="405">
        <f>AVERAGE(AV22:AV27)</f>
        <v>4553.0886986068635</v>
      </c>
      <c r="AW28" s="405">
        <f t="shared" ref="AW28:AY28" si="16">AVERAGE(AW22:AW27)</f>
        <v>121.02786612300376</v>
      </c>
      <c r="AX28" s="405">
        <f>AVERAGE(AX22:AX27)</f>
        <v>0</v>
      </c>
      <c r="AY28" s="405">
        <f t="shared" si="16"/>
        <v>701.66496772001358</v>
      </c>
      <c r="AZ28" s="405">
        <f t="shared" ref="AZ28:BG28" si="17">AVERAGE(AZ22:AZ27)</f>
        <v>0</v>
      </c>
      <c r="BA28" s="405">
        <f t="shared" si="17"/>
        <v>19.605786612300374</v>
      </c>
      <c r="BB28" s="405">
        <f t="shared" si="17"/>
        <v>78.690000000000012</v>
      </c>
      <c r="BC28" s="405">
        <f t="shared" si="17"/>
        <v>0</v>
      </c>
      <c r="BD28" s="405">
        <f t="shared" si="17"/>
        <v>5.2278933061501869</v>
      </c>
      <c r="BE28" s="405">
        <f t="shared" si="17"/>
        <v>31.11</v>
      </c>
      <c r="BF28" s="405">
        <f t="shared" si="17"/>
        <v>0</v>
      </c>
      <c r="BG28" s="405">
        <f t="shared" si="17"/>
        <v>0</v>
      </c>
      <c r="BH28" s="405"/>
      <c r="BI28" s="405">
        <f t="shared" ref="BI28:CC28" si="18">AVERAGE(BI22:BI27)</f>
        <v>0</v>
      </c>
      <c r="BJ28" s="405">
        <f t="shared" si="18"/>
        <v>0</v>
      </c>
      <c r="BK28" s="405">
        <f t="shared" si="18"/>
        <v>0</v>
      </c>
      <c r="BL28" s="405">
        <f t="shared" si="18"/>
        <v>7.32</v>
      </c>
      <c r="BM28" s="405">
        <f t="shared" si="18"/>
        <v>0</v>
      </c>
      <c r="BN28" s="405">
        <f>AVERAGE(BN22:BN27)</f>
        <v>5.49</v>
      </c>
      <c r="BO28" s="405">
        <f t="shared" si="18"/>
        <v>0</v>
      </c>
      <c r="BP28" s="405">
        <f t="shared" si="18"/>
        <v>0</v>
      </c>
      <c r="BQ28" s="405">
        <f t="shared" si="18"/>
        <v>0</v>
      </c>
      <c r="BR28" s="405">
        <f t="shared" si="18"/>
        <v>0</v>
      </c>
      <c r="BS28" s="405">
        <f t="shared" si="18"/>
        <v>0</v>
      </c>
      <c r="BT28" s="405">
        <f t="shared" si="18"/>
        <v>0</v>
      </c>
      <c r="BU28" s="405">
        <f t="shared" si="18"/>
        <v>0</v>
      </c>
      <c r="BV28" s="405">
        <f t="shared" si="18"/>
        <v>0</v>
      </c>
      <c r="BW28" s="405">
        <f t="shared" si="18"/>
        <v>0</v>
      </c>
      <c r="BX28" s="405">
        <f t="shared" si="18"/>
        <v>0</v>
      </c>
      <c r="BY28" s="405">
        <f t="shared" si="18"/>
        <v>0</v>
      </c>
      <c r="BZ28" s="405">
        <f t="shared" si="18"/>
        <v>0</v>
      </c>
      <c r="CA28" s="405">
        <f t="shared" si="18"/>
        <v>0</v>
      </c>
      <c r="CB28" s="405">
        <f>AVERAGE(CB22:CB27)</f>
        <v>0</v>
      </c>
      <c r="CC28" s="405">
        <f t="shared" si="18"/>
        <v>0</v>
      </c>
      <c r="CD28" s="858">
        <f>SUM(CD22:CD27)</f>
        <v>33128.371274209989</v>
      </c>
      <c r="CE28" s="373"/>
      <c r="CF28" s="373"/>
      <c r="CG28" s="373"/>
      <c r="CH28" s="373"/>
      <c r="CI28" s="373"/>
      <c r="CJ28" s="373"/>
      <c r="CK28" s="373"/>
      <c r="CL28" s="373"/>
      <c r="CM28" s="373"/>
      <c r="CN28" s="373"/>
      <c r="CO28" s="373"/>
      <c r="CP28" s="373"/>
      <c r="CQ28" s="373"/>
      <c r="CR28" s="373"/>
      <c r="CS28" s="373"/>
      <c r="CT28" s="373"/>
      <c r="CU28" s="373"/>
      <c r="CV28" s="373"/>
      <c r="CW28" s="373"/>
      <c r="CX28" s="373"/>
      <c r="CY28" s="373"/>
      <c r="CZ28" s="373"/>
      <c r="DA28" s="373"/>
      <c r="DB28" s="373"/>
      <c r="DC28" s="373"/>
      <c r="DD28" s="373"/>
      <c r="DE28" s="373"/>
      <c r="DF28" s="373"/>
      <c r="DG28" s="373"/>
    </row>
    <row r="29" spans="1:111" s="13" customFormat="1" ht="16.5" thickBot="1">
      <c r="A29" s="1032">
        <f t="shared" si="15"/>
        <v>23</v>
      </c>
      <c r="B29" s="14" t="s">
        <v>86</v>
      </c>
      <c r="C29" s="82">
        <v>43502</v>
      </c>
      <c r="D29" s="14" t="s">
        <v>74</v>
      </c>
      <c r="E29" s="12"/>
      <c r="F29" s="156">
        <v>2</v>
      </c>
      <c r="G29" s="156">
        <v>0</v>
      </c>
      <c r="H29" s="156">
        <v>43.2</v>
      </c>
      <c r="I29" s="156">
        <v>0</v>
      </c>
      <c r="J29" s="156">
        <v>0</v>
      </c>
      <c r="K29" s="156">
        <v>0</v>
      </c>
      <c r="L29" s="156">
        <v>0.93333333333333335</v>
      </c>
      <c r="M29" s="156">
        <v>0</v>
      </c>
      <c r="N29" s="156">
        <v>0</v>
      </c>
      <c r="O29" s="156">
        <v>0</v>
      </c>
      <c r="P29" s="156">
        <v>0.4</v>
      </c>
      <c r="Q29" s="156">
        <v>0.4</v>
      </c>
      <c r="R29" s="156"/>
      <c r="S29" s="156">
        <v>0</v>
      </c>
      <c r="T29" s="156">
        <v>0</v>
      </c>
      <c r="U29" s="156">
        <v>0</v>
      </c>
      <c r="V29" s="156">
        <v>0</v>
      </c>
      <c r="W29" s="156">
        <v>0</v>
      </c>
      <c r="X29" s="156">
        <v>0</v>
      </c>
      <c r="Y29" s="156">
        <v>0</v>
      </c>
      <c r="Z29" s="156">
        <v>0</v>
      </c>
      <c r="AA29" s="156">
        <v>0</v>
      </c>
      <c r="AB29" s="156">
        <v>0</v>
      </c>
      <c r="AC29" s="156">
        <v>0</v>
      </c>
      <c r="AD29" s="156">
        <v>0</v>
      </c>
      <c r="AE29" s="156">
        <v>0</v>
      </c>
      <c r="AF29" s="156">
        <v>0</v>
      </c>
      <c r="AG29" s="156">
        <v>0</v>
      </c>
      <c r="AH29" s="156">
        <v>0</v>
      </c>
      <c r="AI29" s="156">
        <v>0</v>
      </c>
      <c r="AJ29" s="156">
        <v>0</v>
      </c>
      <c r="AK29" s="156">
        <v>0</v>
      </c>
      <c r="AL29" s="156">
        <v>0</v>
      </c>
      <c r="AM29" s="156">
        <v>0</v>
      </c>
      <c r="AN29" s="157">
        <f t="shared" si="14"/>
        <v>46.93333333333333</v>
      </c>
      <c r="AP29" s="263"/>
      <c r="AQ29" s="886"/>
      <c r="CE29" s="373"/>
      <c r="CF29" s="373"/>
      <c r="CG29" s="373"/>
      <c r="CH29" s="373"/>
      <c r="CI29" s="373"/>
      <c r="CJ29" s="373"/>
      <c r="CK29" s="373"/>
      <c r="CL29" s="373"/>
      <c r="CM29" s="373"/>
      <c r="CN29" s="373"/>
      <c r="CO29" s="373"/>
      <c r="CP29" s="373"/>
      <c r="CQ29" s="373"/>
      <c r="CR29" s="373"/>
      <c r="CS29" s="373"/>
      <c r="CT29" s="373"/>
      <c r="CU29" s="373"/>
      <c r="CV29" s="373"/>
      <c r="CW29" s="373"/>
      <c r="CX29" s="373"/>
      <c r="CY29" s="373"/>
      <c r="CZ29" s="373"/>
      <c r="DA29" s="373"/>
      <c r="DB29" s="373"/>
      <c r="DC29" s="373"/>
      <c r="DD29" s="373"/>
      <c r="DE29" s="373"/>
      <c r="DF29" s="373"/>
      <c r="DG29" s="373"/>
    </row>
    <row r="30" spans="1:111" s="13" customFormat="1" ht="16.5" thickBot="1">
      <c r="A30" s="1032">
        <f t="shared" si="15"/>
        <v>24</v>
      </c>
      <c r="B30" s="14" t="s">
        <v>86</v>
      </c>
      <c r="C30" s="82">
        <v>43537</v>
      </c>
      <c r="D30" s="14" t="s">
        <v>74</v>
      </c>
      <c r="E30" s="12"/>
      <c r="F30" s="156">
        <v>33.733333333333334</v>
      </c>
      <c r="G30" s="156">
        <v>223.06666666666666</v>
      </c>
      <c r="H30" s="156">
        <v>338.53333333333336</v>
      </c>
      <c r="I30" s="156">
        <v>0.13333333333333333</v>
      </c>
      <c r="J30" s="156">
        <v>0</v>
      </c>
      <c r="K30" s="156">
        <v>0</v>
      </c>
      <c r="L30" s="156">
        <v>0</v>
      </c>
      <c r="M30" s="156">
        <v>0</v>
      </c>
      <c r="N30" s="156">
        <v>0</v>
      </c>
      <c r="O30" s="156">
        <v>0</v>
      </c>
      <c r="P30" s="156">
        <v>0.53333333333333333</v>
      </c>
      <c r="Q30" s="156">
        <v>0</v>
      </c>
      <c r="R30" s="156"/>
      <c r="S30" s="156">
        <v>0</v>
      </c>
      <c r="T30" s="156">
        <v>0</v>
      </c>
      <c r="U30" s="156">
        <v>0</v>
      </c>
      <c r="V30" s="156">
        <v>0</v>
      </c>
      <c r="W30" s="156">
        <v>0</v>
      </c>
      <c r="X30" s="156">
        <v>0</v>
      </c>
      <c r="Y30" s="156">
        <v>0</v>
      </c>
      <c r="Z30" s="156">
        <v>0</v>
      </c>
      <c r="AA30" s="156">
        <v>0.53333333333333333</v>
      </c>
      <c r="AB30" s="156">
        <v>0</v>
      </c>
      <c r="AC30" s="156">
        <v>0</v>
      </c>
      <c r="AD30" s="156">
        <v>0</v>
      </c>
      <c r="AE30" s="156">
        <v>0</v>
      </c>
      <c r="AF30" s="156">
        <v>0</v>
      </c>
      <c r="AG30" s="156">
        <v>0</v>
      </c>
      <c r="AH30" s="156">
        <v>0</v>
      </c>
      <c r="AI30" s="156">
        <v>0</v>
      </c>
      <c r="AJ30" s="156">
        <v>0.53333333333333333</v>
      </c>
      <c r="AK30" s="156">
        <v>0</v>
      </c>
      <c r="AL30" s="156">
        <v>0</v>
      </c>
      <c r="AM30" s="156">
        <v>0</v>
      </c>
      <c r="AN30" s="157">
        <f t="shared" si="14"/>
        <v>597.06666666666661</v>
      </c>
      <c r="AP30" s="263"/>
      <c r="AQ30" s="886"/>
      <c r="CE30" s="373"/>
      <c r="CF30" s="373"/>
      <c r="CG30" s="373"/>
      <c r="CH30" s="373"/>
      <c r="CI30" s="373"/>
      <c r="CJ30" s="373"/>
      <c r="CK30" s="373"/>
      <c r="CL30" s="373"/>
      <c r="CM30" s="373"/>
      <c r="CN30" s="373"/>
      <c r="CO30" s="373"/>
      <c r="CP30" s="373"/>
      <c r="CQ30" s="373"/>
      <c r="CR30" s="373"/>
      <c r="CS30" s="373"/>
      <c r="CT30" s="373"/>
      <c r="CU30" s="373"/>
      <c r="CV30" s="373"/>
      <c r="CW30" s="373"/>
      <c r="CX30" s="373"/>
      <c r="CY30" s="373"/>
      <c r="CZ30" s="373"/>
      <c r="DA30" s="373"/>
      <c r="DB30" s="373"/>
      <c r="DC30" s="373"/>
      <c r="DD30" s="373"/>
      <c r="DE30" s="373"/>
      <c r="DF30" s="373"/>
      <c r="DG30" s="373"/>
    </row>
    <row r="31" spans="1:111" ht="16.5" thickBot="1">
      <c r="A31" s="1032">
        <f t="shared" si="15"/>
        <v>25</v>
      </c>
      <c r="B31" s="14" t="s">
        <v>86</v>
      </c>
      <c r="C31" s="82">
        <v>43657</v>
      </c>
      <c r="D31" s="14" t="s">
        <v>74</v>
      </c>
      <c r="E31" s="12"/>
      <c r="F31" s="156">
        <v>3.0666666666666669</v>
      </c>
      <c r="G31" s="156">
        <v>18.266666666666666</v>
      </c>
      <c r="H31" s="156">
        <v>0.13333333333333333</v>
      </c>
      <c r="I31" s="156">
        <v>0</v>
      </c>
      <c r="J31" s="156">
        <v>0</v>
      </c>
      <c r="K31" s="156">
        <v>0</v>
      </c>
      <c r="L31" s="156">
        <v>0.13333333333333333</v>
      </c>
      <c r="M31" s="156">
        <v>0</v>
      </c>
      <c r="N31" s="156">
        <v>0</v>
      </c>
      <c r="O31" s="156">
        <v>0</v>
      </c>
      <c r="P31" s="156">
        <v>0.53333333333333333</v>
      </c>
      <c r="Q31" s="156">
        <v>0</v>
      </c>
      <c r="R31" s="156"/>
      <c r="S31" s="156">
        <v>0</v>
      </c>
      <c r="T31" s="156">
        <v>0</v>
      </c>
      <c r="U31" s="156">
        <v>0</v>
      </c>
      <c r="V31" s="156">
        <v>0</v>
      </c>
      <c r="W31" s="156">
        <v>0</v>
      </c>
      <c r="X31" s="156">
        <v>0</v>
      </c>
      <c r="Y31" s="156">
        <v>0</v>
      </c>
      <c r="Z31" s="156">
        <v>0</v>
      </c>
      <c r="AA31" s="156">
        <v>0</v>
      </c>
      <c r="AB31" s="156">
        <v>0</v>
      </c>
      <c r="AC31" s="156">
        <v>0</v>
      </c>
      <c r="AD31" s="156">
        <v>0</v>
      </c>
      <c r="AE31" s="156">
        <v>0</v>
      </c>
      <c r="AF31" s="156">
        <v>0</v>
      </c>
      <c r="AG31" s="156">
        <v>0</v>
      </c>
      <c r="AH31" s="156">
        <v>0</v>
      </c>
      <c r="AI31" s="156">
        <v>0</v>
      </c>
      <c r="AJ31" s="156">
        <v>0.13333333333333333</v>
      </c>
      <c r="AK31" s="156">
        <v>0</v>
      </c>
      <c r="AL31" s="156">
        <v>0</v>
      </c>
      <c r="AM31" s="156">
        <v>0</v>
      </c>
      <c r="AN31" s="157">
        <f t="shared" si="14"/>
        <v>22.266666666666666</v>
      </c>
      <c r="AO31" s="13"/>
      <c r="AP31" s="263"/>
      <c r="AQ31" s="1039">
        <f>AQ27+1</f>
        <v>18</v>
      </c>
      <c r="AR31" s="400" t="s">
        <v>118</v>
      </c>
      <c r="AS31" s="401">
        <v>43464</v>
      </c>
      <c r="AT31" s="400" t="s">
        <v>208</v>
      </c>
      <c r="AU31" s="402"/>
      <c r="AV31" s="404">
        <v>0</v>
      </c>
      <c r="AW31" s="404">
        <v>10.193679918450561</v>
      </c>
      <c r="AX31" s="404">
        <v>0</v>
      </c>
      <c r="AY31" s="404">
        <v>0</v>
      </c>
      <c r="AZ31" s="404">
        <v>0</v>
      </c>
      <c r="BA31" s="404">
        <v>0</v>
      </c>
      <c r="BB31" s="404">
        <v>0</v>
      </c>
      <c r="BC31" s="404">
        <v>285.42303771661574</v>
      </c>
      <c r="BD31" s="404">
        <v>0</v>
      </c>
      <c r="BE31" s="404">
        <v>0</v>
      </c>
      <c r="BF31" s="404"/>
      <c r="BG31" s="404">
        <v>0</v>
      </c>
      <c r="BH31" s="404"/>
      <c r="BI31" s="404">
        <v>0</v>
      </c>
      <c r="BJ31" s="404">
        <v>0</v>
      </c>
      <c r="BK31" s="404">
        <v>0</v>
      </c>
      <c r="BL31" s="404">
        <v>20.387359836901123</v>
      </c>
      <c r="BM31" s="404">
        <v>0</v>
      </c>
      <c r="BN31" s="404"/>
      <c r="BO31" s="404">
        <v>0</v>
      </c>
      <c r="BP31" s="404">
        <v>0</v>
      </c>
      <c r="BQ31" s="404">
        <v>0</v>
      </c>
      <c r="BR31" s="404"/>
      <c r="BS31" s="404"/>
      <c r="BT31" s="404"/>
      <c r="BU31" s="404"/>
      <c r="BV31" s="404">
        <v>0</v>
      </c>
      <c r="BW31" s="404">
        <v>0</v>
      </c>
      <c r="BX31" s="404"/>
      <c r="BY31" s="404"/>
      <c r="BZ31" s="404">
        <v>0</v>
      </c>
      <c r="CA31" s="404"/>
      <c r="CB31" s="404"/>
      <c r="CC31" s="404"/>
      <c r="CD31" s="403">
        <f t="shared" ref="CD31:CD33" si="19">SUM(AV31:CC31)</f>
        <v>316.00407747196743</v>
      </c>
      <c r="CE31" s="373"/>
      <c r="CF31" s="373"/>
      <c r="CG31" s="373"/>
      <c r="CH31" s="373"/>
      <c r="CI31" s="373"/>
      <c r="CJ31" s="373"/>
      <c r="CK31" s="373"/>
      <c r="CL31" s="373"/>
      <c r="CM31" s="373"/>
      <c r="CN31" s="373"/>
      <c r="CO31" s="373"/>
      <c r="CP31" s="373"/>
      <c r="CQ31" s="373"/>
      <c r="CR31" s="373"/>
      <c r="CS31" s="373"/>
      <c r="CT31" s="373"/>
      <c r="CU31" s="373"/>
      <c r="CV31" s="373"/>
      <c r="CW31" s="373"/>
      <c r="CX31" s="373"/>
      <c r="CY31" s="373"/>
      <c r="CZ31" s="373"/>
      <c r="DA31" s="373"/>
      <c r="DB31" s="373"/>
      <c r="DC31" s="373"/>
      <c r="DD31" s="373"/>
      <c r="DE31" s="373"/>
      <c r="DF31" s="373"/>
      <c r="DG31" s="373"/>
    </row>
    <row r="32" spans="1:111" ht="16.5" thickBot="1">
      <c r="A32" s="1032">
        <f t="shared" si="15"/>
        <v>26</v>
      </c>
      <c r="B32" s="14" t="s">
        <v>86</v>
      </c>
      <c r="C32" s="35">
        <v>43680</v>
      </c>
      <c r="D32" s="14" t="s">
        <v>74</v>
      </c>
      <c r="E32" s="12"/>
      <c r="F32" s="156">
        <v>1.7333333333333334</v>
      </c>
      <c r="G32" s="156">
        <v>3.4666666666666668</v>
      </c>
      <c r="H32" s="156">
        <v>1.4666666666666666</v>
      </c>
      <c r="I32" s="156">
        <v>0</v>
      </c>
      <c r="J32" s="156">
        <v>0</v>
      </c>
      <c r="K32" s="156">
        <v>0</v>
      </c>
      <c r="L32" s="156">
        <v>0</v>
      </c>
      <c r="M32" s="156">
        <v>0</v>
      </c>
      <c r="N32" s="156">
        <v>0</v>
      </c>
      <c r="O32" s="156">
        <v>0</v>
      </c>
      <c r="P32" s="156">
        <v>0</v>
      </c>
      <c r="Q32" s="156">
        <v>0</v>
      </c>
      <c r="R32" s="156"/>
      <c r="S32" s="156">
        <v>0</v>
      </c>
      <c r="T32" s="156">
        <v>0</v>
      </c>
      <c r="U32" s="156">
        <v>0</v>
      </c>
      <c r="V32" s="156">
        <v>0.13333333333333333</v>
      </c>
      <c r="W32" s="156">
        <v>0</v>
      </c>
      <c r="X32" s="156">
        <v>0</v>
      </c>
      <c r="Y32" s="156">
        <v>0</v>
      </c>
      <c r="Z32" s="156">
        <v>0</v>
      </c>
      <c r="AA32" s="156">
        <v>0</v>
      </c>
      <c r="AB32" s="156">
        <v>0</v>
      </c>
      <c r="AC32" s="156">
        <v>0</v>
      </c>
      <c r="AD32" s="156">
        <v>0</v>
      </c>
      <c r="AE32" s="156">
        <v>0</v>
      </c>
      <c r="AF32" s="156">
        <v>0</v>
      </c>
      <c r="AG32" s="156">
        <v>0</v>
      </c>
      <c r="AH32" s="156">
        <v>0</v>
      </c>
      <c r="AI32" s="156">
        <v>0</v>
      </c>
      <c r="AJ32" s="156">
        <v>0.53333333333333333</v>
      </c>
      <c r="AK32" s="156">
        <v>0</v>
      </c>
      <c r="AL32" s="156">
        <v>0</v>
      </c>
      <c r="AM32" s="156">
        <v>0</v>
      </c>
      <c r="AN32" s="157">
        <f t="shared" si="14"/>
        <v>7.3333333333333339</v>
      </c>
      <c r="AO32" s="13"/>
      <c r="AP32" s="263"/>
      <c r="AQ32" s="1039">
        <f t="shared" ref="AQ32:AQ33" si="20">AQ31+1</f>
        <v>19</v>
      </c>
      <c r="AR32" s="44" t="s">
        <v>118</v>
      </c>
      <c r="AS32" s="43">
        <v>43573</v>
      </c>
      <c r="AT32" s="44" t="s">
        <v>77</v>
      </c>
      <c r="AU32" s="12"/>
      <c r="AV32" s="45">
        <v>76.86</v>
      </c>
      <c r="AW32" s="45">
        <v>417.24</v>
      </c>
      <c r="AX32" s="45">
        <v>614.88</v>
      </c>
      <c r="AY32" s="45">
        <v>0</v>
      </c>
      <c r="AZ32" s="45">
        <v>0</v>
      </c>
      <c r="BA32" s="45">
        <v>0</v>
      </c>
      <c r="BB32" s="45">
        <v>10.98</v>
      </c>
      <c r="BC32" s="45">
        <v>0</v>
      </c>
      <c r="BD32" s="45">
        <v>0</v>
      </c>
      <c r="BE32" s="45">
        <v>0</v>
      </c>
      <c r="BF32" s="45">
        <v>0</v>
      </c>
      <c r="BG32" s="45">
        <v>0</v>
      </c>
      <c r="BH32" s="45"/>
      <c r="BI32" s="45">
        <v>0</v>
      </c>
      <c r="BJ32" s="45">
        <v>0</v>
      </c>
      <c r="BK32" s="45">
        <v>0</v>
      </c>
      <c r="BL32" s="45">
        <v>0</v>
      </c>
      <c r="BM32" s="45">
        <v>0</v>
      </c>
      <c r="BN32" s="45">
        <v>0</v>
      </c>
      <c r="BO32" s="45">
        <v>0</v>
      </c>
      <c r="BP32" s="45">
        <v>0</v>
      </c>
      <c r="BQ32" s="45">
        <v>0</v>
      </c>
      <c r="BR32" s="45">
        <v>0</v>
      </c>
      <c r="BS32" s="45">
        <v>0</v>
      </c>
      <c r="BT32" s="45">
        <v>0</v>
      </c>
      <c r="BU32" s="45">
        <v>0</v>
      </c>
      <c r="BV32" s="45">
        <v>0</v>
      </c>
      <c r="BW32" s="45">
        <v>0</v>
      </c>
      <c r="BX32" s="45">
        <v>0</v>
      </c>
      <c r="BY32" s="45">
        <v>0</v>
      </c>
      <c r="BZ32" s="45">
        <v>0</v>
      </c>
      <c r="CA32" s="45">
        <v>0</v>
      </c>
      <c r="CB32" s="45">
        <v>0</v>
      </c>
      <c r="CC32" s="45">
        <v>0</v>
      </c>
      <c r="CD32" s="33">
        <f t="shared" si="19"/>
        <v>1119.96</v>
      </c>
      <c r="CE32" s="373"/>
      <c r="CF32" s="373"/>
      <c r="CG32" s="373"/>
      <c r="CH32" s="373"/>
      <c r="CI32" s="373"/>
      <c r="CJ32" s="373"/>
      <c r="CK32" s="373"/>
      <c r="CL32" s="373"/>
      <c r="CM32" s="373"/>
      <c r="CN32" s="373"/>
      <c r="CO32" s="373"/>
      <c r="CP32" s="373"/>
      <c r="CQ32" s="373"/>
      <c r="CR32" s="373"/>
      <c r="CS32" s="373"/>
      <c r="CT32" s="373"/>
      <c r="CU32" s="373"/>
      <c r="CV32" s="373"/>
      <c r="CW32" s="373"/>
      <c r="CX32" s="373"/>
      <c r="CY32" s="373"/>
      <c r="CZ32" s="373"/>
      <c r="DA32" s="373"/>
      <c r="DB32" s="373"/>
      <c r="DC32" s="373"/>
      <c r="DD32" s="373"/>
      <c r="DE32" s="373"/>
      <c r="DF32" s="373"/>
      <c r="DG32" s="373"/>
    </row>
    <row r="33" spans="1:111" ht="16.5" thickBot="1">
      <c r="A33" s="1032">
        <f t="shared" si="15"/>
        <v>27</v>
      </c>
      <c r="B33" s="14" t="s">
        <v>86</v>
      </c>
      <c r="C33" s="35">
        <v>43732</v>
      </c>
      <c r="D33" s="14" t="s">
        <v>74</v>
      </c>
      <c r="E33" s="12"/>
      <c r="F33" s="156">
        <v>4</v>
      </c>
      <c r="G33" s="156">
        <v>118.26666666666667</v>
      </c>
      <c r="H33" s="156">
        <v>19.466666666666665</v>
      </c>
      <c r="I33" s="156">
        <v>0.4</v>
      </c>
      <c r="J33" s="156">
        <v>0</v>
      </c>
      <c r="K33" s="156">
        <v>0</v>
      </c>
      <c r="L33" s="156">
        <v>0.26666666666666666</v>
      </c>
      <c r="M33" s="156">
        <v>0</v>
      </c>
      <c r="N33" s="156">
        <v>0</v>
      </c>
      <c r="O33" s="156">
        <v>0</v>
      </c>
      <c r="P33" s="156">
        <v>0</v>
      </c>
      <c r="Q33" s="156">
        <v>0.4</v>
      </c>
      <c r="R33" s="156"/>
      <c r="S33" s="156">
        <v>0.4</v>
      </c>
      <c r="T33" s="156">
        <v>0</v>
      </c>
      <c r="U33" s="156">
        <v>0</v>
      </c>
      <c r="V33" s="156">
        <v>0.53333333333333333</v>
      </c>
      <c r="W33" s="156">
        <v>0</v>
      </c>
      <c r="X33" s="156">
        <v>0</v>
      </c>
      <c r="Y33" s="156">
        <v>1.0666666666666667</v>
      </c>
      <c r="Z33" s="156">
        <v>0.26666666666666666</v>
      </c>
      <c r="AA33" s="156">
        <v>0</v>
      </c>
      <c r="AB33" s="156">
        <v>0</v>
      </c>
      <c r="AC33" s="156">
        <v>0</v>
      </c>
      <c r="AD33" s="156">
        <v>0</v>
      </c>
      <c r="AE33" s="156">
        <v>0</v>
      </c>
      <c r="AF33" s="156">
        <v>0</v>
      </c>
      <c r="AG33" s="156">
        <v>0</v>
      </c>
      <c r="AH33" s="156">
        <v>0</v>
      </c>
      <c r="AI33" s="156">
        <v>0</v>
      </c>
      <c r="AJ33" s="156">
        <v>0</v>
      </c>
      <c r="AK33" s="156">
        <v>0</v>
      </c>
      <c r="AL33" s="156">
        <v>0</v>
      </c>
      <c r="AM33" s="156">
        <v>0</v>
      </c>
      <c r="AN33" s="157">
        <f t="shared" si="14"/>
        <v>145.06666666666669</v>
      </c>
      <c r="AO33" s="13"/>
      <c r="AP33" s="263"/>
      <c r="AQ33" s="1039">
        <f t="shared" si="20"/>
        <v>20</v>
      </c>
      <c r="AR33" s="44" t="s">
        <v>118</v>
      </c>
      <c r="AS33" s="43">
        <v>43643</v>
      </c>
      <c r="AT33" s="44" t="s">
        <v>77</v>
      </c>
      <c r="AU33" s="12"/>
      <c r="AV33" s="45">
        <v>54.900000000000006</v>
      </c>
      <c r="AW33" s="45">
        <v>142.74</v>
      </c>
      <c r="AX33" s="45">
        <v>10.98</v>
      </c>
      <c r="AY33" s="45">
        <v>0</v>
      </c>
      <c r="AZ33" s="45">
        <v>0</v>
      </c>
      <c r="BA33" s="45">
        <v>10.98</v>
      </c>
      <c r="BB33" s="45">
        <v>241.56</v>
      </c>
      <c r="BC33" s="45">
        <v>0</v>
      </c>
      <c r="BD33" s="45">
        <v>0</v>
      </c>
      <c r="BE33" s="45">
        <v>0</v>
      </c>
      <c r="BF33" s="45">
        <v>43.92</v>
      </c>
      <c r="BG33" s="45">
        <v>0</v>
      </c>
      <c r="BH33" s="45"/>
      <c r="BI33" s="45">
        <v>0</v>
      </c>
      <c r="BJ33" s="45">
        <v>0</v>
      </c>
      <c r="BK33" s="45">
        <v>0</v>
      </c>
      <c r="BL33" s="45">
        <v>0</v>
      </c>
      <c r="BM33" s="45">
        <v>0</v>
      </c>
      <c r="BN33" s="45">
        <v>0</v>
      </c>
      <c r="BO33" s="45">
        <v>0</v>
      </c>
      <c r="BP33" s="45">
        <v>0</v>
      </c>
      <c r="BQ33" s="45">
        <v>0</v>
      </c>
      <c r="BR33" s="45">
        <v>0</v>
      </c>
      <c r="BS33" s="45">
        <v>0</v>
      </c>
      <c r="BT33" s="45">
        <v>0</v>
      </c>
      <c r="BU33" s="45">
        <v>0</v>
      </c>
      <c r="BV33" s="45">
        <v>0</v>
      </c>
      <c r="BW33" s="45">
        <v>0</v>
      </c>
      <c r="BX33" s="45">
        <v>0</v>
      </c>
      <c r="BY33" s="45">
        <v>0</v>
      </c>
      <c r="BZ33" s="45">
        <v>0</v>
      </c>
      <c r="CA33" s="45">
        <v>0</v>
      </c>
      <c r="CB33" s="45">
        <v>0</v>
      </c>
      <c r="CC33" s="45">
        <v>0</v>
      </c>
      <c r="CD33" s="33">
        <f t="shared" si="19"/>
        <v>505.08</v>
      </c>
      <c r="CE33" s="373"/>
      <c r="CF33" s="373"/>
      <c r="CG33" s="373"/>
      <c r="CH33" s="373"/>
      <c r="CI33" s="373"/>
      <c r="CJ33" s="373"/>
      <c r="CK33" s="373"/>
      <c r="CL33" s="373"/>
      <c r="CM33" s="373"/>
      <c r="CN33" s="373"/>
      <c r="CO33" s="373"/>
      <c r="CP33" s="373"/>
      <c r="CQ33" s="373"/>
      <c r="CR33" s="373"/>
      <c r="CS33" s="373"/>
      <c r="CT33" s="373"/>
      <c r="CU33" s="373"/>
      <c r="CV33" s="373"/>
      <c r="CW33" s="373"/>
      <c r="CX33" s="373"/>
      <c r="CY33" s="373"/>
      <c r="CZ33" s="373"/>
      <c r="DA33" s="373"/>
      <c r="DB33" s="373"/>
      <c r="DC33" s="373"/>
      <c r="DD33" s="373"/>
      <c r="DE33" s="373"/>
      <c r="DF33" s="373"/>
      <c r="DG33" s="373"/>
    </row>
    <row r="34" spans="1:111" ht="16.5" thickBot="1">
      <c r="A34" s="1032">
        <f t="shared" si="15"/>
        <v>28</v>
      </c>
      <c r="B34" s="14" t="s">
        <v>86</v>
      </c>
      <c r="C34" s="35">
        <v>43767</v>
      </c>
      <c r="D34" s="14" t="s">
        <v>74</v>
      </c>
      <c r="E34" s="12"/>
      <c r="F34" s="156">
        <v>2.1333333333333333</v>
      </c>
      <c r="G34" s="156">
        <v>0.13333333333333333</v>
      </c>
      <c r="H34" s="156">
        <v>30.933333333333334</v>
      </c>
      <c r="I34" s="156">
        <v>1.3333333333333333</v>
      </c>
      <c r="J34" s="156">
        <v>0</v>
      </c>
      <c r="K34" s="156">
        <v>0</v>
      </c>
      <c r="L34" s="156">
        <v>0.53333333333333333</v>
      </c>
      <c r="M34" s="156">
        <v>0</v>
      </c>
      <c r="N34" s="156">
        <v>0.4</v>
      </c>
      <c r="O34" s="156">
        <v>0</v>
      </c>
      <c r="P34" s="156">
        <v>0</v>
      </c>
      <c r="Q34" s="156">
        <v>0</v>
      </c>
      <c r="R34" s="156"/>
      <c r="S34" s="156">
        <v>0</v>
      </c>
      <c r="T34" s="156">
        <v>0</v>
      </c>
      <c r="U34" s="156">
        <v>0.13333333333333333</v>
      </c>
      <c r="V34" s="156">
        <v>0</v>
      </c>
      <c r="W34" s="156">
        <v>0</v>
      </c>
      <c r="X34" s="156">
        <v>0</v>
      </c>
      <c r="Y34" s="156">
        <v>1.0666666666666667</v>
      </c>
      <c r="Z34" s="156">
        <v>0.13333333333333333</v>
      </c>
      <c r="AA34" s="156">
        <v>0</v>
      </c>
      <c r="AB34" s="156">
        <v>0</v>
      </c>
      <c r="AC34" s="156">
        <v>0</v>
      </c>
      <c r="AD34" s="156">
        <v>0</v>
      </c>
      <c r="AE34" s="156">
        <v>0</v>
      </c>
      <c r="AF34" s="156">
        <v>0</v>
      </c>
      <c r="AG34" s="156">
        <v>0</v>
      </c>
      <c r="AH34" s="156">
        <v>0</v>
      </c>
      <c r="AI34" s="156">
        <v>0</v>
      </c>
      <c r="AJ34" s="156">
        <v>0</v>
      </c>
      <c r="AK34" s="156">
        <v>0</v>
      </c>
      <c r="AL34" s="156">
        <v>0</v>
      </c>
      <c r="AM34" s="156">
        <v>0</v>
      </c>
      <c r="AN34" s="157">
        <f t="shared" si="14"/>
        <v>36.800000000000004</v>
      </c>
      <c r="AO34" s="13"/>
      <c r="AP34" s="263"/>
      <c r="AR34" s="400"/>
      <c r="AS34" s="401"/>
      <c r="AT34" s="406" t="s">
        <v>219</v>
      </c>
      <c r="AU34" s="402"/>
      <c r="AV34" s="405">
        <f>AVERAGE(AV31:AV33)</f>
        <v>43.919999999999995</v>
      </c>
      <c r="AW34" s="405">
        <f>AVERAGE(AW31:AW33)</f>
        <v>190.05789330615019</v>
      </c>
      <c r="AX34" s="405">
        <f>AVERAGE(AX31:AX33)</f>
        <v>208.62</v>
      </c>
      <c r="AY34" s="405">
        <f t="shared" ref="AY34:CC34" si="21">AVERAGE(AY31:AY33)</f>
        <v>0</v>
      </c>
      <c r="AZ34" s="405">
        <f t="shared" ref="AZ34:BG34" si="22">AVERAGE(AZ31:AZ33)</f>
        <v>0</v>
      </c>
      <c r="BA34" s="405">
        <f t="shared" si="22"/>
        <v>3.66</v>
      </c>
      <c r="BB34" s="405">
        <f t="shared" si="22"/>
        <v>84.179999999999993</v>
      </c>
      <c r="BC34" s="405">
        <f t="shared" si="22"/>
        <v>95.141012572205241</v>
      </c>
      <c r="BD34" s="405">
        <f t="shared" si="22"/>
        <v>0</v>
      </c>
      <c r="BE34" s="405">
        <f t="shared" si="22"/>
        <v>0</v>
      </c>
      <c r="BF34" s="405">
        <f t="shared" si="22"/>
        <v>21.96</v>
      </c>
      <c r="BG34" s="405">
        <f t="shared" si="22"/>
        <v>0</v>
      </c>
      <c r="BH34" s="405"/>
      <c r="BI34" s="405">
        <f t="shared" si="21"/>
        <v>0</v>
      </c>
      <c r="BJ34" s="405">
        <f t="shared" si="21"/>
        <v>0</v>
      </c>
      <c r="BK34" s="405">
        <f t="shared" si="21"/>
        <v>0</v>
      </c>
      <c r="BL34" s="405">
        <f t="shared" si="21"/>
        <v>6.7957866123003745</v>
      </c>
      <c r="BM34" s="405">
        <f t="shared" si="21"/>
        <v>0</v>
      </c>
      <c r="BN34" s="405">
        <f>AVERAGE(BN31:BN33)</f>
        <v>0</v>
      </c>
      <c r="BO34" s="405">
        <f t="shared" si="21"/>
        <v>0</v>
      </c>
      <c r="BP34" s="405">
        <f t="shared" si="21"/>
        <v>0</v>
      </c>
      <c r="BQ34" s="405">
        <f t="shared" si="21"/>
        <v>0</v>
      </c>
      <c r="BR34" s="405">
        <f t="shared" si="21"/>
        <v>0</v>
      </c>
      <c r="BS34" s="405">
        <f t="shared" si="21"/>
        <v>0</v>
      </c>
      <c r="BT34" s="405">
        <f t="shared" si="21"/>
        <v>0</v>
      </c>
      <c r="BU34" s="405">
        <f t="shared" si="21"/>
        <v>0</v>
      </c>
      <c r="BV34" s="405">
        <f t="shared" si="21"/>
        <v>0</v>
      </c>
      <c r="BW34" s="405">
        <f t="shared" si="21"/>
        <v>0</v>
      </c>
      <c r="BX34" s="405">
        <f t="shared" si="21"/>
        <v>0</v>
      </c>
      <c r="BY34" s="405">
        <f t="shared" si="21"/>
        <v>0</v>
      </c>
      <c r="BZ34" s="405">
        <f t="shared" si="21"/>
        <v>0</v>
      </c>
      <c r="CA34" s="405">
        <f t="shared" si="21"/>
        <v>0</v>
      </c>
      <c r="CB34" s="405">
        <f>AVERAGE(CB31:CB33)</f>
        <v>0</v>
      </c>
      <c r="CC34" s="405">
        <f t="shared" si="21"/>
        <v>0</v>
      </c>
      <c r="CD34" s="858">
        <f>SUM(CD31:CD33)</f>
        <v>1941.0440774719673</v>
      </c>
      <c r="CE34" s="373"/>
      <c r="CF34" s="373"/>
      <c r="CG34" s="373"/>
      <c r="CH34" s="373"/>
      <c r="CI34" s="373"/>
      <c r="CJ34" s="373"/>
      <c r="CK34" s="373"/>
      <c r="CL34" s="373"/>
      <c r="CM34" s="373"/>
      <c r="CN34" s="373"/>
      <c r="CO34" s="373"/>
      <c r="CP34" s="373"/>
      <c r="CQ34" s="373"/>
      <c r="CR34" s="373"/>
      <c r="CS34" s="373"/>
      <c r="CT34" s="373"/>
      <c r="CU34" s="373"/>
      <c r="CV34" s="373"/>
      <c r="CW34" s="373"/>
      <c r="CX34" s="373"/>
      <c r="CY34" s="373"/>
      <c r="CZ34" s="373"/>
      <c r="DA34" s="373"/>
      <c r="DB34" s="373"/>
      <c r="DC34" s="373"/>
      <c r="DD34" s="373"/>
      <c r="DE34" s="373"/>
      <c r="DF34" s="373"/>
      <c r="DG34" s="373"/>
    </row>
    <row r="35" spans="1:111" s="13" customFormat="1">
      <c r="A35" s="1032">
        <f t="shared" si="15"/>
        <v>29</v>
      </c>
      <c r="B35" s="14" t="s">
        <v>86</v>
      </c>
      <c r="C35" s="35">
        <v>43791</v>
      </c>
      <c r="D35" s="14" t="s">
        <v>74</v>
      </c>
      <c r="E35" s="12"/>
      <c r="F35" s="156">
        <v>230.4</v>
      </c>
      <c r="G35" s="156">
        <v>0</v>
      </c>
      <c r="H35" s="156">
        <v>47.333333333333336</v>
      </c>
      <c r="I35" s="156">
        <v>1.2</v>
      </c>
      <c r="J35" s="156">
        <v>0</v>
      </c>
      <c r="K35" s="156">
        <v>18</v>
      </c>
      <c r="L35" s="156">
        <v>0.13333333333333333</v>
      </c>
      <c r="M35" s="156">
        <v>0</v>
      </c>
      <c r="N35" s="156">
        <v>0</v>
      </c>
      <c r="O35" s="156">
        <v>0</v>
      </c>
      <c r="P35" s="156">
        <v>0</v>
      </c>
      <c r="Q35" s="156">
        <v>0</v>
      </c>
      <c r="R35" s="156"/>
      <c r="S35" s="156">
        <v>0</v>
      </c>
      <c r="T35" s="156">
        <v>0</v>
      </c>
      <c r="U35" s="156">
        <v>0</v>
      </c>
      <c r="V35" s="156">
        <v>0</v>
      </c>
      <c r="W35" s="156">
        <v>0</v>
      </c>
      <c r="X35" s="156">
        <v>0</v>
      </c>
      <c r="Y35" s="156">
        <v>0</v>
      </c>
      <c r="Z35" s="156">
        <v>0</v>
      </c>
      <c r="AA35" s="156">
        <v>0</v>
      </c>
      <c r="AB35" s="156">
        <v>0</v>
      </c>
      <c r="AC35" s="156">
        <v>0</v>
      </c>
      <c r="AD35" s="156">
        <v>0</v>
      </c>
      <c r="AE35" s="156">
        <v>0</v>
      </c>
      <c r="AF35" s="156">
        <v>0</v>
      </c>
      <c r="AG35" s="156">
        <v>0</v>
      </c>
      <c r="AH35" s="156">
        <v>0</v>
      </c>
      <c r="AI35" s="156">
        <v>0</v>
      </c>
      <c r="AJ35" s="156">
        <v>0</v>
      </c>
      <c r="AK35" s="156">
        <v>0</v>
      </c>
      <c r="AL35" s="156">
        <v>0</v>
      </c>
      <c r="AM35" s="156">
        <v>0</v>
      </c>
      <c r="AN35" s="157">
        <f t="shared" si="14"/>
        <v>297.06666666666666</v>
      </c>
      <c r="AP35" s="263"/>
      <c r="AQ35" s="886"/>
      <c r="CE35" s="373"/>
      <c r="CF35" s="373"/>
      <c r="CG35" s="373"/>
      <c r="CH35" s="373"/>
      <c r="CI35" s="373"/>
      <c r="CJ35" s="373"/>
      <c r="CK35" s="373"/>
      <c r="CL35" s="373"/>
      <c r="CM35" s="373"/>
      <c r="CN35" s="373"/>
      <c r="CO35" s="373"/>
      <c r="CP35" s="373"/>
      <c r="CQ35" s="373"/>
      <c r="CR35" s="373"/>
      <c r="CS35" s="373"/>
      <c r="CT35" s="373"/>
      <c r="CU35" s="373"/>
      <c r="CV35" s="373"/>
      <c r="CW35" s="373"/>
      <c r="CX35" s="373"/>
      <c r="CY35" s="373"/>
      <c r="CZ35" s="373"/>
      <c r="DA35" s="373"/>
      <c r="DB35" s="373"/>
      <c r="DC35" s="373"/>
      <c r="DD35" s="373"/>
      <c r="DE35" s="373"/>
      <c r="DF35" s="373"/>
      <c r="DG35" s="373"/>
    </row>
    <row r="36" spans="1:111" s="13" customFormat="1" ht="16.5" thickBot="1">
      <c r="B36" s="415"/>
      <c r="C36" s="416"/>
      <c r="D36" s="720" t="s">
        <v>219</v>
      </c>
      <c r="E36" s="402"/>
      <c r="F36" s="405">
        <f>AVERAGE(F25:F35)</f>
        <v>30.484848484848488</v>
      </c>
      <c r="G36" s="405">
        <f>AVERAGE(G25:G35)</f>
        <v>33.018181818181816</v>
      </c>
      <c r="H36" s="405">
        <f>AVERAGE(H25:H35)</f>
        <v>51.587878787878793</v>
      </c>
      <c r="I36" s="405">
        <f t="shared" ref="I36:AM36" si="23">AVERAGE(I25:I35)</f>
        <v>4.5212121212121223</v>
      </c>
      <c r="J36" s="405">
        <f t="shared" ref="J36:Q36" si="24">AVERAGE(J25:J35)</f>
        <v>0</v>
      </c>
      <c r="K36" s="405">
        <f t="shared" si="24"/>
        <v>1.6363636363636365</v>
      </c>
      <c r="L36" s="405">
        <f t="shared" si="24"/>
        <v>0.41212121212121217</v>
      </c>
      <c r="M36" s="405">
        <f t="shared" si="24"/>
        <v>0</v>
      </c>
      <c r="N36" s="405">
        <f t="shared" si="24"/>
        <v>3.6363636363636369E-2</v>
      </c>
      <c r="O36" s="405">
        <f t="shared" si="24"/>
        <v>0</v>
      </c>
      <c r="P36" s="405">
        <f t="shared" si="24"/>
        <v>0.20952380952380953</v>
      </c>
      <c r="Q36" s="405">
        <f t="shared" si="24"/>
        <v>7.2727272727272738E-2</v>
      </c>
      <c r="R36" s="405"/>
      <c r="S36" s="405">
        <f t="shared" si="23"/>
        <v>4.8484848484848485E-2</v>
      </c>
      <c r="T36" s="405">
        <f t="shared" si="23"/>
        <v>0</v>
      </c>
      <c r="U36" s="405">
        <f t="shared" si="23"/>
        <v>1.2121212121212121E-2</v>
      </c>
      <c r="V36" s="405">
        <f t="shared" si="23"/>
        <v>6.0606060606060601E-2</v>
      </c>
      <c r="W36" s="405">
        <f t="shared" si="23"/>
        <v>0</v>
      </c>
      <c r="X36" s="405">
        <f t="shared" si="23"/>
        <v>0</v>
      </c>
      <c r="Y36" s="405">
        <f t="shared" si="23"/>
        <v>0.19393939393939394</v>
      </c>
      <c r="Z36" s="405">
        <f t="shared" si="23"/>
        <v>3.6363636363636369E-2</v>
      </c>
      <c r="AA36" s="405">
        <f t="shared" si="23"/>
        <v>4.8484848484848485E-2</v>
      </c>
      <c r="AB36" s="405">
        <f t="shared" si="23"/>
        <v>0</v>
      </c>
      <c r="AC36" s="405">
        <f t="shared" si="23"/>
        <v>0</v>
      </c>
      <c r="AD36" s="405">
        <f t="shared" si="23"/>
        <v>0</v>
      </c>
      <c r="AE36" s="405">
        <f t="shared" si="23"/>
        <v>0</v>
      </c>
      <c r="AF36" s="405">
        <f t="shared" si="23"/>
        <v>0</v>
      </c>
      <c r="AG36" s="405">
        <f t="shared" si="23"/>
        <v>0</v>
      </c>
      <c r="AH36" s="405">
        <f t="shared" si="23"/>
        <v>0</v>
      </c>
      <c r="AI36" s="405">
        <f t="shared" si="23"/>
        <v>0</v>
      </c>
      <c r="AJ36" s="405">
        <f t="shared" si="23"/>
        <v>0.10909090909090909</v>
      </c>
      <c r="AK36" s="405">
        <f t="shared" si="23"/>
        <v>0</v>
      </c>
      <c r="AL36" s="405">
        <f>AVERAGE(AL25:AL35)</f>
        <v>0</v>
      </c>
      <c r="AM36" s="405">
        <f t="shared" si="23"/>
        <v>0</v>
      </c>
      <c r="AN36" s="859">
        <f>SUM(AN25:AN35)</f>
        <v>1346.5333333333333</v>
      </c>
      <c r="AP36" s="263"/>
      <c r="AQ36" s="886"/>
      <c r="CE36" s="373"/>
      <c r="CF36" s="373"/>
      <c r="CG36" s="373"/>
      <c r="CH36" s="373"/>
      <c r="CI36" s="373"/>
      <c r="CJ36" s="373"/>
      <c r="CK36" s="373"/>
      <c r="CL36" s="373"/>
      <c r="CM36" s="373"/>
      <c r="CN36" s="373"/>
      <c r="CO36" s="373"/>
      <c r="CP36" s="373"/>
      <c r="CQ36" s="373"/>
      <c r="CR36" s="373"/>
      <c r="CS36" s="373"/>
      <c r="CT36" s="373"/>
      <c r="CU36" s="373"/>
      <c r="CV36" s="373"/>
      <c r="CW36" s="373"/>
      <c r="CX36" s="373"/>
      <c r="CY36" s="373"/>
      <c r="CZ36" s="373"/>
      <c r="DA36" s="373"/>
      <c r="DB36" s="373"/>
      <c r="DC36" s="373"/>
      <c r="DD36" s="373"/>
      <c r="DE36" s="373"/>
      <c r="DF36" s="373"/>
      <c r="DG36" s="373"/>
    </row>
    <row r="37" spans="1:111" ht="16.5" thickBot="1">
      <c r="B37" s="13"/>
      <c r="C37" s="399"/>
      <c r="D37" s="17"/>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263"/>
      <c r="AQ37" s="1039">
        <f>AQ33+1</f>
        <v>21</v>
      </c>
      <c r="AR37" s="400" t="s">
        <v>89</v>
      </c>
      <c r="AS37" s="401">
        <v>43178</v>
      </c>
      <c r="AT37" s="400" t="s">
        <v>77</v>
      </c>
      <c r="AU37" s="402"/>
      <c r="AV37" s="404">
        <v>30.581039755351682</v>
      </c>
      <c r="AW37" s="404">
        <v>336.39143730886855</v>
      </c>
      <c r="AX37" s="404">
        <v>71.355759429153935</v>
      </c>
      <c r="AY37" s="404">
        <v>0</v>
      </c>
      <c r="AZ37" s="404">
        <v>0</v>
      </c>
      <c r="BA37" s="404">
        <v>0</v>
      </c>
      <c r="BB37" s="404">
        <v>0</v>
      </c>
      <c r="BC37" s="404">
        <v>0</v>
      </c>
      <c r="BD37" s="404">
        <v>0</v>
      </c>
      <c r="BE37" s="404">
        <v>0</v>
      </c>
      <c r="BF37" s="404"/>
      <c r="BG37" s="404">
        <v>0</v>
      </c>
      <c r="BH37" s="404"/>
      <c r="BI37" s="404">
        <v>0</v>
      </c>
      <c r="BJ37" s="404">
        <v>0</v>
      </c>
      <c r="BK37" s="404">
        <v>0</v>
      </c>
      <c r="BL37" s="404">
        <v>0</v>
      </c>
      <c r="BM37" s="404">
        <v>0</v>
      </c>
      <c r="BN37" s="404"/>
      <c r="BO37" s="404">
        <v>0</v>
      </c>
      <c r="BP37" s="404">
        <v>0</v>
      </c>
      <c r="BQ37" s="404">
        <v>0</v>
      </c>
      <c r="BR37" s="404"/>
      <c r="BS37" s="404"/>
      <c r="BT37" s="404"/>
      <c r="BU37" s="404"/>
      <c r="BV37" s="404">
        <v>0</v>
      </c>
      <c r="BW37" s="404">
        <v>0</v>
      </c>
      <c r="BX37" s="404"/>
      <c r="BY37" s="404"/>
      <c r="BZ37" s="404">
        <v>0</v>
      </c>
      <c r="CA37" s="404"/>
      <c r="CB37" s="404"/>
      <c r="CC37" s="404"/>
      <c r="CD37" s="403">
        <f t="shared" ref="CD37:CD43" si="25">SUM(AV37:CC37)</f>
        <v>438.32823649337416</v>
      </c>
      <c r="CE37" s="373"/>
      <c r="CF37" s="373"/>
      <c r="CG37" s="373"/>
      <c r="CH37" s="373"/>
      <c r="CI37" s="373"/>
      <c r="CJ37" s="373"/>
      <c r="CK37" s="373"/>
      <c r="CL37" s="373"/>
      <c r="CM37" s="373"/>
      <c r="CN37" s="373"/>
      <c r="CO37" s="373"/>
      <c r="CP37" s="373"/>
      <c r="CQ37" s="373"/>
      <c r="CR37" s="373"/>
      <c r="CS37" s="373"/>
      <c r="CT37" s="373"/>
      <c r="CU37" s="373"/>
      <c r="CV37" s="373"/>
      <c r="CW37" s="373"/>
      <c r="CX37" s="373"/>
      <c r="CY37" s="373"/>
      <c r="CZ37" s="373"/>
      <c r="DA37" s="373"/>
      <c r="DB37" s="373"/>
      <c r="DC37" s="373"/>
      <c r="DD37" s="373"/>
      <c r="DE37" s="373"/>
      <c r="DF37" s="373"/>
      <c r="DG37" s="373"/>
    </row>
    <row r="38" spans="1:111" ht="16.5" thickBot="1">
      <c r="B38" s="13"/>
      <c r="C38" s="399"/>
      <c r="D38" s="17"/>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263"/>
      <c r="AQ38" s="1039">
        <f t="shared" ref="AQ38:AQ43" si="26">AQ37+1</f>
        <v>22</v>
      </c>
      <c r="AR38" s="400" t="s">
        <v>89</v>
      </c>
      <c r="AS38" s="401">
        <v>43217</v>
      </c>
      <c r="AT38" s="400" t="s">
        <v>77</v>
      </c>
      <c r="AU38" s="402"/>
      <c r="AV38" s="404">
        <v>10.193679918450561</v>
      </c>
      <c r="AW38" s="404">
        <v>183.48623853211009</v>
      </c>
      <c r="AX38" s="404">
        <v>10.193679918450561</v>
      </c>
      <c r="AY38" s="404">
        <v>0</v>
      </c>
      <c r="AZ38" s="404">
        <v>0</v>
      </c>
      <c r="BA38" s="404">
        <v>20.387359836901123</v>
      </c>
      <c r="BB38" s="404">
        <v>0</v>
      </c>
      <c r="BC38" s="404">
        <v>0</v>
      </c>
      <c r="BD38" s="404">
        <v>0</v>
      </c>
      <c r="BE38" s="404">
        <v>0</v>
      </c>
      <c r="BF38" s="404"/>
      <c r="BG38" s="404">
        <v>0</v>
      </c>
      <c r="BH38" s="404"/>
      <c r="BI38" s="404">
        <v>0</v>
      </c>
      <c r="BJ38" s="404">
        <v>0</v>
      </c>
      <c r="BK38" s="404">
        <v>0</v>
      </c>
      <c r="BL38" s="404">
        <v>0</v>
      </c>
      <c r="BM38" s="404">
        <v>0</v>
      </c>
      <c r="BN38" s="404"/>
      <c r="BO38" s="404">
        <v>0</v>
      </c>
      <c r="BP38" s="404">
        <v>0</v>
      </c>
      <c r="BQ38" s="404">
        <v>0</v>
      </c>
      <c r="BR38" s="404"/>
      <c r="BS38" s="404"/>
      <c r="BT38" s="404"/>
      <c r="BU38" s="404"/>
      <c r="BV38" s="404">
        <v>0</v>
      </c>
      <c r="BW38" s="404">
        <v>0</v>
      </c>
      <c r="BX38" s="404"/>
      <c r="BY38" s="404"/>
      <c r="BZ38" s="404">
        <v>0</v>
      </c>
      <c r="CA38" s="404"/>
      <c r="CB38" s="404"/>
      <c r="CC38" s="404"/>
      <c r="CD38" s="403">
        <f t="shared" si="25"/>
        <v>224.26095820591232</v>
      </c>
      <c r="CE38" s="373"/>
      <c r="CF38" s="373"/>
      <c r="CG38" s="373"/>
      <c r="CH38" s="373"/>
      <c r="CI38" s="373"/>
      <c r="CJ38" s="373"/>
      <c r="CK38" s="373"/>
      <c r="CL38" s="373"/>
      <c r="CM38" s="373"/>
      <c r="CN38" s="373"/>
      <c r="CO38" s="373"/>
      <c r="CP38" s="373"/>
      <c r="CQ38" s="373"/>
      <c r="CR38" s="373"/>
      <c r="CS38" s="373"/>
      <c r="CT38" s="373"/>
      <c r="CU38" s="373"/>
      <c r="CV38" s="373"/>
      <c r="CW38" s="373"/>
      <c r="CX38" s="373"/>
      <c r="CY38" s="373"/>
      <c r="CZ38" s="373"/>
      <c r="DA38" s="373"/>
      <c r="DB38" s="373"/>
      <c r="DC38" s="373"/>
      <c r="DD38" s="373"/>
      <c r="DE38" s="373"/>
      <c r="DF38" s="373"/>
      <c r="DG38" s="373"/>
    </row>
    <row r="39" spans="1:111" ht="16.5" thickBot="1">
      <c r="A39" s="1032">
        <f>A35+1</f>
        <v>30</v>
      </c>
      <c r="B39" s="415" t="s">
        <v>73</v>
      </c>
      <c r="C39" s="416">
        <v>43107</v>
      </c>
      <c r="D39" s="14" t="s">
        <v>211</v>
      </c>
      <c r="E39" s="402"/>
      <c r="F39" s="404">
        <v>70.266666666666666</v>
      </c>
      <c r="G39" s="404">
        <v>0</v>
      </c>
      <c r="H39" s="404">
        <v>0</v>
      </c>
      <c r="I39" s="404">
        <v>0</v>
      </c>
      <c r="J39" s="404">
        <v>0</v>
      </c>
      <c r="K39" s="404">
        <v>0.13333333333333333</v>
      </c>
      <c r="L39" s="404">
        <v>0.4</v>
      </c>
      <c r="M39" s="404">
        <v>0</v>
      </c>
      <c r="N39" s="404">
        <v>0</v>
      </c>
      <c r="O39" s="404">
        <v>0</v>
      </c>
      <c r="P39" s="404"/>
      <c r="Q39" s="404">
        <v>0</v>
      </c>
      <c r="R39" s="404"/>
      <c r="S39" s="404">
        <v>0</v>
      </c>
      <c r="T39" s="404">
        <v>0</v>
      </c>
      <c r="U39" s="404">
        <v>0</v>
      </c>
      <c r="V39" s="404">
        <v>0</v>
      </c>
      <c r="W39" s="404"/>
      <c r="X39" s="404">
        <v>0</v>
      </c>
      <c r="Y39" s="404">
        <v>0</v>
      </c>
      <c r="Z39" s="404">
        <v>0</v>
      </c>
      <c r="AA39" s="404">
        <v>0</v>
      </c>
      <c r="AB39" s="404"/>
      <c r="AC39" s="404"/>
      <c r="AD39" s="404"/>
      <c r="AE39" s="404"/>
      <c r="AF39" s="404">
        <v>0</v>
      </c>
      <c r="AG39" s="404">
        <v>0</v>
      </c>
      <c r="AH39" s="404"/>
      <c r="AI39" s="404"/>
      <c r="AJ39" s="404">
        <v>0.13333333333333333</v>
      </c>
      <c r="AK39" s="404"/>
      <c r="AL39" s="404"/>
      <c r="AM39" s="404"/>
      <c r="AN39" s="403">
        <f t="shared" ref="AN39:AN57" si="27">SUM(F39:AM39)</f>
        <v>70.933333333333351</v>
      </c>
      <c r="AO39" s="13"/>
      <c r="AP39" s="263"/>
      <c r="AQ39" s="1039">
        <f t="shared" si="26"/>
        <v>23</v>
      </c>
      <c r="AR39" s="400" t="s">
        <v>89</v>
      </c>
      <c r="AS39" s="401">
        <v>43320</v>
      </c>
      <c r="AT39" s="400" t="s">
        <v>77</v>
      </c>
      <c r="AU39" s="402"/>
      <c r="AV39" s="404">
        <v>9704.3832823649336</v>
      </c>
      <c r="AW39" s="404">
        <v>1029.5616717635066</v>
      </c>
      <c r="AX39" s="404">
        <v>0</v>
      </c>
      <c r="AY39" s="404">
        <v>10.193679918450561</v>
      </c>
      <c r="AZ39" s="404">
        <v>0</v>
      </c>
      <c r="BA39" s="404">
        <v>0</v>
      </c>
      <c r="BB39" s="404">
        <v>0</v>
      </c>
      <c r="BC39" s="404">
        <v>0</v>
      </c>
      <c r="BD39" s="404">
        <v>10.193679918450561</v>
      </c>
      <c r="BE39" s="404">
        <v>0</v>
      </c>
      <c r="BF39" s="404"/>
      <c r="BG39" s="404">
        <v>0</v>
      </c>
      <c r="BH39" s="404"/>
      <c r="BI39" s="404">
        <v>0</v>
      </c>
      <c r="BJ39" s="404">
        <v>0</v>
      </c>
      <c r="BK39" s="404">
        <v>0</v>
      </c>
      <c r="BL39" s="404">
        <v>0</v>
      </c>
      <c r="BM39" s="404">
        <v>0</v>
      </c>
      <c r="BN39" s="404"/>
      <c r="BO39" s="404">
        <v>0</v>
      </c>
      <c r="BP39" s="404">
        <v>0</v>
      </c>
      <c r="BQ39" s="404">
        <v>0</v>
      </c>
      <c r="BR39" s="404"/>
      <c r="BS39" s="404"/>
      <c r="BT39" s="404"/>
      <c r="BU39" s="404"/>
      <c r="BV39" s="404">
        <v>0</v>
      </c>
      <c r="BW39" s="404">
        <v>0</v>
      </c>
      <c r="BX39" s="404"/>
      <c r="BY39" s="404"/>
      <c r="BZ39" s="404">
        <v>0</v>
      </c>
      <c r="CA39" s="404"/>
      <c r="CB39" s="404"/>
      <c r="CC39" s="404"/>
      <c r="CD39" s="403">
        <f t="shared" si="25"/>
        <v>10754.332313965344</v>
      </c>
      <c r="CE39" s="373"/>
      <c r="CF39" s="373"/>
      <c r="CG39" s="373"/>
      <c r="CH39" s="373"/>
      <c r="CI39" s="373"/>
      <c r="CJ39" s="373"/>
      <c r="CK39" s="373"/>
      <c r="CL39" s="373"/>
      <c r="CM39" s="373"/>
      <c r="CN39" s="373"/>
      <c r="CO39" s="373"/>
      <c r="CP39" s="373"/>
      <c r="CQ39" s="373"/>
      <c r="CR39" s="373"/>
      <c r="CS39" s="373"/>
      <c r="CT39" s="373"/>
      <c r="CU39" s="373"/>
      <c r="CV39" s="373"/>
      <c r="CW39" s="373"/>
      <c r="CX39" s="373"/>
      <c r="CY39" s="373"/>
      <c r="CZ39" s="373"/>
      <c r="DA39" s="373"/>
      <c r="DB39" s="373"/>
      <c r="DC39" s="373"/>
      <c r="DD39" s="373"/>
      <c r="DE39" s="373"/>
      <c r="DF39" s="373"/>
      <c r="DG39" s="373"/>
    </row>
    <row r="40" spans="1:111" ht="16.5" thickBot="1">
      <c r="A40" s="1032">
        <f t="shared" ref="A40:A57" si="28">A39+1</f>
        <v>31</v>
      </c>
      <c r="B40" s="415" t="s">
        <v>73</v>
      </c>
      <c r="C40" s="416">
        <v>43134</v>
      </c>
      <c r="D40" s="14" t="s">
        <v>211</v>
      </c>
      <c r="E40" s="402"/>
      <c r="F40" s="404">
        <v>111.33333333333333</v>
      </c>
      <c r="G40" s="404">
        <v>0</v>
      </c>
      <c r="H40" s="404">
        <v>0.4</v>
      </c>
      <c r="I40" s="404">
        <v>0</v>
      </c>
      <c r="J40" s="404">
        <v>0</v>
      </c>
      <c r="K40" s="404">
        <v>0</v>
      </c>
      <c r="L40" s="404">
        <v>0</v>
      </c>
      <c r="M40" s="404">
        <v>0</v>
      </c>
      <c r="N40" s="404">
        <v>0</v>
      </c>
      <c r="O40" s="404">
        <v>0</v>
      </c>
      <c r="P40" s="404"/>
      <c r="Q40" s="404">
        <v>0</v>
      </c>
      <c r="R40" s="404"/>
      <c r="S40" s="404">
        <v>0</v>
      </c>
      <c r="T40" s="404">
        <v>0</v>
      </c>
      <c r="U40" s="404">
        <v>0</v>
      </c>
      <c r="V40" s="404">
        <v>0</v>
      </c>
      <c r="W40" s="404"/>
      <c r="X40" s="404">
        <v>0</v>
      </c>
      <c r="Y40" s="404">
        <v>0</v>
      </c>
      <c r="Z40" s="404">
        <v>0</v>
      </c>
      <c r="AA40" s="404">
        <v>0</v>
      </c>
      <c r="AB40" s="404"/>
      <c r="AC40" s="404"/>
      <c r="AD40" s="404"/>
      <c r="AE40" s="404"/>
      <c r="AF40" s="404">
        <v>0</v>
      </c>
      <c r="AG40" s="404">
        <v>0</v>
      </c>
      <c r="AH40" s="404"/>
      <c r="AI40" s="404"/>
      <c r="AJ40" s="404">
        <v>0</v>
      </c>
      <c r="AK40" s="404"/>
      <c r="AL40" s="404"/>
      <c r="AM40" s="404"/>
      <c r="AN40" s="403">
        <f t="shared" si="27"/>
        <v>111.73333333333333</v>
      </c>
      <c r="AO40" s="13"/>
      <c r="AP40" s="263"/>
      <c r="AQ40" s="1039">
        <f t="shared" si="26"/>
        <v>24</v>
      </c>
      <c r="AR40" s="400" t="s">
        <v>89</v>
      </c>
      <c r="AS40" s="401">
        <v>43464</v>
      </c>
      <c r="AT40" s="400" t="s">
        <v>77</v>
      </c>
      <c r="AU40" s="402"/>
      <c r="AV40" s="404">
        <v>265.03567787971457</v>
      </c>
      <c r="AW40" s="404">
        <v>305.81039755351685</v>
      </c>
      <c r="AX40" s="404">
        <v>0</v>
      </c>
      <c r="AY40" s="404">
        <v>0</v>
      </c>
      <c r="AZ40" s="404">
        <v>0</v>
      </c>
      <c r="BA40" s="404">
        <v>0</v>
      </c>
      <c r="BB40" s="404">
        <v>0</v>
      </c>
      <c r="BC40" s="404">
        <v>40.774719673802245</v>
      </c>
      <c r="BD40" s="404">
        <v>0</v>
      </c>
      <c r="BE40" s="404">
        <v>0</v>
      </c>
      <c r="BF40" s="404"/>
      <c r="BG40" s="404">
        <v>0</v>
      </c>
      <c r="BH40" s="404"/>
      <c r="BI40" s="404">
        <v>0</v>
      </c>
      <c r="BJ40" s="404">
        <v>0</v>
      </c>
      <c r="BK40" s="404">
        <v>0</v>
      </c>
      <c r="BL40" s="404">
        <v>0</v>
      </c>
      <c r="BM40" s="404">
        <v>0</v>
      </c>
      <c r="BN40" s="404"/>
      <c r="BO40" s="404">
        <v>0</v>
      </c>
      <c r="BP40" s="404">
        <v>0</v>
      </c>
      <c r="BQ40" s="404">
        <v>0</v>
      </c>
      <c r="BR40" s="404"/>
      <c r="BS40" s="404"/>
      <c r="BT40" s="404"/>
      <c r="BU40" s="404"/>
      <c r="BV40" s="404">
        <v>0</v>
      </c>
      <c r="BW40" s="404">
        <v>0</v>
      </c>
      <c r="BX40" s="404"/>
      <c r="BY40" s="404"/>
      <c r="BZ40" s="404">
        <v>0</v>
      </c>
      <c r="CA40" s="404"/>
      <c r="CB40" s="404"/>
      <c r="CC40" s="404"/>
      <c r="CD40" s="403">
        <f t="shared" si="25"/>
        <v>611.62079510703359</v>
      </c>
      <c r="CE40" s="373"/>
      <c r="CF40" s="373"/>
      <c r="CG40" s="373"/>
      <c r="CH40" s="373"/>
      <c r="CI40" s="373"/>
      <c r="CJ40" s="373"/>
      <c r="CK40" s="373"/>
      <c r="CL40" s="373"/>
      <c r="CM40" s="373"/>
      <c r="CN40" s="373"/>
      <c r="CO40" s="373"/>
      <c r="CP40" s="373"/>
      <c r="CQ40" s="373"/>
      <c r="CR40" s="373"/>
      <c r="CS40" s="373"/>
      <c r="CT40" s="373"/>
      <c r="CU40" s="373"/>
      <c r="CV40" s="373"/>
      <c r="CW40" s="373"/>
      <c r="CX40" s="373"/>
      <c r="CY40" s="373"/>
      <c r="CZ40" s="373"/>
      <c r="DA40" s="373"/>
      <c r="DB40" s="373"/>
      <c r="DC40" s="373"/>
      <c r="DD40" s="373"/>
      <c r="DE40" s="373"/>
      <c r="DF40" s="373"/>
      <c r="DG40" s="373"/>
    </row>
    <row r="41" spans="1:111" ht="16.5" thickBot="1">
      <c r="A41" s="1032">
        <f t="shared" si="28"/>
        <v>32</v>
      </c>
      <c r="B41" s="415" t="s">
        <v>73</v>
      </c>
      <c r="C41" s="416">
        <v>43147</v>
      </c>
      <c r="D41" s="14" t="s">
        <v>211</v>
      </c>
      <c r="E41" s="402"/>
      <c r="F41" s="404">
        <v>578.66666666666663</v>
      </c>
      <c r="G41" s="404">
        <v>0</v>
      </c>
      <c r="H41" s="404">
        <v>0</v>
      </c>
      <c r="I41" s="404">
        <v>0.8</v>
      </c>
      <c r="J41" s="404">
        <v>0</v>
      </c>
      <c r="K41" s="404">
        <v>0</v>
      </c>
      <c r="L41" s="404">
        <v>0.4</v>
      </c>
      <c r="M41" s="404">
        <v>0.13333333333333333</v>
      </c>
      <c r="N41" s="404">
        <v>0</v>
      </c>
      <c r="O41" s="404">
        <v>0</v>
      </c>
      <c r="P41" s="404"/>
      <c r="Q41" s="404">
        <v>0</v>
      </c>
      <c r="R41" s="404"/>
      <c r="S41" s="404">
        <v>0</v>
      </c>
      <c r="T41" s="404">
        <v>0</v>
      </c>
      <c r="U41" s="404">
        <v>0</v>
      </c>
      <c r="V41" s="404">
        <v>0</v>
      </c>
      <c r="W41" s="404"/>
      <c r="X41" s="404">
        <v>0</v>
      </c>
      <c r="Y41" s="404">
        <v>0</v>
      </c>
      <c r="Z41" s="404">
        <v>0</v>
      </c>
      <c r="AA41" s="404">
        <v>0</v>
      </c>
      <c r="AB41" s="404"/>
      <c r="AC41" s="404"/>
      <c r="AD41" s="404"/>
      <c r="AE41" s="404"/>
      <c r="AF41" s="404">
        <v>0</v>
      </c>
      <c r="AG41" s="404">
        <v>0</v>
      </c>
      <c r="AH41" s="404"/>
      <c r="AI41" s="404"/>
      <c r="AJ41" s="404">
        <v>0</v>
      </c>
      <c r="AK41" s="404"/>
      <c r="AL41" s="404"/>
      <c r="AM41" s="404"/>
      <c r="AN41" s="403">
        <f t="shared" si="27"/>
        <v>579.99999999999989</v>
      </c>
      <c r="AO41" s="13"/>
      <c r="AP41" s="263"/>
      <c r="AQ41" s="1039">
        <f t="shared" si="26"/>
        <v>25</v>
      </c>
      <c r="AR41" s="44" t="s">
        <v>89</v>
      </c>
      <c r="AS41" s="56">
        <v>43565</v>
      </c>
      <c r="AT41" s="44" t="s">
        <v>77</v>
      </c>
      <c r="AU41" s="12"/>
      <c r="AV41" s="45">
        <v>252.54000000000002</v>
      </c>
      <c r="AW41" s="45">
        <v>109.80000000000001</v>
      </c>
      <c r="AX41" s="45">
        <v>0</v>
      </c>
      <c r="AY41" s="45">
        <v>0</v>
      </c>
      <c r="AZ41" s="45">
        <v>98.820000000000007</v>
      </c>
      <c r="BA41" s="45">
        <v>0</v>
      </c>
      <c r="BB41" s="45">
        <v>0</v>
      </c>
      <c r="BC41" s="45">
        <v>0</v>
      </c>
      <c r="BD41" s="45">
        <v>0</v>
      </c>
      <c r="BE41" s="45">
        <v>0</v>
      </c>
      <c r="BF41" s="45">
        <v>0</v>
      </c>
      <c r="BG41" s="45">
        <v>0</v>
      </c>
      <c r="BH41" s="45"/>
      <c r="BI41" s="45">
        <v>0</v>
      </c>
      <c r="BJ41" s="45">
        <v>0</v>
      </c>
      <c r="BK41" s="45">
        <v>0</v>
      </c>
      <c r="BL41" s="45">
        <v>0</v>
      </c>
      <c r="BM41" s="45">
        <v>0</v>
      </c>
      <c r="BN41" s="45">
        <v>0</v>
      </c>
      <c r="BO41" s="45">
        <v>0</v>
      </c>
      <c r="BP41" s="45">
        <v>0</v>
      </c>
      <c r="BQ41" s="45">
        <v>0</v>
      </c>
      <c r="BR41" s="45">
        <v>0</v>
      </c>
      <c r="BS41" s="45">
        <v>0</v>
      </c>
      <c r="BT41" s="45">
        <v>0</v>
      </c>
      <c r="BU41" s="45">
        <v>0</v>
      </c>
      <c r="BV41" s="45">
        <v>0</v>
      </c>
      <c r="BW41" s="45">
        <v>0</v>
      </c>
      <c r="BX41" s="45">
        <v>0</v>
      </c>
      <c r="BY41" s="45">
        <v>0</v>
      </c>
      <c r="BZ41" s="45">
        <v>0</v>
      </c>
      <c r="CA41" s="45">
        <v>0</v>
      </c>
      <c r="CB41" s="45">
        <v>0</v>
      </c>
      <c r="CC41" s="45">
        <v>0</v>
      </c>
      <c r="CD41" s="33">
        <f t="shared" si="25"/>
        <v>461.16</v>
      </c>
      <c r="CE41" s="373"/>
      <c r="CF41" s="373"/>
      <c r="CG41" s="373"/>
      <c r="CH41" s="373"/>
      <c r="CI41" s="373"/>
      <c r="CJ41" s="373"/>
      <c r="CK41" s="373"/>
      <c r="CL41" s="373"/>
      <c r="CM41" s="373"/>
      <c r="CN41" s="373"/>
      <c r="CO41" s="373"/>
      <c r="CP41" s="373"/>
      <c r="CQ41" s="373"/>
      <c r="CR41" s="373"/>
      <c r="CS41" s="373"/>
      <c r="CT41" s="373"/>
      <c r="CU41" s="373"/>
      <c r="CV41" s="373"/>
      <c r="CW41" s="373"/>
      <c r="CX41" s="373"/>
      <c r="CY41" s="373"/>
      <c r="CZ41" s="373"/>
      <c r="DA41" s="373"/>
      <c r="DB41" s="373"/>
      <c r="DC41" s="373"/>
      <c r="DD41" s="373"/>
      <c r="DE41" s="373"/>
      <c r="DF41" s="373"/>
      <c r="DG41" s="373"/>
    </row>
    <row r="42" spans="1:111" ht="16.5" thickBot="1">
      <c r="A42" s="1032">
        <f t="shared" si="28"/>
        <v>33</v>
      </c>
      <c r="B42" s="415" t="s">
        <v>73</v>
      </c>
      <c r="C42" s="416">
        <v>43201</v>
      </c>
      <c r="D42" s="14" t="s">
        <v>211</v>
      </c>
      <c r="E42" s="402"/>
      <c r="F42" s="404">
        <v>176</v>
      </c>
      <c r="G42" s="404">
        <v>0</v>
      </c>
      <c r="H42" s="404">
        <v>0.13333333333333333</v>
      </c>
      <c r="I42" s="404">
        <v>0</v>
      </c>
      <c r="J42" s="404">
        <v>0</v>
      </c>
      <c r="K42" s="404">
        <v>0</v>
      </c>
      <c r="L42" s="404">
        <v>0</v>
      </c>
      <c r="M42" s="404">
        <v>0</v>
      </c>
      <c r="N42" s="404">
        <v>0</v>
      </c>
      <c r="O42" s="404">
        <v>0</v>
      </c>
      <c r="P42" s="404"/>
      <c r="Q42" s="404">
        <v>0</v>
      </c>
      <c r="R42" s="404"/>
      <c r="S42" s="404">
        <v>0</v>
      </c>
      <c r="T42" s="404">
        <v>0</v>
      </c>
      <c r="U42" s="404">
        <v>0</v>
      </c>
      <c r="V42" s="404">
        <v>0</v>
      </c>
      <c r="W42" s="404"/>
      <c r="X42" s="404">
        <v>0</v>
      </c>
      <c r="Y42" s="404">
        <v>0</v>
      </c>
      <c r="Z42" s="404">
        <v>0</v>
      </c>
      <c r="AA42" s="404">
        <v>0</v>
      </c>
      <c r="AB42" s="404"/>
      <c r="AC42" s="404"/>
      <c r="AD42" s="404"/>
      <c r="AE42" s="404"/>
      <c r="AF42" s="404">
        <v>0</v>
      </c>
      <c r="AG42" s="404">
        <v>0</v>
      </c>
      <c r="AH42" s="404"/>
      <c r="AI42" s="404"/>
      <c r="AJ42" s="404">
        <v>0</v>
      </c>
      <c r="AK42" s="404"/>
      <c r="AL42" s="404"/>
      <c r="AM42" s="404"/>
      <c r="AN42" s="403">
        <f t="shared" si="27"/>
        <v>176.13333333333333</v>
      </c>
      <c r="AO42" s="13"/>
      <c r="AP42" s="263"/>
      <c r="AQ42" s="1039">
        <f t="shared" si="26"/>
        <v>26</v>
      </c>
      <c r="AR42" s="44" t="s">
        <v>89</v>
      </c>
      <c r="AS42" s="43">
        <v>43678</v>
      </c>
      <c r="AT42" s="44" t="s">
        <v>77</v>
      </c>
      <c r="AU42" s="12"/>
      <c r="AV42" s="45">
        <v>32.94</v>
      </c>
      <c r="AW42" s="45">
        <v>21.96</v>
      </c>
      <c r="AX42" s="45">
        <v>0</v>
      </c>
      <c r="AY42" s="45">
        <v>0</v>
      </c>
      <c r="AZ42" s="45">
        <v>0</v>
      </c>
      <c r="BA42" s="45">
        <v>21.96</v>
      </c>
      <c r="BB42" s="45">
        <v>0</v>
      </c>
      <c r="BC42" s="45">
        <v>0</v>
      </c>
      <c r="BD42" s="45">
        <v>21.96</v>
      </c>
      <c r="BE42" s="45">
        <v>0</v>
      </c>
      <c r="BF42" s="45">
        <v>0</v>
      </c>
      <c r="BG42" s="45">
        <v>0</v>
      </c>
      <c r="BH42" s="45"/>
      <c r="BI42" s="45">
        <v>0</v>
      </c>
      <c r="BJ42" s="45">
        <v>0</v>
      </c>
      <c r="BK42" s="45">
        <v>0</v>
      </c>
      <c r="BL42" s="45">
        <v>0</v>
      </c>
      <c r="BM42" s="45">
        <v>0</v>
      </c>
      <c r="BN42" s="45">
        <v>32.94</v>
      </c>
      <c r="BO42" s="45">
        <v>0</v>
      </c>
      <c r="BP42" s="45">
        <v>0</v>
      </c>
      <c r="BQ42" s="45">
        <v>0</v>
      </c>
      <c r="BR42" s="45">
        <v>0</v>
      </c>
      <c r="BS42" s="45">
        <v>0</v>
      </c>
      <c r="BT42" s="45">
        <v>0</v>
      </c>
      <c r="BU42" s="45">
        <v>0</v>
      </c>
      <c r="BV42" s="45">
        <v>0</v>
      </c>
      <c r="BW42" s="45">
        <v>0</v>
      </c>
      <c r="BX42" s="45">
        <v>0</v>
      </c>
      <c r="BY42" s="45">
        <v>0</v>
      </c>
      <c r="BZ42" s="45">
        <v>0</v>
      </c>
      <c r="CA42" s="45">
        <v>0</v>
      </c>
      <c r="CB42" s="45">
        <v>0</v>
      </c>
      <c r="CC42" s="45">
        <v>0</v>
      </c>
      <c r="CD42" s="33">
        <f t="shared" si="25"/>
        <v>131.76</v>
      </c>
      <c r="CE42" s="373"/>
      <c r="CF42" s="373"/>
      <c r="CG42" s="373"/>
      <c r="CH42" s="373"/>
      <c r="CI42" s="373"/>
      <c r="CJ42" s="373"/>
      <c r="CK42" s="373"/>
      <c r="CL42" s="373"/>
      <c r="CM42" s="373"/>
      <c r="CN42" s="373"/>
      <c r="CO42" s="373"/>
      <c r="CP42" s="373"/>
      <c r="CQ42" s="373"/>
      <c r="CR42" s="373"/>
      <c r="CS42" s="373"/>
      <c r="CT42" s="373"/>
      <c r="CU42" s="373"/>
      <c r="CV42" s="373"/>
      <c r="CW42" s="373"/>
      <c r="CX42" s="373"/>
      <c r="CY42" s="373"/>
      <c r="CZ42" s="373"/>
      <c r="DA42" s="373"/>
      <c r="DB42" s="373"/>
      <c r="DC42" s="373"/>
      <c r="DD42" s="373"/>
      <c r="DE42" s="373"/>
      <c r="DF42" s="373"/>
      <c r="DG42" s="373"/>
    </row>
    <row r="43" spans="1:111" ht="16.5" thickBot="1">
      <c r="A43" s="1032">
        <f t="shared" si="28"/>
        <v>34</v>
      </c>
      <c r="B43" s="415" t="s">
        <v>73</v>
      </c>
      <c r="C43" s="416">
        <v>43228</v>
      </c>
      <c r="D43" s="14" t="s">
        <v>211</v>
      </c>
      <c r="E43" s="402"/>
      <c r="F43" s="404">
        <v>36.533333333333331</v>
      </c>
      <c r="G43" s="404">
        <v>0</v>
      </c>
      <c r="H43" s="404">
        <v>0</v>
      </c>
      <c r="I43" s="404">
        <v>1.2</v>
      </c>
      <c r="J43" s="404">
        <v>0</v>
      </c>
      <c r="K43" s="404">
        <v>0</v>
      </c>
      <c r="L43" s="404">
        <v>0</v>
      </c>
      <c r="M43" s="404">
        <v>0</v>
      </c>
      <c r="N43" s="404">
        <v>0</v>
      </c>
      <c r="O43" s="404">
        <v>0</v>
      </c>
      <c r="P43" s="404"/>
      <c r="Q43" s="404">
        <v>0</v>
      </c>
      <c r="R43" s="404"/>
      <c r="S43" s="404">
        <v>0</v>
      </c>
      <c r="T43" s="404">
        <v>0</v>
      </c>
      <c r="U43" s="404">
        <v>0</v>
      </c>
      <c r="V43" s="404">
        <v>0</v>
      </c>
      <c r="W43" s="404"/>
      <c r="X43" s="404">
        <v>0</v>
      </c>
      <c r="Y43" s="404">
        <v>0</v>
      </c>
      <c r="Z43" s="404">
        <v>0</v>
      </c>
      <c r="AA43" s="404">
        <v>0</v>
      </c>
      <c r="AB43" s="404"/>
      <c r="AC43" s="404"/>
      <c r="AD43" s="404"/>
      <c r="AE43" s="404"/>
      <c r="AF43" s="404">
        <v>0</v>
      </c>
      <c r="AG43" s="404">
        <v>0</v>
      </c>
      <c r="AH43" s="404"/>
      <c r="AI43" s="404"/>
      <c r="AJ43" s="404">
        <v>0</v>
      </c>
      <c r="AK43" s="404"/>
      <c r="AL43" s="404"/>
      <c r="AM43" s="404"/>
      <c r="AN43" s="403">
        <f t="shared" si="27"/>
        <v>37.733333333333334</v>
      </c>
      <c r="AO43" s="13"/>
      <c r="AP43" s="263"/>
      <c r="AQ43" s="1039">
        <f t="shared" si="26"/>
        <v>27</v>
      </c>
      <c r="AR43" s="44" t="s">
        <v>89</v>
      </c>
      <c r="AS43" s="43">
        <v>43769</v>
      </c>
      <c r="AT43" s="44" t="s">
        <v>77</v>
      </c>
      <c r="AU43" s="12"/>
      <c r="AV43" s="45">
        <v>0</v>
      </c>
      <c r="AW43" s="45">
        <v>10.98</v>
      </c>
      <c r="AX43" s="45">
        <v>0</v>
      </c>
      <c r="AY43" s="45">
        <v>10.98</v>
      </c>
      <c r="AZ43" s="45">
        <v>0</v>
      </c>
      <c r="BA43" s="45">
        <v>0</v>
      </c>
      <c r="BB43" s="45">
        <v>0</v>
      </c>
      <c r="BC43" s="45">
        <v>0</v>
      </c>
      <c r="BD43" s="45">
        <v>0</v>
      </c>
      <c r="BE43" s="45">
        <v>0</v>
      </c>
      <c r="BF43" s="45">
        <v>0</v>
      </c>
      <c r="BG43" s="45">
        <v>0</v>
      </c>
      <c r="BH43" s="45"/>
      <c r="BI43" s="45">
        <v>0</v>
      </c>
      <c r="BJ43" s="45">
        <v>0</v>
      </c>
      <c r="BK43" s="45">
        <v>0</v>
      </c>
      <c r="BL43" s="45">
        <v>0</v>
      </c>
      <c r="BM43" s="45">
        <v>0</v>
      </c>
      <c r="BN43" s="45">
        <v>0</v>
      </c>
      <c r="BO43" s="45">
        <v>0</v>
      </c>
      <c r="BP43" s="45">
        <v>0</v>
      </c>
      <c r="BQ43" s="45">
        <v>0</v>
      </c>
      <c r="BR43" s="45">
        <v>0</v>
      </c>
      <c r="BS43" s="45">
        <v>0</v>
      </c>
      <c r="BT43" s="45">
        <v>0</v>
      </c>
      <c r="BU43" s="45">
        <v>0</v>
      </c>
      <c r="BV43" s="45">
        <v>0</v>
      </c>
      <c r="BW43" s="45">
        <v>0</v>
      </c>
      <c r="BX43" s="45">
        <v>0</v>
      </c>
      <c r="BY43" s="45">
        <v>0</v>
      </c>
      <c r="BZ43" s="45">
        <v>0</v>
      </c>
      <c r="CA43" s="45">
        <v>0</v>
      </c>
      <c r="CB43" s="45">
        <v>0</v>
      </c>
      <c r="CC43" s="45">
        <v>0</v>
      </c>
      <c r="CD43" s="33">
        <f t="shared" si="25"/>
        <v>21.96</v>
      </c>
      <c r="CE43" s="373"/>
      <c r="CF43" s="373"/>
      <c r="CG43" s="373"/>
      <c r="CH43" s="373"/>
      <c r="CI43" s="373"/>
      <c r="CJ43" s="373"/>
      <c r="CK43" s="373"/>
      <c r="CL43" s="373"/>
      <c r="CM43" s="373"/>
      <c r="CN43" s="373"/>
      <c r="CO43" s="373"/>
      <c r="CP43" s="373"/>
      <c r="CQ43" s="373"/>
      <c r="CR43" s="373"/>
      <c r="CS43" s="373"/>
      <c r="CT43" s="373"/>
      <c r="CU43" s="373"/>
      <c r="CV43" s="373"/>
      <c r="CW43" s="373"/>
      <c r="CX43" s="373"/>
      <c r="CY43" s="373"/>
      <c r="CZ43" s="373"/>
      <c r="DA43" s="373"/>
      <c r="DB43" s="373"/>
      <c r="DC43" s="373"/>
      <c r="DD43" s="373"/>
      <c r="DE43" s="373"/>
      <c r="DF43" s="373"/>
      <c r="DG43" s="373"/>
    </row>
    <row r="44" spans="1:111" ht="16.5" thickBot="1">
      <c r="A44" s="1032">
        <f t="shared" si="28"/>
        <v>35</v>
      </c>
      <c r="B44" s="415" t="s">
        <v>73</v>
      </c>
      <c r="C44" s="416">
        <v>43258</v>
      </c>
      <c r="D44" s="14" t="s">
        <v>211</v>
      </c>
      <c r="E44" s="402"/>
      <c r="F44" s="404">
        <v>8.5333333333333332</v>
      </c>
      <c r="G44" s="404">
        <v>0.4</v>
      </c>
      <c r="H44" s="404">
        <v>0.13333333333333333</v>
      </c>
      <c r="I44" s="404">
        <v>1.3333333333333333</v>
      </c>
      <c r="J44" s="404">
        <v>0</v>
      </c>
      <c r="K44" s="404">
        <v>0</v>
      </c>
      <c r="L44" s="404">
        <v>0</v>
      </c>
      <c r="M44" s="404">
        <v>0.13333333333333333</v>
      </c>
      <c r="N44" s="404">
        <v>0</v>
      </c>
      <c r="O44" s="404">
        <v>0</v>
      </c>
      <c r="P44" s="404"/>
      <c r="Q44" s="404">
        <v>0</v>
      </c>
      <c r="R44" s="404"/>
      <c r="S44" s="404">
        <v>0</v>
      </c>
      <c r="T44" s="404">
        <v>0</v>
      </c>
      <c r="U44" s="404">
        <v>0</v>
      </c>
      <c r="V44" s="404">
        <v>0</v>
      </c>
      <c r="W44" s="404"/>
      <c r="X44" s="404">
        <v>0</v>
      </c>
      <c r="Y44" s="404">
        <v>0</v>
      </c>
      <c r="Z44" s="404">
        <v>0</v>
      </c>
      <c r="AA44" s="404">
        <v>0</v>
      </c>
      <c r="AB44" s="404"/>
      <c r="AC44" s="404"/>
      <c r="AD44" s="404"/>
      <c r="AE44" s="404"/>
      <c r="AF44" s="404">
        <v>0</v>
      </c>
      <c r="AG44" s="404">
        <v>0</v>
      </c>
      <c r="AH44" s="404"/>
      <c r="AI44" s="404"/>
      <c r="AJ44" s="404">
        <v>0</v>
      </c>
      <c r="AK44" s="404"/>
      <c r="AL44" s="404"/>
      <c r="AM44" s="404"/>
      <c r="AN44" s="403">
        <f t="shared" si="27"/>
        <v>10.533333333333333</v>
      </c>
      <c r="AO44" s="13"/>
      <c r="AP44" s="263"/>
      <c r="AR44" s="400"/>
      <c r="AS44" s="401"/>
      <c r="AT44" s="406" t="s">
        <v>219</v>
      </c>
      <c r="AU44" s="402"/>
      <c r="AV44" s="405">
        <f>AVERAGE(AV37:AV43)</f>
        <v>1470.8105257026359</v>
      </c>
      <c r="AW44" s="405">
        <f>AVERAGE(AW37:AW43)</f>
        <v>285.42710645114317</v>
      </c>
      <c r="AX44" s="405">
        <f>AVERAGE(AX37:AX43)</f>
        <v>11.649919906800642</v>
      </c>
      <c r="AY44" s="405">
        <f t="shared" ref="AY44:CC44" si="29">AVERAGE(AY37:AY43)</f>
        <v>3.0248114169215086</v>
      </c>
      <c r="AZ44" s="405">
        <f t="shared" ref="AZ44:BG44" si="30">AVERAGE(AZ37:AZ43)</f>
        <v>14.117142857142857</v>
      </c>
      <c r="BA44" s="405">
        <f t="shared" si="30"/>
        <v>6.0496228338430171</v>
      </c>
      <c r="BB44" s="405">
        <f t="shared" si="30"/>
        <v>0</v>
      </c>
      <c r="BC44" s="405">
        <f t="shared" si="30"/>
        <v>5.8249599534003211</v>
      </c>
      <c r="BD44" s="405">
        <f t="shared" si="30"/>
        <v>4.593382845492938</v>
      </c>
      <c r="BE44" s="405">
        <f t="shared" si="30"/>
        <v>0</v>
      </c>
      <c r="BF44" s="405">
        <f t="shared" si="30"/>
        <v>0</v>
      </c>
      <c r="BG44" s="405">
        <f t="shared" si="30"/>
        <v>0</v>
      </c>
      <c r="BH44" s="405"/>
      <c r="BI44" s="405">
        <f t="shared" si="29"/>
        <v>0</v>
      </c>
      <c r="BJ44" s="405">
        <f t="shared" si="29"/>
        <v>0</v>
      </c>
      <c r="BK44" s="405">
        <f t="shared" si="29"/>
        <v>0</v>
      </c>
      <c r="BL44" s="405">
        <f t="shared" si="29"/>
        <v>0</v>
      </c>
      <c r="BM44" s="405">
        <f t="shared" si="29"/>
        <v>0</v>
      </c>
      <c r="BN44" s="405">
        <f>AVERAGE(BN37:BN43)</f>
        <v>10.979999999999999</v>
      </c>
      <c r="BO44" s="405">
        <f t="shared" si="29"/>
        <v>0</v>
      </c>
      <c r="BP44" s="405">
        <f t="shared" si="29"/>
        <v>0</v>
      </c>
      <c r="BQ44" s="405">
        <f t="shared" si="29"/>
        <v>0</v>
      </c>
      <c r="BR44" s="405">
        <f t="shared" si="29"/>
        <v>0</v>
      </c>
      <c r="BS44" s="405">
        <f t="shared" si="29"/>
        <v>0</v>
      </c>
      <c r="BT44" s="405">
        <f t="shared" si="29"/>
        <v>0</v>
      </c>
      <c r="BU44" s="405">
        <f t="shared" si="29"/>
        <v>0</v>
      </c>
      <c r="BV44" s="405">
        <f t="shared" si="29"/>
        <v>0</v>
      </c>
      <c r="BW44" s="405">
        <f t="shared" si="29"/>
        <v>0</v>
      </c>
      <c r="BX44" s="405">
        <f t="shared" si="29"/>
        <v>0</v>
      </c>
      <c r="BY44" s="405">
        <f t="shared" si="29"/>
        <v>0</v>
      </c>
      <c r="BZ44" s="405">
        <f t="shared" si="29"/>
        <v>0</v>
      </c>
      <c r="CA44" s="405">
        <f t="shared" si="29"/>
        <v>0</v>
      </c>
      <c r="CB44" s="405">
        <f>AVERAGE(CB37:CB43)</f>
        <v>0</v>
      </c>
      <c r="CC44" s="405">
        <f t="shared" si="29"/>
        <v>0</v>
      </c>
      <c r="CD44" s="858">
        <f>SUM(CD37:CD43)</f>
        <v>12643.422303771664</v>
      </c>
      <c r="CE44" s="373"/>
      <c r="CF44" s="373"/>
      <c r="CG44" s="373"/>
      <c r="CH44" s="373"/>
      <c r="CI44" s="373"/>
      <c r="CJ44" s="373"/>
      <c r="CK44" s="373"/>
      <c r="CL44" s="373"/>
      <c r="CM44" s="373"/>
      <c r="CN44" s="373"/>
      <c r="CO44" s="373"/>
      <c r="CP44" s="373"/>
      <c r="CQ44" s="373"/>
      <c r="CR44" s="373"/>
      <c r="CS44" s="373"/>
      <c r="CT44" s="373"/>
      <c r="CU44" s="373"/>
      <c r="CV44" s="373"/>
      <c r="CW44" s="373"/>
      <c r="CX44" s="373"/>
      <c r="CY44" s="373"/>
      <c r="CZ44" s="373"/>
      <c r="DA44" s="373"/>
      <c r="DB44" s="373"/>
      <c r="DC44" s="373"/>
      <c r="DD44" s="373"/>
      <c r="DE44" s="373"/>
      <c r="DF44" s="373"/>
      <c r="DG44" s="373"/>
    </row>
    <row r="45" spans="1:111" s="13" customFormat="1" ht="16.5" thickBot="1">
      <c r="A45" s="1032">
        <f t="shared" si="28"/>
        <v>36</v>
      </c>
      <c r="B45" s="415" t="s">
        <v>73</v>
      </c>
      <c r="C45" s="416">
        <v>43318</v>
      </c>
      <c r="D45" s="14" t="s">
        <v>211</v>
      </c>
      <c r="E45" s="402"/>
      <c r="F45" s="404">
        <v>0.13333333333333333</v>
      </c>
      <c r="G45" s="404">
        <v>0</v>
      </c>
      <c r="H45" s="404">
        <v>0</v>
      </c>
      <c r="I45" s="404">
        <v>0.13333333333333333</v>
      </c>
      <c r="J45" s="404">
        <v>0</v>
      </c>
      <c r="K45" s="404">
        <v>0</v>
      </c>
      <c r="L45" s="404">
        <v>0</v>
      </c>
      <c r="M45" s="404">
        <v>0</v>
      </c>
      <c r="N45" s="404">
        <v>0</v>
      </c>
      <c r="O45" s="404">
        <v>0</v>
      </c>
      <c r="P45" s="404"/>
      <c r="Q45" s="404">
        <v>0</v>
      </c>
      <c r="R45" s="404"/>
      <c r="S45" s="404">
        <v>0</v>
      </c>
      <c r="T45" s="404">
        <v>0</v>
      </c>
      <c r="U45" s="404">
        <v>0</v>
      </c>
      <c r="V45" s="404">
        <v>0</v>
      </c>
      <c r="W45" s="404"/>
      <c r="X45" s="404">
        <v>0</v>
      </c>
      <c r="Y45" s="404">
        <v>0</v>
      </c>
      <c r="Z45" s="404">
        <v>0</v>
      </c>
      <c r="AA45" s="404">
        <v>0</v>
      </c>
      <c r="AB45" s="404"/>
      <c r="AC45" s="404"/>
      <c r="AD45" s="404"/>
      <c r="AE45" s="404"/>
      <c r="AF45" s="404">
        <v>0</v>
      </c>
      <c r="AG45" s="404">
        <v>0</v>
      </c>
      <c r="AH45" s="404"/>
      <c r="AI45" s="404"/>
      <c r="AJ45" s="404">
        <v>0</v>
      </c>
      <c r="AK45" s="404"/>
      <c r="AL45" s="404"/>
      <c r="AM45" s="404"/>
      <c r="AN45" s="403">
        <f t="shared" si="27"/>
        <v>0.26666666666666666</v>
      </c>
      <c r="AP45" s="263"/>
      <c r="AQ45" s="886"/>
      <c r="CE45" s="373"/>
      <c r="CF45" s="373"/>
      <c r="CG45" s="373"/>
      <c r="CH45" s="373"/>
      <c r="CI45" s="373"/>
      <c r="CJ45" s="373"/>
      <c r="CK45" s="373"/>
      <c r="CL45" s="373"/>
      <c r="CM45" s="373"/>
      <c r="CN45" s="373"/>
      <c r="CO45" s="373"/>
      <c r="CP45" s="373"/>
      <c r="CQ45" s="373"/>
      <c r="CR45" s="373"/>
      <c r="CS45" s="373"/>
      <c r="CT45" s="373"/>
      <c r="CU45" s="373"/>
      <c r="CV45" s="373"/>
      <c r="CW45" s="373"/>
      <c r="CX45" s="373"/>
      <c r="CY45" s="373"/>
      <c r="CZ45" s="373"/>
      <c r="DA45" s="373"/>
      <c r="DB45" s="373"/>
      <c r="DC45" s="373"/>
      <c r="DD45" s="373"/>
      <c r="DE45" s="373"/>
      <c r="DF45" s="373"/>
      <c r="DG45" s="373"/>
    </row>
    <row r="46" spans="1:111" s="13" customFormat="1" ht="16.5" thickBot="1">
      <c r="A46" s="1032">
        <f t="shared" si="28"/>
        <v>37</v>
      </c>
      <c r="B46" s="415" t="s">
        <v>73</v>
      </c>
      <c r="C46" s="416">
        <v>43392</v>
      </c>
      <c r="D46" s="14" t="s">
        <v>211</v>
      </c>
      <c r="E46" s="402"/>
      <c r="F46" s="404">
        <v>0.4</v>
      </c>
      <c r="G46" s="404">
        <v>0</v>
      </c>
      <c r="H46" s="404">
        <v>4.5333333333333332</v>
      </c>
      <c r="I46" s="404">
        <v>408.13333333333333</v>
      </c>
      <c r="J46" s="404">
        <v>0</v>
      </c>
      <c r="K46" s="404">
        <v>0</v>
      </c>
      <c r="L46" s="404">
        <v>0</v>
      </c>
      <c r="M46" s="404">
        <v>0</v>
      </c>
      <c r="N46" s="404">
        <v>0</v>
      </c>
      <c r="O46" s="404">
        <v>0</v>
      </c>
      <c r="P46" s="404"/>
      <c r="Q46" s="404">
        <v>0</v>
      </c>
      <c r="R46" s="404"/>
      <c r="S46" s="404">
        <v>0</v>
      </c>
      <c r="T46" s="404">
        <v>0</v>
      </c>
      <c r="U46" s="404">
        <v>0</v>
      </c>
      <c r="V46" s="404">
        <v>0</v>
      </c>
      <c r="W46" s="404"/>
      <c r="X46" s="404">
        <v>0</v>
      </c>
      <c r="Y46" s="404">
        <v>0</v>
      </c>
      <c r="Z46" s="404">
        <v>0</v>
      </c>
      <c r="AA46" s="404">
        <v>0</v>
      </c>
      <c r="AB46" s="404"/>
      <c r="AC46" s="404"/>
      <c r="AD46" s="404"/>
      <c r="AE46" s="404"/>
      <c r="AF46" s="404">
        <v>0</v>
      </c>
      <c r="AG46" s="404">
        <v>0</v>
      </c>
      <c r="AH46" s="404"/>
      <c r="AI46" s="404"/>
      <c r="AJ46" s="404">
        <v>0</v>
      </c>
      <c r="AK46" s="404"/>
      <c r="AL46" s="404"/>
      <c r="AM46" s="404"/>
      <c r="AN46" s="403">
        <f t="shared" si="27"/>
        <v>413.06666666666666</v>
      </c>
      <c r="AP46" s="263"/>
      <c r="AQ46" s="886"/>
      <c r="CE46" s="373"/>
      <c r="CF46" s="373"/>
      <c r="CG46" s="373"/>
      <c r="CH46" s="373"/>
      <c r="CI46" s="373"/>
      <c r="CJ46" s="373"/>
      <c r="CK46" s="373"/>
      <c r="CL46" s="373"/>
      <c r="CM46" s="373"/>
      <c r="CN46" s="373"/>
      <c r="CO46" s="373"/>
      <c r="CP46" s="373"/>
      <c r="CQ46" s="373"/>
      <c r="CR46" s="373"/>
      <c r="CS46" s="373"/>
      <c r="CT46" s="373"/>
      <c r="CU46" s="373"/>
      <c r="CV46" s="373"/>
      <c r="CW46" s="373"/>
      <c r="CX46" s="373"/>
      <c r="CY46" s="373"/>
      <c r="CZ46" s="373"/>
      <c r="DA46" s="373"/>
      <c r="DB46" s="373"/>
      <c r="DC46" s="373"/>
      <c r="DD46" s="373"/>
      <c r="DE46" s="373"/>
      <c r="DF46" s="373"/>
      <c r="DG46" s="373"/>
    </row>
    <row r="47" spans="1:111" ht="16.5" thickBot="1">
      <c r="A47" s="1032">
        <f t="shared" si="28"/>
        <v>38</v>
      </c>
      <c r="B47" s="415" t="s">
        <v>73</v>
      </c>
      <c r="C47" s="416">
        <v>43441</v>
      </c>
      <c r="D47" s="14" t="s">
        <v>211</v>
      </c>
      <c r="E47" s="402"/>
      <c r="F47" s="404">
        <v>1.8666666666666667</v>
      </c>
      <c r="G47" s="404">
        <v>0</v>
      </c>
      <c r="H47" s="404">
        <v>0</v>
      </c>
      <c r="I47" s="404">
        <v>24.133333333333333</v>
      </c>
      <c r="J47" s="404">
        <v>0</v>
      </c>
      <c r="K47" s="404">
        <v>0</v>
      </c>
      <c r="L47" s="404">
        <v>0</v>
      </c>
      <c r="M47" s="404">
        <v>0</v>
      </c>
      <c r="N47" s="404">
        <v>0</v>
      </c>
      <c r="O47" s="404">
        <v>0</v>
      </c>
      <c r="P47" s="404"/>
      <c r="Q47" s="404">
        <v>0</v>
      </c>
      <c r="R47" s="404"/>
      <c r="S47" s="404">
        <v>0</v>
      </c>
      <c r="T47" s="404">
        <v>0.13333333333333333</v>
      </c>
      <c r="U47" s="404">
        <v>0</v>
      </c>
      <c r="V47" s="404">
        <v>0</v>
      </c>
      <c r="W47" s="404"/>
      <c r="X47" s="404">
        <v>0</v>
      </c>
      <c r="Y47" s="404">
        <v>0</v>
      </c>
      <c r="Z47" s="404">
        <v>0</v>
      </c>
      <c r="AA47" s="404">
        <v>0</v>
      </c>
      <c r="AB47" s="404"/>
      <c r="AC47" s="404"/>
      <c r="AD47" s="404"/>
      <c r="AE47" s="404"/>
      <c r="AF47" s="404">
        <v>0</v>
      </c>
      <c r="AG47" s="404">
        <v>0</v>
      </c>
      <c r="AH47" s="404"/>
      <c r="AI47" s="404"/>
      <c r="AJ47" s="404">
        <v>0</v>
      </c>
      <c r="AK47" s="404"/>
      <c r="AL47" s="404"/>
      <c r="AM47" s="404"/>
      <c r="AN47" s="403">
        <f t="shared" si="27"/>
        <v>26.133333333333333</v>
      </c>
      <c r="AO47" s="13"/>
      <c r="AP47" s="263"/>
      <c r="AQ47" s="1039">
        <f>AQ43+1</f>
        <v>28</v>
      </c>
      <c r="AR47" s="400" t="s">
        <v>92</v>
      </c>
      <c r="AS47" s="401">
        <v>43217</v>
      </c>
      <c r="AT47" s="400" t="s">
        <v>77</v>
      </c>
      <c r="AU47" s="402"/>
      <c r="AV47" s="404">
        <v>40.774719673802245</v>
      </c>
      <c r="AW47" s="404">
        <v>173.29255861365954</v>
      </c>
      <c r="AX47" s="404">
        <v>30.581039755351682</v>
      </c>
      <c r="AY47" s="404">
        <v>10.193679918450561</v>
      </c>
      <c r="AZ47" s="404">
        <v>0</v>
      </c>
      <c r="BA47" s="404">
        <v>61.162079510703364</v>
      </c>
      <c r="BB47" s="404">
        <v>0</v>
      </c>
      <c r="BC47" s="404">
        <v>0</v>
      </c>
      <c r="BD47" s="404">
        <v>0</v>
      </c>
      <c r="BE47" s="404">
        <v>0</v>
      </c>
      <c r="BF47" s="404"/>
      <c r="BG47" s="404">
        <v>0</v>
      </c>
      <c r="BH47" s="404"/>
      <c r="BI47" s="404">
        <v>0</v>
      </c>
      <c r="BJ47" s="404">
        <v>0</v>
      </c>
      <c r="BK47" s="404">
        <v>0</v>
      </c>
      <c r="BL47" s="404">
        <v>0</v>
      </c>
      <c r="BM47" s="404">
        <v>0</v>
      </c>
      <c r="BN47" s="404"/>
      <c r="BO47" s="404">
        <v>0</v>
      </c>
      <c r="BP47" s="404">
        <v>0</v>
      </c>
      <c r="BQ47" s="404">
        <v>0</v>
      </c>
      <c r="BR47" s="404"/>
      <c r="BS47" s="404"/>
      <c r="BT47" s="404"/>
      <c r="BU47" s="404"/>
      <c r="BV47" s="404">
        <v>0</v>
      </c>
      <c r="BW47" s="404">
        <v>0</v>
      </c>
      <c r="BX47" s="404"/>
      <c r="BY47" s="404"/>
      <c r="BZ47" s="404">
        <v>0</v>
      </c>
      <c r="CA47" s="404"/>
      <c r="CB47" s="404"/>
      <c r="CC47" s="404"/>
      <c r="CD47" s="403">
        <f t="shared" ref="CD47:CD52" si="31">SUM(AV47:CC47)</f>
        <v>316.00407747196738</v>
      </c>
      <c r="CE47" s="373"/>
      <c r="CF47" s="373"/>
      <c r="CG47" s="373"/>
      <c r="CH47" s="373"/>
      <c r="CI47" s="373"/>
      <c r="CJ47" s="373"/>
      <c r="CK47" s="373"/>
      <c r="CL47" s="373"/>
      <c r="CM47" s="373"/>
      <c r="CN47" s="373"/>
      <c r="CO47" s="373"/>
      <c r="CP47" s="373"/>
      <c r="CQ47" s="373"/>
      <c r="CR47" s="373"/>
      <c r="CS47" s="373"/>
      <c r="CT47" s="373"/>
      <c r="CU47" s="373"/>
      <c r="CV47" s="373"/>
      <c r="CW47" s="373"/>
      <c r="CX47" s="373"/>
      <c r="CY47" s="373"/>
      <c r="CZ47" s="373"/>
      <c r="DA47" s="373"/>
      <c r="DB47" s="373"/>
      <c r="DC47" s="373"/>
      <c r="DD47" s="373"/>
      <c r="DE47" s="373"/>
      <c r="DF47" s="373"/>
      <c r="DG47" s="373"/>
    </row>
    <row r="48" spans="1:111" ht="16.5" thickBot="1">
      <c r="A48" s="1032">
        <f t="shared" si="28"/>
        <v>39</v>
      </c>
      <c r="B48" s="14" t="s">
        <v>73</v>
      </c>
      <c r="C48" s="82">
        <v>43489</v>
      </c>
      <c r="D48" s="14" t="s">
        <v>74</v>
      </c>
      <c r="E48" s="12"/>
      <c r="F48" s="156">
        <v>0.26666666666666666</v>
      </c>
      <c r="G48" s="156">
        <v>0.13333333333333333</v>
      </c>
      <c r="H48" s="156">
        <v>0.26666666666666666</v>
      </c>
      <c r="I48" s="156">
        <v>0</v>
      </c>
      <c r="J48" s="156">
        <v>0</v>
      </c>
      <c r="K48" s="156">
        <v>0</v>
      </c>
      <c r="L48" s="156">
        <v>0</v>
      </c>
      <c r="M48" s="156">
        <v>0</v>
      </c>
      <c r="N48" s="156">
        <v>0</v>
      </c>
      <c r="O48" s="156">
        <v>0</v>
      </c>
      <c r="P48" s="156">
        <v>0</v>
      </c>
      <c r="Q48" s="156">
        <v>0</v>
      </c>
      <c r="R48" s="156"/>
      <c r="S48" s="156">
        <v>0</v>
      </c>
      <c r="T48" s="156">
        <v>0</v>
      </c>
      <c r="U48" s="156">
        <v>0</v>
      </c>
      <c r="V48" s="156">
        <v>0</v>
      </c>
      <c r="W48" s="156">
        <v>0</v>
      </c>
      <c r="X48" s="156">
        <v>0</v>
      </c>
      <c r="Y48" s="156">
        <v>0</v>
      </c>
      <c r="Z48" s="156">
        <v>0</v>
      </c>
      <c r="AA48" s="156">
        <v>0</v>
      </c>
      <c r="AB48" s="156">
        <v>0</v>
      </c>
      <c r="AC48" s="156">
        <v>0</v>
      </c>
      <c r="AD48" s="156">
        <v>0</v>
      </c>
      <c r="AE48" s="156">
        <v>0</v>
      </c>
      <c r="AF48" s="156">
        <v>0</v>
      </c>
      <c r="AG48" s="156">
        <v>0</v>
      </c>
      <c r="AH48" s="156">
        <v>0</v>
      </c>
      <c r="AI48" s="156">
        <v>0</v>
      </c>
      <c r="AJ48" s="156">
        <v>0</v>
      </c>
      <c r="AK48" s="156">
        <v>0</v>
      </c>
      <c r="AL48" s="156">
        <v>0</v>
      </c>
      <c r="AM48" s="156">
        <v>0</v>
      </c>
      <c r="AN48" s="157">
        <f t="shared" si="27"/>
        <v>0.66666666666666674</v>
      </c>
      <c r="AO48" s="13"/>
      <c r="AP48" s="263"/>
      <c r="AQ48" s="1039">
        <f t="shared" ref="AQ48:AQ52" si="32">AQ47+1</f>
        <v>29</v>
      </c>
      <c r="AR48" s="400" t="s">
        <v>92</v>
      </c>
      <c r="AS48" s="401">
        <v>43320</v>
      </c>
      <c r="AT48" s="400" t="s">
        <v>77</v>
      </c>
      <c r="AU48" s="402"/>
      <c r="AV48" s="404">
        <v>3323.139653414883</v>
      </c>
      <c r="AW48" s="404">
        <v>40.774719673802245</v>
      </c>
      <c r="AX48" s="404">
        <v>0</v>
      </c>
      <c r="AY48" s="404">
        <v>0</v>
      </c>
      <c r="AZ48" s="404">
        <v>0</v>
      </c>
      <c r="BA48" s="404">
        <v>30.581039755351682</v>
      </c>
      <c r="BB48" s="404">
        <v>0</v>
      </c>
      <c r="BC48" s="404">
        <v>0</v>
      </c>
      <c r="BD48" s="404">
        <v>0</v>
      </c>
      <c r="BE48" s="404">
        <v>0</v>
      </c>
      <c r="BF48" s="404"/>
      <c r="BG48" s="404">
        <v>0</v>
      </c>
      <c r="BH48" s="404"/>
      <c r="BI48" s="404">
        <v>0</v>
      </c>
      <c r="BJ48" s="404">
        <v>0</v>
      </c>
      <c r="BK48" s="404">
        <v>0</v>
      </c>
      <c r="BL48" s="404">
        <v>0</v>
      </c>
      <c r="BM48" s="404">
        <v>0</v>
      </c>
      <c r="BN48" s="404"/>
      <c r="BO48" s="404">
        <v>0</v>
      </c>
      <c r="BP48" s="404">
        <v>0</v>
      </c>
      <c r="BQ48" s="404">
        <v>0</v>
      </c>
      <c r="BR48" s="404"/>
      <c r="BS48" s="404"/>
      <c r="BT48" s="404"/>
      <c r="BU48" s="404"/>
      <c r="BV48" s="404">
        <v>0</v>
      </c>
      <c r="BW48" s="404">
        <v>0</v>
      </c>
      <c r="BX48" s="404"/>
      <c r="BY48" s="404"/>
      <c r="BZ48" s="404">
        <v>0</v>
      </c>
      <c r="CA48" s="404"/>
      <c r="CB48" s="404"/>
      <c r="CC48" s="404"/>
      <c r="CD48" s="403">
        <f t="shared" si="31"/>
        <v>3394.4954128440372</v>
      </c>
      <c r="CE48" s="373"/>
      <c r="CF48" s="373"/>
      <c r="CG48" s="373"/>
      <c r="CH48" s="373"/>
      <c r="CI48" s="373"/>
      <c r="CJ48" s="373"/>
      <c r="CK48" s="373"/>
      <c r="CL48" s="373"/>
      <c r="CM48" s="373"/>
      <c r="CN48" s="373"/>
      <c r="CO48" s="373"/>
      <c r="CP48" s="373"/>
      <c r="CQ48" s="373"/>
      <c r="CR48" s="373"/>
      <c r="CS48" s="373"/>
      <c r="CT48" s="373"/>
      <c r="CU48" s="373"/>
      <c r="CV48" s="373"/>
      <c r="CW48" s="373"/>
      <c r="CX48" s="373"/>
      <c r="CY48" s="373"/>
      <c r="CZ48" s="373"/>
      <c r="DA48" s="373"/>
      <c r="DB48" s="373"/>
      <c r="DC48" s="373"/>
      <c r="DD48" s="373"/>
      <c r="DE48" s="373"/>
      <c r="DF48" s="373"/>
      <c r="DG48" s="373"/>
    </row>
    <row r="49" spans="1:111" ht="16.5" thickBot="1">
      <c r="A49" s="1032">
        <f t="shared" si="28"/>
        <v>40</v>
      </c>
      <c r="B49" s="14" t="s">
        <v>73</v>
      </c>
      <c r="C49" s="82">
        <v>43535</v>
      </c>
      <c r="D49" s="14" t="s">
        <v>74</v>
      </c>
      <c r="E49" s="12"/>
      <c r="F49" s="156">
        <v>391.06666666666666</v>
      </c>
      <c r="G49" s="156">
        <v>0.8</v>
      </c>
      <c r="H49" s="156">
        <v>0.53333333333333333</v>
      </c>
      <c r="I49" s="156">
        <v>1.4666666666666666</v>
      </c>
      <c r="J49" s="156">
        <v>0</v>
      </c>
      <c r="K49" s="156">
        <v>0</v>
      </c>
      <c r="L49" s="156">
        <v>0</v>
      </c>
      <c r="M49" s="156">
        <v>0</v>
      </c>
      <c r="N49" s="156">
        <v>0</v>
      </c>
      <c r="O49" s="156">
        <v>7.8666666666666663</v>
      </c>
      <c r="P49" s="156">
        <v>0</v>
      </c>
      <c r="Q49" s="156">
        <v>0</v>
      </c>
      <c r="R49" s="156"/>
      <c r="S49" s="156">
        <v>0</v>
      </c>
      <c r="T49" s="156">
        <v>0</v>
      </c>
      <c r="U49" s="156">
        <v>0</v>
      </c>
      <c r="V49" s="156">
        <v>0</v>
      </c>
      <c r="W49" s="156">
        <v>0</v>
      </c>
      <c r="X49" s="156">
        <v>0.53333333333333333</v>
      </c>
      <c r="Y49" s="156">
        <v>0</v>
      </c>
      <c r="Z49" s="156">
        <v>0</v>
      </c>
      <c r="AA49" s="156">
        <v>0</v>
      </c>
      <c r="AB49" s="156">
        <v>0</v>
      </c>
      <c r="AC49" s="156">
        <v>0</v>
      </c>
      <c r="AD49" s="156">
        <v>0</v>
      </c>
      <c r="AE49" s="156">
        <v>0</v>
      </c>
      <c r="AF49" s="156">
        <v>0</v>
      </c>
      <c r="AG49" s="156">
        <v>0</v>
      </c>
      <c r="AH49" s="156">
        <v>0</v>
      </c>
      <c r="AI49" s="156">
        <v>0</v>
      </c>
      <c r="AJ49" s="156">
        <v>0</v>
      </c>
      <c r="AK49" s="156">
        <v>0</v>
      </c>
      <c r="AL49" s="156">
        <v>0</v>
      </c>
      <c r="AM49" s="156">
        <v>0</v>
      </c>
      <c r="AN49" s="157">
        <f t="shared" si="27"/>
        <v>402.26666666666671</v>
      </c>
      <c r="AO49" s="13"/>
      <c r="AP49" s="263"/>
      <c r="AQ49" s="1039">
        <f t="shared" si="32"/>
        <v>30</v>
      </c>
      <c r="AR49" s="400" t="s">
        <v>92</v>
      </c>
      <c r="AS49" s="401">
        <v>43464</v>
      </c>
      <c r="AT49" s="400" t="s">
        <v>77</v>
      </c>
      <c r="AU49" s="402"/>
      <c r="AV49" s="404">
        <v>224.26095820591235</v>
      </c>
      <c r="AW49" s="404">
        <v>61.162079510703364</v>
      </c>
      <c r="AX49" s="404">
        <v>0</v>
      </c>
      <c r="AY49" s="404">
        <v>0</v>
      </c>
      <c r="AZ49" s="404">
        <v>0</v>
      </c>
      <c r="BA49" s="404">
        <v>0</v>
      </c>
      <c r="BB49" s="404">
        <v>0</v>
      </c>
      <c r="BC49" s="404">
        <v>0</v>
      </c>
      <c r="BD49" s="404">
        <v>0</v>
      </c>
      <c r="BE49" s="404">
        <v>0</v>
      </c>
      <c r="BF49" s="404"/>
      <c r="BG49" s="404">
        <v>0</v>
      </c>
      <c r="BH49" s="404"/>
      <c r="BI49" s="404">
        <v>0</v>
      </c>
      <c r="BJ49" s="404">
        <v>0</v>
      </c>
      <c r="BK49" s="404">
        <v>0</v>
      </c>
      <c r="BL49" s="404">
        <v>0</v>
      </c>
      <c r="BM49" s="404">
        <v>0</v>
      </c>
      <c r="BN49" s="404"/>
      <c r="BO49" s="404">
        <v>0</v>
      </c>
      <c r="BP49" s="404">
        <v>0</v>
      </c>
      <c r="BQ49" s="404">
        <v>0</v>
      </c>
      <c r="BR49" s="404"/>
      <c r="BS49" s="404"/>
      <c r="BT49" s="404"/>
      <c r="BU49" s="404"/>
      <c r="BV49" s="404">
        <v>0</v>
      </c>
      <c r="BW49" s="404">
        <v>0</v>
      </c>
      <c r="BX49" s="404"/>
      <c r="BY49" s="404"/>
      <c r="BZ49" s="404">
        <v>0</v>
      </c>
      <c r="CA49" s="404"/>
      <c r="CB49" s="404"/>
      <c r="CC49" s="404"/>
      <c r="CD49" s="403">
        <f t="shared" si="31"/>
        <v>285.42303771661568</v>
      </c>
      <c r="CE49" s="373"/>
      <c r="CF49" s="373"/>
      <c r="CG49" s="373"/>
      <c r="CH49" s="373"/>
      <c r="CI49" s="373"/>
      <c r="CJ49" s="373"/>
      <c r="CK49" s="373"/>
      <c r="CL49" s="373"/>
      <c r="CM49" s="373"/>
      <c r="CN49" s="373"/>
      <c r="CO49" s="373"/>
      <c r="CP49" s="373"/>
      <c r="CQ49" s="373"/>
      <c r="CR49" s="373"/>
      <c r="CS49" s="373"/>
      <c r="CT49" s="373"/>
      <c r="CU49" s="373"/>
      <c r="CV49" s="373"/>
      <c r="CW49" s="373"/>
      <c r="CX49" s="373"/>
      <c r="CY49" s="373"/>
      <c r="CZ49" s="373"/>
      <c r="DA49" s="373"/>
      <c r="DB49" s="373"/>
      <c r="DC49" s="373"/>
      <c r="DD49" s="373"/>
      <c r="DE49" s="373"/>
      <c r="DF49" s="373"/>
      <c r="DG49" s="373"/>
    </row>
    <row r="50" spans="1:111" ht="16.5" thickBot="1">
      <c r="A50" s="1032">
        <f t="shared" si="28"/>
        <v>41</v>
      </c>
      <c r="B50" s="14" t="s">
        <v>73</v>
      </c>
      <c r="C50" s="82">
        <v>43566</v>
      </c>
      <c r="D50" s="14" t="s">
        <v>74</v>
      </c>
      <c r="E50" s="12"/>
      <c r="F50" s="156">
        <v>11.333333333333334</v>
      </c>
      <c r="G50" s="156">
        <v>0</v>
      </c>
      <c r="H50" s="156">
        <v>0</v>
      </c>
      <c r="I50" s="156">
        <v>0.4</v>
      </c>
      <c r="J50" s="156">
        <v>0</v>
      </c>
      <c r="K50" s="156">
        <v>0</v>
      </c>
      <c r="L50" s="156">
        <v>0</v>
      </c>
      <c r="M50" s="156">
        <v>0</v>
      </c>
      <c r="N50" s="156">
        <v>0</v>
      </c>
      <c r="O50" s="156">
        <v>0</v>
      </c>
      <c r="P50" s="156">
        <v>0</v>
      </c>
      <c r="Q50" s="156">
        <v>0</v>
      </c>
      <c r="R50" s="156"/>
      <c r="S50" s="156">
        <v>0</v>
      </c>
      <c r="T50" s="156">
        <v>0</v>
      </c>
      <c r="U50" s="156">
        <v>0</v>
      </c>
      <c r="V50" s="156">
        <v>0</v>
      </c>
      <c r="W50" s="156">
        <v>0</v>
      </c>
      <c r="X50" s="156">
        <v>0</v>
      </c>
      <c r="Y50" s="156">
        <v>0</v>
      </c>
      <c r="Z50" s="156">
        <v>0</v>
      </c>
      <c r="AA50" s="156">
        <v>0</v>
      </c>
      <c r="AB50" s="156">
        <v>0</v>
      </c>
      <c r="AC50" s="156">
        <v>0</v>
      </c>
      <c r="AD50" s="156">
        <v>0</v>
      </c>
      <c r="AE50" s="156">
        <v>0</v>
      </c>
      <c r="AF50" s="156">
        <v>0</v>
      </c>
      <c r="AG50" s="156">
        <v>0</v>
      </c>
      <c r="AH50" s="156">
        <v>0</v>
      </c>
      <c r="AI50" s="156">
        <v>0</v>
      </c>
      <c r="AJ50" s="156">
        <v>0</v>
      </c>
      <c r="AK50" s="156">
        <v>0</v>
      </c>
      <c r="AL50" s="156">
        <v>0</v>
      </c>
      <c r="AM50" s="156">
        <v>0</v>
      </c>
      <c r="AN50" s="157">
        <f t="shared" si="27"/>
        <v>11.733333333333334</v>
      </c>
      <c r="AO50" s="13"/>
      <c r="AP50" s="263"/>
      <c r="AQ50" s="1039">
        <f t="shared" si="32"/>
        <v>31</v>
      </c>
      <c r="AR50" s="44" t="s">
        <v>92</v>
      </c>
      <c r="AS50" s="56">
        <v>43565</v>
      </c>
      <c r="AT50" s="44" t="s">
        <v>77</v>
      </c>
      <c r="AU50" s="12"/>
      <c r="AV50" s="45">
        <v>109.80000000000001</v>
      </c>
      <c r="AW50" s="45">
        <v>32.94</v>
      </c>
      <c r="AX50" s="45">
        <v>0</v>
      </c>
      <c r="AY50" s="45">
        <v>10.98</v>
      </c>
      <c r="AZ50" s="45">
        <v>702.72</v>
      </c>
      <c r="BA50" s="45">
        <v>0</v>
      </c>
      <c r="BB50" s="45">
        <v>0</v>
      </c>
      <c r="BC50" s="45">
        <v>0</v>
      </c>
      <c r="BD50" s="45">
        <v>0</v>
      </c>
      <c r="BE50" s="45">
        <v>10.98</v>
      </c>
      <c r="BF50" s="45">
        <v>0</v>
      </c>
      <c r="BG50" s="45">
        <v>0</v>
      </c>
      <c r="BH50" s="45"/>
      <c r="BI50" s="45">
        <v>0</v>
      </c>
      <c r="BJ50" s="45">
        <v>0</v>
      </c>
      <c r="BK50" s="45">
        <v>0</v>
      </c>
      <c r="BL50" s="45">
        <v>0</v>
      </c>
      <c r="BM50" s="45">
        <v>0</v>
      </c>
      <c r="BN50" s="45">
        <v>0</v>
      </c>
      <c r="BO50" s="45">
        <v>0</v>
      </c>
      <c r="BP50" s="45">
        <v>0</v>
      </c>
      <c r="BQ50" s="45">
        <v>0</v>
      </c>
      <c r="BR50" s="45">
        <v>0</v>
      </c>
      <c r="BS50" s="45">
        <v>0</v>
      </c>
      <c r="BT50" s="45">
        <v>0</v>
      </c>
      <c r="BU50" s="45">
        <v>0</v>
      </c>
      <c r="BV50" s="45">
        <v>0</v>
      </c>
      <c r="BW50" s="45">
        <v>0</v>
      </c>
      <c r="BX50" s="45">
        <v>0</v>
      </c>
      <c r="BY50" s="45">
        <v>0</v>
      </c>
      <c r="BZ50" s="45">
        <v>0</v>
      </c>
      <c r="CA50" s="45">
        <v>0</v>
      </c>
      <c r="CB50" s="45">
        <v>0</v>
      </c>
      <c r="CC50" s="45">
        <v>0</v>
      </c>
      <c r="CD50" s="33">
        <f t="shared" si="31"/>
        <v>867.42000000000007</v>
      </c>
      <c r="CE50" s="373"/>
      <c r="CF50" s="373"/>
      <c r="CG50" s="373"/>
      <c r="CH50" s="373"/>
      <c r="CI50" s="373"/>
      <c r="CJ50" s="373"/>
      <c r="CK50" s="373"/>
      <c r="CL50" s="373"/>
      <c r="CM50" s="373"/>
      <c r="CN50" s="373"/>
      <c r="CO50" s="373"/>
      <c r="CP50" s="373"/>
      <c r="CQ50" s="373"/>
      <c r="CR50" s="373"/>
      <c r="CS50" s="373"/>
      <c r="CT50" s="373"/>
      <c r="CU50" s="373"/>
      <c r="CV50" s="373"/>
      <c r="CW50" s="373"/>
      <c r="CX50" s="373"/>
      <c r="CY50" s="373"/>
      <c r="CZ50" s="373"/>
      <c r="DA50" s="373"/>
      <c r="DB50" s="373"/>
      <c r="DC50" s="373"/>
      <c r="DD50" s="373"/>
      <c r="DE50" s="373"/>
      <c r="DF50" s="373"/>
      <c r="DG50" s="373"/>
    </row>
    <row r="51" spans="1:111" ht="16.5" thickBot="1">
      <c r="A51" s="1032">
        <f t="shared" si="28"/>
        <v>42</v>
      </c>
      <c r="B51" s="14" t="s">
        <v>73</v>
      </c>
      <c r="C51" s="82">
        <v>43608</v>
      </c>
      <c r="D51" s="14" t="s">
        <v>74</v>
      </c>
      <c r="E51" s="12"/>
      <c r="F51" s="156">
        <v>0.13333333333333333</v>
      </c>
      <c r="G51" s="156">
        <v>0.66666666666666663</v>
      </c>
      <c r="H51" s="156">
        <v>0</v>
      </c>
      <c r="I51" s="156">
        <v>1.0666666666666667</v>
      </c>
      <c r="J51" s="156">
        <v>0</v>
      </c>
      <c r="K51" s="156">
        <v>0</v>
      </c>
      <c r="L51" s="156">
        <v>0</v>
      </c>
      <c r="M51" s="156">
        <v>0</v>
      </c>
      <c r="N51" s="156">
        <v>0</v>
      </c>
      <c r="O51" s="156">
        <v>0</v>
      </c>
      <c r="P51" s="156">
        <v>0.13333333333333333</v>
      </c>
      <c r="Q51" s="156">
        <v>0</v>
      </c>
      <c r="R51" s="156"/>
      <c r="S51" s="156">
        <v>0</v>
      </c>
      <c r="T51" s="156">
        <v>0</v>
      </c>
      <c r="U51" s="156">
        <v>0</v>
      </c>
      <c r="V51" s="156">
        <v>0</v>
      </c>
      <c r="W51" s="156">
        <v>0</v>
      </c>
      <c r="X51" s="156">
        <v>0</v>
      </c>
      <c r="Y51" s="156">
        <v>0</v>
      </c>
      <c r="Z51" s="156">
        <v>0</v>
      </c>
      <c r="AA51" s="156">
        <v>0</v>
      </c>
      <c r="AB51" s="156">
        <v>0</v>
      </c>
      <c r="AC51" s="156">
        <v>0</v>
      </c>
      <c r="AD51" s="156">
        <v>0</v>
      </c>
      <c r="AE51" s="156">
        <v>0</v>
      </c>
      <c r="AF51" s="156">
        <v>0</v>
      </c>
      <c r="AG51" s="156">
        <v>0</v>
      </c>
      <c r="AH51" s="156">
        <v>0</v>
      </c>
      <c r="AI51" s="156">
        <v>0</v>
      </c>
      <c r="AJ51" s="156">
        <v>0</v>
      </c>
      <c r="AK51" s="156">
        <v>0</v>
      </c>
      <c r="AL51" s="156">
        <v>0</v>
      </c>
      <c r="AM51" s="156">
        <v>0</v>
      </c>
      <c r="AN51" s="157">
        <f t="shared" si="27"/>
        <v>2</v>
      </c>
      <c r="AO51" s="13"/>
      <c r="AP51" s="263"/>
      <c r="AQ51" s="1039">
        <f t="shared" si="32"/>
        <v>32</v>
      </c>
      <c r="AR51" s="44" t="s">
        <v>92</v>
      </c>
      <c r="AS51" s="43">
        <v>43678</v>
      </c>
      <c r="AT51" s="44" t="s">
        <v>77</v>
      </c>
      <c r="AU51" s="12"/>
      <c r="AV51" s="45">
        <v>0</v>
      </c>
      <c r="AW51" s="45">
        <v>373.32</v>
      </c>
      <c r="AX51" s="45">
        <v>0</v>
      </c>
      <c r="AY51" s="45">
        <v>0</v>
      </c>
      <c r="AZ51" s="45">
        <v>0</v>
      </c>
      <c r="BA51" s="45">
        <v>10.98</v>
      </c>
      <c r="BB51" s="45">
        <v>0</v>
      </c>
      <c r="BC51" s="45">
        <v>0</v>
      </c>
      <c r="BD51" s="45">
        <v>0</v>
      </c>
      <c r="BE51" s="45">
        <v>0</v>
      </c>
      <c r="BF51" s="45">
        <v>0</v>
      </c>
      <c r="BG51" s="45">
        <v>0</v>
      </c>
      <c r="BH51" s="45"/>
      <c r="BI51" s="45">
        <v>0</v>
      </c>
      <c r="BJ51" s="45">
        <v>0</v>
      </c>
      <c r="BK51" s="45">
        <v>0</v>
      </c>
      <c r="BL51" s="45">
        <v>0</v>
      </c>
      <c r="BM51" s="45">
        <v>0</v>
      </c>
      <c r="BN51" s="45">
        <v>0</v>
      </c>
      <c r="BO51" s="45">
        <v>0</v>
      </c>
      <c r="BP51" s="45">
        <v>0</v>
      </c>
      <c r="BQ51" s="45">
        <v>0</v>
      </c>
      <c r="BR51" s="45">
        <v>0</v>
      </c>
      <c r="BS51" s="45">
        <v>0</v>
      </c>
      <c r="BT51" s="45">
        <v>0</v>
      </c>
      <c r="BU51" s="45">
        <v>0</v>
      </c>
      <c r="BV51" s="45">
        <v>0</v>
      </c>
      <c r="BW51" s="45">
        <v>0</v>
      </c>
      <c r="BX51" s="45">
        <v>0</v>
      </c>
      <c r="BY51" s="45">
        <v>0</v>
      </c>
      <c r="BZ51" s="45">
        <v>0</v>
      </c>
      <c r="CA51" s="45">
        <v>0</v>
      </c>
      <c r="CB51" s="45">
        <v>0</v>
      </c>
      <c r="CC51" s="45">
        <v>0</v>
      </c>
      <c r="CD51" s="33">
        <f t="shared" si="31"/>
        <v>384.3</v>
      </c>
      <c r="CE51" s="373"/>
      <c r="CF51" s="373"/>
      <c r="CG51" s="373"/>
      <c r="CH51" s="373"/>
      <c r="CI51" s="373"/>
      <c r="CJ51" s="373"/>
      <c r="CK51" s="373"/>
      <c r="CL51" s="373"/>
      <c r="CM51" s="373"/>
      <c r="CN51" s="373"/>
      <c r="CO51" s="373"/>
      <c r="CP51" s="373"/>
      <c r="CQ51" s="373"/>
      <c r="CR51" s="373"/>
      <c r="CS51" s="373"/>
      <c r="CT51" s="373"/>
      <c r="CU51" s="373"/>
      <c r="CV51" s="373"/>
      <c r="CW51" s="373"/>
      <c r="CX51" s="373"/>
      <c r="CY51" s="373"/>
      <c r="CZ51" s="373"/>
      <c r="DA51" s="373"/>
      <c r="DB51" s="373"/>
      <c r="DC51" s="373"/>
      <c r="DD51" s="373"/>
      <c r="DE51" s="373"/>
      <c r="DF51" s="373"/>
      <c r="DG51" s="373"/>
    </row>
    <row r="52" spans="1:111" ht="16.5" thickBot="1">
      <c r="A52" s="1032">
        <f t="shared" si="28"/>
        <v>43</v>
      </c>
      <c r="B52" s="14" t="s">
        <v>73</v>
      </c>
      <c r="C52" s="35">
        <v>43643</v>
      </c>
      <c r="D52" s="14" t="s">
        <v>74</v>
      </c>
      <c r="E52" s="12"/>
      <c r="F52" s="156">
        <v>220</v>
      </c>
      <c r="G52" s="156">
        <v>0</v>
      </c>
      <c r="H52" s="156">
        <v>0</v>
      </c>
      <c r="I52" s="156">
        <v>6</v>
      </c>
      <c r="J52" s="156">
        <v>0</v>
      </c>
      <c r="K52" s="156">
        <v>0.26666666666666666</v>
      </c>
      <c r="L52" s="156">
        <v>0.66666666666666663</v>
      </c>
      <c r="M52" s="156">
        <v>0</v>
      </c>
      <c r="N52" s="156">
        <v>0</v>
      </c>
      <c r="O52" s="156">
        <v>0</v>
      </c>
      <c r="P52" s="156">
        <v>0</v>
      </c>
      <c r="Q52" s="156">
        <v>0</v>
      </c>
      <c r="R52" s="156"/>
      <c r="S52" s="156">
        <v>0</v>
      </c>
      <c r="T52" s="156">
        <v>0</v>
      </c>
      <c r="U52" s="156">
        <v>0.26666666666666666</v>
      </c>
      <c r="V52" s="156">
        <v>0</v>
      </c>
      <c r="W52" s="156">
        <v>0</v>
      </c>
      <c r="X52" s="156">
        <v>0</v>
      </c>
      <c r="Y52" s="156">
        <v>0</v>
      </c>
      <c r="Z52" s="156">
        <v>0</v>
      </c>
      <c r="AA52" s="156">
        <v>0</v>
      </c>
      <c r="AB52" s="156">
        <v>0</v>
      </c>
      <c r="AC52" s="156">
        <v>0</v>
      </c>
      <c r="AD52" s="156">
        <v>0</v>
      </c>
      <c r="AE52" s="156">
        <v>0</v>
      </c>
      <c r="AF52" s="156">
        <v>0</v>
      </c>
      <c r="AG52" s="156">
        <v>0</v>
      </c>
      <c r="AH52" s="156">
        <v>0</v>
      </c>
      <c r="AI52" s="156">
        <v>0</v>
      </c>
      <c r="AJ52" s="156">
        <v>0</v>
      </c>
      <c r="AK52" s="156">
        <v>0</v>
      </c>
      <c r="AL52" s="156">
        <v>0</v>
      </c>
      <c r="AM52" s="156">
        <v>0</v>
      </c>
      <c r="AN52" s="157">
        <f t="shared" si="27"/>
        <v>227.20000000000002</v>
      </c>
      <c r="AO52" s="13"/>
      <c r="AP52" s="263"/>
      <c r="AQ52" s="1039">
        <f t="shared" si="32"/>
        <v>33</v>
      </c>
      <c r="AR52" s="44" t="s">
        <v>92</v>
      </c>
      <c r="AS52" s="43">
        <v>43769</v>
      </c>
      <c r="AT52" s="44" t="s">
        <v>77</v>
      </c>
      <c r="AU52" s="12"/>
      <c r="AV52" s="45">
        <v>0</v>
      </c>
      <c r="AW52" s="45">
        <v>1196.82</v>
      </c>
      <c r="AX52" s="45">
        <v>0</v>
      </c>
      <c r="AY52" s="45">
        <v>0</v>
      </c>
      <c r="AZ52" s="45">
        <v>0</v>
      </c>
      <c r="BA52" s="45">
        <v>0</v>
      </c>
      <c r="BB52" s="45">
        <v>0</v>
      </c>
      <c r="BC52" s="45">
        <v>0</v>
      </c>
      <c r="BD52" s="45">
        <v>0</v>
      </c>
      <c r="BE52" s="45">
        <v>0</v>
      </c>
      <c r="BF52" s="45">
        <v>0</v>
      </c>
      <c r="BG52" s="45">
        <v>0</v>
      </c>
      <c r="BH52" s="45"/>
      <c r="BI52" s="45">
        <v>0</v>
      </c>
      <c r="BJ52" s="45">
        <v>0</v>
      </c>
      <c r="BK52" s="45">
        <v>0</v>
      </c>
      <c r="BL52" s="45">
        <v>0</v>
      </c>
      <c r="BM52" s="45">
        <v>0</v>
      </c>
      <c r="BN52" s="45">
        <v>0</v>
      </c>
      <c r="BO52" s="45">
        <v>0</v>
      </c>
      <c r="BP52" s="45">
        <v>0</v>
      </c>
      <c r="BQ52" s="45">
        <v>0</v>
      </c>
      <c r="BR52" s="45">
        <v>0</v>
      </c>
      <c r="BS52" s="45">
        <v>0</v>
      </c>
      <c r="BT52" s="45">
        <v>0</v>
      </c>
      <c r="BU52" s="45">
        <v>0</v>
      </c>
      <c r="BV52" s="45">
        <v>0</v>
      </c>
      <c r="BW52" s="45">
        <v>0</v>
      </c>
      <c r="BX52" s="45">
        <v>0</v>
      </c>
      <c r="BY52" s="45">
        <v>0</v>
      </c>
      <c r="BZ52" s="45">
        <v>0</v>
      </c>
      <c r="CA52" s="45">
        <v>0</v>
      </c>
      <c r="CB52" s="45">
        <v>0</v>
      </c>
      <c r="CC52" s="45">
        <v>0</v>
      </c>
      <c r="CD52" s="33">
        <f t="shared" si="31"/>
        <v>1196.82</v>
      </c>
      <c r="CE52" s="373"/>
      <c r="CF52" s="373"/>
      <c r="CG52" s="373"/>
      <c r="CH52" s="373"/>
      <c r="CI52" s="373"/>
      <c r="CJ52" s="373"/>
      <c r="CK52" s="373"/>
      <c r="CL52" s="373"/>
      <c r="CM52" s="373"/>
      <c r="CN52" s="373"/>
      <c r="CO52" s="373"/>
      <c r="CP52" s="373"/>
      <c r="CQ52" s="373"/>
      <c r="CR52" s="373"/>
      <c r="CS52" s="373"/>
      <c r="CT52" s="373"/>
      <c r="CU52" s="373"/>
      <c r="CV52" s="373"/>
      <c r="CW52" s="373"/>
      <c r="CX52" s="373"/>
      <c r="CY52" s="373"/>
      <c r="CZ52" s="373"/>
      <c r="DA52" s="373"/>
      <c r="DB52" s="373"/>
      <c r="DC52" s="373"/>
      <c r="DD52" s="373"/>
      <c r="DE52" s="373"/>
      <c r="DF52" s="373"/>
      <c r="DG52" s="373"/>
    </row>
    <row r="53" spans="1:111" ht="16.5" thickBot="1">
      <c r="A53" s="1032">
        <f t="shared" si="28"/>
        <v>44</v>
      </c>
      <c r="B53" s="14" t="s">
        <v>73</v>
      </c>
      <c r="C53" s="35">
        <v>43679</v>
      </c>
      <c r="D53" s="14" t="s">
        <v>74</v>
      </c>
      <c r="E53" s="12"/>
      <c r="F53" s="156">
        <v>12.133333333333333</v>
      </c>
      <c r="G53" s="156">
        <v>0</v>
      </c>
      <c r="H53" s="156">
        <v>0.26666666666666666</v>
      </c>
      <c r="I53" s="156">
        <v>36.4</v>
      </c>
      <c r="J53" s="156">
        <v>0</v>
      </c>
      <c r="K53" s="156">
        <v>0</v>
      </c>
      <c r="L53" s="156">
        <v>0</v>
      </c>
      <c r="M53" s="156">
        <v>0</v>
      </c>
      <c r="N53" s="156">
        <v>0</v>
      </c>
      <c r="O53" s="156">
        <v>0</v>
      </c>
      <c r="P53" s="156">
        <v>0</v>
      </c>
      <c r="Q53" s="156">
        <v>0</v>
      </c>
      <c r="R53" s="156"/>
      <c r="S53" s="156">
        <v>0</v>
      </c>
      <c r="T53" s="156">
        <v>0</v>
      </c>
      <c r="U53" s="156">
        <v>0.13333333333333333</v>
      </c>
      <c r="V53" s="156">
        <v>0</v>
      </c>
      <c r="W53" s="156">
        <v>0</v>
      </c>
      <c r="X53" s="156">
        <v>0</v>
      </c>
      <c r="Y53" s="156">
        <v>0</v>
      </c>
      <c r="Z53" s="156">
        <v>0</v>
      </c>
      <c r="AA53" s="156">
        <v>0</v>
      </c>
      <c r="AB53" s="156">
        <v>0</v>
      </c>
      <c r="AC53" s="156">
        <v>0</v>
      </c>
      <c r="AD53" s="156">
        <v>0</v>
      </c>
      <c r="AE53" s="156">
        <v>0</v>
      </c>
      <c r="AF53" s="156">
        <v>0</v>
      </c>
      <c r="AG53" s="156">
        <v>0</v>
      </c>
      <c r="AH53" s="156">
        <v>0</v>
      </c>
      <c r="AI53" s="156">
        <v>0</v>
      </c>
      <c r="AJ53" s="156">
        <v>0</v>
      </c>
      <c r="AK53" s="156">
        <v>0</v>
      </c>
      <c r="AL53" s="156">
        <v>0</v>
      </c>
      <c r="AM53" s="156">
        <v>0</v>
      </c>
      <c r="AN53" s="157">
        <f t="shared" si="27"/>
        <v>48.93333333333333</v>
      </c>
      <c r="AO53" s="13"/>
      <c r="AP53" s="263"/>
      <c r="AR53" s="400"/>
      <c r="AS53" s="401"/>
      <c r="AT53" s="407" t="s">
        <v>219</v>
      </c>
      <c r="AU53" s="402"/>
      <c r="AV53" s="405">
        <f>AVERAGE(AV47:AV52)</f>
        <v>616.32922188243299</v>
      </c>
      <c r="AW53" s="405">
        <f t="shared" ref="AW53:CC53" si="33">AVERAGE(AW47:AW52)</f>
        <v>313.05155963302752</v>
      </c>
      <c r="AX53" s="405">
        <f>AVERAGE(AX47:AX52)</f>
        <v>5.0968399592252807</v>
      </c>
      <c r="AY53" s="405">
        <f t="shared" si="33"/>
        <v>3.5289466530750935</v>
      </c>
      <c r="AZ53" s="405">
        <f t="shared" ref="AZ53:BG53" si="34">AVERAGE(AZ47:AZ52)</f>
        <v>117.12</v>
      </c>
      <c r="BA53" s="405">
        <f t="shared" si="34"/>
        <v>17.120519877675843</v>
      </c>
      <c r="BB53" s="405">
        <f t="shared" si="34"/>
        <v>0</v>
      </c>
      <c r="BC53" s="405">
        <f t="shared" si="34"/>
        <v>0</v>
      </c>
      <c r="BD53" s="405">
        <f t="shared" si="34"/>
        <v>0</v>
      </c>
      <c r="BE53" s="405">
        <f t="shared" si="34"/>
        <v>1.83</v>
      </c>
      <c r="BF53" s="405">
        <f t="shared" si="34"/>
        <v>0</v>
      </c>
      <c r="BG53" s="405">
        <f t="shared" si="34"/>
        <v>0</v>
      </c>
      <c r="BH53" s="405"/>
      <c r="BI53" s="405">
        <f t="shared" si="33"/>
        <v>0</v>
      </c>
      <c r="BJ53" s="405">
        <f t="shared" si="33"/>
        <v>0</v>
      </c>
      <c r="BK53" s="405">
        <f t="shared" si="33"/>
        <v>0</v>
      </c>
      <c r="BL53" s="405">
        <f t="shared" si="33"/>
        <v>0</v>
      </c>
      <c r="BM53" s="405">
        <f t="shared" si="33"/>
        <v>0</v>
      </c>
      <c r="BN53" s="405">
        <f>AVERAGE(BN47:BN52)</f>
        <v>0</v>
      </c>
      <c r="BO53" s="405">
        <f t="shared" si="33"/>
        <v>0</v>
      </c>
      <c r="BP53" s="405">
        <f t="shared" si="33"/>
        <v>0</v>
      </c>
      <c r="BQ53" s="405">
        <f t="shared" si="33"/>
        <v>0</v>
      </c>
      <c r="BR53" s="405">
        <f t="shared" si="33"/>
        <v>0</v>
      </c>
      <c r="BS53" s="405">
        <f t="shared" si="33"/>
        <v>0</v>
      </c>
      <c r="BT53" s="405">
        <f t="shared" si="33"/>
        <v>0</v>
      </c>
      <c r="BU53" s="405">
        <f t="shared" si="33"/>
        <v>0</v>
      </c>
      <c r="BV53" s="405">
        <f t="shared" si="33"/>
        <v>0</v>
      </c>
      <c r="BW53" s="405">
        <f t="shared" si="33"/>
        <v>0</v>
      </c>
      <c r="BX53" s="405">
        <f t="shared" si="33"/>
        <v>0</v>
      </c>
      <c r="BY53" s="405">
        <f t="shared" si="33"/>
        <v>0</v>
      </c>
      <c r="BZ53" s="405">
        <f t="shared" si="33"/>
        <v>0</v>
      </c>
      <c r="CA53" s="405">
        <f t="shared" si="33"/>
        <v>0</v>
      </c>
      <c r="CB53" s="405">
        <f>AVERAGE(CB47:CB52)</f>
        <v>0</v>
      </c>
      <c r="CC53" s="405">
        <f t="shared" si="33"/>
        <v>0</v>
      </c>
      <c r="CD53" s="858">
        <f>SUM(CD47:CD52)</f>
        <v>6444.46252803262</v>
      </c>
      <c r="CE53" s="373"/>
      <c r="CF53" s="373"/>
      <c r="CG53" s="373"/>
      <c r="CH53" s="373"/>
      <c r="CI53" s="373"/>
      <c r="CJ53" s="373"/>
      <c r="CK53" s="373"/>
      <c r="CL53" s="373"/>
      <c r="CM53" s="373"/>
      <c r="CN53" s="373"/>
      <c r="CO53" s="373"/>
      <c r="CP53" s="373"/>
      <c r="CQ53" s="373"/>
      <c r="CR53" s="373"/>
      <c r="CS53" s="373"/>
      <c r="CT53" s="373"/>
      <c r="CU53" s="373"/>
      <c r="CV53" s="373"/>
      <c r="CW53" s="373"/>
      <c r="CX53" s="373"/>
      <c r="CY53" s="373"/>
      <c r="CZ53" s="373"/>
      <c r="DA53" s="373"/>
      <c r="DB53" s="373"/>
      <c r="DC53" s="373"/>
      <c r="DD53" s="373"/>
      <c r="DE53" s="373"/>
      <c r="DF53" s="373"/>
      <c r="DG53" s="373"/>
    </row>
    <row r="54" spans="1:111" s="13" customFormat="1" ht="16.5" thickBot="1">
      <c r="A54" s="1032">
        <f t="shared" si="28"/>
        <v>45</v>
      </c>
      <c r="B54" s="14" t="s">
        <v>73</v>
      </c>
      <c r="C54" s="82">
        <v>43732</v>
      </c>
      <c r="D54" s="14" t="s">
        <v>74</v>
      </c>
      <c r="E54" s="12"/>
      <c r="F54" s="156">
        <v>0.8</v>
      </c>
      <c r="G54" s="156">
        <v>0</v>
      </c>
      <c r="H54" s="156">
        <v>3.3333333333333335</v>
      </c>
      <c r="I54" s="156">
        <v>0.4</v>
      </c>
      <c r="J54" s="156">
        <v>0</v>
      </c>
      <c r="K54" s="156">
        <v>0</v>
      </c>
      <c r="L54" s="156">
        <v>0</v>
      </c>
      <c r="M54" s="156">
        <v>0</v>
      </c>
      <c r="N54" s="156">
        <v>0.53333333333333333</v>
      </c>
      <c r="O54" s="156">
        <v>0.13333333333333333</v>
      </c>
      <c r="P54" s="156">
        <v>0</v>
      </c>
      <c r="Q54" s="156">
        <v>0</v>
      </c>
      <c r="R54" s="156"/>
      <c r="S54" s="156">
        <v>0</v>
      </c>
      <c r="T54" s="156">
        <v>0</v>
      </c>
      <c r="U54" s="156">
        <v>0</v>
      </c>
      <c r="V54" s="156">
        <v>0</v>
      </c>
      <c r="W54" s="156">
        <v>0</v>
      </c>
      <c r="X54" s="156">
        <v>0</v>
      </c>
      <c r="Y54" s="156">
        <v>0</v>
      </c>
      <c r="Z54" s="156">
        <v>0</v>
      </c>
      <c r="AA54" s="156">
        <v>0</v>
      </c>
      <c r="AB54" s="156">
        <v>0</v>
      </c>
      <c r="AC54" s="156">
        <v>0</v>
      </c>
      <c r="AD54" s="156">
        <v>0</v>
      </c>
      <c r="AE54" s="156">
        <v>0</v>
      </c>
      <c r="AF54" s="156">
        <v>0</v>
      </c>
      <c r="AG54" s="156">
        <v>0</v>
      </c>
      <c r="AH54" s="156">
        <v>0</v>
      </c>
      <c r="AI54" s="156">
        <v>0</v>
      </c>
      <c r="AJ54" s="156">
        <v>0</v>
      </c>
      <c r="AK54" s="156">
        <v>0</v>
      </c>
      <c r="AL54" s="156">
        <v>0</v>
      </c>
      <c r="AM54" s="156">
        <v>0</v>
      </c>
      <c r="AN54" s="157">
        <f t="shared" si="27"/>
        <v>5.2000000000000011</v>
      </c>
      <c r="AP54" s="263"/>
      <c r="AQ54" s="886"/>
      <c r="CE54" s="373"/>
      <c r="CF54" s="373"/>
      <c r="CG54" s="373"/>
      <c r="CH54" s="373"/>
      <c r="CI54" s="373"/>
      <c r="CJ54" s="373"/>
      <c r="CK54" s="373"/>
      <c r="CL54" s="373"/>
      <c r="CM54" s="373"/>
      <c r="CN54" s="373"/>
      <c r="CO54" s="373"/>
      <c r="CP54" s="373"/>
      <c r="CQ54" s="373"/>
      <c r="CR54" s="373"/>
      <c r="CS54" s="373"/>
      <c r="CT54" s="373"/>
      <c r="CU54" s="373"/>
      <c r="CV54" s="373"/>
      <c r="CW54" s="373"/>
      <c r="CX54" s="373"/>
      <c r="CY54" s="373"/>
      <c r="CZ54" s="373"/>
      <c r="DA54" s="373"/>
      <c r="DB54" s="373"/>
      <c r="DC54" s="373"/>
      <c r="DD54" s="373"/>
      <c r="DE54" s="373"/>
      <c r="DF54" s="373"/>
      <c r="DG54" s="373"/>
    </row>
    <row r="55" spans="1:111" s="13" customFormat="1" ht="16.5" thickBot="1">
      <c r="A55" s="1032">
        <f t="shared" si="28"/>
        <v>46</v>
      </c>
      <c r="B55" s="14" t="s">
        <v>73</v>
      </c>
      <c r="C55" s="35">
        <v>43767</v>
      </c>
      <c r="D55" s="14" t="s">
        <v>74</v>
      </c>
      <c r="E55" s="12"/>
      <c r="F55" s="156">
        <v>0</v>
      </c>
      <c r="G55" s="156">
        <v>0</v>
      </c>
      <c r="H55" s="156">
        <v>3.3333333333333335</v>
      </c>
      <c r="I55" s="156">
        <v>0</v>
      </c>
      <c r="J55" s="156">
        <v>0</v>
      </c>
      <c r="K55" s="156">
        <v>0</v>
      </c>
      <c r="L55" s="156">
        <v>0</v>
      </c>
      <c r="M55" s="156">
        <v>0</v>
      </c>
      <c r="N55" s="156">
        <v>0.13333333333333333</v>
      </c>
      <c r="O55" s="156">
        <v>0</v>
      </c>
      <c r="P55" s="156">
        <v>0</v>
      </c>
      <c r="Q55" s="156">
        <v>0</v>
      </c>
      <c r="R55" s="156"/>
      <c r="S55" s="156">
        <v>0</v>
      </c>
      <c r="T55" s="156">
        <v>0</v>
      </c>
      <c r="U55" s="156">
        <v>0</v>
      </c>
      <c r="V55" s="156">
        <v>0</v>
      </c>
      <c r="W55" s="156">
        <v>0</v>
      </c>
      <c r="X55" s="156">
        <v>0</v>
      </c>
      <c r="Y55" s="156">
        <v>0</v>
      </c>
      <c r="Z55" s="156">
        <v>0</v>
      </c>
      <c r="AA55" s="156">
        <v>0</v>
      </c>
      <c r="AB55" s="156">
        <v>0</v>
      </c>
      <c r="AC55" s="156">
        <v>0</v>
      </c>
      <c r="AD55" s="156">
        <v>0</v>
      </c>
      <c r="AE55" s="156">
        <v>0</v>
      </c>
      <c r="AF55" s="156">
        <v>0</v>
      </c>
      <c r="AG55" s="156">
        <v>0</v>
      </c>
      <c r="AH55" s="156">
        <v>0</v>
      </c>
      <c r="AI55" s="156">
        <v>0</v>
      </c>
      <c r="AJ55" s="156">
        <v>0</v>
      </c>
      <c r="AK55" s="156">
        <v>0</v>
      </c>
      <c r="AL55" s="156">
        <v>0</v>
      </c>
      <c r="AM55" s="156">
        <v>0</v>
      </c>
      <c r="AN55" s="157">
        <f t="shared" si="27"/>
        <v>3.4666666666666668</v>
      </c>
      <c r="AP55" s="263"/>
      <c r="AQ55" s="886"/>
      <c r="CE55" s="373"/>
      <c r="CF55" s="373"/>
      <c r="CG55" s="373"/>
      <c r="CH55" s="373"/>
      <c r="CI55" s="373"/>
      <c r="CJ55" s="373"/>
      <c r="CK55" s="373"/>
      <c r="CL55" s="373"/>
      <c r="CM55" s="373"/>
      <c r="CN55" s="373"/>
      <c r="CO55" s="373"/>
      <c r="CP55" s="373"/>
      <c r="CQ55" s="373"/>
      <c r="CR55" s="373"/>
      <c r="CS55" s="373"/>
      <c r="CT55" s="373"/>
      <c r="CU55" s="373"/>
      <c r="CV55" s="373"/>
      <c r="CW55" s="373"/>
      <c r="CX55" s="373"/>
      <c r="CY55" s="373"/>
      <c r="CZ55" s="373"/>
      <c r="DA55" s="373"/>
      <c r="DB55" s="373"/>
      <c r="DC55" s="373"/>
      <c r="DD55" s="373"/>
      <c r="DE55" s="373"/>
      <c r="DF55" s="373"/>
      <c r="DG55" s="373"/>
    </row>
    <row r="56" spans="1:111" ht="16.5" thickBot="1">
      <c r="A56" s="1032">
        <f t="shared" si="28"/>
        <v>47</v>
      </c>
      <c r="B56" s="14" t="s">
        <v>73</v>
      </c>
      <c r="C56" s="35">
        <v>43790</v>
      </c>
      <c r="D56" s="14" t="s">
        <v>74</v>
      </c>
      <c r="E56" s="12"/>
      <c r="F56" s="156">
        <v>0</v>
      </c>
      <c r="G56" s="156">
        <v>0</v>
      </c>
      <c r="H56" s="156">
        <v>0.66666666666666663</v>
      </c>
      <c r="I56" s="156">
        <v>0</v>
      </c>
      <c r="J56" s="156">
        <v>0</v>
      </c>
      <c r="K56" s="156">
        <v>0</v>
      </c>
      <c r="L56" s="156">
        <v>0</v>
      </c>
      <c r="M56" s="156">
        <v>0</v>
      </c>
      <c r="N56" s="156">
        <v>0</v>
      </c>
      <c r="O56" s="156">
        <v>0</v>
      </c>
      <c r="P56" s="156">
        <v>0</v>
      </c>
      <c r="Q56" s="156">
        <v>0</v>
      </c>
      <c r="R56" s="156"/>
      <c r="S56" s="156">
        <v>0</v>
      </c>
      <c r="T56" s="156">
        <v>0</v>
      </c>
      <c r="U56" s="156">
        <v>0</v>
      </c>
      <c r="V56" s="156">
        <v>0</v>
      </c>
      <c r="W56" s="156">
        <v>0</v>
      </c>
      <c r="X56" s="156">
        <v>0</v>
      </c>
      <c r="Y56" s="156">
        <v>0</v>
      </c>
      <c r="Z56" s="156">
        <v>0</v>
      </c>
      <c r="AA56" s="156">
        <v>0</v>
      </c>
      <c r="AB56" s="156">
        <v>0</v>
      </c>
      <c r="AC56" s="156">
        <v>0</v>
      </c>
      <c r="AD56" s="156">
        <v>0</v>
      </c>
      <c r="AE56" s="156">
        <v>0</v>
      </c>
      <c r="AF56" s="156">
        <v>0</v>
      </c>
      <c r="AG56" s="156">
        <v>0</v>
      </c>
      <c r="AH56" s="156">
        <v>0</v>
      </c>
      <c r="AI56" s="156">
        <v>0</v>
      </c>
      <c r="AJ56" s="156">
        <v>0</v>
      </c>
      <c r="AK56" s="156">
        <v>0</v>
      </c>
      <c r="AL56" s="156">
        <v>0</v>
      </c>
      <c r="AM56" s="156">
        <v>0</v>
      </c>
      <c r="AN56" s="157">
        <f t="shared" si="27"/>
        <v>0.66666666666666663</v>
      </c>
      <c r="AO56" s="13"/>
      <c r="AP56" s="263"/>
      <c r="AQ56" s="1039">
        <f>AQ52+1</f>
        <v>34</v>
      </c>
      <c r="AR56" s="400" t="s">
        <v>121</v>
      </c>
      <c r="AS56" s="401">
        <v>43178</v>
      </c>
      <c r="AT56" s="400" t="s">
        <v>77</v>
      </c>
      <c r="AU56" s="402"/>
      <c r="AV56" s="404">
        <v>0</v>
      </c>
      <c r="AW56" s="404">
        <v>61.162079510703364</v>
      </c>
      <c r="AX56" s="404">
        <v>0</v>
      </c>
      <c r="AY56" s="404">
        <v>0</v>
      </c>
      <c r="AZ56" s="404">
        <v>0</v>
      </c>
      <c r="BA56" s="404">
        <v>0</v>
      </c>
      <c r="BB56" s="404">
        <v>0</v>
      </c>
      <c r="BC56" s="404">
        <v>0</v>
      </c>
      <c r="BD56" s="404">
        <v>0</v>
      </c>
      <c r="BE56" s="404">
        <v>0</v>
      </c>
      <c r="BF56" s="404"/>
      <c r="BG56" s="404">
        <v>0</v>
      </c>
      <c r="BH56" s="404"/>
      <c r="BI56" s="404">
        <v>0</v>
      </c>
      <c r="BJ56" s="404">
        <v>0</v>
      </c>
      <c r="BK56" s="404">
        <v>0</v>
      </c>
      <c r="BL56" s="404">
        <v>0</v>
      </c>
      <c r="BM56" s="404">
        <v>0</v>
      </c>
      <c r="BN56" s="404"/>
      <c r="BO56" s="404">
        <v>0</v>
      </c>
      <c r="BP56" s="404">
        <v>0</v>
      </c>
      <c r="BQ56" s="404">
        <v>0</v>
      </c>
      <c r="BR56" s="404"/>
      <c r="BS56" s="404"/>
      <c r="BT56" s="404"/>
      <c r="BU56" s="404"/>
      <c r="BV56" s="404">
        <v>0</v>
      </c>
      <c r="BW56" s="404">
        <v>0</v>
      </c>
      <c r="BX56" s="404"/>
      <c r="BY56" s="404"/>
      <c r="BZ56" s="404">
        <v>0</v>
      </c>
      <c r="CA56" s="404"/>
      <c r="CB56" s="404"/>
      <c r="CC56" s="404"/>
      <c r="CD56" s="403">
        <f t="shared" ref="CD56:CD63" si="35">SUM(AV56:CC56)</f>
        <v>61.162079510703364</v>
      </c>
      <c r="CE56" s="373"/>
      <c r="CF56" s="373"/>
      <c r="CG56" s="373"/>
      <c r="CH56" s="373"/>
      <c r="CI56" s="373"/>
      <c r="CJ56" s="373"/>
      <c r="CK56" s="373"/>
      <c r="CL56" s="373"/>
      <c r="CM56" s="373"/>
      <c r="CN56" s="373"/>
      <c r="CO56" s="373"/>
      <c r="CP56" s="373"/>
      <c r="CQ56" s="373"/>
      <c r="CR56" s="373"/>
      <c r="CS56" s="373"/>
      <c r="CT56" s="373"/>
      <c r="CU56" s="373"/>
      <c r="CV56" s="373"/>
      <c r="CW56" s="373"/>
      <c r="CX56" s="373"/>
      <c r="CY56" s="373"/>
      <c r="CZ56" s="373"/>
      <c r="DA56" s="373"/>
      <c r="DB56" s="373"/>
      <c r="DC56" s="373"/>
      <c r="DD56" s="373"/>
      <c r="DE56" s="373"/>
      <c r="DF56" s="373"/>
      <c r="DG56" s="373"/>
    </row>
    <row r="57" spans="1:111" ht="16.5" thickBot="1">
      <c r="A57" s="1032">
        <f t="shared" si="28"/>
        <v>48</v>
      </c>
      <c r="B57" s="14" t="s">
        <v>73</v>
      </c>
      <c r="C57" s="35">
        <v>43810</v>
      </c>
      <c r="D57" s="14" t="s">
        <v>74</v>
      </c>
      <c r="E57" s="12"/>
      <c r="F57" s="156">
        <v>0</v>
      </c>
      <c r="G57" s="156">
        <v>0</v>
      </c>
      <c r="H57" s="156">
        <v>0</v>
      </c>
      <c r="I57" s="156">
        <v>0.4</v>
      </c>
      <c r="J57" s="156">
        <v>0</v>
      </c>
      <c r="K57" s="156">
        <v>0</v>
      </c>
      <c r="L57" s="156">
        <v>0</v>
      </c>
      <c r="M57" s="156">
        <v>0</v>
      </c>
      <c r="N57" s="156">
        <v>0</v>
      </c>
      <c r="O57" s="156">
        <v>0</v>
      </c>
      <c r="P57" s="156">
        <v>0</v>
      </c>
      <c r="Q57" s="156">
        <v>0</v>
      </c>
      <c r="R57" s="156"/>
      <c r="S57" s="156">
        <v>0</v>
      </c>
      <c r="T57" s="156">
        <v>0</v>
      </c>
      <c r="U57" s="156">
        <v>0</v>
      </c>
      <c r="V57" s="156">
        <v>0</v>
      </c>
      <c r="W57" s="156">
        <v>0</v>
      </c>
      <c r="X57" s="156">
        <v>0</v>
      </c>
      <c r="Y57" s="156">
        <v>0</v>
      </c>
      <c r="Z57" s="156">
        <v>0</v>
      </c>
      <c r="AA57" s="156">
        <v>0</v>
      </c>
      <c r="AB57" s="156">
        <v>0</v>
      </c>
      <c r="AC57" s="156">
        <v>0</v>
      </c>
      <c r="AD57" s="156">
        <v>0</v>
      </c>
      <c r="AE57" s="156">
        <v>0</v>
      </c>
      <c r="AF57" s="156">
        <v>0.13333333333333333</v>
      </c>
      <c r="AG57" s="156">
        <v>0</v>
      </c>
      <c r="AH57" s="156">
        <v>0</v>
      </c>
      <c r="AI57" s="156">
        <v>0</v>
      </c>
      <c r="AJ57" s="156">
        <v>0</v>
      </c>
      <c r="AK57" s="156">
        <v>0</v>
      </c>
      <c r="AL57" s="156">
        <v>0</v>
      </c>
      <c r="AM57" s="156">
        <v>0</v>
      </c>
      <c r="AN57" s="157">
        <f t="shared" si="27"/>
        <v>0.53333333333333333</v>
      </c>
      <c r="AO57" s="13"/>
      <c r="AP57" s="263"/>
      <c r="AQ57" s="1039">
        <f t="shared" ref="AQ57:AQ63" si="36">AQ56+1</f>
        <v>35</v>
      </c>
      <c r="AR57" s="400" t="s">
        <v>121</v>
      </c>
      <c r="AS57" s="401">
        <v>43371</v>
      </c>
      <c r="AT57" s="400" t="s">
        <v>77</v>
      </c>
      <c r="AU57" s="402"/>
      <c r="AV57" s="404">
        <v>0</v>
      </c>
      <c r="AW57" s="404">
        <v>642.20183486238534</v>
      </c>
      <c r="AX57" s="404">
        <v>0</v>
      </c>
      <c r="AY57" s="404">
        <v>50.968399592252808</v>
      </c>
      <c r="AZ57" s="404">
        <v>0</v>
      </c>
      <c r="BA57" s="404">
        <v>10.193679918450561</v>
      </c>
      <c r="BB57" s="404">
        <v>0</v>
      </c>
      <c r="BC57" s="404">
        <v>0</v>
      </c>
      <c r="BD57" s="404">
        <v>0</v>
      </c>
      <c r="BE57" s="404">
        <v>0</v>
      </c>
      <c r="BF57" s="404"/>
      <c r="BG57" s="404">
        <v>0</v>
      </c>
      <c r="BH57" s="404"/>
      <c r="BI57" s="404">
        <v>20.387359836901123</v>
      </c>
      <c r="BJ57" s="404">
        <v>0</v>
      </c>
      <c r="BK57" s="404">
        <v>0</v>
      </c>
      <c r="BL57" s="404">
        <v>0</v>
      </c>
      <c r="BM57" s="404">
        <v>0</v>
      </c>
      <c r="BN57" s="404"/>
      <c r="BO57" s="404">
        <v>0</v>
      </c>
      <c r="BP57" s="404">
        <v>0</v>
      </c>
      <c r="BQ57" s="404">
        <v>0</v>
      </c>
      <c r="BR57" s="404"/>
      <c r="BS57" s="404"/>
      <c r="BT57" s="404"/>
      <c r="BU57" s="404"/>
      <c r="BV57" s="404">
        <v>0</v>
      </c>
      <c r="BW57" s="404">
        <v>0</v>
      </c>
      <c r="BX57" s="404"/>
      <c r="BY57" s="404"/>
      <c r="BZ57" s="404">
        <v>0</v>
      </c>
      <c r="CA57" s="404"/>
      <c r="CB57" s="404"/>
      <c r="CC57" s="404"/>
      <c r="CD57" s="403">
        <f t="shared" si="35"/>
        <v>723.7512742099899</v>
      </c>
      <c r="CE57" s="373"/>
      <c r="CF57" s="373"/>
      <c r="CG57" s="373"/>
      <c r="CH57" s="373"/>
      <c r="CI57" s="373"/>
      <c r="CJ57" s="373"/>
      <c r="CK57" s="373"/>
      <c r="CL57" s="373"/>
      <c r="CM57" s="373"/>
      <c r="CN57" s="373"/>
      <c r="CO57" s="373"/>
      <c r="CP57" s="373"/>
      <c r="CQ57" s="373"/>
      <c r="CR57" s="373"/>
      <c r="CS57" s="373"/>
      <c r="CT57" s="373"/>
      <c r="CU57" s="373"/>
      <c r="CV57" s="373"/>
      <c r="CW57" s="373"/>
      <c r="CX57" s="373"/>
      <c r="CY57" s="373"/>
      <c r="CZ57" s="373"/>
      <c r="DA57" s="373"/>
      <c r="DB57" s="373"/>
      <c r="DC57" s="373"/>
      <c r="DD57" s="373"/>
      <c r="DE57" s="373"/>
      <c r="DF57" s="373"/>
      <c r="DG57" s="373"/>
    </row>
    <row r="58" spans="1:111" ht="16.5" thickBot="1">
      <c r="B58" s="415"/>
      <c r="C58" s="416"/>
      <c r="D58" s="720" t="s">
        <v>219</v>
      </c>
      <c r="E58" s="402"/>
      <c r="F58" s="405">
        <f>AVERAGE(F39:F57)</f>
        <v>85.235087719298249</v>
      </c>
      <c r="G58" s="405">
        <f>AVERAGE(G39:G57)</f>
        <v>0.10526315789473684</v>
      </c>
      <c r="H58" s="405">
        <f>AVERAGE(H39:H57)</f>
        <v>0.71578947368421053</v>
      </c>
      <c r="I58" s="405">
        <f t="shared" ref="I58:AM58" si="37">AVERAGE(I39:I57)</f>
        <v>25.361403508771922</v>
      </c>
      <c r="J58" s="405">
        <f t="shared" ref="J58:Q58" si="38">AVERAGE(J39:J57)</f>
        <v>0</v>
      </c>
      <c r="K58" s="405">
        <f t="shared" si="38"/>
        <v>2.1052631578947368E-2</v>
      </c>
      <c r="L58" s="405">
        <f t="shared" si="38"/>
        <v>7.7192982456140355E-2</v>
      </c>
      <c r="M58" s="405">
        <f t="shared" si="38"/>
        <v>1.4035087719298246E-2</v>
      </c>
      <c r="N58" s="405">
        <f t="shared" si="38"/>
        <v>3.5087719298245612E-2</v>
      </c>
      <c r="O58" s="405">
        <f t="shared" si="38"/>
        <v>0.42105263157894735</v>
      </c>
      <c r="P58" s="405">
        <f t="shared" si="38"/>
        <v>1.3333333333333332E-2</v>
      </c>
      <c r="Q58" s="405">
        <f t="shared" si="38"/>
        <v>0</v>
      </c>
      <c r="R58" s="405"/>
      <c r="S58" s="405">
        <f t="shared" si="37"/>
        <v>0</v>
      </c>
      <c r="T58" s="405">
        <f t="shared" si="37"/>
        <v>7.0175438596491229E-3</v>
      </c>
      <c r="U58" s="405">
        <f t="shared" si="37"/>
        <v>2.1052631578947368E-2</v>
      </c>
      <c r="V58" s="405">
        <f t="shared" si="37"/>
        <v>0</v>
      </c>
      <c r="W58" s="405">
        <f t="shared" si="37"/>
        <v>0</v>
      </c>
      <c r="X58" s="405">
        <f t="shared" si="37"/>
        <v>2.8070175438596492E-2</v>
      </c>
      <c r="Y58" s="405">
        <f t="shared" si="37"/>
        <v>0</v>
      </c>
      <c r="Z58" s="405">
        <f t="shared" si="37"/>
        <v>0</v>
      </c>
      <c r="AA58" s="405">
        <f t="shared" si="37"/>
        <v>0</v>
      </c>
      <c r="AB58" s="405">
        <f t="shared" si="37"/>
        <v>0</v>
      </c>
      <c r="AC58" s="405">
        <f t="shared" si="37"/>
        <v>0</v>
      </c>
      <c r="AD58" s="405">
        <f t="shared" si="37"/>
        <v>0</v>
      </c>
      <c r="AE58" s="405">
        <f t="shared" si="37"/>
        <v>0</v>
      </c>
      <c r="AF58" s="405">
        <f t="shared" si="37"/>
        <v>7.0175438596491229E-3</v>
      </c>
      <c r="AG58" s="405">
        <f t="shared" si="37"/>
        <v>0</v>
      </c>
      <c r="AH58" s="405">
        <f t="shared" si="37"/>
        <v>0</v>
      </c>
      <c r="AI58" s="405">
        <f t="shared" si="37"/>
        <v>0</v>
      </c>
      <c r="AJ58" s="405">
        <f t="shared" si="37"/>
        <v>7.0175438596491229E-3</v>
      </c>
      <c r="AK58" s="405">
        <f t="shared" si="37"/>
        <v>0</v>
      </c>
      <c r="AL58" s="405">
        <f>AVERAGE(AL39:AL57)</f>
        <v>0</v>
      </c>
      <c r="AM58" s="405">
        <f t="shared" si="37"/>
        <v>0</v>
      </c>
      <c r="AN58" s="859">
        <f>SUM(AN39:AN57)</f>
        <v>2129.1999999999998</v>
      </c>
      <c r="AO58" s="13"/>
      <c r="AP58" s="263"/>
      <c r="AQ58" s="1039">
        <f t="shared" si="36"/>
        <v>36</v>
      </c>
      <c r="AR58" s="400" t="s">
        <v>121</v>
      </c>
      <c r="AS58" s="401">
        <v>43406</v>
      </c>
      <c r="AT58" s="400" t="s">
        <v>77</v>
      </c>
      <c r="AU58" s="402"/>
      <c r="AV58" s="404">
        <v>1141.692150866463</v>
      </c>
      <c r="AW58" s="404">
        <v>10.193679918450561</v>
      </c>
      <c r="AX58" s="404">
        <v>0</v>
      </c>
      <c r="AY58" s="404">
        <v>0</v>
      </c>
      <c r="AZ58" s="404">
        <v>0</v>
      </c>
      <c r="BA58" s="404">
        <v>0</v>
      </c>
      <c r="BB58" s="404">
        <v>0</v>
      </c>
      <c r="BC58" s="404">
        <v>122.32415902140673</v>
      </c>
      <c r="BD58" s="404">
        <v>0</v>
      </c>
      <c r="BE58" s="404">
        <v>0</v>
      </c>
      <c r="BF58" s="404"/>
      <c r="BG58" s="404">
        <v>0</v>
      </c>
      <c r="BH58" s="404"/>
      <c r="BI58" s="404">
        <v>0</v>
      </c>
      <c r="BJ58" s="404">
        <v>0</v>
      </c>
      <c r="BK58" s="404">
        <v>0</v>
      </c>
      <c r="BL58" s="404">
        <v>0</v>
      </c>
      <c r="BM58" s="404">
        <v>0</v>
      </c>
      <c r="BN58" s="404"/>
      <c r="BO58" s="404">
        <v>0</v>
      </c>
      <c r="BP58" s="404">
        <v>0</v>
      </c>
      <c r="BQ58" s="404">
        <v>0</v>
      </c>
      <c r="BR58" s="404"/>
      <c r="BS58" s="404"/>
      <c r="BT58" s="404"/>
      <c r="BU58" s="404"/>
      <c r="BV58" s="404">
        <v>0</v>
      </c>
      <c r="BW58" s="404">
        <v>0</v>
      </c>
      <c r="BX58" s="404"/>
      <c r="BY58" s="404"/>
      <c r="BZ58" s="404">
        <v>0</v>
      </c>
      <c r="CA58" s="404"/>
      <c r="CB58" s="404"/>
      <c r="CC58" s="404"/>
      <c r="CD58" s="403">
        <f t="shared" si="35"/>
        <v>1274.2099898063202</v>
      </c>
      <c r="CE58" s="373"/>
      <c r="CF58" s="373"/>
      <c r="CG58" s="373"/>
      <c r="CH58" s="373"/>
      <c r="CI58" s="373"/>
      <c r="CJ58" s="373"/>
      <c r="CK58" s="373"/>
      <c r="CL58" s="373"/>
      <c r="CM58" s="373"/>
      <c r="CN58" s="373"/>
      <c r="CO58" s="373"/>
      <c r="CP58" s="373"/>
      <c r="CQ58" s="373"/>
      <c r="CR58" s="373"/>
      <c r="CS58" s="373"/>
      <c r="CT58" s="373"/>
      <c r="CU58" s="373"/>
      <c r="CV58" s="373"/>
      <c r="CW58" s="373"/>
      <c r="CX58" s="373"/>
      <c r="CY58" s="373"/>
      <c r="CZ58" s="373"/>
      <c r="DA58" s="373"/>
      <c r="DB58" s="373"/>
      <c r="DC58" s="373"/>
      <c r="DD58" s="373"/>
      <c r="DE58" s="373"/>
      <c r="DF58" s="373"/>
      <c r="DG58" s="373"/>
    </row>
    <row r="59" spans="1:111" ht="16.5" thickBot="1">
      <c r="B59" s="13"/>
      <c r="C59" s="399"/>
      <c r="D59" s="17"/>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263"/>
      <c r="AQ59" s="1039">
        <f t="shared" si="36"/>
        <v>37</v>
      </c>
      <c r="AR59" s="400" t="s">
        <v>121</v>
      </c>
      <c r="AS59" s="401" t="s">
        <v>209</v>
      </c>
      <c r="AT59" s="400" t="s">
        <v>77</v>
      </c>
      <c r="AU59" s="402"/>
      <c r="AV59" s="404">
        <v>519.87767584097867</v>
      </c>
      <c r="AW59" s="404">
        <v>1753.3129459734967</v>
      </c>
      <c r="AX59" s="404">
        <v>0</v>
      </c>
      <c r="AY59" s="404">
        <v>0</v>
      </c>
      <c r="AZ59" s="404">
        <v>0</v>
      </c>
      <c r="BA59" s="404">
        <v>0</v>
      </c>
      <c r="BB59" s="404">
        <v>0</v>
      </c>
      <c r="BC59" s="404">
        <v>71.355759429153935</v>
      </c>
      <c r="BD59" s="404">
        <v>0</v>
      </c>
      <c r="BE59" s="404">
        <v>0</v>
      </c>
      <c r="BF59" s="404"/>
      <c r="BG59" s="404">
        <v>0</v>
      </c>
      <c r="BH59" s="404"/>
      <c r="BI59" s="404">
        <v>0</v>
      </c>
      <c r="BJ59" s="404">
        <v>0</v>
      </c>
      <c r="BK59" s="404">
        <v>0</v>
      </c>
      <c r="BL59" s="404">
        <v>0</v>
      </c>
      <c r="BM59" s="404">
        <v>0</v>
      </c>
      <c r="BN59" s="404"/>
      <c r="BO59" s="404">
        <v>0</v>
      </c>
      <c r="BP59" s="404">
        <v>0</v>
      </c>
      <c r="BQ59" s="404">
        <v>0</v>
      </c>
      <c r="BR59" s="404"/>
      <c r="BS59" s="404"/>
      <c r="BT59" s="404"/>
      <c r="BU59" s="404"/>
      <c r="BV59" s="404">
        <v>0</v>
      </c>
      <c r="BW59" s="404">
        <v>0</v>
      </c>
      <c r="BX59" s="404"/>
      <c r="BY59" s="404"/>
      <c r="BZ59" s="404">
        <v>0</v>
      </c>
      <c r="CA59" s="404"/>
      <c r="CB59" s="404"/>
      <c r="CC59" s="404"/>
      <c r="CD59" s="403">
        <f t="shared" si="35"/>
        <v>2344.5463812436292</v>
      </c>
      <c r="CE59" s="373"/>
      <c r="CF59" s="373"/>
      <c r="CG59" s="373"/>
      <c r="CH59" s="373"/>
      <c r="CI59" s="373"/>
      <c r="CJ59" s="373"/>
      <c r="CK59" s="373"/>
      <c r="CL59" s="373"/>
      <c r="CM59" s="373"/>
      <c r="CN59" s="373"/>
      <c r="CO59" s="373"/>
      <c r="CP59" s="373"/>
      <c r="CQ59" s="373"/>
      <c r="CR59" s="373"/>
      <c r="CS59" s="373"/>
      <c r="CT59" s="373"/>
      <c r="CU59" s="373"/>
      <c r="CV59" s="373"/>
      <c r="CW59" s="373"/>
      <c r="CX59" s="373"/>
      <c r="CY59" s="373"/>
      <c r="CZ59" s="373"/>
      <c r="DA59" s="373"/>
      <c r="DB59" s="373"/>
      <c r="DC59" s="373"/>
      <c r="DD59" s="373"/>
      <c r="DE59" s="373"/>
      <c r="DF59" s="373"/>
      <c r="DG59" s="373"/>
    </row>
    <row r="60" spans="1:111" ht="16.5" thickBot="1">
      <c r="B60" s="13"/>
      <c r="C60" s="399"/>
      <c r="D60" s="17"/>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263"/>
      <c r="AQ60" s="1039">
        <f t="shared" si="36"/>
        <v>38</v>
      </c>
      <c r="AR60" s="44" t="s">
        <v>121</v>
      </c>
      <c r="AS60" s="56">
        <v>43564</v>
      </c>
      <c r="AT60" s="44" t="s">
        <v>77</v>
      </c>
      <c r="AU60" s="12"/>
      <c r="AV60" s="45">
        <v>1240.74</v>
      </c>
      <c r="AW60" s="45">
        <v>164.70000000000002</v>
      </c>
      <c r="AX60" s="45">
        <v>340.38</v>
      </c>
      <c r="AY60" s="45">
        <v>0</v>
      </c>
      <c r="AZ60" s="45">
        <v>0</v>
      </c>
      <c r="BA60" s="45">
        <v>0</v>
      </c>
      <c r="BB60" s="45">
        <v>43.92</v>
      </c>
      <c r="BC60" s="45">
        <v>0</v>
      </c>
      <c r="BD60" s="45">
        <v>0</v>
      </c>
      <c r="BE60" s="45">
        <v>0</v>
      </c>
      <c r="BF60" s="45">
        <v>0</v>
      </c>
      <c r="BG60" s="45">
        <v>0</v>
      </c>
      <c r="BH60" s="45"/>
      <c r="BI60" s="45">
        <v>0</v>
      </c>
      <c r="BJ60" s="45">
        <v>0</v>
      </c>
      <c r="BK60" s="45">
        <v>0</v>
      </c>
      <c r="BL60" s="45">
        <v>0</v>
      </c>
      <c r="BM60" s="45">
        <v>0</v>
      </c>
      <c r="BN60" s="45">
        <v>0</v>
      </c>
      <c r="BO60" s="45">
        <v>0</v>
      </c>
      <c r="BP60" s="45">
        <v>0</v>
      </c>
      <c r="BQ60" s="45">
        <v>0</v>
      </c>
      <c r="BR60" s="45">
        <v>0</v>
      </c>
      <c r="BS60" s="45">
        <v>0</v>
      </c>
      <c r="BT60" s="45">
        <v>0</v>
      </c>
      <c r="BU60" s="45">
        <v>0</v>
      </c>
      <c r="BV60" s="45">
        <v>0</v>
      </c>
      <c r="BW60" s="45">
        <v>0</v>
      </c>
      <c r="BX60" s="45">
        <v>0</v>
      </c>
      <c r="BY60" s="45">
        <v>0</v>
      </c>
      <c r="BZ60" s="45">
        <v>0</v>
      </c>
      <c r="CA60" s="45">
        <v>0</v>
      </c>
      <c r="CB60" s="45">
        <v>0</v>
      </c>
      <c r="CC60" s="45">
        <v>0</v>
      </c>
      <c r="CD60" s="33">
        <f t="shared" si="35"/>
        <v>1789.7400000000002</v>
      </c>
      <c r="CE60" s="373"/>
      <c r="CF60" s="373"/>
      <c r="CG60" s="373"/>
      <c r="CH60" s="373"/>
      <c r="CI60" s="373"/>
      <c r="CJ60" s="373"/>
      <c r="CK60" s="373"/>
      <c r="CL60" s="373"/>
      <c r="CM60" s="373"/>
      <c r="CN60" s="373"/>
      <c r="CO60" s="373"/>
      <c r="CP60" s="373"/>
      <c r="CQ60" s="373"/>
      <c r="CR60" s="373"/>
      <c r="CS60" s="373"/>
      <c r="CT60" s="373"/>
      <c r="CU60" s="373"/>
      <c r="CV60" s="373"/>
      <c r="CW60" s="373"/>
      <c r="CX60" s="373"/>
      <c r="CY60" s="373"/>
      <c r="CZ60" s="373"/>
      <c r="DA60" s="373"/>
      <c r="DB60" s="373"/>
      <c r="DC60" s="373"/>
      <c r="DD60" s="373"/>
      <c r="DE60" s="373"/>
      <c r="DF60" s="373"/>
      <c r="DG60" s="373"/>
    </row>
    <row r="61" spans="1:111" ht="16.5" thickBot="1">
      <c r="A61" s="1032">
        <f>A57+1</f>
        <v>49</v>
      </c>
      <c r="B61" s="415" t="s">
        <v>118</v>
      </c>
      <c r="C61" s="416">
        <v>43178</v>
      </c>
      <c r="D61" s="14" t="s">
        <v>211</v>
      </c>
      <c r="E61" s="402"/>
      <c r="F61" s="404">
        <v>0.93333333333333335</v>
      </c>
      <c r="G61" s="404">
        <v>2.8</v>
      </c>
      <c r="H61" s="404">
        <v>0.93333333333333335</v>
      </c>
      <c r="I61" s="404">
        <v>0</v>
      </c>
      <c r="J61" s="404">
        <v>0</v>
      </c>
      <c r="K61" s="404">
        <v>0</v>
      </c>
      <c r="L61" s="404">
        <v>0</v>
      </c>
      <c r="M61" s="404">
        <v>0</v>
      </c>
      <c r="N61" s="404">
        <v>0</v>
      </c>
      <c r="O61" s="404">
        <v>0</v>
      </c>
      <c r="P61" s="404"/>
      <c r="Q61" s="404">
        <v>0</v>
      </c>
      <c r="R61" s="404"/>
      <c r="S61" s="404">
        <v>0</v>
      </c>
      <c r="T61" s="404">
        <v>0</v>
      </c>
      <c r="U61" s="404">
        <v>0</v>
      </c>
      <c r="V61" s="404">
        <v>0</v>
      </c>
      <c r="W61" s="404"/>
      <c r="X61" s="404">
        <v>0</v>
      </c>
      <c r="Y61" s="404">
        <v>0</v>
      </c>
      <c r="Z61" s="404">
        <v>0</v>
      </c>
      <c r="AA61" s="404">
        <v>0</v>
      </c>
      <c r="AB61" s="404"/>
      <c r="AC61" s="404"/>
      <c r="AD61" s="404"/>
      <c r="AE61" s="404"/>
      <c r="AF61" s="404">
        <v>0</v>
      </c>
      <c r="AG61" s="404">
        <v>0</v>
      </c>
      <c r="AH61" s="404"/>
      <c r="AI61" s="404"/>
      <c r="AJ61" s="404">
        <v>0</v>
      </c>
      <c r="AK61" s="404"/>
      <c r="AL61" s="404"/>
      <c r="AM61" s="404"/>
      <c r="AN61" s="403">
        <f t="shared" ref="AN61:AN69" si="39">SUM(F61:AM61)</f>
        <v>4.666666666666667</v>
      </c>
      <c r="AO61" s="13"/>
      <c r="AP61" s="263"/>
      <c r="AQ61" s="1039">
        <f t="shared" si="36"/>
        <v>39</v>
      </c>
      <c r="AR61" s="44" t="s">
        <v>121</v>
      </c>
      <c r="AS61" s="56">
        <v>43647</v>
      </c>
      <c r="AT61" s="44" t="s">
        <v>77</v>
      </c>
      <c r="AU61" s="12"/>
      <c r="AV61" s="45">
        <v>0</v>
      </c>
      <c r="AW61" s="45">
        <v>0</v>
      </c>
      <c r="AX61" s="45">
        <v>0</v>
      </c>
      <c r="AY61" s="45">
        <v>21.96</v>
      </c>
      <c r="AZ61" s="45">
        <v>0</v>
      </c>
      <c r="BA61" s="45">
        <v>0</v>
      </c>
      <c r="BB61" s="45">
        <v>10.98</v>
      </c>
      <c r="BC61" s="45">
        <v>0</v>
      </c>
      <c r="BD61" s="45">
        <v>0</v>
      </c>
      <c r="BE61" s="45">
        <v>0</v>
      </c>
      <c r="BF61" s="45">
        <v>0</v>
      </c>
      <c r="BG61" s="45">
        <v>0</v>
      </c>
      <c r="BH61" s="45"/>
      <c r="BI61" s="45">
        <v>0</v>
      </c>
      <c r="BJ61" s="45">
        <v>0</v>
      </c>
      <c r="BK61" s="45">
        <v>0</v>
      </c>
      <c r="BL61" s="45">
        <v>0</v>
      </c>
      <c r="BM61" s="45">
        <v>0</v>
      </c>
      <c r="BN61" s="45">
        <v>0</v>
      </c>
      <c r="BO61" s="45">
        <v>0</v>
      </c>
      <c r="BP61" s="45">
        <v>0</v>
      </c>
      <c r="BQ61" s="45">
        <v>0</v>
      </c>
      <c r="BR61" s="45">
        <v>0</v>
      </c>
      <c r="BS61" s="45">
        <v>0</v>
      </c>
      <c r="BT61" s="45">
        <v>0</v>
      </c>
      <c r="BU61" s="45">
        <v>0</v>
      </c>
      <c r="BV61" s="45">
        <v>0</v>
      </c>
      <c r="BW61" s="45">
        <v>0</v>
      </c>
      <c r="BX61" s="45">
        <v>0</v>
      </c>
      <c r="BY61" s="45">
        <v>0</v>
      </c>
      <c r="BZ61" s="45">
        <v>0</v>
      </c>
      <c r="CA61" s="45">
        <v>0</v>
      </c>
      <c r="CB61" s="45">
        <v>0</v>
      </c>
      <c r="CC61" s="45">
        <v>0</v>
      </c>
      <c r="CD61" s="33">
        <f t="shared" si="35"/>
        <v>32.94</v>
      </c>
      <c r="CE61" s="373"/>
      <c r="CF61" s="373"/>
      <c r="CG61" s="373"/>
      <c r="CH61" s="373"/>
      <c r="CI61" s="373"/>
      <c r="CJ61" s="373"/>
      <c r="CK61" s="373"/>
      <c r="CL61" s="373"/>
      <c r="CM61" s="373"/>
      <c r="CN61" s="373"/>
      <c r="CO61" s="373"/>
      <c r="CP61" s="373"/>
      <c r="CQ61" s="373"/>
      <c r="CR61" s="373"/>
      <c r="CS61" s="373"/>
      <c r="CT61" s="373"/>
      <c r="CU61" s="373"/>
      <c r="CV61" s="373"/>
      <c r="CW61" s="373"/>
      <c r="CX61" s="373"/>
      <c r="CY61" s="373"/>
      <c r="CZ61" s="373"/>
      <c r="DA61" s="373"/>
      <c r="DB61" s="373"/>
      <c r="DC61" s="373"/>
      <c r="DD61" s="373"/>
      <c r="DE61" s="373"/>
      <c r="DF61" s="373"/>
      <c r="DG61" s="373"/>
    </row>
    <row r="62" spans="1:111" ht="16.5" thickBot="1">
      <c r="A62" s="1032">
        <f t="shared" ref="A62:A69" si="40">A61+1</f>
        <v>50</v>
      </c>
      <c r="B62" s="415" t="s">
        <v>118</v>
      </c>
      <c r="C62" s="416">
        <v>43202</v>
      </c>
      <c r="D62" s="14" t="s">
        <v>211</v>
      </c>
      <c r="E62" s="402"/>
      <c r="F62" s="404">
        <v>11.466666666666667</v>
      </c>
      <c r="G62" s="404">
        <v>464</v>
      </c>
      <c r="H62" s="404">
        <v>44.533333333333331</v>
      </c>
      <c r="I62" s="404">
        <v>0</v>
      </c>
      <c r="J62" s="404">
        <v>0</v>
      </c>
      <c r="K62" s="404">
        <v>0</v>
      </c>
      <c r="L62" s="404">
        <v>0</v>
      </c>
      <c r="M62" s="404">
        <v>0</v>
      </c>
      <c r="N62" s="404">
        <v>0</v>
      </c>
      <c r="O62" s="404">
        <v>0</v>
      </c>
      <c r="P62" s="404"/>
      <c r="Q62" s="404">
        <v>0</v>
      </c>
      <c r="R62" s="404"/>
      <c r="S62" s="404">
        <v>0</v>
      </c>
      <c r="T62" s="404">
        <v>0</v>
      </c>
      <c r="U62" s="404">
        <v>0</v>
      </c>
      <c r="V62" s="404">
        <v>0</v>
      </c>
      <c r="W62" s="404"/>
      <c r="X62" s="404">
        <v>0</v>
      </c>
      <c r="Y62" s="404">
        <v>0</v>
      </c>
      <c r="Z62" s="404">
        <v>0</v>
      </c>
      <c r="AA62" s="404">
        <v>0</v>
      </c>
      <c r="AB62" s="404"/>
      <c r="AC62" s="404"/>
      <c r="AD62" s="404"/>
      <c r="AE62" s="404"/>
      <c r="AF62" s="404">
        <v>0</v>
      </c>
      <c r="AG62" s="404">
        <v>0</v>
      </c>
      <c r="AH62" s="404"/>
      <c r="AI62" s="404"/>
      <c r="AJ62" s="404">
        <v>0</v>
      </c>
      <c r="AK62" s="404"/>
      <c r="AL62" s="404"/>
      <c r="AM62" s="404"/>
      <c r="AN62" s="403">
        <f t="shared" si="39"/>
        <v>520</v>
      </c>
      <c r="AO62" s="13"/>
      <c r="AP62" s="263"/>
      <c r="AQ62" s="1039">
        <f t="shared" si="36"/>
        <v>40</v>
      </c>
      <c r="AR62" s="44" t="s">
        <v>121</v>
      </c>
      <c r="AS62" s="43">
        <v>43678</v>
      </c>
      <c r="AT62" s="44" t="s">
        <v>77</v>
      </c>
      <c r="AU62" s="12"/>
      <c r="AV62" s="45">
        <v>0</v>
      </c>
      <c r="AW62" s="45">
        <v>76.86</v>
      </c>
      <c r="AX62" s="45">
        <v>0</v>
      </c>
      <c r="AY62" s="45">
        <v>0</v>
      </c>
      <c r="AZ62" s="45">
        <v>76.86</v>
      </c>
      <c r="BA62" s="45">
        <v>0</v>
      </c>
      <c r="BB62" s="45">
        <v>0</v>
      </c>
      <c r="BC62" s="45">
        <v>0</v>
      </c>
      <c r="BD62" s="45">
        <v>263.52</v>
      </c>
      <c r="BE62" s="45">
        <v>0</v>
      </c>
      <c r="BF62" s="45">
        <v>0</v>
      </c>
      <c r="BG62" s="45">
        <v>0</v>
      </c>
      <c r="BH62" s="45"/>
      <c r="BI62" s="45">
        <v>0</v>
      </c>
      <c r="BJ62" s="45">
        <v>0</v>
      </c>
      <c r="BK62" s="45">
        <v>0</v>
      </c>
      <c r="BL62" s="45">
        <v>0</v>
      </c>
      <c r="BM62" s="45">
        <v>0</v>
      </c>
      <c r="BN62" s="45">
        <v>0</v>
      </c>
      <c r="BO62" s="45">
        <v>0</v>
      </c>
      <c r="BP62" s="45">
        <v>0</v>
      </c>
      <c r="BQ62" s="45">
        <v>10.98</v>
      </c>
      <c r="BR62" s="45">
        <v>0</v>
      </c>
      <c r="BS62" s="45">
        <v>0</v>
      </c>
      <c r="BT62" s="45">
        <v>0</v>
      </c>
      <c r="BU62" s="45">
        <v>0</v>
      </c>
      <c r="BV62" s="45">
        <v>0</v>
      </c>
      <c r="BW62" s="45">
        <v>0</v>
      </c>
      <c r="BX62" s="45">
        <v>0</v>
      </c>
      <c r="BY62" s="45">
        <v>32.94</v>
      </c>
      <c r="BZ62" s="45">
        <v>0</v>
      </c>
      <c r="CA62" s="45">
        <v>0</v>
      </c>
      <c r="CB62" s="45">
        <v>0</v>
      </c>
      <c r="CC62" s="45">
        <v>0</v>
      </c>
      <c r="CD62" s="33">
        <f t="shared" si="35"/>
        <v>461.16</v>
      </c>
      <c r="CE62" s="373"/>
      <c r="CF62" s="373"/>
      <c r="CG62" s="373"/>
      <c r="CH62" s="373"/>
      <c r="CI62" s="373"/>
      <c r="CJ62" s="373"/>
      <c r="CK62" s="373"/>
      <c r="CL62" s="373"/>
      <c r="CM62" s="373"/>
      <c r="CN62" s="373"/>
      <c r="CO62" s="373"/>
      <c r="CP62" s="373"/>
      <c r="CQ62" s="373"/>
      <c r="CR62" s="373"/>
      <c r="CS62" s="373"/>
      <c r="CT62" s="373"/>
      <c r="CU62" s="373"/>
      <c r="CV62" s="373"/>
      <c r="CW62" s="373"/>
      <c r="CX62" s="373"/>
      <c r="CY62" s="373"/>
      <c r="CZ62" s="373"/>
      <c r="DA62" s="373"/>
      <c r="DB62" s="373"/>
      <c r="DC62" s="373"/>
      <c r="DD62" s="373"/>
      <c r="DE62" s="373"/>
      <c r="DF62" s="373"/>
      <c r="DG62" s="373"/>
    </row>
    <row r="63" spans="1:111" ht="16.5" thickBot="1">
      <c r="A63" s="1032">
        <f t="shared" si="40"/>
        <v>51</v>
      </c>
      <c r="B63" s="415" t="s">
        <v>118</v>
      </c>
      <c r="C63" s="416">
        <v>43255</v>
      </c>
      <c r="D63" s="14" t="s">
        <v>211</v>
      </c>
      <c r="E63" s="402"/>
      <c r="F63" s="404">
        <v>0.8</v>
      </c>
      <c r="G63" s="404">
        <v>0</v>
      </c>
      <c r="H63" s="404">
        <v>2.5333333333333332</v>
      </c>
      <c r="I63" s="404">
        <v>0.4</v>
      </c>
      <c r="J63" s="404">
        <v>0</v>
      </c>
      <c r="K63" s="404">
        <v>0</v>
      </c>
      <c r="L63" s="404">
        <v>0</v>
      </c>
      <c r="M63" s="404">
        <v>0</v>
      </c>
      <c r="N63" s="404">
        <v>0</v>
      </c>
      <c r="O63" s="404">
        <v>0</v>
      </c>
      <c r="P63" s="404"/>
      <c r="Q63" s="404">
        <v>5.0666666666666664</v>
      </c>
      <c r="R63" s="404"/>
      <c r="S63" s="404">
        <v>0.93333333333333335</v>
      </c>
      <c r="T63" s="404">
        <v>0</v>
      </c>
      <c r="U63" s="404">
        <v>0</v>
      </c>
      <c r="V63" s="404">
        <v>0.26666666666666666</v>
      </c>
      <c r="W63" s="404"/>
      <c r="X63" s="404">
        <v>0</v>
      </c>
      <c r="Y63" s="404">
        <v>0</v>
      </c>
      <c r="Z63" s="404">
        <v>0</v>
      </c>
      <c r="AA63" s="404">
        <v>0</v>
      </c>
      <c r="AB63" s="404"/>
      <c r="AC63" s="404"/>
      <c r="AD63" s="404"/>
      <c r="AE63" s="404"/>
      <c r="AF63" s="404">
        <v>0</v>
      </c>
      <c r="AG63" s="404">
        <v>0</v>
      </c>
      <c r="AH63" s="404"/>
      <c r="AI63" s="404"/>
      <c r="AJ63" s="404">
        <v>0</v>
      </c>
      <c r="AK63" s="404"/>
      <c r="AL63" s="404"/>
      <c r="AM63" s="404"/>
      <c r="AN63" s="403">
        <f t="shared" si="39"/>
        <v>10</v>
      </c>
      <c r="AO63" s="13"/>
      <c r="AP63" s="263"/>
      <c r="AQ63" s="1039">
        <f t="shared" si="36"/>
        <v>41</v>
      </c>
      <c r="AR63" s="44" t="s">
        <v>121</v>
      </c>
      <c r="AS63" s="43">
        <v>43759</v>
      </c>
      <c r="AT63" s="44" t="s">
        <v>77</v>
      </c>
      <c r="AU63" s="12"/>
      <c r="AV63" s="45">
        <v>0</v>
      </c>
      <c r="AW63" s="45">
        <v>32.94</v>
      </c>
      <c r="AX63" s="45">
        <v>0</v>
      </c>
      <c r="AY63" s="45">
        <v>0</v>
      </c>
      <c r="AZ63" s="45">
        <v>0</v>
      </c>
      <c r="BA63" s="45">
        <v>32.94</v>
      </c>
      <c r="BB63" s="45">
        <v>0</v>
      </c>
      <c r="BC63" s="45">
        <v>0</v>
      </c>
      <c r="BD63" s="45">
        <v>0</v>
      </c>
      <c r="BE63" s="45">
        <v>0</v>
      </c>
      <c r="BF63" s="45">
        <v>0</v>
      </c>
      <c r="BG63" s="45">
        <v>0</v>
      </c>
      <c r="BH63" s="45"/>
      <c r="BI63" s="45">
        <v>0</v>
      </c>
      <c r="BJ63" s="45">
        <v>0</v>
      </c>
      <c r="BK63" s="45">
        <v>0</v>
      </c>
      <c r="BL63" s="45">
        <v>0</v>
      </c>
      <c r="BM63" s="45">
        <v>0</v>
      </c>
      <c r="BN63" s="45">
        <v>0</v>
      </c>
      <c r="BO63" s="45">
        <v>0</v>
      </c>
      <c r="BP63" s="45">
        <v>0</v>
      </c>
      <c r="BQ63" s="45">
        <v>0</v>
      </c>
      <c r="BR63" s="45">
        <v>0</v>
      </c>
      <c r="BS63" s="45">
        <v>0</v>
      </c>
      <c r="BT63" s="45">
        <v>0</v>
      </c>
      <c r="BU63" s="45">
        <v>0</v>
      </c>
      <c r="BV63" s="45">
        <v>0</v>
      </c>
      <c r="BW63" s="45">
        <v>0</v>
      </c>
      <c r="BX63" s="45">
        <v>0</v>
      </c>
      <c r="BY63" s="45">
        <v>0</v>
      </c>
      <c r="BZ63" s="45">
        <v>0</v>
      </c>
      <c r="CA63" s="45">
        <v>0</v>
      </c>
      <c r="CB63" s="45">
        <v>0</v>
      </c>
      <c r="CC63" s="45">
        <v>0</v>
      </c>
      <c r="CD63" s="33">
        <f t="shared" si="35"/>
        <v>65.88</v>
      </c>
      <c r="CE63" s="373"/>
      <c r="CF63" s="373"/>
      <c r="CG63" s="373"/>
      <c r="CH63" s="373"/>
      <c r="CI63" s="373"/>
      <c r="CJ63" s="373"/>
      <c r="CK63" s="373"/>
      <c r="CL63" s="373"/>
      <c r="CM63" s="373"/>
      <c r="CN63" s="373"/>
      <c r="CO63" s="373"/>
      <c r="CP63" s="373"/>
      <c r="CQ63" s="373"/>
      <c r="CR63" s="373"/>
      <c r="CS63" s="373"/>
      <c r="CT63" s="373"/>
      <c r="CU63" s="373"/>
      <c r="CV63" s="373"/>
      <c r="CW63" s="373"/>
      <c r="CX63" s="373"/>
      <c r="CY63" s="373"/>
      <c r="CZ63" s="373"/>
      <c r="DA63" s="373"/>
      <c r="DB63" s="373"/>
      <c r="DC63" s="373"/>
      <c r="DD63" s="373"/>
      <c r="DE63" s="373"/>
      <c r="DF63" s="373"/>
      <c r="DG63" s="373"/>
    </row>
    <row r="64" spans="1:111" ht="16.5" thickBot="1">
      <c r="A64" s="1032">
        <f t="shared" si="40"/>
        <v>52</v>
      </c>
      <c r="B64" s="415" t="s">
        <v>118</v>
      </c>
      <c r="C64" s="416">
        <v>43464</v>
      </c>
      <c r="D64" s="14" t="s">
        <v>74</v>
      </c>
      <c r="E64" s="402"/>
      <c r="F64" s="404">
        <v>85.333333333333329</v>
      </c>
      <c r="G64" s="404">
        <v>254</v>
      </c>
      <c r="H64" s="404">
        <v>7.0666666666666664</v>
      </c>
      <c r="I64" s="404">
        <v>6.666666666666667</v>
      </c>
      <c r="J64" s="404">
        <v>0</v>
      </c>
      <c r="K64" s="404">
        <v>0</v>
      </c>
      <c r="L64" s="404">
        <v>0</v>
      </c>
      <c r="M64" s="404">
        <v>0.13333333333333333</v>
      </c>
      <c r="N64" s="404">
        <v>0</v>
      </c>
      <c r="O64" s="404">
        <v>0</v>
      </c>
      <c r="P64" s="404"/>
      <c r="Q64" s="404">
        <v>0.26666666666666666</v>
      </c>
      <c r="R64" s="404"/>
      <c r="S64" s="404">
        <v>0</v>
      </c>
      <c r="T64" s="404">
        <v>0</v>
      </c>
      <c r="U64" s="404">
        <v>0</v>
      </c>
      <c r="V64" s="404">
        <v>0</v>
      </c>
      <c r="W64" s="404"/>
      <c r="X64" s="404">
        <v>0</v>
      </c>
      <c r="Y64" s="404">
        <v>0</v>
      </c>
      <c r="Z64" s="404">
        <v>0</v>
      </c>
      <c r="AA64" s="404">
        <v>0</v>
      </c>
      <c r="AB64" s="404"/>
      <c r="AC64" s="404"/>
      <c r="AD64" s="404"/>
      <c r="AE64" s="404"/>
      <c r="AF64" s="404">
        <v>0</v>
      </c>
      <c r="AG64" s="404">
        <v>0</v>
      </c>
      <c r="AH64" s="404"/>
      <c r="AI64" s="404"/>
      <c r="AJ64" s="404">
        <v>0</v>
      </c>
      <c r="AK64" s="404"/>
      <c r="AL64" s="404"/>
      <c r="AM64" s="404"/>
      <c r="AN64" s="403">
        <f t="shared" si="39"/>
        <v>353.46666666666664</v>
      </c>
      <c r="AO64" s="13"/>
      <c r="AP64" s="263"/>
      <c r="AR64" s="400"/>
      <c r="AS64" s="401"/>
      <c r="AT64" s="407" t="s">
        <v>219</v>
      </c>
      <c r="AU64" s="402"/>
      <c r="AV64" s="405">
        <f>AVERAGE(AV56:AV63)</f>
        <v>362.78872833843025</v>
      </c>
      <c r="AW64" s="405">
        <f>AVERAGE(AW56:AW63)</f>
        <v>342.67131753312947</v>
      </c>
      <c r="AX64" s="405">
        <f>AVERAGE(AX56:AX63)</f>
        <v>42.547499999999999</v>
      </c>
      <c r="AY64" s="405">
        <f t="shared" ref="AY64:CC64" si="41">AVERAGE(AY56:AY63)</f>
        <v>9.116049949031602</v>
      </c>
      <c r="AZ64" s="405">
        <f t="shared" ref="AZ64:BG64" si="42">AVERAGE(AZ56:AZ63)</f>
        <v>9.6074999999999999</v>
      </c>
      <c r="BA64" s="405">
        <f t="shared" si="42"/>
        <v>5.3917099898063201</v>
      </c>
      <c r="BB64" s="405">
        <f t="shared" si="42"/>
        <v>6.8625000000000007</v>
      </c>
      <c r="BC64" s="405">
        <f t="shared" si="42"/>
        <v>24.209989806320081</v>
      </c>
      <c r="BD64" s="405">
        <f t="shared" si="42"/>
        <v>32.94</v>
      </c>
      <c r="BE64" s="405">
        <f t="shared" si="42"/>
        <v>0</v>
      </c>
      <c r="BF64" s="405">
        <f t="shared" si="42"/>
        <v>0</v>
      </c>
      <c r="BG64" s="405">
        <f t="shared" si="42"/>
        <v>0</v>
      </c>
      <c r="BH64" s="405"/>
      <c r="BI64" s="405">
        <f t="shared" si="41"/>
        <v>2.5484199796126403</v>
      </c>
      <c r="BJ64" s="405">
        <f t="shared" si="41"/>
        <v>0</v>
      </c>
      <c r="BK64" s="405">
        <f t="shared" si="41"/>
        <v>0</v>
      </c>
      <c r="BL64" s="405">
        <f t="shared" si="41"/>
        <v>0</v>
      </c>
      <c r="BM64" s="405">
        <f t="shared" si="41"/>
        <v>0</v>
      </c>
      <c r="BN64" s="405">
        <f>AVERAGE(BN56:BN63)</f>
        <v>0</v>
      </c>
      <c r="BO64" s="405">
        <f t="shared" si="41"/>
        <v>0</v>
      </c>
      <c r="BP64" s="405">
        <f t="shared" si="41"/>
        <v>0</v>
      </c>
      <c r="BQ64" s="405">
        <f t="shared" si="41"/>
        <v>1.3725000000000001</v>
      </c>
      <c r="BR64" s="405">
        <f t="shared" si="41"/>
        <v>0</v>
      </c>
      <c r="BS64" s="405">
        <f t="shared" si="41"/>
        <v>0</v>
      </c>
      <c r="BT64" s="405">
        <f t="shared" si="41"/>
        <v>0</v>
      </c>
      <c r="BU64" s="405">
        <f t="shared" si="41"/>
        <v>0</v>
      </c>
      <c r="BV64" s="405">
        <f t="shared" si="41"/>
        <v>0</v>
      </c>
      <c r="BW64" s="405">
        <f t="shared" si="41"/>
        <v>0</v>
      </c>
      <c r="BX64" s="405">
        <f t="shared" si="41"/>
        <v>0</v>
      </c>
      <c r="BY64" s="405">
        <f t="shared" si="41"/>
        <v>8.2349999999999994</v>
      </c>
      <c r="BZ64" s="405">
        <f t="shared" si="41"/>
        <v>0</v>
      </c>
      <c r="CA64" s="405">
        <f t="shared" si="41"/>
        <v>0</v>
      </c>
      <c r="CB64" s="405">
        <f>AVERAGE(CB56:CB63)</f>
        <v>0</v>
      </c>
      <c r="CC64" s="405">
        <f t="shared" si="41"/>
        <v>0</v>
      </c>
      <c r="CD64" s="858">
        <f>SUM(CD56:CD63)</f>
        <v>6753.3897247706427</v>
      </c>
      <c r="CE64" s="373"/>
      <c r="CF64" s="373"/>
      <c r="CG64" s="373"/>
      <c r="CH64" s="373"/>
      <c r="CI64" s="373"/>
      <c r="CJ64" s="373"/>
      <c r="CK64" s="373"/>
      <c r="CL64" s="373"/>
      <c r="CM64" s="373"/>
      <c r="CN64" s="373"/>
      <c r="CO64" s="373"/>
      <c r="CP64" s="373"/>
      <c r="CQ64" s="373"/>
      <c r="CR64" s="373"/>
      <c r="CS64" s="373"/>
      <c r="CT64" s="373"/>
      <c r="CU64" s="373"/>
      <c r="CV64" s="373"/>
      <c r="CW64" s="373"/>
      <c r="CX64" s="373"/>
      <c r="CY64" s="373"/>
      <c r="CZ64" s="373"/>
      <c r="DA64" s="373"/>
      <c r="DB64" s="373"/>
      <c r="DC64" s="373"/>
      <c r="DD64" s="373"/>
      <c r="DE64" s="373"/>
      <c r="DF64" s="373"/>
      <c r="DG64" s="373"/>
    </row>
    <row r="65" spans="1:111" s="13" customFormat="1" ht="16.5" thickBot="1">
      <c r="A65" s="1032">
        <f t="shared" si="40"/>
        <v>53</v>
      </c>
      <c r="B65" s="14" t="s">
        <v>118</v>
      </c>
      <c r="C65" s="82">
        <v>43514</v>
      </c>
      <c r="D65" s="14" t="s">
        <v>74</v>
      </c>
      <c r="E65" s="12"/>
      <c r="F65" s="156">
        <v>3.3333333333333335</v>
      </c>
      <c r="G65" s="156">
        <v>32.133333333333333</v>
      </c>
      <c r="H65" s="156">
        <v>7.8666666666666663</v>
      </c>
      <c r="I65" s="156">
        <v>0</v>
      </c>
      <c r="J65" s="156">
        <v>0</v>
      </c>
      <c r="K65" s="156">
        <v>0</v>
      </c>
      <c r="L65" s="156">
        <v>0</v>
      </c>
      <c r="M65" s="156">
        <v>0.13333333333333333</v>
      </c>
      <c r="N65" s="156">
        <v>0</v>
      </c>
      <c r="O65" s="156">
        <v>0</v>
      </c>
      <c r="P65" s="156">
        <v>0.4</v>
      </c>
      <c r="Q65" s="156">
        <v>0</v>
      </c>
      <c r="R65" s="156"/>
      <c r="S65" s="156">
        <v>0</v>
      </c>
      <c r="T65" s="156">
        <v>0</v>
      </c>
      <c r="U65" s="156">
        <v>0</v>
      </c>
      <c r="V65" s="156">
        <v>0</v>
      </c>
      <c r="W65" s="156">
        <v>0</v>
      </c>
      <c r="X65" s="156">
        <v>0</v>
      </c>
      <c r="Y65" s="156">
        <v>0</v>
      </c>
      <c r="Z65" s="156">
        <v>0</v>
      </c>
      <c r="AA65" s="156">
        <v>0</v>
      </c>
      <c r="AB65" s="156">
        <v>0</v>
      </c>
      <c r="AC65" s="156">
        <v>0</v>
      </c>
      <c r="AD65" s="156">
        <v>0</v>
      </c>
      <c r="AE65" s="156">
        <v>0</v>
      </c>
      <c r="AF65" s="156">
        <v>0</v>
      </c>
      <c r="AG65" s="156">
        <v>0</v>
      </c>
      <c r="AH65" s="156">
        <v>0</v>
      </c>
      <c r="AI65" s="156">
        <v>0</v>
      </c>
      <c r="AJ65" s="156">
        <v>0</v>
      </c>
      <c r="AK65" s="156">
        <v>0</v>
      </c>
      <c r="AL65" s="156">
        <v>0</v>
      </c>
      <c r="AM65" s="156">
        <v>0</v>
      </c>
      <c r="AN65" s="157">
        <f t="shared" si="39"/>
        <v>43.866666666666667</v>
      </c>
      <c r="AP65" s="263"/>
      <c r="AQ65" s="886"/>
      <c r="CE65" s="373"/>
      <c r="CF65" s="373"/>
      <c r="CG65" s="373"/>
      <c r="CH65" s="373"/>
      <c r="CI65" s="373"/>
      <c r="CJ65" s="373"/>
      <c r="CK65" s="373"/>
      <c r="CL65" s="373"/>
      <c r="CM65" s="373"/>
      <c r="CN65" s="373"/>
      <c r="CO65" s="373"/>
      <c r="CP65" s="373"/>
      <c r="CQ65" s="373"/>
      <c r="CR65" s="373"/>
      <c r="CS65" s="373"/>
      <c r="CT65" s="373"/>
      <c r="CU65" s="373"/>
      <c r="CV65" s="373"/>
      <c r="CW65" s="373"/>
      <c r="CX65" s="373"/>
      <c r="CY65" s="373"/>
      <c r="CZ65" s="373"/>
      <c r="DA65" s="373"/>
      <c r="DB65" s="373"/>
      <c r="DC65" s="373"/>
      <c r="DD65" s="373"/>
      <c r="DE65" s="373"/>
      <c r="DF65" s="373"/>
      <c r="DG65" s="373"/>
    </row>
    <row r="66" spans="1:111" s="13" customFormat="1" ht="16.5" thickBot="1">
      <c r="A66" s="1032">
        <f t="shared" si="40"/>
        <v>54</v>
      </c>
      <c r="B66" s="14" t="s">
        <v>118</v>
      </c>
      <c r="C66" s="82">
        <v>43573</v>
      </c>
      <c r="D66" s="14" t="s">
        <v>74</v>
      </c>
      <c r="E66" s="12"/>
      <c r="F66" s="156">
        <v>8.9333333333333336</v>
      </c>
      <c r="G66" s="156">
        <v>43.6</v>
      </c>
      <c r="H66" s="156">
        <v>13.733333333333333</v>
      </c>
      <c r="I66" s="156">
        <v>0.13333333333333333</v>
      </c>
      <c r="J66" s="156">
        <v>0</v>
      </c>
      <c r="K66" s="156">
        <v>0</v>
      </c>
      <c r="L66" s="156">
        <v>0</v>
      </c>
      <c r="M66" s="156">
        <v>0</v>
      </c>
      <c r="N66" s="156">
        <v>0</v>
      </c>
      <c r="O66" s="156">
        <v>0</v>
      </c>
      <c r="P66" s="156">
        <v>0</v>
      </c>
      <c r="Q66" s="156">
        <v>0</v>
      </c>
      <c r="R66" s="156"/>
      <c r="S66" s="156">
        <v>0</v>
      </c>
      <c r="T66" s="156">
        <v>0</v>
      </c>
      <c r="U66" s="156">
        <v>0</v>
      </c>
      <c r="V66" s="156">
        <v>0</v>
      </c>
      <c r="W66" s="156">
        <v>0</v>
      </c>
      <c r="X66" s="156">
        <v>0</v>
      </c>
      <c r="Y66" s="156">
        <v>0</v>
      </c>
      <c r="Z66" s="156">
        <v>0</v>
      </c>
      <c r="AA66" s="156">
        <v>0</v>
      </c>
      <c r="AB66" s="156">
        <v>0</v>
      </c>
      <c r="AC66" s="156">
        <v>0</v>
      </c>
      <c r="AD66" s="156">
        <v>0</v>
      </c>
      <c r="AE66" s="156">
        <v>0</v>
      </c>
      <c r="AF66" s="156">
        <v>0</v>
      </c>
      <c r="AG66" s="156">
        <v>0</v>
      </c>
      <c r="AH66" s="156">
        <v>0</v>
      </c>
      <c r="AI66" s="156">
        <v>0</v>
      </c>
      <c r="AJ66" s="156">
        <v>0</v>
      </c>
      <c r="AK66" s="156">
        <v>0</v>
      </c>
      <c r="AL66" s="156">
        <v>0.13333333333333333</v>
      </c>
      <c r="AM66" s="156">
        <v>0</v>
      </c>
      <c r="AN66" s="157">
        <f t="shared" si="39"/>
        <v>66.533333333333346</v>
      </c>
      <c r="AP66" s="263"/>
      <c r="AQ66" s="886"/>
      <c r="CE66" s="373"/>
      <c r="CF66" s="373"/>
      <c r="CG66" s="373"/>
      <c r="CH66" s="373"/>
      <c r="CI66" s="373"/>
      <c r="CJ66" s="373"/>
      <c r="CK66" s="373"/>
      <c r="CL66" s="373"/>
      <c r="CM66" s="373"/>
      <c r="CN66" s="373"/>
      <c r="CO66" s="373"/>
      <c r="CP66" s="373"/>
      <c r="CQ66" s="373"/>
      <c r="CR66" s="373"/>
      <c r="CS66" s="373"/>
      <c r="CT66" s="373"/>
      <c r="CU66" s="373"/>
      <c r="CV66" s="373"/>
      <c r="CW66" s="373"/>
      <c r="CX66" s="373"/>
      <c r="CY66" s="373"/>
      <c r="CZ66" s="373"/>
      <c r="DA66" s="373"/>
      <c r="DB66" s="373"/>
      <c r="DC66" s="373"/>
      <c r="DD66" s="373"/>
      <c r="DE66" s="373"/>
      <c r="DF66" s="373"/>
      <c r="DG66" s="373"/>
    </row>
    <row r="67" spans="1:111" ht="16.5" thickBot="1">
      <c r="A67" s="1032">
        <f t="shared" si="40"/>
        <v>55</v>
      </c>
      <c r="B67" s="14" t="s">
        <v>118</v>
      </c>
      <c r="C67" s="82">
        <v>43609</v>
      </c>
      <c r="D67" s="14" t="s">
        <v>74</v>
      </c>
      <c r="E67" s="12"/>
      <c r="F67" s="156">
        <v>10.4</v>
      </c>
      <c r="G67" s="156">
        <v>1.2</v>
      </c>
      <c r="H67" s="156">
        <v>1.7333333333333334</v>
      </c>
      <c r="I67" s="156">
        <v>0</v>
      </c>
      <c r="J67" s="156">
        <v>0</v>
      </c>
      <c r="K67" s="156">
        <v>0</v>
      </c>
      <c r="L67" s="156">
        <v>0.4</v>
      </c>
      <c r="M67" s="156">
        <v>0</v>
      </c>
      <c r="N67" s="156">
        <v>0</v>
      </c>
      <c r="O67" s="156">
        <v>0</v>
      </c>
      <c r="P67" s="156">
        <v>0</v>
      </c>
      <c r="Q67" s="156">
        <v>0</v>
      </c>
      <c r="R67" s="156"/>
      <c r="S67" s="156">
        <v>0</v>
      </c>
      <c r="T67" s="156">
        <v>0</v>
      </c>
      <c r="U67" s="156">
        <v>0</v>
      </c>
      <c r="V67" s="156">
        <v>0</v>
      </c>
      <c r="W67" s="156">
        <v>0</v>
      </c>
      <c r="X67" s="156">
        <v>0</v>
      </c>
      <c r="Y67" s="156">
        <v>0</v>
      </c>
      <c r="Z67" s="156">
        <v>0</v>
      </c>
      <c r="AA67" s="156">
        <v>0</v>
      </c>
      <c r="AB67" s="156">
        <v>0</v>
      </c>
      <c r="AC67" s="156">
        <v>0</v>
      </c>
      <c r="AD67" s="156">
        <v>0</v>
      </c>
      <c r="AE67" s="156">
        <v>0</v>
      </c>
      <c r="AF67" s="156">
        <v>0</v>
      </c>
      <c r="AG67" s="156">
        <v>0</v>
      </c>
      <c r="AH67" s="156">
        <v>0</v>
      </c>
      <c r="AI67" s="156">
        <v>0</v>
      </c>
      <c r="AJ67" s="156">
        <v>0</v>
      </c>
      <c r="AK67" s="156">
        <v>0</v>
      </c>
      <c r="AL67" s="156">
        <v>0</v>
      </c>
      <c r="AM67" s="156">
        <v>0</v>
      </c>
      <c r="AN67" s="157">
        <f t="shared" si="39"/>
        <v>13.733333333333333</v>
      </c>
      <c r="AO67" s="13"/>
      <c r="AP67" s="263"/>
      <c r="AQ67" s="1039">
        <f>AQ63+1</f>
        <v>42</v>
      </c>
      <c r="AR67" s="400" t="s">
        <v>94</v>
      </c>
      <c r="AS67" s="401">
        <v>43336</v>
      </c>
      <c r="AT67" s="400" t="s">
        <v>77</v>
      </c>
      <c r="AU67" s="402"/>
      <c r="AV67" s="404">
        <v>509.68399592252808</v>
      </c>
      <c r="AW67" s="404">
        <v>30.581039755351682</v>
      </c>
      <c r="AX67" s="404">
        <v>0</v>
      </c>
      <c r="AY67" s="404">
        <v>0</v>
      </c>
      <c r="AZ67" s="404">
        <v>0</v>
      </c>
      <c r="BA67" s="404">
        <v>0</v>
      </c>
      <c r="BB67" s="404">
        <v>101.93679918450562</v>
      </c>
      <c r="BC67" s="404">
        <v>0</v>
      </c>
      <c r="BD67" s="404">
        <v>0</v>
      </c>
      <c r="BE67" s="404">
        <v>0</v>
      </c>
      <c r="BF67" s="404"/>
      <c r="BG67" s="404">
        <v>0</v>
      </c>
      <c r="BH67" s="404"/>
      <c r="BI67" s="404">
        <v>0</v>
      </c>
      <c r="BJ67" s="404">
        <v>0</v>
      </c>
      <c r="BK67" s="404">
        <v>0</v>
      </c>
      <c r="BL67" s="404">
        <v>0</v>
      </c>
      <c r="BM67" s="404">
        <v>0</v>
      </c>
      <c r="BN67" s="404"/>
      <c r="BO67" s="404">
        <v>0</v>
      </c>
      <c r="BP67" s="404">
        <v>0</v>
      </c>
      <c r="BQ67" s="404">
        <v>0</v>
      </c>
      <c r="BR67" s="404"/>
      <c r="BS67" s="404"/>
      <c r="BT67" s="404"/>
      <c r="BU67" s="404"/>
      <c r="BV67" s="404">
        <v>0</v>
      </c>
      <c r="BW67" s="404">
        <v>0</v>
      </c>
      <c r="BX67" s="404"/>
      <c r="BY67" s="404"/>
      <c r="BZ67" s="404">
        <v>0</v>
      </c>
      <c r="CA67" s="404"/>
      <c r="CB67" s="404"/>
      <c r="CC67" s="404"/>
      <c r="CD67" s="403">
        <f t="shared" ref="CD67:CD72" si="43">SUM(AV67:CC67)</f>
        <v>642.20183486238534</v>
      </c>
      <c r="CE67" s="373"/>
      <c r="CF67" s="373"/>
      <c r="CG67" s="373"/>
      <c r="CH67" s="373"/>
      <c r="CI67" s="373"/>
      <c r="CJ67" s="373"/>
      <c r="CK67" s="373"/>
      <c r="CL67" s="373"/>
      <c r="CM67" s="373"/>
      <c r="CN67" s="373"/>
      <c r="CO67" s="373"/>
      <c r="CP67" s="373"/>
      <c r="CQ67" s="373"/>
      <c r="CR67" s="373"/>
      <c r="CS67" s="373"/>
      <c r="CT67" s="373"/>
      <c r="CU67" s="373"/>
      <c r="CV67" s="373"/>
      <c r="CW67" s="373"/>
      <c r="CX67" s="373"/>
      <c r="CY67" s="373"/>
      <c r="CZ67" s="373"/>
      <c r="DA67" s="373"/>
      <c r="DB67" s="373"/>
      <c r="DC67" s="373"/>
      <c r="DD67" s="373"/>
      <c r="DE67" s="373"/>
      <c r="DF67" s="373"/>
      <c r="DG67" s="373"/>
    </row>
    <row r="68" spans="1:111" ht="16.5" thickBot="1">
      <c r="A68" s="1032">
        <f t="shared" si="40"/>
        <v>56</v>
      </c>
      <c r="B68" s="14" t="s">
        <v>118</v>
      </c>
      <c r="C68" s="35">
        <v>43643</v>
      </c>
      <c r="D68" s="14" t="s">
        <v>74</v>
      </c>
      <c r="E68" s="12"/>
      <c r="F68" s="156">
        <v>160.53333333333333</v>
      </c>
      <c r="G68" s="156">
        <v>87.86666666666666</v>
      </c>
      <c r="H68" s="156">
        <v>23.466666666666665</v>
      </c>
      <c r="I68" s="156">
        <v>0.53333333333333333</v>
      </c>
      <c r="J68" s="156">
        <v>0.13333333333333333</v>
      </c>
      <c r="K68" s="156">
        <v>0</v>
      </c>
      <c r="L68" s="156">
        <v>0</v>
      </c>
      <c r="M68" s="156">
        <v>0</v>
      </c>
      <c r="N68" s="156">
        <v>1.2</v>
      </c>
      <c r="O68" s="156">
        <v>0</v>
      </c>
      <c r="P68" s="156">
        <v>0</v>
      </c>
      <c r="Q68" s="156">
        <v>0</v>
      </c>
      <c r="R68" s="156"/>
      <c r="S68" s="156">
        <v>0</v>
      </c>
      <c r="T68" s="156">
        <v>0</v>
      </c>
      <c r="U68" s="156">
        <v>0</v>
      </c>
      <c r="V68" s="156">
        <v>0.13333333333333333</v>
      </c>
      <c r="W68" s="156">
        <v>0</v>
      </c>
      <c r="X68" s="156">
        <v>0</v>
      </c>
      <c r="Y68" s="156">
        <v>0.13333333333333333</v>
      </c>
      <c r="Z68" s="156">
        <v>0</v>
      </c>
      <c r="AA68" s="156">
        <v>1.6</v>
      </c>
      <c r="AB68" s="156">
        <v>0</v>
      </c>
      <c r="AC68" s="156">
        <v>0</v>
      </c>
      <c r="AD68" s="156">
        <v>0</v>
      </c>
      <c r="AE68" s="156">
        <v>0</v>
      </c>
      <c r="AF68" s="156">
        <v>0.66666666666666663</v>
      </c>
      <c r="AG68" s="156">
        <v>0</v>
      </c>
      <c r="AH68" s="156">
        <v>0</v>
      </c>
      <c r="AI68" s="156">
        <v>0</v>
      </c>
      <c r="AJ68" s="156">
        <v>0.26666666666666666</v>
      </c>
      <c r="AK68" s="156">
        <v>0</v>
      </c>
      <c r="AL68" s="156">
        <v>1.7333333333333334</v>
      </c>
      <c r="AM68" s="156">
        <v>0</v>
      </c>
      <c r="AN68" s="157">
        <f t="shared" si="39"/>
        <v>278.26666666666665</v>
      </c>
      <c r="AO68" s="13"/>
      <c r="AP68" s="263"/>
      <c r="AQ68" s="1039">
        <f t="shared" ref="AQ68:AQ72" si="44">AQ67+1</f>
        <v>43</v>
      </c>
      <c r="AR68" s="400" t="s">
        <v>94</v>
      </c>
      <c r="AS68" s="401">
        <v>43464</v>
      </c>
      <c r="AT68" s="400" t="s">
        <v>77</v>
      </c>
      <c r="AU68" s="402"/>
      <c r="AV68" s="404">
        <v>50.968399592252808</v>
      </c>
      <c r="AW68" s="404">
        <v>163.09887869520898</v>
      </c>
      <c r="AX68" s="404">
        <v>0</v>
      </c>
      <c r="AY68" s="404">
        <v>0</v>
      </c>
      <c r="AZ68" s="404">
        <v>0</v>
      </c>
      <c r="BA68" s="404">
        <v>122.32415902140673</v>
      </c>
      <c r="BB68" s="404">
        <v>0</v>
      </c>
      <c r="BC68" s="404">
        <v>0</v>
      </c>
      <c r="BD68" s="404">
        <v>0</v>
      </c>
      <c r="BE68" s="404">
        <v>0</v>
      </c>
      <c r="BF68" s="404"/>
      <c r="BG68" s="404">
        <v>0</v>
      </c>
      <c r="BH68" s="404"/>
      <c r="BI68" s="404">
        <v>0</v>
      </c>
      <c r="BJ68" s="404">
        <v>0</v>
      </c>
      <c r="BK68" s="404">
        <v>0</v>
      </c>
      <c r="BL68" s="404">
        <v>10.193679918450561</v>
      </c>
      <c r="BM68" s="404">
        <v>0</v>
      </c>
      <c r="BN68" s="404"/>
      <c r="BO68" s="404">
        <v>0</v>
      </c>
      <c r="BP68" s="404">
        <v>0</v>
      </c>
      <c r="BQ68" s="404">
        <v>0</v>
      </c>
      <c r="BR68" s="404"/>
      <c r="BS68" s="404"/>
      <c r="BT68" s="404"/>
      <c r="BU68" s="404"/>
      <c r="BV68" s="404">
        <v>0</v>
      </c>
      <c r="BW68" s="404">
        <v>0</v>
      </c>
      <c r="BX68" s="404"/>
      <c r="BY68" s="404"/>
      <c r="BZ68" s="404">
        <v>0</v>
      </c>
      <c r="CA68" s="404"/>
      <c r="CB68" s="404"/>
      <c r="CC68" s="404"/>
      <c r="CD68" s="403">
        <f t="shared" si="43"/>
        <v>346.58511722731907</v>
      </c>
      <c r="CE68" s="373"/>
      <c r="CF68" s="373"/>
      <c r="CG68" s="373"/>
      <c r="CH68" s="373"/>
      <c r="CI68" s="373"/>
      <c r="CJ68" s="373"/>
      <c r="CK68" s="373"/>
      <c r="CL68" s="373"/>
      <c r="CM68" s="373"/>
      <c r="CN68" s="373"/>
      <c r="CO68" s="373"/>
      <c r="CP68" s="373"/>
      <c r="CQ68" s="373"/>
      <c r="CR68" s="373"/>
      <c r="CS68" s="373"/>
      <c r="CT68" s="373"/>
      <c r="CU68" s="373"/>
      <c r="CV68" s="373"/>
      <c r="CW68" s="373"/>
      <c r="CX68" s="373"/>
      <c r="CY68" s="373"/>
      <c r="CZ68" s="373"/>
      <c r="DA68" s="373"/>
      <c r="DB68" s="373"/>
      <c r="DC68" s="373"/>
      <c r="DD68" s="373"/>
      <c r="DE68" s="373"/>
      <c r="DF68" s="373"/>
      <c r="DG68" s="373"/>
    </row>
    <row r="69" spans="1:111" ht="16.5" thickBot="1">
      <c r="A69" s="1032">
        <f t="shared" si="40"/>
        <v>57</v>
      </c>
      <c r="B69" s="14" t="s">
        <v>118</v>
      </c>
      <c r="C69" s="35">
        <v>43811</v>
      </c>
      <c r="D69" s="14" t="s">
        <v>74</v>
      </c>
      <c r="E69" s="12"/>
      <c r="F69" s="156">
        <v>1.2</v>
      </c>
      <c r="G69" s="156">
        <v>0</v>
      </c>
      <c r="H69" s="156">
        <v>0.66666666666666663</v>
      </c>
      <c r="I69" s="156">
        <v>0</v>
      </c>
      <c r="J69" s="156">
        <v>0</v>
      </c>
      <c r="K69" s="156">
        <v>0</v>
      </c>
      <c r="L69" s="156">
        <v>0</v>
      </c>
      <c r="M69" s="156">
        <v>0</v>
      </c>
      <c r="N69" s="156">
        <v>0</v>
      </c>
      <c r="O69" s="156">
        <v>0</v>
      </c>
      <c r="P69" s="156">
        <v>0</v>
      </c>
      <c r="Q69" s="156">
        <v>0</v>
      </c>
      <c r="R69" s="156"/>
      <c r="S69" s="156">
        <v>0</v>
      </c>
      <c r="T69" s="156">
        <v>0</v>
      </c>
      <c r="U69" s="156">
        <v>0.13333333333333333</v>
      </c>
      <c r="V69" s="156">
        <v>0</v>
      </c>
      <c r="W69" s="156">
        <v>0</v>
      </c>
      <c r="X69" s="156">
        <v>0</v>
      </c>
      <c r="Y69" s="156">
        <v>0</v>
      </c>
      <c r="Z69" s="156">
        <v>0</v>
      </c>
      <c r="AA69" s="156">
        <v>0</v>
      </c>
      <c r="AB69" s="156">
        <v>0</v>
      </c>
      <c r="AC69" s="156">
        <v>0</v>
      </c>
      <c r="AD69" s="156">
        <v>0</v>
      </c>
      <c r="AE69" s="156">
        <v>0</v>
      </c>
      <c r="AF69" s="156">
        <v>0</v>
      </c>
      <c r="AG69" s="156">
        <v>0</v>
      </c>
      <c r="AH69" s="156">
        <v>0</v>
      </c>
      <c r="AI69" s="156">
        <v>0</v>
      </c>
      <c r="AJ69" s="156">
        <v>0</v>
      </c>
      <c r="AK69" s="156">
        <v>0</v>
      </c>
      <c r="AL69" s="156">
        <v>0</v>
      </c>
      <c r="AM69" s="156">
        <v>0</v>
      </c>
      <c r="AN69" s="157">
        <f t="shared" si="39"/>
        <v>2</v>
      </c>
      <c r="AO69" s="13"/>
      <c r="AP69" s="263"/>
      <c r="AQ69" s="1039">
        <f t="shared" si="44"/>
        <v>44</v>
      </c>
      <c r="AR69" s="44" t="s">
        <v>94</v>
      </c>
      <c r="AS69" s="56">
        <v>43569</v>
      </c>
      <c r="AT69" s="44" t="s">
        <v>77</v>
      </c>
      <c r="AU69" s="12"/>
      <c r="AV69" s="45">
        <v>32.94</v>
      </c>
      <c r="AW69" s="45">
        <v>724.68000000000006</v>
      </c>
      <c r="AX69" s="45">
        <v>0</v>
      </c>
      <c r="AY69" s="45">
        <v>10.98</v>
      </c>
      <c r="AZ69" s="45">
        <v>1207.8</v>
      </c>
      <c r="BA69" s="45">
        <v>10.98</v>
      </c>
      <c r="BB69" s="45">
        <v>0</v>
      </c>
      <c r="BC69" s="45">
        <v>21.96</v>
      </c>
      <c r="BD69" s="45">
        <v>0</v>
      </c>
      <c r="BE69" s="45">
        <v>0</v>
      </c>
      <c r="BF69" s="45">
        <v>0</v>
      </c>
      <c r="BG69" s="45">
        <v>0</v>
      </c>
      <c r="BH69" s="45"/>
      <c r="BI69" s="45">
        <v>0</v>
      </c>
      <c r="BJ69" s="45">
        <v>0</v>
      </c>
      <c r="BK69" s="45">
        <v>0</v>
      </c>
      <c r="BL69" s="45">
        <v>0</v>
      </c>
      <c r="BM69" s="45">
        <v>0</v>
      </c>
      <c r="BN69" s="45">
        <v>0</v>
      </c>
      <c r="BO69" s="45">
        <v>0</v>
      </c>
      <c r="BP69" s="45">
        <v>10.98</v>
      </c>
      <c r="BQ69" s="45">
        <v>0</v>
      </c>
      <c r="BR69" s="45">
        <v>0</v>
      </c>
      <c r="BS69" s="45">
        <v>0</v>
      </c>
      <c r="BT69" s="45">
        <v>0</v>
      </c>
      <c r="BU69" s="45">
        <v>0</v>
      </c>
      <c r="BV69" s="45">
        <v>0</v>
      </c>
      <c r="BW69" s="45">
        <v>0</v>
      </c>
      <c r="BX69" s="45">
        <v>0</v>
      </c>
      <c r="BY69" s="45">
        <v>0</v>
      </c>
      <c r="BZ69" s="45">
        <v>0</v>
      </c>
      <c r="CA69" s="45">
        <v>0</v>
      </c>
      <c r="CB69" s="45">
        <v>0</v>
      </c>
      <c r="CC69" s="45">
        <v>0</v>
      </c>
      <c r="CD69" s="33">
        <f t="shared" si="43"/>
        <v>2020.3200000000002</v>
      </c>
      <c r="CE69" s="373"/>
      <c r="CF69" s="373"/>
      <c r="CG69" s="373"/>
      <c r="CH69" s="373"/>
      <c r="CI69" s="373"/>
      <c r="CJ69" s="373"/>
      <c r="CK69" s="373"/>
      <c r="CL69" s="373"/>
      <c r="CM69" s="373"/>
      <c r="CN69" s="373"/>
      <c r="CO69" s="373"/>
      <c r="CP69" s="373"/>
      <c r="CQ69" s="373"/>
      <c r="CR69" s="373"/>
      <c r="CS69" s="373"/>
      <c r="CT69" s="373"/>
      <c r="CU69" s="373"/>
      <c r="CV69" s="373"/>
      <c r="CW69" s="373"/>
      <c r="CX69" s="373"/>
      <c r="CY69" s="373"/>
      <c r="CZ69" s="373"/>
      <c r="DA69" s="373"/>
      <c r="DB69" s="373"/>
      <c r="DC69" s="373"/>
      <c r="DD69" s="373"/>
      <c r="DE69" s="373"/>
      <c r="DF69" s="373"/>
      <c r="DG69" s="373"/>
    </row>
    <row r="70" spans="1:111" ht="16.5" thickBot="1">
      <c r="B70" s="415"/>
      <c r="C70" s="416"/>
      <c r="D70" s="720" t="s">
        <v>219</v>
      </c>
      <c r="E70" s="402"/>
      <c r="F70" s="405">
        <f>AVERAGE(F61:F69)</f>
        <v>31.437037037037037</v>
      </c>
      <c r="G70" s="405">
        <f>AVERAGE(G61:G69)</f>
        <v>98.4</v>
      </c>
      <c r="H70" s="405">
        <f>AVERAGE(H61:H69)</f>
        <v>11.392592592592592</v>
      </c>
      <c r="I70" s="405">
        <f t="shared" ref="I70:AM70" si="45">AVERAGE(I61:I69)</f>
        <v>0.85925925925925939</v>
      </c>
      <c r="J70" s="405">
        <f t="shared" ref="J70:Q70" si="46">AVERAGE(J61:J69)</f>
        <v>1.4814814814814815E-2</v>
      </c>
      <c r="K70" s="405">
        <f t="shared" si="46"/>
        <v>0</v>
      </c>
      <c r="L70" s="405">
        <f t="shared" si="46"/>
        <v>4.4444444444444446E-2</v>
      </c>
      <c r="M70" s="405">
        <f t="shared" si="46"/>
        <v>2.9629629629629631E-2</v>
      </c>
      <c r="N70" s="405">
        <f t="shared" si="46"/>
        <v>0.13333333333333333</v>
      </c>
      <c r="O70" s="405">
        <f t="shared" si="46"/>
        <v>0</v>
      </c>
      <c r="P70" s="405">
        <f t="shared" si="46"/>
        <v>0.08</v>
      </c>
      <c r="Q70" s="405">
        <f t="shared" si="46"/>
        <v>0.59259259259259256</v>
      </c>
      <c r="R70" s="405"/>
      <c r="S70" s="405">
        <f t="shared" si="45"/>
        <v>0.1037037037037037</v>
      </c>
      <c r="T70" s="405">
        <f t="shared" si="45"/>
        <v>0</v>
      </c>
      <c r="U70" s="405">
        <f t="shared" si="45"/>
        <v>1.4814814814814815E-2</v>
      </c>
      <c r="V70" s="405">
        <f t="shared" si="45"/>
        <v>4.4444444444444446E-2</v>
      </c>
      <c r="W70" s="405">
        <f t="shared" si="45"/>
        <v>0</v>
      </c>
      <c r="X70" s="405">
        <f t="shared" si="45"/>
        <v>0</v>
      </c>
      <c r="Y70" s="405">
        <f t="shared" si="45"/>
        <v>1.4814814814814815E-2</v>
      </c>
      <c r="Z70" s="405">
        <f t="shared" si="45"/>
        <v>0</v>
      </c>
      <c r="AA70" s="405">
        <f t="shared" si="45"/>
        <v>0.17777777777777778</v>
      </c>
      <c r="AB70" s="405">
        <f t="shared" si="45"/>
        <v>0</v>
      </c>
      <c r="AC70" s="405">
        <f t="shared" si="45"/>
        <v>0</v>
      </c>
      <c r="AD70" s="405">
        <f t="shared" si="45"/>
        <v>0</v>
      </c>
      <c r="AE70" s="405">
        <f t="shared" si="45"/>
        <v>0</v>
      </c>
      <c r="AF70" s="405">
        <f t="shared" si="45"/>
        <v>7.407407407407407E-2</v>
      </c>
      <c r="AG70" s="405">
        <f t="shared" si="45"/>
        <v>0</v>
      </c>
      <c r="AH70" s="405">
        <f t="shared" si="45"/>
        <v>0</v>
      </c>
      <c r="AI70" s="405">
        <f t="shared" si="45"/>
        <v>0</v>
      </c>
      <c r="AJ70" s="405">
        <f t="shared" si="45"/>
        <v>2.9629629629629631E-2</v>
      </c>
      <c r="AK70" s="405">
        <f t="shared" si="45"/>
        <v>0</v>
      </c>
      <c r="AL70" s="405">
        <f>AVERAGE(AL61:AL69)</f>
        <v>0.37333333333333335</v>
      </c>
      <c r="AM70" s="405">
        <f t="shared" si="45"/>
        <v>0</v>
      </c>
      <c r="AN70" s="859">
        <f>SUM(AN61:AN69)</f>
        <v>1292.5333333333333</v>
      </c>
      <c r="AO70" s="13"/>
      <c r="AP70" s="263"/>
      <c r="AQ70" s="1039">
        <f t="shared" si="44"/>
        <v>45</v>
      </c>
      <c r="AR70" s="44" t="s">
        <v>94</v>
      </c>
      <c r="AS70" s="43">
        <v>43648</v>
      </c>
      <c r="AT70" s="44" t="s">
        <v>77</v>
      </c>
      <c r="AU70" s="12"/>
      <c r="AV70" s="45">
        <v>0</v>
      </c>
      <c r="AW70" s="45">
        <v>153.72</v>
      </c>
      <c r="AX70" s="45">
        <v>0</v>
      </c>
      <c r="AY70" s="45">
        <v>0</v>
      </c>
      <c r="AZ70" s="45">
        <v>0</v>
      </c>
      <c r="BA70" s="45">
        <v>0</v>
      </c>
      <c r="BB70" s="45">
        <v>0</v>
      </c>
      <c r="BC70" s="45">
        <v>0</v>
      </c>
      <c r="BD70" s="45">
        <v>0</v>
      </c>
      <c r="BE70" s="45">
        <v>0</v>
      </c>
      <c r="BF70" s="45">
        <v>0</v>
      </c>
      <c r="BG70" s="45">
        <v>0</v>
      </c>
      <c r="BH70" s="45"/>
      <c r="BI70" s="45">
        <v>0</v>
      </c>
      <c r="BJ70" s="45">
        <v>0</v>
      </c>
      <c r="BK70" s="45">
        <v>0</v>
      </c>
      <c r="BL70" s="45">
        <v>0</v>
      </c>
      <c r="BM70" s="45">
        <v>0</v>
      </c>
      <c r="BN70" s="45">
        <v>0</v>
      </c>
      <c r="BO70" s="45">
        <v>0</v>
      </c>
      <c r="BP70" s="45">
        <v>0</v>
      </c>
      <c r="BQ70" s="45">
        <v>0</v>
      </c>
      <c r="BR70" s="45">
        <v>0</v>
      </c>
      <c r="BS70" s="45">
        <v>0</v>
      </c>
      <c r="BT70" s="45">
        <v>0</v>
      </c>
      <c r="BU70" s="45">
        <v>0</v>
      </c>
      <c r="BV70" s="45">
        <v>0</v>
      </c>
      <c r="BW70" s="45">
        <v>0</v>
      </c>
      <c r="BX70" s="45">
        <v>0</v>
      </c>
      <c r="BY70" s="45">
        <v>0</v>
      </c>
      <c r="BZ70" s="45">
        <v>0</v>
      </c>
      <c r="CA70" s="45">
        <v>0</v>
      </c>
      <c r="CB70" s="45">
        <v>0</v>
      </c>
      <c r="CC70" s="45">
        <v>0</v>
      </c>
      <c r="CD70" s="33">
        <f t="shared" si="43"/>
        <v>153.72</v>
      </c>
      <c r="CE70" s="373"/>
      <c r="CF70" s="373"/>
      <c r="CG70" s="373"/>
      <c r="CH70" s="373"/>
      <c r="CI70" s="373"/>
      <c r="CJ70" s="373"/>
      <c r="CK70" s="373"/>
      <c r="CL70" s="373"/>
      <c r="CM70" s="373"/>
      <c r="CN70" s="373"/>
      <c r="CO70" s="373"/>
      <c r="CP70" s="373"/>
      <c r="CQ70" s="373"/>
      <c r="CR70" s="373"/>
      <c r="CS70" s="373"/>
      <c r="CT70" s="373"/>
      <c r="CU70" s="373"/>
      <c r="CV70" s="373"/>
      <c r="CW70" s="373"/>
      <c r="CX70" s="373"/>
      <c r="CY70" s="373"/>
      <c r="CZ70" s="373"/>
      <c r="DA70" s="373"/>
      <c r="DB70" s="373"/>
      <c r="DC70" s="373"/>
      <c r="DD70" s="373"/>
      <c r="DE70" s="373"/>
      <c r="DF70" s="373"/>
      <c r="DG70" s="373"/>
    </row>
    <row r="71" spans="1:111" ht="16.5" thickBot="1">
      <c r="B71" s="13"/>
      <c r="C71" s="399"/>
      <c r="D71" s="17"/>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263"/>
      <c r="AQ71" s="1039">
        <f t="shared" si="44"/>
        <v>46</v>
      </c>
      <c r="AR71" s="44" t="s">
        <v>94</v>
      </c>
      <c r="AS71" s="56">
        <v>43679</v>
      </c>
      <c r="AT71" s="44" t="s">
        <v>77</v>
      </c>
      <c r="AU71" s="12"/>
      <c r="AV71" s="45">
        <v>0</v>
      </c>
      <c r="AW71" s="45">
        <v>0</v>
      </c>
      <c r="AX71" s="45">
        <v>0</v>
      </c>
      <c r="AY71" s="45">
        <v>21.96</v>
      </c>
      <c r="AZ71" s="45">
        <v>0</v>
      </c>
      <c r="BA71" s="45">
        <v>0</v>
      </c>
      <c r="BB71" s="45">
        <v>0</v>
      </c>
      <c r="BC71" s="45">
        <v>0</v>
      </c>
      <c r="BD71" s="45">
        <v>0</v>
      </c>
      <c r="BE71" s="45">
        <v>0</v>
      </c>
      <c r="BF71" s="45">
        <v>0</v>
      </c>
      <c r="BG71" s="45">
        <v>0</v>
      </c>
      <c r="BH71" s="45"/>
      <c r="BI71" s="45">
        <v>0</v>
      </c>
      <c r="BJ71" s="45">
        <v>0</v>
      </c>
      <c r="BK71" s="45">
        <v>0</v>
      </c>
      <c r="BL71" s="45">
        <v>0</v>
      </c>
      <c r="BM71" s="45">
        <v>0</v>
      </c>
      <c r="BN71" s="45">
        <v>0</v>
      </c>
      <c r="BO71" s="45">
        <v>0</v>
      </c>
      <c r="BP71" s="45">
        <v>0</v>
      </c>
      <c r="BQ71" s="45">
        <v>0</v>
      </c>
      <c r="BR71" s="45">
        <v>0</v>
      </c>
      <c r="BS71" s="45">
        <v>0</v>
      </c>
      <c r="BT71" s="45">
        <v>0</v>
      </c>
      <c r="BU71" s="45">
        <v>0</v>
      </c>
      <c r="BV71" s="45">
        <v>0</v>
      </c>
      <c r="BW71" s="45">
        <v>0</v>
      </c>
      <c r="BX71" s="45">
        <v>0</v>
      </c>
      <c r="BY71" s="45">
        <v>0</v>
      </c>
      <c r="BZ71" s="45">
        <v>0</v>
      </c>
      <c r="CA71" s="45">
        <v>0</v>
      </c>
      <c r="CB71" s="45">
        <v>0</v>
      </c>
      <c r="CC71" s="45">
        <v>0</v>
      </c>
      <c r="CD71" s="33">
        <f t="shared" si="43"/>
        <v>21.96</v>
      </c>
      <c r="CE71" s="373"/>
      <c r="CF71" s="373"/>
      <c r="CG71" s="373"/>
      <c r="CH71" s="373"/>
      <c r="CI71" s="373"/>
      <c r="CJ71" s="373"/>
      <c r="CK71" s="373"/>
      <c r="CL71" s="373"/>
      <c r="CM71" s="373"/>
      <c r="CN71" s="373"/>
      <c r="CO71" s="373"/>
      <c r="CP71" s="373"/>
      <c r="CQ71" s="373"/>
      <c r="CR71" s="373"/>
      <c r="CS71" s="373"/>
      <c r="CT71" s="373"/>
      <c r="CU71" s="373"/>
      <c r="CV71" s="373"/>
      <c r="CW71" s="373"/>
      <c r="CX71" s="373"/>
      <c r="CY71" s="373"/>
      <c r="CZ71" s="373"/>
      <c r="DA71" s="373"/>
      <c r="DB71" s="373"/>
      <c r="DC71" s="373"/>
      <c r="DD71" s="373"/>
      <c r="DE71" s="373"/>
      <c r="DF71" s="373"/>
      <c r="DG71" s="373"/>
    </row>
    <row r="72" spans="1:111" ht="16.5" thickBot="1">
      <c r="B72" s="13"/>
      <c r="C72" s="399"/>
      <c r="D72" s="17"/>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263"/>
      <c r="AQ72" s="1039">
        <f t="shared" si="44"/>
        <v>47</v>
      </c>
      <c r="AR72" s="44" t="s">
        <v>94</v>
      </c>
      <c r="AS72" s="43">
        <v>43759</v>
      </c>
      <c r="AT72" s="44" t="s">
        <v>77</v>
      </c>
      <c r="AU72" s="12"/>
      <c r="AV72" s="45">
        <v>0</v>
      </c>
      <c r="AW72" s="45">
        <v>43.92</v>
      </c>
      <c r="AX72" s="45">
        <v>0</v>
      </c>
      <c r="AY72" s="45">
        <v>0</v>
      </c>
      <c r="AZ72" s="45">
        <v>0</v>
      </c>
      <c r="BA72" s="45">
        <v>0</v>
      </c>
      <c r="BB72" s="45">
        <v>0</v>
      </c>
      <c r="BC72" s="45">
        <v>0</v>
      </c>
      <c r="BD72" s="45">
        <v>0</v>
      </c>
      <c r="BE72" s="45">
        <v>0</v>
      </c>
      <c r="BF72" s="45">
        <v>0</v>
      </c>
      <c r="BG72" s="45">
        <v>0</v>
      </c>
      <c r="BH72" s="45"/>
      <c r="BI72" s="45">
        <v>0</v>
      </c>
      <c r="BJ72" s="45">
        <v>0</v>
      </c>
      <c r="BK72" s="45">
        <v>0</v>
      </c>
      <c r="BL72" s="45">
        <v>0</v>
      </c>
      <c r="BM72" s="45">
        <v>0</v>
      </c>
      <c r="BN72" s="45">
        <v>0</v>
      </c>
      <c r="BO72" s="45">
        <v>0</v>
      </c>
      <c r="BP72" s="45">
        <v>0</v>
      </c>
      <c r="BQ72" s="45">
        <v>0</v>
      </c>
      <c r="BR72" s="45">
        <v>0</v>
      </c>
      <c r="BS72" s="45">
        <v>0</v>
      </c>
      <c r="BT72" s="45">
        <v>0</v>
      </c>
      <c r="BU72" s="45">
        <v>0</v>
      </c>
      <c r="BV72" s="45">
        <v>0</v>
      </c>
      <c r="BW72" s="45">
        <v>0</v>
      </c>
      <c r="BX72" s="45">
        <v>0</v>
      </c>
      <c r="BY72" s="45">
        <v>0</v>
      </c>
      <c r="BZ72" s="45">
        <v>0</v>
      </c>
      <c r="CA72" s="45">
        <v>0</v>
      </c>
      <c r="CB72" s="45">
        <v>0</v>
      </c>
      <c r="CC72" s="45">
        <v>0</v>
      </c>
      <c r="CD72" s="33">
        <f t="shared" si="43"/>
        <v>43.92</v>
      </c>
      <c r="CE72" s="373"/>
      <c r="CF72" s="373"/>
      <c r="CG72" s="373"/>
      <c r="CH72" s="373"/>
      <c r="CI72" s="373"/>
      <c r="CJ72" s="373"/>
      <c r="CK72" s="373"/>
      <c r="CL72" s="373"/>
      <c r="CM72" s="373"/>
      <c r="CN72" s="373"/>
      <c r="CO72" s="373"/>
      <c r="CP72" s="373"/>
      <c r="CQ72" s="373"/>
      <c r="CR72" s="373"/>
      <c r="CS72" s="373"/>
      <c r="CT72" s="373"/>
      <c r="CU72" s="373"/>
      <c r="CV72" s="373"/>
      <c r="CW72" s="373"/>
      <c r="CX72" s="373"/>
      <c r="CY72" s="373"/>
      <c r="CZ72" s="373"/>
      <c r="DA72" s="373"/>
      <c r="DB72" s="373"/>
      <c r="DC72" s="373"/>
      <c r="DD72" s="373"/>
      <c r="DE72" s="373"/>
      <c r="DF72" s="373"/>
      <c r="DG72" s="373"/>
    </row>
    <row r="73" spans="1:111" ht="16.5" thickBot="1">
      <c r="A73" s="1032">
        <f>A69+1</f>
        <v>58</v>
      </c>
      <c r="B73" s="415" t="s">
        <v>89</v>
      </c>
      <c r="C73" s="416">
        <v>43166</v>
      </c>
      <c r="D73" s="14" t="s">
        <v>211</v>
      </c>
      <c r="E73" s="402"/>
      <c r="F73" s="404">
        <v>72</v>
      </c>
      <c r="G73" s="404">
        <v>0.53333333333333333</v>
      </c>
      <c r="H73" s="404">
        <v>3.0666666666666664</v>
      </c>
      <c r="I73" s="404">
        <v>0</v>
      </c>
      <c r="J73" s="404">
        <v>0</v>
      </c>
      <c r="K73" s="404">
        <v>0</v>
      </c>
      <c r="L73" s="404">
        <v>0</v>
      </c>
      <c r="M73" s="404">
        <v>0</v>
      </c>
      <c r="N73" s="404">
        <v>0</v>
      </c>
      <c r="O73" s="404">
        <v>0</v>
      </c>
      <c r="P73" s="404"/>
      <c r="Q73" s="404">
        <v>0</v>
      </c>
      <c r="R73" s="404"/>
      <c r="S73" s="404">
        <v>0</v>
      </c>
      <c r="T73" s="404">
        <v>0</v>
      </c>
      <c r="U73" s="404">
        <v>0</v>
      </c>
      <c r="V73" s="404">
        <v>0</v>
      </c>
      <c r="W73" s="404"/>
      <c r="X73" s="404">
        <v>0</v>
      </c>
      <c r="Y73" s="404">
        <v>0</v>
      </c>
      <c r="Z73" s="404">
        <v>0</v>
      </c>
      <c r="AA73" s="404">
        <v>0</v>
      </c>
      <c r="AB73" s="404"/>
      <c r="AC73" s="404"/>
      <c r="AD73" s="404"/>
      <c r="AE73" s="404"/>
      <c r="AF73" s="404">
        <v>0</v>
      </c>
      <c r="AG73" s="404">
        <v>0</v>
      </c>
      <c r="AH73" s="404"/>
      <c r="AI73" s="404"/>
      <c r="AJ73" s="404">
        <v>0</v>
      </c>
      <c r="AK73" s="404"/>
      <c r="AL73" s="404"/>
      <c r="AM73" s="404"/>
      <c r="AN73" s="403">
        <f t="shared" ref="AN73:AN89" si="47">SUM(F73:AM73)</f>
        <v>75.599999999999994</v>
      </c>
      <c r="AO73" s="13"/>
      <c r="AP73" s="263"/>
      <c r="AR73" s="400"/>
      <c r="AS73" s="401"/>
      <c r="AT73" s="407" t="s">
        <v>219</v>
      </c>
      <c r="AU73" s="402"/>
      <c r="AV73" s="405">
        <f>AVERAGE(AV67:AV72)</f>
        <v>98.932065919130153</v>
      </c>
      <c r="AW73" s="405">
        <f>AVERAGE(AW67:AW72)</f>
        <v>185.99998640842679</v>
      </c>
      <c r="AX73" s="405">
        <f>AVERAGE(AX67:AX72)</f>
        <v>0</v>
      </c>
      <c r="AY73" s="405">
        <f t="shared" ref="AY73:CC73" si="48">AVERAGE(AY67:AY72)</f>
        <v>5.4899999999999993</v>
      </c>
      <c r="AZ73" s="405">
        <f t="shared" ref="AZ73:BG73" si="49">AVERAGE(AZ67:AZ72)</f>
        <v>201.29999999999998</v>
      </c>
      <c r="BA73" s="405">
        <f t="shared" si="49"/>
        <v>22.217359836901121</v>
      </c>
      <c r="BB73" s="405">
        <f t="shared" si="49"/>
        <v>16.989466530750935</v>
      </c>
      <c r="BC73" s="405">
        <f t="shared" si="49"/>
        <v>3.66</v>
      </c>
      <c r="BD73" s="405">
        <f t="shared" si="49"/>
        <v>0</v>
      </c>
      <c r="BE73" s="405">
        <f t="shared" si="49"/>
        <v>0</v>
      </c>
      <c r="BF73" s="405">
        <f t="shared" si="49"/>
        <v>0</v>
      </c>
      <c r="BG73" s="405">
        <f t="shared" si="49"/>
        <v>0</v>
      </c>
      <c r="BH73" s="405"/>
      <c r="BI73" s="405">
        <f t="shared" si="48"/>
        <v>0</v>
      </c>
      <c r="BJ73" s="405">
        <f t="shared" si="48"/>
        <v>0</v>
      </c>
      <c r="BK73" s="405">
        <f t="shared" si="48"/>
        <v>0</v>
      </c>
      <c r="BL73" s="405">
        <f t="shared" si="48"/>
        <v>1.6989466530750936</v>
      </c>
      <c r="BM73" s="405">
        <f t="shared" si="48"/>
        <v>0</v>
      </c>
      <c r="BN73" s="405">
        <f>AVERAGE(BN67:BN72)</f>
        <v>0</v>
      </c>
      <c r="BO73" s="405">
        <f t="shared" si="48"/>
        <v>0</v>
      </c>
      <c r="BP73" s="405">
        <f t="shared" si="48"/>
        <v>1.83</v>
      </c>
      <c r="BQ73" s="405">
        <f t="shared" si="48"/>
        <v>0</v>
      </c>
      <c r="BR73" s="405">
        <f t="shared" si="48"/>
        <v>0</v>
      </c>
      <c r="BS73" s="405">
        <f t="shared" si="48"/>
        <v>0</v>
      </c>
      <c r="BT73" s="405">
        <f t="shared" si="48"/>
        <v>0</v>
      </c>
      <c r="BU73" s="405">
        <f t="shared" si="48"/>
        <v>0</v>
      </c>
      <c r="BV73" s="405">
        <f t="shared" si="48"/>
        <v>0</v>
      </c>
      <c r="BW73" s="405">
        <f t="shared" si="48"/>
        <v>0</v>
      </c>
      <c r="BX73" s="405">
        <f t="shared" si="48"/>
        <v>0</v>
      </c>
      <c r="BY73" s="405">
        <f t="shared" si="48"/>
        <v>0</v>
      </c>
      <c r="BZ73" s="405">
        <f t="shared" si="48"/>
        <v>0</v>
      </c>
      <c r="CA73" s="405">
        <f t="shared" si="48"/>
        <v>0</v>
      </c>
      <c r="CB73" s="405">
        <f>AVERAGE(CB67:CB72)</f>
        <v>0</v>
      </c>
      <c r="CC73" s="405">
        <f t="shared" si="48"/>
        <v>0</v>
      </c>
      <c r="CD73" s="858">
        <f>SUM(CD67:CD72)</f>
        <v>3228.7069520897044</v>
      </c>
      <c r="CE73" s="373"/>
      <c r="CF73" s="373"/>
      <c r="CG73" s="373"/>
      <c r="CH73" s="373"/>
      <c r="CI73" s="373"/>
      <c r="CJ73" s="373"/>
      <c r="CK73" s="373"/>
      <c r="CL73" s="373"/>
      <c r="CM73" s="373"/>
      <c r="CN73" s="373"/>
      <c r="CO73" s="373"/>
      <c r="CP73" s="373"/>
      <c r="CQ73" s="373"/>
      <c r="CR73" s="373"/>
      <c r="CS73" s="373"/>
      <c r="CT73" s="373"/>
      <c r="CU73" s="373"/>
      <c r="CV73" s="373"/>
      <c r="CW73" s="373"/>
      <c r="CX73" s="373"/>
      <c r="CY73" s="373"/>
      <c r="CZ73" s="373"/>
      <c r="DA73" s="373"/>
      <c r="DB73" s="373"/>
      <c r="DC73" s="373"/>
      <c r="DD73" s="373"/>
      <c r="DE73" s="373"/>
      <c r="DF73" s="373"/>
      <c r="DG73" s="373"/>
    </row>
    <row r="74" spans="1:111" s="13" customFormat="1" ht="16.5" thickBot="1">
      <c r="A74" s="1032">
        <f t="shared" ref="A74:A89" si="50">A73+1</f>
        <v>59</v>
      </c>
      <c r="B74" s="415" t="s">
        <v>89</v>
      </c>
      <c r="C74" s="416">
        <v>43178</v>
      </c>
      <c r="D74" s="14" t="s">
        <v>211</v>
      </c>
      <c r="E74" s="402"/>
      <c r="F74" s="404">
        <v>0.13333333333333333</v>
      </c>
      <c r="G74" s="404">
        <v>0.13333333333333333</v>
      </c>
      <c r="H74" s="404">
        <v>0.93333333333333335</v>
      </c>
      <c r="I74" s="404">
        <v>0</v>
      </c>
      <c r="J74" s="404">
        <v>0</v>
      </c>
      <c r="K74" s="404">
        <v>0</v>
      </c>
      <c r="L74" s="404">
        <v>0</v>
      </c>
      <c r="M74" s="404">
        <v>0</v>
      </c>
      <c r="N74" s="404">
        <v>0</v>
      </c>
      <c r="O74" s="404">
        <v>0</v>
      </c>
      <c r="P74" s="404"/>
      <c r="Q74" s="404">
        <v>0</v>
      </c>
      <c r="R74" s="404"/>
      <c r="S74" s="404">
        <v>0</v>
      </c>
      <c r="T74" s="404">
        <v>0</v>
      </c>
      <c r="U74" s="404">
        <v>0</v>
      </c>
      <c r="V74" s="404">
        <v>0</v>
      </c>
      <c r="W74" s="404"/>
      <c r="X74" s="404">
        <v>0</v>
      </c>
      <c r="Y74" s="404">
        <v>0</v>
      </c>
      <c r="Z74" s="404">
        <v>0</v>
      </c>
      <c r="AA74" s="404">
        <v>0</v>
      </c>
      <c r="AB74" s="404"/>
      <c r="AC74" s="404"/>
      <c r="AD74" s="404"/>
      <c r="AE74" s="404"/>
      <c r="AF74" s="404">
        <v>0</v>
      </c>
      <c r="AG74" s="404">
        <v>0</v>
      </c>
      <c r="AH74" s="404"/>
      <c r="AI74" s="404"/>
      <c r="AJ74" s="404">
        <v>0</v>
      </c>
      <c r="AK74" s="404"/>
      <c r="AL74" s="404"/>
      <c r="AM74" s="404"/>
      <c r="AN74" s="403">
        <f t="shared" si="47"/>
        <v>1.2</v>
      </c>
      <c r="AP74" s="263"/>
      <c r="AQ74" s="886"/>
      <c r="CE74" s="373"/>
      <c r="CF74" s="373"/>
      <c r="CG74" s="373"/>
      <c r="CH74" s="373"/>
      <c r="CI74" s="373"/>
      <c r="CJ74" s="373"/>
      <c r="CK74" s="373"/>
      <c r="CL74" s="373"/>
      <c r="CM74" s="373"/>
      <c r="CN74" s="373"/>
      <c r="CO74" s="373"/>
      <c r="CP74" s="373"/>
      <c r="CQ74" s="373"/>
      <c r="CR74" s="373"/>
      <c r="CS74" s="373"/>
      <c r="CT74" s="373"/>
      <c r="CU74" s="373"/>
      <c r="CV74" s="373"/>
      <c r="CW74" s="373"/>
      <c r="CX74" s="373"/>
      <c r="CY74" s="373"/>
      <c r="CZ74" s="373"/>
      <c r="DA74" s="373"/>
      <c r="DB74" s="373"/>
      <c r="DC74" s="373"/>
      <c r="DD74" s="373"/>
      <c r="DE74" s="373"/>
      <c r="DF74" s="373"/>
      <c r="DG74" s="373"/>
    </row>
    <row r="75" spans="1:111" s="13" customFormat="1" ht="16.5" thickBot="1">
      <c r="A75" s="1032">
        <f t="shared" si="50"/>
        <v>60</v>
      </c>
      <c r="B75" s="415" t="s">
        <v>89</v>
      </c>
      <c r="C75" s="416">
        <v>43245</v>
      </c>
      <c r="D75" s="14" t="s">
        <v>211</v>
      </c>
      <c r="E75" s="402"/>
      <c r="F75" s="404">
        <v>8.5333333333333332</v>
      </c>
      <c r="G75" s="404">
        <v>0</v>
      </c>
      <c r="H75" s="404">
        <v>7.4666666666666668</v>
      </c>
      <c r="I75" s="404">
        <v>4.1333333333333329</v>
      </c>
      <c r="J75" s="404">
        <v>0</v>
      </c>
      <c r="K75" s="404">
        <v>0</v>
      </c>
      <c r="L75" s="404">
        <v>0</v>
      </c>
      <c r="M75" s="404">
        <v>0</v>
      </c>
      <c r="N75" s="404">
        <v>0</v>
      </c>
      <c r="O75" s="404">
        <v>0</v>
      </c>
      <c r="P75" s="404"/>
      <c r="Q75" s="404">
        <v>0</v>
      </c>
      <c r="R75" s="404"/>
      <c r="S75" s="404">
        <v>0</v>
      </c>
      <c r="T75" s="404">
        <v>0</v>
      </c>
      <c r="U75" s="404">
        <v>0</v>
      </c>
      <c r="V75" s="404">
        <v>0</v>
      </c>
      <c r="W75" s="404"/>
      <c r="X75" s="404">
        <v>0</v>
      </c>
      <c r="Y75" s="404">
        <v>0</v>
      </c>
      <c r="Z75" s="404">
        <v>0</v>
      </c>
      <c r="AA75" s="404">
        <v>0</v>
      </c>
      <c r="AB75" s="404"/>
      <c r="AC75" s="404"/>
      <c r="AD75" s="404"/>
      <c r="AE75" s="404"/>
      <c r="AF75" s="404">
        <v>0</v>
      </c>
      <c r="AG75" s="404">
        <v>0</v>
      </c>
      <c r="AH75" s="404"/>
      <c r="AI75" s="404"/>
      <c r="AJ75" s="404">
        <v>0</v>
      </c>
      <c r="AK75" s="404"/>
      <c r="AL75" s="404"/>
      <c r="AM75" s="404"/>
      <c r="AN75" s="403">
        <f t="shared" si="47"/>
        <v>20.133333333333333</v>
      </c>
      <c r="AP75" s="263"/>
      <c r="AQ75" s="886"/>
      <c r="CE75" s="373"/>
      <c r="CF75" s="373"/>
      <c r="CG75" s="373"/>
      <c r="CH75" s="373"/>
      <c r="CI75" s="373"/>
      <c r="CJ75" s="373"/>
      <c r="CK75" s="373"/>
      <c r="CL75" s="373"/>
      <c r="CM75" s="373"/>
      <c r="CN75" s="373"/>
      <c r="CO75" s="373"/>
      <c r="CP75" s="373"/>
      <c r="CQ75" s="373"/>
      <c r="CR75" s="373"/>
      <c r="CS75" s="373"/>
      <c r="CT75" s="373"/>
      <c r="CU75" s="373"/>
      <c r="CV75" s="373"/>
      <c r="CW75" s="373"/>
      <c r="CX75" s="373"/>
      <c r="CY75" s="373"/>
      <c r="CZ75" s="373"/>
      <c r="DA75" s="373"/>
      <c r="DB75" s="373"/>
      <c r="DC75" s="373"/>
      <c r="DD75" s="373"/>
      <c r="DE75" s="373"/>
      <c r="DF75" s="373"/>
      <c r="DG75" s="373"/>
    </row>
    <row r="76" spans="1:111" ht="16.5" thickBot="1">
      <c r="A76" s="1032">
        <f t="shared" si="50"/>
        <v>61</v>
      </c>
      <c r="B76" s="415" t="s">
        <v>89</v>
      </c>
      <c r="C76" s="416">
        <v>43320</v>
      </c>
      <c r="D76" s="14" t="s">
        <v>211</v>
      </c>
      <c r="E76" s="402"/>
      <c r="F76" s="404">
        <v>69.333333333333329</v>
      </c>
      <c r="G76" s="404">
        <v>0</v>
      </c>
      <c r="H76" s="404">
        <v>0.4</v>
      </c>
      <c r="I76" s="404">
        <v>10.4</v>
      </c>
      <c r="J76" s="404">
        <v>0</v>
      </c>
      <c r="K76" s="404">
        <v>1.8666666666666667</v>
      </c>
      <c r="L76" s="404">
        <v>0</v>
      </c>
      <c r="M76" s="404">
        <v>1.3333333333333333</v>
      </c>
      <c r="N76" s="404">
        <v>0</v>
      </c>
      <c r="O76" s="404">
        <v>0</v>
      </c>
      <c r="P76" s="404"/>
      <c r="Q76" s="404">
        <v>0</v>
      </c>
      <c r="R76" s="404"/>
      <c r="S76" s="404">
        <v>0.4</v>
      </c>
      <c r="T76" s="404">
        <v>0</v>
      </c>
      <c r="U76" s="404">
        <v>0</v>
      </c>
      <c r="V76" s="404">
        <v>0</v>
      </c>
      <c r="W76" s="404"/>
      <c r="X76" s="404">
        <v>0</v>
      </c>
      <c r="Y76" s="404">
        <v>0</v>
      </c>
      <c r="Z76" s="404">
        <v>0</v>
      </c>
      <c r="AA76" s="404">
        <v>0</v>
      </c>
      <c r="AB76" s="404"/>
      <c r="AC76" s="404"/>
      <c r="AD76" s="404"/>
      <c r="AE76" s="404"/>
      <c r="AF76" s="404">
        <v>0</v>
      </c>
      <c r="AG76" s="404">
        <v>0</v>
      </c>
      <c r="AH76" s="404"/>
      <c r="AI76" s="404"/>
      <c r="AJ76" s="404">
        <v>0</v>
      </c>
      <c r="AK76" s="404"/>
      <c r="AL76" s="404"/>
      <c r="AM76" s="404"/>
      <c r="AN76" s="403">
        <f t="shared" si="47"/>
        <v>83.733333333333334</v>
      </c>
      <c r="AO76" s="13"/>
      <c r="AP76" s="263"/>
      <c r="AQ76" s="1039">
        <f>AQ72+1</f>
        <v>48</v>
      </c>
      <c r="AR76" s="400" t="s">
        <v>98</v>
      </c>
      <c r="AS76" s="401">
        <v>43210</v>
      </c>
      <c r="AT76" s="400" t="s">
        <v>77</v>
      </c>
      <c r="AU76" s="402"/>
      <c r="AV76" s="404">
        <v>20.387359836901123</v>
      </c>
      <c r="AW76" s="404">
        <v>30.581039755351682</v>
      </c>
      <c r="AX76" s="404">
        <v>71.355759429153935</v>
      </c>
      <c r="AY76" s="404">
        <v>0</v>
      </c>
      <c r="AZ76" s="404">
        <v>0</v>
      </c>
      <c r="BA76" s="404">
        <v>91.743119266055047</v>
      </c>
      <c r="BB76" s="404">
        <v>0</v>
      </c>
      <c r="BC76" s="404">
        <v>0</v>
      </c>
      <c r="BD76" s="404">
        <v>0</v>
      </c>
      <c r="BE76" s="404">
        <v>0</v>
      </c>
      <c r="BF76" s="404"/>
      <c r="BG76" s="404">
        <v>0</v>
      </c>
      <c r="BH76" s="404"/>
      <c r="BI76" s="404">
        <v>0</v>
      </c>
      <c r="BJ76" s="404">
        <v>0</v>
      </c>
      <c r="BK76" s="404">
        <v>0</v>
      </c>
      <c r="BL76" s="404">
        <v>0</v>
      </c>
      <c r="BM76" s="404">
        <v>0</v>
      </c>
      <c r="BN76" s="404"/>
      <c r="BO76" s="404">
        <v>0</v>
      </c>
      <c r="BP76" s="404">
        <v>0</v>
      </c>
      <c r="BQ76" s="404">
        <v>0</v>
      </c>
      <c r="BR76" s="404"/>
      <c r="BS76" s="404"/>
      <c r="BT76" s="404"/>
      <c r="BU76" s="404"/>
      <c r="BV76" s="404">
        <v>0</v>
      </c>
      <c r="BW76" s="404">
        <v>0</v>
      </c>
      <c r="BX76" s="404"/>
      <c r="BY76" s="404"/>
      <c r="BZ76" s="404">
        <v>0</v>
      </c>
      <c r="CA76" s="404"/>
      <c r="CB76" s="404"/>
      <c r="CC76" s="404"/>
      <c r="CD76" s="403">
        <f t="shared" ref="CD76:CD78" si="51">SUM(AV76:CC76)</f>
        <v>214.06727828746179</v>
      </c>
      <c r="CE76" s="373"/>
      <c r="CF76" s="373"/>
      <c r="CG76" s="373"/>
      <c r="CH76" s="373"/>
      <c r="CI76" s="373"/>
      <c r="CJ76" s="373"/>
      <c r="CK76" s="373"/>
      <c r="CL76" s="373"/>
      <c r="CM76" s="373"/>
      <c r="CN76" s="373"/>
      <c r="CO76" s="373"/>
      <c r="CP76" s="373"/>
      <c r="CQ76" s="373"/>
      <c r="CR76" s="373"/>
      <c r="CS76" s="373"/>
      <c r="CT76" s="373"/>
      <c r="CU76" s="373"/>
      <c r="CV76" s="373"/>
      <c r="CW76" s="373"/>
      <c r="CX76" s="373"/>
      <c r="CY76" s="373"/>
      <c r="CZ76" s="373"/>
      <c r="DA76" s="373"/>
      <c r="DB76" s="373"/>
      <c r="DC76" s="373"/>
      <c r="DD76" s="373"/>
      <c r="DE76" s="373"/>
      <c r="DF76" s="373"/>
      <c r="DG76" s="373"/>
    </row>
    <row r="77" spans="1:111" ht="16.5" thickBot="1">
      <c r="A77" s="1032">
        <f t="shared" si="50"/>
        <v>62</v>
      </c>
      <c r="B77" s="415" t="s">
        <v>89</v>
      </c>
      <c r="C77" s="416">
        <v>43369</v>
      </c>
      <c r="D77" s="14" t="s">
        <v>211</v>
      </c>
      <c r="E77" s="402"/>
      <c r="F77" s="404">
        <v>5.8666666666666663</v>
      </c>
      <c r="G77" s="404">
        <v>0</v>
      </c>
      <c r="H77" s="404">
        <v>0</v>
      </c>
      <c r="I77" s="404">
        <v>1.0666666666666667</v>
      </c>
      <c r="J77" s="404">
        <v>0.13333333333333333</v>
      </c>
      <c r="K77" s="404">
        <v>0</v>
      </c>
      <c r="L77" s="404">
        <v>0</v>
      </c>
      <c r="M77" s="404">
        <v>0.93333333333333335</v>
      </c>
      <c r="N77" s="404">
        <v>0</v>
      </c>
      <c r="O77" s="404">
        <v>0</v>
      </c>
      <c r="P77" s="404"/>
      <c r="Q77" s="404">
        <v>0</v>
      </c>
      <c r="R77" s="404"/>
      <c r="S77" s="404">
        <v>0</v>
      </c>
      <c r="T77" s="404">
        <v>0</v>
      </c>
      <c r="U77" s="404">
        <v>0</v>
      </c>
      <c r="V77" s="404">
        <v>0</v>
      </c>
      <c r="W77" s="404"/>
      <c r="X77" s="404">
        <v>0</v>
      </c>
      <c r="Y77" s="404">
        <v>0</v>
      </c>
      <c r="Z77" s="404">
        <v>0</v>
      </c>
      <c r="AA77" s="404">
        <v>0</v>
      </c>
      <c r="AB77" s="404"/>
      <c r="AC77" s="404"/>
      <c r="AD77" s="404"/>
      <c r="AE77" s="404"/>
      <c r="AF77" s="404">
        <v>0</v>
      </c>
      <c r="AG77" s="404">
        <v>0</v>
      </c>
      <c r="AH77" s="404"/>
      <c r="AI77" s="404"/>
      <c r="AJ77" s="404">
        <v>0</v>
      </c>
      <c r="AK77" s="404"/>
      <c r="AL77" s="404"/>
      <c r="AM77" s="404"/>
      <c r="AN77" s="403">
        <f t="shared" si="47"/>
        <v>8</v>
      </c>
      <c r="AO77" s="13"/>
      <c r="AP77" s="263"/>
      <c r="AQ77" s="1039">
        <f t="shared" ref="AQ77:AQ78" si="52">AQ76+1</f>
        <v>49</v>
      </c>
      <c r="AR77" s="44" t="s">
        <v>98</v>
      </c>
      <c r="AS77" s="56">
        <v>43503</v>
      </c>
      <c r="AT77" s="44" t="s">
        <v>77</v>
      </c>
      <c r="AU77" s="12"/>
      <c r="AV77" s="45">
        <v>0</v>
      </c>
      <c r="AW77" s="45">
        <v>76.86</v>
      </c>
      <c r="AX77" s="45">
        <v>439.20000000000005</v>
      </c>
      <c r="AY77" s="45">
        <v>0</v>
      </c>
      <c r="AZ77" s="45">
        <v>0</v>
      </c>
      <c r="BA77" s="45">
        <v>65.88</v>
      </c>
      <c r="BB77" s="45">
        <v>0</v>
      </c>
      <c r="BC77" s="45">
        <v>0</v>
      </c>
      <c r="BD77" s="45">
        <v>0</v>
      </c>
      <c r="BE77" s="45">
        <v>0</v>
      </c>
      <c r="BF77" s="45">
        <v>0</v>
      </c>
      <c r="BG77" s="45">
        <v>0</v>
      </c>
      <c r="BH77" s="45"/>
      <c r="BI77" s="45">
        <v>0</v>
      </c>
      <c r="BJ77" s="45">
        <v>0</v>
      </c>
      <c r="BK77" s="45">
        <v>0</v>
      </c>
      <c r="BL77" s="45">
        <v>0</v>
      </c>
      <c r="BM77" s="45">
        <v>0</v>
      </c>
      <c r="BN77" s="45">
        <v>0</v>
      </c>
      <c r="BO77" s="45">
        <v>0</v>
      </c>
      <c r="BP77" s="45">
        <v>0</v>
      </c>
      <c r="BQ77" s="45">
        <v>10.98</v>
      </c>
      <c r="BR77" s="45">
        <v>0</v>
      </c>
      <c r="BS77" s="45">
        <v>0</v>
      </c>
      <c r="BT77" s="45">
        <v>0</v>
      </c>
      <c r="BU77" s="45">
        <v>0</v>
      </c>
      <c r="BV77" s="45">
        <v>0</v>
      </c>
      <c r="BW77" s="45">
        <v>0</v>
      </c>
      <c r="BX77" s="45">
        <v>0</v>
      </c>
      <c r="BY77" s="45">
        <v>0</v>
      </c>
      <c r="BZ77" s="45">
        <v>0</v>
      </c>
      <c r="CA77" s="45">
        <v>0</v>
      </c>
      <c r="CB77" s="45">
        <v>0</v>
      </c>
      <c r="CC77" s="45">
        <v>0</v>
      </c>
      <c r="CD77" s="33">
        <f t="shared" si="51"/>
        <v>592.92000000000007</v>
      </c>
      <c r="CE77" s="373"/>
      <c r="CF77" s="373"/>
      <c r="CG77" s="373"/>
      <c r="CH77" s="373"/>
      <c r="CI77" s="373"/>
      <c r="CJ77" s="373"/>
      <c r="CK77" s="373"/>
      <c r="CL77" s="373"/>
      <c r="CM77" s="373"/>
      <c r="CN77" s="373"/>
      <c r="CO77" s="373"/>
      <c r="CP77" s="373"/>
      <c r="CQ77" s="373"/>
      <c r="CR77" s="373"/>
      <c r="CS77" s="373"/>
      <c r="CT77" s="373"/>
      <c r="CU77" s="373"/>
      <c r="CV77" s="373"/>
      <c r="CW77" s="373"/>
      <c r="CX77" s="373"/>
      <c r="CY77" s="373"/>
      <c r="CZ77" s="373"/>
      <c r="DA77" s="373"/>
      <c r="DB77" s="373"/>
      <c r="DC77" s="373"/>
      <c r="DD77" s="373"/>
      <c r="DE77" s="373"/>
      <c r="DF77" s="373"/>
      <c r="DG77" s="373"/>
    </row>
    <row r="78" spans="1:111" ht="16.5" thickBot="1">
      <c r="A78" s="1032">
        <f t="shared" si="50"/>
        <v>63</v>
      </c>
      <c r="B78" s="415" t="s">
        <v>89</v>
      </c>
      <c r="C78" s="416">
        <v>43411</v>
      </c>
      <c r="D78" s="14" t="s">
        <v>211</v>
      </c>
      <c r="E78" s="402"/>
      <c r="F78" s="404">
        <v>2.1333333333333333</v>
      </c>
      <c r="G78" s="404">
        <v>0</v>
      </c>
      <c r="H78" s="404">
        <v>0.8</v>
      </c>
      <c r="I78" s="404">
        <v>18.533333333333331</v>
      </c>
      <c r="J78" s="404">
        <v>0</v>
      </c>
      <c r="K78" s="404">
        <v>0</v>
      </c>
      <c r="L78" s="404">
        <v>0</v>
      </c>
      <c r="M78" s="404">
        <v>0</v>
      </c>
      <c r="N78" s="404">
        <v>0</v>
      </c>
      <c r="O78" s="404">
        <v>0</v>
      </c>
      <c r="P78" s="404"/>
      <c r="Q78" s="404">
        <v>0</v>
      </c>
      <c r="R78" s="404"/>
      <c r="S78" s="404">
        <v>0</v>
      </c>
      <c r="T78" s="404">
        <v>0</v>
      </c>
      <c r="U78" s="404">
        <v>0</v>
      </c>
      <c r="V78" s="404">
        <v>0</v>
      </c>
      <c r="W78" s="404"/>
      <c r="X78" s="404">
        <v>0</v>
      </c>
      <c r="Y78" s="404">
        <v>0</v>
      </c>
      <c r="Z78" s="404">
        <v>0</v>
      </c>
      <c r="AA78" s="404">
        <v>0</v>
      </c>
      <c r="AB78" s="404"/>
      <c r="AC78" s="404"/>
      <c r="AD78" s="404"/>
      <c r="AE78" s="404"/>
      <c r="AF78" s="404">
        <v>0</v>
      </c>
      <c r="AG78" s="404">
        <v>0</v>
      </c>
      <c r="AH78" s="404"/>
      <c r="AI78" s="404"/>
      <c r="AJ78" s="404">
        <v>0</v>
      </c>
      <c r="AK78" s="404"/>
      <c r="AL78" s="404"/>
      <c r="AM78" s="404"/>
      <c r="AN78" s="403">
        <f t="shared" si="47"/>
        <v>21.466666666666665</v>
      </c>
      <c r="AO78" s="13"/>
      <c r="AP78" s="263"/>
      <c r="AQ78" s="1039">
        <f t="shared" si="52"/>
        <v>50</v>
      </c>
      <c r="AR78" s="44" t="s">
        <v>98</v>
      </c>
      <c r="AS78" s="56">
        <v>43586</v>
      </c>
      <c r="AT78" s="44" t="s">
        <v>77</v>
      </c>
      <c r="AU78" s="12"/>
      <c r="AV78" s="45">
        <v>0</v>
      </c>
      <c r="AW78" s="45">
        <v>1668.96</v>
      </c>
      <c r="AX78" s="45">
        <v>0</v>
      </c>
      <c r="AY78" s="45">
        <v>0</v>
      </c>
      <c r="AZ78" s="45">
        <v>0</v>
      </c>
      <c r="BA78" s="45">
        <v>0</v>
      </c>
      <c r="BB78" s="45">
        <v>21.96</v>
      </c>
      <c r="BC78" s="45">
        <v>0</v>
      </c>
      <c r="BD78" s="45">
        <v>0</v>
      </c>
      <c r="BE78" s="45">
        <v>0</v>
      </c>
      <c r="BF78" s="45">
        <v>0</v>
      </c>
      <c r="BG78" s="45">
        <v>0</v>
      </c>
      <c r="BH78" s="45"/>
      <c r="BI78" s="45">
        <v>0</v>
      </c>
      <c r="BJ78" s="45">
        <v>0</v>
      </c>
      <c r="BK78" s="45">
        <v>0</v>
      </c>
      <c r="BL78" s="45">
        <v>0</v>
      </c>
      <c r="BM78" s="45">
        <v>0</v>
      </c>
      <c r="BN78" s="45">
        <v>0</v>
      </c>
      <c r="BO78" s="45">
        <v>0</v>
      </c>
      <c r="BP78" s="45">
        <v>0</v>
      </c>
      <c r="BQ78" s="45">
        <v>0</v>
      </c>
      <c r="BR78" s="45">
        <v>0</v>
      </c>
      <c r="BS78" s="45">
        <v>0</v>
      </c>
      <c r="BT78" s="45">
        <v>0</v>
      </c>
      <c r="BU78" s="45">
        <v>0</v>
      </c>
      <c r="BV78" s="45">
        <v>0</v>
      </c>
      <c r="BW78" s="45">
        <v>0</v>
      </c>
      <c r="BX78" s="45">
        <v>0</v>
      </c>
      <c r="BY78" s="45">
        <v>0</v>
      </c>
      <c r="BZ78" s="45">
        <v>0</v>
      </c>
      <c r="CA78" s="45">
        <v>0</v>
      </c>
      <c r="CB78" s="45">
        <v>0</v>
      </c>
      <c r="CC78" s="45">
        <v>0</v>
      </c>
      <c r="CD78" s="33">
        <f t="shared" si="51"/>
        <v>1690.92</v>
      </c>
      <c r="CE78" s="373"/>
      <c r="CF78" s="373"/>
      <c r="CG78" s="373"/>
      <c r="CH78" s="373"/>
      <c r="CI78" s="373"/>
      <c r="CJ78" s="373"/>
      <c r="CK78" s="373"/>
      <c r="CL78" s="373"/>
      <c r="CM78" s="373"/>
      <c r="CN78" s="373"/>
      <c r="CO78" s="373"/>
      <c r="CP78" s="373"/>
      <c r="CQ78" s="373"/>
      <c r="CR78" s="373"/>
      <c r="CS78" s="373"/>
      <c r="CT78" s="373"/>
      <c r="CU78" s="373"/>
      <c r="CV78" s="373"/>
      <c r="CW78" s="373"/>
      <c r="CX78" s="373"/>
      <c r="CY78" s="373"/>
      <c r="CZ78" s="373"/>
      <c r="DA78" s="373"/>
      <c r="DB78" s="373"/>
      <c r="DC78" s="373"/>
      <c r="DD78" s="373"/>
      <c r="DE78" s="373"/>
      <c r="DF78" s="373"/>
      <c r="DG78" s="373"/>
    </row>
    <row r="79" spans="1:111" ht="16.5" thickBot="1">
      <c r="A79" s="1032">
        <f t="shared" si="50"/>
        <v>64</v>
      </c>
      <c r="B79" s="415" t="s">
        <v>89</v>
      </c>
      <c r="C79" s="416">
        <v>43438</v>
      </c>
      <c r="D79" s="14" t="s">
        <v>211</v>
      </c>
      <c r="E79" s="402"/>
      <c r="F79" s="404">
        <v>27.333333333333332</v>
      </c>
      <c r="G79" s="404">
        <v>0.66666666666666663</v>
      </c>
      <c r="H79" s="404">
        <v>0.26666666666666666</v>
      </c>
      <c r="I79" s="404">
        <v>0.13333333333333333</v>
      </c>
      <c r="J79" s="404">
        <v>0</v>
      </c>
      <c r="K79" s="404">
        <v>0</v>
      </c>
      <c r="L79" s="404">
        <v>0</v>
      </c>
      <c r="M79" s="404">
        <v>0</v>
      </c>
      <c r="N79" s="404">
        <v>0</v>
      </c>
      <c r="O79" s="404">
        <v>0</v>
      </c>
      <c r="P79" s="404"/>
      <c r="Q79" s="404">
        <v>0</v>
      </c>
      <c r="R79" s="404"/>
      <c r="S79" s="404">
        <v>0</v>
      </c>
      <c r="T79" s="404">
        <v>0</v>
      </c>
      <c r="U79" s="404">
        <v>0</v>
      </c>
      <c r="V79" s="404">
        <v>0</v>
      </c>
      <c r="W79" s="404"/>
      <c r="X79" s="404">
        <v>0</v>
      </c>
      <c r="Y79" s="404">
        <v>0</v>
      </c>
      <c r="Z79" s="404">
        <v>0</v>
      </c>
      <c r="AA79" s="404">
        <v>0</v>
      </c>
      <c r="AB79" s="404"/>
      <c r="AC79" s="404"/>
      <c r="AD79" s="404"/>
      <c r="AE79" s="404"/>
      <c r="AF79" s="404">
        <v>0</v>
      </c>
      <c r="AG79" s="404">
        <v>0</v>
      </c>
      <c r="AH79" s="404"/>
      <c r="AI79" s="404"/>
      <c r="AJ79" s="404">
        <v>0</v>
      </c>
      <c r="AK79" s="404"/>
      <c r="AL79" s="404"/>
      <c r="AM79" s="404"/>
      <c r="AN79" s="403">
        <f t="shared" si="47"/>
        <v>28.4</v>
      </c>
      <c r="AO79" s="13"/>
      <c r="AP79" s="263"/>
      <c r="AR79" s="400"/>
      <c r="AS79" s="401"/>
      <c r="AT79" s="407" t="s">
        <v>219</v>
      </c>
      <c r="AU79" s="402"/>
      <c r="AV79" s="405">
        <f>AVERAGE(AV76:AV78)</f>
        <v>6.7957866123003745</v>
      </c>
      <c r="AW79" s="405">
        <f>AVERAGE(AW76:AW78)</f>
        <v>592.13367991845064</v>
      </c>
      <c r="AX79" s="405">
        <f>AVERAGE(AX76:AX78)</f>
        <v>170.18525314305131</v>
      </c>
      <c r="AY79" s="405">
        <f t="shared" ref="AY79:CC79" si="53">AVERAGE(AY76:AY78)</f>
        <v>0</v>
      </c>
      <c r="AZ79" s="405">
        <f t="shared" ref="AZ79:BG79" si="54">AVERAGE(AZ76:AZ78)</f>
        <v>0</v>
      </c>
      <c r="BA79" s="405">
        <f t="shared" si="54"/>
        <v>52.541039755351676</v>
      </c>
      <c r="BB79" s="405">
        <f t="shared" si="54"/>
        <v>7.32</v>
      </c>
      <c r="BC79" s="405">
        <f t="shared" si="54"/>
        <v>0</v>
      </c>
      <c r="BD79" s="405">
        <f t="shared" si="54"/>
        <v>0</v>
      </c>
      <c r="BE79" s="405">
        <f t="shared" si="54"/>
        <v>0</v>
      </c>
      <c r="BF79" s="405">
        <f t="shared" si="54"/>
        <v>0</v>
      </c>
      <c r="BG79" s="405">
        <f t="shared" si="54"/>
        <v>0</v>
      </c>
      <c r="BH79" s="405"/>
      <c r="BI79" s="405">
        <f t="shared" si="53"/>
        <v>0</v>
      </c>
      <c r="BJ79" s="405">
        <f t="shared" si="53"/>
        <v>0</v>
      </c>
      <c r="BK79" s="405">
        <f t="shared" si="53"/>
        <v>0</v>
      </c>
      <c r="BL79" s="405">
        <f t="shared" si="53"/>
        <v>0</v>
      </c>
      <c r="BM79" s="405">
        <f t="shared" si="53"/>
        <v>0</v>
      </c>
      <c r="BN79" s="405">
        <f>AVERAGE(BN76:BN78)</f>
        <v>0</v>
      </c>
      <c r="BO79" s="405">
        <f t="shared" si="53"/>
        <v>0</v>
      </c>
      <c r="BP79" s="405">
        <f t="shared" si="53"/>
        <v>0</v>
      </c>
      <c r="BQ79" s="405">
        <f t="shared" si="53"/>
        <v>3.66</v>
      </c>
      <c r="BR79" s="405">
        <f t="shared" si="53"/>
        <v>0</v>
      </c>
      <c r="BS79" s="405">
        <f t="shared" si="53"/>
        <v>0</v>
      </c>
      <c r="BT79" s="405">
        <f t="shared" si="53"/>
        <v>0</v>
      </c>
      <c r="BU79" s="405">
        <f t="shared" si="53"/>
        <v>0</v>
      </c>
      <c r="BV79" s="405">
        <f t="shared" si="53"/>
        <v>0</v>
      </c>
      <c r="BW79" s="405">
        <f t="shared" si="53"/>
        <v>0</v>
      </c>
      <c r="BX79" s="405">
        <f t="shared" si="53"/>
        <v>0</v>
      </c>
      <c r="BY79" s="405">
        <f t="shared" si="53"/>
        <v>0</v>
      </c>
      <c r="BZ79" s="405">
        <f t="shared" si="53"/>
        <v>0</v>
      </c>
      <c r="CA79" s="405">
        <f t="shared" si="53"/>
        <v>0</v>
      </c>
      <c r="CB79" s="405">
        <f>AVERAGE(CB76:CB78)</f>
        <v>0</v>
      </c>
      <c r="CC79" s="405">
        <f t="shared" si="53"/>
        <v>0</v>
      </c>
      <c r="CD79" s="858">
        <f>SUM(CD76:CD78)</f>
        <v>2497.9072782874618</v>
      </c>
      <c r="CE79" s="373"/>
      <c r="CF79" s="373"/>
      <c r="CG79" s="373"/>
      <c r="CH79" s="373"/>
      <c r="CI79" s="373"/>
      <c r="CJ79" s="373"/>
      <c r="CK79" s="373"/>
      <c r="CL79" s="373"/>
      <c r="CM79" s="373"/>
      <c r="CN79" s="373"/>
      <c r="CO79" s="373"/>
      <c r="CP79" s="373"/>
      <c r="CQ79" s="373"/>
      <c r="CR79" s="373"/>
      <c r="CS79" s="373"/>
      <c r="CT79" s="373"/>
      <c r="CU79" s="373"/>
      <c r="CV79" s="373"/>
      <c r="CW79" s="373"/>
      <c r="CX79" s="373"/>
      <c r="CY79" s="373"/>
      <c r="CZ79" s="373"/>
      <c r="DA79" s="373"/>
      <c r="DB79" s="373"/>
      <c r="DC79" s="373"/>
      <c r="DD79" s="373"/>
      <c r="DE79" s="373"/>
      <c r="DF79" s="373"/>
      <c r="DG79" s="373"/>
    </row>
    <row r="80" spans="1:111" s="13" customFormat="1" ht="16.5" thickBot="1">
      <c r="A80" s="1032">
        <f t="shared" si="50"/>
        <v>65</v>
      </c>
      <c r="B80" s="14" t="s">
        <v>89</v>
      </c>
      <c r="C80" s="82">
        <v>43502</v>
      </c>
      <c r="D80" s="14" t="s">
        <v>74</v>
      </c>
      <c r="E80" s="12"/>
      <c r="F80" s="156">
        <v>4.5333333333333332</v>
      </c>
      <c r="G80" s="156">
        <v>3.4666666666666668</v>
      </c>
      <c r="H80" s="156">
        <v>4</v>
      </c>
      <c r="I80" s="156">
        <v>0.26666666666666666</v>
      </c>
      <c r="J80" s="156">
        <v>0</v>
      </c>
      <c r="K80" s="156">
        <v>0</v>
      </c>
      <c r="L80" s="156">
        <v>0</v>
      </c>
      <c r="M80" s="156">
        <v>0</v>
      </c>
      <c r="N80" s="156">
        <v>0</v>
      </c>
      <c r="O80" s="156">
        <v>0</v>
      </c>
      <c r="P80" s="156">
        <v>1.2</v>
      </c>
      <c r="Q80" s="156">
        <v>0</v>
      </c>
      <c r="R80" s="156"/>
      <c r="S80" s="156">
        <v>0</v>
      </c>
      <c r="T80" s="156">
        <v>0</v>
      </c>
      <c r="U80" s="156">
        <v>0</v>
      </c>
      <c r="V80" s="156">
        <v>0</v>
      </c>
      <c r="W80" s="156">
        <v>0</v>
      </c>
      <c r="X80" s="156">
        <v>0</v>
      </c>
      <c r="Y80" s="156">
        <v>0</v>
      </c>
      <c r="Z80" s="156">
        <v>0</v>
      </c>
      <c r="AA80" s="156">
        <v>0</v>
      </c>
      <c r="AB80" s="156">
        <v>0</v>
      </c>
      <c r="AC80" s="156">
        <v>0</v>
      </c>
      <c r="AD80" s="156">
        <v>0</v>
      </c>
      <c r="AE80" s="156">
        <v>0</v>
      </c>
      <c r="AF80" s="156">
        <v>0</v>
      </c>
      <c r="AG80" s="156">
        <v>0</v>
      </c>
      <c r="AH80" s="156">
        <v>0</v>
      </c>
      <c r="AI80" s="156">
        <v>0</v>
      </c>
      <c r="AJ80" s="156">
        <v>0</v>
      </c>
      <c r="AK80" s="156">
        <v>0</v>
      </c>
      <c r="AL80" s="156">
        <v>0</v>
      </c>
      <c r="AM80" s="156">
        <v>0</v>
      </c>
      <c r="AN80" s="157">
        <f t="shared" si="47"/>
        <v>13.466666666666667</v>
      </c>
      <c r="AP80" s="263"/>
      <c r="AQ80" s="886"/>
      <c r="CE80" s="373"/>
      <c r="CF80" s="373"/>
      <c r="CG80" s="373"/>
      <c r="CH80" s="373"/>
      <c r="CI80" s="373"/>
      <c r="CJ80" s="373"/>
      <c r="CK80" s="373"/>
      <c r="CL80" s="373"/>
      <c r="CM80" s="373"/>
      <c r="CN80" s="373"/>
      <c r="CO80" s="373"/>
      <c r="CP80" s="373"/>
      <c r="CQ80" s="373"/>
      <c r="CR80" s="373"/>
      <c r="CS80" s="373"/>
      <c r="CT80" s="373"/>
      <c r="CU80" s="373"/>
      <c r="CV80" s="373"/>
      <c r="CW80" s="373"/>
      <c r="CX80" s="373"/>
      <c r="CY80" s="373"/>
      <c r="CZ80" s="373"/>
      <c r="DA80" s="373"/>
      <c r="DB80" s="373"/>
      <c r="DC80" s="373"/>
      <c r="DD80" s="373"/>
      <c r="DE80" s="373"/>
      <c r="DF80" s="373"/>
      <c r="DG80" s="373"/>
    </row>
    <row r="81" spans="1:111" s="13" customFormat="1" ht="16.5" thickBot="1">
      <c r="A81" s="1032">
        <f t="shared" si="50"/>
        <v>66</v>
      </c>
      <c r="B81" s="14" t="s">
        <v>89</v>
      </c>
      <c r="C81" s="35">
        <v>43539</v>
      </c>
      <c r="D81" s="14" t="s">
        <v>74</v>
      </c>
      <c r="E81" s="12"/>
      <c r="F81" s="156">
        <v>0.13333333333333333</v>
      </c>
      <c r="G81" s="156">
        <v>250.53333333333333</v>
      </c>
      <c r="H81" s="156">
        <v>24</v>
      </c>
      <c r="I81" s="156">
        <v>30.266666666666666</v>
      </c>
      <c r="J81" s="156">
        <v>0</v>
      </c>
      <c r="K81" s="156">
        <v>0</v>
      </c>
      <c r="L81" s="156">
        <v>1.0666666666666667</v>
      </c>
      <c r="M81" s="156">
        <v>0.53333333333333333</v>
      </c>
      <c r="N81" s="156">
        <v>0</v>
      </c>
      <c r="O81" s="156">
        <v>0</v>
      </c>
      <c r="P81" s="156">
        <v>0</v>
      </c>
      <c r="Q81" s="156">
        <v>0</v>
      </c>
      <c r="R81" s="156"/>
      <c r="S81" s="156">
        <v>0</v>
      </c>
      <c r="T81" s="156">
        <v>0</v>
      </c>
      <c r="U81" s="156">
        <v>0</v>
      </c>
      <c r="V81" s="156">
        <v>0</v>
      </c>
      <c r="W81" s="156">
        <v>0</v>
      </c>
      <c r="X81" s="156">
        <v>0</v>
      </c>
      <c r="Y81" s="156">
        <v>0</v>
      </c>
      <c r="Z81" s="156">
        <v>0</v>
      </c>
      <c r="AA81" s="156">
        <v>0</v>
      </c>
      <c r="AB81" s="156">
        <v>0</v>
      </c>
      <c r="AC81" s="156">
        <v>0</v>
      </c>
      <c r="AD81" s="156">
        <v>0</v>
      </c>
      <c r="AE81" s="156">
        <v>0</v>
      </c>
      <c r="AF81" s="156">
        <v>0</v>
      </c>
      <c r="AG81" s="156">
        <v>0</v>
      </c>
      <c r="AH81" s="156">
        <v>0</v>
      </c>
      <c r="AI81" s="156">
        <v>0</v>
      </c>
      <c r="AJ81" s="156">
        <v>0</v>
      </c>
      <c r="AK81" s="156">
        <v>0</v>
      </c>
      <c r="AL81" s="156">
        <v>0</v>
      </c>
      <c r="AM81" s="156">
        <v>0</v>
      </c>
      <c r="AN81" s="157">
        <f t="shared" si="47"/>
        <v>306.5333333333333</v>
      </c>
      <c r="AP81" s="263"/>
      <c r="AQ81" s="886"/>
      <c r="CE81" s="373"/>
      <c r="CF81" s="373"/>
      <c r="CG81" s="373"/>
      <c r="CH81" s="373"/>
      <c r="CI81" s="373"/>
      <c r="CJ81" s="373"/>
      <c r="CK81" s="373"/>
      <c r="CL81" s="373"/>
      <c r="CM81" s="373"/>
      <c r="CN81" s="373"/>
      <c r="CO81" s="373"/>
      <c r="CP81" s="373"/>
      <c r="CQ81" s="373"/>
      <c r="CR81" s="373"/>
      <c r="CS81" s="373"/>
      <c r="CT81" s="373"/>
      <c r="CU81" s="373"/>
      <c r="CV81" s="373"/>
      <c r="CW81" s="373"/>
      <c r="CX81" s="373"/>
      <c r="CY81" s="373"/>
      <c r="CZ81" s="373"/>
      <c r="DA81" s="373"/>
      <c r="DB81" s="373"/>
      <c r="DC81" s="373"/>
      <c r="DD81" s="373"/>
      <c r="DE81" s="373"/>
      <c r="DF81" s="373"/>
      <c r="DG81" s="373"/>
    </row>
    <row r="82" spans="1:111" ht="16.5" thickBot="1">
      <c r="A82" s="1032">
        <f t="shared" si="50"/>
        <v>67</v>
      </c>
      <c r="B82" s="14" t="s">
        <v>89</v>
      </c>
      <c r="C82" s="82">
        <v>43565</v>
      </c>
      <c r="D82" s="14" t="s">
        <v>74</v>
      </c>
      <c r="E82" s="12"/>
      <c r="F82" s="156">
        <v>22.666666666666668</v>
      </c>
      <c r="G82" s="156">
        <v>0</v>
      </c>
      <c r="H82" s="156">
        <v>0.93333333333333335</v>
      </c>
      <c r="I82" s="156">
        <v>0.66666666666666663</v>
      </c>
      <c r="J82" s="156">
        <v>0</v>
      </c>
      <c r="K82" s="156">
        <v>0</v>
      </c>
      <c r="L82" s="156">
        <v>0</v>
      </c>
      <c r="M82" s="156">
        <v>0</v>
      </c>
      <c r="N82" s="156">
        <v>0.26666666666666666</v>
      </c>
      <c r="O82" s="156">
        <v>0</v>
      </c>
      <c r="P82" s="156">
        <v>0</v>
      </c>
      <c r="Q82" s="156">
        <v>0</v>
      </c>
      <c r="R82" s="156"/>
      <c r="S82" s="156">
        <v>0</v>
      </c>
      <c r="T82" s="156">
        <v>0</v>
      </c>
      <c r="U82" s="156">
        <v>0</v>
      </c>
      <c r="V82" s="156">
        <v>0</v>
      </c>
      <c r="W82" s="156">
        <v>0</v>
      </c>
      <c r="X82" s="156">
        <v>0</v>
      </c>
      <c r="Y82" s="156">
        <v>0</v>
      </c>
      <c r="Z82" s="156">
        <v>0</v>
      </c>
      <c r="AA82" s="156">
        <v>0</v>
      </c>
      <c r="AB82" s="156">
        <v>0</v>
      </c>
      <c r="AC82" s="156">
        <v>0</v>
      </c>
      <c r="AD82" s="156">
        <v>0</v>
      </c>
      <c r="AE82" s="156">
        <v>0</v>
      </c>
      <c r="AF82" s="156">
        <v>0</v>
      </c>
      <c r="AG82" s="156">
        <v>0</v>
      </c>
      <c r="AH82" s="156">
        <v>0</v>
      </c>
      <c r="AI82" s="156">
        <v>0</v>
      </c>
      <c r="AJ82" s="156">
        <v>0</v>
      </c>
      <c r="AK82" s="156">
        <v>0</v>
      </c>
      <c r="AL82" s="156">
        <v>0</v>
      </c>
      <c r="AM82" s="156">
        <v>0</v>
      </c>
      <c r="AN82" s="157">
        <f t="shared" si="47"/>
        <v>24.533333333333335</v>
      </c>
      <c r="AO82" s="13"/>
      <c r="AP82" s="263"/>
      <c r="AQ82" s="1039">
        <f>AQ78+1</f>
        <v>51</v>
      </c>
      <c r="AR82" s="400" t="s">
        <v>84</v>
      </c>
      <c r="AS82" s="401">
        <v>43210</v>
      </c>
      <c r="AT82" s="400" t="s">
        <v>77</v>
      </c>
      <c r="AU82" s="402"/>
      <c r="AV82" s="404">
        <v>305.81039755351685</v>
      </c>
      <c r="AW82" s="404">
        <v>316.00407747196738</v>
      </c>
      <c r="AX82" s="404">
        <v>519.87767584097867</v>
      </c>
      <c r="AY82" s="404">
        <v>10.193679918450561</v>
      </c>
      <c r="AZ82" s="404">
        <v>0</v>
      </c>
      <c r="BA82" s="404">
        <v>152.90519877675843</v>
      </c>
      <c r="BB82" s="404">
        <v>0</v>
      </c>
      <c r="BC82" s="404">
        <v>0</v>
      </c>
      <c r="BD82" s="404">
        <v>0</v>
      </c>
      <c r="BE82" s="404">
        <v>0</v>
      </c>
      <c r="BF82" s="404"/>
      <c r="BG82" s="404">
        <v>0</v>
      </c>
      <c r="BH82" s="404"/>
      <c r="BI82" s="404">
        <v>0</v>
      </c>
      <c r="BJ82" s="404">
        <v>0</v>
      </c>
      <c r="BK82" s="404">
        <v>0</v>
      </c>
      <c r="BL82" s="404">
        <v>0</v>
      </c>
      <c r="BM82" s="404">
        <v>0</v>
      </c>
      <c r="BN82" s="404"/>
      <c r="BO82" s="404">
        <v>0</v>
      </c>
      <c r="BP82" s="404">
        <v>0</v>
      </c>
      <c r="BQ82" s="404">
        <v>0</v>
      </c>
      <c r="BR82" s="404"/>
      <c r="BS82" s="404"/>
      <c r="BT82" s="404"/>
      <c r="BU82" s="404"/>
      <c r="BV82" s="404">
        <v>0</v>
      </c>
      <c r="BW82" s="404">
        <v>0</v>
      </c>
      <c r="BX82" s="404"/>
      <c r="BY82" s="404"/>
      <c r="BZ82" s="404">
        <v>0</v>
      </c>
      <c r="CA82" s="404"/>
      <c r="CB82" s="404"/>
      <c r="CC82" s="404"/>
      <c r="CD82" s="403">
        <f t="shared" ref="CD82:CD84" si="55">SUM(AV82:CC82)</f>
        <v>1304.7910295616716</v>
      </c>
      <c r="CE82" s="373"/>
      <c r="CF82" s="373"/>
      <c r="CG82" s="373"/>
      <c r="CH82" s="373"/>
      <c r="CI82" s="373"/>
      <c r="CJ82" s="373"/>
      <c r="CK82" s="373"/>
      <c r="CL82" s="373"/>
      <c r="CM82" s="373"/>
      <c r="CN82" s="373"/>
      <c r="CO82" s="373"/>
      <c r="CP82" s="373"/>
      <c r="CQ82" s="373"/>
      <c r="CR82" s="373"/>
      <c r="CS82" s="373"/>
      <c r="CT82" s="373"/>
      <c r="CU82" s="373"/>
      <c r="CV82" s="373"/>
      <c r="CW82" s="373"/>
      <c r="CX82" s="373"/>
      <c r="CY82" s="373"/>
      <c r="CZ82" s="373"/>
      <c r="DA82" s="373"/>
      <c r="DB82" s="373"/>
      <c r="DC82" s="373"/>
      <c r="DD82" s="373"/>
      <c r="DE82" s="373"/>
      <c r="DF82" s="373"/>
      <c r="DG82" s="373"/>
    </row>
    <row r="83" spans="1:111" ht="16.5" thickBot="1">
      <c r="A83" s="1032">
        <f t="shared" si="50"/>
        <v>68</v>
      </c>
      <c r="B83" s="14" t="s">
        <v>89</v>
      </c>
      <c r="C83" s="35">
        <v>43608</v>
      </c>
      <c r="D83" s="14" t="s">
        <v>74</v>
      </c>
      <c r="E83" s="12"/>
      <c r="F83" s="156">
        <v>0</v>
      </c>
      <c r="G83" s="156">
        <v>0.13333333333333333</v>
      </c>
      <c r="H83" s="156">
        <v>0</v>
      </c>
      <c r="I83" s="156">
        <v>2.1333333333333333</v>
      </c>
      <c r="J83" s="156">
        <v>0</v>
      </c>
      <c r="K83" s="156">
        <v>0</v>
      </c>
      <c r="L83" s="156">
        <v>0</v>
      </c>
      <c r="M83" s="156">
        <v>0</v>
      </c>
      <c r="N83" s="156">
        <v>0</v>
      </c>
      <c r="O83" s="156">
        <v>0</v>
      </c>
      <c r="P83" s="156">
        <v>0</v>
      </c>
      <c r="Q83" s="156">
        <v>0</v>
      </c>
      <c r="R83" s="156"/>
      <c r="S83" s="156">
        <v>0</v>
      </c>
      <c r="T83" s="156">
        <v>0</v>
      </c>
      <c r="U83" s="156">
        <v>0</v>
      </c>
      <c r="V83" s="156">
        <v>0</v>
      </c>
      <c r="W83" s="156">
        <v>0</v>
      </c>
      <c r="X83" s="156">
        <v>0</v>
      </c>
      <c r="Y83" s="156">
        <v>0</v>
      </c>
      <c r="Z83" s="156">
        <v>0</v>
      </c>
      <c r="AA83" s="156">
        <v>0</v>
      </c>
      <c r="AB83" s="156">
        <v>0</v>
      </c>
      <c r="AC83" s="156">
        <v>0</v>
      </c>
      <c r="AD83" s="156">
        <v>0</v>
      </c>
      <c r="AE83" s="156">
        <v>0</v>
      </c>
      <c r="AF83" s="156">
        <v>0</v>
      </c>
      <c r="AG83" s="156">
        <v>0</v>
      </c>
      <c r="AH83" s="156">
        <v>0</v>
      </c>
      <c r="AI83" s="156">
        <v>0</v>
      </c>
      <c r="AJ83" s="156">
        <v>0</v>
      </c>
      <c r="AK83" s="156">
        <v>0</v>
      </c>
      <c r="AL83" s="156">
        <v>0</v>
      </c>
      <c r="AM83" s="156">
        <v>0</v>
      </c>
      <c r="AN83" s="157">
        <f t="shared" si="47"/>
        <v>2.2666666666666666</v>
      </c>
      <c r="AO83" s="13"/>
      <c r="AP83" s="263"/>
      <c r="AQ83" s="1039">
        <f t="shared" ref="AQ83:AQ84" si="56">AQ82+1</f>
        <v>52</v>
      </c>
      <c r="AR83" s="44" t="s">
        <v>84</v>
      </c>
      <c r="AS83" s="56">
        <v>43495</v>
      </c>
      <c r="AT83" s="44" t="s">
        <v>77</v>
      </c>
      <c r="AU83" s="12"/>
      <c r="AV83" s="45">
        <v>0</v>
      </c>
      <c r="AW83" s="45">
        <v>10.98</v>
      </c>
      <c r="AX83" s="45">
        <v>98.820000000000007</v>
      </c>
      <c r="AY83" s="45">
        <v>0</v>
      </c>
      <c r="AZ83" s="45">
        <v>0</v>
      </c>
      <c r="BA83" s="45">
        <v>76.86</v>
      </c>
      <c r="BB83" s="45">
        <v>0</v>
      </c>
      <c r="BC83" s="45">
        <v>0</v>
      </c>
      <c r="BD83" s="45">
        <v>0</v>
      </c>
      <c r="BE83" s="45">
        <v>0</v>
      </c>
      <c r="BF83" s="45">
        <v>0</v>
      </c>
      <c r="BG83" s="45">
        <v>0</v>
      </c>
      <c r="BH83" s="45"/>
      <c r="BI83" s="45">
        <v>0</v>
      </c>
      <c r="BJ83" s="45">
        <v>0</v>
      </c>
      <c r="BK83" s="45">
        <v>0</v>
      </c>
      <c r="BL83" s="45">
        <v>0</v>
      </c>
      <c r="BM83" s="45">
        <v>0</v>
      </c>
      <c r="BN83" s="45">
        <v>0</v>
      </c>
      <c r="BO83" s="45">
        <v>0</v>
      </c>
      <c r="BP83" s="45">
        <v>0</v>
      </c>
      <c r="BQ83" s="45">
        <v>0</v>
      </c>
      <c r="BR83" s="45">
        <v>0</v>
      </c>
      <c r="BS83" s="45">
        <v>0</v>
      </c>
      <c r="BT83" s="45">
        <v>0</v>
      </c>
      <c r="BU83" s="45">
        <v>0</v>
      </c>
      <c r="BV83" s="45">
        <v>0</v>
      </c>
      <c r="BW83" s="45">
        <v>0</v>
      </c>
      <c r="BX83" s="45">
        <v>0</v>
      </c>
      <c r="BY83" s="45">
        <v>0</v>
      </c>
      <c r="BZ83" s="45">
        <v>0</v>
      </c>
      <c r="CA83" s="45">
        <v>0</v>
      </c>
      <c r="CB83" s="45">
        <v>0</v>
      </c>
      <c r="CC83" s="45">
        <v>0</v>
      </c>
      <c r="CD83" s="33">
        <f t="shared" si="55"/>
        <v>186.66000000000003</v>
      </c>
      <c r="CE83" s="373"/>
      <c r="CF83" s="373"/>
      <c r="CG83" s="373"/>
      <c r="CH83" s="373"/>
      <c r="CI83" s="373"/>
      <c r="CJ83" s="373"/>
      <c r="CK83" s="373"/>
      <c r="CL83" s="373"/>
      <c r="CM83" s="373"/>
      <c r="CN83" s="373"/>
      <c r="CO83" s="373"/>
      <c r="CP83" s="373"/>
      <c r="CQ83" s="373"/>
      <c r="CR83" s="373"/>
      <c r="CS83" s="373"/>
      <c r="CT83" s="373"/>
      <c r="CU83" s="373"/>
      <c r="CV83" s="373"/>
      <c r="CW83" s="373"/>
      <c r="CX83" s="373"/>
      <c r="CY83" s="373"/>
      <c r="CZ83" s="373"/>
      <c r="DA83" s="373"/>
      <c r="DB83" s="373"/>
      <c r="DC83" s="373"/>
      <c r="DD83" s="373"/>
      <c r="DE83" s="373"/>
      <c r="DF83" s="373"/>
      <c r="DG83" s="373"/>
    </row>
    <row r="84" spans="1:111" ht="16.5" thickBot="1">
      <c r="A84" s="1032">
        <f t="shared" si="50"/>
        <v>69</v>
      </c>
      <c r="B84" s="14" t="s">
        <v>89</v>
      </c>
      <c r="C84" s="35">
        <v>43647</v>
      </c>
      <c r="D84" s="14" t="s">
        <v>74</v>
      </c>
      <c r="E84" s="12"/>
      <c r="F84" s="156">
        <v>0.26666666666666666</v>
      </c>
      <c r="G84" s="156">
        <v>0</v>
      </c>
      <c r="H84" s="156">
        <v>18.399999999999999</v>
      </c>
      <c r="I84" s="156">
        <v>0</v>
      </c>
      <c r="J84" s="156">
        <v>0</v>
      </c>
      <c r="K84" s="156">
        <v>0</v>
      </c>
      <c r="L84" s="156">
        <v>0</v>
      </c>
      <c r="M84" s="156">
        <v>0</v>
      </c>
      <c r="N84" s="156">
        <v>0</v>
      </c>
      <c r="O84" s="156">
        <v>0</v>
      </c>
      <c r="P84" s="156">
        <v>0</v>
      </c>
      <c r="Q84" s="156">
        <v>0</v>
      </c>
      <c r="R84" s="156"/>
      <c r="S84" s="156">
        <v>0</v>
      </c>
      <c r="T84" s="156">
        <v>0</v>
      </c>
      <c r="U84" s="156">
        <v>0</v>
      </c>
      <c r="V84" s="156">
        <v>0</v>
      </c>
      <c r="W84" s="156">
        <v>0</v>
      </c>
      <c r="X84" s="156">
        <v>0</v>
      </c>
      <c r="Y84" s="156">
        <v>0</v>
      </c>
      <c r="Z84" s="156">
        <v>0</v>
      </c>
      <c r="AA84" s="156">
        <v>0</v>
      </c>
      <c r="AB84" s="156">
        <v>0</v>
      </c>
      <c r="AC84" s="156">
        <v>0</v>
      </c>
      <c r="AD84" s="156">
        <v>0</v>
      </c>
      <c r="AE84" s="156">
        <v>0</v>
      </c>
      <c r="AF84" s="156">
        <v>0</v>
      </c>
      <c r="AG84" s="156">
        <v>0</v>
      </c>
      <c r="AH84" s="156">
        <v>0</v>
      </c>
      <c r="AI84" s="156">
        <v>0</v>
      </c>
      <c r="AJ84" s="156">
        <v>0</v>
      </c>
      <c r="AK84" s="156">
        <v>0</v>
      </c>
      <c r="AL84" s="156">
        <v>0</v>
      </c>
      <c r="AM84" s="156">
        <v>0</v>
      </c>
      <c r="AN84" s="157">
        <f t="shared" si="47"/>
        <v>18.666666666666664</v>
      </c>
      <c r="AO84" s="13"/>
      <c r="AP84" s="263"/>
      <c r="AQ84" s="1039">
        <f t="shared" si="56"/>
        <v>53</v>
      </c>
      <c r="AR84" s="44" t="s">
        <v>84</v>
      </c>
      <c r="AS84" s="56">
        <v>43586</v>
      </c>
      <c r="AT84" s="44" t="s">
        <v>77</v>
      </c>
      <c r="AU84" s="12"/>
      <c r="AV84" s="45">
        <v>21.96</v>
      </c>
      <c r="AW84" s="45">
        <v>395.28000000000003</v>
      </c>
      <c r="AX84" s="45">
        <v>32.94</v>
      </c>
      <c r="AY84" s="45">
        <v>0</v>
      </c>
      <c r="AZ84" s="45">
        <v>0</v>
      </c>
      <c r="BA84" s="45">
        <v>21.96</v>
      </c>
      <c r="BB84" s="45">
        <v>10.98</v>
      </c>
      <c r="BC84" s="45">
        <v>0</v>
      </c>
      <c r="BD84" s="45">
        <v>0</v>
      </c>
      <c r="BE84" s="45">
        <v>0</v>
      </c>
      <c r="BF84" s="45">
        <v>0</v>
      </c>
      <c r="BG84" s="45">
        <v>0</v>
      </c>
      <c r="BH84" s="45"/>
      <c r="BI84" s="45">
        <v>0</v>
      </c>
      <c r="BJ84" s="45">
        <v>0</v>
      </c>
      <c r="BK84" s="45">
        <v>0</v>
      </c>
      <c r="BL84" s="45">
        <v>0</v>
      </c>
      <c r="BM84" s="45">
        <v>0</v>
      </c>
      <c r="BN84" s="45">
        <v>0</v>
      </c>
      <c r="BO84" s="45">
        <v>0</v>
      </c>
      <c r="BP84" s="45">
        <v>0</v>
      </c>
      <c r="BQ84" s="45">
        <v>0</v>
      </c>
      <c r="BR84" s="45">
        <v>0</v>
      </c>
      <c r="BS84" s="45">
        <v>0</v>
      </c>
      <c r="BT84" s="45">
        <v>0</v>
      </c>
      <c r="BU84" s="45">
        <v>0</v>
      </c>
      <c r="BV84" s="45">
        <v>0</v>
      </c>
      <c r="BW84" s="45">
        <v>0</v>
      </c>
      <c r="BX84" s="45">
        <v>0</v>
      </c>
      <c r="BY84" s="45">
        <v>0</v>
      </c>
      <c r="BZ84" s="45">
        <v>0</v>
      </c>
      <c r="CA84" s="45">
        <v>0</v>
      </c>
      <c r="CB84" s="45">
        <v>0</v>
      </c>
      <c r="CC84" s="45">
        <v>0</v>
      </c>
      <c r="CD84" s="33">
        <f t="shared" si="55"/>
        <v>483.12</v>
      </c>
      <c r="CE84" s="373"/>
      <c r="CF84" s="373"/>
      <c r="CG84" s="373"/>
      <c r="CH84" s="373"/>
      <c r="CI84" s="373"/>
      <c r="CJ84" s="373"/>
      <c r="CK84" s="373"/>
      <c r="CL84" s="373"/>
      <c r="CM84" s="373"/>
      <c r="CN84" s="373"/>
      <c r="CO84" s="373"/>
      <c r="CP84" s="373"/>
      <c r="CQ84" s="373"/>
      <c r="CR84" s="373"/>
      <c r="CS84" s="373"/>
      <c r="CT84" s="373"/>
      <c r="CU84" s="373"/>
      <c r="CV84" s="373"/>
      <c r="CW84" s="373"/>
      <c r="CX84" s="373"/>
      <c r="CY84" s="373"/>
      <c r="CZ84" s="373"/>
      <c r="DA84" s="373"/>
      <c r="DB84" s="373"/>
      <c r="DC84" s="373"/>
      <c r="DD84" s="373"/>
      <c r="DE84" s="373"/>
      <c r="DF84" s="373"/>
      <c r="DG84" s="373"/>
    </row>
    <row r="85" spans="1:111" ht="16.5" thickBot="1">
      <c r="A85" s="1032">
        <f t="shared" si="50"/>
        <v>70</v>
      </c>
      <c r="B85" s="14" t="s">
        <v>89</v>
      </c>
      <c r="C85" s="35">
        <v>43678</v>
      </c>
      <c r="D85" s="14" t="s">
        <v>74</v>
      </c>
      <c r="E85" s="12"/>
      <c r="F85" s="156">
        <v>0</v>
      </c>
      <c r="G85" s="156">
        <v>0</v>
      </c>
      <c r="H85" s="156">
        <v>0</v>
      </c>
      <c r="I85" s="156">
        <v>0</v>
      </c>
      <c r="J85" s="156">
        <v>0</v>
      </c>
      <c r="K85" s="156">
        <v>0</v>
      </c>
      <c r="L85" s="156">
        <v>0</v>
      </c>
      <c r="M85" s="156">
        <v>0</v>
      </c>
      <c r="N85" s="156">
        <v>0</v>
      </c>
      <c r="O85" s="156">
        <v>0</v>
      </c>
      <c r="P85" s="156">
        <v>0</v>
      </c>
      <c r="Q85" s="156">
        <v>0</v>
      </c>
      <c r="R85" s="156"/>
      <c r="S85" s="156">
        <v>0</v>
      </c>
      <c r="T85" s="156">
        <v>0</v>
      </c>
      <c r="U85" s="156">
        <v>0</v>
      </c>
      <c r="V85" s="156">
        <v>0</v>
      </c>
      <c r="W85" s="156">
        <v>0</v>
      </c>
      <c r="X85" s="156">
        <v>0</v>
      </c>
      <c r="Y85" s="156">
        <v>0</v>
      </c>
      <c r="Z85" s="156">
        <v>0</v>
      </c>
      <c r="AA85" s="156">
        <v>0</v>
      </c>
      <c r="AB85" s="156">
        <v>0</v>
      </c>
      <c r="AC85" s="156">
        <v>0</v>
      </c>
      <c r="AD85" s="156">
        <v>0</v>
      </c>
      <c r="AE85" s="156">
        <v>0</v>
      </c>
      <c r="AF85" s="156">
        <v>0</v>
      </c>
      <c r="AG85" s="156">
        <v>0</v>
      </c>
      <c r="AH85" s="156">
        <v>0</v>
      </c>
      <c r="AI85" s="156">
        <v>0</v>
      </c>
      <c r="AJ85" s="156">
        <v>0</v>
      </c>
      <c r="AK85" s="156">
        <v>0</v>
      </c>
      <c r="AL85" s="156">
        <v>0</v>
      </c>
      <c r="AM85" s="156">
        <v>0</v>
      </c>
      <c r="AN85" s="157">
        <f t="shared" si="47"/>
        <v>0</v>
      </c>
      <c r="AO85" s="13"/>
      <c r="AP85" s="263"/>
      <c r="AR85" s="400"/>
      <c r="AS85" s="401"/>
      <c r="AT85" s="407" t="s">
        <v>219</v>
      </c>
      <c r="AU85" s="402"/>
      <c r="AV85" s="405">
        <f>AVERAGE(AV82:AV84)</f>
        <v>109.25679918450561</v>
      </c>
      <c r="AW85" s="405">
        <f t="shared" ref="AW85:CC85" si="57">AVERAGE(AW82:AW84)</f>
        <v>240.7546924906558</v>
      </c>
      <c r="AX85" s="405">
        <f>AVERAGE(AX82:AX84)</f>
        <v>217.21255861365958</v>
      </c>
      <c r="AY85" s="405">
        <f t="shared" si="57"/>
        <v>3.3978933061501873</v>
      </c>
      <c r="AZ85" s="405">
        <f t="shared" ref="AZ85:BG85" si="58">AVERAGE(AZ82:AZ84)</f>
        <v>0</v>
      </c>
      <c r="BA85" s="405">
        <f t="shared" si="58"/>
        <v>83.90839959225282</v>
      </c>
      <c r="BB85" s="405">
        <f t="shared" si="58"/>
        <v>3.66</v>
      </c>
      <c r="BC85" s="405">
        <f t="shared" si="58"/>
        <v>0</v>
      </c>
      <c r="BD85" s="405">
        <f t="shared" si="58"/>
        <v>0</v>
      </c>
      <c r="BE85" s="405">
        <f t="shared" si="58"/>
        <v>0</v>
      </c>
      <c r="BF85" s="405">
        <f t="shared" si="58"/>
        <v>0</v>
      </c>
      <c r="BG85" s="405">
        <f t="shared" si="58"/>
        <v>0</v>
      </c>
      <c r="BH85" s="405"/>
      <c r="BI85" s="405">
        <f t="shared" si="57"/>
        <v>0</v>
      </c>
      <c r="BJ85" s="405">
        <f t="shared" si="57"/>
        <v>0</v>
      </c>
      <c r="BK85" s="405">
        <f t="shared" si="57"/>
        <v>0</v>
      </c>
      <c r="BL85" s="405">
        <f t="shared" si="57"/>
        <v>0</v>
      </c>
      <c r="BM85" s="405">
        <f t="shared" si="57"/>
        <v>0</v>
      </c>
      <c r="BN85" s="405">
        <f>AVERAGE(BN82:BN84)</f>
        <v>0</v>
      </c>
      <c r="BO85" s="405">
        <f t="shared" si="57"/>
        <v>0</v>
      </c>
      <c r="BP85" s="405">
        <f t="shared" si="57"/>
        <v>0</v>
      </c>
      <c r="BQ85" s="405">
        <f t="shared" si="57"/>
        <v>0</v>
      </c>
      <c r="BR85" s="405">
        <f t="shared" si="57"/>
        <v>0</v>
      </c>
      <c r="BS85" s="405">
        <f t="shared" si="57"/>
        <v>0</v>
      </c>
      <c r="BT85" s="405">
        <f t="shared" si="57"/>
        <v>0</v>
      </c>
      <c r="BU85" s="405">
        <f t="shared" si="57"/>
        <v>0</v>
      </c>
      <c r="BV85" s="405">
        <f t="shared" si="57"/>
        <v>0</v>
      </c>
      <c r="BW85" s="405">
        <f t="shared" si="57"/>
        <v>0</v>
      </c>
      <c r="BX85" s="405">
        <f t="shared" si="57"/>
        <v>0</v>
      </c>
      <c r="BY85" s="405">
        <f t="shared" si="57"/>
        <v>0</v>
      </c>
      <c r="BZ85" s="405">
        <f t="shared" si="57"/>
        <v>0</v>
      </c>
      <c r="CA85" s="405">
        <f t="shared" si="57"/>
        <v>0</v>
      </c>
      <c r="CB85" s="405">
        <f>AVERAGE(CB82:CB84)</f>
        <v>0</v>
      </c>
      <c r="CC85" s="405">
        <f t="shared" si="57"/>
        <v>0</v>
      </c>
      <c r="CD85" s="858">
        <f>SUM(CD82:CD84)</f>
        <v>1974.5710295616718</v>
      </c>
      <c r="CE85" s="373"/>
      <c r="CF85" s="373"/>
      <c r="CG85" s="373"/>
      <c r="CH85" s="373"/>
      <c r="CI85" s="373"/>
      <c r="CJ85" s="373"/>
      <c r="CK85" s="373"/>
      <c r="CL85" s="373"/>
      <c r="CM85" s="373"/>
      <c r="CN85" s="373"/>
      <c r="CO85" s="373"/>
      <c r="CP85" s="373"/>
      <c r="CQ85" s="373"/>
      <c r="CR85" s="373"/>
      <c r="CS85" s="373"/>
      <c r="CT85" s="373"/>
      <c r="CU85" s="373"/>
      <c r="CV85" s="373"/>
      <c r="CW85" s="373"/>
      <c r="CX85" s="373"/>
      <c r="CY85" s="373"/>
      <c r="CZ85" s="373"/>
      <c r="DA85" s="373"/>
      <c r="DB85" s="373"/>
      <c r="DC85" s="373"/>
      <c r="DD85" s="373"/>
      <c r="DE85" s="373"/>
      <c r="DF85" s="373"/>
      <c r="DG85" s="373"/>
    </row>
    <row r="86" spans="1:111" s="13" customFormat="1" ht="16.5" thickBot="1">
      <c r="A86" s="1032">
        <f t="shared" si="50"/>
        <v>71</v>
      </c>
      <c r="B86" s="14" t="s">
        <v>89</v>
      </c>
      <c r="C86" s="82">
        <v>43728</v>
      </c>
      <c r="D86" s="14" t="s">
        <v>74</v>
      </c>
      <c r="E86" s="12"/>
      <c r="F86" s="156">
        <v>0</v>
      </c>
      <c r="G86" s="156">
        <v>0</v>
      </c>
      <c r="H86" s="156">
        <v>0.26666666666666666</v>
      </c>
      <c r="I86" s="156">
        <v>2.8</v>
      </c>
      <c r="J86" s="156">
        <v>0</v>
      </c>
      <c r="K86" s="156">
        <v>0</v>
      </c>
      <c r="L86" s="156">
        <v>0</v>
      </c>
      <c r="M86" s="156">
        <v>0</v>
      </c>
      <c r="N86" s="156">
        <v>0.13333333333333333</v>
      </c>
      <c r="O86" s="156">
        <v>0</v>
      </c>
      <c r="P86" s="156">
        <v>0</v>
      </c>
      <c r="Q86" s="156">
        <v>0</v>
      </c>
      <c r="R86" s="156"/>
      <c r="S86" s="156">
        <v>0</v>
      </c>
      <c r="T86" s="156">
        <v>0</v>
      </c>
      <c r="U86" s="156">
        <v>0</v>
      </c>
      <c r="V86" s="156">
        <v>0</v>
      </c>
      <c r="W86" s="156">
        <v>0</v>
      </c>
      <c r="X86" s="156">
        <v>0</v>
      </c>
      <c r="Y86" s="156">
        <v>0</v>
      </c>
      <c r="Z86" s="156">
        <v>0</v>
      </c>
      <c r="AA86" s="156">
        <v>0</v>
      </c>
      <c r="AB86" s="156">
        <v>0</v>
      </c>
      <c r="AC86" s="156">
        <v>0</v>
      </c>
      <c r="AD86" s="156">
        <v>0</v>
      </c>
      <c r="AE86" s="156">
        <v>0</v>
      </c>
      <c r="AF86" s="156">
        <v>0</v>
      </c>
      <c r="AG86" s="156">
        <v>0</v>
      </c>
      <c r="AH86" s="156">
        <v>0</v>
      </c>
      <c r="AI86" s="156">
        <v>0</v>
      </c>
      <c r="AJ86" s="156">
        <v>0</v>
      </c>
      <c r="AK86" s="156">
        <v>0</v>
      </c>
      <c r="AL86" s="156">
        <v>0</v>
      </c>
      <c r="AM86" s="156">
        <v>0</v>
      </c>
      <c r="AN86" s="157">
        <f t="shared" si="47"/>
        <v>3.1999999999999997</v>
      </c>
      <c r="AP86" s="263"/>
      <c r="AQ86" s="886"/>
      <c r="CE86" s="373"/>
      <c r="CF86" s="373"/>
      <c r="CG86" s="373"/>
      <c r="CH86" s="373"/>
      <c r="CI86" s="373"/>
      <c r="CJ86" s="373"/>
      <c r="CK86" s="373"/>
      <c r="CL86" s="373"/>
      <c r="CM86" s="373"/>
      <c r="CN86" s="373"/>
      <c r="CO86" s="373"/>
      <c r="CP86" s="373"/>
      <c r="CQ86" s="373"/>
      <c r="CR86" s="373"/>
      <c r="CS86" s="373"/>
      <c r="CT86" s="373"/>
      <c r="CU86" s="373"/>
      <c r="CV86" s="373"/>
      <c r="CW86" s="373"/>
      <c r="CX86" s="373"/>
      <c r="CY86" s="373"/>
      <c r="CZ86" s="373"/>
      <c r="DA86" s="373"/>
      <c r="DB86" s="373"/>
      <c r="DC86" s="373"/>
      <c r="DD86" s="373"/>
      <c r="DE86" s="373"/>
      <c r="DF86" s="373"/>
      <c r="DG86" s="373"/>
    </row>
    <row r="87" spans="1:111" s="13" customFormat="1" ht="16.5" thickBot="1">
      <c r="A87" s="1032">
        <f t="shared" si="50"/>
        <v>72</v>
      </c>
      <c r="B87" s="14" t="s">
        <v>89</v>
      </c>
      <c r="C87" s="35">
        <v>43769</v>
      </c>
      <c r="D87" s="14" t="s">
        <v>74</v>
      </c>
      <c r="E87" s="12"/>
      <c r="F87" s="156">
        <v>0.26666666666666666</v>
      </c>
      <c r="G87" s="156">
        <v>0</v>
      </c>
      <c r="H87" s="156">
        <v>0.13333333333333333</v>
      </c>
      <c r="I87" s="156">
        <v>2.1333333333333333</v>
      </c>
      <c r="J87" s="156">
        <v>0</v>
      </c>
      <c r="K87" s="156">
        <v>0</v>
      </c>
      <c r="L87" s="156">
        <v>0</v>
      </c>
      <c r="M87" s="156">
        <v>0</v>
      </c>
      <c r="N87" s="156">
        <v>0</v>
      </c>
      <c r="O87" s="156">
        <v>0</v>
      </c>
      <c r="P87" s="156">
        <v>0</v>
      </c>
      <c r="Q87" s="156">
        <v>0</v>
      </c>
      <c r="R87" s="156"/>
      <c r="S87" s="156">
        <v>0</v>
      </c>
      <c r="T87" s="156">
        <v>0</v>
      </c>
      <c r="U87" s="156">
        <v>0</v>
      </c>
      <c r="V87" s="156">
        <v>0</v>
      </c>
      <c r="W87" s="156">
        <v>0</v>
      </c>
      <c r="X87" s="156">
        <v>0</v>
      </c>
      <c r="Y87" s="156">
        <v>0</v>
      </c>
      <c r="Z87" s="156">
        <v>0</v>
      </c>
      <c r="AA87" s="156">
        <v>0</v>
      </c>
      <c r="AB87" s="156">
        <v>0</v>
      </c>
      <c r="AC87" s="156">
        <v>0</v>
      </c>
      <c r="AD87" s="156">
        <v>0</v>
      </c>
      <c r="AE87" s="156">
        <v>0</v>
      </c>
      <c r="AF87" s="156">
        <v>0</v>
      </c>
      <c r="AG87" s="156">
        <v>0</v>
      </c>
      <c r="AH87" s="156">
        <v>0</v>
      </c>
      <c r="AI87" s="156">
        <v>0</v>
      </c>
      <c r="AJ87" s="156">
        <v>0</v>
      </c>
      <c r="AK87" s="156">
        <v>0</v>
      </c>
      <c r="AL87" s="156">
        <v>0</v>
      </c>
      <c r="AM87" s="156">
        <v>0</v>
      </c>
      <c r="AN87" s="157">
        <f t="shared" si="47"/>
        <v>2.5333333333333332</v>
      </c>
      <c r="AP87" s="263"/>
      <c r="AQ87" s="886"/>
      <c r="CE87" s="373"/>
      <c r="CF87" s="373"/>
      <c r="CG87" s="373"/>
      <c r="CH87" s="373"/>
      <c r="CI87" s="373"/>
      <c r="CJ87" s="373"/>
      <c r="CK87" s="373"/>
      <c r="CL87" s="373"/>
      <c r="CM87" s="373"/>
      <c r="CN87" s="373"/>
      <c r="CO87" s="373"/>
      <c r="CP87" s="373"/>
      <c r="CQ87" s="373"/>
      <c r="CR87" s="373"/>
      <c r="CS87" s="373"/>
      <c r="CT87" s="373"/>
      <c r="CU87" s="373"/>
      <c r="CV87" s="373"/>
      <c r="CW87" s="373"/>
      <c r="CX87" s="373"/>
      <c r="CY87" s="373"/>
      <c r="CZ87" s="373"/>
      <c r="DA87" s="373"/>
      <c r="DB87" s="373"/>
      <c r="DC87" s="373"/>
      <c r="DD87" s="373"/>
      <c r="DE87" s="373"/>
      <c r="DF87" s="373"/>
      <c r="DG87" s="373"/>
    </row>
    <row r="88" spans="1:111" ht="16.5" thickBot="1">
      <c r="A88" s="1032">
        <f t="shared" si="50"/>
        <v>73</v>
      </c>
      <c r="B88" s="14" t="s">
        <v>89</v>
      </c>
      <c r="C88" s="35">
        <v>43793</v>
      </c>
      <c r="D88" s="14" t="s">
        <v>74</v>
      </c>
      <c r="E88" s="12"/>
      <c r="F88" s="156">
        <v>0</v>
      </c>
      <c r="G88" s="156">
        <v>0</v>
      </c>
      <c r="H88" s="156">
        <v>0.93333333333333335</v>
      </c>
      <c r="I88" s="156">
        <v>5.0666666666666664</v>
      </c>
      <c r="J88" s="156">
        <v>0</v>
      </c>
      <c r="K88" s="156">
        <v>0</v>
      </c>
      <c r="L88" s="156">
        <v>0</v>
      </c>
      <c r="M88" s="156">
        <v>0</v>
      </c>
      <c r="N88" s="156">
        <v>0</v>
      </c>
      <c r="O88" s="156">
        <v>0</v>
      </c>
      <c r="P88" s="156">
        <v>0</v>
      </c>
      <c r="Q88" s="156">
        <v>0</v>
      </c>
      <c r="R88" s="156"/>
      <c r="S88" s="156">
        <v>0</v>
      </c>
      <c r="T88" s="156">
        <v>0</v>
      </c>
      <c r="U88" s="156">
        <v>0</v>
      </c>
      <c r="V88" s="156">
        <v>0</v>
      </c>
      <c r="W88" s="156">
        <v>0</v>
      </c>
      <c r="X88" s="156">
        <v>0</v>
      </c>
      <c r="Y88" s="156">
        <v>0</v>
      </c>
      <c r="Z88" s="156">
        <v>0</v>
      </c>
      <c r="AA88" s="156">
        <v>0</v>
      </c>
      <c r="AB88" s="156">
        <v>0</v>
      </c>
      <c r="AC88" s="156">
        <v>0</v>
      </c>
      <c r="AD88" s="156">
        <v>0</v>
      </c>
      <c r="AE88" s="156">
        <v>0</v>
      </c>
      <c r="AF88" s="156">
        <v>0</v>
      </c>
      <c r="AG88" s="156">
        <v>0</v>
      </c>
      <c r="AH88" s="156">
        <v>0</v>
      </c>
      <c r="AI88" s="156">
        <v>0</v>
      </c>
      <c r="AJ88" s="156">
        <v>0</v>
      </c>
      <c r="AK88" s="156">
        <v>0</v>
      </c>
      <c r="AL88" s="156">
        <v>0</v>
      </c>
      <c r="AM88" s="156">
        <v>0</v>
      </c>
      <c r="AN88" s="157">
        <f t="shared" si="47"/>
        <v>6</v>
      </c>
      <c r="AO88" s="13"/>
      <c r="AP88" s="263"/>
      <c r="AQ88" s="1039">
        <f>AQ84+1</f>
        <v>54</v>
      </c>
      <c r="AR88" s="400" t="s">
        <v>128</v>
      </c>
      <c r="AS88" s="401">
        <v>43178</v>
      </c>
      <c r="AT88" s="400" t="s">
        <v>77</v>
      </c>
      <c r="AU88" s="402"/>
      <c r="AV88" s="404">
        <v>50.968399592252808</v>
      </c>
      <c r="AW88" s="404">
        <v>10.193679918450561</v>
      </c>
      <c r="AX88" s="404">
        <v>0</v>
      </c>
      <c r="AY88" s="404">
        <v>0</v>
      </c>
      <c r="AZ88" s="404">
        <v>0</v>
      </c>
      <c r="BA88" s="404">
        <v>50.968399592252808</v>
      </c>
      <c r="BB88" s="404">
        <v>0</v>
      </c>
      <c r="BC88" s="404">
        <v>0</v>
      </c>
      <c r="BD88" s="404">
        <v>0</v>
      </c>
      <c r="BE88" s="404">
        <v>0</v>
      </c>
      <c r="BF88" s="404"/>
      <c r="BG88" s="404">
        <v>0</v>
      </c>
      <c r="BH88" s="404"/>
      <c r="BI88" s="404">
        <v>0</v>
      </c>
      <c r="BJ88" s="404">
        <v>0</v>
      </c>
      <c r="BK88" s="404">
        <v>0</v>
      </c>
      <c r="BL88" s="404">
        <v>0</v>
      </c>
      <c r="BM88" s="404">
        <v>0</v>
      </c>
      <c r="BN88" s="404"/>
      <c r="BO88" s="404">
        <v>0</v>
      </c>
      <c r="BP88" s="404">
        <v>0</v>
      </c>
      <c r="BQ88" s="404">
        <v>0</v>
      </c>
      <c r="BR88" s="404"/>
      <c r="BS88" s="404"/>
      <c r="BT88" s="404"/>
      <c r="BU88" s="404"/>
      <c r="BV88" s="404">
        <v>0</v>
      </c>
      <c r="BW88" s="404">
        <v>0</v>
      </c>
      <c r="BX88" s="404"/>
      <c r="BY88" s="404"/>
      <c r="BZ88" s="404">
        <v>0</v>
      </c>
      <c r="CA88" s="404"/>
      <c r="CB88" s="404"/>
      <c r="CC88" s="404"/>
      <c r="CD88" s="403">
        <f t="shared" ref="CD88:CD92" si="59">SUM(AV88:CC88)</f>
        <v>112.13047910295617</v>
      </c>
      <c r="CE88" s="373"/>
      <c r="CF88" s="373"/>
      <c r="CG88" s="373"/>
      <c r="CH88" s="373"/>
      <c r="CI88" s="373"/>
      <c r="CJ88" s="373"/>
      <c r="CK88" s="373"/>
      <c r="CL88" s="373"/>
      <c r="CM88" s="373"/>
      <c r="CN88" s="373"/>
      <c r="CO88" s="373"/>
      <c r="CP88" s="373"/>
      <c r="CQ88" s="373"/>
      <c r="CR88" s="373"/>
      <c r="CS88" s="373"/>
      <c r="CT88" s="373"/>
      <c r="CU88" s="373"/>
      <c r="CV88" s="373"/>
      <c r="CW88" s="373"/>
      <c r="CX88" s="373"/>
      <c r="CY88" s="373"/>
      <c r="CZ88" s="373"/>
      <c r="DA88" s="373"/>
      <c r="DB88" s="373"/>
      <c r="DC88" s="373"/>
      <c r="DD88" s="373"/>
      <c r="DE88" s="373"/>
      <c r="DF88" s="373"/>
      <c r="DG88" s="373"/>
    </row>
    <row r="89" spans="1:111" ht="16.5" thickBot="1">
      <c r="A89" s="1032">
        <f t="shared" si="50"/>
        <v>74</v>
      </c>
      <c r="B89" s="14" t="s">
        <v>89</v>
      </c>
      <c r="C89" s="35">
        <v>43811</v>
      </c>
      <c r="D89" s="14" t="s">
        <v>74</v>
      </c>
      <c r="E89" s="12"/>
      <c r="F89" s="156">
        <v>0.4</v>
      </c>
      <c r="G89" s="156">
        <v>0</v>
      </c>
      <c r="H89" s="156">
        <v>0.13333333333333333</v>
      </c>
      <c r="I89" s="156">
        <v>0.13333333333333333</v>
      </c>
      <c r="J89" s="156">
        <v>0</v>
      </c>
      <c r="K89" s="156">
        <v>0</v>
      </c>
      <c r="L89" s="156">
        <v>0</v>
      </c>
      <c r="M89" s="156">
        <v>0</v>
      </c>
      <c r="N89" s="156">
        <v>0</v>
      </c>
      <c r="O89" s="156">
        <v>0</v>
      </c>
      <c r="P89" s="156">
        <v>0</v>
      </c>
      <c r="Q89" s="156">
        <v>0</v>
      </c>
      <c r="R89" s="156"/>
      <c r="S89" s="156">
        <v>0</v>
      </c>
      <c r="T89" s="156">
        <v>0</v>
      </c>
      <c r="U89" s="156">
        <v>0</v>
      </c>
      <c r="V89" s="156">
        <v>0</v>
      </c>
      <c r="W89" s="156">
        <v>0</v>
      </c>
      <c r="X89" s="156">
        <v>0</v>
      </c>
      <c r="Y89" s="156">
        <v>0</v>
      </c>
      <c r="Z89" s="156">
        <v>0</v>
      </c>
      <c r="AA89" s="156">
        <v>0</v>
      </c>
      <c r="AB89" s="156">
        <v>0</v>
      </c>
      <c r="AC89" s="156">
        <v>0</v>
      </c>
      <c r="AD89" s="156">
        <v>0</v>
      </c>
      <c r="AE89" s="156">
        <v>0</v>
      </c>
      <c r="AF89" s="156">
        <v>0</v>
      </c>
      <c r="AG89" s="156">
        <v>0</v>
      </c>
      <c r="AH89" s="156">
        <v>0</v>
      </c>
      <c r="AI89" s="156">
        <v>0</v>
      </c>
      <c r="AJ89" s="156">
        <v>0</v>
      </c>
      <c r="AK89" s="156">
        <v>0</v>
      </c>
      <c r="AL89" s="156">
        <v>0</v>
      </c>
      <c r="AM89" s="156">
        <v>0</v>
      </c>
      <c r="AN89" s="157">
        <f t="shared" si="47"/>
        <v>0.66666666666666663</v>
      </c>
      <c r="AO89" s="13"/>
      <c r="AP89" s="263"/>
      <c r="AQ89" s="1039">
        <f t="shared" ref="AQ89:AQ92" si="60">AQ88+1</f>
        <v>55</v>
      </c>
      <c r="AR89" s="400" t="s">
        <v>128</v>
      </c>
      <c r="AS89" s="401">
        <v>43464</v>
      </c>
      <c r="AT89" s="400" t="s">
        <v>77</v>
      </c>
      <c r="AU89" s="402"/>
      <c r="AV89" s="404">
        <v>336.39143730886855</v>
      </c>
      <c r="AW89" s="404">
        <v>91.743119266055047</v>
      </c>
      <c r="AX89" s="404">
        <v>193.67991845056068</v>
      </c>
      <c r="AY89" s="404">
        <v>0</v>
      </c>
      <c r="AZ89" s="404">
        <v>0</v>
      </c>
      <c r="BA89" s="404">
        <v>693.17023445463815</v>
      </c>
      <c r="BB89" s="404">
        <v>0</v>
      </c>
      <c r="BC89" s="404">
        <v>0</v>
      </c>
      <c r="BD89" s="404">
        <v>0</v>
      </c>
      <c r="BE89" s="404">
        <v>0</v>
      </c>
      <c r="BF89" s="404"/>
      <c r="BG89" s="404">
        <v>0</v>
      </c>
      <c r="BH89" s="404"/>
      <c r="BI89" s="404">
        <v>0</v>
      </c>
      <c r="BJ89" s="404">
        <v>0</v>
      </c>
      <c r="BK89" s="404">
        <v>0</v>
      </c>
      <c r="BL89" s="404">
        <v>0</v>
      </c>
      <c r="BM89" s="404">
        <v>0</v>
      </c>
      <c r="BN89" s="404"/>
      <c r="BO89" s="404">
        <v>0</v>
      </c>
      <c r="BP89" s="404">
        <v>0</v>
      </c>
      <c r="BQ89" s="404">
        <v>0</v>
      </c>
      <c r="BR89" s="404"/>
      <c r="BS89" s="404"/>
      <c r="BT89" s="404"/>
      <c r="BU89" s="404"/>
      <c r="BV89" s="404">
        <v>0</v>
      </c>
      <c r="BW89" s="404">
        <v>0</v>
      </c>
      <c r="BX89" s="404"/>
      <c r="BY89" s="404"/>
      <c r="BZ89" s="404">
        <v>0</v>
      </c>
      <c r="CA89" s="404"/>
      <c r="CB89" s="404"/>
      <c r="CC89" s="404"/>
      <c r="CD89" s="403">
        <f t="shared" si="59"/>
        <v>1314.9847094801225</v>
      </c>
      <c r="CE89" s="373"/>
      <c r="CF89" s="373"/>
      <c r="CG89" s="373"/>
      <c r="CH89" s="373"/>
      <c r="CI89" s="373"/>
      <c r="CJ89" s="373"/>
      <c r="CK89" s="373"/>
      <c r="CL89" s="373"/>
      <c r="CM89" s="373"/>
      <c r="CN89" s="373"/>
      <c r="CO89" s="373"/>
      <c r="CP89" s="373"/>
      <c r="CQ89" s="373"/>
      <c r="CR89" s="373"/>
      <c r="CS89" s="373"/>
      <c r="CT89" s="373"/>
      <c r="CU89" s="373"/>
      <c r="CV89" s="373"/>
      <c r="CW89" s="373"/>
      <c r="CX89" s="373"/>
      <c r="CY89" s="373"/>
      <c r="CZ89" s="373"/>
      <c r="DA89" s="373"/>
      <c r="DB89" s="373"/>
      <c r="DC89" s="373"/>
      <c r="DD89" s="373"/>
      <c r="DE89" s="373"/>
      <c r="DF89" s="373"/>
      <c r="DG89" s="373"/>
    </row>
    <row r="90" spans="1:111" ht="16.5" thickBot="1">
      <c r="B90" s="415"/>
      <c r="C90" s="416"/>
      <c r="D90" s="720" t="s">
        <v>219</v>
      </c>
      <c r="E90" s="402"/>
      <c r="F90" s="405">
        <f>AVERAGE(F73:F89)</f>
        <v>12.564705882352943</v>
      </c>
      <c r="G90" s="405">
        <f>AVERAGE(G73:G89)</f>
        <v>15.027450980392157</v>
      </c>
      <c r="H90" s="405">
        <f>AVERAGE(H73:H89)</f>
        <v>3.6313725490196074</v>
      </c>
      <c r="I90" s="405">
        <f t="shared" ref="I90:AM90" si="61">AVERAGE(I73:I89)</f>
        <v>4.5725490196078438</v>
      </c>
      <c r="J90" s="405">
        <f t="shared" ref="J90:Q90" si="62">AVERAGE(J73:J89)</f>
        <v>7.8431372549019607E-3</v>
      </c>
      <c r="K90" s="405">
        <f t="shared" si="62"/>
        <v>0.10980392156862745</v>
      </c>
      <c r="L90" s="405">
        <f t="shared" si="62"/>
        <v>6.2745098039215685E-2</v>
      </c>
      <c r="M90" s="405">
        <f t="shared" si="62"/>
        <v>0.16470588235294117</v>
      </c>
      <c r="N90" s="405">
        <f t="shared" si="62"/>
        <v>2.3529411764705882E-2</v>
      </c>
      <c r="O90" s="405">
        <f t="shared" si="62"/>
        <v>0</v>
      </c>
      <c r="P90" s="405">
        <f t="shared" si="62"/>
        <v>0.12</v>
      </c>
      <c r="Q90" s="405">
        <f t="shared" si="62"/>
        <v>0</v>
      </c>
      <c r="R90" s="405"/>
      <c r="S90" s="405">
        <f t="shared" si="61"/>
        <v>2.3529411764705882E-2</v>
      </c>
      <c r="T90" s="405">
        <f t="shared" si="61"/>
        <v>0</v>
      </c>
      <c r="U90" s="405">
        <f t="shared" si="61"/>
        <v>0</v>
      </c>
      <c r="V90" s="405">
        <f t="shared" si="61"/>
        <v>0</v>
      </c>
      <c r="W90" s="405">
        <f t="shared" si="61"/>
        <v>0</v>
      </c>
      <c r="X90" s="405">
        <f t="shared" si="61"/>
        <v>0</v>
      </c>
      <c r="Y90" s="405">
        <f t="shared" si="61"/>
        <v>0</v>
      </c>
      <c r="Z90" s="405">
        <f t="shared" si="61"/>
        <v>0</v>
      </c>
      <c r="AA90" s="405">
        <f t="shared" si="61"/>
        <v>0</v>
      </c>
      <c r="AB90" s="405">
        <f t="shared" si="61"/>
        <v>0</v>
      </c>
      <c r="AC90" s="405">
        <f t="shared" si="61"/>
        <v>0</v>
      </c>
      <c r="AD90" s="405">
        <f t="shared" si="61"/>
        <v>0</v>
      </c>
      <c r="AE90" s="405">
        <f t="shared" si="61"/>
        <v>0</v>
      </c>
      <c r="AF90" s="405">
        <f t="shared" si="61"/>
        <v>0</v>
      </c>
      <c r="AG90" s="405">
        <f t="shared" si="61"/>
        <v>0</v>
      </c>
      <c r="AH90" s="405">
        <f t="shared" si="61"/>
        <v>0</v>
      </c>
      <c r="AI90" s="405">
        <f t="shared" si="61"/>
        <v>0</v>
      </c>
      <c r="AJ90" s="405">
        <f t="shared" si="61"/>
        <v>0</v>
      </c>
      <c r="AK90" s="405">
        <f t="shared" si="61"/>
        <v>0</v>
      </c>
      <c r="AL90" s="405">
        <f>AVERAGE(AL73:AL89)</f>
        <v>0</v>
      </c>
      <c r="AM90" s="405">
        <f t="shared" si="61"/>
        <v>0</v>
      </c>
      <c r="AN90" s="859">
        <f>SUM(AN73:AN89)</f>
        <v>616.39999999999986</v>
      </c>
      <c r="AO90" s="13"/>
      <c r="AP90" s="263"/>
      <c r="AQ90" s="1039">
        <f t="shared" si="60"/>
        <v>56</v>
      </c>
      <c r="AR90" s="44" t="s">
        <v>128</v>
      </c>
      <c r="AS90" s="43">
        <v>43564</v>
      </c>
      <c r="AT90" s="44" t="s">
        <v>77</v>
      </c>
      <c r="AU90" s="12"/>
      <c r="AV90" s="45">
        <v>76.86</v>
      </c>
      <c r="AW90" s="45">
        <v>1734.8400000000001</v>
      </c>
      <c r="AX90" s="45">
        <v>120.78</v>
      </c>
      <c r="AY90" s="45">
        <v>0</v>
      </c>
      <c r="AZ90" s="45">
        <v>175.68</v>
      </c>
      <c r="BA90" s="45">
        <v>0</v>
      </c>
      <c r="BB90" s="45">
        <v>0</v>
      </c>
      <c r="BC90" s="45">
        <v>0</v>
      </c>
      <c r="BD90" s="45">
        <v>0</v>
      </c>
      <c r="BE90" s="45">
        <v>0</v>
      </c>
      <c r="BF90" s="45">
        <v>76.86</v>
      </c>
      <c r="BG90" s="45">
        <v>0</v>
      </c>
      <c r="BH90" s="45"/>
      <c r="BI90" s="45">
        <v>0</v>
      </c>
      <c r="BJ90" s="45">
        <v>0</v>
      </c>
      <c r="BK90" s="45">
        <v>0</v>
      </c>
      <c r="BL90" s="45">
        <v>0</v>
      </c>
      <c r="BM90" s="45">
        <v>0</v>
      </c>
      <c r="BN90" s="45">
        <v>0</v>
      </c>
      <c r="BO90" s="45">
        <v>0</v>
      </c>
      <c r="BP90" s="45">
        <v>0</v>
      </c>
      <c r="BQ90" s="45">
        <v>0</v>
      </c>
      <c r="BR90" s="45">
        <v>0</v>
      </c>
      <c r="BS90" s="45">
        <v>0</v>
      </c>
      <c r="BT90" s="45">
        <v>0</v>
      </c>
      <c r="BU90" s="45">
        <v>0</v>
      </c>
      <c r="BV90" s="45">
        <v>0</v>
      </c>
      <c r="BW90" s="45">
        <v>0</v>
      </c>
      <c r="BX90" s="45">
        <v>0</v>
      </c>
      <c r="BY90" s="45">
        <v>0</v>
      </c>
      <c r="BZ90" s="45">
        <v>0</v>
      </c>
      <c r="CA90" s="45">
        <v>0</v>
      </c>
      <c r="CB90" s="45">
        <v>0</v>
      </c>
      <c r="CC90" s="45">
        <v>0</v>
      </c>
      <c r="CD90" s="33">
        <f t="shared" si="59"/>
        <v>2185.02</v>
      </c>
      <c r="CE90" s="373"/>
      <c r="CF90" s="373"/>
      <c r="CG90" s="373"/>
      <c r="CH90" s="373"/>
      <c r="CI90" s="373"/>
      <c r="CJ90" s="373"/>
      <c r="CK90" s="373"/>
      <c r="CL90" s="373"/>
      <c r="CM90" s="373"/>
      <c r="CN90" s="373"/>
      <c r="CO90" s="373"/>
      <c r="CP90" s="373"/>
      <c r="CQ90" s="373"/>
      <c r="CR90" s="373"/>
      <c r="CS90" s="373"/>
      <c r="CT90" s="373"/>
      <c r="CU90" s="373"/>
      <c r="CV90" s="373"/>
      <c r="CW90" s="373"/>
      <c r="CX90" s="373"/>
      <c r="CY90" s="373"/>
      <c r="CZ90" s="373"/>
      <c r="DA90" s="373"/>
      <c r="DB90" s="373"/>
      <c r="DC90" s="373"/>
      <c r="DD90" s="373"/>
      <c r="DE90" s="373"/>
      <c r="DF90" s="373"/>
      <c r="DG90" s="373"/>
    </row>
    <row r="91" spans="1:111" ht="16.5" thickBot="1">
      <c r="B91" s="13"/>
      <c r="C91" s="399"/>
      <c r="D91" s="17"/>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263"/>
      <c r="AQ91" s="1039">
        <f t="shared" si="60"/>
        <v>57</v>
      </c>
      <c r="AR91" s="44" t="s">
        <v>128</v>
      </c>
      <c r="AS91" s="43">
        <v>43643</v>
      </c>
      <c r="AT91" s="44" t="s">
        <v>77</v>
      </c>
      <c r="AU91" s="12"/>
      <c r="AV91" s="45">
        <v>0</v>
      </c>
      <c r="AW91" s="45">
        <v>43.92</v>
      </c>
      <c r="AX91" s="45">
        <v>164.70000000000002</v>
      </c>
      <c r="AY91" s="45">
        <v>0</v>
      </c>
      <c r="AZ91" s="45">
        <v>0</v>
      </c>
      <c r="BA91" s="45">
        <v>0</v>
      </c>
      <c r="BB91" s="45">
        <v>0</v>
      </c>
      <c r="BC91" s="45">
        <v>0</v>
      </c>
      <c r="BD91" s="45">
        <v>0</v>
      </c>
      <c r="BE91" s="45">
        <v>0</v>
      </c>
      <c r="BF91" s="45">
        <v>0</v>
      </c>
      <c r="BG91" s="45">
        <v>0</v>
      </c>
      <c r="BH91" s="45"/>
      <c r="BI91" s="45">
        <v>0</v>
      </c>
      <c r="BJ91" s="45">
        <v>0</v>
      </c>
      <c r="BK91" s="45">
        <v>0</v>
      </c>
      <c r="BL91" s="45">
        <v>0</v>
      </c>
      <c r="BM91" s="45">
        <v>0</v>
      </c>
      <c r="BN91" s="45">
        <v>0</v>
      </c>
      <c r="BO91" s="45">
        <v>0</v>
      </c>
      <c r="BP91" s="45">
        <v>0</v>
      </c>
      <c r="BQ91" s="45">
        <v>0</v>
      </c>
      <c r="BR91" s="45">
        <v>0</v>
      </c>
      <c r="BS91" s="45">
        <v>0</v>
      </c>
      <c r="BT91" s="45">
        <v>0</v>
      </c>
      <c r="BU91" s="45">
        <v>0</v>
      </c>
      <c r="BV91" s="45">
        <v>0</v>
      </c>
      <c r="BW91" s="45">
        <v>0</v>
      </c>
      <c r="BX91" s="45">
        <v>0</v>
      </c>
      <c r="BY91" s="45">
        <v>0</v>
      </c>
      <c r="BZ91" s="45">
        <v>0</v>
      </c>
      <c r="CA91" s="45">
        <v>0</v>
      </c>
      <c r="CB91" s="45">
        <v>0</v>
      </c>
      <c r="CC91" s="45">
        <v>0</v>
      </c>
      <c r="CD91" s="33">
        <f t="shared" si="59"/>
        <v>208.62</v>
      </c>
      <c r="CE91" s="373"/>
      <c r="CF91" s="373"/>
      <c r="CG91" s="373"/>
      <c r="CH91" s="373"/>
      <c r="CI91" s="373"/>
      <c r="CJ91" s="373"/>
      <c r="CK91" s="373"/>
      <c r="CL91" s="373"/>
      <c r="CM91" s="373"/>
      <c r="CN91" s="373"/>
      <c r="CO91" s="373"/>
      <c r="CP91" s="373"/>
      <c r="CQ91" s="373"/>
      <c r="CR91" s="373"/>
      <c r="CS91" s="373"/>
      <c r="CT91" s="373"/>
      <c r="CU91" s="373"/>
      <c r="CV91" s="373"/>
      <c r="CW91" s="373"/>
      <c r="CX91" s="373"/>
      <c r="CY91" s="373"/>
      <c r="CZ91" s="373"/>
      <c r="DA91" s="373"/>
      <c r="DB91" s="373"/>
      <c r="DC91" s="373"/>
      <c r="DD91" s="373"/>
      <c r="DE91" s="373"/>
      <c r="DF91" s="373"/>
      <c r="DG91" s="373"/>
    </row>
    <row r="92" spans="1:111" ht="16.5" thickBot="1">
      <c r="B92" s="13"/>
      <c r="C92" s="399"/>
      <c r="D92" s="17"/>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263"/>
      <c r="AQ92" s="1039">
        <f t="shared" si="60"/>
        <v>58</v>
      </c>
      <c r="AR92" s="44" t="s">
        <v>128</v>
      </c>
      <c r="AS92" s="56">
        <v>43678</v>
      </c>
      <c r="AT92" s="44" t="s">
        <v>77</v>
      </c>
      <c r="AU92" s="12"/>
      <c r="AV92" s="45">
        <v>0</v>
      </c>
      <c r="AW92" s="45">
        <v>0</v>
      </c>
      <c r="AX92" s="45">
        <v>0</v>
      </c>
      <c r="AY92" s="45">
        <v>0</v>
      </c>
      <c r="AZ92" s="45">
        <v>0</v>
      </c>
      <c r="BA92" s="45">
        <v>10.98</v>
      </c>
      <c r="BB92" s="45">
        <v>0</v>
      </c>
      <c r="BC92" s="45">
        <v>0</v>
      </c>
      <c r="BD92" s="45">
        <v>0</v>
      </c>
      <c r="BE92" s="45">
        <v>0</v>
      </c>
      <c r="BF92" s="45">
        <v>10.98</v>
      </c>
      <c r="BG92" s="45">
        <v>109.80000000000001</v>
      </c>
      <c r="BH92" s="45"/>
      <c r="BI92" s="45">
        <v>0</v>
      </c>
      <c r="BJ92" s="45">
        <v>0</v>
      </c>
      <c r="BK92" s="45">
        <v>0</v>
      </c>
      <c r="BL92" s="45">
        <v>0</v>
      </c>
      <c r="BM92" s="45">
        <v>0</v>
      </c>
      <c r="BN92" s="45">
        <v>0</v>
      </c>
      <c r="BO92" s="45">
        <v>0</v>
      </c>
      <c r="BP92" s="45">
        <v>0</v>
      </c>
      <c r="BQ92" s="45">
        <v>0</v>
      </c>
      <c r="BR92" s="45">
        <v>0</v>
      </c>
      <c r="BS92" s="45">
        <v>0</v>
      </c>
      <c r="BT92" s="45">
        <v>0</v>
      </c>
      <c r="BU92" s="45">
        <v>0</v>
      </c>
      <c r="BV92" s="45">
        <v>0</v>
      </c>
      <c r="BW92" s="45">
        <v>0</v>
      </c>
      <c r="BX92" s="45">
        <v>0</v>
      </c>
      <c r="BY92" s="45">
        <v>0</v>
      </c>
      <c r="BZ92" s="45">
        <v>0</v>
      </c>
      <c r="CA92" s="45">
        <v>0</v>
      </c>
      <c r="CB92" s="45">
        <v>0</v>
      </c>
      <c r="CC92" s="45">
        <v>0</v>
      </c>
      <c r="CD92" s="33">
        <f t="shared" si="59"/>
        <v>131.76000000000002</v>
      </c>
      <c r="CE92" s="373"/>
      <c r="CF92" s="373"/>
      <c r="CG92" s="373"/>
      <c r="CH92" s="373"/>
      <c r="CI92" s="373"/>
      <c r="CJ92" s="373"/>
      <c r="CK92" s="373"/>
      <c r="CL92" s="373"/>
      <c r="CM92" s="373"/>
      <c r="CN92" s="373"/>
      <c r="CO92" s="373"/>
      <c r="CP92" s="373"/>
      <c r="CQ92" s="373"/>
      <c r="CR92" s="373"/>
      <c r="CS92" s="373"/>
      <c r="CT92" s="373"/>
      <c r="CU92" s="373"/>
      <c r="CV92" s="373"/>
      <c r="CW92" s="373"/>
      <c r="CX92" s="373"/>
      <c r="CY92" s="373"/>
      <c r="CZ92" s="373"/>
      <c r="DA92" s="373"/>
      <c r="DB92" s="373"/>
      <c r="DC92" s="373"/>
      <c r="DD92" s="373"/>
      <c r="DE92" s="373"/>
      <c r="DF92" s="373"/>
      <c r="DG92" s="373"/>
    </row>
    <row r="93" spans="1:111" ht="16.5" thickBot="1">
      <c r="A93" s="1032">
        <f>A89+1</f>
        <v>75</v>
      </c>
      <c r="B93" s="415" t="s">
        <v>92</v>
      </c>
      <c r="C93" s="416">
        <v>43166</v>
      </c>
      <c r="D93" s="14" t="s">
        <v>211</v>
      </c>
      <c r="E93" s="402"/>
      <c r="F93" s="404">
        <v>104.93333333333334</v>
      </c>
      <c r="G93" s="404">
        <v>0</v>
      </c>
      <c r="H93" s="404">
        <v>0.13333333333333333</v>
      </c>
      <c r="I93" s="404">
        <v>0.26666666666666666</v>
      </c>
      <c r="J93" s="404">
        <v>0</v>
      </c>
      <c r="K93" s="404">
        <v>0</v>
      </c>
      <c r="L93" s="404">
        <v>0</v>
      </c>
      <c r="M93" s="404">
        <v>0</v>
      </c>
      <c r="N93" s="404">
        <v>0</v>
      </c>
      <c r="O93" s="404">
        <v>0</v>
      </c>
      <c r="P93" s="404"/>
      <c r="Q93" s="404">
        <v>0</v>
      </c>
      <c r="R93" s="404"/>
      <c r="S93" s="404">
        <v>0</v>
      </c>
      <c r="T93" s="404">
        <v>0</v>
      </c>
      <c r="U93" s="404">
        <v>0</v>
      </c>
      <c r="V93" s="404">
        <v>0</v>
      </c>
      <c r="W93" s="404"/>
      <c r="X93" s="404">
        <v>0</v>
      </c>
      <c r="Y93" s="404">
        <v>0</v>
      </c>
      <c r="Z93" s="404">
        <v>0</v>
      </c>
      <c r="AA93" s="404">
        <v>0</v>
      </c>
      <c r="AB93" s="404"/>
      <c r="AC93" s="404"/>
      <c r="AD93" s="404"/>
      <c r="AE93" s="404"/>
      <c r="AF93" s="404">
        <v>0</v>
      </c>
      <c r="AG93" s="404">
        <v>0</v>
      </c>
      <c r="AH93" s="404"/>
      <c r="AI93" s="404"/>
      <c r="AJ93" s="404">
        <v>0</v>
      </c>
      <c r="AK93" s="404"/>
      <c r="AL93" s="404"/>
      <c r="AM93" s="404"/>
      <c r="AN93" s="403">
        <f t="shared" ref="AN93:AN112" si="63">SUM(F93:AM93)</f>
        <v>105.33333333333334</v>
      </c>
      <c r="AO93" s="13"/>
      <c r="AP93" s="263"/>
      <c r="AR93" s="400"/>
      <c r="AS93" s="401"/>
      <c r="AT93" s="407" t="s">
        <v>219</v>
      </c>
      <c r="AU93" s="402"/>
      <c r="AV93" s="405">
        <f>AVERAGE(AV88:AV92)</f>
        <v>92.843967380224271</v>
      </c>
      <c r="AW93" s="405">
        <f>AVERAGE(AW88:AW92)</f>
        <v>376.13935983690118</v>
      </c>
      <c r="AX93" s="405">
        <f>AVERAGE(AX88:AX92)</f>
        <v>95.831983690112139</v>
      </c>
      <c r="AY93" s="405">
        <f t="shared" ref="AY93:CC93" si="64">AVERAGE(AY88:AY92)</f>
        <v>0</v>
      </c>
      <c r="AZ93" s="405">
        <f t="shared" ref="AZ93:BG93" si="65">AVERAGE(AZ88:AZ92)</f>
        <v>35.136000000000003</v>
      </c>
      <c r="BA93" s="405">
        <f t="shared" si="65"/>
        <v>151.02372680937819</v>
      </c>
      <c r="BB93" s="405">
        <f t="shared" si="65"/>
        <v>0</v>
      </c>
      <c r="BC93" s="405">
        <f t="shared" si="65"/>
        <v>0</v>
      </c>
      <c r="BD93" s="405">
        <f t="shared" si="65"/>
        <v>0</v>
      </c>
      <c r="BE93" s="405">
        <f t="shared" si="65"/>
        <v>0</v>
      </c>
      <c r="BF93" s="405">
        <f t="shared" si="65"/>
        <v>29.28</v>
      </c>
      <c r="BG93" s="405">
        <f t="shared" si="65"/>
        <v>21.96</v>
      </c>
      <c r="BH93" s="405"/>
      <c r="BI93" s="405">
        <f t="shared" si="64"/>
        <v>0</v>
      </c>
      <c r="BJ93" s="405">
        <f t="shared" si="64"/>
        <v>0</v>
      </c>
      <c r="BK93" s="405">
        <f t="shared" si="64"/>
        <v>0</v>
      </c>
      <c r="BL93" s="405">
        <f t="shared" si="64"/>
        <v>0</v>
      </c>
      <c r="BM93" s="405">
        <f t="shared" si="64"/>
        <v>0</v>
      </c>
      <c r="BN93" s="405">
        <f>AVERAGE(BN88:BN92)</f>
        <v>0</v>
      </c>
      <c r="BO93" s="405">
        <f t="shared" si="64"/>
        <v>0</v>
      </c>
      <c r="BP93" s="405">
        <f t="shared" si="64"/>
        <v>0</v>
      </c>
      <c r="BQ93" s="405">
        <f t="shared" si="64"/>
        <v>0</v>
      </c>
      <c r="BR93" s="405">
        <f t="shared" si="64"/>
        <v>0</v>
      </c>
      <c r="BS93" s="405">
        <f t="shared" si="64"/>
        <v>0</v>
      </c>
      <c r="BT93" s="405">
        <f t="shared" si="64"/>
        <v>0</v>
      </c>
      <c r="BU93" s="405">
        <f t="shared" si="64"/>
        <v>0</v>
      </c>
      <c r="BV93" s="405">
        <f t="shared" si="64"/>
        <v>0</v>
      </c>
      <c r="BW93" s="405">
        <f t="shared" si="64"/>
        <v>0</v>
      </c>
      <c r="BX93" s="405">
        <f t="shared" si="64"/>
        <v>0</v>
      </c>
      <c r="BY93" s="405">
        <f t="shared" si="64"/>
        <v>0</v>
      </c>
      <c r="BZ93" s="405">
        <f t="shared" si="64"/>
        <v>0</v>
      </c>
      <c r="CA93" s="405">
        <f t="shared" si="64"/>
        <v>0</v>
      </c>
      <c r="CB93" s="405">
        <f>AVERAGE(CB88:CB92)</f>
        <v>0</v>
      </c>
      <c r="CC93" s="405">
        <f t="shared" si="64"/>
        <v>0</v>
      </c>
      <c r="CD93" s="858">
        <f>SUM(CD88:CD92)</f>
        <v>3952.5151885830787</v>
      </c>
      <c r="CE93" s="373"/>
      <c r="CF93" s="373"/>
      <c r="CG93" s="373"/>
      <c r="CH93" s="373"/>
      <c r="CI93" s="373"/>
      <c r="CJ93" s="373"/>
      <c r="CK93" s="373"/>
      <c r="CL93" s="373"/>
      <c r="CM93" s="373"/>
      <c r="CN93" s="373"/>
      <c r="CO93" s="373"/>
      <c r="CP93" s="373"/>
      <c r="CQ93" s="373"/>
      <c r="CR93" s="373"/>
      <c r="CS93" s="373"/>
      <c r="CT93" s="373"/>
      <c r="CU93" s="373"/>
      <c r="CV93" s="373"/>
      <c r="CW93" s="373"/>
      <c r="CX93" s="373"/>
      <c r="CY93" s="373"/>
      <c r="CZ93" s="373"/>
      <c r="DA93" s="373"/>
      <c r="DB93" s="373"/>
      <c r="DC93" s="373"/>
      <c r="DD93" s="373"/>
      <c r="DE93" s="373"/>
      <c r="DF93" s="373"/>
      <c r="DG93" s="373"/>
    </row>
    <row r="94" spans="1:111" s="13" customFormat="1" ht="16.5" thickBot="1">
      <c r="A94" s="1032">
        <f t="shared" ref="A94:A112" si="66">A93+1</f>
        <v>76</v>
      </c>
      <c r="B94" s="415" t="s">
        <v>92</v>
      </c>
      <c r="C94" s="416">
        <v>43217</v>
      </c>
      <c r="D94" s="14" t="s">
        <v>211</v>
      </c>
      <c r="E94" s="402"/>
      <c r="F94" s="404">
        <v>6.666666666666667</v>
      </c>
      <c r="G94" s="404">
        <v>0</v>
      </c>
      <c r="H94" s="404">
        <v>1.6</v>
      </c>
      <c r="I94" s="404">
        <v>0.8</v>
      </c>
      <c r="J94" s="404">
        <v>0</v>
      </c>
      <c r="K94" s="404">
        <v>0</v>
      </c>
      <c r="L94" s="404">
        <v>0</v>
      </c>
      <c r="M94" s="404">
        <v>0</v>
      </c>
      <c r="N94" s="404">
        <v>0</v>
      </c>
      <c r="O94" s="404">
        <v>0</v>
      </c>
      <c r="P94" s="404"/>
      <c r="Q94" s="404">
        <v>0</v>
      </c>
      <c r="R94" s="404"/>
      <c r="S94" s="404">
        <v>0</v>
      </c>
      <c r="T94" s="404">
        <v>0</v>
      </c>
      <c r="U94" s="404">
        <v>0</v>
      </c>
      <c r="V94" s="404">
        <v>0</v>
      </c>
      <c r="W94" s="404"/>
      <c r="X94" s="404">
        <v>0</v>
      </c>
      <c r="Y94" s="404">
        <v>0</v>
      </c>
      <c r="Z94" s="404">
        <v>0</v>
      </c>
      <c r="AA94" s="404">
        <v>0</v>
      </c>
      <c r="AB94" s="404"/>
      <c r="AC94" s="404"/>
      <c r="AD94" s="404"/>
      <c r="AE94" s="404"/>
      <c r="AF94" s="404">
        <v>0</v>
      </c>
      <c r="AG94" s="404">
        <v>0</v>
      </c>
      <c r="AH94" s="404"/>
      <c r="AI94" s="404"/>
      <c r="AJ94" s="404">
        <v>0</v>
      </c>
      <c r="AK94" s="404"/>
      <c r="AL94" s="404"/>
      <c r="AM94" s="404"/>
      <c r="AN94" s="403">
        <f t="shared" si="63"/>
        <v>9.0666666666666682</v>
      </c>
      <c r="AP94" s="263"/>
      <c r="AQ94" s="886"/>
      <c r="CE94" s="373"/>
      <c r="CF94" s="373"/>
      <c r="CG94" s="373"/>
      <c r="CH94" s="373"/>
      <c r="CI94" s="373"/>
      <c r="CJ94" s="373"/>
      <c r="CK94" s="373"/>
      <c r="CL94" s="373"/>
      <c r="CM94" s="373"/>
      <c r="CN94" s="373"/>
      <c r="CO94" s="373"/>
      <c r="CP94" s="373"/>
      <c r="CQ94" s="373"/>
      <c r="CR94" s="373"/>
      <c r="CS94" s="373"/>
      <c r="CT94" s="373"/>
      <c r="CU94" s="373"/>
      <c r="CV94" s="373"/>
      <c r="CW94" s="373"/>
      <c r="CX94" s="373"/>
      <c r="CY94" s="373"/>
      <c r="CZ94" s="373"/>
      <c r="DA94" s="373"/>
      <c r="DB94" s="373"/>
      <c r="DC94" s="373"/>
      <c r="DD94" s="373"/>
      <c r="DE94" s="373"/>
      <c r="DF94" s="373"/>
      <c r="DG94" s="373"/>
    </row>
    <row r="95" spans="1:111" s="13" customFormat="1" ht="16.5" thickBot="1">
      <c r="A95" s="1032">
        <f t="shared" si="66"/>
        <v>77</v>
      </c>
      <c r="B95" s="415" t="s">
        <v>92</v>
      </c>
      <c r="C95" s="416">
        <v>43231</v>
      </c>
      <c r="D95" s="14" t="s">
        <v>211</v>
      </c>
      <c r="E95" s="402"/>
      <c r="F95" s="404">
        <v>20</v>
      </c>
      <c r="G95" s="404">
        <v>0</v>
      </c>
      <c r="H95" s="404">
        <v>2.5333333333333332</v>
      </c>
      <c r="I95" s="404">
        <v>1.6</v>
      </c>
      <c r="J95" s="404">
        <v>0</v>
      </c>
      <c r="K95" s="404">
        <v>0</v>
      </c>
      <c r="L95" s="404">
        <v>0.13333333333333333</v>
      </c>
      <c r="M95" s="404">
        <v>0</v>
      </c>
      <c r="N95" s="404">
        <v>0</v>
      </c>
      <c r="O95" s="404">
        <v>0</v>
      </c>
      <c r="P95" s="404"/>
      <c r="Q95" s="404">
        <v>0</v>
      </c>
      <c r="R95" s="404"/>
      <c r="S95" s="404">
        <v>0</v>
      </c>
      <c r="T95" s="404">
        <v>0</v>
      </c>
      <c r="U95" s="404">
        <v>0</v>
      </c>
      <c r="V95" s="404">
        <v>0</v>
      </c>
      <c r="W95" s="404"/>
      <c r="X95" s="404">
        <v>0</v>
      </c>
      <c r="Y95" s="404">
        <v>0</v>
      </c>
      <c r="Z95" s="404">
        <v>0</v>
      </c>
      <c r="AA95" s="404">
        <v>0</v>
      </c>
      <c r="AB95" s="404"/>
      <c r="AC95" s="404"/>
      <c r="AD95" s="404"/>
      <c r="AE95" s="404"/>
      <c r="AF95" s="404">
        <v>0</v>
      </c>
      <c r="AG95" s="404">
        <v>0</v>
      </c>
      <c r="AH95" s="404"/>
      <c r="AI95" s="404"/>
      <c r="AJ95" s="404">
        <v>0</v>
      </c>
      <c r="AK95" s="404"/>
      <c r="AL95" s="404"/>
      <c r="AM95" s="404"/>
      <c r="AN95" s="403">
        <f t="shared" si="63"/>
        <v>24.266666666666666</v>
      </c>
      <c r="AP95" s="263"/>
      <c r="AQ95" s="886"/>
      <c r="CE95" s="373"/>
      <c r="CF95" s="373"/>
      <c r="CG95" s="373"/>
      <c r="CH95" s="373"/>
      <c r="CI95" s="373"/>
      <c r="CJ95" s="373"/>
      <c r="CK95" s="373"/>
      <c r="CL95" s="373"/>
      <c r="CM95" s="373"/>
      <c r="CN95" s="373"/>
      <c r="CO95" s="373"/>
      <c r="CP95" s="373"/>
      <c r="CQ95" s="373"/>
      <c r="CR95" s="373"/>
      <c r="CS95" s="373"/>
      <c r="CT95" s="373"/>
      <c r="CU95" s="373"/>
      <c r="CV95" s="373"/>
      <c r="CW95" s="373"/>
      <c r="CX95" s="373"/>
      <c r="CY95" s="373"/>
      <c r="CZ95" s="373"/>
      <c r="DA95" s="373"/>
      <c r="DB95" s="373"/>
      <c r="DC95" s="373"/>
      <c r="DD95" s="373"/>
      <c r="DE95" s="373"/>
      <c r="DF95" s="373"/>
      <c r="DG95" s="373"/>
    </row>
    <row r="96" spans="1:111" ht="16.5" thickBot="1">
      <c r="A96" s="1032">
        <f t="shared" si="66"/>
        <v>78</v>
      </c>
      <c r="B96" s="415" t="s">
        <v>92</v>
      </c>
      <c r="C96" s="416">
        <v>43245</v>
      </c>
      <c r="D96" s="14" t="s">
        <v>211</v>
      </c>
      <c r="E96" s="402"/>
      <c r="F96" s="404">
        <v>6.1333333333333329</v>
      </c>
      <c r="G96" s="404">
        <v>0</v>
      </c>
      <c r="H96" s="404">
        <v>13.866666666666667</v>
      </c>
      <c r="I96" s="404">
        <v>0.93333333333333335</v>
      </c>
      <c r="J96" s="404">
        <v>0</v>
      </c>
      <c r="K96" s="404">
        <v>0</v>
      </c>
      <c r="L96" s="404">
        <v>0</v>
      </c>
      <c r="M96" s="404">
        <v>0</v>
      </c>
      <c r="N96" s="404">
        <v>0</v>
      </c>
      <c r="O96" s="404">
        <v>0</v>
      </c>
      <c r="P96" s="404"/>
      <c r="Q96" s="404">
        <v>0</v>
      </c>
      <c r="R96" s="404"/>
      <c r="S96" s="404">
        <v>0</v>
      </c>
      <c r="T96" s="404">
        <v>0</v>
      </c>
      <c r="U96" s="404">
        <v>0</v>
      </c>
      <c r="V96" s="404">
        <v>0</v>
      </c>
      <c r="W96" s="404"/>
      <c r="X96" s="404">
        <v>0</v>
      </c>
      <c r="Y96" s="404">
        <v>0</v>
      </c>
      <c r="Z96" s="404">
        <v>0</v>
      </c>
      <c r="AA96" s="404">
        <v>0</v>
      </c>
      <c r="AB96" s="404"/>
      <c r="AC96" s="404"/>
      <c r="AD96" s="404"/>
      <c r="AE96" s="404"/>
      <c r="AF96" s="404">
        <v>0</v>
      </c>
      <c r="AG96" s="404">
        <v>0</v>
      </c>
      <c r="AH96" s="404"/>
      <c r="AI96" s="404"/>
      <c r="AJ96" s="404">
        <v>0</v>
      </c>
      <c r="AK96" s="404"/>
      <c r="AL96" s="404"/>
      <c r="AM96" s="404"/>
      <c r="AN96" s="403">
        <f t="shared" si="63"/>
        <v>20.933333333333334</v>
      </c>
      <c r="AO96" s="13"/>
      <c r="AP96" s="263"/>
      <c r="AQ96" s="1039">
        <f>AQ92+1</f>
        <v>59</v>
      </c>
      <c r="AR96" s="400" t="s">
        <v>207</v>
      </c>
      <c r="AS96" s="401">
        <v>43336</v>
      </c>
      <c r="AT96" s="400" t="s">
        <v>77</v>
      </c>
      <c r="AU96" s="402"/>
      <c r="AV96" s="404">
        <v>0</v>
      </c>
      <c r="AW96" s="404">
        <v>203.87359836901123</v>
      </c>
      <c r="AX96" s="404">
        <v>10.193679918450561</v>
      </c>
      <c r="AY96" s="404">
        <v>0</v>
      </c>
      <c r="AZ96" s="404">
        <v>0</v>
      </c>
      <c r="BA96" s="404">
        <v>0</v>
      </c>
      <c r="BB96" s="404">
        <v>0</v>
      </c>
      <c r="BC96" s="404">
        <v>0</v>
      </c>
      <c r="BD96" s="404">
        <v>30.581039755351682</v>
      </c>
      <c r="BE96" s="404">
        <v>0</v>
      </c>
      <c r="BF96" s="404"/>
      <c r="BG96" s="404">
        <v>0</v>
      </c>
      <c r="BH96" s="404"/>
      <c r="BI96" s="404">
        <v>0</v>
      </c>
      <c r="BJ96" s="404">
        <v>0</v>
      </c>
      <c r="BK96" s="404">
        <v>0</v>
      </c>
      <c r="BL96" s="404">
        <v>0</v>
      </c>
      <c r="BM96" s="404">
        <v>0</v>
      </c>
      <c r="BN96" s="404"/>
      <c r="BO96" s="404">
        <v>0</v>
      </c>
      <c r="BP96" s="404">
        <v>0</v>
      </c>
      <c r="BQ96" s="404">
        <v>0</v>
      </c>
      <c r="BR96" s="404"/>
      <c r="BS96" s="404"/>
      <c r="BT96" s="404"/>
      <c r="BU96" s="404"/>
      <c r="BV96" s="404">
        <v>0</v>
      </c>
      <c r="BW96" s="404">
        <v>0</v>
      </c>
      <c r="BX96" s="404"/>
      <c r="BY96" s="404"/>
      <c r="BZ96" s="404">
        <v>0</v>
      </c>
      <c r="CA96" s="404"/>
      <c r="CB96" s="404"/>
      <c r="CC96" s="404"/>
      <c r="CD96" s="403">
        <f t="shared" ref="CD96:CD101" si="67">SUM(AV96:CC96)</f>
        <v>244.64831804281346</v>
      </c>
      <c r="CE96" s="373"/>
      <c r="CF96" s="373"/>
      <c r="CG96" s="373"/>
      <c r="CH96" s="373"/>
      <c r="CI96" s="373"/>
      <c r="CJ96" s="373"/>
      <c r="CK96" s="373"/>
      <c r="CL96" s="373"/>
      <c r="CM96" s="373"/>
      <c r="CN96" s="373"/>
      <c r="CO96" s="373"/>
      <c r="CP96" s="373"/>
      <c r="CQ96" s="373"/>
      <c r="CR96" s="373"/>
      <c r="CS96" s="373"/>
      <c r="CT96" s="373"/>
      <c r="CU96" s="373"/>
      <c r="CV96" s="373"/>
      <c r="CW96" s="373"/>
      <c r="CX96" s="373"/>
      <c r="CY96" s="373"/>
      <c r="CZ96" s="373"/>
      <c r="DA96" s="373"/>
      <c r="DB96" s="373"/>
      <c r="DC96" s="373"/>
      <c r="DD96" s="373"/>
      <c r="DE96" s="373"/>
      <c r="DF96" s="373"/>
      <c r="DG96" s="373"/>
    </row>
    <row r="97" spans="1:111" ht="16.5" thickBot="1">
      <c r="A97" s="1032">
        <f t="shared" si="66"/>
        <v>79</v>
      </c>
      <c r="B97" s="415" t="s">
        <v>92</v>
      </c>
      <c r="C97" s="416">
        <v>43320</v>
      </c>
      <c r="D97" s="14" t="s">
        <v>74</v>
      </c>
      <c r="E97" s="402"/>
      <c r="F97" s="404">
        <v>56.666666666666664</v>
      </c>
      <c r="G97" s="404">
        <v>0</v>
      </c>
      <c r="H97" s="404">
        <v>1.4666666666666666</v>
      </c>
      <c r="I97" s="404">
        <v>0.4</v>
      </c>
      <c r="J97" s="404">
        <v>0</v>
      </c>
      <c r="K97" s="404">
        <v>0.8</v>
      </c>
      <c r="L97" s="404">
        <v>0</v>
      </c>
      <c r="M97" s="404">
        <v>0.4</v>
      </c>
      <c r="N97" s="404">
        <v>0</v>
      </c>
      <c r="O97" s="404">
        <v>0</v>
      </c>
      <c r="P97" s="404"/>
      <c r="Q97" s="404">
        <v>0</v>
      </c>
      <c r="R97" s="404"/>
      <c r="S97" s="404">
        <v>0.53333333333333333</v>
      </c>
      <c r="T97" s="404">
        <v>0</v>
      </c>
      <c r="U97" s="404">
        <v>0</v>
      </c>
      <c r="V97" s="404">
        <v>0</v>
      </c>
      <c r="W97" s="404"/>
      <c r="X97" s="404">
        <v>0</v>
      </c>
      <c r="Y97" s="404">
        <v>0</v>
      </c>
      <c r="Z97" s="404">
        <v>0</v>
      </c>
      <c r="AA97" s="404">
        <v>0</v>
      </c>
      <c r="AB97" s="404"/>
      <c r="AC97" s="404"/>
      <c r="AD97" s="404"/>
      <c r="AE97" s="404"/>
      <c r="AF97" s="404">
        <v>0</v>
      </c>
      <c r="AG97" s="404">
        <v>0</v>
      </c>
      <c r="AH97" s="404"/>
      <c r="AI97" s="404"/>
      <c r="AJ97" s="404">
        <v>0</v>
      </c>
      <c r="AK97" s="404"/>
      <c r="AL97" s="404"/>
      <c r="AM97" s="404"/>
      <c r="AN97" s="403">
        <f t="shared" si="63"/>
        <v>60.266666666666659</v>
      </c>
      <c r="AO97" s="13"/>
      <c r="AP97" s="263"/>
      <c r="AQ97" s="1039">
        <f t="shared" ref="AQ97:AQ101" si="68">AQ96+1</f>
        <v>60</v>
      </c>
      <c r="AR97" s="400" t="s">
        <v>96</v>
      </c>
      <c r="AS97" s="401">
        <v>43464</v>
      </c>
      <c r="AT97" s="400" t="s">
        <v>77</v>
      </c>
      <c r="AU97" s="402"/>
      <c r="AV97" s="404">
        <v>2069.3170234454637</v>
      </c>
      <c r="AW97" s="404">
        <v>316.00407747196738</v>
      </c>
      <c r="AX97" s="404">
        <v>0</v>
      </c>
      <c r="AY97" s="404">
        <v>0</v>
      </c>
      <c r="AZ97" s="404">
        <v>0</v>
      </c>
      <c r="BA97" s="404">
        <v>0</v>
      </c>
      <c r="BB97" s="404">
        <v>0</v>
      </c>
      <c r="BC97" s="404">
        <v>40.774719673802245</v>
      </c>
      <c r="BD97" s="404">
        <v>0</v>
      </c>
      <c r="BE97" s="404">
        <v>0</v>
      </c>
      <c r="BF97" s="404"/>
      <c r="BG97" s="404">
        <v>0</v>
      </c>
      <c r="BH97" s="404"/>
      <c r="BI97" s="404">
        <v>0</v>
      </c>
      <c r="BJ97" s="404">
        <v>0</v>
      </c>
      <c r="BK97" s="404">
        <v>0</v>
      </c>
      <c r="BL97" s="404">
        <v>0</v>
      </c>
      <c r="BM97" s="404">
        <v>0</v>
      </c>
      <c r="BN97" s="404"/>
      <c r="BO97" s="404">
        <v>0</v>
      </c>
      <c r="BP97" s="404">
        <v>0</v>
      </c>
      <c r="BQ97" s="404">
        <v>0</v>
      </c>
      <c r="BR97" s="404"/>
      <c r="BS97" s="404"/>
      <c r="BT97" s="404"/>
      <c r="BU97" s="404"/>
      <c r="BV97" s="404">
        <v>0</v>
      </c>
      <c r="BW97" s="404">
        <v>0</v>
      </c>
      <c r="BX97" s="404"/>
      <c r="BY97" s="404"/>
      <c r="BZ97" s="404">
        <v>0</v>
      </c>
      <c r="CA97" s="404"/>
      <c r="CB97" s="404"/>
      <c r="CC97" s="404"/>
      <c r="CD97" s="403">
        <f t="shared" si="67"/>
        <v>2426.0958205912334</v>
      </c>
      <c r="CE97" s="373"/>
      <c r="CF97" s="373"/>
      <c r="CG97" s="373"/>
      <c r="CH97" s="373"/>
      <c r="CI97" s="373"/>
      <c r="CJ97" s="373"/>
      <c r="CK97" s="373"/>
      <c r="CL97" s="373"/>
      <c r="CM97" s="373"/>
      <c r="CN97" s="373"/>
      <c r="CO97" s="373"/>
      <c r="CP97" s="373"/>
      <c r="CQ97" s="373"/>
      <c r="CR97" s="373"/>
      <c r="CS97" s="373"/>
      <c r="CT97" s="373"/>
      <c r="CU97" s="373"/>
      <c r="CV97" s="373"/>
      <c r="CW97" s="373"/>
      <c r="CX97" s="373"/>
      <c r="CY97" s="373"/>
      <c r="CZ97" s="373"/>
      <c r="DA97" s="373"/>
      <c r="DB97" s="373"/>
      <c r="DC97" s="373"/>
      <c r="DD97" s="373"/>
      <c r="DE97" s="373"/>
      <c r="DF97" s="373"/>
      <c r="DG97" s="373"/>
    </row>
    <row r="98" spans="1:111" ht="16.5" thickBot="1">
      <c r="A98" s="1032">
        <f t="shared" si="66"/>
        <v>80</v>
      </c>
      <c r="B98" s="415" t="s">
        <v>92</v>
      </c>
      <c r="C98" s="416">
        <v>43368</v>
      </c>
      <c r="D98" s="14" t="s">
        <v>211</v>
      </c>
      <c r="E98" s="402"/>
      <c r="F98" s="404">
        <v>0.4</v>
      </c>
      <c r="G98" s="404">
        <v>0</v>
      </c>
      <c r="H98" s="404">
        <v>0</v>
      </c>
      <c r="I98" s="404">
        <v>0.26666666666666666</v>
      </c>
      <c r="J98" s="404">
        <v>0.13333333333333333</v>
      </c>
      <c r="K98" s="404">
        <v>0</v>
      </c>
      <c r="L98" s="404">
        <v>0.26666666666666666</v>
      </c>
      <c r="M98" s="404">
        <v>0</v>
      </c>
      <c r="N98" s="404">
        <v>0</v>
      </c>
      <c r="O98" s="404">
        <v>0</v>
      </c>
      <c r="P98" s="404"/>
      <c r="Q98" s="404">
        <v>0</v>
      </c>
      <c r="R98" s="404"/>
      <c r="S98" s="404">
        <v>0</v>
      </c>
      <c r="T98" s="404">
        <v>0</v>
      </c>
      <c r="U98" s="404">
        <v>0</v>
      </c>
      <c r="V98" s="404">
        <v>0</v>
      </c>
      <c r="W98" s="404"/>
      <c r="X98" s="404">
        <v>0</v>
      </c>
      <c r="Y98" s="404">
        <v>0</v>
      </c>
      <c r="Z98" s="404">
        <v>0</v>
      </c>
      <c r="AA98" s="404">
        <v>0</v>
      </c>
      <c r="AB98" s="404"/>
      <c r="AC98" s="404"/>
      <c r="AD98" s="404"/>
      <c r="AE98" s="404"/>
      <c r="AF98" s="404">
        <v>0</v>
      </c>
      <c r="AG98" s="404">
        <v>0</v>
      </c>
      <c r="AH98" s="404"/>
      <c r="AI98" s="404"/>
      <c r="AJ98" s="404">
        <v>0</v>
      </c>
      <c r="AK98" s="404"/>
      <c r="AL98" s="404"/>
      <c r="AM98" s="404"/>
      <c r="AN98" s="403">
        <f t="shared" si="63"/>
        <v>1.0666666666666667</v>
      </c>
      <c r="AO98" s="13"/>
      <c r="AP98" s="263"/>
      <c r="AQ98" s="1039">
        <f t="shared" si="68"/>
        <v>61</v>
      </c>
      <c r="AR98" s="44" t="s">
        <v>96</v>
      </c>
      <c r="AS98" s="43">
        <v>43569</v>
      </c>
      <c r="AT98" s="44" t="s">
        <v>77</v>
      </c>
      <c r="AU98" s="12"/>
      <c r="AV98" s="45">
        <v>98.820000000000007</v>
      </c>
      <c r="AW98" s="45">
        <v>0</v>
      </c>
      <c r="AX98" s="45">
        <v>0</v>
      </c>
      <c r="AY98" s="45">
        <v>0</v>
      </c>
      <c r="AZ98" s="45">
        <v>801.54000000000008</v>
      </c>
      <c r="BA98" s="45">
        <v>0</v>
      </c>
      <c r="BB98" s="45">
        <v>0</v>
      </c>
      <c r="BC98" s="45">
        <v>10.98</v>
      </c>
      <c r="BD98" s="45">
        <v>0</v>
      </c>
      <c r="BE98" s="45">
        <v>0</v>
      </c>
      <c r="BF98" s="45">
        <v>0</v>
      </c>
      <c r="BG98" s="45">
        <v>0</v>
      </c>
      <c r="BH98" s="45"/>
      <c r="BI98" s="45">
        <v>0</v>
      </c>
      <c r="BJ98" s="45">
        <v>0</v>
      </c>
      <c r="BK98" s="45">
        <v>0</v>
      </c>
      <c r="BL98" s="45">
        <v>0</v>
      </c>
      <c r="BM98" s="45">
        <v>0</v>
      </c>
      <c r="BN98" s="45">
        <v>0</v>
      </c>
      <c r="BO98" s="45">
        <v>0</v>
      </c>
      <c r="BP98" s="45">
        <v>0</v>
      </c>
      <c r="BQ98" s="45">
        <v>0</v>
      </c>
      <c r="BR98" s="45">
        <v>0</v>
      </c>
      <c r="BS98" s="45">
        <v>0</v>
      </c>
      <c r="BT98" s="45">
        <v>0</v>
      </c>
      <c r="BU98" s="45">
        <v>0</v>
      </c>
      <c r="BV98" s="45">
        <v>0</v>
      </c>
      <c r="BW98" s="45">
        <v>0</v>
      </c>
      <c r="BX98" s="45">
        <v>0</v>
      </c>
      <c r="BY98" s="45">
        <v>0</v>
      </c>
      <c r="BZ98" s="45">
        <v>0</v>
      </c>
      <c r="CA98" s="45">
        <v>0</v>
      </c>
      <c r="CB98" s="45">
        <v>0</v>
      </c>
      <c r="CC98" s="45">
        <v>0</v>
      </c>
      <c r="CD98" s="33">
        <f t="shared" si="67"/>
        <v>911.34000000000015</v>
      </c>
      <c r="CE98" s="373"/>
      <c r="CF98" s="373"/>
      <c r="CG98" s="373"/>
      <c r="CH98" s="373"/>
      <c r="CI98" s="373"/>
      <c r="CJ98" s="373"/>
      <c r="CK98" s="373"/>
      <c r="CL98" s="373"/>
      <c r="CM98" s="373"/>
      <c r="CN98" s="373"/>
      <c r="CO98" s="373"/>
      <c r="CP98" s="373"/>
      <c r="CQ98" s="373"/>
      <c r="CR98" s="373"/>
      <c r="CS98" s="373"/>
      <c r="CT98" s="373"/>
      <c r="CU98" s="373"/>
      <c r="CV98" s="373"/>
      <c r="CW98" s="373"/>
      <c r="CX98" s="373"/>
      <c r="CY98" s="373"/>
      <c r="CZ98" s="373"/>
      <c r="DA98" s="373"/>
      <c r="DB98" s="373"/>
      <c r="DC98" s="373"/>
      <c r="DD98" s="373"/>
      <c r="DE98" s="373"/>
      <c r="DF98" s="373"/>
      <c r="DG98" s="373"/>
    </row>
    <row r="99" spans="1:111" ht="16.5" thickBot="1">
      <c r="A99" s="1032">
        <f t="shared" si="66"/>
        <v>81</v>
      </c>
      <c r="B99" s="415" t="s">
        <v>92</v>
      </c>
      <c r="C99" s="416">
        <v>43371</v>
      </c>
      <c r="D99" s="14" t="s">
        <v>211</v>
      </c>
      <c r="E99" s="402"/>
      <c r="F99" s="404">
        <v>0.4</v>
      </c>
      <c r="G99" s="404">
        <v>0</v>
      </c>
      <c r="H99" s="404">
        <v>0</v>
      </c>
      <c r="I99" s="404">
        <v>0.26666666666666666</v>
      </c>
      <c r="J99" s="404">
        <v>0</v>
      </c>
      <c r="K99" s="404">
        <v>0</v>
      </c>
      <c r="L99" s="404">
        <v>0.26666666666666666</v>
      </c>
      <c r="M99" s="404">
        <v>0</v>
      </c>
      <c r="N99" s="404">
        <v>0</v>
      </c>
      <c r="O99" s="404">
        <v>0</v>
      </c>
      <c r="P99" s="404"/>
      <c r="Q99" s="404">
        <v>0</v>
      </c>
      <c r="R99" s="404"/>
      <c r="S99" s="404">
        <v>0</v>
      </c>
      <c r="T99" s="404">
        <v>0</v>
      </c>
      <c r="U99" s="404">
        <v>0</v>
      </c>
      <c r="V99" s="404">
        <v>0</v>
      </c>
      <c r="W99" s="404"/>
      <c r="X99" s="404">
        <v>0</v>
      </c>
      <c r="Y99" s="404">
        <v>0</v>
      </c>
      <c r="Z99" s="404">
        <v>0</v>
      </c>
      <c r="AA99" s="404">
        <v>0</v>
      </c>
      <c r="AB99" s="404"/>
      <c r="AC99" s="404"/>
      <c r="AD99" s="404"/>
      <c r="AE99" s="404"/>
      <c r="AF99" s="404">
        <v>0</v>
      </c>
      <c r="AG99" s="404">
        <v>0</v>
      </c>
      <c r="AH99" s="404"/>
      <c r="AI99" s="404"/>
      <c r="AJ99" s="404">
        <v>0</v>
      </c>
      <c r="AK99" s="404"/>
      <c r="AL99" s="404"/>
      <c r="AM99" s="404"/>
      <c r="AN99" s="403">
        <f t="shared" si="63"/>
        <v>0.93333333333333335</v>
      </c>
      <c r="AO99" s="13"/>
      <c r="AP99" s="263"/>
      <c r="AQ99" s="1039">
        <f t="shared" si="68"/>
        <v>62</v>
      </c>
      <c r="AR99" s="44" t="s">
        <v>96</v>
      </c>
      <c r="AS99" s="43">
        <v>43648</v>
      </c>
      <c r="AT99" s="44" t="s">
        <v>77</v>
      </c>
      <c r="AU99" s="12"/>
      <c r="AV99" s="45">
        <v>0</v>
      </c>
      <c r="AW99" s="45">
        <v>1152.9000000000001</v>
      </c>
      <c r="AX99" s="45">
        <v>0</v>
      </c>
      <c r="AY99" s="45">
        <v>0</v>
      </c>
      <c r="AZ99" s="45">
        <v>0</v>
      </c>
      <c r="BA99" s="45">
        <v>0</v>
      </c>
      <c r="BB99" s="45">
        <v>0</v>
      </c>
      <c r="BC99" s="45">
        <v>0</v>
      </c>
      <c r="BD99" s="45">
        <v>0</v>
      </c>
      <c r="BE99" s="45">
        <v>0</v>
      </c>
      <c r="BF99" s="45">
        <v>0</v>
      </c>
      <c r="BG99" s="45">
        <v>0</v>
      </c>
      <c r="BH99" s="45"/>
      <c r="BI99" s="45">
        <v>0</v>
      </c>
      <c r="BJ99" s="45">
        <v>0</v>
      </c>
      <c r="BK99" s="45">
        <v>0</v>
      </c>
      <c r="BL99" s="45">
        <v>0</v>
      </c>
      <c r="BM99" s="45">
        <v>0</v>
      </c>
      <c r="BN99" s="45">
        <v>10.98</v>
      </c>
      <c r="BO99" s="45">
        <v>0</v>
      </c>
      <c r="BP99" s="45">
        <v>0</v>
      </c>
      <c r="BQ99" s="45">
        <v>0</v>
      </c>
      <c r="BR99" s="45">
        <v>0</v>
      </c>
      <c r="BS99" s="45">
        <v>0</v>
      </c>
      <c r="BT99" s="45">
        <v>0</v>
      </c>
      <c r="BU99" s="45">
        <v>0</v>
      </c>
      <c r="BV99" s="45">
        <v>0</v>
      </c>
      <c r="BW99" s="45">
        <v>0</v>
      </c>
      <c r="BX99" s="45">
        <v>0</v>
      </c>
      <c r="BY99" s="45">
        <v>0</v>
      </c>
      <c r="BZ99" s="45">
        <v>0</v>
      </c>
      <c r="CA99" s="45">
        <v>0</v>
      </c>
      <c r="CB99" s="45">
        <v>0</v>
      </c>
      <c r="CC99" s="45">
        <v>0</v>
      </c>
      <c r="CD99" s="33">
        <f t="shared" si="67"/>
        <v>1163.8800000000001</v>
      </c>
      <c r="CE99" s="373"/>
      <c r="CF99" s="373"/>
      <c r="CG99" s="373"/>
      <c r="CH99" s="373"/>
      <c r="CI99" s="373"/>
      <c r="CJ99" s="373"/>
      <c r="CK99" s="373"/>
      <c r="CL99" s="373"/>
      <c r="CM99" s="373"/>
      <c r="CN99" s="373"/>
      <c r="CO99" s="373"/>
      <c r="CP99" s="373"/>
      <c r="CQ99" s="373"/>
      <c r="CR99" s="373"/>
      <c r="CS99" s="373"/>
      <c r="CT99" s="373"/>
      <c r="CU99" s="373"/>
      <c r="CV99" s="373"/>
      <c r="CW99" s="373"/>
      <c r="CX99" s="373"/>
      <c r="CY99" s="373"/>
      <c r="CZ99" s="373"/>
      <c r="DA99" s="373"/>
      <c r="DB99" s="373"/>
      <c r="DC99" s="373"/>
      <c r="DD99" s="373"/>
      <c r="DE99" s="373"/>
      <c r="DF99" s="373"/>
      <c r="DG99" s="373"/>
    </row>
    <row r="100" spans="1:111" ht="16.5" thickBot="1">
      <c r="A100" s="1032">
        <f t="shared" si="66"/>
        <v>82</v>
      </c>
      <c r="B100" s="415" t="s">
        <v>92</v>
      </c>
      <c r="C100" s="416">
        <v>43406</v>
      </c>
      <c r="D100" s="14" t="s">
        <v>74</v>
      </c>
      <c r="E100" s="402"/>
      <c r="F100" s="404">
        <v>0.93333333333333335</v>
      </c>
      <c r="G100" s="404">
        <v>0</v>
      </c>
      <c r="H100" s="404">
        <v>0</v>
      </c>
      <c r="I100" s="404">
        <v>6.2666666666666666</v>
      </c>
      <c r="J100" s="404">
        <v>0</v>
      </c>
      <c r="K100" s="404">
        <v>0</v>
      </c>
      <c r="L100" s="404">
        <v>0</v>
      </c>
      <c r="M100" s="404">
        <v>0.13333333333333333</v>
      </c>
      <c r="N100" s="404">
        <v>0</v>
      </c>
      <c r="O100" s="404">
        <v>0</v>
      </c>
      <c r="P100" s="404"/>
      <c r="Q100" s="404">
        <v>0</v>
      </c>
      <c r="R100" s="404"/>
      <c r="S100" s="404">
        <v>0</v>
      </c>
      <c r="T100" s="404">
        <v>0</v>
      </c>
      <c r="U100" s="404">
        <v>0</v>
      </c>
      <c r="V100" s="404">
        <v>0</v>
      </c>
      <c r="W100" s="404"/>
      <c r="X100" s="404">
        <v>0</v>
      </c>
      <c r="Y100" s="404">
        <v>0</v>
      </c>
      <c r="Z100" s="404">
        <v>0</v>
      </c>
      <c r="AA100" s="404">
        <v>0</v>
      </c>
      <c r="AB100" s="404"/>
      <c r="AC100" s="404"/>
      <c r="AD100" s="404"/>
      <c r="AE100" s="404"/>
      <c r="AF100" s="404">
        <v>0</v>
      </c>
      <c r="AG100" s="404">
        <v>0</v>
      </c>
      <c r="AH100" s="404"/>
      <c r="AI100" s="404"/>
      <c r="AJ100" s="404">
        <v>0</v>
      </c>
      <c r="AK100" s="404"/>
      <c r="AL100" s="404"/>
      <c r="AM100" s="404"/>
      <c r="AN100" s="403">
        <f t="shared" si="63"/>
        <v>7.3333333333333339</v>
      </c>
      <c r="AO100" s="13"/>
      <c r="AP100" s="263"/>
      <c r="AQ100" s="1039">
        <f t="shared" si="68"/>
        <v>63</v>
      </c>
      <c r="AR100" s="44" t="s">
        <v>96</v>
      </c>
      <c r="AS100" s="56">
        <v>43679</v>
      </c>
      <c r="AT100" s="44" t="s">
        <v>77</v>
      </c>
      <c r="AU100" s="12"/>
      <c r="AV100" s="45">
        <v>65.88</v>
      </c>
      <c r="AW100" s="45">
        <v>3392.82</v>
      </c>
      <c r="AX100" s="45">
        <v>0</v>
      </c>
      <c r="AY100" s="45">
        <v>10.98</v>
      </c>
      <c r="AZ100" s="45">
        <v>0</v>
      </c>
      <c r="BA100" s="45">
        <v>0</v>
      </c>
      <c r="BB100" s="45">
        <v>0</v>
      </c>
      <c r="BC100" s="45">
        <v>0</v>
      </c>
      <c r="BD100" s="45">
        <v>0</v>
      </c>
      <c r="BE100" s="45">
        <v>0</v>
      </c>
      <c r="BF100" s="45">
        <v>0</v>
      </c>
      <c r="BG100" s="45">
        <v>0</v>
      </c>
      <c r="BH100" s="45"/>
      <c r="BI100" s="45">
        <v>0</v>
      </c>
      <c r="BJ100" s="45">
        <v>0</v>
      </c>
      <c r="BK100" s="45">
        <v>0</v>
      </c>
      <c r="BL100" s="45">
        <v>0</v>
      </c>
      <c r="BM100" s="45">
        <v>0</v>
      </c>
      <c r="BN100" s="45">
        <v>0</v>
      </c>
      <c r="BO100" s="45">
        <v>0</v>
      </c>
      <c r="BP100" s="45">
        <v>0</v>
      </c>
      <c r="BQ100" s="45">
        <v>0</v>
      </c>
      <c r="BR100" s="45">
        <v>0</v>
      </c>
      <c r="BS100" s="45">
        <v>0</v>
      </c>
      <c r="BT100" s="45">
        <v>0</v>
      </c>
      <c r="BU100" s="45">
        <v>0</v>
      </c>
      <c r="BV100" s="45">
        <v>0</v>
      </c>
      <c r="BW100" s="45">
        <v>0</v>
      </c>
      <c r="BX100" s="45">
        <v>0</v>
      </c>
      <c r="BY100" s="45">
        <v>0</v>
      </c>
      <c r="BZ100" s="45">
        <v>0</v>
      </c>
      <c r="CA100" s="45">
        <v>0</v>
      </c>
      <c r="CB100" s="45">
        <v>0</v>
      </c>
      <c r="CC100" s="45">
        <v>0</v>
      </c>
      <c r="CD100" s="33">
        <f t="shared" si="67"/>
        <v>3469.6800000000003</v>
      </c>
      <c r="CE100" s="373"/>
      <c r="CF100" s="373"/>
      <c r="CG100" s="373"/>
      <c r="CH100" s="373"/>
      <c r="CI100" s="373"/>
      <c r="CJ100" s="373"/>
      <c r="CK100" s="373"/>
      <c r="CL100" s="373"/>
      <c r="CM100" s="373"/>
      <c r="CN100" s="373"/>
      <c r="CO100" s="373"/>
      <c r="CP100" s="373"/>
      <c r="CQ100" s="373"/>
      <c r="CR100" s="373"/>
      <c r="CS100" s="373"/>
      <c r="CT100" s="373"/>
      <c r="CU100" s="373"/>
      <c r="CV100" s="373"/>
      <c r="CW100" s="373"/>
      <c r="CX100" s="373"/>
      <c r="CY100" s="373"/>
      <c r="CZ100" s="373"/>
      <c r="DA100" s="373"/>
      <c r="DB100" s="373"/>
      <c r="DC100" s="373"/>
      <c r="DD100" s="373"/>
      <c r="DE100" s="373"/>
      <c r="DF100" s="373"/>
      <c r="DG100" s="373"/>
    </row>
    <row r="101" spans="1:111" ht="16.5" thickBot="1">
      <c r="A101" s="1032">
        <f t="shared" si="66"/>
        <v>83</v>
      </c>
      <c r="B101" s="415" t="s">
        <v>92</v>
      </c>
      <c r="C101" s="416">
        <v>43442</v>
      </c>
      <c r="D101" s="14" t="s">
        <v>211</v>
      </c>
      <c r="E101" s="402"/>
      <c r="F101" s="404">
        <v>53.199999999999996</v>
      </c>
      <c r="G101" s="404">
        <v>0</v>
      </c>
      <c r="H101" s="404">
        <v>0</v>
      </c>
      <c r="I101" s="404">
        <v>2.9333333333333331</v>
      </c>
      <c r="J101" s="404">
        <v>0</v>
      </c>
      <c r="K101" s="404">
        <v>0</v>
      </c>
      <c r="L101" s="404">
        <v>0</v>
      </c>
      <c r="M101" s="404">
        <v>0</v>
      </c>
      <c r="N101" s="404">
        <v>0</v>
      </c>
      <c r="O101" s="404">
        <v>0</v>
      </c>
      <c r="P101" s="404"/>
      <c r="Q101" s="404">
        <v>0</v>
      </c>
      <c r="R101" s="404"/>
      <c r="S101" s="404">
        <v>0</v>
      </c>
      <c r="T101" s="404">
        <v>0</v>
      </c>
      <c r="U101" s="404">
        <v>0</v>
      </c>
      <c r="V101" s="404">
        <v>0</v>
      </c>
      <c r="W101" s="404"/>
      <c r="X101" s="404">
        <v>0</v>
      </c>
      <c r="Y101" s="404">
        <v>0</v>
      </c>
      <c r="Z101" s="404">
        <v>0</v>
      </c>
      <c r="AA101" s="404">
        <v>0</v>
      </c>
      <c r="AB101" s="404"/>
      <c r="AC101" s="404"/>
      <c r="AD101" s="404"/>
      <c r="AE101" s="404"/>
      <c r="AF101" s="404">
        <v>0</v>
      </c>
      <c r="AG101" s="404">
        <v>0</v>
      </c>
      <c r="AH101" s="404"/>
      <c r="AI101" s="404"/>
      <c r="AJ101" s="404">
        <v>0</v>
      </c>
      <c r="AK101" s="404"/>
      <c r="AL101" s="404"/>
      <c r="AM101" s="404"/>
      <c r="AN101" s="403">
        <f t="shared" si="63"/>
        <v>56.133333333333326</v>
      </c>
      <c r="AO101" s="13"/>
      <c r="AP101" s="263"/>
      <c r="AQ101" s="1039">
        <f t="shared" si="68"/>
        <v>64</v>
      </c>
      <c r="AR101" s="44" t="s">
        <v>96</v>
      </c>
      <c r="AS101" s="43">
        <v>43759</v>
      </c>
      <c r="AT101" s="44" t="s">
        <v>77</v>
      </c>
      <c r="AU101" s="12"/>
      <c r="AV101" s="45">
        <v>0</v>
      </c>
      <c r="AW101" s="45">
        <v>54.900000000000006</v>
      </c>
      <c r="AX101" s="45">
        <v>0</v>
      </c>
      <c r="AY101" s="45">
        <v>0</v>
      </c>
      <c r="AZ101" s="45">
        <v>0</v>
      </c>
      <c r="BA101" s="45">
        <v>0</v>
      </c>
      <c r="BB101" s="45">
        <v>0</v>
      </c>
      <c r="BC101" s="45">
        <v>0</v>
      </c>
      <c r="BD101" s="45">
        <v>0</v>
      </c>
      <c r="BE101" s="45">
        <v>0</v>
      </c>
      <c r="BF101" s="45">
        <v>0</v>
      </c>
      <c r="BG101" s="45">
        <v>0</v>
      </c>
      <c r="BH101" s="45"/>
      <c r="BI101" s="45">
        <v>0</v>
      </c>
      <c r="BJ101" s="45">
        <v>0</v>
      </c>
      <c r="BK101" s="45">
        <v>0</v>
      </c>
      <c r="BL101" s="45">
        <v>0</v>
      </c>
      <c r="BM101" s="45">
        <v>0</v>
      </c>
      <c r="BN101" s="45">
        <v>0</v>
      </c>
      <c r="BO101" s="45">
        <v>0</v>
      </c>
      <c r="BP101" s="45">
        <v>0</v>
      </c>
      <c r="BQ101" s="45">
        <v>0</v>
      </c>
      <c r="BR101" s="45">
        <v>0</v>
      </c>
      <c r="BS101" s="45">
        <v>0</v>
      </c>
      <c r="BT101" s="45">
        <v>0</v>
      </c>
      <c r="BU101" s="45">
        <v>0</v>
      </c>
      <c r="BV101" s="45">
        <v>0</v>
      </c>
      <c r="BW101" s="45">
        <v>0</v>
      </c>
      <c r="BX101" s="45">
        <v>0</v>
      </c>
      <c r="BY101" s="45">
        <v>0</v>
      </c>
      <c r="BZ101" s="45">
        <v>0</v>
      </c>
      <c r="CA101" s="45">
        <v>0</v>
      </c>
      <c r="CB101" s="45">
        <v>0</v>
      </c>
      <c r="CC101" s="45">
        <v>0</v>
      </c>
      <c r="CD101" s="33">
        <f t="shared" si="67"/>
        <v>54.900000000000006</v>
      </c>
      <c r="CE101" s="373"/>
      <c r="CF101" s="373"/>
      <c r="CG101" s="373"/>
      <c r="CH101" s="373"/>
      <c r="CI101" s="373"/>
      <c r="CJ101" s="373"/>
      <c r="CK101" s="373"/>
      <c r="CL101" s="373"/>
      <c r="CM101" s="373"/>
      <c r="CN101" s="373"/>
      <c r="CO101" s="373"/>
      <c r="CP101" s="373"/>
      <c r="CQ101" s="373"/>
      <c r="CR101" s="373"/>
      <c r="CS101" s="373"/>
      <c r="CT101" s="373"/>
      <c r="CU101" s="373"/>
      <c r="CV101" s="373"/>
      <c r="CW101" s="373"/>
      <c r="CX101" s="373"/>
      <c r="CY101" s="373"/>
      <c r="CZ101" s="373"/>
      <c r="DA101" s="373"/>
      <c r="DB101" s="373"/>
      <c r="DC101" s="373"/>
      <c r="DD101" s="373"/>
      <c r="DE101" s="373"/>
      <c r="DF101" s="373"/>
      <c r="DG101" s="373"/>
    </row>
    <row r="102" spans="1:111" ht="16.5" thickBot="1">
      <c r="A102" s="1032">
        <f t="shared" si="66"/>
        <v>84</v>
      </c>
      <c r="B102" s="415" t="s">
        <v>92</v>
      </c>
      <c r="C102" s="416">
        <v>43464</v>
      </c>
      <c r="D102" s="14" t="s">
        <v>211</v>
      </c>
      <c r="E102" s="402"/>
      <c r="F102" s="404">
        <v>64.266666666666666</v>
      </c>
      <c r="G102" s="404">
        <v>0</v>
      </c>
      <c r="H102" s="404">
        <v>1.2</v>
      </c>
      <c r="I102" s="404">
        <v>2.6666666666666665</v>
      </c>
      <c r="J102" s="404">
        <v>0</v>
      </c>
      <c r="K102" s="404">
        <v>0</v>
      </c>
      <c r="L102" s="404">
        <v>0</v>
      </c>
      <c r="M102" s="404">
        <v>0</v>
      </c>
      <c r="N102" s="404">
        <v>0</v>
      </c>
      <c r="O102" s="404">
        <v>0</v>
      </c>
      <c r="P102" s="404"/>
      <c r="Q102" s="404">
        <v>0</v>
      </c>
      <c r="R102" s="404"/>
      <c r="S102" s="404">
        <v>0</v>
      </c>
      <c r="T102" s="404">
        <v>0</v>
      </c>
      <c r="U102" s="404">
        <v>0</v>
      </c>
      <c r="V102" s="404">
        <v>0</v>
      </c>
      <c r="W102" s="404"/>
      <c r="X102" s="404">
        <v>0</v>
      </c>
      <c r="Y102" s="404">
        <v>0</v>
      </c>
      <c r="Z102" s="404">
        <v>0</v>
      </c>
      <c r="AA102" s="404">
        <v>0</v>
      </c>
      <c r="AB102" s="404"/>
      <c r="AC102" s="404"/>
      <c r="AD102" s="404"/>
      <c r="AE102" s="404"/>
      <c r="AF102" s="404">
        <v>0</v>
      </c>
      <c r="AG102" s="404">
        <v>0</v>
      </c>
      <c r="AH102" s="404"/>
      <c r="AI102" s="404"/>
      <c r="AJ102" s="404">
        <v>0</v>
      </c>
      <c r="AK102" s="404"/>
      <c r="AL102" s="404"/>
      <c r="AM102" s="404"/>
      <c r="AN102" s="403">
        <f t="shared" si="63"/>
        <v>68.13333333333334</v>
      </c>
      <c r="AO102" s="13"/>
      <c r="AP102" s="263"/>
      <c r="AR102" s="400"/>
      <c r="AS102" s="401"/>
      <c r="AT102" s="407" t="s">
        <v>219</v>
      </c>
      <c r="AU102" s="402"/>
      <c r="AV102" s="405">
        <f>AVERAGE(AV96:AV101)</f>
        <v>372.33617057424402</v>
      </c>
      <c r="AW102" s="405">
        <f t="shared" ref="AW102:CC102" si="69">AVERAGE(AW96:AW101)</f>
        <v>853.41627930682978</v>
      </c>
      <c r="AX102" s="405">
        <f>AVERAGE(AX96:AX101)</f>
        <v>1.6989466530750936</v>
      </c>
      <c r="AY102" s="405">
        <f t="shared" si="69"/>
        <v>1.83</v>
      </c>
      <c r="AZ102" s="584">
        <f t="shared" ref="AZ102:BG102" si="70">AVERAGE(AZ96:AZ101)</f>
        <v>133.59</v>
      </c>
      <c r="BA102" s="405">
        <f t="shared" si="70"/>
        <v>0</v>
      </c>
      <c r="BB102" s="405">
        <f t="shared" si="70"/>
        <v>0</v>
      </c>
      <c r="BC102" s="405">
        <f t="shared" si="70"/>
        <v>8.6257866123003737</v>
      </c>
      <c r="BD102" s="405">
        <f t="shared" si="70"/>
        <v>5.0968399592252807</v>
      </c>
      <c r="BE102" s="405">
        <f t="shared" si="70"/>
        <v>0</v>
      </c>
      <c r="BF102" s="405">
        <f t="shared" si="70"/>
        <v>0</v>
      </c>
      <c r="BG102" s="405">
        <f t="shared" si="70"/>
        <v>0</v>
      </c>
      <c r="BH102" s="405"/>
      <c r="BI102" s="405">
        <f t="shared" si="69"/>
        <v>0</v>
      </c>
      <c r="BJ102" s="405">
        <f t="shared" si="69"/>
        <v>0</v>
      </c>
      <c r="BK102" s="405">
        <f t="shared" si="69"/>
        <v>0</v>
      </c>
      <c r="BL102" s="405">
        <f t="shared" si="69"/>
        <v>0</v>
      </c>
      <c r="BM102" s="405">
        <f t="shared" si="69"/>
        <v>0</v>
      </c>
      <c r="BN102" s="405">
        <f>AVERAGE(BN96:BN101)</f>
        <v>2.7450000000000001</v>
      </c>
      <c r="BO102" s="405">
        <f t="shared" si="69"/>
        <v>0</v>
      </c>
      <c r="BP102" s="405">
        <f t="shared" si="69"/>
        <v>0</v>
      </c>
      <c r="BQ102" s="405">
        <f t="shared" si="69"/>
        <v>0</v>
      </c>
      <c r="BR102" s="405">
        <f t="shared" si="69"/>
        <v>0</v>
      </c>
      <c r="BS102" s="405">
        <f t="shared" si="69"/>
        <v>0</v>
      </c>
      <c r="BT102" s="405">
        <f t="shared" si="69"/>
        <v>0</v>
      </c>
      <c r="BU102" s="405">
        <f t="shared" si="69"/>
        <v>0</v>
      </c>
      <c r="BV102" s="405">
        <f t="shared" si="69"/>
        <v>0</v>
      </c>
      <c r="BW102" s="405">
        <f t="shared" si="69"/>
        <v>0</v>
      </c>
      <c r="BX102" s="405">
        <f t="shared" si="69"/>
        <v>0</v>
      </c>
      <c r="BY102" s="405">
        <f t="shared" si="69"/>
        <v>0</v>
      </c>
      <c r="BZ102" s="405">
        <f t="shared" si="69"/>
        <v>0</v>
      </c>
      <c r="CA102" s="405">
        <f t="shared" si="69"/>
        <v>0</v>
      </c>
      <c r="CB102" s="405">
        <f>AVERAGE(CB96:CB101)</f>
        <v>0</v>
      </c>
      <c r="CC102" s="405">
        <f t="shared" si="69"/>
        <v>0</v>
      </c>
      <c r="CD102" s="858">
        <f>SUM(CD96:CD101)</f>
        <v>8270.5441386340481</v>
      </c>
      <c r="CE102" s="373"/>
      <c r="CF102" s="373"/>
      <c r="CG102" s="373"/>
      <c r="CH102" s="373"/>
      <c r="CI102" s="373"/>
      <c r="CJ102" s="373"/>
      <c r="CK102" s="373"/>
      <c r="CL102" s="373"/>
      <c r="CM102" s="373"/>
      <c r="CN102" s="373"/>
      <c r="CO102" s="373"/>
      <c r="CP102" s="373"/>
      <c r="CQ102" s="373"/>
      <c r="CR102" s="373"/>
      <c r="CS102" s="373"/>
      <c r="CT102" s="373"/>
      <c r="CU102" s="373"/>
      <c r="CV102" s="373"/>
      <c r="CW102" s="373"/>
      <c r="CX102" s="373"/>
      <c r="CY102" s="373"/>
      <c r="CZ102" s="373"/>
      <c r="DA102" s="373"/>
      <c r="DB102" s="373"/>
      <c r="DC102" s="373"/>
      <c r="DD102" s="373"/>
      <c r="DE102" s="373"/>
      <c r="DF102" s="373"/>
      <c r="DG102" s="373"/>
    </row>
    <row r="103" spans="1:111" ht="16.5" thickBot="1">
      <c r="A103" s="1032">
        <f t="shared" si="66"/>
        <v>85</v>
      </c>
      <c r="B103" s="14" t="s">
        <v>92</v>
      </c>
      <c r="C103" s="82">
        <v>43502</v>
      </c>
      <c r="D103" s="14" t="s">
        <v>74</v>
      </c>
      <c r="E103" s="12"/>
      <c r="F103" s="156">
        <v>38.666666666666664</v>
      </c>
      <c r="G103" s="156">
        <v>0.66666666666666663</v>
      </c>
      <c r="H103" s="156">
        <v>1.3333333333333333</v>
      </c>
      <c r="I103" s="156">
        <v>0.53333333333333333</v>
      </c>
      <c r="J103" s="156">
        <v>0</v>
      </c>
      <c r="K103" s="156">
        <v>0</v>
      </c>
      <c r="L103" s="156">
        <v>0</v>
      </c>
      <c r="M103" s="156">
        <v>0</v>
      </c>
      <c r="N103" s="156">
        <v>0</v>
      </c>
      <c r="O103" s="156">
        <v>0</v>
      </c>
      <c r="P103" s="156">
        <v>0</v>
      </c>
      <c r="Q103" s="156">
        <v>0</v>
      </c>
      <c r="R103" s="156"/>
      <c r="S103" s="156">
        <v>0</v>
      </c>
      <c r="T103" s="156">
        <v>0</v>
      </c>
      <c r="U103" s="156">
        <v>0</v>
      </c>
      <c r="V103" s="156">
        <v>0</v>
      </c>
      <c r="W103" s="156">
        <v>0</v>
      </c>
      <c r="X103" s="156">
        <v>0</v>
      </c>
      <c r="Y103" s="156">
        <v>0</v>
      </c>
      <c r="Z103" s="156">
        <v>0</v>
      </c>
      <c r="AA103" s="156">
        <v>0</v>
      </c>
      <c r="AB103" s="156">
        <v>0</v>
      </c>
      <c r="AC103" s="156">
        <v>0</v>
      </c>
      <c r="AD103" s="156">
        <v>0</v>
      </c>
      <c r="AE103" s="156">
        <v>0</v>
      </c>
      <c r="AF103" s="156">
        <v>0</v>
      </c>
      <c r="AG103" s="156">
        <v>0</v>
      </c>
      <c r="AH103" s="156">
        <v>0</v>
      </c>
      <c r="AI103" s="156">
        <v>0</v>
      </c>
      <c r="AJ103" s="156">
        <v>0</v>
      </c>
      <c r="AK103" s="156">
        <v>0</v>
      </c>
      <c r="AL103" s="156">
        <v>0</v>
      </c>
      <c r="AM103" s="156">
        <v>0</v>
      </c>
      <c r="AN103" s="157">
        <f t="shared" si="63"/>
        <v>41.199999999999996</v>
      </c>
      <c r="AO103" s="13"/>
      <c r="AP103" s="263"/>
      <c r="CE103" s="373"/>
      <c r="CF103" s="373"/>
      <c r="CG103" s="373"/>
      <c r="CH103" s="373"/>
      <c r="CI103" s="373"/>
      <c r="CJ103" s="373"/>
      <c r="CK103" s="373"/>
      <c r="CL103" s="373"/>
      <c r="CM103" s="373"/>
      <c r="CN103" s="373"/>
      <c r="CO103" s="373"/>
      <c r="CP103" s="373"/>
      <c r="CQ103" s="373"/>
      <c r="CR103" s="373"/>
      <c r="CS103" s="373"/>
      <c r="CT103" s="373"/>
      <c r="CU103" s="373"/>
      <c r="CV103" s="373"/>
      <c r="CW103" s="373"/>
      <c r="CX103" s="373"/>
      <c r="CY103" s="373"/>
      <c r="CZ103" s="373"/>
      <c r="DA103" s="373"/>
      <c r="DB103" s="373"/>
      <c r="DC103" s="373"/>
      <c r="DD103" s="373"/>
      <c r="DE103" s="373"/>
      <c r="DF103" s="373"/>
      <c r="DG103" s="373"/>
    </row>
    <row r="104" spans="1:111" s="13" customFormat="1" ht="18.75" thickBot="1">
      <c r="A104" s="1032">
        <f t="shared" si="66"/>
        <v>86</v>
      </c>
      <c r="B104" s="14" t="s">
        <v>92</v>
      </c>
      <c r="C104" s="82">
        <v>43537</v>
      </c>
      <c r="D104" s="14" t="s">
        <v>74</v>
      </c>
      <c r="E104" s="12"/>
      <c r="F104" s="156">
        <v>2</v>
      </c>
      <c r="G104" s="156">
        <v>10.666666666666666</v>
      </c>
      <c r="H104" s="156">
        <v>1.7333333333333334</v>
      </c>
      <c r="I104" s="156">
        <v>0</v>
      </c>
      <c r="J104" s="156">
        <v>0</v>
      </c>
      <c r="K104" s="156">
        <v>0</v>
      </c>
      <c r="L104" s="156">
        <v>0</v>
      </c>
      <c r="M104" s="156">
        <v>0</v>
      </c>
      <c r="N104" s="156">
        <v>0</v>
      </c>
      <c r="O104" s="156">
        <v>0</v>
      </c>
      <c r="P104" s="156">
        <v>0</v>
      </c>
      <c r="Q104" s="156">
        <v>0</v>
      </c>
      <c r="R104" s="156"/>
      <c r="S104" s="156">
        <v>0</v>
      </c>
      <c r="T104" s="156">
        <v>0</v>
      </c>
      <c r="U104" s="156">
        <v>0</v>
      </c>
      <c r="V104" s="156">
        <v>0</v>
      </c>
      <c r="W104" s="156">
        <v>0</v>
      </c>
      <c r="X104" s="156">
        <v>0</v>
      </c>
      <c r="Y104" s="156">
        <v>0</v>
      </c>
      <c r="Z104" s="156">
        <v>0</v>
      </c>
      <c r="AA104" s="156">
        <v>0</v>
      </c>
      <c r="AB104" s="156">
        <v>0</v>
      </c>
      <c r="AC104" s="156">
        <v>0</v>
      </c>
      <c r="AD104" s="156">
        <v>0</v>
      </c>
      <c r="AE104" s="156">
        <v>0</v>
      </c>
      <c r="AF104" s="156">
        <v>0</v>
      </c>
      <c r="AG104" s="156">
        <v>0</v>
      </c>
      <c r="AH104" s="156">
        <v>0</v>
      </c>
      <c r="AI104" s="156">
        <v>0</v>
      </c>
      <c r="AJ104" s="156">
        <v>0</v>
      </c>
      <c r="AK104" s="156">
        <v>0</v>
      </c>
      <c r="AL104" s="156">
        <v>0</v>
      </c>
      <c r="AM104" s="156">
        <v>0</v>
      </c>
      <c r="AN104" s="157">
        <f t="shared" si="63"/>
        <v>14.399999999999999</v>
      </c>
      <c r="AP104" s="263"/>
      <c r="AQ104" s="886"/>
      <c r="AR104" s="422"/>
      <c r="AS104" s="411" t="s">
        <v>228</v>
      </c>
      <c r="AT104" s="410"/>
      <c r="AU104" s="402"/>
      <c r="AV104" s="408">
        <f>AVERAGE(AV4:AV9,AV14:AV18,AV22:AV27,AV31:AV33,AV37:AV43,AV47:AV52,AV56:AV63,AV67:AV72,AV82:AV84,AV88:AV92,AV96:AV101)</f>
        <v>796.04542103240271</v>
      </c>
      <c r="AW104" s="408">
        <f t="shared" ref="AW104:BG104" si="71">AVERAGE(AW4:AW9,AW14:AW18,AW22:AW27,AW31:AW33,AW37:AW43,AW47:AW52,AW56:AW63,AW67:AW72,AW82:AW84,AW88:AW92,AW96:AW101)</f>
        <v>317.14814458314544</v>
      </c>
      <c r="AX104" s="408">
        <f t="shared" si="71"/>
        <v>106.58297956250729</v>
      </c>
      <c r="AY104" s="408">
        <f t="shared" si="71"/>
        <v>73.053102387994841</v>
      </c>
      <c r="AZ104" s="977">
        <f t="shared" si="71"/>
        <v>66.599999999999994</v>
      </c>
      <c r="BA104" s="423">
        <f t="shared" si="71"/>
        <v>31.212207015257103</v>
      </c>
      <c r="BB104" s="423">
        <f t="shared" si="71"/>
        <v>14.991095068598455</v>
      </c>
      <c r="BC104" s="423">
        <f t="shared" si="71"/>
        <v>9.9110228772914919</v>
      </c>
      <c r="BD104" s="423">
        <f t="shared" si="71"/>
        <v>5.8626570411590713</v>
      </c>
      <c r="BE104" s="423">
        <f t="shared" si="71"/>
        <v>3.2399999999999998</v>
      </c>
      <c r="BF104" s="423">
        <f t="shared" si="71"/>
        <v>3.5610810810810807</v>
      </c>
      <c r="BG104" s="423">
        <f t="shared" si="71"/>
        <v>1.8000000000000003</v>
      </c>
      <c r="BH104" s="423"/>
      <c r="BI104" s="423">
        <f t="shared" ref="BI104:BL104" si="72">AVERAGE(BI4:BI9,BI14:BI18,BI22:BI27,BI31:BI33,BI37:BI43,BI47:BI52,BI56:BI63,BI67:BI72,BI82:BI84,BI88:BI92,BI96:BI101)</f>
        <v>0.33421901371969054</v>
      </c>
      <c r="BJ104" s="423">
        <f t="shared" si="72"/>
        <v>0</v>
      </c>
      <c r="BK104" s="423">
        <f t="shared" si="72"/>
        <v>0</v>
      </c>
      <c r="BL104" s="423">
        <f t="shared" si="72"/>
        <v>1.2213285205795359</v>
      </c>
      <c r="BM104" s="423">
        <f>AVERAGE(BM4:BM9,BM14:BM18,BM22:BM27,BM31:BM33,BM37:BM43,BM47:BM52,BM56:BM63,BM67:BM72,BM82:BM84,BM88:BM92,BM96:BM101)</f>
        <v>0</v>
      </c>
      <c r="BN104" s="423">
        <f>AVERAGE(BN4:BN9,BN14:BN18,BN22:BN27,BN31:BN33,BN37:BN43,BN47:BN52,BN56:BN63,BN67:BN72,BN82:BN84,BN88:BN92,BN96:BN101)</f>
        <v>1.7805405405405403</v>
      </c>
      <c r="BO104" s="423">
        <f>AVERAGE(BO4:BO9,BO14:BO18,BO22:BO27,BO31:BO33,BO37:BO43,BO47:BO52,BO56:BO63,BO67:BO72,BO82:BO84,BO88:BO92,BO96:BO101)</f>
        <v>0</v>
      </c>
      <c r="BP104" s="423">
        <f t="shared" ref="BP104:CC104" si="73">AVERAGE(BP4:BP9,BP14:BP18,BP22:BP27,BP31:BP33,BP37:BP43,BP47:BP52,BP56:BP63,BP67:BP72,BP82:BP84,BP88:BP92,BP96:BP101)</f>
        <v>0.72</v>
      </c>
      <c r="BQ104" s="423">
        <f t="shared" si="73"/>
        <v>0.18</v>
      </c>
      <c r="BR104" s="423">
        <f t="shared" si="73"/>
        <v>0</v>
      </c>
      <c r="BS104" s="423">
        <f t="shared" si="73"/>
        <v>0</v>
      </c>
      <c r="BT104" s="423">
        <f t="shared" si="73"/>
        <v>0</v>
      </c>
      <c r="BU104" s="423">
        <f t="shared" si="73"/>
        <v>0</v>
      </c>
      <c r="BV104" s="423">
        <f t="shared" si="73"/>
        <v>0</v>
      </c>
      <c r="BW104" s="423">
        <f t="shared" si="73"/>
        <v>0</v>
      </c>
      <c r="BX104" s="423">
        <f t="shared" si="73"/>
        <v>0</v>
      </c>
      <c r="BY104" s="423">
        <f t="shared" si="73"/>
        <v>0.89027027027027017</v>
      </c>
      <c r="BZ104" s="423">
        <f t="shared" si="73"/>
        <v>0</v>
      </c>
      <c r="CA104" s="423">
        <f t="shared" si="73"/>
        <v>0</v>
      </c>
      <c r="CB104" s="423">
        <f>AVERAGE(CB4:CB9,CB14:CB18,CB22:CB27,CB31:CB33,CB37:CB43,CB47:CB52,CB56:CB63,CB67:CB72,CB82:CB84,CB88:CB92,CB96:CB101)</f>
        <v>1.4837837837837839</v>
      </c>
      <c r="CC104" s="423">
        <f t="shared" si="73"/>
        <v>0</v>
      </c>
      <c r="CD104" s="823">
        <f>SUM(AV104:CC104)</f>
        <v>1436.6178527783316</v>
      </c>
      <c r="CE104" s="861" t="s">
        <v>229</v>
      </c>
      <c r="CF104" s="862"/>
      <c r="CG104" s="862"/>
      <c r="CH104" s="862"/>
      <c r="CI104" s="862"/>
      <c r="CJ104" s="373"/>
      <c r="CK104" s="373"/>
      <c r="CL104" s="373"/>
      <c r="CM104" s="373"/>
      <c r="CN104" s="373"/>
      <c r="CO104" s="373"/>
      <c r="CP104" s="373"/>
      <c r="CQ104" s="373"/>
      <c r="CR104" s="373"/>
      <c r="CS104" s="373"/>
      <c r="CT104" s="373"/>
      <c r="CU104" s="373"/>
      <c r="CV104" s="373"/>
      <c r="CW104" s="373"/>
      <c r="CX104" s="373"/>
      <c r="CY104" s="373"/>
      <c r="CZ104" s="373"/>
      <c r="DA104" s="373"/>
      <c r="DB104" s="373"/>
      <c r="DC104" s="373"/>
      <c r="DD104" s="373"/>
      <c r="DE104" s="373"/>
      <c r="DF104" s="373"/>
      <c r="DG104" s="373"/>
    </row>
    <row r="105" spans="1:111" s="13" customFormat="1" ht="16.5" thickBot="1">
      <c r="A105" s="1032">
        <f t="shared" si="66"/>
        <v>87</v>
      </c>
      <c r="B105" s="14" t="s">
        <v>92</v>
      </c>
      <c r="C105" s="35">
        <v>43608</v>
      </c>
      <c r="D105" s="14" t="s">
        <v>74</v>
      </c>
      <c r="E105" s="12"/>
      <c r="F105" s="156">
        <v>0.13333333333333333</v>
      </c>
      <c r="G105" s="156">
        <v>0</v>
      </c>
      <c r="H105" s="156">
        <v>0</v>
      </c>
      <c r="I105" s="156">
        <v>0.53333333333333333</v>
      </c>
      <c r="J105" s="156">
        <v>0</v>
      </c>
      <c r="K105" s="156">
        <v>0</v>
      </c>
      <c r="L105" s="156">
        <v>0</v>
      </c>
      <c r="M105" s="156">
        <v>0</v>
      </c>
      <c r="N105" s="156">
        <v>0</v>
      </c>
      <c r="O105" s="156">
        <v>0</v>
      </c>
      <c r="P105" s="156">
        <v>0</v>
      </c>
      <c r="Q105" s="156">
        <v>0</v>
      </c>
      <c r="R105" s="156"/>
      <c r="S105" s="156">
        <v>0</v>
      </c>
      <c r="T105" s="156">
        <v>0</v>
      </c>
      <c r="U105" s="156">
        <v>0</v>
      </c>
      <c r="V105" s="156">
        <v>0</v>
      </c>
      <c r="W105" s="156">
        <v>0</v>
      </c>
      <c r="X105" s="156">
        <v>0</v>
      </c>
      <c r="Y105" s="156">
        <v>0</v>
      </c>
      <c r="Z105" s="156">
        <v>0</v>
      </c>
      <c r="AA105" s="156">
        <v>0</v>
      </c>
      <c r="AB105" s="156">
        <v>0</v>
      </c>
      <c r="AC105" s="156">
        <v>0</v>
      </c>
      <c r="AD105" s="156">
        <v>0</v>
      </c>
      <c r="AE105" s="156">
        <v>0</v>
      </c>
      <c r="AF105" s="156">
        <v>0</v>
      </c>
      <c r="AG105" s="156">
        <v>0</v>
      </c>
      <c r="AH105" s="156">
        <v>0</v>
      </c>
      <c r="AI105" s="156">
        <v>0</v>
      </c>
      <c r="AJ105" s="156">
        <v>0</v>
      </c>
      <c r="AK105" s="156">
        <v>0</v>
      </c>
      <c r="AL105" s="156">
        <v>0</v>
      </c>
      <c r="AM105" s="156">
        <v>0</v>
      </c>
      <c r="AN105" s="157">
        <f t="shared" si="63"/>
        <v>0.66666666666666663</v>
      </c>
      <c r="AP105" s="263"/>
      <c r="AQ105" s="886"/>
      <c r="AT105" s="424" t="s">
        <v>162</v>
      </c>
      <c r="AU105" s="402"/>
      <c r="AV105" s="585">
        <v>1</v>
      </c>
      <c r="AW105" s="585">
        <v>2</v>
      </c>
      <c r="AX105" s="585">
        <v>3</v>
      </c>
      <c r="AY105" s="585">
        <v>4</v>
      </c>
      <c r="AZ105" s="585">
        <v>5</v>
      </c>
      <c r="BA105" s="585">
        <v>6</v>
      </c>
      <c r="BB105" s="585">
        <v>7</v>
      </c>
      <c r="BC105" s="585">
        <v>8</v>
      </c>
      <c r="BD105" s="585">
        <v>9</v>
      </c>
      <c r="BE105" s="585">
        <v>11</v>
      </c>
      <c r="BF105" s="585">
        <v>10</v>
      </c>
      <c r="BG105" s="585"/>
      <c r="BH105" s="585"/>
      <c r="BI105" s="585"/>
      <c r="BJ105" s="585"/>
      <c r="BK105" s="585"/>
      <c r="BL105" s="585"/>
      <c r="BM105" s="585"/>
      <c r="BN105" s="585">
        <v>12</v>
      </c>
      <c r="BO105" s="585"/>
      <c r="BP105" s="585"/>
      <c r="BQ105" s="585"/>
      <c r="BR105" s="585"/>
      <c r="BS105" s="585"/>
      <c r="BT105" s="585"/>
      <c r="BU105" s="585"/>
      <c r="BV105" s="585"/>
      <c r="BW105" s="585"/>
      <c r="BX105" s="585"/>
      <c r="BY105" s="585"/>
      <c r="BZ105" s="585"/>
      <c r="CA105" s="585"/>
      <c r="CB105" s="585"/>
      <c r="CC105" s="419"/>
      <c r="CE105" s="373"/>
      <c r="CF105" s="373"/>
      <c r="CG105" s="373"/>
      <c r="CH105" s="373"/>
      <c r="CI105" s="373"/>
      <c r="CJ105" s="373"/>
      <c r="CK105" s="373"/>
      <c r="CL105" s="373"/>
      <c r="CM105" s="373"/>
      <c r="CN105" s="373"/>
      <c r="CO105" s="373"/>
      <c r="CP105" s="373"/>
      <c r="CQ105" s="373"/>
      <c r="CR105" s="373"/>
      <c r="CS105" s="373"/>
      <c r="CT105" s="373"/>
      <c r="CU105" s="373"/>
      <c r="CV105" s="373"/>
      <c r="CW105" s="373"/>
      <c r="CX105" s="373"/>
      <c r="CY105" s="373"/>
      <c r="CZ105" s="373"/>
      <c r="DA105" s="373"/>
      <c r="DB105" s="373"/>
      <c r="DC105" s="373"/>
      <c r="DD105" s="373"/>
      <c r="DE105" s="373"/>
      <c r="DF105" s="373"/>
      <c r="DG105" s="373"/>
    </row>
    <row r="106" spans="1:111" s="13" customFormat="1" ht="18.75" thickBot="1">
      <c r="A106" s="1032">
        <f t="shared" si="66"/>
        <v>88</v>
      </c>
      <c r="B106" s="14" t="s">
        <v>92</v>
      </c>
      <c r="C106" s="35">
        <v>43647</v>
      </c>
      <c r="D106" s="14" t="s">
        <v>74</v>
      </c>
      <c r="E106" s="12"/>
      <c r="F106" s="156">
        <v>32.533333333333331</v>
      </c>
      <c r="G106" s="156">
        <v>0</v>
      </c>
      <c r="H106" s="156">
        <v>1.2</v>
      </c>
      <c r="I106" s="156">
        <v>1.4666666666666666</v>
      </c>
      <c r="J106" s="156">
        <v>0</v>
      </c>
      <c r="K106" s="156">
        <v>0</v>
      </c>
      <c r="L106" s="156">
        <v>2.2666666666666666</v>
      </c>
      <c r="M106" s="156">
        <v>0</v>
      </c>
      <c r="N106" s="156">
        <v>0.4</v>
      </c>
      <c r="O106" s="156">
        <v>0</v>
      </c>
      <c r="P106" s="156">
        <v>0</v>
      </c>
      <c r="Q106" s="156">
        <v>0</v>
      </c>
      <c r="R106" s="156"/>
      <c r="S106" s="156">
        <v>0</v>
      </c>
      <c r="T106" s="156">
        <v>0</v>
      </c>
      <c r="U106" s="156">
        <v>0.13333333333333333</v>
      </c>
      <c r="V106" s="156">
        <v>0</v>
      </c>
      <c r="W106" s="156">
        <v>0</v>
      </c>
      <c r="X106" s="156">
        <v>0</v>
      </c>
      <c r="Y106" s="156">
        <v>0</v>
      </c>
      <c r="Z106" s="156">
        <v>0</v>
      </c>
      <c r="AA106" s="156">
        <v>0</v>
      </c>
      <c r="AB106" s="156">
        <v>0</v>
      </c>
      <c r="AC106" s="156">
        <v>0</v>
      </c>
      <c r="AD106" s="156">
        <v>0</v>
      </c>
      <c r="AE106" s="156">
        <v>0</v>
      </c>
      <c r="AF106" s="156">
        <v>0</v>
      </c>
      <c r="AG106" s="156">
        <v>0</v>
      </c>
      <c r="AH106" s="156">
        <v>0</v>
      </c>
      <c r="AI106" s="156">
        <v>0</v>
      </c>
      <c r="AJ106" s="156">
        <v>0</v>
      </c>
      <c r="AK106" s="156">
        <v>0</v>
      </c>
      <c r="AL106" s="156">
        <v>0</v>
      </c>
      <c r="AM106" s="156">
        <v>0</v>
      </c>
      <c r="AN106" s="157">
        <f t="shared" si="63"/>
        <v>38</v>
      </c>
      <c r="AP106" s="263"/>
      <c r="AQ106" s="886"/>
      <c r="AT106" s="13" t="s">
        <v>230</v>
      </c>
      <c r="AV106">
        <f>STDEV(AV4:AV9,AV14:AV18,AV22:AV27,AV31:AV33,AV37:AV43,AV47:AV52,AV56:AV63,AV67:AV72,AV82:AV84,AV88:AV92,AV96:AV101)/SQRT(COUNT(AV4:AV9,AV14:AV18,AV22:AV27,AV31:AV33,AV37:AV43,AV47:AV52,AV56:AV63,AV67:AV72,AV82:AV84,AV88:AV92,AV96:AV101))</f>
        <v>453.72998794045327</v>
      </c>
      <c r="AW106">
        <f t="shared" ref="AW106:CC106" si="74">STDEV(AW4:AW9,AW14:AW18,AW22:AW27,AW31:AW33,AW37:AW43,AW47:AW52,AW56:AW63,AW67:AW72,AW82:AW84,AW88:AW92,AW96:AW101)/SQRT(COUNT(AW4:AW9,AW14:AW18,AW22:AW27,AW31:AW33,AW37:AW43,AW47:AW52,AW56:AW63,AW67:AW72,AW82:AW84,AW88:AW92,AW96:AW101))</f>
        <v>73.48392655555142</v>
      </c>
      <c r="AX106">
        <f t="shared" si="74"/>
        <v>70.564658089642634</v>
      </c>
      <c r="AY106">
        <f t="shared" si="74"/>
        <v>68.451845025047689</v>
      </c>
      <c r="AZ106">
        <f t="shared" si="74"/>
        <v>29.870890177562504</v>
      </c>
      <c r="BA106">
        <f t="shared" si="74"/>
        <v>12.743917296019751</v>
      </c>
      <c r="BB106">
        <f t="shared" si="74"/>
        <v>8.5984436102027413</v>
      </c>
      <c r="BC106">
        <f t="shared" si="74"/>
        <v>5.2160361661634731</v>
      </c>
      <c r="BD106">
        <f t="shared" si="74"/>
        <v>4.3546260917890134</v>
      </c>
      <c r="BE106">
        <f t="shared" si="74"/>
        <v>2.3291285924139098</v>
      </c>
      <c r="BF106">
        <f t="shared" si="74"/>
        <v>2.3709608227025516</v>
      </c>
      <c r="BG106">
        <f t="shared" si="74"/>
        <v>1.8000000000000003</v>
      </c>
      <c r="BH106" t="e">
        <f t="shared" si="74"/>
        <v>#DIV/0!</v>
      </c>
      <c r="BI106">
        <f t="shared" si="74"/>
        <v>0.33421901371969054</v>
      </c>
      <c r="BJ106">
        <f t="shared" si="74"/>
        <v>0</v>
      </c>
      <c r="BK106">
        <f t="shared" si="74"/>
        <v>0</v>
      </c>
      <c r="BL106">
        <f t="shared" si="74"/>
        <v>0.80257980668711815</v>
      </c>
      <c r="BM106">
        <f t="shared" si="74"/>
        <v>0</v>
      </c>
      <c r="BN106">
        <f t="shared" si="74"/>
        <v>0.99903211011905946</v>
      </c>
      <c r="BO106">
        <f t="shared" si="74"/>
        <v>0</v>
      </c>
      <c r="BP106">
        <f t="shared" si="74"/>
        <v>0.43474130238568326</v>
      </c>
      <c r="BQ106">
        <f t="shared" si="74"/>
        <v>0.18000000000000002</v>
      </c>
      <c r="BR106">
        <f t="shared" si="74"/>
        <v>0</v>
      </c>
      <c r="BS106">
        <f t="shared" si="74"/>
        <v>0</v>
      </c>
      <c r="BT106">
        <f t="shared" si="74"/>
        <v>0</v>
      </c>
      <c r="BU106">
        <f t="shared" si="74"/>
        <v>0</v>
      </c>
      <c r="BV106">
        <f t="shared" si="74"/>
        <v>0</v>
      </c>
      <c r="BW106">
        <f t="shared" si="74"/>
        <v>0</v>
      </c>
      <c r="BX106">
        <f t="shared" si="74"/>
        <v>0</v>
      </c>
      <c r="BY106">
        <f t="shared" si="74"/>
        <v>0.89027027027027017</v>
      </c>
      <c r="BZ106">
        <f t="shared" si="74"/>
        <v>0</v>
      </c>
      <c r="CA106">
        <f t="shared" si="74"/>
        <v>0</v>
      </c>
      <c r="CB106">
        <f t="shared" si="74"/>
        <v>1.4837837837837842</v>
      </c>
      <c r="CC106">
        <f t="shared" si="74"/>
        <v>0</v>
      </c>
      <c r="CD106" s="823">
        <f>SUM(CD4:CD5,CD14,CD22:CD23,CD31,CD37:CD40,CD47:CD49,CD56:CD59,CD67:CD68,CD76,CD82,CD88:CD89,CD96:CD97)</f>
        <v>59806.320081549442</v>
      </c>
      <c r="CE106" s="861" t="s">
        <v>231</v>
      </c>
      <c r="CF106" s="862"/>
      <c r="CG106" s="862"/>
      <c r="CH106" s="862"/>
      <c r="CI106" s="373"/>
      <c r="CJ106" s="373"/>
      <c r="CK106" s="373"/>
      <c r="CL106" s="373"/>
      <c r="CM106" s="373"/>
      <c r="CN106" s="373"/>
      <c r="CO106" s="373"/>
      <c r="CP106" s="373"/>
      <c r="CQ106" s="373"/>
      <c r="CR106" s="373"/>
      <c r="CS106" s="373"/>
      <c r="CT106" s="373"/>
      <c r="CU106" s="373"/>
      <c r="CV106" s="373"/>
      <c r="CW106" s="373"/>
      <c r="CX106" s="373"/>
      <c r="CY106" s="373"/>
      <c r="CZ106" s="373"/>
      <c r="DA106" s="373"/>
      <c r="DB106" s="373"/>
      <c r="DC106" s="373"/>
      <c r="DD106" s="373"/>
      <c r="DE106" s="373"/>
      <c r="DF106" s="373"/>
      <c r="DG106" s="373"/>
    </row>
    <row r="107" spans="1:111" s="13" customFormat="1" ht="18.75" thickBot="1">
      <c r="A107" s="1032">
        <f t="shared" si="66"/>
        <v>89</v>
      </c>
      <c r="B107" s="14" t="s">
        <v>92</v>
      </c>
      <c r="C107" s="82">
        <v>43678</v>
      </c>
      <c r="D107" s="14" t="s">
        <v>74</v>
      </c>
      <c r="E107" s="12"/>
      <c r="F107" s="156">
        <v>16.933333333333334</v>
      </c>
      <c r="G107" s="156">
        <v>0</v>
      </c>
      <c r="H107" s="156">
        <v>0.26666666666666666</v>
      </c>
      <c r="I107" s="156">
        <v>2</v>
      </c>
      <c r="J107" s="156">
        <v>0</v>
      </c>
      <c r="K107" s="156">
        <v>0</v>
      </c>
      <c r="L107" s="156">
        <v>1.7333333333333334</v>
      </c>
      <c r="M107" s="156">
        <v>0</v>
      </c>
      <c r="N107" s="156">
        <v>0</v>
      </c>
      <c r="O107" s="156">
        <v>0</v>
      </c>
      <c r="P107" s="156">
        <v>0</v>
      </c>
      <c r="Q107" s="156">
        <v>0</v>
      </c>
      <c r="R107" s="156"/>
      <c r="S107" s="156">
        <v>0</v>
      </c>
      <c r="T107" s="156">
        <v>0</v>
      </c>
      <c r="U107" s="156">
        <v>0</v>
      </c>
      <c r="V107" s="156">
        <v>0</v>
      </c>
      <c r="W107" s="156">
        <v>0</v>
      </c>
      <c r="X107" s="156">
        <v>0</v>
      </c>
      <c r="Y107" s="156">
        <v>0</v>
      </c>
      <c r="Z107" s="156">
        <v>0</v>
      </c>
      <c r="AA107" s="156">
        <v>0</v>
      </c>
      <c r="AB107" s="156">
        <v>0</v>
      </c>
      <c r="AC107" s="156">
        <v>0</v>
      </c>
      <c r="AD107" s="156">
        <v>0</v>
      </c>
      <c r="AE107" s="156">
        <v>0</v>
      </c>
      <c r="AF107" s="156">
        <v>0</v>
      </c>
      <c r="AG107" s="156">
        <v>0</v>
      </c>
      <c r="AH107" s="156">
        <v>0</v>
      </c>
      <c r="AI107" s="156">
        <v>0</v>
      </c>
      <c r="AJ107" s="156">
        <v>0</v>
      </c>
      <c r="AK107" s="156">
        <v>0</v>
      </c>
      <c r="AL107" s="156">
        <v>0</v>
      </c>
      <c r="AM107" s="156">
        <v>0</v>
      </c>
      <c r="AN107" s="157">
        <f t="shared" si="63"/>
        <v>20.933333333333334</v>
      </c>
      <c r="AP107" s="263"/>
      <c r="AQ107" s="1023"/>
      <c r="AR107" s="827"/>
      <c r="AS107" s="827"/>
      <c r="AT107" s="1028"/>
      <c r="AU107" s="1024" t="s">
        <v>232</v>
      </c>
      <c r="AV107" s="1031">
        <f>SUM(AV4:AV9,AV14:AV18,AV22:AV27,AV31:AV33,AV37:AV43,AV47:AV52,AV56:AV63,AV67:AV72,AV76:AV78,AV82:AV84,AV88:AV92,AV96:AV101)</f>
        <v>48579.158042813469</v>
      </c>
      <c r="AW107" s="1031">
        <f t="shared" ref="AW107:BF107" si="75">SUM(AW4:AW9,AW14:AW18,AW22:AW27,AW31:AW33,AW37:AW43,AW47:AW52,AW56:AW63,AW67:AW72,AW76:AW78,AW82:AW84,AW88:AW92,AW96:AW101)</f>
        <v>21122.437859327227</v>
      </c>
      <c r="AX107" s="1031">
        <f t="shared" si="75"/>
        <v>7012.1175127420984</v>
      </c>
      <c r="AY107" s="1031">
        <f t="shared" si="75"/>
        <v>4456.2392456676853</v>
      </c>
      <c r="AZ107" s="1031">
        <f t="shared" si="75"/>
        <v>4062.6</v>
      </c>
      <c r="BA107" s="1031">
        <f t="shared" si="75"/>
        <v>2061.5677471967383</v>
      </c>
      <c r="BB107" s="1031">
        <f t="shared" si="75"/>
        <v>936.41679918450575</v>
      </c>
      <c r="BC107" s="1031">
        <f t="shared" si="75"/>
        <v>604.57239551478096</v>
      </c>
      <c r="BD107" s="1031">
        <f t="shared" si="75"/>
        <v>357.62207951070337</v>
      </c>
      <c r="BE107" s="1031">
        <f>SUM(BE4:BE9,BE14:BE18,BE22:BE27,BE31:BE33,BE37:BE43,BE47:BE52,BE56:BE63,BE67:BE72,BE76:BE78,BE82:BE84,BE88:BE92,BE96:BE101)</f>
        <v>197.64</v>
      </c>
      <c r="BF107" s="1031">
        <f t="shared" si="75"/>
        <v>131.76</v>
      </c>
      <c r="BG107" s="1031">
        <f>SUM(BG4:BG9,BG14:BG18,BG22:BG27,BG31:BG33,BG37:BG43,BG47:BG52,BG56:BG63,BG67:BG72,BG76:BG78,BG82:BG84,BG88:BG92,BG96:BG101)</f>
        <v>109.80000000000001</v>
      </c>
      <c r="BH107" s="1029"/>
      <c r="BI107" s="1031">
        <f t="shared" ref="BI107:BL107" si="76">SUM(BI4:BI9,BI14:BI18,BI22:BI27,BI31:BI33,BI37:BI43,BI47:BI52,BI56:BI63,BI67:BI72,BI76:BI78,BI82:BI84,BI88:BI92,BI96:BI101)</f>
        <v>20.387359836901123</v>
      </c>
      <c r="BJ107" s="1031">
        <f t="shared" si="76"/>
        <v>0</v>
      </c>
      <c r="BK107" s="1031">
        <f t="shared" si="76"/>
        <v>0</v>
      </c>
      <c r="BL107" s="1031">
        <f t="shared" si="76"/>
        <v>74.501039755351684</v>
      </c>
      <c r="BM107" s="1031">
        <f>SUM(BM4:BM9,BM14:BM18,BM22:BM27,BM31:BM33,BM37:BM43,BM47:BM52,BM56:BM63,BM67:BM72,BM76:BM78,BM82:BM84,BM88:BM92,BM96:BM101)</f>
        <v>0</v>
      </c>
      <c r="BN107" s="1031">
        <f>SUM(BN4:BN9,BN14:BN18,BN22:BN27,BN31:BN33,BN37:BN43,BN47:BN52,BN56:BN63,BN67:BN72,BN76:BN78,BN82:BN84,BN88:BN92,BN96:BN101)</f>
        <v>65.88</v>
      </c>
      <c r="BO107" s="1031">
        <f t="shared" ref="BO107" si="77">SUM(BO4:BO9,BO14:BO18,BO22:BO27,BO31:BO33,BO37:BO43,BO47:BO52,BO56:BO63,BO67:BO72,BO76:BO78,BO82:BO84,BO88:BO92,BO96:BO101)</f>
        <v>0</v>
      </c>
      <c r="BP107" s="1031">
        <f t="shared" ref="BP107:CC107" si="78">SUM(BP4:BP9,BP14:BP18,BP22:BP27,BP31:BP33,BP37:BP43,BP47:BP52,BP56:BP63,BP67:BP72,BP76:BP78,BP82:BP84,BP88:BP92,BP96:BP101)</f>
        <v>43.92</v>
      </c>
      <c r="BQ107" s="1031">
        <f t="shared" si="78"/>
        <v>21.96</v>
      </c>
      <c r="BR107" s="1031">
        <f t="shared" si="78"/>
        <v>0</v>
      </c>
      <c r="BS107" s="1031">
        <f t="shared" si="78"/>
        <v>0</v>
      </c>
      <c r="BT107" s="1031">
        <f t="shared" si="78"/>
        <v>0</v>
      </c>
      <c r="BU107" s="1031">
        <f t="shared" si="78"/>
        <v>0</v>
      </c>
      <c r="BV107" s="1031">
        <f t="shared" si="78"/>
        <v>0</v>
      </c>
      <c r="BW107" s="1031">
        <f t="shared" si="78"/>
        <v>0</v>
      </c>
      <c r="BX107" s="1031">
        <f t="shared" si="78"/>
        <v>0</v>
      </c>
      <c r="BY107" s="1031">
        <f t="shared" si="78"/>
        <v>32.94</v>
      </c>
      <c r="BZ107" s="1031">
        <f t="shared" si="78"/>
        <v>0</v>
      </c>
      <c r="CA107" s="1031">
        <f t="shared" si="78"/>
        <v>0</v>
      </c>
      <c r="CB107" s="1031">
        <f t="shared" si="78"/>
        <v>54.900000000000006</v>
      </c>
      <c r="CC107" s="1031">
        <f t="shared" si="78"/>
        <v>0</v>
      </c>
      <c r="CD107" s="823">
        <f>SUM(CD6:CD9,CD15:CD18,CD24:CD27,CD32:CD33,CD41:CD43,CD50:CD52,CD60:CD63,CD69:CD72,CD77:CD78,CD83:CD84,CD90:CD92,CD98:CD101)</f>
        <v>30140.100000000002</v>
      </c>
      <c r="CE107" s="861" t="s">
        <v>233</v>
      </c>
      <c r="CF107" s="862"/>
      <c r="CG107" s="862"/>
      <c r="CH107" s="862"/>
      <c r="CI107" s="373"/>
      <c r="CJ107" s="373"/>
      <c r="CK107" s="373"/>
      <c r="CL107" s="373"/>
      <c r="CM107" s="373"/>
      <c r="CN107" s="373"/>
      <c r="CO107" s="373"/>
      <c r="CP107" s="373"/>
      <c r="CQ107" s="373"/>
      <c r="CR107" s="373"/>
      <c r="CS107" s="373"/>
      <c r="CT107" s="373"/>
      <c r="CU107" s="373"/>
      <c r="CV107" s="373"/>
      <c r="CW107" s="373"/>
      <c r="CX107" s="373"/>
      <c r="CY107" s="373"/>
      <c r="CZ107" s="373"/>
      <c r="DA107" s="373"/>
      <c r="DB107" s="373"/>
      <c r="DC107" s="373"/>
      <c r="DD107" s="373"/>
      <c r="DE107" s="373"/>
      <c r="DF107" s="373"/>
      <c r="DG107" s="373"/>
    </row>
    <row r="108" spans="1:111" ht="16.5" thickBot="1">
      <c r="A108" s="1032">
        <f t="shared" si="66"/>
        <v>90</v>
      </c>
      <c r="B108" s="14" t="s">
        <v>92</v>
      </c>
      <c r="C108" s="35">
        <v>43728</v>
      </c>
      <c r="D108" s="14" t="s">
        <v>74</v>
      </c>
      <c r="E108" s="12"/>
      <c r="F108" s="156">
        <v>0.4</v>
      </c>
      <c r="G108" s="156">
        <v>0</v>
      </c>
      <c r="H108" s="156">
        <v>3.4666666666666668</v>
      </c>
      <c r="I108" s="156">
        <v>0.26666666666666666</v>
      </c>
      <c r="J108" s="156">
        <v>0</v>
      </c>
      <c r="K108" s="156">
        <v>0</v>
      </c>
      <c r="L108" s="156">
        <v>0.26666666666666666</v>
      </c>
      <c r="M108" s="156">
        <v>0</v>
      </c>
      <c r="N108" s="156">
        <v>0.13333333333333333</v>
      </c>
      <c r="O108" s="156">
        <v>0</v>
      </c>
      <c r="P108" s="156">
        <v>0</v>
      </c>
      <c r="Q108" s="156">
        <v>0</v>
      </c>
      <c r="R108" s="156"/>
      <c r="S108" s="156">
        <v>0</v>
      </c>
      <c r="T108" s="156">
        <v>0</v>
      </c>
      <c r="U108" s="156">
        <v>0</v>
      </c>
      <c r="V108" s="156">
        <v>0</v>
      </c>
      <c r="W108" s="156">
        <v>0</v>
      </c>
      <c r="X108" s="156">
        <v>0</v>
      </c>
      <c r="Y108" s="156">
        <v>0</v>
      </c>
      <c r="Z108" s="156">
        <v>0</v>
      </c>
      <c r="AA108" s="156">
        <v>0</v>
      </c>
      <c r="AB108" s="156">
        <v>0</v>
      </c>
      <c r="AC108" s="156">
        <v>0</v>
      </c>
      <c r="AD108" s="156">
        <v>0</v>
      </c>
      <c r="AE108" s="156">
        <v>0</v>
      </c>
      <c r="AF108" s="156">
        <v>0</v>
      </c>
      <c r="AG108" s="156">
        <v>0</v>
      </c>
      <c r="AH108" s="156">
        <v>0</v>
      </c>
      <c r="AI108" s="156">
        <v>0</v>
      </c>
      <c r="AJ108" s="156">
        <v>0</v>
      </c>
      <c r="AK108" s="156">
        <v>0</v>
      </c>
      <c r="AL108" s="156">
        <v>0</v>
      </c>
      <c r="AM108" s="156">
        <v>0</v>
      </c>
      <c r="AN108" s="157">
        <f t="shared" si="63"/>
        <v>4.5333333333333341</v>
      </c>
      <c r="AO108" s="13"/>
      <c r="AP108" s="263"/>
      <c r="AS108" s="13"/>
      <c r="AT108" s="413"/>
      <c r="AU108" s="1021" t="s">
        <v>162</v>
      </c>
      <c r="AV108" s="299">
        <v>1</v>
      </c>
      <c r="AW108" s="299">
        <v>2</v>
      </c>
      <c r="AX108" s="299">
        <v>3</v>
      </c>
      <c r="AY108" s="299">
        <v>4</v>
      </c>
      <c r="AZ108" s="299">
        <v>5</v>
      </c>
      <c r="BA108" s="299">
        <v>6</v>
      </c>
      <c r="BB108" s="299">
        <v>7</v>
      </c>
      <c r="BC108" s="299">
        <v>8</v>
      </c>
      <c r="BD108" s="299">
        <v>9</v>
      </c>
      <c r="BE108" s="299">
        <v>10</v>
      </c>
      <c r="BF108" s="299">
        <v>11</v>
      </c>
      <c r="BG108" s="299">
        <v>12</v>
      </c>
      <c r="BH108" s="299"/>
      <c r="BI108" s="299"/>
      <c r="BJ108" s="299"/>
      <c r="BK108" s="299"/>
      <c r="BL108" s="299"/>
      <c r="BM108" s="299"/>
      <c r="BN108" s="299"/>
      <c r="BO108" s="299"/>
      <c r="BP108" s="299"/>
      <c r="BQ108" s="299"/>
      <c r="BR108" s="299"/>
      <c r="BS108" s="299"/>
      <c r="BT108" s="299"/>
      <c r="BU108" s="299"/>
      <c r="BV108" s="299"/>
      <c r="BW108" s="299"/>
      <c r="BX108" s="299"/>
      <c r="BY108" s="299"/>
      <c r="BZ108" s="299"/>
      <c r="CA108" s="299"/>
      <c r="CB108" s="299"/>
      <c r="CC108" s="299"/>
      <c r="CD108" s="123">
        <f>SUM(CD106:CD107)</f>
        <v>89946.420081549441</v>
      </c>
      <c r="CE108" s="373"/>
      <c r="CF108" s="373"/>
      <c r="CG108" s="373"/>
      <c r="CH108" s="373"/>
      <c r="CI108" s="373"/>
      <c r="CJ108" s="373"/>
      <c r="CK108" s="373"/>
      <c r="CL108" s="373"/>
      <c r="CM108" s="373"/>
      <c r="CN108" s="373"/>
      <c r="CO108" s="373"/>
      <c r="CP108" s="373"/>
      <c r="CQ108" s="373"/>
      <c r="CR108" s="373"/>
      <c r="CS108" s="373"/>
      <c r="CT108" s="373"/>
      <c r="CU108" s="373"/>
      <c r="CV108" s="373"/>
      <c r="CW108" s="373"/>
      <c r="CX108" s="373"/>
      <c r="CY108" s="373"/>
      <c r="CZ108" s="373"/>
      <c r="DA108" s="373"/>
      <c r="DB108" s="373"/>
      <c r="DC108" s="373"/>
      <c r="DD108" s="373"/>
      <c r="DE108" s="373"/>
      <c r="DF108" s="373"/>
      <c r="DG108" s="373"/>
    </row>
    <row r="109" spans="1:111" ht="18.75" thickBot="1">
      <c r="A109" s="1032">
        <f t="shared" si="66"/>
        <v>91</v>
      </c>
      <c r="B109" s="14" t="s">
        <v>92</v>
      </c>
      <c r="C109" s="35">
        <v>43769</v>
      </c>
      <c r="D109" s="14" t="s">
        <v>74</v>
      </c>
      <c r="E109" s="12"/>
      <c r="F109" s="156">
        <v>0</v>
      </c>
      <c r="G109" s="156">
        <v>0</v>
      </c>
      <c r="H109" s="156">
        <v>4.1333333333333337</v>
      </c>
      <c r="I109" s="156">
        <v>1.6</v>
      </c>
      <c r="J109" s="156">
        <v>0</v>
      </c>
      <c r="K109" s="156">
        <v>0</v>
      </c>
      <c r="L109" s="156">
        <v>0</v>
      </c>
      <c r="M109" s="156">
        <v>0</v>
      </c>
      <c r="N109" s="156">
        <v>0</v>
      </c>
      <c r="O109" s="156">
        <v>0</v>
      </c>
      <c r="P109" s="156">
        <v>0</v>
      </c>
      <c r="Q109" s="156">
        <v>0</v>
      </c>
      <c r="R109" s="156"/>
      <c r="S109" s="156">
        <v>0</v>
      </c>
      <c r="T109" s="156">
        <v>0</v>
      </c>
      <c r="U109" s="156">
        <v>0</v>
      </c>
      <c r="V109" s="156">
        <v>0</v>
      </c>
      <c r="W109" s="156">
        <v>0</v>
      </c>
      <c r="X109" s="156">
        <v>0</v>
      </c>
      <c r="Y109" s="156">
        <v>0</v>
      </c>
      <c r="Z109" s="156">
        <v>0</v>
      </c>
      <c r="AA109" s="156">
        <v>0</v>
      </c>
      <c r="AB109" s="156">
        <v>0</v>
      </c>
      <c r="AC109" s="156">
        <v>0</v>
      </c>
      <c r="AD109" s="156">
        <v>0</v>
      </c>
      <c r="AE109" s="156">
        <v>0</v>
      </c>
      <c r="AF109" s="156">
        <v>0</v>
      </c>
      <c r="AG109" s="156">
        <v>0</v>
      </c>
      <c r="AH109" s="156">
        <v>0</v>
      </c>
      <c r="AI109" s="156">
        <v>0</v>
      </c>
      <c r="AJ109" s="156">
        <v>0</v>
      </c>
      <c r="AK109" s="156">
        <v>0</v>
      </c>
      <c r="AL109" s="156">
        <v>0</v>
      </c>
      <c r="AM109" s="156">
        <v>0</v>
      </c>
      <c r="AN109" s="157">
        <f t="shared" si="63"/>
        <v>5.7333333333333343</v>
      </c>
      <c r="AO109" s="13"/>
      <c r="AP109" s="263"/>
      <c r="AQ109" s="1023"/>
      <c r="AR109" s="1023"/>
      <c r="AS109" s="1023"/>
      <c r="AT109" s="1025"/>
      <c r="AU109" s="1033" t="s">
        <v>234</v>
      </c>
      <c r="AV109" s="1034">
        <f>AV107/$AQ$101</f>
        <v>759.04934441896046</v>
      </c>
      <c r="AW109" s="1034">
        <f t="shared" ref="AW109:BF109" si="79">AW107/$AQ$101</f>
        <v>330.03809155198792</v>
      </c>
      <c r="AX109" s="1034">
        <f t="shared" si="79"/>
        <v>109.56433613659529</v>
      </c>
      <c r="AY109" s="1034">
        <f t="shared" si="79"/>
        <v>69.628738213557583</v>
      </c>
      <c r="AZ109" s="1034">
        <f t="shared" si="79"/>
        <v>63.478124999999999</v>
      </c>
      <c r="BA109" s="1034">
        <f t="shared" si="79"/>
        <v>32.211996049949036</v>
      </c>
      <c r="BB109" s="1034">
        <f t="shared" si="79"/>
        <v>14.631512487257902</v>
      </c>
      <c r="BC109" s="1034">
        <f t="shared" si="79"/>
        <v>9.4464436799184526</v>
      </c>
      <c r="BD109" s="1034">
        <f t="shared" si="79"/>
        <v>5.5878449923547402</v>
      </c>
      <c r="BE109" s="1034">
        <f>BE107/$AQ$101</f>
        <v>3.0881249999999998</v>
      </c>
      <c r="BF109" s="1034">
        <f t="shared" si="79"/>
        <v>2.0587499999999999</v>
      </c>
      <c r="BG109" s="1034">
        <f>BG107/$AQ$101</f>
        <v>1.7156250000000002</v>
      </c>
      <c r="BH109" s="1035"/>
      <c r="BI109" s="1034">
        <f t="shared" ref="BI109:BL109" si="80">BI107/$AQ$101</f>
        <v>0.31855249745158004</v>
      </c>
      <c r="BJ109" s="1034">
        <f t="shared" si="80"/>
        <v>0</v>
      </c>
      <c r="BK109" s="1034">
        <f t="shared" si="80"/>
        <v>0</v>
      </c>
      <c r="BL109" s="1034">
        <f t="shared" si="80"/>
        <v>1.1640787461773701</v>
      </c>
      <c r="BM109" s="1034">
        <f>BM107/$AQ$101</f>
        <v>0</v>
      </c>
      <c r="BN109" s="1034">
        <f>BN107/$AQ$101</f>
        <v>1.0293749999999999</v>
      </c>
      <c r="BO109" s="1034">
        <f t="shared" ref="BO109" si="81">BO107/$AQ$101</f>
        <v>0</v>
      </c>
      <c r="BP109" s="1034">
        <f t="shared" ref="BP109:CC109" si="82">BP107/$AQ$101</f>
        <v>0.68625000000000003</v>
      </c>
      <c r="BQ109" s="1034">
        <f t="shared" si="82"/>
        <v>0.34312500000000001</v>
      </c>
      <c r="BR109" s="1034">
        <f t="shared" si="82"/>
        <v>0</v>
      </c>
      <c r="BS109" s="1034">
        <f t="shared" si="82"/>
        <v>0</v>
      </c>
      <c r="BT109" s="1034">
        <f t="shared" si="82"/>
        <v>0</v>
      </c>
      <c r="BU109" s="1034">
        <f t="shared" si="82"/>
        <v>0</v>
      </c>
      <c r="BV109" s="1034">
        <f t="shared" si="82"/>
        <v>0</v>
      </c>
      <c r="BW109" s="1034">
        <f t="shared" si="82"/>
        <v>0</v>
      </c>
      <c r="BX109" s="1034">
        <f t="shared" si="82"/>
        <v>0</v>
      </c>
      <c r="BY109" s="1034">
        <f t="shared" si="82"/>
        <v>0.51468749999999996</v>
      </c>
      <c r="BZ109" s="1034">
        <f t="shared" si="82"/>
        <v>0</v>
      </c>
      <c r="CA109" s="1034">
        <f t="shared" si="82"/>
        <v>0</v>
      </c>
      <c r="CB109" s="1034">
        <f t="shared" si="82"/>
        <v>0.85781250000000009</v>
      </c>
      <c r="CC109" s="1034">
        <f t="shared" si="82"/>
        <v>0</v>
      </c>
      <c r="CE109" s="373"/>
      <c r="CF109" s="373"/>
      <c r="CG109" s="373"/>
      <c r="CH109" s="373"/>
      <c r="CI109" s="373"/>
      <c r="CJ109" s="373"/>
      <c r="CK109" s="373"/>
      <c r="CL109" s="373"/>
      <c r="CM109" s="373"/>
      <c r="CN109" s="373"/>
      <c r="CO109" s="373"/>
      <c r="CP109" s="373"/>
      <c r="CQ109" s="373"/>
      <c r="CR109" s="373"/>
      <c r="CS109" s="373"/>
      <c r="CT109" s="373"/>
      <c r="CU109" s="373"/>
      <c r="CV109" s="373"/>
      <c r="CW109" s="373"/>
      <c r="CX109" s="373"/>
      <c r="CY109" s="373"/>
      <c r="CZ109" s="373"/>
      <c r="DA109" s="373"/>
      <c r="DB109" s="373"/>
      <c r="DC109" s="373"/>
      <c r="DD109" s="373"/>
      <c r="DE109" s="373"/>
      <c r="DF109" s="373"/>
      <c r="DG109" s="373"/>
    </row>
    <row r="110" spans="1:111" ht="16.5" thickBot="1">
      <c r="A110" s="1032">
        <f t="shared" si="66"/>
        <v>92</v>
      </c>
      <c r="B110" s="14" t="s">
        <v>92</v>
      </c>
      <c r="C110" s="35">
        <v>43793</v>
      </c>
      <c r="D110" s="14" t="s">
        <v>74</v>
      </c>
      <c r="E110" s="12"/>
      <c r="F110" s="156">
        <v>0</v>
      </c>
      <c r="G110" s="156">
        <v>0</v>
      </c>
      <c r="H110" s="156">
        <v>3.2</v>
      </c>
      <c r="I110" s="156">
        <v>3.3333333333333335</v>
      </c>
      <c r="J110" s="156">
        <v>0</v>
      </c>
      <c r="K110" s="156">
        <v>0</v>
      </c>
      <c r="L110" s="156">
        <v>0</v>
      </c>
      <c r="M110" s="156">
        <v>0</v>
      </c>
      <c r="N110" s="156">
        <v>0.13333333333333333</v>
      </c>
      <c r="O110" s="156">
        <v>0</v>
      </c>
      <c r="P110" s="156">
        <v>0</v>
      </c>
      <c r="Q110" s="156">
        <v>0</v>
      </c>
      <c r="R110" s="156"/>
      <c r="S110" s="156">
        <v>0</v>
      </c>
      <c r="T110" s="156">
        <v>0</v>
      </c>
      <c r="U110" s="156">
        <v>0</v>
      </c>
      <c r="V110" s="156">
        <v>0</v>
      </c>
      <c r="W110" s="156">
        <v>0</v>
      </c>
      <c r="X110" s="156">
        <v>0</v>
      </c>
      <c r="Y110" s="156">
        <v>0</v>
      </c>
      <c r="Z110" s="156">
        <v>0</v>
      </c>
      <c r="AA110" s="156">
        <v>0</v>
      </c>
      <c r="AB110" s="156">
        <v>0</v>
      </c>
      <c r="AC110" s="156">
        <v>0</v>
      </c>
      <c r="AD110" s="156">
        <v>0</v>
      </c>
      <c r="AE110" s="156">
        <v>0</v>
      </c>
      <c r="AF110" s="156">
        <v>0</v>
      </c>
      <c r="AG110" s="156">
        <v>0</v>
      </c>
      <c r="AH110" s="156">
        <v>0</v>
      </c>
      <c r="AI110" s="156">
        <v>0</v>
      </c>
      <c r="AJ110" s="156">
        <v>0</v>
      </c>
      <c r="AK110" s="156">
        <v>0</v>
      </c>
      <c r="AL110" s="156">
        <v>0</v>
      </c>
      <c r="AM110" s="156">
        <v>0</v>
      </c>
      <c r="AN110" s="157">
        <f t="shared" si="63"/>
        <v>6.666666666666667</v>
      </c>
      <c r="AO110" s="13"/>
      <c r="AP110" s="263"/>
      <c r="AS110"/>
      <c r="CE110" s="373"/>
      <c r="CF110" s="373"/>
      <c r="CG110" s="373"/>
      <c r="CH110" s="373"/>
      <c r="CI110" s="373"/>
      <c r="CJ110" s="373"/>
      <c r="CK110" s="373"/>
      <c r="CL110" s="373"/>
      <c r="CM110" s="373"/>
      <c r="CN110" s="373"/>
      <c r="CO110" s="373"/>
      <c r="CP110" s="373"/>
      <c r="CQ110" s="373"/>
      <c r="CR110" s="373"/>
      <c r="CS110" s="373"/>
      <c r="CT110" s="373"/>
      <c r="CU110" s="373"/>
      <c r="CV110" s="373"/>
      <c r="CW110" s="373"/>
      <c r="CX110" s="373"/>
      <c r="CY110" s="373"/>
      <c r="CZ110" s="373"/>
      <c r="DA110" s="373"/>
      <c r="DB110" s="373"/>
      <c r="DC110" s="373"/>
      <c r="DD110" s="373"/>
      <c r="DE110" s="373"/>
      <c r="DF110" s="373"/>
      <c r="DG110" s="373"/>
    </row>
    <row r="111" spans="1:111" ht="16.5" thickBot="1">
      <c r="A111" s="1032">
        <f t="shared" si="66"/>
        <v>93</v>
      </c>
      <c r="B111" s="14" t="s">
        <v>92</v>
      </c>
      <c r="C111" s="35">
        <v>43811</v>
      </c>
      <c r="D111" s="14" t="s">
        <v>74</v>
      </c>
      <c r="E111" s="12"/>
      <c r="F111" s="156">
        <v>0.93333333333333335</v>
      </c>
      <c r="G111" s="156">
        <v>0.13333333333333333</v>
      </c>
      <c r="H111" s="156">
        <v>0.4</v>
      </c>
      <c r="I111" s="156">
        <v>1.0666666666666667</v>
      </c>
      <c r="J111" s="156">
        <v>0</v>
      </c>
      <c r="K111" s="156">
        <v>0</v>
      </c>
      <c r="L111" s="156">
        <v>0</v>
      </c>
      <c r="M111" s="156">
        <v>0</v>
      </c>
      <c r="N111" s="156">
        <v>0</v>
      </c>
      <c r="O111" s="156">
        <v>0</v>
      </c>
      <c r="P111" s="156">
        <v>0</v>
      </c>
      <c r="Q111" s="156">
        <v>0</v>
      </c>
      <c r="R111" s="156"/>
      <c r="S111" s="156">
        <v>0</v>
      </c>
      <c r="T111" s="156">
        <v>0</v>
      </c>
      <c r="U111" s="156">
        <v>0</v>
      </c>
      <c r="V111" s="156">
        <v>0</v>
      </c>
      <c r="W111" s="156">
        <v>0</v>
      </c>
      <c r="X111" s="156">
        <v>0</v>
      </c>
      <c r="Y111" s="156">
        <v>0</v>
      </c>
      <c r="Z111" s="156">
        <v>0</v>
      </c>
      <c r="AA111" s="156">
        <v>0</v>
      </c>
      <c r="AB111" s="156">
        <v>0</v>
      </c>
      <c r="AC111" s="156">
        <v>0</v>
      </c>
      <c r="AD111" s="156">
        <v>0</v>
      </c>
      <c r="AE111" s="156">
        <v>0</v>
      </c>
      <c r="AF111" s="156">
        <v>0</v>
      </c>
      <c r="AG111" s="156">
        <v>0</v>
      </c>
      <c r="AH111" s="156">
        <v>0</v>
      </c>
      <c r="AI111" s="156">
        <v>0</v>
      </c>
      <c r="AJ111" s="156">
        <v>0</v>
      </c>
      <c r="AK111" s="156">
        <v>0</v>
      </c>
      <c r="AL111" s="156">
        <v>0</v>
      </c>
      <c r="AM111" s="156">
        <v>0</v>
      </c>
      <c r="AN111" s="157">
        <f t="shared" si="63"/>
        <v>2.5333333333333332</v>
      </c>
      <c r="AO111" s="13"/>
      <c r="AP111" s="263"/>
      <c r="AS111"/>
      <c r="CE111" s="373"/>
      <c r="CF111" s="373"/>
      <c r="CG111" s="373"/>
      <c r="CH111" s="373"/>
      <c r="CI111" s="373"/>
      <c r="CJ111" s="373"/>
      <c r="CK111" s="373"/>
      <c r="CL111" s="373"/>
      <c r="CM111" s="373"/>
      <c r="CN111" s="373"/>
      <c r="CO111" s="373"/>
      <c r="CP111" s="373"/>
      <c r="CQ111" s="373"/>
      <c r="CR111" s="373"/>
      <c r="CS111" s="373"/>
      <c r="CT111" s="373"/>
      <c r="CU111" s="373"/>
      <c r="CV111" s="373"/>
      <c r="CW111" s="373"/>
      <c r="CX111" s="373"/>
      <c r="CY111" s="373"/>
      <c r="CZ111" s="373"/>
      <c r="DA111" s="373"/>
      <c r="DB111" s="373"/>
      <c r="DC111" s="373"/>
      <c r="DD111" s="373"/>
      <c r="DE111" s="373"/>
      <c r="DF111" s="373"/>
      <c r="DG111" s="373"/>
    </row>
    <row r="112" spans="1:111">
      <c r="A112" s="1032">
        <f t="shared" si="66"/>
        <v>94</v>
      </c>
      <c r="B112" s="14" t="s">
        <v>92</v>
      </c>
      <c r="C112" s="82">
        <v>43565</v>
      </c>
      <c r="D112" s="14" t="s">
        <v>133</v>
      </c>
      <c r="E112" s="12"/>
      <c r="F112" s="156">
        <v>2</v>
      </c>
      <c r="G112" s="156">
        <v>0</v>
      </c>
      <c r="H112" s="156">
        <v>0.4</v>
      </c>
      <c r="I112" s="156">
        <v>0.8</v>
      </c>
      <c r="J112" s="156">
        <v>0</v>
      </c>
      <c r="K112" s="156">
        <v>0</v>
      </c>
      <c r="L112" s="156">
        <v>0</v>
      </c>
      <c r="M112" s="156">
        <v>0</v>
      </c>
      <c r="N112" s="156">
        <v>0</v>
      </c>
      <c r="O112" s="156">
        <v>0</v>
      </c>
      <c r="P112" s="156">
        <v>0</v>
      </c>
      <c r="Q112" s="156">
        <v>0</v>
      </c>
      <c r="R112" s="156"/>
      <c r="S112" s="156">
        <v>0</v>
      </c>
      <c r="T112" s="156">
        <v>0</v>
      </c>
      <c r="U112" s="156">
        <v>0</v>
      </c>
      <c r="V112" s="156">
        <v>0</v>
      </c>
      <c r="W112" s="156">
        <v>0</v>
      </c>
      <c r="X112" s="156">
        <v>0</v>
      </c>
      <c r="Y112" s="156">
        <v>0</v>
      </c>
      <c r="Z112" s="156">
        <v>0</v>
      </c>
      <c r="AA112" s="156">
        <v>0</v>
      </c>
      <c r="AB112" s="156">
        <v>0</v>
      </c>
      <c r="AC112" s="156">
        <v>0</v>
      </c>
      <c r="AD112" s="156">
        <v>0</v>
      </c>
      <c r="AE112" s="156">
        <v>0</v>
      </c>
      <c r="AF112" s="156">
        <v>0</v>
      </c>
      <c r="AG112" s="156">
        <v>0</v>
      </c>
      <c r="AH112" s="156">
        <v>0</v>
      </c>
      <c r="AI112" s="156">
        <v>0</v>
      </c>
      <c r="AJ112" s="156">
        <v>0</v>
      </c>
      <c r="AK112" s="156">
        <v>0</v>
      </c>
      <c r="AL112" s="156">
        <v>0</v>
      </c>
      <c r="AM112" s="156">
        <v>0</v>
      </c>
      <c r="AN112" s="157">
        <f t="shared" si="63"/>
        <v>3.2</v>
      </c>
      <c r="AO112" s="13"/>
      <c r="AP112" s="263"/>
      <c r="AS112"/>
      <c r="CE112" s="373"/>
      <c r="CF112" s="373"/>
      <c r="CG112" s="373"/>
      <c r="CH112" s="373"/>
      <c r="CI112" s="373"/>
      <c r="CJ112" s="373"/>
      <c r="CK112" s="373"/>
      <c r="CL112" s="373"/>
      <c r="CM112" s="373"/>
      <c r="CN112" s="373"/>
      <c r="CO112" s="373"/>
      <c r="CP112" s="373"/>
      <c r="CQ112" s="373"/>
      <c r="CR112" s="373"/>
      <c r="CS112" s="373"/>
      <c r="CT112" s="373"/>
      <c r="CU112" s="373"/>
      <c r="CV112" s="373"/>
      <c r="CW112" s="373"/>
      <c r="CX112" s="373"/>
      <c r="CY112" s="373"/>
      <c r="CZ112" s="373"/>
      <c r="DA112" s="373"/>
      <c r="DB112" s="373"/>
      <c r="DC112" s="373"/>
      <c r="DD112" s="373"/>
      <c r="DE112" s="373"/>
      <c r="DF112" s="373"/>
      <c r="DG112" s="373"/>
    </row>
    <row r="113" spans="1:111">
      <c r="B113" s="415"/>
      <c r="C113" s="416"/>
      <c r="D113" s="720" t="s">
        <v>219</v>
      </c>
      <c r="E113" s="402"/>
      <c r="F113" s="405">
        <f>AVERAGE(F93:F112)</f>
        <v>20.360000000000003</v>
      </c>
      <c r="G113" s="405">
        <f>AVERAGE(G93:G112)</f>
        <v>0.57333333333333325</v>
      </c>
      <c r="H113" s="405">
        <f>AVERAGE(H93:H112)</f>
        <v>1.8466666666666665</v>
      </c>
      <c r="I113" s="405">
        <f t="shared" ref="I113:AM113" si="83">AVERAGE(I93:I112)</f>
        <v>1.4000000000000001</v>
      </c>
      <c r="J113" s="405">
        <f t="shared" ref="J113:Q113" si="84">AVERAGE(J93:J112)</f>
        <v>6.6666666666666662E-3</v>
      </c>
      <c r="K113" s="405">
        <f t="shared" si="84"/>
        <v>0.04</v>
      </c>
      <c r="L113" s="405">
        <f t="shared" si="84"/>
        <v>0.24666666666666667</v>
      </c>
      <c r="M113" s="405">
        <f t="shared" si="84"/>
        <v>2.6666666666666665E-2</v>
      </c>
      <c r="N113" s="405">
        <f t="shared" si="84"/>
        <v>3.3333333333333333E-2</v>
      </c>
      <c r="O113" s="405">
        <f t="shared" si="84"/>
        <v>0</v>
      </c>
      <c r="P113" s="405">
        <f t="shared" si="84"/>
        <v>0</v>
      </c>
      <c r="Q113" s="405">
        <f t="shared" si="84"/>
        <v>0</v>
      </c>
      <c r="R113" s="405"/>
      <c r="S113" s="405">
        <f t="shared" si="83"/>
        <v>2.6666666666666665E-2</v>
      </c>
      <c r="T113" s="405">
        <f t="shared" si="83"/>
        <v>0</v>
      </c>
      <c r="U113" s="405">
        <f t="shared" si="83"/>
        <v>6.6666666666666662E-3</v>
      </c>
      <c r="V113" s="405">
        <f t="shared" si="83"/>
        <v>0</v>
      </c>
      <c r="W113" s="405">
        <f t="shared" si="83"/>
        <v>0</v>
      </c>
      <c r="X113" s="405">
        <f t="shared" si="83"/>
        <v>0</v>
      </c>
      <c r="Y113" s="405">
        <f t="shared" si="83"/>
        <v>0</v>
      </c>
      <c r="Z113" s="405">
        <f t="shared" si="83"/>
        <v>0</v>
      </c>
      <c r="AA113" s="405">
        <f t="shared" si="83"/>
        <v>0</v>
      </c>
      <c r="AB113" s="405">
        <f t="shared" si="83"/>
        <v>0</v>
      </c>
      <c r="AC113" s="405">
        <f t="shared" si="83"/>
        <v>0</v>
      </c>
      <c r="AD113" s="405">
        <f t="shared" si="83"/>
        <v>0</v>
      </c>
      <c r="AE113" s="405">
        <f t="shared" si="83"/>
        <v>0</v>
      </c>
      <c r="AF113" s="405">
        <f t="shared" si="83"/>
        <v>0</v>
      </c>
      <c r="AG113" s="405">
        <f t="shared" si="83"/>
        <v>0</v>
      </c>
      <c r="AH113" s="405">
        <f t="shared" si="83"/>
        <v>0</v>
      </c>
      <c r="AI113" s="405">
        <f t="shared" si="83"/>
        <v>0</v>
      </c>
      <c r="AJ113" s="405">
        <f t="shared" si="83"/>
        <v>0</v>
      </c>
      <c r="AK113" s="405">
        <f t="shared" si="83"/>
        <v>0</v>
      </c>
      <c r="AL113" s="405">
        <f>AVERAGE(AL93:AL112)</f>
        <v>0</v>
      </c>
      <c r="AM113" s="405">
        <f t="shared" si="83"/>
        <v>0</v>
      </c>
      <c r="AN113" s="859">
        <f>SUM(AN93:AN112)</f>
        <v>491.33333333333343</v>
      </c>
      <c r="AO113" s="13"/>
      <c r="AP113" s="263"/>
      <c r="AS113"/>
      <c r="CE113" s="373"/>
      <c r="CF113" s="373"/>
      <c r="CG113" s="373"/>
      <c r="CH113" s="373"/>
      <c r="CI113" s="373"/>
      <c r="CJ113" s="373"/>
      <c r="CK113" s="373"/>
      <c r="CL113" s="373"/>
      <c r="CM113" s="373"/>
      <c r="CN113" s="373"/>
      <c r="CO113" s="373"/>
      <c r="CP113" s="373"/>
      <c r="CQ113" s="373"/>
      <c r="CR113" s="373"/>
      <c r="CS113" s="373"/>
      <c r="CT113" s="373"/>
      <c r="CU113" s="373"/>
      <c r="CV113" s="373"/>
      <c r="CW113" s="373"/>
      <c r="CX113" s="373"/>
      <c r="CY113" s="373"/>
      <c r="CZ113" s="373"/>
      <c r="DA113" s="373"/>
      <c r="DB113" s="373"/>
      <c r="DC113" s="373"/>
      <c r="DD113" s="373"/>
      <c r="DE113" s="373"/>
      <c r="DF113" s="373"/>
      <c r="DG113" s="373"/>
    </row>
    <row r="114" spans="1:111">
      <c r="B114" s="13"/>
      <c r="C114" s="399"/>
      <c r="D114" s="17"/>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263"/>
      <c r="AS114"/>
      <c r="CE114" s="373"/>
      <c r="CF114" s="373"/>
      <c r="CG114" s="373"/>
      <c r="CH114" s="373"/>
      <c r="CI114" s="373"/>
      <c r="CJ114" s="373"/>
      <c r="CK114" s="373"/>
      <c r="CL114" s="373"/>
      <c r="CM114" s="373"/>
      <c r="CN114" s="373"/>
      <c r="CO114" s="373"/>
      <c r="CP114" s="373"/>
      <c r="CQ114" s="373"/>
      <c r="CR114" s="373"/>
      <c r="CS114" s="373"/>
      <c r="CT114" s="373"/>
      <c r="CU114" s="373"/>
      <c r="CV114" s="373"/>
      <c r="CW114" s="373"/>
      <c r="CX114" s="373"/>
      <c r="CY114" s="373"/>
      <c r="CZ114" s="373"/>
      <c r="DA114" s="373"/>
      <c r="DB114" s="373"/>
      <c r="DC114" s="373"/>
      <c r="DD114" s="373"/>
      <c r="DE114" s="373"/>
      <c r="DF114" s="373"/>
      <c r="DG114" s="373"/>
    </row>
    <row r="115" spans="1:111" ht="16.5" thickBot="1">
      <c r="B115" s="13"/>
      <c r="C115" s="399"/>
      <c r="D115" s="17"/>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263"/>
      <c r="AS115"/>
      <c r="CE115" s="373"/>
      <c r="CF115" s="373"/>
      <c r="CG115" s="373"/>
      <c r="CH115" s="373"/>
      <c r="CI115" s="373"/>
      <c r="CJ115" s="373"/>
      <c r="CK115" s="373"/>
      <c r="CL115" s="373"/>
      <c r="CM115" s="373"/>
      <c r="CN115" s="373"/>
      <c r="CO115" s="373"/>
      <c r="CP115" s="373"/>
      <c r="CQ115" s="373"/>
      <c r="CR115" s="373"/>
      <c r="CS115" s="373"/>
      <c r="CT115" s="373"/>
      <c r="CU115" s="373"/>
      <c r="CV115" s="373"/>
      <c r="CW115" s="373"/>
      <c r="CX115" s="373"/>
      <c r="CY115" s="373"/>
      <c r="CZ115" s="373"/>
      <c r="DA115" s="373"/>
      <c r="DB115" s="373"/>
      <c r="DC115" s="373"/>
      <c r="DD115" s="373"/>
      <c r="DE115" s="373"/>
      <c r="DF115" s="373"/>
      <c r="DG115" s="373"/>
    </row>
    <row r="116" spans="1:111" ht="16.5" thickBot="1">
      <c r="A116" s="1032">
        <f>A112+1</f>
        <v>95</v>
      </c>
      <c r="B116" s="415" t="s">
        <v>121</v>
      </c>
      <c r="C116" s="416">
        <v>43168</v>
      </c>
      <c r="D116" s="14" t="s">
        <v>211</v>
      </c>
      <c r="E116" s="402"/>
      <c r="F116" s="404">
        <v>27.733333333333334</v>
      </c>
      <c r="G116" s="404">
        <v>0</v>
      </c>
      <c r="H116" s="404">
        <v>2.5333333333333332</v>
      </c>
      <c r="I116" s="404">
        <v>0.8</v>
      </c>
      <c r="J116" s="404">
        <v>0</v>
      </c>
      <c r="K116" s="404">
        <v>0</v>
      </c>
      <c r="L116" s="404">
        <v>0</v>
      </c>
      <c r="M116" s="404">
        <v>0</v>
      </c>
      <c r="N116" s="404">
        <v>0</v>
      </c>
      <c r="O116" s="404">
        <v>0</v>
      </c>
      <c r="P116" s="404"/>
      <c r="Q116" s="404">
        <v>0</v>
      </c>
      <c r="R116" s="404"/>
      <c r="S116" s="404">
        <v>0</v>
      </c>
      <c r="T116" s="404">
        <v>0</v>
      </c>
      <c r="U116" s="404">
        <v>0</v>
      </c>
      <c r="V116" s="404">
        <v>0</v>
      </c>
      <c r="W116" s="404"/>
      <c r="X116" s="404">
        <v>0</v>
      </c>
      <c r="Y116" s="404">
        <v>0</v>
      </c>
      <c r="Z116" s="404">
        <v>0</v>
      </c>
      <c r="AA116" s="404">
        <v>0</v>
      </c>
      <c r="AB116" s="404"/>
      <c r="AC116" s="404"/>
      <c r="AD116" s="404"/>
      <c r="AE116" s="404"/>
      <c r="AF116" s="404">
        <v>0</v>
      </c>
      <c r="AG116" s="404">
        <v>0</v>
      </c>
      <c r="AH116" s="404"/>
      <c r="AI116" s="404"/>
      <c r="AJ116" s="404">
        <v>0</v>
      </c>
      <c r="AK116" s="404"/>
      <c r="AL116" s="404"/>
      <c r="AM116" s="404"/>
      <c r="AN116" s="403">
        <f t="shared" ref="AN116:AN131" si="85">SUM(F116:AM116)</f>
        <v>31.066666666666666</v>
      </c>
      <c r="AO116" s="13"/>
      <c r="AP116" s="263"/>
      <c r="AS116"/>
      <c r="CE116" s="373"/>
      <c r="CF116" s="373"/>
      <c r="CG116" s="373"/>
      <c r="CH116" s="373"/>
      <c r="CI116" s="373"/>
      <c r="CJ116" s="373"/>
      <c r="CK116" s="373"/>
      <c r="CL116" s="373"/>
      <c r="CM116" s="373"/>
      <c r="CN116" s="373"/>
      <c r="CO116" s="373"/>
      <c r="CP116" s="373"/>
      <c r="CQ116" s="373"/>
      <c r="CR116" s="373"/>
      <c r="CS116" s="373"/>
      <c r="CT116" s="373"/>
      <c r="CU116" s="373"/>
      <c r="CV116" s="373"/>
      <c r="CW116" s="373"/>
      <c r="CX116" s="373"/>
      <c r="CY116" s="373"/>
      <c r="CZ116" s="373"/>
      <c r="DA116" s="373"/>
      <c r="DB116" s="373"/>
      <c r="DC116" s="373"/>
      <c r="DD116" s="373"/>
      <c r="DE116" s="373"/>
      <c r="DF116" s="373"/>
      <c r="DG116" s="373"/>
    </row>
    <row r="117" spans="1:111" ht="16.5" thickBot="1">
      <c r="A117" s="1032">
        <f t="shared" ref="A117:A131" si="86">A116+1</f>
        <v>96</v>
      </c>
      <c r="B117" s="415" t="s">
        <v>121</v>
      </c>
      <c r="C117" s="416">
        <v>43231</v>
      </c>
      <c r="D117" s="14" t="s">
        <v>211</v>
      </c>
      <c r="E117" s="402"/>
      <c r="F117" s="404">
        <v>7.8666666666666663</v>
      </c>
      <c r="G117" s="404">
        <v>258.66666666666669</v>
      </c>
      <c r="H117" s="404">
        <v>63.333333333333336</v>
      </c>
      <c r="I117" s="404">
        <v>2</v>
      </c>
      <c r="J117" s="404">
        <v>0</v>
      </c>
      <c r="K117" s="404">
        <v>0</v>
      </c>
      <c r="L117" s="404">
        <v>0</v>
      </c>
      <c r="M117" s="404">
        <v>0</v>
      </c>
      <c r="N117" s="404">
        <v>0</v>
      </c>
      <c r="O117" s="404">
        <v>0</v>
      </c>
      <c r="P117" s="404"/>
      <c r="Q117" s="404">
        <v>0</v>
      </c>
      <c r="R117" s="404"/>
      <c r="S117" s="404">
        <v>0</v>
      </c>
      <c r="T117" s="404">
        <v>0</v>
      </c>
      <c r="U117" s="404">
        <v>0</v>
      </c>
      <c r="V117" s="404">
        <v>0</v>
      </c>
      <c r="W117" s="404"/>
      <c r="X117" s="404">
        <v>0</v>
      </c>
      <c r="Y117" s="404">
        <v>0</v>
      </c>
      <c r="Z117" s="404">
        <v>0</v>
      </c>
      <c r="AA117" s="404">
        <v>0</v>
      </c>
      <c r="AB117" s="404"/>
      <c r="AC117" s="404"/>
      <c r="AD117" s="404"/>
      <c r="AE117" s="404"/>
      <c r="AF117" s="404">
        <v>0</v>
      </c>
      <c r="AG117" s="404">
        <v>0</v>
      </c>
      <c r="AH117" s="404"/>
      <c r="AI117" s="404"/>
      <c r="AJ117" s="404">
        <v>0</v>
      </c>
      <c r="AK117" s="404"/>
      <c r="AL117" s="404"/>
      <c r="AM117" s="404"/>
      <c r="AN117" s="403">
        <f t="shared" si="85"/>
        <v>331.86666666666667</v>
      </c>
      <c r="AO117" s="13"/>
      <c r="AP117" s="263"/>
      <c r="AS117"/>
      <c r="CE117" s="373"/>
      <c r="CF117" s="373"/>
      <c r="CG117" s="373"/>
      <c r="CH117" s="373"/>
      <c r="CI117" s="373"/>
      <c r="CJ117" s="373"/>
      <c r="CK117" s="373"/>
      <c r="CL117" s="373"/>
      <c r="CM117" s="373"/>
      <c r="CN117" s="373"/>
      <c r="CO117" s="373"/>
      <c r="CP117" s="373"/>
      <c r="CQ117" s="373"/>
      <c r="CR117" s="373"/>
      <c r="CS117" s="373"/>
      <c r="CT117" s="373"/>
      <c r="CU117" s="373"/>
      <c r="CV117" s="373"/>
      <c r="CW117" s="373"/>
      <c r="CX117" s="373"/>
      <c r="CY117" s="373"/>
      <c r="CZ117" s="373"/>
      <c r="DA117" s="373"/>
      <c r="DB117" s="373"/>
      <c r="DC117" s="373"/>
      <c r="DD117" s="373"/>
      <c r="DE117" s="373"/>
      <c r="DF117" s="373"/>
      <c r="DG117" s="373"/>
    </row>
    <row r="118" spans="1:111" ht="16.5" thickBot="1">
      <c r="A118" s="1032">
        <f t="shared" si="86"/>
        <v>97</v>
      </c>
      <c r="B118" s="415" t="s">
        <v>121</v>
      </c>
      <c r="C118" s="416">
        <v>43371</v>
      </c>
      <c r="D118" s="14" t="s">
        <v>211</v>
      </c>
      <c r="E118" s="402"/>
      <c r="F118" s="404">
        <v>1.7333333333333334</v>
      </c>
      <c r="G118" s="404">
        <v>0</v>
      </c>
      <c r="H118" s="404">
        <v>7.333333333333333</v>
      </c>
      <c r="I118" s="404">
        <v>0.4</v>
      </c>
      <c r="J118" s="404">
        <v>0</v>
      </c>
      <c r="K118" s="404">
        <v>0</v>
      </c>
      <c r="L118" s="404">
        <v>0.4</v>
      </c>
      <c r="M118" s="404">
        <v>0.13333333333333333</v>
      </c>
      <c r="N118" s="404">
        <v>0</v>
      </c>
      <c r="O118" s="404">
        <v>0</v>
      </c>
      <c r="P118" s="404"/>
      <c r="Q118" s="404">
        <v>0</v>
      </c>
      <c r="R118" s="404"/>
      <c r="S118" s="404">
        <v>0</v>
      </c>
      <c r="T118" s="404">
        <v>0</v>
      </c>
      <c r="U118" s="404">
        <v>0</v>
      </c>
      <c r="V118" s="404">
        <v>0</v>
      </c>
      <c r="W118" s="404"/>
      <c r="X118" s="404">
        <v>0</v>
      </c>
      <c r="Y118" s="404">
        <v>0</v>
      </c>
      <c r="Z118" s="404">
        <v>0</v>
      </c>
      <c r="AA118" s="404">
        <v>0</v>
      </c>
      <c r="AB118" s="404"/>
      <c r="AC118" s="404"/>
      <c r="AD118" s="404"/>
      <c r="AE118" s="404"/>
      <c r="AF118" s="404">
        <v>0</v>
      </c>
      <c r="AG118" s="404">
        <v>0</v>
      </c>
      <c r="AH118" s="404"/>
      <c r="AI118" s="404"/>
      <c r="AJ118" s="404">
        <v>0</v>
      </c>
      <c r="AK118" s="404"/>
      <c r="AL118" s="404"/>
      <c r="AM118" s="404"/>
      <c r="AN118" s="403">
        <f t="shared" si="85"/>
        <v>10</v>
      </c>
      <c r="AO118" s="13"/>
      <c r="AP118" s="263"/>
      <c r="AS118"/>
      <c r="CE118" s="373"/>
      <c r="CF118" s="373"/>
      <c r="CG118" s="373"/>
      <c r="CH118" s="373"/>
      <c r="CI118" s="373"/>
      <c r="CJ118" s="373"/>
      <c r="CK118" s="373"/>
      <c r="CL118" s="373"/>
      <c r="CM118" s="373"/>
      <c r="CN118" s="373"/>
      <c r="CO118" s="373"/>
      <c r="CP118" s="373"/>
      <c r="CQ118" s="373"/>
      <c r="CR118" s="373"/>
      <c r="CS118" s="373"/>
      <c r="CT118" s="373"/>
      <c r="CU118" s="373"/>
      <c r="CV118" s="373"/>
      <c r="CW118" s="373"/>
      <c r="CX118" s="373"/>
      <c r="CY118" s="373"/>
      <c r="CZ118" s="373"/>
      <c r="DA118" s="373"/>
      <c r="DB118" s="373"/>
      <c r="DC118" s="373"/>
      <c r="DD118" s="373"/>
      <c r="DE118" s="373"/>
      <c r="DF118" s="373"/>
      <c r="DG118" s="373"/>
    </row>
    <row r="119" spans="1:111" ht="16.5" thickBot="1">
      <c r="A119" s="1032">
        <f t="shared" si="86"/>
        <v>98</v>
      </c>
      <c r="B119" s="415" t="s">
        <v>121</v>
      </c>
      <c r="C119" s="416">
        <v>43406</v>
      </c>
      <c r="D119" s="14" t="s">
        <v>211</v>
      </c>
      <c r="E119" s="402"/>
      <c r="F119" s="404">
        <v>3.7333333333333334</v>
      </c>
      <c r="G119" s="404">
        <v>0</v>
      </c>
      <c r="H119" s="404">
        <v>0.13333333333333333</v>
      </c>
      <c r="I119" s="404">
        <v>8</v>
      </c>
      <c r="J119" s="404">
        <v>0</v>
      </c>
      <c r="K119" s="404">
        <v>0</v>
      </c>
      <c r="L119" s="404">
        <v>0</v>
      </c>
      <c r="M119" s="404">
        <v>0.13333333333333333</v>
      </c>
      <c r="N119" s="404">
        <v>0</v>
      </c>
      <c r="O119" s="404">
        <v>0</v>
      </c>
      <c r="P119" s="404"/>
      <c r="Q119" s="404">
        <v>0</v>
      </c>
      <c r="R119" s="404"/>
      <c r="S119" s="404">
        <v>0</v>
      </c>
      <c r="T119" s="404">
        <v>0</v>
      </c>
      <c r="U119" s="404">
        <v>0</v>
      </c>
      <c r="V119" s="404">
        <v>0</v>
      </c>
      <c r="W119" s="404"/>
      <c r="X119" s="404">
        <v>0</v>
      </c>
      <c r="Y119" s="404">
        <v>0</v>
      </c>
      <c r="Z119" s="404">
        <v>0</v>
      </c>
      <c r="AA119" s="404">
        <v>0</v>
      </c>
      <c r="AB119" s="404"/>
      <c r="AC119" s="404"/>
      <c r="AD119" s="404"/>
      <c r="AE119" s="404"/>
      <c r="AF119" s="404">
        <v>0</v>
      </c>
      <c r="AG119" s="404">
        <v>0</v>
      </c>
      <c r="AH119" s="404"/>
      <c r="AI119" s="404"/>
      <c r="AJ119" s="404">
        <v>0</v>
      </c>
      <c r="AK119" s="404"/>
      <c r="AL119" s="404"/>
      <c r="AM119" s="404"/>
      <c r="AN119" s="403">
        <f t="shared" si="85"/>
        <v>12</v>
      </c>
      <c r="AO119" s="13"/>
      <c r="AP119" s="263"/>
      <c r="AS119"/>
      <c r="CE119" s="373"/>
      <c r="CF119" s="373"/>
      <c r="CG119" s="373"/>
      <c r="CH119" s="373"/>
      <c r="CI119" s="373"/>
      <c r="CJ119" s="373"/>
      <c r="CK119" s="373"/>
      <c r="CL119" s="373"/>
      <c r="CM119" s="373"/>
      <c r="CN119" s="373"/>
      <c r="CO119" s="373"/>
      <c r="CP119" s="373"/>
      <c r="CQ119" s="373"/>
      <c r="CR119" s="373"/>
      <c r="CS119" s="373"/>
      <c r="CT119" s="373"/>
      <c r="CU119" s="373"/>
      <c r="CV119" s="373"/>
      <c r="CW119" s="373"/>
      <c r="CX119" s="373"/>
      <c r="CY119" s="373"/>
      <c r="CZ119" s="373"/>
      <c r="DA119" s="373"/>
      <c r="DB119" s="373"/>
      <c r="DC119" s="373"/>
      <c r="DD119" s="373"/>
      <c r="DE119" s="373"/>
      <c r="DF119" s="373"/>
      <c r="DG119" s="373"/>
    </row>
    <row r="120" spans="1:111" ht="16.5" thickBot="1">
      <c r="A120" s="1032">
        <f t="shared" si="86"/>
        <v>99</v>
      </c>
      <c r="B120" s="415" t="s">
        <v>121</v>
      </c>
      <c r="C120" s="416">
        <v>43442</v>
      </c>
      <c r="D120" s="14" t="s">
        <v>211</v>
      </c>
      <c r="E120" s="402"/>
      <c r="F120" s="404">
        <v>80.8</v>
      </c>
      <c r="G120" s="404">
        <v>0.13333333333333333</v>
      </c>
      <c r="H120" s="404">
        <v>0.26666666666666666</v>
      </c>
      <c r="I120" s="404">
        <v>1.6</v>
      </c>
      <c r="J120" s="404">
        <v>0</v>
      </c>
      <c r="K120" s="404">
        <v>0</v>
      </c>
      <c r="L120" s="404">
        <v>0</v>
      </c>
      <c r="M120" s="404">
        <v>0</v>
      </c>
      <c r="N120" s="404">
        <v>0</v>
      </c>
      <c r="O120" s="404">
        <v>0</v>
      </c>
      <c r="P120" s="404"/>
      <c r="Q120" s="404">
        <v>0</v>
      </c>
      <c r="R120" s="404"/>
      <c r="S120" s="404">
        <v>0</v>
      </c>
      <c r="T120" s="404">
        <v>0.13333333333333333</v>
      </c>
      <c r="U120" s="404">
        <v>0</v>
      </c>
      <c r="V120" s="404">
        <v>0</v>
      </c>
      <c r="W120" s="404"/>
      <c r="X120" s="404">
        <v>0</v>
      </c>
      <c r="Y120" s="404">
        <v>0</v>
      </c>
      <c r="Z120" s="404">
        <v>0</v>
      </c>
      <c r="AA120" s="404">
        <v>0</v>
      </c>
      <c r="AB120" s="404"/>
      <c r="AC120" s="404"/>
      <c r="AD120" s="404"/>
      <c r="AE120" s="404"/>
      <c r="AF120" s="404">
        <v>0</v>
      </c>
      <c r="AG120" s="404">
        <v>0</v>
      </c>
      <c r="AH120" s="404"/>
      <c r="AI120" s="404"/>
      <c r="AJ120" s="404">
        <v>0</v>
      </c>
      <c r="AK120" s="404"/>
      <c r="AL120" s="404"/>
      <c r="AM120" s="404"/>
      <c r="AN120" s="403">
        <f t="shared" si="85"/>
        <v>82.933333333333337</v>
      </c>
      <c r="AO120" s="13"/>
      <c r="AP120" s="263"/>
      <c r="AS120"/>
      <c r="CE120" s="373"/>
      <c r="CF120" s="373"/>
      <c r="CG120" s="373"/>
      <c r="CH120" s="373"/>
      <c r="CI120" s="373"/>
      <c r="CJ120" s="373"/>
      <c r="CK120" s="373"/>
      <c r="CL120" s="373"/>
      <c r="CM120" s="373"/>
      <c r="CN120" s="373"/>
      <c r="CO120" s="373"/>
      <c r="CP120" s="373"/>
      <c r="CQ120" s="373"/>
      <c r="CR120" s="373"/>
      <c r="CS120" s="373"/>
      <c r="CT120" s="373"/>
      <c r="CU120" s="373"/>
      <c r="CV120" s="373"/>
      <c r="CW120" s="373"/>
      <c r="CX120" s="373"/>
      <c r="CY120" s="373"/>
      <c r="CZ120" s="373"/>
      <c r="DA120" s="373"/>
      <c r="DB120" s="373"/>
      <c r="DC120" s="373"/>
      <c r="DD120" s="373"/>
      <c r="DE120" s="373"/>
      <c r="DF120" s="373"/>
      <c r="DG120" s="373"/>
    </row>
    <row r="121" spans="1:111" ht="16.5" thickBot="1">
      <c r="A121" s="1032">
        <f t="shared" si="86"/>
        <v>100</v>
      </c>
      <c r="B121" s="415" t="s">
        <v>121</v>
      </c>
      <c r="C121" s="416">
        <v>43464</v>
      </c>
      <c r="D121" s="14" t="s">
        <v>211</v>
      </c>
      <c r="E121" s="402"/>
      <c r="F121" s="404">
        <v>345.33333333333331</v>
      </c>
      <c r="G121" s="404">
        <v>0</v>
      </c>
      <c r="H121" s="404">
        <v>0.4</v>
      </c>
      <c r="I121" s="404">
        <v>1.2</v>
      </c>
      <c r="J121" s="404">
        <v>0</v>
      </c>
      <c r="K121" s="404">
        <v>0</v>
      </c>
      <c r="L121" s="404">
        <v>0</v>
      </c>
      <c r="M121" s="404">
        <v>0</v>
      </c>
      <c r="N121" s="404">
        <v>0</v>
      </c>
      <c r="O121" s="404">
        <v>0</v>
      </c>
      <c r="P121" s="404"/>
      <c r="Q121" s="404">
        <v>0</v>
      </c>
      <c r="R121" s="404"/>
      <c r="S121" s="404">
        <v>0</v>
      </c>
      <c r="T121" s="404">
        <v>0</v>
      </c>
      <c r="U121" s="404">
        <v>0</v>
      </c>
      <c r="V121" s="404">
        <v>0</v>
      </c>
      <c r="W121" s="404"/>
      <c r="X121" s="404">
        <v>0</v>
      </c>
      <c r="Y121" s="404">
        <v>0</v>
      </c>
      <c r="Z121" s="404">
        <v>0</v>
      </c>
      <c r="AA121" s="404">
        <v>0</v>
      </c>
      <c r="AB121" s="404"/>
      <c r="AC121" s="404"/>
      <c r="AD121" s="404"/>
      <c r="AE121" s="404"/>
      <c r="AF121" s="404">
        <v>0</v>
      </c>
      <c r="AG121" s="404">
        <v>0</v>
      </c>
      <c r="AH121" s="404"/>
      <c r="AI121" s="404"/>
      <c r="AJ121" s="404">
        <v>0</v>
      </c>
      <c r="AK121" s="404"/>
      <c r="AL121" s="404"/>
      <c r="AM121" s="404"/>
      <c r="AN121" s="403">
        <f t="shared" si="85"/>
        <v>346.93333333333328</v>
      </c>
      <c r="AO121" s="13"/>
      <c r="AP121" s="263"/>
      <c r="AS121"/>
      <c r="CE121" s="373"/>
      <c r="CF121" s="373"/>
      <c r="CG121" s="373"/>
      <c r="CH121" s="373"/>
      <c r="CI121" s="373"/>
      <c r="CJ121" s="373"/>
      <c r="CK121" s="373"/>
      <c r="CL121" s="373"/>
      <c r="CM121" s="373"/>
      <c r="CN121" s="373"/>
      <c r="CO121" s="373"/>
      <c r="CP121" s="373"/>
      <c r="CQ121" s="373"/>
      <c r="CR121" s="373"/>
      <c r="CS121" s="373"/>
      <c r="CT121" s="373"/>
      <c r="CU121" s="373"/>
      <c r="CV121" s="373"/>
      <c r="CW121" s="373"/>
      <c r="CX121" s="373"/>
      <c r="CY121" s="373"/>
      <c r="CZ121" s="373"/>
      <c r="DA121" s="373"/>
      <c r="DB121" s="373"/>
      <c r="DC121" s="373"/>
      <c r="DD121" s="373"/>
      <c r="DE121" s="373"/>
      <c r="DF121" s="373"/>
      <c r="DG121" s="373"/>
    </row>
    <row r="122" spans="1:111" ht="16.5" thickBot="1">
      <c r="A122" s="1032">
        <f t="shared" si="86"/>
        <v>101</v>
      </c>
      <c r="B122" s="14" t="s">
        <v>121</v>
      </c>
      <c r="C122" s="82">
        <v>43514</v>
      </c>
      <c r="D122" s="14" t="s">
        <v>74</v>
      </c>
      <c r="E122" s="12"/>
      <c r="F122" s="156">
        <v>0</v>
      </c>
      <c r="G122" s="156">
        <v>0.13333333333333333</v>
      </c>
      <c r="H122" s="156">
        <v>0.13333333333333333</v>
      </c>
      <c r="I122" s="156">
        <v>0</v>
      </c>
      <c r="J122" s="156">
        <v>0</v>
      </c>
      <c r="K122" s="156">
        <v>0</v>
      </c>
      <c r="L122" s="156">
        <v>0</v>
      </c>
      <c r="M122" s="156">
        <v>0</v>
      </c>
      <c r="N122" s="156">
        <v>0</v>
      </c>
      <c r="O122" s="156">
        <v>0</v>
      </c>
      <c r="P122" s="156">
        <v>0</v>
      </c>
      <c r="Q122" s="156">
        <v>0</v>
      </c>
      <c r="R122" s="156"/>
      <c r="S122" s="156">
        <v>0</v>
      </c>
      <c r="T122" s="156">
        <v>0</v>
      </c>
      <c r="U122" s="156">
        <v>0</v>
      </c>
      <c r="V122" s="156">
        <v>0</v>
      </c>
      <c r="W122" s="156">
        <v>0</v>
      </c>
      <c r="X122" s="156">
        <v>0</v>
      </c>
      <c r="Y122" s="156">
        <v>0</v>
      </c>
      <c r="Z122" s="156">
        <v>0</v>
      </c>
      <c r="AA122" s="156">
        <v>0</v>
      </c>
      <c r="AB122" s="156">
        <v>0</v>
      </c>
      <c r="AC122" s="156">
        <v>0</v>
      </c>
      <c r="AD122" s="156">
        <v>0</v>
      </c>
      <c r="AE122" s="156">
        <v>0</v>
      </c>
      <c r="AF122" s="156">
        <v>0.13333333333333333</v>
      </c>
      <c r="AG122" s="156">
        <v>0</v>
      </c>
      <c r="AH122" s="156">
        <v>0</v>
      </c>
      <c r="AI122" s="156">
        <v>0</v>
      </c>
      <c r="AJ122" s="156">
        <v>0</v>
      </c>
      <c r="AK122" s="156">
        <v>0</v>
      </c>
      <c r="AL122" s="156">
        <v>0</v>
      </c>
      <c r="AM122" s="156">
        <v>0</v>
      </c>
      <c r="AN122" s="157">
        <f t="shared" si="85"/>
        <v>0.4</v>
      </c>
      <c r="AO122" s="13"/>
      <c r="AP122" s="263"/>
      <c r="AS122"/>
      <c r="CE122" s="373"/>
      <c r="CF122" s="373"/>
      <c r="CG122" s="373"/>
      <c r="CH122" s="373"/>
      <c r="CI122" s="373"/>
      <c r="CJ122" s="373"/>
      <c r="CK122" s="373"/>
      <c r="CL122" s="373"/>
      <c r="CM122" s="373"/>
      <c r="CN122" s="373"/>
      <c r="CO122" s="373"/>
      <c r="CP122" s="373"/>
      <c r="CQ122" s="373"/>
      <c r="CR122" s="373"/>
      <c r="CS122" s="373"/>
      <c r="CT122" s="373"/>
      <c r="CU122" s="373"/>
      <c r="CV122" s="373"/>
      <c r="CW122" s="373"/>
      <c r="CX122" s="373"/>
      <c r="CY122" s="373"/>
      <c r="CZ122" s="373"/>
      <c r="DA122" s="373"/>
      <c r="DB122" s="373"/>
      <c r="DC122" s="373"/>
      <c r="DD122" s="373"/>
      <c r="DE122" s="373"/>
      <c r="DF122" s="373"/>
      <c r="DG122" s="373"/>
    </row>
    <row r="123" spans="1:111" ht="16.5" thickBot="1">
      <c r="A123" s="1032">
        <f t="shared" si="86"/>
        <v>102</v>
      </c>
      <c r="B123" s="14" t="s">
        <v>121</v>
      </c>
      <c r="C123" s="82">
        <v>43537</v>
      </c>
      <c r="D123" s="14" t="s">
        <v>74</v>
      </c>
      <c r="E123" s="12"/>
      <c r="F123" s="156">
        <v>0</v>
      </c>
      <c r="G123" s="156">
        <v>2.6666666666666665</v>
      </c>
      <c r="H123" s="156">
        <v>1.2</v>
      </c>
      <c r="I123" s="156">
        <v>0</v>
      </c>
      <c r="J123" s="156">
        <v>0</v>
      </c>
      <c r="K123" s="156">
        <v>0</v>
      </c>
      <c r="L123" s="156">
        <v>0.26666666666666666</v>
      </c>
      <c r="M123" s="156">
        <v>0</v>
      </c>
      <c r="N123" s="156">
        <v>0</v>
      </c>
      <c r="O123" s="156">
        <v>0</v>
      </c>
      <c r="P123" s="156">
        <v>0</v>
      </c>
      <c r="Q123" s="156">
        <v>0</v>
      </c>
      <c r="R123" s="156"/>
      <c r="S123" s="156">
        <v>0</v>
      </c>
      <c r="T123" s="156">
        <v>0</v>
      </c>
      <c r="U123" s="156">
        <v>0</v>
      </c>
      <c r="V123" s="156">
        <v>0</v>
      </c>
      <c r="W123" s="156">
        <v>0</v>
      </c>
      <c r="X123" s="156">
        <v>0</v>
      </c>
      <c r="Y123" s="156">
        <v>0</v>
      </c>
      <c r="Z123" s="156">
        <v>0</v>
      </c>
      <c r="AA123" s="156">
        <v>0</v>
      </c>
      <c r="AB123" s="156">
        <v>0</v>
      </c>
      <c r="AC123" s="156">
        <v>0</v>
      </c>
      <c r="AD123" s="156">
        <v>0</v>
      </c>
      <c r="AE123" s="156">
        <v>0</v>
      </c>
      <c r="AF123" s="156">
        <v>0</v>
      </c>
      <c r="AG123" s="156">
        <v>0</v>
      </c>
      <c r="AH123" s="156">
        <v>0</v>
      </c>
      <c r="AI123" s="156">
        <v>0</v>
      </c>
      <c r="AJ123" s="156">
        <v>0</v>
      </c>
      <c r="AK123" s="156">
        <v>0</v>
      </c>
      <c r="AL123" s="156">
        <v>0</v>
      </c>
      <c r="AM123" s="156">
        <v>0</v>
      </c>
      <c r="AN123" s="157">
        <f t="shared" si="85"/>
        <v>4.1333333333333329</v>
      </c>
      <c r="AO123" s="13"/>
      <c r="AP123" s="263"/>
      <c r="AS123"/>
      <c r="CE123" s="373"/>
      <c r="CF123" s="373"/>
      <c r="CG123" s="373"/>
      <c r="CH123" s="373"/>
      <c r="CI123" s="373"/>
      <c r="CJ123" s="373"/>
      <c r="CK123" s="373"/>
      <c r="CL123" s="373"/>
      <c r="CM123" s="373"/>
      <c r="CN123" s="373"/>
      <c r="CO123" s="373"/>
      <c r="CP123" s="373"/>
      <c r="CQ123" s="373"/>
      <c r="CR123" s="373"/>
      <c r="CS123" s="373"/>
      <c r="CT123" s="373"/>
      <c r="CU123" s="373"/>
      <c r="CV123" s="373"/>
      <c r="CW123" s="373"/>
      <c r="CX123" s="373"/>
      <c r="CY123" s="373"/>
      <c r="CZ123" s="373"/>
      <c r="DA123" s="373"/>
      <c r="DB123" s="373"/>
      <c r="DC123" s="373"/>
      <c r="DD123" s="373"/>
      <c r="DE123" s="373"/>
      <c r="DF123" s="373"/>
      <c r="DG123" s="373"/>
    </row>
    <row r="124" spans="1:111" ht="16.5" thickBot="1">
      <c r="A124" s="1032">
        <f t="shared" si="86"/>
        <v>103</v>
      </c>
      <c r="B124" s="14" t="s">
        <v>121</v>
      </c>
      <c r="C124" s="82">
        <v>43564</v>
      </c>
      <c r="D124" s="14" t="s">
        <v>74</v>
      </c>
      <c r="E124" s="12"/>
      <c r="F124" s="156">
        <v>53.333333333333336</v>
      </c>
      <c r="G124" s="156">
        <v>0</v>
      </c>
      <c r="H124" s="156">
        <v>1.6</v>
      </c>
      <c r="I124" s="156">
        <v>0.8</v>
      </c>
      <c r="J124" s="156">
        <v>0</v>
      </c>
      <c r="K124" s="156">
        <v>0</v>
      </c>
      <c r="L124" s="156">
        <v>0</v>
      </c>
      <c r="M124" s="156">
        <v>0</v>
      </c>
      <c r="N124" s="156">
        <v>0</v>
      </c>
      <c r="O124" s="156">
        <v>0</v>
      </c>
      <c r="P124" s="156">
        <v>0</v>
      </c>
      <c r="Q124" s="156">
        <v>0</v>
      </c>
      <c r="R124" s="156"/>
      <c r="S124" s="156">
        <v>0</v>
      </c>
      <c r="T124" s="156">
        <v>0</v>
      </c>
      <c r="U124" s="156">
        <v>0</v>
      </c>
      <c r="V124" s="156">
        <v>0</v>
      </c>
      <c r="W124" s="156">
        <v>0</v>
      </c>
      <c r="X124" s="156">
        <v>0</v>
      </c>
      <c r="Y124" s="156">
        <v>0</v>
      </c>
      <c r="Z124" s="156">
        <v>0</v>
      </c>
      <c r="AA124" s="156">
        <v>0</v>
      </c>
      <c r="AB124" s="156">
        <v>0</v>
      </c>
      <c r="AC124" s="156">
        <v>0</v>
      </c>
      <c r="AD124" s="156">
        <v>0</v>
      </c>
      <c r="AE124" s="156">
        <v>0</v>
      </c>
      <c r="AF124" s="156">
        <v>0</v>
      </c>
      <c r="AG124" s="156">
        <v>0</v>
      </c>
      <c r="AH124" s="156">
        <v>0</v>
      </c>
      <c r="AI124" s="156">
        <v>0</v>
      </c>
      <c r="AJ124" s="156">
        <v>0</v>
      </c>
      <c r="AK124" s="156">
        <v>0</v>
      </c>
      <c r="AL124" s="156">
        <v>0</v>
      </c>
      <c r="AM124" s="156">
        <v>0</v>
      </c>
      <c r="AN124" s="157">
        <f t="shared" si="85"/>
        <v>55.733333333333334</v>
      </c>
      <c r="AO124" s="13"/>
      <c r="AP124" s="263"/>
      <c r="AS124"/>
      <c r="CE124" s="373"/>
      <c r="CF124" s="373"/>
      <c r="CG124" s="373"/>
      <c r="CH124" s="373"/>
      <c r="CI124" s="373"/>
      <c r="CJ124" s="373"/>
      <c r="CK124" s="373"/>
      <c r="CL124" s="373"/>
      <c r="CM124" s="373"/>
      <c r="CN124" s="373"/>
      <c r="CO124" s="373"/>
      <c r="CP124" s="373"/>
      <c r="CQ124" s="373"/>
      <c r="CR124" s="373"/>
      <c r="CS124" s="373"/>
      <c r="CT124" s="373"/>
      <c r="CU124" s="373"/>
      <c r="CV124" s="373"/>
      <c r="CW124" s="373"/>
      <c r="CX124" s="373"/>
      <c r="CY124" s="373"/>
      <c r="CZ124" s="373"/>
      <c r="DA124" s="373"/>
      <c r="DB124" s="373"/>
      <c r="DC124" s="373"/>
      <c r="DD124" s="373"/>
      <c r="DE124" s="373"/>
      <c r="DF124" s="373"/>
      <c r="DG124" s="373"/>
    </row>
    <row r="125" spans="1:111" ht="16.5" thickBot="1">
      <c r="A125" s="1032">
        <f t="shared" si="86"/>
        <v>104</v>
      </c>
      <c r="B125" s="14" t="s">
        <v>121</v>
      </c>
      <c r="C125" s="35">
        <v>43609</v>
      </c>
      <c r="D125" s="14" t="s">
        <v>74</v>
      </c>
      <c r="E125" s="12"/>
      <c r="F125" s="156">
        <v>0.4</v>
      </c>
      <c r="G125" s="156">
        <v>0.26666666666666666</v>
      </c>
      <c r="H125" s="156">
        <v>2.2666666666666666</v>
      </c>
      <c r="I125" s="156">
        <v>5.8666666666666663</v>
      </c>
      <c r="J125" s="156">
        <v>0</v>
      </c>
      <c r="K125" s="156">
        <v>0</v>
      </c>
      <c r="L125" s="156">
        <v>0.53333333333333333</v>
      </c>
      <c r="M125" s="156">
        <v>0</v>
      </c>
      <c r="N125" s="156">
        <v>0</v>
      </c>
      <c r="O125" s="156">
        <v>0</v>
      </c>
      <c r="P125" s="156">
        <v>0</v>
      </c>
      <c r="Q125" s="156">
        <v>0</v>
      </c>
      <c r="R125" s="156"/>
      <c r="S125" s="156">
        <v>0</v>
      </c>
      <c r="T125" s="156">
        <v>0</v>
      </c>
      <c r="U125" s="156">
        <v>0</v>
      </c>
      <c r="V125" s="156">
        <v>0</v>
      </c>
      <c r="W125" s="156">
        <v>0</v>
      </c>
      <c r="X125" s="156">
        <v>0</v>
      </c>
      <c r="Y125" s="156">
        <v>0</v>
      </c>
      <c r="Z125" s="156">
        <v>0</v>
      </c>
      <c r="AA125" s="156">
        <v>0</v>
      </c>
      <c r="AB125" s="156">
        <v>0</v>
      </c>
      <c r="AC125" s="156">
        <v>0</v>
      </c>
      <c r="AD125" s="156">
        <v>0</v>
      </c>
      <c r="AE125" s="156">
        <v>0</v>
      </c>
      <c r="AF125" s="156">
        <v>0</v>
      </c>
      <c r="AG125" s="156">
        <v>0</v>
      </c>
      <c r="AH125" s="156">
        <v>0</v>
      </c>
      <c r="AI125" s="156">
        <v>0</v>
      </c>
      <c r="AJ125" s="156">
        <v>0</v>
      </c>
      <c r="AK125" s="156">
        <v>0</v>
      </c>
      <c r="AL125" s="156">
        <v>0</v>
      </c>
      <c r="AM125" s="156">
        <v>0</v>
      </c>
      <c r="AN125" s="157">
        <f t="shared" si="85"/>
        <v>9.3333333333333339</v>
      </c>
      <c r="AO125" s="13"/>
      <c r="AP125" s="263"/>
      <c r="AS125"/>
      <c r="CE125" s="373"/>
      <c r="CF125" s="373"/>
      <c r="CG125" s="373"/>
      <c r="CH125" s="373"/>
      <c r="CI125" s="373"/>
      <c r="CJ125" s="373"/>
      <c r="CK125" s="373"/>
      <c r="CL125" s="373"/>
      <c r="CM125" s="373"/>
      <c r="CN125" s="373"/>
      <c r="CO125" s="373"/>
      <c r="CP125" s="373"/>
      <c r="CQ125" s="373"/>
      <c r="CR125" s="373"/>
      <c r="CS125" s="373"/>
      <c r="CT125" s="373"/>
      <c r="CU125" s="373"/>
      <c r="CV125" s="373"/>
      <c r="CW125" s="373"/>
      <c r="CX125" s="373"/>
      <c r="CY125" s="373"/>
      <c r="CZ125" s="373"/>
      <c r="DA125" s="373"/>
      <c r="DB125" s="373"/>
      <c r="DC125" s="373"/>
      <c r="DD125" s="373"/>
      <c r="DE125" s="373"/>
      <c r="DF125" s="373"/>
      <c r="DG125" s="373"/>
    </row>
    <row r="126" spans="1:111" s="13" customFormat="1" ht="16.5" thickBot="1">
      <c r="A126" s="1032">
        <f t="shared" si="86"/>
        <v>105</v>
      </c>
      <c r="B126" s="14" t="s">
        <v>121</v>
      </c>
      <c r="C126" s="35">
        <v>43647</v>
      </c>
      <c r="D126" s="14" t="s">
        <v>74</v>
      </c>
      <c r="E126" s="12"/>
      <c r="F126" s="156">
        <v>14.4</v>
      </c>
      <c r="G126" s="156">
        <v>0.26666666666666666</v>
      </c>
      <c r="H126" s="156">
        <v>2.1333333333333333</v>
      </c>
      <c r="I126" s="156">
        <v>4.2666666666666666</v>
      </c>
      <c r="J126" s="156">
        <v>0</v>
      </c>
      <c r="K126" s="156">
        <v>0.13333333333333333</v>
      </c>
      <c r="L126" s="156">
        <v>1.3333333333333333</v>
      </c>
      <c r="M126" s="156">
        <v>0</v>
      </c>
      <c r="N126" s="156">
        <v>2.1333333333333333</v>
      </c>
      <c r="O126" s="156">
        <v>2.4</v>
      </c>
      <c r="P126" s="156">
        <v>0</v>
      </c>
      <c r="Q126" s="156">
        <v>0</v>
      </c>
      <c r="R126" s="156"/>
      <c r="S126" s="156">
        <v>0</v>
      </c>
      <c r="T126" s="156">
        <v>0</v>
      </c>
      <c r="U126" s="156">
        <v>0</v>
      </c>
      <c r="V126" s="156">
        <v>0</v>
      </c>
      <c r="W126" s="156">
        <v>0</v>
      </c>
      <c r="X126" s="156">
        <v>0</v>
      </c>
      <c r="Y126" s="156">
        <v>0</v>
      </c>
      <c r="Z126" s="156">
        <v>0</v>
      </c>
      <c r="AA126" s="156">
        <v>0</v>
      </c>
      <c r="AB126" s="156">
        <v>0</v>
      </c>
      <c r="AC126" s="156">
        <v>0</v>
      </c>
      <c r="AD126" s="156">
        <v>0</v>
      </c>
      <c r="AE126" s="156">
        <v>0</v>
      </c>
      <c r="AF126" s="156">
        <v>0</v>
      </c>
      <c r="AG126" s="156">
        <v>0</v>
      </c>
      <c r="AH126" s="156">
        <v>0</v>
      </c>
      <c r="AI126" s="156">
        <v>0</v>
      </c>
      <c r="AJ126" s="156">
        <v>0</v>
      </c>
      <c r="AK126" s="156">
        <v>0</v>
      </c>
      <c r="AL126" s="156">
        <v>0</v>
      </c>
      <c r="AM126" s="156">
        <v>0</v>
      </c>
      <c r="AN126" s="157">
        <f t="shared" si="85"/>
        <v>27.066666666666663</v>
      </c>
      <c r="AP126" s="263"/>
      <c r="AQ126" s="88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s="373"/>
      <c r="CF126" s="373"/>
      <c r="CG126" s="373"/>
      <c r="CH126" s="373"/>
      <c r="CI126" s="373"/>
      <c r="CJ126" s="373"/>
      <c r="CK126" s="373"/>
      <c r="CL126" s="373"/>
      <c r="CM126" s="373"/>
      <c r="CN126" s="373"/>
      <c r="CO126" s="373"/>
      <c r="CP126" s="373"/>
      <c r="CQ126" s="373"/>
      <c r="CR126" s="373"/>
      <c r="CS126" s="373"/>
      <c r="CT126" s="373"/>
      <c r="CU126" s="373"/>
      <c r="CV126" s="373"/>
      <c r="CW126" s="373"/>
      <c r="CX126" s="373"/>
      <c r="CY126" s="373"/>
      <c r="CZ126" s="373"/>
      <c r="DA126" s="373"/>
      <c r="DB126" s="373"/>
      <c r="DC126" s="373"/>
      <c r="DD126" s="373"/>
      <c r="DE126" s="373"/>
      <c r="DF126" s="373"/>
      <c r="DG126" s="373"/>
    </row>
    <row r="127" spans="1:111" s="13" customFormat="1" ht="16.5" thickBot="1">
      <c r="A127" s="1032">
        <f t="shared" si="86"/>
        <v>106</v>
      </c>
      <c r="B127" s="14" t="s">
        <v>121</v>
      </c>
      <c r="C127" s="35">
        <v>43678</v>
      </c>
      <c r="D127" s="14" t="s">
        <v>74</v>
      </c>
      <c r="E127" s="12"/>
      <c r="F127" s="156">
        <v>7.333333333333333</v>
      </c>
      <c r="G127" s="156">
        <v>0</v>
      </c>
      <c r="H127" s="156">
        <v>1.6</v>
      </c>
      <c r="I127" s="156">
        <v>13.466666666666667</v>
      </c>
      <c r="J127" s="156">
        <v>0</v>
      </c>
      <c r="K127" s="156">
        <v>0</v>
      </c>
      <c r="L127" s="156">
        <v>0.93333333333333335</v>
      </c>
      <c r="M127" s="156">
        <v>0</v>
      </c>
      <c r="N127" s="156">
        <v>0</v>
      </c>
      <c r="O127" s="156">
        <v>0</v>
      </c>
      <c r="P127" s="156">
        <v>0</v>
      </c>
      <c r="Q127" s="156">
        <v>0</v>
      </c>
      <c r="R127" s="156"/>
      <c r="S127" s="156">
        <v>0</v>
      </c>
      <c r="T127" s="156">
        <v>0</v>
      </c>
      <c r="U127" s="156">
        <v>0</v>
      </c>
      <c r="V127" s="156">
        <v>0</v>
      </c>
      <c r="W127" s="156">
        <v>0.13333333333333333</v>
      </c>
      <c r="X127" s="156">
        <v>0</v>
      </c>
      <c r="Y127" s="156">
        <v>0</v>
      </c>
      <c r="Z127" s="156">
        <v>0</v>
      </c>
      <c r="AA127" s="156">
        <v>0</v>
      </c>
      <c r="AB127" s="156">
        <v>0</v>
      </c>
      <c r="AC127" s="156">
        <v>0</v>
      </c>
      <c r="AD127" s="156">
        <v>0</v>
      </c>
      <c r="AE127" s="156">
        <v>0</v>
      </c>
      <c r="AF127" s="156">
        <v>0.13333333333333333</v>
      </c>
      <c r="AG127" s="156">
        <v>0</v>
      </c>
      <c r="AH127" s="156">
        <v>0</v>
      </c>
      <c r="AI127" s="156">
        <v>0</v>
      </c>
      <c r="AJ127" s="156">
        <v>0</v>
      </c>
      <c r="AK127" s="156">
        <v>0</v>
      </c>
      <c r="AL127" s="156">
        <v>0</v>
      </c>
      <c r="AM127" s="156">
        <v>0</v>
      </c>
      <c r="AN127" s="157">
        <f t="shared" si="85"/>
        <v>23.599999999999998</v>
      </c>
      <c r="AP127" s="263"/>
      <c r="AQ127" s="886"/>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s="373"/>
      <c r="CF127" s="373"/>
      <c r="CG127" s="373"/>
      <c r="CH127" s="373"/>
      <c r="CI127" s="373"/>
      <c r="CJ127" s="373"/>
      <c r="CK127" s="373"/>
      <c r="CL127" s="373"/>
      <c r="CM127" s="373"/>
      <c r="CN127" s="373"/>
      <c r="CO127" s="373"/>
      <c r="CP127" s="373"/>
      <c r="CQ127" s="373"/>
      <c r="CR127" s="373"/>
      <c r="CS127" s="373"/>
      <c r="CT127" s="373"/>
      <c r="CU127" s="373"/>
      <c r="CV127" s="373"/>
      <c r="CW127" s="373"/>
      <c r="CX127" s="373"/>
      <c r="CY127" s="373"/>
      <c r="CZ127" s="373"/>
      <c r="DA127" s="373"/>
      <c r="DB127" s="373"/>
      <c r="DC127" s="373"/>
      <c r="DD127" s="373"/>
      <c r="DE127" s="373"/>
      <c r="DF127" s="373"/>
      <c r="DG127" s="373"/>
    </row>
    <row r="128" spans="1:111" ht="16.5" thickBot="1">
      <c r="A128" s="1032">
        <f t="shared" si="86"/>
        <v>107</v>
      </c>
      <c r="B128" s="14" t="s">
        <v>121</v>
      </c>
      <c r="C128" s="35">
        <v>43726</v>
      </c>
      <c r="D128" s="14" t="s">
        <v>74</v>
      </c>
      <c r="E128" s="12"/>
      <c r="F128" s="156">
        <v>0</v>
      </c>
      <c r="G128" s="156">
        <v>0</v>
      </c>
      <c r="H128" s="156">
        <v>2.6666666666666665</v>
      </c>
      <c r="I128" s="156">
        <v>0</v>
      </c>
      <c r="J128" s="156">
        <v>0</v>
      </c>
      <c r="K128" s="156">
        <v>0</v>
      </c>
      <c r="L128" s="156">
        <v>0</v>
      </c>
      <c r="M128" s="156">
        <v>0</v>
      </c>
      <c r="N128" s="156">
        <v>0</v>
      </c>
      <c r="O128" s="156">
        <v>0</v>
      </c>
      <c r="P128" s="156">
        <v>0</v>
      </c>
      <c r="Q128" s="156">
        <v>0</v>
      </c>
      <c r="R128" s="156"/>
      <c r="S128" s="156">
        <v>0</v>
      </c>
      <c r="T128" s="156">
        <v>0</v>
      </c>
      <c r="U128" s="156">
        <v>0</v>
      </c>
      <c r="V128" s="156">
        <v>0</v>
      </c>
      <c r="W128" s="156">
        <v>0</v>
      </c>
      <c r="X128" s="156">
        <v>0</v>
      </c>
      <c r="Y128" s="156">
        <v>0</v>
      </c>
      <c r="Z128" s="156">
        <v>0</v>
      </c>
      <c r="AA128" s="156">
        <v>0</v>
      </c>
      <c r="AB128" s="156">
        <v>0</v>
      </c>
      <c r="AC128" s="156">
        <v>0</v>
      </c>
      <c r="AD128" s="156">
        <v>0</v>
      </c>
      <c r="AE128" s="156">
        <v>0</v>
      </c>
      <c r="AF128" s="156">
        <v>0</v>
      </c>
      <c r="AG128" s="156">
        <v>0</v>
      </c>
      <c r="AH128" s="156">
        <v>0</v>
      </c>
      <c r="AI128" s="156">
        <v>0</v>
      </c>
      <c r="AJ128" s="156">
        <v>0</v>
      </c>
      <c r="AK128" s="156">
        <v>0</v>
      </c>
      <c r="AL128" s="156">
        <v>0</v>
      </c>
      <c r="AM128" s="156">
        <v>0</v>
      </c>
      <c r="AN128" s="157">
        <f t="shared" si="85"/>
        <v>2.6666666666666665</v>
      </c>
      <c r="AO128" s="13"/>
      <c r="AP128" s="263"/>
      <c r="AS128"/>
      <c r="CE128" s="373"/>
      <c r="CF128" s="373"/>
      <c r="CG128" s="373"/>
      <c r="CH128" s="373"/>
      <c r="CI128" s="373"/>
      <c r="CJ128" s="373"/>
      <c r="CK128" s="373"/>
      <c r="CL128" s="373"/>
      <c r="CM128" s="373"/>
      <c r="CN128" s="373"/>
      <c r="CO128" s="373"/>
      <c r="CP128" s="373"/>
      <c r="CQ128" s="373"/>
      <c r="CR128" s="373"/>
      <c r="CS128" s="373"/>
      <c r="CT128" s="373"/>
      <c r="CU128" s="373"/>
      <c r="CV128" s="373"/>
      <c r="CW128" s="373"/>
      <c r="CX128" s="373"/>
      <c r="CY128" s="373"/>
      <c r="CZ128" s="373"/>
      <c r="DA128" s="373"/>
      <c r="DB128" s="373"/>
      <c r="DC128" s="373"/>
      <c r="DD128" s="373"/>
      <c r="DE128" s="373"/>
      <c r="DF128" s="373"/>
      <c r="DG128" s="373"/>
    </row>
    <row r="129" spans="1:111" ht="16.5" thickBot="1">
      <c r="A129" s="1032">
        <f t="shared" si="86"/>
        <v>108</v>
      </c>
      <c r="B129" s="14" t="s">
        <v>121</v>
      </c>
      <c r="C129" s="35">
        <v>43759</v>
      </c>
      <c r="D129" s="14" t="s">
        <v>74</v>
      </c>
      <c r="E129" s="12"/>
      <c r="F129" s="156">
        <v>0.66666666666666663</v>
      </c>
      <c r="G129" s="156">
        <v>0.53333333333333333</v>
      </c>
      <c r="H129" s="156">
        <v>48.4</v>
      </c>
      <c r="I129" s="156">
        <v>0</v>
      </c>
      <c r="J129" s="156">
        <v>0</v>
      </c>
      <c r="K129" s="156">
        <v>0</v>
      </c>
      <c r="L129" s="156">
        <v>0</v>
      </c>
      <c r="M129" s="156">
        <v>0</v>
      </c>
      <c r="N129" s="156">
        <v>0.53333333333333333</v>
      </c>
      <c r="O129" s="156">
        <v>0</v>
      </c>
      <c r="P129" s="156">
        <v>0</v>
      </c>
      <c r="Q129" s="156">
        <v>0</v>
      </c>
      <c r="R129" s="156"/>
      <c r="S129" s="156">
        <v>0</v>
      </c>
      <c r="T129" s="156">
        <v>0</v>
      </c>
      <c r="U129" s="156">
        <v>0</v>
      </c>
      <c r="V129" s="156">
        <v>0</v>
      </c>
      <c r="W129" s="156">
        <v>0</v>
      </c>
      <c r="X129" s="156">
        <v>0</v>
      </c>
      <c r="Y129" s="156">
        <v>0</v>
      </c>
      <c r="Z129" s="156">
        <v>0</v>
      </c>
      <c r="AA129" s="156">
        <v>0</v>
      </c>
      <c r="AB129" s="156">
        <v>0</v>
      </c>
      <c r="AC129" s="156">
        <v>0</v>
      </c>
      <c r="AD129" s="156">
        <v>0</v>
      </c>
      <c r="AE129" s="156">
        <v>0</v>
      </c>
      <c r="AF129" s="156">
        <v>0</v>
      </c>
      <c r="AG129" s="156">
        <v>0</v>
      </c>
      <c r="AH129" s="156">
        <v>0</v>
      </c>
      <c r="AI129" s="156">
        <v>0</v>
      </c>
      <c r="AJ129" s="156">
        <v>0</v>
      </c>
      <c r="AK129" s="156">
        <v>0</v>
      </c>
      <c r="AL129" s="156">
        <v>0</v>
      </c>
      <c r="AM129" s="156">
        <v>0</v>
      </c>
      <c r="AN129" s="157">
        <f t="shared" si="85"/>
        <v>50.133333333333333</v>
      </c>
      <c r="AO129" s="13"/>
      <c r="AP129" s="263"/>
      <c r="AS129"/>
      <c r="CE129" s="373"/>
      <c r="CF129" s="373"/>
      <c r="CG129" s="373"/>
      <c r="CH129" s="373"/>
      <c r="CI129" s="373"/>
      <c r="CJ129" s="373"/>
      <c r="CK129" s="373"/>
      <c r="CL129" s="373"/>
      <c r="CM129" s="373"/>
      <c r="CN129" s="373"/>
      <c r="CO129" s="373"/>
      <c r="CP129" s="373"/>
      <c r="CQ129" s="373"/>
      <c r="CR129" s="373"/>
      <c r="CS129" s="373"/>
      <c r="CT129" s="373"/>
      <c r="CU129" s="373"/>
      <c r="CV129" s="373"/>
      <c r="CW129" s="373"/>
      <c r="CX129" s="373"/>
      <c r="CY129" s="373"/>
      <c r="CZ129" s="373"/>
      <c r="DA129" s="373"/>
      <c r="DB129" s="373"/>
      <c r="DC129" s="373"/>
      <c r="DD129" s="373"/>
      <c r="DE129" s="373"/>
      <c r="DF129" s="373"/>
      <c r="DG129" s="373"/>
    </row>
    <row r="130" spans="1:111" ht="16.5" thickBot="1">
      <c r="A130" s="1032">
        <f t="shared" si="86"/>
        <v>109</v>
      </c>
      <c r="B130" s="14" t="s">
        <v>121</v>
      </c>
      <c r="C130" s="35">
        <v>43793</v>
      </c>
      <c r="D130" s="14" t="s">
        <v>74</v>
      </c>
      <c r="E130" s="12"/>
      <c r="F130" s="156">
        <v>2.4</v>
      </c>
      <c r="G130" s="156">
        <v>0</v>
      </c>
      <c r="H130" s="156">
        <v>3.8666666666666667</v>
      </c>
      <c r="I130" s="156">
        <v>0</v>
      </c>
      <c r="J130" s="156">
        <v>0</v>
      </c>
      <c r="K130" s="156">
        <v>0</v>
      </c>
      <c r="L130" s="156">
        <v>0</v>
      </c>
      <c r="M130" s="156">
        <v>0</v>
      </c>
      <c r="N130" s="156">
        <v>0</v>
      </c>
      <c r="O130" s="156">
        <v>0</v>
      </c>
      <c r="P130" s="156">
        <v>0</v>
      </c>
      <c r="Q130" s="156">
        <v>0</v>
      </c>
      <c r="R130" s="156"/>
      <c r="S130" s="156">
        <v>0</v>
      </c>
      <c r="T130" s="156">
        <v>0</v>
      </c>
      <c r="U130" s="156">
        <v>0</v>
      </c>
      <c r="V130" s="156">
        <v>0</v>
      </c>
      <c r="W130" s="156">
        <v>0</v>
      </c>
      <c r="X130" s="156">
        <v>0</v>
      </c>
      <c r="Y130" s="156">
        <v>0</v>
      </c>
      <c r="Z130" s="156">
        <v>0</v>
      </c>
      <c r="AA130" s="156">
        <v>0</v>
      </c>
      <c r="AB130" s="156">
        <v>0</v>
      </c>
      <c r="AC130" s="156">
        <v>0</v>
      </c>
      <c r="AD130" s="156">
        <v>0</v>
      </c>
      <c r="AE130" s="156">
        <v>0</v>
      </c>
      <c r="AF130" s="156">
        <v>0</v>
      </c>
      <c r="AG130" s="156">
        <v>0</v>
      </c>
      <c r="AH130" s="156">
        <v>0</v>
      </c>
      <c r="AI130" s="156">
        <v>0</v>
      </c>
      <c r="AJ130" s="156">
        <v>0</v>
      </c>
      <c r="AK130" s="156">
        <v>0</v>
      </c>
      <c r="AL130" s="156">
        <v>0</v>
      </c>
      <c r="AM130" s="156">
        <v>0</v>
      </c>
      <c r="AN130" s="157">
        <f t="shared" si="85"/>
        <v>6.2666666666666666</v>
      </c>
      <c r="AO130" s="13"/>
      <c r="AP130" s="263"/>
      <c r="AS130"/>
      <c r="CE130" s="373"/>
      <c r="CF130" s="373"/>
      <c r="CG130" s="373"/>
      <c r="CH130" s="373"/>
      <c r="CI130" s="373"/>
      <c r="CJ130" s="373"/>
      <c r="CK130" s="373"/>
      <c r="CL130" s="373"/>
      <c r="CM130" s="373"/>
      <c r="CN130" s="373"/>
      <c r="CO130" s="373"/>
      <c r="CP130" s="373"/>
      <c r="CQ130" s="373"/>
      <c r="CR130" s="373"/>
      <c r="CS130" s="373"/>
      <c r="CT130" s="373"/>
      <c r="CU130" s="373"/>
      <c r="CV130" s="373"/>
      <c r="CW130" s="373"/>
      <c r="CX130" s="373"/>
      <c r="CY130" s="373"/>
      <c r="CZ130" s="373"/>
      <c r="DA130" s="373"/>
      <c r="DB130" s="373"/>
      <c r="DC130" s="373"/>
      <c r="DD130" s="373"/>
      <c r="DE130" s="373"/>
      <c r="DF130" s="373"/>
      <c r="DG130" s="373"/>
    </row>
    <row r="131" spans="1:111">
      <c r="A131" s="1032">
        <f t="shared" si="86"/>
        <v>110</v>
      </c>
      <c r="B131" s="14" t="s">
        <v>121</v>
      </c>
      <c r="C131" s="35">
        <v>43811</v>
      </c>
      <c r="D131" s="14" t="s">
        <v>74</v>
      </c>
      <c r="E131" s="12"/>
      <c r="F131" s="156">
        <v>0.53333333333333333</v>
      </c>
      <c r="G131" s="156">
        <v>0</v>
      </c>
      <c r="H131" s="156">
        <v>4</v>
      </c>
      <c r="I131" s="156">
        <v>0</v>
      </c>
      <c r="J131" s="156">
        <v>0</v>
      </c>
      <c r="K131" s="156">
        <v>0</v>
      </c>
      <c r="L131" s="156">
        <v>0</v>
      </c>
      <c r="M131" s="156">
        <v>0</v>
      </c>
      <c r="N131" s="156">
        <v>0</v>
      </c>
      <c r="O131" s="156">
        <v>0</v>
      </c>
      <c r="P131" s="156">
        <v>0</v>
      </c>
      <c r="Q131" s="156">
        <v>0</v>
      </c>
      <c r="R131" s="156"/>
      <c r="S131" s="156">
        <v>0</v>
      </c>
      <c r="T131" s="156">
        <v>0</v>
      </c>
      <c r="U131" s="156">
        <v>0</v>
      </c>
      <c r="V131" s="156">
        <v>0</v>
      </c>
      <c r="W131" s="156">
        <v>0</v>
      </c>
      <c r="X131" s="156">
        <v>0</v>
      </c>
      <c r="Y131" s="156">
        <v>0</v>
      </c>
      <c r="Z131" s="156">
        <v>0</v>
      </c>
      <c r="AA131" s="156">
        <v>0</v>
      </c>
      <c r="AB131" s="156">
        <v>0</v>
      </c>
      <c r="AC131" s="156">
        <v>0</v>
      </c>
      <c r="AD131" s="156">
        <v>0</v>
      </c>
      <c r="AE131" s="156">
        <v>0</v>
      </c>
      <c r="AF131" s="156">
        <v>0</v>
      </c>
      <c r="AG131" s="156">
        <v>0</v>
      </c>
      <c r="AH131" s="156">
        <v>0</v>
      </c>
      <c r="AI131" s="156">
        <v>0</v>
      </c>
      <c r="AJ131" s="156">
        <v>0</v>
      </c>
      <c r="AK131" s="156">
        <v>0</v>
      </c>
      <c r="AL131" s="156">
        <v>0</v>
      </c>
      <c r="AM131" s="156">
        <v>0</v>
      </c>
      <c r="AN131" s="157">
        <f t="shared" si="85"/>
        <v>4.5333333333333332</v>
      </c>
      <c r="AO131" s="13"/>
      <c r="AP131" s="263"/>
      <c r="AS131"/>
      <c r="CE131" s="373"/>
      <c r="CF131" s="373"/>
      <c r="CG131" s="373"/>
      <c r="CH131" s="373"/>
      <c r="CI131" s="373"/>
      <c r="CJ131" s="373"/>
      <c r="CK131" s="373"/>
      <c r="CL131" s="373"/>
      <c r="CM131" s="373"/>
      <c r="CN131" s="373"/>
      <c r="CO131" s="373"/>
      <c r="CP131" s="373"/>
      <c r="CQ131" s="373"/>
      <c r="CR131" s="373"/>
      <c r="CS131" s="373"/>
      <c r="CT131" s="373"/>
      <c r="CU131" s="373"/>
      <c r="CV131" s="373"/>
      <c r="CW131" s="373"/>
      <c r="CX131" s="373"/>
      <c r="CY131" s="373"/>
      <c r="CZ131" s="373"/>
      <c r="DA131" s="373"/>
      <c r="DB131" s="373"/>
      <c r="DC131" s="373"/>
      <c r="DD131" s="373"/>
      <c r="DE131" s="373"/>
      <c r="DF131" s="373"/>
      <c r="DG131" s="373"/>
    </row>
    <row r="132" spans="1:111">
      <c r="B132" s="415"/>
      <c r="C132" s="416"/>
      <c r="D132" s="720" t="s">
        <v>219</v>
      </c>
      <c r="E132" s="402"/>
      <c r="F132" s="405">
        <f>AVERAGE(F116:F131)</f>
        <v>34.141666666666659</v>
      </c>
      <c r="G132" s="405">
        <f>AVERAGE(G116:G131)</f>
        <v>16.416666666666668</v>
      </c>
      <c r="H132" s="405">
        <f>AVERAGE(H116:H131)</f>
        <v>8.8666666666666689</v>
      </c>
      <c r="I132" s="405">
        <f t="shared" ref="I132:AM132" si="87">AVERAGE(I116:I131)</f>
        <v>2.4</v>
      </c>
      <c r="J132" s="405">
        <f t="shared" ref="J132:Q132" si="88">AVERAGE(J116:J131)</f>
        <v>0</v>
      </c>
      <c r="K132" s="405">
        <f t="shared" si="88"/>
        <v>8.3333333333333332E-3</v>
      </c>
      <c r="L132" s="405">
        <f t="shared" si="88"/>
        <v>0.21666666666666667</v>
      </c>
      <c r="M132" s="405">
        <f t="shared" si="88"/>
        <v>1.6666666666666666E-2</v>
      </c>
      <c r="N132" s="405">
        <f t="shared" si="88"/>
        <v>0.16666666666666666</v>
      </c>
      <c r="O132" s="405">
        <f t="shared" si="88"/>
        <v>0.15</v>
      </c>
      <c r="P132" s="405">
        <f t="shared" si="88"/>
        <v>0</v>
      </c>
      <c r="Q132" s="405">
        <f t="shared" si="88"/>
        <v>0</v>
      </c>
      <c r="R132" s="405"/>
      <c r="S132" s="405">
        <f t="shared" si="87"/>
        <v>0</v>
      </c>
      <c r="T132" s="405">
        <f t="shared" si="87"/>
        <v>8.3333333333333332E-3</v>
      </c>
      <c r="U132" s="405">
        <f t="shared" si="87"/>
        <v>0</v>
      </c>
      <c r="V132" s="405">
        <f t="shared" si="87"/>
        <v>0</v>
      </c>
      <c r="W132" s="405">
        <f t="shared" si="87"/>
        <v>1.3333333333333332E-2</v>
      </c>
      <c r="X132" s="405">
        <f t="shared" si="87"/>
        <v>0</v>
      </c>
      <c r="Y132" s="405">
        <f t="shared" si="87"/>
        <v>0</v>
      </c>
      <c r="Z132" s="405">
        <f t="shared" si="87"/>
        <v>0</v>
      </c>
      <c r="AA132" s="405">
        <f t="shared" si="87"/>
        <v>0</v>
      </c>
      <c r="AB132" s="405">
        <f t="shared" si="87"/>
        <v>0</v>
      </c>
      <c r="AC132" s="405">
        <f t="shared" si="87"/>
        <v>0</v>
      </c>
      <c r="AD132" s="405">
        <f t="shared" si="87"/>
        <v>0</v>
      </c>
      <c r="AE132" s="405">
        <f t="shared" si="87"/>
        <v>0</v>
      </c>
      <c r="AF132" s="405">
        <f t="shared" si="87"/>
        <v>1.6666666666666666E-2</v>
      </c>
      <c r="AG132" s="405">
        <f t="shared" si="87"/>
        <v>0</v>
      </c>
      <c r="AH132" s="405">
        <f t="shared" si="87"/>
        <v>0</v>
      </c>
      <c r="AI132" s="405">
        <f t="shared" si="87"/>
        <v>0</v>
      </c>
      <c r="AJ132" s="405">
        <f t="shared" si="87"/>
        <v>0</v>
      </c>
      <c r="AK132" s="405">
        <f t="shared" si="87"/>
        <v>0</v>
      </c>
      <c r="AL132" s="405">
        <f>AVERAGE(AL116:AL131)</f>
        <v>0</v>
      </c>
      <c r="AM132" s="405">
        <f t="shared" si="87"/>
        <v>0</v>
      </c>
      <c r="AN132" s="859">
        <f>SUM(AN116:AN131)</f>
        <v>998.66666666666663</v>
      </c>
      <c r="AO132" s="13"/>
      <c r="AP132" s="263"/>
      <c r="AS132"/>
      <c r="CE132" s="373"/>
      <c r="CF132" s="373"/>
      <c r="CG132" s="373"/>
      <c r="CH132" s="373"/>
      <c r="CI132" s="373"/>
      <c r="CJ132" s="373"/>
      <c r="CK132" s="373"/>
      <c r="CL132" s="373"/>
      <c r="CM132" s="373"/>
      <c r="CN132" s="373"/>
      <c r="CO132" s="373"/>
      <c r="CP132" s="373"/>
      <c r="CQ132" s="373"/>
      <c r="CR132" s="373"/>
      <c r="CS132" s="373"/>
      <c r="CT132" s="373"/>
      <c r="CU132" s="373"/>
      <c r="CV132" s="373"/>
      <c r="CW132" s="373"/>
      <c r="CX132" s="373"/>
      <c r="CY132" s="373"/>
      <c r="CZ132" s="373"/>
      <c r="DA132" s="373"/>
      <c r="DB132" s="373"/>
      <c r="DC132" s="373"/>
      <c r="DD132" s="373"/>
      <c r="DE132" s="373"/>
      <c r="DF132" s="373"/>
      <c r="DG132" s="373"/>
    </row>
    <row r="133" spans="1:111">
      <c r="B133" s="13"/>
      <c r="C133" s="399"/>
      <c r="D133" s="17"/>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263"/>
      <c r="AS133"/>
      <c r="CE133" s="373"/>
      <c r="CF133" s="373"/>
      <c r="CG133" s="373"/>
      <c r="CH133" s="373"/>
      <c r="CI133" s="373"/>
      <c r="CJ133" s="373"/>
      <c r="CK133" s="373"/>
      <c r="CL133" s="373"/>
      <c r="CM133" s="373"/>
      <c r="CN133" s="373"/>
      <c r="CO133" s="373"/>
      <c r="CP133" s="373"/>
      <c r="CQ133" s="373"/>
      <c r="CR133" s="373"/>
      <c r="CS133" s="373"/>
      <c r="CT133" s="373"/>
      <c r="CU133" s="373"/>
      <c r="CV133" s="373"/>
      <c r="CW133" s="373"/>
      <c r="CX133" s="373"/>
      <c r="CY133" s="373"/>
      <c r="CZ133" s="373"/>
      <c r="DA133" s="373"/>
      <c r="DB133" s="373"/>
      <c r="DC133" s="373"/>
      <c r="DD133" s="373"/>
      <c r="DE133" s="373"/>
      <c r="DF133" s="373"/>
      <c r="DG133" s="373"/>
    </row>
    <row r="134" spans="1:111" ht="16.5" thickBot="1">
      <c r="B134" s="13"/>
      <c r="C134" s="399"/>
      <c r="D134" s="17"/>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263"/>
      <c r="AS134"/>
      <c r="CE134" s="373"/>
      <c r="CF134" s="373"/>
      <c r="CG134" s="373"/>
      <c r="CH134" s="373"/>
      <c r="CI134" s="373"/>
      <c r="CJ134" s="373"/>
      <c r="CK134" s="373"/>
      <c r="CL134" s="373"/>
      <c r="CM134" s="373"/>
      <c r="CN134" s="373"/>
      <c r="CO134" s="373"/>
      <c r="CP134" s="373"/>
      <c r="CQ134" s="373"/>
      <c r="CR134" s="373"/>
      <c r="CS134" s="373"/>
      <c r="CT134" s="373"/>
      <c r="CU134" s="373"/>
      <c r="CV134" s="373"/>
      <c r="CW134" s="373"/>
      <c r="CX134" s="373"/>
      <c r="CY134" s="373"/>
      <c r="CZ134" s="373"/>
      <c r="DA134" s="373"/>
      <c r="DB134" s="373"/>
      <c r="DC134" s="373"/>
      <c r="DD134" s="373"/>
      <c r="DE134" s="373"/>
      <c r="DF134" s="373"/>
      <c r="DG134" s="373"/>
    </row>
    <row r="135" spans="1:111" ht="16.5" thickBot="1">
      <c r="A135" s="1032">
        <f>A131+1</f>
        <v>111</v>
      </c>
      <c r="B135" s="415" t="s">
        <v>94</v>
      </c>
      <c r="C135" s="416">
        <v>43168</v>
      </c>
      <c r="D135" s="14" t="s">
        <v>211</v>
      </c>
      <c r="E135" s="402"/>
      <c r="F135" s="404">
        <v>506.66666666666669</v>
      </c>
      <c r="G135" s="404">
        <v>0.13333333333333333</v>
      </c>
      <c r="H135" s="404">
        <v>94</v>
      </c>
      <c r="I135" s="404">
        <v>4</v>
      </c>
      <c r="J135" s="404">
        <v>0</v>
      </c>
      <c r="K135" s="404">
        <v>0</v>
      </c>
      <c r="L135" s="404">
        <v>0</v>
      </c>
      <c r="M135" s="404">
        <v>0</v>
      </c>
      <c r="N135" s="404">
        <v>0</v>
      </c>
      <c r="O135" s="404">
        <v>0</v>
      </c>
      <c r="P135" s="404"/>
      <c r="Q135" s="404">
        <v>0</v>
      </c>
      <c r="R135" s="404"/>
      <c r="S135" s="404">
        <v>0</v>
      </c>
      <c r="T135" s="404">
        <v>0</v>
      </c>
      <c r="U135" s="404">
        <v>0</v>
      </c>
      <c r="V135" s="404">
        <v>0</v>
      </c>
      <c r="W135" s="404"/>
      <c r="X135" s="404">
        <v>0</v>
      </c>
      <c r="Y135" s="404">
        <v>0</v>
      </c>
      <c r="Z135" s="404">
        <v>0</v>
      </c>
      <c r="AA135" s="404">
        <v>0</v>
      </c>
      <c r="AB135" s="404"/>
      <c r="AC135" s="404"/>
      <c r="AD135" s="404"/>
      <c r="AE135" s="404"/>
      <c r="AF135" s="404">
        <v>0</v>
      </c>
      <c r="AG135" s="404">
        <v>0</v>
      </c>
      <c r="AH135" s="404"/>
      <c r="AI135" s="404"/>
      <c r="AJ135" s="404">
        <v>0</v>
      </c>
      <c r="AK135" s="404"/>
      <c r="AL135" s="404"/>
      <c r="AM135" s="404"/>
      <c r="AN135" s="403">
        <f t="shared" ref="AN135:AN154" si="89">SUM(F135:AM135)</f>
        <v>604.79999999999995</v>
      </c>
      <c r="AO135" s="13"/>
      <c r="AP135" s="263"/>
      <c r="AS135"/>
      <c r="CE135" s="373"/>
      <c r="CF135" s="373"/>
      <c r="CG135" s="373"/>
      <c r="CH135" s="373"/>
      <c r="CI135" s="373"/>
      <c r="CJ135" s="373"/>
      <c r="CK135" s="373"/>
      <c r="CL135" s="373"/>
      <c r="CM135" s="373"/>
      <c r="CN135" s="373"/>
      <c r="CO135" s="373"/>
      <c r="CP135" s="373"/>
      <c r="CQ135" s="373"/>
      <c r="CR135" s="373"/>
      <c r="CS135" s="373"/>
      <c r="CT135" s="373"/>
      <c r="CU135" s="373"/>
      <c r="CV135" s="373"/>
      <c r="CW135" s="373"/>
      <c r="CX135" s="373"/>
      <c r="CY135" s="373"/>
      <c r="CZ135" s="373"/>
      <c r="DA135" s="373"/>
      <c r="DB135" s="373"/>
      <c r="DC135" s="373"/>
      <c r="DD135" s="373"/>
      <c r="DE135" s="373"/>
      <c r="DF135" s="373"/>
      <c r="DG135" s="373"/>
    </row>
    <row r="136" spans="1:111" ht="16.5" thickBot="1">
      <c r="A136" s="1032">
        <f t="shared" ref="A136:A154" si="90">A135+1</f>
        <v>112</v>
      </c>
      <c r="B136" s="415" t="s">
        <v>94</v>
      </c>
      <c r="C136" s="416">
        <v>43201</v>
      </c>
      <c r="D136" s="14" t="s">
        <v>211</v>
      </c>
      <c r="E136" s="402"/>
      <c r="F136" s="404">
        <v>6.1333333333333329</v>
      </c>
      <c r="G136" s="404">
        <v>72.400000000000006</v>
      </c>
      <c r="H136" s="404">
        <v>37.6</v>
      </c>
      <c r="I136" s="404">
        <v>0.4</v>
      </c>
      <c r="J136" s="404">
        <v>0</v>
      </c>
      <c r="K136" s="404">
        <v>0</v>
      </c>
      <c r="L136" s="404">
        <v>0</v>
      </c>
      <c r="M136" s="404">
        <v>0</v>
      </c>
      <c r="N136" s="404">
        <v>0</v>
      </c>
      <c r="O136" s="404">
        <v>0</v>
      </c>
      <c r="P136" s="404"/>
      <c r="Q136" s="404">
        <v>0</v>
      </c>
      <c r="R136" s="404"/>
      <c r="S136" s="404">
        <v>0</v>
      </c>
      <c r="T136" s="404">
        <v>0</v>
      </c>
      <c r="U136" s="404">
        <v>0</v>
      </c>
      <c r="V136" s="404">
        <v>0</v>
      </c>
      <c r="W136" s="404"/>
      <c r="X136" s="404">
        <v>0</v>
      </c>
      <c r="Y136" s="404">
        <v>0</v>
      </c>
      <c r="Z136" s="404">
        <v>0</v>
      </c>
      <c r="AA136" s="404">
        <v>0</v>
      </c>
      <c r="AB136" s="404"/>
      <c r="AC136" s="404"/>
      <c r="AD136" s="404"/>
      <c r="AE136" s="404"/>
      <c r="AF136" s="404">
        <v>0</v>
      </c>
      <c r="AG136" s="404">
        <v>0</v>
      </c>
      <c r="AH136" s="404"/>
      <c r="AI136" s="404"/>
      <c r="AJ136" s="404">
        <v>0</v>
      </c>
      <c r="AK136" s="404"/>
      <c r="AL136" s="404"/>
      <c r="AM136" s="404"/>
      <c r="AN136" s="403">
        <f t="shared" si="89"/>
        <v>116.53333333333333</v>
      </c>
      <c r="AO136" s="13"/>
      <c r="AP136" s="263"/>
      <c r="AS136"/>
      <c r="CE136" s="373"/>
      <c r="CF136" s="373"/>
      <c r="CG136" s="373"/>
      <c r="CH136" s="373"/>
      <c r="CI136" s="373"/>
      <c r="CJ136" s="373"/>
      <c r="CK136" s="373"/>
      <c r="CL136" s="373"/>
      <c r="CM136" s="373"/>
      <c r="CN136" s="373"/>
      <c r="CO136" s="373"/>
      <c r="CP136" s="373"/>
      <c r="CQ136" s="373"/>
      <c r="CR136" s="373"/>
      <c r="CS136" s="373"/>
      <c r="CT136" s="373"/>
      <c r="CU136" s="373"/>
      <c r="CV136" s="373"/>
      <c r="CW136" s="373"/>
      <c r="CX136" s="373"/>
      <c r="CY136" s="373"/>
      <c r="CZ136" s="373"/>
      <c r="DA136" s="373"/>
      <c r="DB136" s="373"/>
      <c r="DC136" s="373"/>
      <c r="DD136" s="373"/>
      <c r="DE136" s="373"/>
      <c r="DF136" s="373"/>
      <c r="DG136" s="373"/>
    </row>
    <row r="137" spans="1:111" ht="16.5" thickBot="1">
      <c r="A137" s="1032">
        <f t="shared" si="90"/>
        <v>113</v>
      </c>
      <c r="B137" s="415" t="s">
        <v>94</v>
      </c>
      <c r="C137" s="416">
        <v>43234</v>
      </c>
      <c r="D137" s="14" t="s">
        <v>211</v>
      </c>
      <c r="E137" s="402"/>
      <c r="F137" s="404">
        <v>6</v>
      </c>
      <c r="G137" s="404">
        <v>0.13333333333333333</v>
      </c>
      <c r="H137" s="404">
        <v>0.53333333333333333</v>
      </c>
      <c r="I137" s="404">
        <v>3.0666666666666664</v>
      </c>
      <c r="J137" s="404">
        <v>0</v>
      </c>
      <c r="K137" s="404">
        <v>0</v>
      </c>
      <c r="L137" s="404">
        <v>0.13333333333333333</v>
      </c>
      <c r="M137" s="404">
        <v>0</v>
      </c>
      <c r="N137" s="404">
        <v>0</v>
      </c>
      <c r="O137" s="404">
        <v>0</v>
      </c>
      <c r="P137" s="404"/>
      <c r="Q137" s="404">
        <v>0</v>
      </c>
      <c r="R137" s="404"/>
      <c r="S137" s="404">
        <v>0</v>
      </c>
      <c r="T137" s="404">
        <v>0</v>
      </c>
      <c r="U137" s="404">
        <v>0</v>
      </c>
      <c r="V137" s="404">
        <v>0</v>
      </c>
      <c r="W137" s="404"/>
      <c r="X137" s="404">
        <v>0</v>
      </c>
      <c r="Y137" s="404">
        <v>0</v>
      </c>
      <c r="Z137" s="404">
        <v>0</v>
      </c>
      <c r="AA137" s="404">
        <v>0</v>
      </c>
      <c r="AB137" s="404"/>
      <c r="AC137" s="404"/>
      <c r="AD137" s="404"/>
      <c r="AE137" s="404"/>
      <c r="AF137" s="404">
        <v>0</v>
      </c>
      <c r="AG137" s="404">
        <v>0</v>
      </c>
      <c r="AH137" s="404"/>
      <c r="AI137" s="404"/>
      <c r="AJ137" s="404">
        <v>0</v>
      </c>
      <c r="AK137" s="404"/>
      <c r="AL137" s="404"/>
      <c r="AM137" s="404"/>
      <c r="AN137" s="403">
        <f t="shared" si="89"/>
        <v>9.8666666666666671</v>
      </c>
      <c r="AO137" s="13"/>
      <c r="AP137" s="263"/>
      <c r="AS137"/>
      <c r="CE137" s="373"/>
      <c r="CF137" s="373"/>
      <c r="CG137" s="373"/>
      <c r="CH137" s="373"/>
      <c r="CI137" s="373"/>
      <c r="CJ137" s="373"/>
      <c r="CK137" s="373"/>
      <c r="CL137" s="373"/>
      <c r="CM137" s="373"/>
      <c r="CN137" s="373"/>
      <c r="CO137" s="373"/>
      <c r="CP137" s="373"/>
      <c r="CQ137" s="373"/>
      <c r="CR137" s="373"/>
      <c r="CS137" s="373"/>
      <c r="CT137" s="373"/>
      <c r="CU137" s="373"/>
      <c r="CV137" s="373"/>
      <c r="CW137" s="373"/>
      <c r="CX137" s="373"/>
      <c r="CY137" s="373"/>
      <c r="CZ137" s="373"/>
      <c r="DA137" s="373"/>
      <c r="DB137" s="373"/>
      <c r="DC137" s="373"/>
      <c r="DD137" s="373"/>
      <c r="DE137" s="373"/>
      <c r="DF137" s="373"/>
      <c r="DG137" s="373"/>
    </row>
    <row r="138" spans="1:111" ht="16.5" thickBot="1">
      <c r="A138" s="1032">
        <f t="shared" si="90"/>
        <v>114</v>
      </c>
      <c r="B138" s="415" t="s">
        <v>94</v>
      </c>
      <c r="C138" s="416">
        <v>43238</v>
      </c>
      <c r="D138" s="14" t="s">
        <v>211</v>
      </c>
      <c r="E138" s="402"/>
      <c r="F138" s="404">
        <v>5.6</v>
      </c>
      <c r="G138" s="404">
        <v>0.13333333333333333</v>
      </c>
      <c r="H138" s="404">
        <v>0</v>
      </c>
      <c r="I138" s="404">
        <v>5.0666666666666664</v>
      </c>
      <c r="J138" s="404">
        <v>0</v>
      </c>
      <c r="K138" s="404">
        <v>0</v>
      </c>
      <c r="L138" s="404">
        <v>0</v>
      </c>
      <c r="M138" s="404">
        <v>0</v>
      </c>
      <c r="N138" s="404">
        <v>0</v>
      </c>
      <c r="O138" s="404">
        <v>0</v>
      </c>
      <c r="P138" s="404"/>
      <c r="Q138" s="404">
        <v>0</v>
      </c>
      <c r="R138" s="404"/>
      <c r="S138" s="404">
        <v>0</v>
      </c>
      <c r="T138" s="404">
        <v>0</v>
      </c>
      <c r="U138" s="404">
        <v>0</v>
      </c>
      <c r="V138" s="404">
        <v>0</v>
      </c>
      <c r="W138" s="404"/>
      <c r="X138" s="404">
        <v>0</v>
      </c>
      <c r="Y138" s="404">
        <v>0</v>
      </c>
      <c r="Z138" s="404">
        <v>0</v>
      </c>
      <c r="AA138" s="404">
        <v>0</v>
      </c>
      <c r="AB138" s="404"/>
      <c r="AC138" s="404"/>
      <c r="AD138" s="404"/>
      <c r="AE138" s="404"/>
      <c r="AF138" s="404">
        <v>0</v>
      </c>
      <c r="AG138" s="404">
        <v>0</v>
      </c>
      <c r="AH138" s="404"/>
      <c r="AI138" s="404"/>
      <c r="AJ138" s="404">
        <v>0</v>
      </c>
      <c r="AK138" s="404"/>
      <c r="AL138" s="404"/>
      <c r="AM138" s="404"/>
      <c r="AN138" s="403">
        <f t="shared" si="89"/>
        <v>10.8</v>
      </c>
      <c r="AO138" s="13"/>
      <c r="AP138" s="263"/>
      <c r="AS138"/>
      <c r="CE138" s="373"/>
      <c r="CF138" s="373"/>
      <c r="CG138" s="373"/>
      <c r="CH138" s="373"/>
      <c r="CI138" s="373"/>
      <c r="CJ138" s="373"/>
      <c r="CK138" s="373"/>
      <c r="CL138" s="373"/>
      <c r="CM138" s="373"/>
      <c r="CN138" s="373"/>
      <c r="CO138" s="373"/>
      <c r="CP138" s="373"/>
      <c r="CQ138" s="373"/>
      <c r="CR138" s="373"/>
      <c r="CS138" s="373"/>
      <c r="CT138" s="373"/>
      <c r="CU138" s="373"/>
      <c r="CV138" s="373"/>
      <c r="CW138" s="373"/>
      <c r="CX138" s="373"/>
      <c r="CY138" s="373"/>
      <c r="CZ138" s="373"/>
      <c r="DA138" s="373"/>
      <c r="DB138" s="373"/>
      <c r="DC138" s="373"/>
      <c r="DD138" s="373"/>
      <c r="DE138" s="373"/>
      <c r="DF138" s="373"/>
      <c r="DG138" s="373"/>
    </row>
    <row r="139" spans="1:111" ht="16.5" thickBot="1">
      <c r="A139" s="1032">
        <f t="shared" si="90"/>
        <v>115</v>
      </c>
      <c r="B139" s="415" t="s">
        <v>94</v>
      </c>
      <c r="C139" s="416">
        <v>43241</v>
      </c>
      <c r="D139" s="14" t="s">
        <v>211</v>
      </c>
      <c r="E139" s="402"/>
      <c r="F139" s="404">
        <v>9.4666666666666668</v>
      </c>
      <c r="G139" s="404">
        <v>0</v>
      </c>
      <c r="H139" s="404">
        <v>0</v>
      </c>
      <c r="I139" s="404">
        <v>5.2</v>
      </c>
      <c r="J139" s="404">
        <v>0</v>
      </c>
      <c r="K139" s="404">
        <v>0</v>
      </c>
      <c r="L139" s="404">
        <v>0.26666666666666666</v>
      </c>
      <c r="M139" s="404">
        <v>0</v>
      </c>
      <c r="N139" s="404">
        <v>0.13333333333333333</v>
      </c>
      <c r="O139" s="404">
        <v>0</v>
      </c>
      <c r="P139" s="404"/>
      <c r="Q139" s="404">
        <v>0</v>
      </c>
      <c r="R139" s="404"/>
      <c r="S139" s="404">
        <v>0</v>
      </c>
      <c r="T139" s="404">
        <v>0</v>
      </c>
      <c r="U139" s="404">
        <v>0</v>
      </c>
      <c r="V139" s="404">
        <v>0</v>
      </c>
      <c r="W139" s="404"/>
      <c r="X139" s="404">
        <v>0</v>
      </c>
      <c r="Y139" s="404">
        <v>0</v>
      </c>
      <c r="Z139" s="404">
        <v>0</v>
      </c>
      <c r="AA139" s="404">
        <v>0</v>
      </c>
      <c r="AB139" s="404"/>
      <c r="AC139" s="404"/>
      <c r="AD139" s="404"/>
      <c r="AE139" s="404"/>
      <c r="AF139" s="404">
        <v>0</v>
      </c>
      <c r="AG139" s="404">
        <v>0</v>
      </c>
      <c r="AH139" s="404"/>
      <c r="AI139" s="404"/>
      <c r="AJ139" s="404">
        <v>0</v>
      </c>
      <c r="AK139" s="404"/>
      <c r="AL139" s="404"/>
      <c r="AM139" s="404"/>
      <c r="AN139" s="403">
        <f t="shared" si="89"/>
        <v>15.066666666666668</v>
      </c>
      <c r="AO139" s="13"/>
      <c r="AP139" s="263"/>
      <c r="AS139"/>
      <c r="CE139" s="373"/>
      <c r="CF139" s="373"/>
      <c r="CG139" s="373"/>
      <c r="CH139" s="373"/>
      <c r="CI139" s="373"/>
      <c r="CJ139" s="373"/>
      <c r="CK139" s="373"/>
      <c r="CL139" s="373"/>
      <c r="CM139" s="373"/>
      <c r="CN139" s="373"/>
      <c r="CO139" s="373"/>
      <c r="CP139" s="373"/>
      <c r="CQ139" s="373"/>
      <c r="CR139" s="373"/>
      <c r="CS139" s="373"/>
      <c r="CT139" s="373"/>
      <c r="CU139" s="373"/>
      <c r="CV139" s="373"/>
      <c r="CW139" s="373"/>
      <c r="CX139" s="373"/>
      <c r="CY139" s="373"/>
      <c r="CZ139" s="373"/>
      <c r="DA139" s="373"/>
      <c r="DB139" s="373"/>
      <c r="DC139" s="373"/>
      <c r="DD139" s="373"/>
      <c r="DE139" s="373"/>
      <c r="DF139" s="373"/>
      <c r="DG139" s="373"/>
    </row>
    <row r="140" spans="1:111" s="13" customFormat="1" ht="16.5" thickBot="1">
      <c r="A140" s="1032">
        <f t="shared" si="90"/>
        <v>116</v>
      </c>
      <c r="B140" s="415" t="s">
        <v>94</v>
      </c>
      <c r="C140" s="416">
        <v>43336</v>
      </c>
      <c r="D140" s="14" t="s">
        <v>211</v>
      </c>
      <c r="E140" s="402"/>
      <c r="F140" s="404">
        <v>16.266666666666666</v>
      </c>
      <c r="G140" s="404">
        <v>0</v>
      </c>
      <c r="H140" s="404">
        <v>0.26666666666666666</v>
      </c>
      <c r="I140" s="404">
        <v>0.13333333333333333</v>
      </c>
      <c r="J140" s="404">
        <v>0</v>
      </c>
      <c r="K140" s="404">
        <v>0</v>
      </c>
      <c r="L140" s="404">
        <v>0</v>
      </c>
      <c r="M140" s="404">
        <v>0</v>
      </c>
      <c r="N140" s="404">
        <v>0.13333333333333333</v>
      </c>
      <c r="O140" s="404">
        <v>0</v>
      </c>
      <c r="P140" s="404"/>
      <c r="Q140" s="404">
        <v>0</v>
      </c>
      <c r="R140" s="404"/>
      <c r="S140" s="404">
        <v>0</v>
      </c>
      <c r="T140" s="404">
        <v>0</v>
      </c>
      <c r="U140" s="404">
        <v>0</v>
      </c>
      <c r="V140" s="404">
        <v>0</v>
      </c>
      <c r="W140" s="404"/>
      <c r="X140" s="404">
        <v>0</v>
      </c>
      <c r="Y140" s="404">
        <v>0</v>
      </c>
      <c r="Z140" s="404">
        <v>0</v>
      </c>
      <c r="AA140" s="404">
        <v>0</v>
      </c>
      <c r="AB140" s="404"/>
      <c r="AC140" s="404"/>
      <c r="AD140" s="404"/>
      <c r="AE140" s="404"/>
      <c r="AF140" s="404">
        <v>0</v>
      </c>
      <c r="AG140" s="404">
        <v>0</v>
      </c>
      <c r="AH140" s="404"/>
      <c r="AI140" s="404"/>
      <c r="AJ140" s="404">
        <v>0</v>
      </c>
      <c r="AK140" s="404"/>
      <c r="AL140" s="404"/>
      <c r="AM140" s="404"/>
      <c r="AN140" s="403">
        <f t="shared" si="89"/>
        <v>16.799999999999997</v>
      </c>
      <c r="AP140" s="263"/>
      <c r="AQ140" s="886"/>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s="373"/>
      <c r="CF140" s="373"/>
      <c r="CG140" s="373"/>
      <c r="CH140" s="373"/>
      <c r="CI140" s="373"/>
      <c r="CJ140" s="373"/>
      <c r="CK140" s="373"/>
      <c r="CL140" s="373"/>
      <c r="CM140" s="373"/>
      <c r="CN140" s="373"/>
      <c r="CO140" s="373"/>
      <c r="CP140" s="373"/>
      <c r="CQ140" s="373"/>
      <c r="CR140" s="373"/>
      <c r="CS140" s="373"/>
      <c r="CT140" s="373"/>
      <c r="CU140" s="373"/>
      <c r="CV140" s="373"/>
      <c r="CW140" s="373"/>
      <c r="CX140" s="373"/>
      <c r="CY140" s="373"/>
      <c r="CZ140" s="373"/>
      <c r="DA140" s="373"/>
      <c r="DB140" s="373"/>
      <c r="DC140" s="373"/>
      <c r="DD140" s="373"/>
      <c r="DE140" s="373"/>
      <c r="DF140" s="373"/>
      <c r="DG140" s="373"/>
    </row>
    <row r="141" spans="1:111" s="13" customFormat="1" ht="16.5" thickBot="1">
      <c r="A141" s="1032">
        <f t="shared" si="90"/>
        <v>117</v>
      </c>
      <c r="B141" s="415" t="s">
        <v>94</v>
      </c>
      <c r="C141" s="416">
        <v>43371</v>
      </c>
      <c r="D141" s="14" t="s">
        <v>211</v>
      </c>
      <c r="E141" s="402"/>
      <c r="F141" s="404">
        <v>0.13333333333333333</v>
      </c>
      <c r="G141" s="404">
        <v>0</v>
      </c>
      <c r="H141" s="404">
        <v>44.533333333333331</v>
      </c>
      <c r="I141" s="404">
        <v>11.466666666666667</v>
      </c>
      <c r="J141" s="404">
        <v>0</v>
      </c>
      <c r="K141" s="404">
        <v>0</v>
      </c>
      <c r="L141" s="404">
        <v>0</v>
      </c>
      <c r="M141" s="404">
        <v>0</v>
      </c>
      <c r="N141" s="404">
        <v>0</v>
      </c>
      <c r="O141" s="404">
        <v>0</v>
      </c>
      <c r="P141" s="404"/>
      <c r="Q141" s="404">
        <v>0</v>
      </c>
      <c r="R141" s="404"/>
      <c r="S141" s="404">
        <v>0</v>
      </c>
      <c r="T141" s="404">
        <v>0</v>
      </c>
      <c r="U141" s="404">
        <v>0</v>
      </c>
      <c r="V141" s="404">
        <v>0</v>
      </c>
      <c r="W141" s="404"/>
      <c r="X141" s="404">
        <v>0</v>
      </c>
      <c r="Y141" s="404">
        <v>0</v>
      </c>
      <c r="Z141" s="404">
        <v>0</v>
      </c>
      <c r="AA141" s="404">
        <v>0</v>
      </c>
      <c r="AB141" s="404"/>
      <c r="AC141" s="404"/>
      <c r="AD141" s="404"/>
      <c r="AE141" s="404"/>
      <c r="AF141" s="404">
        <v>0</v>
      </c>
      <c r="AG141" s="404">
        <v>0</v>
      </c>
      <c r="AH141" s="404"/>
      <c r="AI141" s="404"/>
      <c r="AJ141" s="404">
        <v>0</v>
      </c>
      <c r="AK141" s="404"/>
      <c r="AL141" s="404"/>
      <c r="AM141" s="404"/>
      <c r="AN141" s="403">
        <f t="shared" si="89"/>
        <v>56.133333333333333</v>
      </c>
      <c r="AP141" s="263"/>
      <c r="AQ141" s="886"/>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s="373"/>
      <c r="CF141" s="373"/>
      <c r="CG141" s="373"/>
      <c r="CH141" s="373"/>
      <c r="CI141" s="373"/>
      <c r="CJ141" s="373"/>
      <c r="CK141" s="373"/>
      <c r="CL141" s="373"/>
      <c r="CM141" s="373"/>
      <c r="CN141" s="373"/>
      <c r="CO141" s="373"/>
      <c r="CP141" s="373"/>
      <c r="CQ141" s="373"/>
      <c r="CR141" s="373"/>
      <c r="CS141" s="373"/>
      <c r="CT141" s="373"/>
      <c r="CU141" s="373"/>
      <c r="CV141" s="373"/>
      <c r="CW141" s="373"/>
      <c r="CX141" s="373"/>
      <c r="CY141" s="373"/>
      <c r="CZ141" s="373"/>
      <c r="DA141" s="373"/>
      <c r="DB141" s="373"/>
      <c r="DC141" s="373"/>
      <c r="DD141" s="373"/>
      <c r="DE141" s="373"/>
      <c r="DF141" s="373"/>
      <c r="DG141" s="373"/>
    </row>
    <row r="142" spans="1:111" ht="16.5" thickBot="1">
      <c r="A142" s="1032">
        <f t="shared" si="90"/>
        <v>118</v>
      </c>
      <c r="B142" s="415" t="s">
        <v>94</v>
      </c>
      <c r="C142" s="416">
        <v>43397</v>
      </c>
      <c r="D142" s="14" t="s">
        <v>211</v>
      </c>
      <c r="E142" s="402"/>
      <c r="F142" s="404">
        <v>1.7333333333333334</v>
      </c>
      <c r="G142" s="404">
        <v>0</v>
      </c>
      <c r="H142" s="404">
        <v>0</v>
      </c>
      <c r="I142" s="404">
        <v>1.4666666666666666</v>
      </c>
      <c r="J142" s="404">
        <v>0</v>
      </c>
      <c r="K142" s="404">
        <v>0</v>
      </c>
      <c r="L142" s="404">
        <v>0.4</v>
      </c>
      <c r="M142" s="404">
        <v>0</v>
      </c>
      <c r="N142" s="404">
        <v>0</v>
      </c>
      <c r="O142" s="404">
        <v>0</v>
      </c>
      <c r="P142" s="404"/>
      <c r="Q142" s="404">
        <v>0</v>
      </c>
      <c r="R142" s="404"/>
      <c r="S142" s="404">
        <v>0</v>
      </c>
      <c r="T142" s="404">
        <v>0</v>
      </c>
      <c r="U142" s="404">
        <v>0</v>
      </c>
      <c r="V142" s="404">
        <v>0</v>
      </c>
      <c r="W142" s="404"/>
      <c r="X142" s="404">
        <v>0</v>
      </c>
      <c r="Y142" s="404">
        <v>0</v>
      </c>
      <c r="Z142" s="404">
        <v>0</v>
      </c>
      <c r="AA142" s="404">
        <v>0</v>
      </c>
      <c r="AB142" s="404"/>
      <c r="AC142" s="404"/>
      <c r="AD142" s="404"/>
      <c r="AE142" s="404"/>
      <c r="AF142" s="404">
        <v>0</v>
      </c>
      <c r="AG142" s="404">
        <v>0</v>
      </c>
      <c r="AH142" s="404"/>
      <c r="AI142" s="404"/>
      <c r="AJ142" s="404">
        <v>0</v>
      </c>
      <c r="AK142" s="404"/>
      <c r="AL142" s="404"/>
      <c r="AM142" s="404"/>
      <c r="AN142" s="403">
        <f t="shared" si="89"/>
        <v>3.6</v>
      </c>
      <c r="AO142" s="13"/>
      <c r="AP142" s="263"/>
      <c r="AS142"/>
      <c r="CE142" s="373"/>
      <c r="CF142" s="373"/>
      <c r="CG142" s="373"/>
      <c r="CH142" s="373"/>
      <c r="CI142" s="373"/>
      <c r="CJ142" s="373"/>
      <c r="CK142" s="373"/>
      <c r="CL142" s="373"/>
      <c r="CM142" s="373"/>
      <c r="CN142" s="373"/>
      <c r="CO142" s="373"/>
      <c r="CP142" s="373"/>
      <c r="CQ142" s="373"/>
      <c r="CR142" s="373"/>
      <c r="CS142" s="373"/>
      <c r="CT142" s="373"/>
      <c r="CU142" s="373"/>
      <c r="CV142" s="373"/>
      <c r="CW142" s="373"/>
      <c r="CX142" s="373"/>
      <c r="CY142" s="373"/>
      <c r="CZ142" s="373"/>
      <c r="DA142" s="373"/>
      <c r="DB142" s="373"/>
      <c r="DC142" s="373"/>
      <c r="DD142" s="373"/>
      <c r="DE142" s="373"/>
      <c r="DF142" s="373"/>
      <c r="DG142" s="373"/>
    </row>
    <row r="143" spans="1:111" ht="16.5" thickBot="1">
      <c r="A143" s="1032">
        <f t="shared" si="90"/>
        <v>119</v>
      </c>
      <c r="B143" s="415" t="s">
        <v>94</v>
      </c>
      <c r="C143" s="416">
        <v>43438</v>
      </c>
      <c r="D143" s="14" t="s">
        <v>211</v>
      </c>
      <c r="E143" s="402"/>
      <c r="F143" s="404">
        <v>1.0666666666666667</v>
      </c>
      <c r="G143" s="404">
        <v>0</v>
      </c>
      <c r="H143" s="404">
        <v>0.26666666666666666</v>
      </c>
      <c r="I143" s="404">
        <v>1.4666666666666666</v>
      </c>
      <c r="J143" s="404">
        <v>0.13333333333333333</v>
      </c>
      <c r="K143" s="404">
        <v>0</v>
      </c>
      <c r="L143" s="404">
        <v>0</v>
      </c>
      <c r="M143" s="404">
        <v>0</v>
      </c>
      <c r="N143" s="404">
        <v>0</v>
      </c>
      <c r="O143" s="404">
        <v>0</v>
      </c>
      <c r="P143" s="404"/>
      <c r="Q143" s="404">
        <v>0</v>
      </c>
      <c r="R143" s="404"/>
      <c r="S143" s="404">
        <v>0</v>
      </c>
      <c r="T143" s="404">
        <v>0</v>
      </c>
      <c r="U143" s="404">
        <v>0</v>
      </c>
      <c r="V143" s="404">
        <v>0</v>
      </c>
      <c r="W143" s="404"/>
      <c r="X143" s="404">
        <v>0</v>
      </c>
      <c r="Y143" s="404">
        <v>0</v>
      </c>
      <c r="Z143" s="404">
        <v>0</v>
      </c>
      <c r="AA143" s="404">
        <v>0</v>
      </c>
      <c r="AB143" s="404"/>
      <c r="AC143" s="404"/>
      <c r="AD143" s="404"/>
      <c r="AE143" s="404"/>
      <c r="AF143" s="404">
        <v>0</v>
      </c>
      <c r="AG143" s="404">
        <v>0</v>
      </c>
      <c r="AH143" s="404"/>
      <c r="AI143" s="404"/>
      <c r="AJ143" s="404">
        <v>0</v>
      </c>
      <c r="AK143" s="404"/>
      <c r="AL143" s="404"/>
      <c r="AM143" s="404"/>
      <c r="AN143" s="403">
        <f t="shared" si="89"/>
        <v>2.9333333333333331</v>
      </c>
      <c r="AO143" s="13"/>
      <c r="AP143" s="263"/>
      <c r="AS143"/>
      <c r="CE143" s="373"/>
      <c r="CF143" s="373"/>
      <c r="CG143" s="373"/>
      <c r="CH143" s="373"/>
      <c r="CI143" s="373"/>
      <c r="CJ143" s="373"/>
      <c r="CK143" s="373"/>
      <c r="CL143" s="373"/>
      <c r="CM143" s="373"/>
      <c r="CN143" s="373"/>
      <c r="CO143" s="373"/>
      <c r="CP143" s="373"/>
      <c r="CQ143" s="373"/>
      <c r="CR143" s="373"/>
      <c r="CS143" s="373"/>
      <c r="CT143" s="373"/>
      <c r="CU143" s="373"/>
      <c r="CV143" s="373"/>
      <c r="CW143" s="373"/>
      <c r="CX143" s="373"/>
      <c r="CY143" s="373"/>
      <c r="CZ143" s="373"/>
      <c r="DA143" s="373"/>
      <c r="DB143" s="373"/>
      <c r="DC143" s="373"/>
      <c r="DD143" s="373"/>
      <c r="DE143" s="373"/>
      <c r="DF143" s="373"/>
      <c r="DG143" s="373"/>
    </row>
    <row r="144" spans="1:111" ht="16.5" thickBot="1">
      <c r="A144" s="1032">
        <f t="shared" si="90"/>
        <v>120</v>
      </c>
      <c r="B144" s="415" t="s">
        <v>94</v>
      </c>
      <c r="C144" s="416">
        <v>43464</v>
      </c>
      <c r="D144" s="14" t="s">
        <v>74</v>
      </c>
      <c r="E144" s="402"/>
      <c r="F144" s="404">
        <v>136.26666666666665</v>
      </c>
      <c r="G144" s="404">
        <v>0</v>
      </c>
      <c r="H144" s="404">
        <v>2.6666666666666665</v>
      </c>
      <c r="I144" s="404">
        <v>5.333333333333333</v>
      </c>
      <c r="J144" s="404">
        <v>0</v>
      </c>
      <c r="K144" s="404">
        <v>0</v>
      </c>
      <c r="L144" s="404">
        <v>0</v>
      </c>
      <c r="M144" s="404">
        <v>0</v>
      </c>
      <c r="N144" s="404">
        <v>0</v>
      </c>
      <c r="O144" s="404">
        <v>0</v>
      </c>
      <c r="P144" s="404"/>
      <c r="Q144" s="404">
        <v>0</v>
      </c>
      <c r="R144" s="404"/>
      <c r="S144" s="404">
        <v>0</v>
      </c>
      <c r="T144" s="404">
        <v>0</v>
      </c>
      <c r="U144" s="404">
        <v>0</v>
      </c>
      <c r="V144" s="404">
        <v>0</v>
      </c>
      <c r="W144" s="404"/>
      <c r="X144" s="404">
        <v>0</v>
      </c>
      <c r="Y144" s="404">
        <v>0</v>
      </c>
      <c r="Z144" s="404">
        <v>0</v>
      </c>
      <c r="AA144" s="404">
        <v>0</v>
      </c>
      <c r="AB144" s="404"/>
      <c r="AC144" s="404"/>
      <c r="AD144" s="404"/>
      <c r="AE144" s="404"/>
      <c r="AF144" s="404">
        <v>0</v>
      </c>
      <c r="AG144" s="404">
        <v>0</v>
      </c>
      <c r="AH144" s="404"/>
      <c r="AI144" s="404"/>
      <c r="AJ144" s="404">
        <v>0</v>
      </c>
      <c r="AK144" s="404"/>
      <c r="AL144" s="404"/>
      <c r="AM144" s="404"/>
      <c r="AN144" s="403">
        <f t="shared" si="89"/>
        <v>144.26666666666665</v>
      </c>
      <c r="AO144" s="13"/>
      <c r="AP144" s="263"/>
      <c r="AS144"/>
      <c r="CE144" s="373"/>
      <c r="CF144" s="373"/>
      <c r="CG144" s="373"/>
      <c r="CH144" s="373"/>
      <c r="CI144" s="373"/>
      <c r="CJ144" s="373"/>
      <c r="CK144" s="373"/>
      <c r="CL144" s="373"/>
      <c r="CM144" s="373"/>
      <c r="CN144" s="373"/>
      <c r="CO144" s="373"/>
      <c r="CP144" s="373"/>
      <c r="CQ144" s="373"/>
      <c r="CR144" s="373"/>
      <c r="CS144" s="373"/>
      <c r="CT144" s="373"/>
      <c r="CU144" s="373"/>
      <c r="CV144" s="373"/>
      <c r="CW144" s="373"/>
      <c r="CX144" s="373"/>
      <c r="CY144" s="373"/>
      <c r="CZ144" s="373"/>
      <c r="DA144" s="373"/>
      <c r="DB144" s="373"/>
      <c r="DC144" s="373"/>
      <c r="DD144" s="373"/>
      <c r="DE144" s="373"/>
      <c r="DF144" s="373"/>
      <c r="DG144" s="373"/>
    </row>
    <row r="145" spans="1:111" ht="16.5" thickBot="1">
      <c r="A145" s="1032">
        <f t="shared" si="90"/>
        <v>121</v>
      </c>
      <c r="B145" s="14" t="s">
        <v>94</v>
      </c>
      <c r="C145" s="82">
        <v>43502</v>
      </c>
      <c r="D145" s="14" t="s">
        <v>74</v>
      </c>
      <c r="E145" s="12"/>
      <c r="F145" s="156">
        <v>0</v>
      </c>
      <c r="G145" s="156">
        <v>0.8</v>
      </c>
      <c r="H145" s="156">
        <v>0.26666666666666666</v>
      </c>
      <c r="I145" s="156">
        <v>0</v>
      </c>
      <c r="J145" s="156">
        <v>0</v>
      </c>
      <c r="K145" s="156">
        <v>0</v>
      </c>
      <c r="L145" s="156">
        <v>0</v>
      </c>
      <c r="M145" s="156">
        <v>0</v>
      </c>
      <c r="N145" s="156">
        <v>0</v>
      </c>
      <c r="O145" s="156">
        <v>0</v>
      </c>
      <c r="P145" s="156">
        <v>0</v>
      </c>
      <c r="Q145" s="156">
        <v>0</v>
      </c>
      <c r="R145" s="156"/>
      <c r="S145" s="156">
        <v>0</v>
      </c>
      <c r="T145" s="156">
        <v>0</v>
      </c>
      <c r="U145" s="156">
        <v>0.13333333333333333</v>
      </c>
      <c r="V145" s="156">
        <v>0</v>
      </c>
      <c r="W145" s="156">
        <v>0</v>
      </c>
      <c r="X145" s="156">
        <v>0</v>
      </c>
      <c r="Y145" s="156">
        <v>0</v>
      </c>
      <c r="Z145" s="156">
        <v>0</v>
      </c>
      <c r="AA145" s="156">
        <v>0</v>
      </c>
      <c r="AB145" s="156">
        <v>0</v>
      </c>
      <c r="AC145" s="156">
        <v>0</v>
      </c>
      <c r="AD145" s="156">
        <v>0</v>
      </c>
      <c r="AE145" s="156">
        <v>0</v>
      </c>
      <c r="AF145" s="156">
        <v>0</v>
      </c>
      <c r="AG145" s="156">
        <v>0</v>
      </c>
      <c r="AH145" s="156">
        <v>0</v>
      </c>
      <c r="AI145" s="156">
        <v>0</v>
      </c>
      <c r="AJ145" s="156">
        <v>0</v>
      </c>
      <c r="AK145" s="156">
        <v>0</v>
      </c>
      <c r="AL145" s="156">
        <v>0</v>
      </c>
      <c r="AM145" s="156">
        <v>0</v>
      </c>
      <c r="AN145" s="157">
        <f t="shared" si="89"/>
        <v>1.2</v>
      </c>
      <c r="AO145" s="13"/>
      <c r="AP145" s="263"/>
      <c r="AS145"/>
      <c r="CE145" s="373"/>
      <c r="CF145" s="373"/>
      <c r="CG145" s="373"/>
      <c r="CH145" s="373"/>
      <c r="CI145" s="373"/>
      <c r="CJ145" s="373"/>
      <c r="CK145" s="373"/>
      <c r="CL145" s="373"/>
      <c r="CM145" s="373"/>
      <c r="CN145" s="373"/>
      <c r="CO145" s="373"/>
      <c r="CP145" s="373"/>
      <c r="CQ145" s="373"/>
      <c r="CR145" s="373"/>
      <c r="CS145" s="373"/>
      <c r="CT145" s="373"/>
      <c r="CU145" s="373"/>
      <c r="CV145" s="373"/>
      <c r="CW145" s="373"/>
      <c r="CX145" s="373"/>
      <c r="CY145" s="373"/>
      <c r="CZ145" s="373"/>
      <c r="DA145" s="373"/>
      <c r="DB145" s="373"/>
      <c r="DC145" s="373"/>
      <c r="DD145" s="373"/>
      <c r="DE145" s="373"/>
      <c r="DF145" s="373"/>
      <c r="DG145" s="373"/>
    </row>
    <row r="146" spans="1:111" ht="16.5" thickBot="1">
      <c r="A146" s="1032">
        <f t="shared" si="90"/>
        <v>122</v>
      </c>
      <c r="B146" s="14" t="s">
        <v>94</v>
      </c>
      <c r="C146" s="82">
        <v>43535</v>
      </c>
      <c r="D146" s="14" t="s">
        <v>74</v>
      </c>
      <c r="E146" s="12"/>
      <c r="F146" s="156">
        <v>0.4</v>
      </c>
      <c r="G146" s="156">
        <v>3.7333333333333334</v>
      </c>
      <c r="H146" s="156">
        <v>2.1333333333333333</v>
      </c>
      <c r="I146" s="156">
        <v>6.8</v>
      </c>
      <c r="J146" s="156">
        <v>0</v>
      </c>
      <c r="K146" s="156">
        <v>0</v>
      </c>
      <c r="L146" s="156">
        <v>0</v>
      </c>
      <c r="M146" s="156">
        <v>0</v>
      </c>
      <c r="N146" s="156">
        <v>0</v>
      </c>
      <c r="O146" s="156">
        <v>0</v>
      </c>
      <c r="P146" s="156">
        <v>0</v>
      </c>
      <c r="Q146" s="156">
        <v>0</v>
      </c>
      <c r="R146" s="156"/>
      <c r="S146" s="156">
        <v>0</v>
      </c>
      <c r="T146" s="156">
        <v>0</v>
      </c>
      <c r="U146" s="156">
        <v>0</v>
      </c>
      <c r="V146" s="156">
        <v>0</v>
      </c>
      <c r="W146" s="156">
        <v>0</v>
      </c>
      <c r="X146" s="156">
        <v>0</v>
      </c>
      <c r="Y146" s="156">
        <v>0</v>
      </c>
      <c r="Z146" s="156">
        <v>0</v>
      </c>
      <c r="AA146" s="156">
        <v>0</v>
      </c>
      <c r="AB146" s="156">
        <v>0</v>
      </c>
      <c r="AC146" s="156">
        <v>0</v>
      </c>
      <c r="AD146" s="156">
        <v>0</v>
      </c>
      <c r="AE146" s="156">
        <v>0</v>
      </c>
      <c r="AF146" s="156">
        <v>0</v>
      </c>
      <c r="AG146" s="156">
        <v>0</v>
      </c>
      <c r="AH146" s="156">
        <v>0</v>
      </c>
      <c r="AI146" s="156">
        <v>0</v>
      </c>
      <c r="AJ146" s="156">
        <v>0</v>
      </c>
      <c r="AK146" s="156">
        <v>0</v>
      </c>
      <c r="AL146" s="156">
        <v>0</v>
      </c>
      <c r="AM146" s="156">
        <v>0</v>
      </c>
      <c r="AN146" s="157">
        <f t="shared" si="89"/>
        <v>13.066666666666666</v>
      </c>
      <c r="AO146" s="13"/>
      <c r="AP146" s="263"/>
      <c r="AS146"/>
      <c r="CE146" s="373"/>
      <c r="CF146" s="373"/>
      <c r="CG146" s="373"/>
      <c r="CH146" s="373"/>
      <c r="CI146" s="373"/>
      <c r="CJ146" s="373"/>
      <c r="CK146" s="373"/>
      <c r="CL146" s="373"/>
      <c r="CM146" s="373"/>
      <c r="CN146" s="373"/>
      <c r="CO146" s="373"/>
      <c r="CP146" s="373"/>
      <c r="CQ146" s="373"/>
      <c r="CR146" s="373"/>
      <c r="CS146" s="373"/>
      <c r="CT146" s="373"/>
      <c r="CU146" s="373"/>
      <c r="CV146" s="373"/>
      <c r="CW146" s="373"/>
      <c r="CX146" s="373"/>
      <c r="CY146" s="373"/>
      <c r="CZ146" s="373"/>
      <c r="DA146" s="373"/>
      <c r="DB146" s="373"/>
      <c r="DC146" s="373"/>
      <c r="DD146" s="373"/>
      <c r="DE146" s="373"/>
      <c r="DF146" s="373"/>
      <c r="DG146" s="373"/>
    </row>
    <row r="147" spans="1:111" ht="16.5" thickBot="1">
      <c r="A147" s="1032">
        <f t="shared" si="90"/>
        <v>123</v>
      </c>
      <c r="B147" s="14" t="s">
        <v>94</v>
      </c>
      <c r="C147" s="82">
        <v>43569</v>
      </c>
      <c r="D147" s="14" t="s">
        <v>74</v>
      </c>
      <c r="E147" s="12"/>
      <c r="F147" s="156">
        <v>6.2666666666666666</v>
      </c>
      <c r="G147" s="156">
        <v>0</v>
      </c>
      <c r="H147" s="156">
        <v>5.4666666666666668</v>
      </c>
      <c r="I147" s="156">
        <v>1.3333333333333333</v>
      </c>
      <c r="J147" s="156">
        <v>0</v>
      </c>
      <c r="K147" s="156">
        <v>0</v>
      </c>
      <c r="L147" s="156">
        <v>0</v>
      </c>
      <c r="M147" s="156">
        <v>0</v>
      </c>
      <c r="N147" s="156">
        <v>0</v>
      </c>
      <c r="O147" s="156">
        <v>0</v>
      </c>
      <c r="P147" s="156">
        <v>0.13333333333333333</v>
      </c>
      <c r="Q147" s="156">
        <v>0</v>
      </c>
      <c r="R147" s="156"/>
      <c r="S147" s="156">
        <v>0</v>
      </c>
      <c r="T147" s="156">
        <v>0</v>
      </c>
      <c r="U147" s="156">
        <v>0.13333333333333333</v>
      </c>
      <c r="V147" s="156">
        <v>0</v>
      </c>
      <c r="W147" s="156">
        <v>0</v>
      </c>
      <c r="X147" s="156">
        <v>0</v>
      </c>
      <c r="Y147" s="156">
        <v>0</v>
      </c>
      <c r="Z147" s="156">
        <v>0</v>
      </c>
      <c r="AA147" s="156">
        <v>0</v>
      </c>
      <c r="AB147" s="156">
        <v>0</v>
      </c>
      <c r="AC147" s="156">
        <v>0</v>
      </c>
      <c r="AD147" s="156">
        <v>0</v>
      </c>
      <c r="AE147" s="156">
        <v>0</v>
      </c>
      <c r="AF147" s="156">
        <v>0</v>
      </c>
      <c r="AG147" s="156">
        <v>0</v>
      </c>
      <c r="AH147" s="156">
        <v>0</v>
      </c>
      <c r="AI147" s="156">
        <v>0</v>
      </c>
      <c r="AJ147" s="156">
        <v>0</v>
      </c>
      <c r="AK147" s="156">
        <v>0</v>
      </c>
      <c r="AL147" s="156">
        <v>0</v>
      </c>
      <c r="AM147" s="156">
        <v>0</v>
      </c>
      <c r="AN147" s="157">
        <f t="shared" si="89"/>
        <v>13.333333333333334</v>
      </c>
      <c r="AO147" s="13"/>
      <c r="AP147" s="263"/>
      <c r="AS147"/>
      <c r="CE147" s="373"/>
      <c r="CF147" s="373"/>
      <c r="CG147" s="373"/>
      <c r="CH147" s="373"/>
      <c r="CI147" s="373"/>
      <c r="CJ147" s="373"/>
      <c r="CK147" s="373"/>
      <c r="CL147" s="373"/>
      <c r="CM147" s="373"/>
      <c r="CN147" s="373"/>
      <c r="CO147" s="373"/>
      <c r="CP147" s="373"/>
      <c r="CQ147" s="373"/>
      <c r="CR147" s="373"/>
      <c r="CS147" s="373"/>
      <c r="CT147" s="373"/>
      <c r="CU147" s="373"/>
      <c r="CV147" s="373"/>
      <c r="CW147" s="373"/>
      <c r="CX147" s="373"/>
      <c r="CY147" s="373"/>
      <c r="CZ147" s="373"/>
      <c r="DA147" s="373"/>
      <c r="DB147" s="373"/>
      <c r="DC147" s="373"/>
      <c r="DD147" s="373"/>
      <c r="DE147" s="373"/>
      <c r="DF147" s="373"/>
      <c r="DG147" s="373"/>
    </row>
    <row r="148" spans="1:111" ht="16.5" thickBot="1">
      <c r="A148" s="1032">
        <f t="shared" si="90"/>
        <v>124</v>
      </c>
      <c r="B148" s="14" t="s">
        <v>94</v>
      </c>
      <c r="C148" s="82">
        <v>43608</v>
      </c>
      <c r="D148" s="14" t="s">
        <v>74</v>
      </c>
      <c r="E148" s="12"/>
      <c r="F148" s="156">
        <v>0</v>
      </c>
      <c r="G148" s="156">
        <v>0</v>
      </c>
      <c r="H148" s="156">
        <v>0</v>
      </c>
      <c r="I148" s="156">
        <v>0</v>
      </c>
      <c r="J148" s="156">
        <v>0</v>
      </c>
      <c r="K148" s="156">
        <v>0</v>
      </c>
      <c r="L148" s="156">
        <v>0</v>
      </c>
      <c r="M148" s="156">
        <v>0</v>
      </c>
      <c r="N148" s="156">
        <v>0.13333333333333333</v>
      </c>
      <c r="O148" s="156">
        <v>0</v>
      </c>
      <c r="P148" s="156">
        <v>0</v>
      </c>
      <c r="Q148" s="156">
        <v>0</v>
      </c>
      <c r="R148" s="156"/>
      <c r="S148" s="156">
        <v>0</v>
      </c>
      <c r="T148" s="156">
        <v>0</v>
      </c>
      <c r="U148" s="156">
        <v>0</v>
      </c>
      <c r="V148" s="156">
        <v>0</v>
      </c>
      <c r="W148" s="156">
        <v>0</v>
      </c>
      <c r="X148" s="156">
        <v>0</v>
      </c>
      <c r="Y148" s="156">
        <v>0</v>
      </c>
      <c r="Z148" s="156">
        <v>0</v>
      </c>
      <c r="AA148" s="156">
        <v>0</v>
      </c>
      <c r="AB148" s="156">
        <v>0</v>
      </c>
      <c r="AC148" s="156">
        <v>0</v>
      </c>
      <c r="AD148" s="156">
        <v>0</v>
      </c>
      <c r="AE148" s="156">
        <v>0</v>
      </c>
      <c r="AF148" s="156">
        <v>0</v>
      </c>
      <c r="AG148" s="156">
        <v>0</v>
      </c>
      <c r="AH148" s="156">
        <v>0</v>
      </c>
      <c r="AI148" s="156">
        <v>0</v>
      </c>
      <c r="AJ148" s="156">
        <v>0</v>
      </c>
      <c r="AK148" s="156">
        <v>0</v>
      </c>
      <c r="AL148" s="156">
        <v>0</v>
      </c>
      <c r="AM148" s="156">
        <v>0</v>
      </c>
      <c r="AN148" s="157">
        <f t="shared" si="89"/>
        <v>0.13333333333333333</v>
      </c>
      <c r="AO148" s="13"/>
      <c r="AP148" s="263"/>
      <c r="AS148"/>
      <c r="CE148" s="373"/>
      <c r="CF148" s="373"/>
      <c r="CG148" s="373"/>
      <c r="CH148" s="373"/>
      <c r="CI148" s="373"/>
      <c r="CJ148" s="373"/>
      <c r="CK148" s="373"/>
      <c r="CL148" s="373"/>
      <c r="CM148" s="373"/>
      <c r="CN148" s="373"/>
      <c r="CO148" s="373"/>
      <c r="CP148" s="373"/>
      <c r="CQ148" s="373"/>
      <c r="CR148" s="373"/>
      <c r="CS148" s="373"/>
      <c r="CT148" s="373"/>
      <c r="CU148" s="373"/>
      <c r="CV148" s="373"/>
      <c r="CW148" s="373"/>
      <c r="CX148" s="373"/>
      <c r="CY148" s="373"/>
      <c r="CZ148" s="373"/>
      <c r="DA148" s="373"/>
      <c r="DB148" s="373"/>
      <c r="DC148" s="373"/>
      <c r="DD148" s="373"/>
      <c r="DE148" s="373"/>
      <c r="DF148" s="373"/>
      <c r="DG148" s="373"/>
    </row>
    <row r="149" spans="1:111" ht="16.5" thickBot="1">
      <c r="A149" s="1032">
        <f t="shared" si="90"/>
        <v>125</v>
      </c>
      <c r="B149" s="14" t="s">
        <v>94</v>
      </c>
      <c r="C149" s="35">
        <v>43648</v>
      </c>
      <c r="D149" s="14" t="s">
        <v>74</v>
      </c>
      <c r="E149" s="12"/>
      <c r="F149" s="156">
        <v>2.6666666666666665</v>
      </c>
      <c r="G149" s="156">
        <v>0.13333333333333333</v>
      </c>
      <c r="H149" s="156">
        <v>2.1333333333333333</v>
      </c>
      <c r="I149" s="156">
        <v>0.8</v>
      </c>
      <c r="J149" s="156">
        <v>0</v>
      </c>
      <c r="K149" s="156">
        <v>0.13333333333333333</v>
      </c>
      <c r="L149" s="156">
        <v>1.8666666666666667</v>
      </c>
      <c r="M149" s="156">
        <v>0</v>
      </c>
      <c r="N149" s="156">
        <v>0</v>
      </c>
      <c r="O149" s="156">
        <v>0</v>
      </c>
      <c r="P149" s="156">
        <v>0</v>
      </c>
      <c r="Q149" s="156">
        <v>0.4</v>
      </c>
      <c r="R149" s="156"/>
      <c r="S149" s="156">
        <v>0</v>
      </c>
      <c r="T149" s="156">
        <v>0</v>
      </c>
      <c r="U149" s="156">
        <v>0</v>
      </c>
      <c r="V149" s="156">
        <v>0</v>
      </c>
      <c r="W149" s="156">
        <v>0</v>
      </c>
      <c r="X149" s="156">
        <v>0</v>
      </c>
      <c r="Y149" s="156">
        <v>0</v>
      </c>
      <c r="Z149" s="156">
        <v>0</v>
      </c>
      <c r="AA149" s="156">
        <v>0</v>
      </c>
      <c r="AB149" s="156">
        <v>0</v>
      </c>
      <c r="AC149" s="156">
        <v>0</v>
      </c>
      <c r="AD149" s="156">
        <v>0</v>
      </c>
      <c r="AE149" s="156">
        <v>0</v>
      </c>
      <c r="AF149" s="156">
        <v>0</v>
      </c>
      <c r="AG149" s="156">
        <v>0</v>
      </c>
      <c r="AH149" s="156">
        <v>0</v>
      </c>
      <c r="AI149" s="156">
        <v>0</v>
      </c>
      <c r="AJ149" s="156">
        <v>0</v>
      </c>
      <c r="AK149" s="156">
        <v>0</v>
      </c>
      <c r="AL149" s="156">
        <v>0</v>
      </c>
      <c r="AM149" s="156">
        <v>0</v>
      </c>
      <c r="AN149" s="157">
        <f t="shared" si="89"/>
        <v>8.1333333333333346</v>
      </c>
      <c r="AO149" s="13"/>
      <c r="AP149" s="263"/>
      <c r="AS149"/>
      <c r="CE149" s="373"/>
      <c r="CF149" s="373"/>
      <c r="CG149" s="373"/>
      <c r="CH149" s="373"/>
      <c r="CI149" s="373"/>
      <c r="CJ149" s="373"/>
      <c r="CK149" s="373"/>
      <c r="CL149" s="373"/>
      <c r="CM149" s="373"/>
      <c r="CN149" s="373"/>
      <c r="CO149" s="373"/>
      <c r="CP149" s="373"/>
      <c r="CQ149" s="373"/>
      <c r="CR149" s="373"/>
      <c r="CS149" s="373"/>
      <c r="CT149" s="373"/>
      <c r="CU149" s="373"/>
      <c r="CV149" s="373"/>
      <c r="CW149" s="373"/>
      <c r="CX149" s="373"/>
      <c r="CY149" s="373"/>
      <c r="CZ149" s="373"/>
      <c r="DA149" s="373"/>
      <c r="DB149" s="373"/>
      <c r="DC149" s="373"/>
      <c r="DD149" s="373"/>
      <c r="DE149" s="373"/>
      <c r="DF149" s="373"/>
      <c r="DG149" s="373"/>
    </row>
    <row r="150" spans="1:111" ht="16.5" thickBot="1">
      <c r="A150" s="1032">
        <f t="shared" si="90"/>
        <v>126</v>
      </c>
      <c r="B150" s="14" t="s">
        <v>94</v>
      </c>
      <c r="C150" s="82">
        <v>43679</v>
      </c>
      <c r="D150" s="14" t="s">
        <v>74</v>
      </c>
      <c r="E150" s="12"/>
      <c r="F150" s="156">
        <v>14</v>
      </c>
      <c r="G150" s="156">
        <v>0</v>
      </c>
      <c r="H150" s="156">
        <v>0</v>
      </c>
      <c r="I150" s="156">
        <v>8.1333333333333329</v>
      </c>
      <c r="J150" s="156">
        <v>0</v>
      </c>
      <c r="K150" s="156">
        <v>0</v>
      </c>
      <c r="L150" s="156">
        <v>0</v>
      </c>
      <c r="M150" s="156">
        <v>0</v>
      </c>
      <c r="N150" s="156">
        <v>0</v>
      </c>
      <c r="O150" s="156">
        <v>0</v>
      </c>
      <c r="P150" s="156">
        <v>0</v>
      </c>
      <c r="Q150" s="156">
        <v>0</v>
      </c>
      <c r="R150" s="156"/>
      <c r="S150" s="156">
        <v>0</v>
      </c>
      <c r="T150" s="156">
        <v>0</v>
      </c>
      <c r="U150" s="156">
        <v>0</v>
      </c>
      <c r="V150" s="156">
        <v>0</v>
      </c>
      <c r="W150" s="156">
        <v>0</v>
      </c>
      <c r="X150" s="156">
        <v>0</v>
      </c>
      <c r="Y150" s="156">
        <v>0</v>
      </c>
      <c r="Z150" s="156">
        <v>0</v>
      </c>
      <c r="AA150" s="156">
        <v>0</v>
      </c>
      <c r="AB150" s="156">
        <v>0</v>
      </c>
      <c r="AC150" s="156">
        <v>0</v>
      </c>
      <c r="AD150" s="156">
        <v>0</v>
      </c>
      <c r="AE150" s="156">
        <v>0</v>
      </c>
      <c r="AF150" s="156">
        <v>0</v>
      </c>
      <c r="AG150" s="156">
        <v>0</v>
      </c>
      <c r="AH150" s="156">
        <v>0</v>
      </c>
      <c r="AI150" s="156">
        <v>0</v>
      </c>
      <c r="AJ150" s="156">
        <v>0</v>
      </c>
      <c r="AK150" s="156">
        <v>0</v>
      </c>
      <c r="AL150" s="156">
        <v>0</v>
      </c>
      <c r="AM150" s="156">
        <v>0</v>
      </c>
      <c r="AN150" s="157">
        <f t="shared" si="89"/>
        <v>22.133333333333333</v>
      </c>
      <c r="AO150" s="13"/>
      <c r="AP150" s="263"/>
      <c r="AS150"/>
      <c r="CE150" s="373"/>
      <c r="CF150" s="373"/>
      <c r="CG150" s="373"/>
      <c r="CH150" s="373"/>
      <c r="CI150" s="373"/>
      <c r="CJ150" s="373"/>
      <c r="CK150" s="373"/>
      <c r="CL150" s="373"/>
      <c r="CM150" s="373"/>
      <c r="CN150" s="373"/>
      <c r="CO150" s="373"/>
      <c r="CP150" s="373"/>
      <c r="CQ150" s="373"/>
      <c r="CR150" s="373"/>
      <c r="CS150" s="373"/>
      <c r="CT150" s="373"/>
      <c r="CU150" s="373"/>
      <c r="CV150" s="373"/>
      <c r="CW150" s="373"/>
      <c r="CX150" s="373"/>
      <c r="CY150" s="373"/>
      <c r="CZ150" s="373"/>
      <c r="DA150" s="373"/>
      <c r="DB150" s="373"/>
      <c r="DC150" s="373"/>
      <c r="DD150" s="373"/>
      <c r="DE150" s="373"/>
      <c r="DF150" s="373"/>
      <c r="DG150" s="373"/>
    </row>
    <row r="151" spans="1:111" ht="16.5" thickBot="1">
      <c r="A151" s="1032">
        <f t="shared" si="90"/>
        <v>127</v>
      </c>
      <c r="B151" s="14" t="s">
        <v>94</v>
      </c>
      <c r="C151" s="35">
        <v>43731</v>
      </c>
      <c r="D151" s="14" t="s">
        <v>74</v>
      </c>
      <c r="E151" s="12"/>
      <c r="F151" s="156">
        <v>0</v>
      </c>
      <c r="G151" s="156">
        <v>0</v>
      </c>
      <c r="H151" s="156">
        <v>0</v>
      </c>
      <c r="I151" s="156">
        <v>0.13333333333333333</v>
      </c>
      <c r="J151" s="156">
        <v>0</v>
      </c>
      <c r="K151" s="156">
        <v>0</v>
      </c>
      <c r="L151" s="156">
        <v>0</v>
      </c>
      <c r="M151" s="156">
        <v>0</v>
      </c>
      <c r="N151" s="156">
        <v>0</v>
      </c>
      <c r="O151" s="156">
        <v>0</v>
      </c>
      <c r="P151" s="156">
        <v>0</v>
      </c>
      <c r="Q151" s="156">
        <v>0</v>
      </c>
      <c r="R151" s="156"/>
      <c r="S151" s="156">
        <v>0</v>
      </c>
      <c r="T151" s="156">
        <v>0</v>
      </c>
      <c r="U151" s="156">
        <v>0</v>
      </c>
      <c r="V151" s="156">
        <v>0</v>
      </c>
      <c r="W151" s="156">
        <v>0</v>
      </c>
      <c r="X151" s="156">
        <v>0</v>
      </c>
      <c r="Y151" s="156">
        <v>0</v>
      </c>
      <c r="Z151" s="156">
        <v>0</v>
      </c>
      <c r="AA151" s="156">
        <v>0</v>
      </c>
      <c r="AB151" s="156">
        <v>0</v>
      </c>
      <c r="AC151" s="156">
        <v>0</v>
      </c>
      <c r="AD151" s="156">
        <v>0</v>
      </c>
      <c r="AE151" s="156">
        <v>0</v>
      </c>
      <c r="AF151" s="156">
        <v>0</v>
      </c>
      <c r="AG151" s="156">
        <v>0</v>
      </c>
      <c r="AH151" s="156">
        <v>0</v>
      </c>
      <c r="AI151" s="156">
        <v>0</v>
      </c>
      <c r="AJ151" s="156">
        <v>0</v>
      </c>
      <c r="AK151" s="156">
        <v>0</v>
      </c>
      <c r="AL151" s="156">
        <v>0</v>
      </c>
      <c r="AM151" s="156">
        <v>0</v>
      </c>
      <c r="AN151" s="157">
        <f t="shared" si="89"/>
        <v>0.13333333333333333</v>
      </c>
      <c r="AO151" s="13"/>
      <c r="AP151" s="263"/>
      <c r="AS151"/>
      <c r="CE151" s="373"/>
      <c r="CF151" s="373"/>
      <c r="CG151" s="373"/>
      <c r="CH151" s="373"/>
      <c r="CI151" s="373"/>
      <c r="CJ151" s="373"/>
      <c r="CK151" s="373"/>
      <c r="CL151" s="373"/>
      <c r="CM151" s="373"/>
      <c r="CN151" s="373"/>
      <c r="CO151" s="373"/>
      <c r="CP151" s="373"/>
      <c r="CQ151" s="373"/>
      <c r="CR151" s="373"/>
      <c r="CS151" s="373"/>
      <c r="CT151" s="373"/>
      <c r="CU151" s="373"/>
      <c r="CV151" s="373"/>
      <c r="CW151" s="373"/>
      <c r="CX151" s="373"/>
      <c r="CY151" s="373"/>
      <c r="CZ151" s="373"/>
      <c r="DA151" s="373"/>
      <c r="DB151" s="373"/>
      <c r="DC151" s="373"/>
      <c r="DD151" s="373"/>
      <c r="DE151" s="373"/>
      <c r="DF151" s="373"/>
      <c r="DG151" s="373"/>
    </row>
    <row r="152" spans="1:111" ht="16.5" thickBot="1">
      <c r="A152" s="1032">
        <f t="shared" si="90"/>
        <v>128</v>
      </c>
      <c r="B152" s="14" t="s">
        <v>94</v>
      </c>
      <c r="C152" s="35">
        <v>43759</v>
      </c>
      <c r="D152" s="14" t="s">
        <v>74</v>
      </c>
      <c r="E152" s="12"/>
      <c r="F152" s="156">
        <v>0.93333333333333335</v>
      </c>
      <c r="G152" s="156">
        <v>0</v>
      </c>
      <c r="H152" s="156">
        <v>0.13333333333333333</v>
      </c>
      <c r="I152" s="156">
        <v>0.93333333333333335</v>
      </c>
      <c r="J152" s="156">
        <v>0</v>
      </c>
      <c r="K152" s="156">
        <v>0</v>
      </c>
      <c r="L152" s="156">
        <v>0</v>
      </c>
      <c r="M152" s="156">
        <v>0</v>
      </c>
      <c r="N152" s="156">
        <v>0.4</v>
      </c>
      <c r="O152" s="156">
        <v>0</v>
      </c>
      <c r="P152" s="156">
        <v>0</v>
      </c>
      <c r="Q152" s="156">
        <v>0</v>
      </c>
      <c r="R152" s="156"/>
      <c r="S152" s="156">
        <v>0</v>
      </c>
      <c r="T152" s="156">
        <v>0</v>
      </c>
      <c r="U152" s="156">
        <v>0</v>
      </c>
      <c r="V152" s="156">
        <v>0</v>
      </c>
      <c r="W152" s="156">
        <v>0</v>
      </c>
      <c r="X152" s="156">
        <v>0</v>
      </c>
      <c r="Y152" s="156">
        <v>0</v>
      </c>
      <c r="Z152" s="156">
        <v>0</v>
      </c>
      <c r="AA152" s="156">
        <v>0</v>
      </c>
      <c r="AB152" s="156">
        <v>0</v>
      </c>
      <c r="AC152" s="156">
        <v>0</v>
      </c>
      <c r="AD152" s="156">
        <v>0</v>
      </c>
      <c r="AE152" s="156">
        <v>0</v>
      </c>
      <c r="AF152" s="156">
        <v>0</v>
      </c>
      <c r="AG152" s="156">
        <v>0</v>
      </c>
      <c r="AH152" s="156">
        <v>0</v>
      </c>
      <c r="AI152" s="156">
        <v>0</v>
      </c>
      <c r="AJ152" s="156">
        <v>0</v>
      </c>
      <c r="AK152" s="156">
        <v>0</v>
      </c>
      <c r="AL152" s="156">
        <v>0</v>
      </c>
      <c r="AM152" s="156">
        <v>0</v>
      </c>
      <c r="AN152" s="157">
        <f t="shared" si="89"/>
        <v>2.4</v>
      </c>
      <c r="AO152" s="13"/>
      <c r="AP152" s="263"/>
      <c r="AS152"/>
      <c r="CE152" s="373"/>
      <c r="CF152" s="373"/>
      <c r="CG152" s="373"/>
      <c r="CH152" s="373"/>
      <c r="CI152" s="373"/>
      <c r="CJ152" s="373"/>
      <c r="CK152" s="373"/>
      <c r="CL152" s="373"/>
      <c r="CM152" s="373"/>
      <c r="CN152" s="373"/>
      <c r="CO152" s="373"/>
      <c r="CP152" s="373"/>
      <c r="CQ152" s="373"/>
      <c r="CR152" s="373"/>
      <c r="CS152" s="373"/>
      <c r="CT152" s="373"/>
      <c r="CU152" s="373"/>
      <c r="CV152" s="373"/>
      <c r="CW152" s="373"/>
      <c r="CX152" s="373"/>
      <c r="CY152" s="373"/>
      <c r="CZ152" s="373"/>
      <c r="DA152" s="373"/>
      <c r="DB152" s="373"/>
      <c r="DC152" s="373"/>
      <c r="DD152" s="373"/>
      <c r="DE152" s="373"/>
      <c r="DF152" s="373"/>
      <c r="DG152" s="373"/>
    </row>
    <row r="153" spans="1:111" ht="16.5" thickBot="1">
      <c r="A153" s="1032">
        <f t="shared" si="90"/>
        <v>129</v>
      </c>
      <c r="B153" s="14" t="s">
        <v>94</v>
      </c>
      <c r="C153" s="35">
        <v>43787</v>
      </c>
      <c r="D153" s="14" t="s">
        <v>74</v>
      </c>
      <c r="E153" s="12"/>
      <c r="F153" s="156">
        <v>0</v>
      </c>
      <c r="G153" s="156">
        <v>0</v>
      </c>
      <c r="H153" s="156">
        <v>0.13333333333333333</v>
      </c>
      <c r="I153" s="156">
        <v>0.26666666666666666</v>
      </c>
      <c r="J153" s="156">
        <v>0</v>
      </c>
      <c r="K153" s="156">
        <v>0</v>
      </c>
      <c r="L153" s="156">
        <v>0</v>
      </c>
      <c r="M153" s="156">
        <v>0</v>
      </c>
      <c r="N153" s="156">
        <v>0</v>
      </c>
      <c r="O153" s="156">
        <v>0</v>
      </c>
      <c r="P153" s="156">
        <v>0</v>
      </c>
      <c r="Q153" s="156">
        <v>0</v>
      </c>
      <c r="R153" s="156"/>
      <c r="S153" s="156">
        <v>0</v>
      </c>
      <c r="T153" s="156">
        <v>0</v>
      </c>
      <c r="U153" s="156">
        <v>0</v>
      </c>
      <c r="V153" s="156">
        <v>0</v>
      </c>
      <c r="W153" s="156">
        <v>0.13333333333333333</v>
      </c>
      <c r="X153" s="156">
        <v>0</v>
      </c>
      <c r="Y153" s="156">
        <v>0</v>
      </c>
      <c r="Z153" s="156">
        <v>0</v>
      </c>
      <c r="AA153" s="156">
        <v>0</v>
      </c>
      <c r="AB153" s="156">
        <v>0</v>
      </c>
      <c r="AC153" s="156">
        <v>0</v>
      </c>
      <c r="AD153" s="156">
        <v>0</v>
      </c>
      <c r="AE153" s="156">
        <v>0</v>
      </c>
      <c r="AF153" s="156">
        <v>0</v>
      </c>
      <c r="AG153" s="156">
        <v>0</v>
      </c>
      <c r="AH153" s="156">
        <v>0</v>
      </c>
      <c r="AI153" s="156">
        <v>0</v>
      </c>
      <c r="AJ153" s="156">
        <v>0</v>
      </c>
      <c r="AK153" s="156">
        <v>0</v>
      </c>
      <c r="AL153" s="156">
        <v>0</v>
      </c>
      <c r="AM153" s="156">
        <v>0</v>
      </c>
      <c r="AN153" s="157">
        <f t="shared" si="89"/>
        <v>0.53333333333333333</v>
      </c>
      <c r="AO153" s="13"/>
      <c r="AP153" s="263"/>
      <c r="AS153"/>
      <c r="CE153" s="373"/>
      <c r="CF153" s="373"/>
      <c r="CG153" s="373"/>
      <c r="CH153" s="373"/>
      <c r="CI153" s="373"/>
      <c r="CJ153" s="373"/>
      <c r="CK153" s="373"/>
      <c r="CL153" s="373"/>
      <c r="CM153" s="373"/>
      <c r="CN153" s="373"/>
      <c r="CO153" s="373"/>
      <c r="CP153" s="373"/>
      <c r="CQ153" s="373"/>
      <c r="CR153" s="373"/>
      <c r="CS153" s="373"/>
      <c r="CT153" s="373"/>
      <c r="CU153" s="373"/>
      <c r="CV153" s="373"/>
      <c r="CW153" s="373"/>
      <c r="CX153" s="373"/>
      <c r="CY153" s="373"/>
      <c r="CZ153" s="373"/>
      <c r="DA153" s="373"/>
      <c r="DB153" s="373"/>
      <c r="DC153" s="373"/>
      <c r="DD153" s="373"/>
      <c r="DE153" s="373"/>
      <c r="DF153" s="373"/>
      <c r="DG153" s="373"/>
    </row>
    <row r="154" spans="1:111">
      <c r="A154" s="1032">
        <f t="shared" si="90"/>
        <v>130</v>
      </c>
      <c r="B154" s="14" t="s">
        <v>94</v>
      </c>
      <c r="C154" s="35">
        <v>43810</v>
      </c>
      <c r="D154" s="14" t="s">
        <v>74</v>
      </c>
      <c r="E154" s="12"/>
      <c r="F154" s="156">
        <v>0</v>
      </c>
      <c r="G154" s="156">
        <v>0.26666666666666666</v>
      </c>
      <c r="H154" s="156">
        <v>0</v>
      </c>
      <c r="I154" s="156">
        <v>0</v>
      </c>
      <c r="J154" s="156">
        <v>0</v>
      </c>
      <c r="K154" s="156">
        <v>0</v>
      </c>
      <c r="L154" s="156">
        <v>0.13333333333333333</v>
      </c>
      <c r="M154" s="156">
        <v>0</v>
      </c>
      <c r="N154" s="156">
        <v>0.13333333333333333</v>
      </c>
      <c r="O154" s="156">
        <v>0</v>
      </c>
      <c r="P154" s="156">
        <v>0</v>
      </c>
      <c r="Q154" s="156">
        <v>0</v>
      </c>
      <c r="R154" s="156"/>
      <c r="S154" s="156">
        <v>0</v>
      </c>
      <c r="T154" s="156">
        <v>0</v>
      </c>
      <c r="U154" s="156">
        <v>0</v>
      </c>
      <c r="V154" s="156">
        <v>0</v>
      </c>
      <c r="W154" s="156">
        <v>0</v>
      </c>
      <c r="X154" s="156">
        <v>0</v>
      </c>
      <c r="Y154" s="156">
        <v>0</v>
      </c>
      <c r="Z154" s="156">
        <v>0</v>
      </c>
      <c r="AA154" s="156">
        <v>0</v>
      </c>
      <c r="AB154" s="156">
        <v>0</v>
      </c>
      <c r="AC154" s="156">
        <v>0</v>
      </c>
      <c r="AD154" s="156">
        <v>0</v>
      </c>
      <c r="AE154" s="156">
        <v>0</v>
      </c>
      <c r="AF154" s="156">
        <v>0</v>
      </c>
      <c r="AG154" s="156">
        <v>0</v>
      </c>
      <c r="AH154" s="156">
        <v>0</v>
      </c>
      <c r="AI154" s="156">
        <v>0</v>
      </c>
      <c r="AJ154" s="156">
        <v>0</v>
      </c>
      <c r="AK154" s="156">
        <v>0</v>
      </c>
      <c r="AL154" s="156">
        <v>0</v>
      </c>
      <c r="AM154" s="156">
        <v>0</v>
      </c>
      <c r="AN154" s="157">
        <f t="shared" si="89"/>
        <v>0.53333333333333333</v>
      </c>
      <c r="AO154" s="13"/>
      <c r="AP154" s="263"/>
      <c r="AS154"/>
      <c r="CE154" s="373"/>
      <c r="CF154" s="373"/>
      <c r="CG154" s="373"/>
      <c r="CH154" s="373"/>
      <c r="CI154" s="373"/>
      <c r="CJ154" s="373"/>
      <c r="CK154" s="373"/>
      <c r="CL154" s="373"/>
      <c r="CM154" s="373"/>
      <c r="CN154" s="373"/>
      <c r="CO154" s="373"/>
      <c r="CP154" s="373"/>
      <c r="CQ154" s="373"/>
      <c r="CR154" s="373"/>
      <c r="CS154" s="373"/>
      <c r="CT154" s="373"/>
      <c r="CU154" s="373"/>
      <c r="CV154" s="373"/>
      <c r="CW154" s="373"/>
      <c r="CX154" s="373"/>
      <c r="CY154" s="373"/>
      <c r="CZ154" s="373"/>
      <c r="DA154" s="373"/>
      <c r="DB154" s="373"/>
      <c r="DC154" s="373"/>
      <c r="DD154" s="373"/>
      <c r="DE154" s="373"/>
      <c r="DF154" s="373"/>
      <c r="DG154" s="373"/>
    </row>
    <row r="155" spans="1:111">
      <c r="B155" s="415"/>
      <c r="C155" s="416"/>
      <c r="D155" s="720" t="s">
        <v>219</v>
      </c>
      <c r="E155" s="402"/>
      <c r="F155" s="405">
        <f>AVERAGE(F135:F154)</f>
        <v>35.68</v>
      </c>
      <c r="G155" s="405">
        <f>AVERAGE(G135:G154)</f>
        <v>3.886666666666668</v>
      </c>
      <c r="H155" s="405">
        <f>AVERAGE(H135:H154)</f>
        <v>9.5066666666666659</v>
      </c>
      <c r="I155" s="405">
        <f t="shared" ref="I155:AN155" si="91">AVERAGE(I135:I154)</f>
        <v>2.8</v>
      </c>
      <c r="J155" s="405">
        <f t="shared" ref="J155:Q155" si="92">AVERAGE(J135:J154)</f>
        <v>6.6666666666666662E-3</v>
      </c>
      <c r="K155" s="405">
        <f t="shared" si="92"/>
        <v>6.6666666666666662E-3</v>
      </c>
      <c r="L155" s="405">
        <f t="shared" si="92"/>
        <v>0.14000000000000001</v>
      </c>
      <c r="M155" s="405">
        <f t="shared" si="92"/>
        <v>0</v>
      </c>
      <c r="N155" s="405">
        <f t="shared" si="92"/>
        <v>4.6666666666666669E-2</v>
      </c>
      <c r="O155" s="405">
        <f t="shared" si="92"/>
        <v>0</v>
      </c>
      <c r="P155" s="405">
        <f t="shared" si="92"/>
        <v>1.3333333333333332E-2</v>
      </c>
      <c r="Q155" s="405">
        <f t="shared" si="92"/>
        <v>0.02</v>
      </c>
      <c r="R155" s="405"/>
      <c r="S155" s="405">
        <f t="shared" si="91"/>
        <v>0</v>
      </c>
      <c r="T155" s="405">
        <f t="shared" si="91"/>
        <v>0</v>
      </c>
      <c r="U155" s="405">
        <f t="shared" si="91"/>
        <v>1.3333333333333332E-2</v>
      </c>
      <c r="V155" s="405">
        <f t="shared" si="91"/>
        <v>0</v>
      </c>
      <c r="W155" s="405">
        <f t="shared" si="91"/>
        <v>1.3333333333333332E-2</v>
      </c>
      <c r="X155" s="405">
        <f t="shared" si="91"/>
        <v>0</v>
      </c>
      <c r="Y155" s="405">
        <f t="shared" si="91"/>
        <v>0</v>
      </c>
      <c r="Z155" s="405">
        <f t="shared" si="91"/>
        <v>0</v>
      </c>
      <c r="AA155" s="405">
        <f t="shared" si="91"/>
        <v>0</v>
      </c>
      <c r="AB155" s="405">
        <f t="shared" si="91"/>
        <v>0</v>
      </c>
      <c r="AC155" s="405">
        <f t="shared" si="91"/>
        <v>0</v>
      </c>
      <c r="AD155" s="405">
        <f t="shared" si="91"/>
        <v>0</v>
      </c>
      <c r="AE155" s="405">
        <f t="shared" si="91"/>
        <v>0</v>
      </c>
      <c r="AF155" s="405">
        <f t="shared" si="91"/>
        <v>0</v>
      </c>
      <c r="AG155" s="405">
        <f t="shared" si="91"/>
        <v>0</v>
      </c>
      <c r="AH155" s="405">
        <f t="shared" si="91"/>
        <v>0</v>
      </c>
      <c r="AI155" s="405">
        <f t="shared" si="91"/>
        <v>0</v>
      </c>
      <c r="AJ155" s="405">
        <f t="shared" si="91"/>
        <v>0</v>
      </c>
      <c r="AK155" s="405">
        <f t="shared" si="91"/>
        <v>0</v>
      </c>
      <c r="AL155" s="405">
        <f>AVERAGE(AL135:AL154)</f>
        <v>0</v>
      </c>
      <c r="AM155" s="405">
        <f t="shared" si="91"/>
        <v>0</v>
      </c>
      <c r="AN155" s="859">
        <f t="shared" si="91"/>
        <v>52.120000000000005</v>
      </c>
      <c r="AO155" s="13"/>
      <c r="AP155" s="263"/>
      <c r="AS155"/>
      <c r="CE155" s="373"/>
      <c r="CF155" s="373"/>
      <c r="CG155" s="373"/>
      <c r="CH155" s="373"/>
      <c r="CI155" s="373"/>
      <c r="CJ155" s="373"/>
      <c r="CK155" s="373"/>
      <c r="CL155" s="373"/>
      <c r="CM155" s="373"/>
      <c r="CN155" s="373"/>
      <c r="CO155" s="373"/>
      <c r="CP155" s="373"/>
      <c r="CQ155" s="373"/>
      <c r="CR155" s="373"/>
      <c r="CS155" s="373"/>
      <c r="CT155" s="373"/>
      <c r="CU155" s="373"/>
      <c r="CV155" s="373"/>
      <c r="CW155" s="373"/>
      <c r="CX155" s="373"/>
      <c r="CY155" s="373"/>
      <c r="CZ155" s="373"/>
      <c r="DA155" s="373"/>
      <c r="DB155" s="373"/>
      <c r="DC155" s="373"/>
      <c r="DD155" s="373"/>
      <c r="DE155" s="373"/>
      <c r="DF155" s="373"/>
      <c r="DG155" s="373"/>
    </row>
    <row r="156" spans="1:111">
      <c r="B156" s="13"/>
      <c r="C156" s="399"/>
      <c r="D156" s="17"/>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263"/>
      <c r="AS156"/>
      <c r="CE156" s="373"/>
      <c r="CF156" s="373"/>
      <c r="CG156" s="373"/>
      <c r="CH156" s="373"/>
      <c r="CI156" s="373"/>
      <c r="CJ156" s="373"/>
      <c r="CK156" s="373"/>
      <c r="CL156" s="373"/>
      <c r="CM156" s="373"/>
      <c r="CN156" s="373"/>
      <c r="CO156" s="373"/>
      <c r="CP156" s="373"/>
      <c r="CQ156" s="373"/>
      <c r="CR156" s="373"/>
      <c r="CS156" s="373"/>
      <c r="CT156" s="373"/>
      <c r="CU156" s="373"/>
      <c r="CV156" s="373"/>
      <c r="CW156" s="373"/>
      <c r="CX156" s="373"/>
      <c r="CY156" s="373"/>
      <c r="CZ156" s="373"/>
      <c r="DA156" s="373"/>
      <c r="DB156" s="373"/>
      <c r="DC156" s="373"/>
      <c r="DD156" s="373"/>
      <c r="DE156" s="373"/>
      <c r="DF156" s="373"/>
      <c r="DG156" s="373"/>
    </row>
    <row r="157" spans="1:111" ht="16.5" thickBot="1">
      <c r="B157" s="13"/>
      <c r="C157" s="399"/>
      <c r="D157" s="17"/>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263"/>
      <c r="AS157"/>
      <c r="CE157" s="373"/>
      <c r="CF157" s="373"/>
      <c r="CG157" s="373"/>
      <c r="CH157" s="373"/>
      <c r="CI157" s="373"/>
      <c r="CJ157" s="373"/>
      <c r="CK157" s="373"/>
      <c r="CL157" s="373"/>
      <c r="CM157" s="373"/>
      <c r="CN157" s="373"/>
      <c r="CO157" s="373"/>
      <c r="CP157" s="373"/>
      <c r="CQ157" s="373"/>
      <c r="CR157" s="373"/>
      <c r="CS157" s="373"/>
      <c r="CT157" s="373"/>
      <c r="CU157" s="373"/>
      <c r="CV157" s="373"/>
      <c r="CW157" s="373"/>
      <c r="CX157" s="373"/>
      <c r="CY157" s="373"/>
      <c r="CZ157" s="373"/>
      <c r="DA157" s="373"/>
      <c r="DB157" s="373"/>
      <c r="DC157" s="373"/>
      <c r="DD157" s="373"/>
      <c r="DE157" s="373"/>
      <c r="DF157" s="373"/>
      <c r="DG157" s="373"/>
    </row>
    <row r="158" spans="1:111" ht="16.5" thickBot="1">
      <c r="A158" s="1032">
        <f>A154+1</f>
        <v>131</v>
      </c>
      <c r="B158" s="415" t="s">
        <v>101</v>
      </c>
      <c r="C158" s="416">
        <v>43210</v>
      </c>
      <c r="D158" s="14" t="s">
        <v>211</v>
      </c>
      <c r="E158" s="402"/>
      <c r="F158" s="404">
        <v>6.4</v>
      </c>
      <c r="G158" s="404">
        <v>144</v>
      </c>
      <c r="H158" s="404">
        <v>1.4666666666666666</v>
      </c>
      <c r="I158" s="404">
        <v>0.8</v>
      </c>
      <c r="J158" s="404">
        <v>0</v>
      </c>
      <c r="K158" s="404">
        <v>0</v>
      </c>
      <c r="L158" s="404">
        <v>0</v>
      </c>
      <c r="M158" s="404">
        <v>0</v>
      </c>
      <c r="N158" s="404">
        <v>0</v>
      </c>
      <c r="O158" s="404">
        <v>0</v>
      </c>
      <c r="P158" s="404"/>
      <c r="Q158" s="404">
        <v>0</v>
      </c>
      <c r="R158" s="404"/>
      <c r="S158" s="404">
        <v>0</v>
      </c>
      <c r="T158" s="404">
        <v>0</v>
      </c>
      <c r="U158" s="404">
        <v>0</v>
      </c>
      <c r="V158" s="404">
        <v>0</v>
      </c>
      <c r="W158" s="404"/>
      <c r="X158" s="404">
        <v>0</v>
      </c>
      <c r="Y158" s="404">
        <v>0</v>
      </c>
      <c r="Z158" s="404">
        <v>0</v>
      </c>
      <c r="AA158" s="404">
        <v>0</v>
      </c>
      <c r="AB158" s="404"/>
      <c r="AC158" s="404"/>
      <c r="AD158" s="404"/>
      <c r="AE158" s="404"/>
      <c r="AF158" s="404">
        <v>0</v>
      </c>
      <c r="AG158" s="404">
        <v>0</v>
      </c>
      <c r="AH158" s="404"/>
      <c r="AI158" s="404"/>
      <c r="AJ158" s="404">
        <v>0</v>
      </c>
      <c r="AK158" s="404"/>
      <c r="AL158" s="404"/>
      <c r="AM158" s="404"/>
      <c r="AN158" s="403">
        <f t="shared" ref="AN158:AN161" si="93">SUM(F158:AM158)</f>
        <v>152.66666666666669</v>
      </c>
      <c r="AO158" s="13"/>
      <c r="AP158" s="263"/>
      <c r="AS158"/>
      <c r="CE158" s="373"/>
      <c r="CF158" s="373"/>
      <c r="CG158" s="373"/>
      <c r="CH158" s="373"/>
      <c r="CI158" s="373"/>
      <c r="CJ158" s="373"/>
      <c r="CK158" s="373"/>
      <c r="CL158" s="373"/>
      <c r="CM158" s="373"/>
      <c r="CN158" s="373"/>
      <c r="CO158" s="373"/>
      <c r="CP158" s="373"/>
      <c r="CQ158" s="373"/>
      <c r="CR158" s="373"/>
      <c r="CS158" s="373"/>
      <c r="CT158" s="373"/>
      <c r="CU158" s="373"/>
      <c r="CV158" s="373"/>
      <c r="CW158" s="373"/>
      <c r="CX158" s="373"/>
      <c r="CY158" s="373"/>
      <c r="CZ158" s="373"/>
      <c r="DA158" s="373"/>
      <c r="DB158" s="373"/>
      <c r="DC158" s="373"/>
      <c r="DD158" s="373"/>
      <c r="DE158" s="373"/>
      <c r="DF158" s="373"/>
      <c r="DG158" s="373"/>
    </row>
    <row r="159" spans="1:111" ht="16.5" thickBot="1">
      <c r="A159" s="1032">
        <f t="shared" ref="A159:A161" si="94">A158+1</f>
        <v>132</v>
      </c>
      <c r="B159" s="415" t="s">
        <v>101</v>
      </c>
      <c r="C159" s="416">
        <v>43244</v>
      </c>
      <c r="D159" s="14" t="s">
        <v>211</v>
      </c>
      <c r="E159" s="402"/>
      <c r="F159" s="404">
        <v>33.866666666666667</v>
      </c>
      <c r="G159" s="404">
        <v>0.66666666666666663</v>
      </c>
      <c r="H159" s="404">
        <v>1.7333333333333334</v>
      </c>
      <c r="I159" s="404">
        <v>1.2</v>
      </c>
      <c r="J159" s="404">
        <v>0</v>
      </c>
      <c r="K159" s="404">
        <v>0</v>
      </c>
      <c r="L159" s="404">
        <v>1.8666666666666667</v>
      </c>
      <c r="M159" s="404">
        <v>0</v>
      </c>
      <c r="N159" s="404">
        <v>0</v>
      </c>
      <c r="O159" s="404">
        <v>0</v>
      </c>
      <c r="P159" s="404"/>
      <c r="Q159" s="404">
        <v>0</v>
      </c>
      <c r="R159" s="404"/>
      <c r="S159" s="404">
        <v>0</v>
      </c>
      <c r="T159" s="404">
        <v>0</v>
      </c>
      <c r="U159" s="404">
        <v>0</v>
      </c>
      <c r="V159" s="404">
        <v>0</v>
      </c>
      <c r="W159" s="404"/>
      <c r="X159" s="404">
        <v>0</v>
      </c>
      <c r="Y159" s="404">
        <v>0</v>
      </c>
      <c r="Z159" s="404">
        <v>0</v>
      </c>
      <c r="AA159" s="404">
        <v>0</v>
      </c>
      <c r="AB159" s="404"/>
      <c r="AC159" s="404"/>
      <c r="AD159" s="404"/>
      <c r="AE159" s="404"/>
      <c r="AF159" s="404">
        <v>0</v>
      </c>
      <c r="AG159" s="404">
        <v>0</v>
      </c>
      <c r="AH159" s="404"/>
      <c r="AI159" s="404"/>
      <c r="AJ159" s="404">
        <v>0</v>
      </c>
      <c r="AK159" s="404"/>
      <c r="AL159" s="404"/>
      <c r="AM159" s="404"/>
      <c r="AN159" s="403">
        <f t="shared" si="93"/>
        <v>39.333333333333336</v>
      </c>
      <c r="AO159" s="13"/>
      <c r="AP159" s="263"/>
      <c r="AS159"/>
      <c r="CE159" s="373"/>
      <c r="CF159" s="373"/>
      <c r="CG159" s="373"/>
      <c r="CH159" s="373"/>
      <c r="CI159" s="373"/>
      <c r="CJ159" s="373"/>
      <c r="CK159" s="373"/>
      <c r="CL159" s="373"/>
      <c r="CM159" s="373"/>
      <c r="CN159" s="373"/>
      <c r="CO159" s="373"/>
      <c r="CP159" s="373"/>
      <c r="CQ159" s="373"/>
      <c r="CR159" s="373"/>
      <c r="CS159" s="373"/>
      <c r="CT159" s="373"/>
      <c r="CU159" s="373"/>
      <c r="CV159" s="373"/>
      <c r="CW159" s="373"/>
      <c r="CX159" s="373"/>
      <c r="CY159" s="373"/>
      <c r="CZ159" s="373"/>
      <c r="DA159" s="373"/>
      <c r="DB159" s="373"/>
      <c r="DC159" s="373"/>
      <c r="DD159" s="373"/>
      <c r="DE159" s="373"/>
      <c r="DF159" s="373"/>
      <c r="DG159" s="373"/>
    </row>
    <row r="160" spans="1:111" ht="16.5" thickBot="1">
      <c r="A160" s="1032">
        <f t="shared" si="94"/>
        <v>133</v>
      </c>
      <c r="B160" s="14" t="s">
        <v>98</v>
      </c>
      <c r="C160" s="82">
        <v>43503</v>
      </c>
      <c r="D160" s="14" t="s">
        <v>74</v>
      </c>
      <c r="E160" s="12"/>
      <c r="F160" s="156">
        <v>1.7333333333333334</v>
      </c>
      <c r="G160" s="156">
        <v>377.86666666666667</v>
      </c>
      <c r="H160" s="156">
        <v>30.533333333333335</v>
      </c>
      <c r="I160" s="156">
        <v>0</v>
      </c>
      <c r="J160" s="156">
        <v>0</v>
      </c>
      <c r="K160" s="156">
        <v>0</v>
      </c>
      <c r="L160" s="156">
        <v>2.9333333333333331</v>
      </c>
      <c r="M160" s="156">
        <v>0</v>
      </c>
      <c r="N160" s="156">
        <v>0.13333333333333333</v>
      </c>
      <c r="O160" s="156">
        <v>0</v>
      </c>
      <c r="P160" s="156">
        <v>0.13333333333333333</v>
      </c>
      <c r="Q160" s="156">
        <v>0</v>
      </c>
      <c r="R160" s="156"/>
      <c r="S160" s="156">
        <v>0</v>
      </c>
      <c r="T160" s="156">
        <v>0</v>
      </c>
      <c r="U160" s="156">
        <v>0</v>
      </c>
      <c r="V160" s="156">
        <v>0</v>
      </c>
      <c r="W160" s="156">
        <v>0</v>
      </c>
      <c r="X160" s="156">
        <v>0</v>
      </c>
      <c r="Y160" s="156">
        <v>0</v>
      </c>
      <c r="Z160" s="156">
        <v>0</v>
      </c>
      <c r="AA160" s="156">
        <v>0</v>
      </c>
      <c r="AB160" s="156">
        <v>0</v>
      </c>
      <c r="AC160" s="156">
        <v>0</v>
      </c>
      <c r="AD160" s="156">
        <v>0</v>
      </c>
      <c r="AE160" s="156">
        <v>0</v>
      </c>
      <c r="AF160" s="156">
        <v>0</v>
      </c>
      <c r="AG160" s="156">
        <v>0</v>
      </c>
      <c r="AH160" s="156">
        <v>0</v>
      </c>
      <c r="AI160" s="156">
        <v>0</v>
      </c>
      <c r="AJ160" s="156">
        <v>0</v>
      </c>
      <c r="AK160" s="156">
        <v>0</v>
      </c>
      <c r="AL160" s="156">
        <v>0</v>
      </c>
      <c r="AM160" s="156">
        <v>0</v>
      </c>
      <c r="AN160" s="157">
        <f t="shared" si="93"/>
        <v>413.33333333333337</v>
      </c>
      <c r="AO160" s="13"/>
      <c r="AP160" s="263"/>
      <c r="AS160"/>
      <c r="CE160" s="373"/>
      <c r="CF160" s="373"/>
      <c r="CG160" s="373"/>
      <c r="CH160" s="373"/>
      <c r="CI160" s="373"/>
      <c r="CJ160" s="373"/>
      <c r="CK160" s="373"/>
      <c r="CL160" s="373"/>
      <c r="CM160" s="373"/>
      <c r="CN160" s="373"/>
      <c r="CO160" s="373"/>
      <c r="CP160" s="373"/>
      <c r="CQ160" s="373"/>
      <c r="CR160" s="373"/>
      <c r="CS160" s="373"/>
      <c r="CT160" s="373"/>
      <c r="CU160" s="373"/>
      <c r="CV160" s="373"/>
      <c r="CW160" s="373"/>
      <c r="CX160" s="373"/>
      <c r="CY160" s="373"/>
      <c r="CZ160" s="373"/>
      <c r="DA160" s="373"/>
      <c r="DB160" s="373"/>
      <c r="DC160" s="373"/>
      <c r="DD160" s="373"/>
      <c r="DE160" s="373"/>
      <c r="DF160" s="373"/>
      <c r="DG160" s="373"/>
    </row>
    <row r="161" spans="1:111">
      <c r="A161" s="1032">
        <f t="shared" si="94"/>
        <v>134</v>
      </c>
      <c r="B161" s="14" t="s">
        <v>98</v>
      </c>
      <c r="C161" s="82">
        <v>43586</v>
      </c>
      <c r="D161" s="14" t="s">
        <v>74</v>
      </c>
      <c r="E161" s="12"/>
      <c r="F161" s="156">
        <v>2.4</v>
      </c>
      <c r="G161" s="156">
        <v>36.266666666666666</v>
      </c>
      <c r="H161" s="156">
        <v>0.53333333333333333</v>
      </c>
      <c r="I161" s="156">
        <v>0.13333333333333333</v>
      </c>
      <c r="J161" s="156">
        <v>0</v>
      </c>
      <c r="K161" s="156">
        <v>0</v>
      </c>
      <c r="L161" s="156">
        <v>0</v>
      </c>
      <c r="M161" s="156">
        <v>0</v>
      </c>
      <c r="N161" s="156">
        <v>0</v>
      </c>
      <c r="O161" s="156">
        <v>0</v>
      </c>
      <c r="P161" s="156">
        <v>0</v>
      </c>
      <c r="Q161" s="156">
        <v>0</v>
      </c>
      <c r="R161" s="156"/>
      <c r="S161" s="156">
        <v>0</v>
      </c>
      <c r="T161" s="156">
        <v>0</v>
      </c>
      <c r="U161" s="156">
        <v>0</v>
      </c>
      <c r="V161" s="156">
        <v>0</v>
      </c>
      <c r="W161" s="156">
        <v>0</v>
      </c>
      <c r="X161" s="156">
        <v>0</v>
      </c>
      <c r="Y161" s="156">
        <v>0</v>
      </c>
      <c r="Z161" s="156">
        <v>0</v>
      </c>
      <c r="AA161" s="156">
        <v>0</v>
      </c>
      <c r="AB161" s="156">
        <v>0</v>
      </c>
      <c r="AC161" s="156">
        <v>0</v>
      </c>
      <c r="AD161" s="156">
        <v>0</v>
      </c>
      <c r="AE161" s="156">
        <v>0</v>
      </c>
      <c r="AF161" s="156">
        <v>0</v>
      </c>
      <c r="AG161" s="156">
        <v>0</v>
      </c>
      <c r="AH161" s="156">
        <v>0</v>
      </c>
      <c r="AI161" s="156">
        <v>0</v>
      </c>
      <c r="AJ161" s="156">
        <v>0</v>
      </c>
      <c r="AK161" s="156">
        <v>0</v>
      </c>
      <c r="AL161" s="156">
        <v>0</v>
      </c>
      <c r="AM161" s="156">
        <v>0</v>
      </c>
      <c r="AN161" s="157">
        <f t="shared" si="93"/>
        <v>39.333333333333329</v>
      </c>
      <c r="AO161" s="13"/>
      <c r="AP161" s="263"/>
      <c r="AS161"/>
      <c r="CE161" s="373"/>
      <c r="CF161" s="373"/>
      <c r="CG161" s="373"/>
      <c r="CH161" s="373"/>
      <c r="CI161" s="373"/>
      <c r="CJ161" s="373"/>
      <c r="CK161" s="373"/>
      <c r="CL161" s="373"/>
      <c r="CM161" s="373"/>
      <c r="CN161" s="373"/>
      <c r="CO161" s="373"/>
      <c r="CP161" s="373"/>
      <c r="CQ161" s="373"/>
      <c r="CR161" s="373"/>
      <c r="CS161" s="373"/>
      <c r="CT161" s="373"/>
      <c r="CU161" s="373"/>
      <c r="CV161" s="373"/>
      <c r="CW161" s="373"/>
      <c r="CX161" s="373"/>
      <c r="CY161" s="373"/>
      <c r="CZ161" s="373"/>
      <c r="DA161" s="373"/>
      <c r="DB161" s="373"/>
      <c r="DC161" s="373"/>
      <c r="DD161" s="373"/>
      <c r="DE161" s="373"/>
      <c r="DF161" s="373"/>
      <c r="DG161" s="373"/>
    </row>
    <row r="162" spans="1:111" s="13" customFormat="1">
      <c r="B162" s="415"/>
      <c r="C162" s="416"/>
      <c r="D162" s="720" t="s">
        <v>219</v>
      </c>
      <c r="E162" s="402"/>
      <c r="F162" s="405">
        <f>AVERAGE(F158:F161)</f>
        <v>11.1</v>
      </c>
      <c r="G162" s="405">
        <f>AVERAGE(G158:G161)</f>
        <v>139.69999999999999</v>
      </c>
      <c r="H162" s="405">
        <f>AVERAGE(H158:H161)</f>
        <v>8.5666666666666664</v>
      </c>
      <c r="I162" s="405">
        <f t="shared" ref="I162:AM162" si="95">AVERAGE(I158:I161)</f>
        <v>0.53333333333333333</v>
      </c>
      <c r="J162" s="405">
        <f t="shared" ref="J162:Q162" si="96">AVERAGE(J158:J161)</f>
        <v>0</v>
      </c>
      <c r="K162" s="405">
        <f t="shared" si="96"/>
        <v>0</v>
      </c>
      <c r="L162" s="405">
        <f t="shared" si="96"/>
        <v>1.2</v>
      </c>
      <c r="M162" s="405">
        <f t="shared" si="96"/>
        <v>0</v>
      </c>
      <c r="N162" s="405">
        <f t="shared" si="96"/>
        <v>3.3333333333333333E-2</v>
      </c>
      <c r="O162" s="405">
        <f t="shared" si="96"/>
        <v>0</v>
      </c>
      <c r="P162" s="405">
        <f t="shared" si="96"/>
        <v>6.6666666666666666E-2</v>
      </c>
      <c r="Q162" s="405">
        <f t="shared" si="96"/>
        <v>0</v>
      </c>
      <c r="R162" s="405"/>
      <c r="S162" s="405">
        <f t="shared" si="95"/>
        <v>0</v>
      </c>
      <c r="T162" s="405">
        <f t="shared" si="95"/>
        <v>0</v>
      </c>
      <c r="U162" s="405">
        <f t="shared" si="95"/>
        <v>0</v>
      </c>
      <c r="V162" s="405">
        <f t="shared" si="95"/>
        <v>0</v>
      </c>
      <c r="W162" s="405">
        <f t="shared" si="95"/>
        <v>0</v>
      </c>
      <c r="X162" s="405">
        <f t="shared" si="95"/>
        <v>0</v>
      </c>
      <c r="Y162" s="405">
        <f t="shared" si="95"/>
        <v>0</v>
      </c>
      <c r="Z162" s="405">
        <f t="shared" si="95"/>
        <v>0</v>
      </c>
      <c r="AA162" s="405">
        <f t="shared" si="95"/>
        <v>0</v>
      </c>
      <c r="AB162" s="405">
        <f t="shared" si="95"/>
        <v>0</v>
      </c>
      <c r="AC162" s="405">
        <f t="shared" si="95"/>
        <v>0</v>
      </c>
      <c r="AD162" s="405">
        <f t="shared" si="95"/>
        <v>0</v>
      </c>
      <c r="AE162" s="405">
        <f t="shared" si="95"/>
        <v>0</v>
      </c>
      <c r="AF162" s="405">
        <f t="shared" si="95"/>
        <v>0</v>
      </c>
      <c r="AG162" s="405">
        <f t="shared" si="95"/>
        <v>0</v>
      </c>
      <c r="AH162" s="405">
        <f t="shared" si="95"/>
        <v>0</v>
      </c>
      <c r="AI162" s="405">
        <f t="shared" si="95"/>
        <v>0</v>
      </c>
      <c r="AJ162" s="405">
        <f t="shared" si="95"/>
        <v>0</v>
      </c>
      <c r="AK162" s="405">
        <f t="shared" si="95"/>
        <v>0</v>
      </c>
      <c r="AL162" s="405">
        <f>AVERAGE(AL158:AL161)</f>
        <v>0</v>
      </c>
      <c r="AM162" s="405">
        <f t="shared" si="95"/>
        <v>0</v>
      </c>
      <c r="AN162" s="859">
        <f>SUM(AN158:AN161)</f>
        <v>644.66666666666674</v>
      </c>
      <c r="AP162" s="263"/>
      <c r="AQ162" s="886"/>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s="373"/>
      <c r="CF162" s="373"/>
      <c r="CG162" s="373"/>
      <c r="CH162" s="373"/>
      <c r="CI162" s="373"/>
      <c r="CJ162" s="373"/>
      <c r="CK162" s="373"/>
      <c r="CL162" s="373"/>
      <c r="CM162" s="373"/>
      <c r="CN162" s="373"/>
      <c r="CO162" s="373"/>
      <c r="CP162" s="373"/>
      <c r="CQ162" s="373"/>
      <c r="CR162" s="373"/>
      <c r="CS162" s="373"/>
      <c r="CT162" s="373"/>
      <c r="CU162" s="373"/>
      <c r="CV162" s="373"/>
      <c r="CW162" s="373"/>
      <c r="CX162" s="373"/>
      <c r="CY162" s="373"/>
      <c r="CZ162" s="373"/>
      <c r="DA162" s="373"/>
      <c r="DB162" s="373"/>
      <c r="DC162" s="373"/>
      <c r="DD162" s="373"/>
      <c r="DE162" s="373"/>
      <c r="DF162" s="373"/>
      <c r="DG162" s="373"/>
    </row>
    <row r="163" spans="1:111" s="13" customFormat="1">
      <c r="C163" s="399"/>
      <c r="D163" s="17"/>
      <c r="AP163" s="263"/>
      <c r="AQ163" s="886"/>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s="373"/>
      <c r="CF163" s="373"/>
      <c r="CG163" s="373"/>
      <c r="CH163" s="373"/>
      <c r="CI163" s="373"/>
      <c r="CJ163" s="373"/>
      <c r="CK163" s="373"/>
      <c r="CL163" s="373"/>
      <c r="CM163" s="373"/>
      <c r="CN163" s="373"/>
      <c r="CO163" s="373"/>
      <c r="CP163" s="373"/>
      <c r="CQ163" s="373"/>
      <c r="CR163" s="373"/>
      <c r="CS163" s="373"/>
      <c r="CT163" s="373"/>
      <c r="CU163" s="373"/>
      <c r="CV163" s="373"/>
      <c r="CW163" s="373"/>
      <c r="CX163" s="373"/>
      <c r="CY163" s="373"/>
      <c r="CZ163" s="373"/>
      <c r="DA163" s="373"/>
      <c r="DB163" s="373"/>
      <c r="DC163" s="373"/>
      <c r="DD163" s="373"/>
      <c r="DE163" s="373"/>
      <c r="DF163" s="373"/>
      <c r="DG163" s="373"/>
    </row>
    <row r="164" spans="1:111" ht="16.5" thickBot="1">
      <c r="B164" s="13"/>
      <c r="C164" s="399"/>
      <c r="D164" s="17"/>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263"/>
      <c r="AS164"/>
      <c r="CE164" s="373"/>
      <c r="CF164" s="373"/>
      <c r="CG164" s="373"/>
      <c r="CH164" s="373"/>
      <c r="CI164" s="373"/>
      <c r="CJ164" s="373"/>
      <c r="CK164" s="373"/>
      <c r="CL164" s="373"/>
      <c r="CM164" s="373"/>
      <c r="CN164" s="373"/>
      <c r="CO164" s="373"/>
      <c r="CP164" s="373"/>
      <c r="CQ164" s="373"/>
      <c r="CR164" s="373"/>
      <c r="CS164" s="373"/>
      <c r="CT164" s="373"/>
      <c r="CU164" s="373"/>
      <c r="CV164" s="373"/>
      <c r="CW164" s="373"/>
      <c r="CX164" s="373"/>
      <c r="CY164" s="373"/>
      <c r="CZ164" s="373"/>
      <c r="DA164" s="373"/>
      <c r="DB164" s="373"/>
      <c r="DC164" s="373"/>
      <c r="DD164" s="373"/>
      <c r="DE164" s="373"/>
      <c r="DF164" s="373"/>
      <c r="DG164" s="373"/>
    </row>
    <row r="165" spans="1:111" ht="16.5" thickBot="1">
      <c r="A165" s="1032">
        <f>A161+1</f>
        <v>135</v>
      </c>
      <c r="B165" s="415" t="s">
        <v>85</v>
      </c>
      <c r="C165" s="416">
        <v>43210</v>
      </c>
      <c r="D165" s="14" t="s">
        <v>211</v>
      </c>
      <c r="E165" s="402"/>
      <c r="F165" s="404">
        <v>26.133333333333333</v>
      </c>
      <c r="G165" s="404">
        <v>103.86666666666666</v>
      </c>
      <c r="H165" s="404">
        <v>0.26666666666666666</v>
      </c>
      <c r="I165" s="404">
        <v>0</v>
      </c>
      <c r="J165" s="404">
        <v>0</v>
      </c>
      <c r="K165" s="404">
        <v>0</v>
      </c>
      <c r="L165" s="404">
        <v>0.26666666666666666</v>
      </c>
      <c r="M165" s="404">
        <v>0</v>
      </c>
      <c r="N165" s="404">
        <v>0</v>
      </c>
      <c r="O165" s="404">
        <v>0</v>
      </c>
      <c r="P165" s="404"/>
      <c r="Q165" s="404">
        <v>0</v>
      </c>
      <c r="R165" s="404"/>
      <c r="S165" s="404">
        <v>0</v>
      </c>
      <c r="T165" s="404">
        <v>0</v>
      </c>
      <c r="U165" s="404">
        <v>0</v>
      </c>
      <c r="V165" s="404">
        <v>0</v>
      </c>
      <c r="W165" s="404"/>
      <c r="X165" s="404">
        <v>0</v>
      </c>
      <c r="Y165" s="404">
        <v>0</v>
      </c>
      <c r="Z165" s="404">
        <v>0</v>
      </c>
      <c r="AA165" s="404">
        <v>0</v>
      </c>
      <c r="AB165" s="404"/>
      <c r="AC165" s="404"/>
      <c r="AD165" s="404"/>
      <c r="AE165" s="404"/>
      <c r="AF165" s="404">
        <v>0</v>
      </c>
      <c r="AG165" s="404">
        <v>0</v>
      </c>
      <c r="AH165" s="404"/>
      <c r="AI165" s="404"/>
      <c r="AJ165" s="404">
        <v>0</v>
      </c>
      <c r="AK165" s="404"/>
      <c r="AL165" s="404"/>
      <c r="AM165" s="404"/>
      <c r="AN165" s="403">
        <f t="shared" ref="AN165:AN168" si="97">SUM(F165:AM165)</f>
        <v>130.53333333333336</v>
      </c>
      <c r="AO165" s="13"/>
      <c r="AP165" s="263"/>
      <c r="AS165"/>
      <c r="CE165" s="373"/>
      <c r="CF165" s="373"/>
      <c r="CG165" s="373"/>
      <c r="CH165" s="373"/>
      <c r="CI165" s="373"/>
      <c r="CJ165" s="373"/>
      <c r="CK165" s="373"/>
      <c r="CL165" s="373"/>
      <c r="CM165" s="373"/>
      <c r="CN165" s="373"/>
      <c r="CO165" s="373"/>
      <c r="CP165" s="373"/>
      <c r="CQ165" s="373"/>
      <c r="CR165" s="373"/>
      <c r="CS165" s="373"/>
      <c r="CT165" s="373"/>
      <c r="CU165" s="373"/>
      <c r="CV165" s="373"/>
      <c r="CW165" s="373"/>
      <c r="CX165" s="373"/>
      <c r="CY165" s="373"/>
      <c r="CZ165" s="373"/>
      <c r="DA165" s="373"/>
      <c r="DB165" s="373"/>
      <c r="DC165" s="373"/>
      <c r="DD165" s="373"/>
      <c r="DE165" s="373"/>
      <c r="DF165" s="373"/>
      <c r="DG165" s="373"/>
    </row>
    <row r="166" spans="1:111" ht="16.5" thickBot="1">
      <c r="A166" s="1032">
        <f t="shared" ref="A166:A168" si="98">A165+1</f>
        <v>136</v>
      </c>
      <c r="B166" s="415" t="s">
        <v>85</v>
      </c>
      <c r="C166" s="416">
        <v>43244</v>
      </c>
      <c r="D166" s="14" t="s">
        <v>211</v>
      </c>
      <c r="E166" s="402"/>
      <c r="F166" s="404">
        <v>4.1333333333333329</v>
      </c>
      <c r="G166" s="404">
        <v>0.13333333333333333</v>
      </c>
      <c r="H166" s="404">
        <v>0</v>
      </c>
      <c r="I166" s="404">
        <v>1.0666666666666667</v>
      </c>
      <c r="J166" s="404">
        <v>0</v>
      </c>
      <c r="K166" s="404">
        <v>0</v>
      </c>
      <c r="L166" s="404">
        <v>0.26666666666666666</v>
      </c>
      <c r="M166" s="404">
        <v>0</v>
      </c>
      <c r="N166" s="404">
        <v>0</v>
      </c>
      <c r="O166" s="404">
        <v>0</v>
      </c>
      <c r="P166" s="404"/>
      <c r="Q166" s="404">
        <v>0</v>
      </c>
      <c r="R166" s="404"/>
      <c r="S166" s="404">
        <v>0</v>
      </c>
      <c r="T166" s="404">
        <v>0</v>
      </c>
      <c r="U166" s="404">
        <v>0</v>
      </c>
      <c r="V166" s="404">
        <v>1.0640000000000001</v>
      </c>
      <c r="W166" s="404"/>
      <c r="X166" s="404">
        <v>0</v>
      </c>
      <c r="Y166" s="404">
        <v>0</v>
      </c>
      <c r="Z166" s="404">
        <v>0</v>
      </c>
      <c r="AA166" s="404">
        <v>0</v>
      </c>
      <c r="AB166" s="404"/>
      <c r="AC166" s="404"/>
      <c r="AD166" s="404"/>
      <c r="AE166" s="404"/>
      <c r="AF166" s="404">
        <v>0</v>
      </c>
      <c r="AG166" s="404">
        <v>0</v>
      </c>
      <c r="AH166" s="404"/>
      <c r="AI166" s="404"/>
      <c r="AJ166" s="404">
        <v>0</v>
      </c>
      <c r="AK166" s="404"/>
      <c r="AL166" s="404"/>
      <c r="AM166" s="404"/>
      <c r="AN166" s="403">
        <f t="shared" si="97"/>
        <v>6.6639999999999997</v>
      </c>
      <c r="AO166" s="13"/>
      <c r="AP166" s="263"/>
      <c r="AS166"/>
      <c r="CE166" s="373"/>
      <c r="CF166" s="373"/>
      <c r="CG166" s="373"/>
      <c r="CH166" s="373"/>
      <c r="CI166" s="373"/>
      <c r="CJ166" s="373"/>
      <c r="CK166" s="373"/>
      <c r="CL166" s="373"/>
      <c r="CM166" s="373"/>
      <c r="CN166" s="373"/>
      <c r="CO166" s="373"/>
      <c r="CP166" s="373"/>
      <c r="CQ166" s="373"/>
      <c r="CR166" s="373"/>
      <c r="CS166" s="373"/>
      <c r="CT166" s="373"/>
      <c r="CU166" s="373"/>
      <c r="CV166" s="373"/>
      <c r="CW166" s="373"/>
      <c r="CX166" s="373"/>
      <c r="CY166" s="373"/>
      <c r="CZ166" s="373"/>
      <c r="DA166" s="373"/>
      <c r="DB166" s="373"/>
      <c r="DC166" s="373"/>
      <c r="DD166" s="373"/>
      <c r="DE166" s="373"/>
      <c r="DF166" s="373"/>
      <c r="DG166" s="373"/>
    </row>
    <row r="167" spans="1:111" ht="16.5" thickBot="1">
      <c r="A167" s="1032">
        <f t="shared" si="98"/>
        <v>137</v>
      </c>
      <c r="B167" s="14" t="s">
        <v>84</v>
      </c>
      <c r="C167" s="82">
        <v>43495</v>
      </c>
      <c r="D167" s="14" t="s">
        <v>74</v>
      </c>
      <c r="E167" s="12"/>
      <c r="F167" s="156">
        <v>0.93333333333333335</v>
      </c>
      <c r="G167" s="156">
        <v>18.133333333333333</v>
      </c>
      <c r="H167" s="156">
        <v>0.26666666666666666</v>
      </c>
      <c r="I167" s="156">
        <v>0</v>
      </c>
      <c r="J167" s="156">
        <v>0</v>
      </c>
      <c r="K167" s="156">
        <v>0</v>
      </c>
      <c r="L167" s="156">
        <v>0</v>
      </c>
      <c r="M167" s="156">
        <v>0.93333333333333335</v>
      </c>
      <c r="N167" s="156">
        <v>0</v>
      </c>
      <c r="O167" s="156">
        <v>0</v>
      </c>
      <c r="P167" s="156">
        <v>0</v>
      </c>
      <c r="Q167" s="156">
        <v>0</v>
      </c>
      <c r="R167" s="156"/>
      <c r="S167" s="156">
        <v>0</v>
      </c>
      <c r="T167" s="156">
        <v>0</v>
      </c>
      <c r="U167" s="156">
        <v>0</v>
      </c>
      <c r="V167" s="156">
        <v>0</v>
      </c>
      <c r="W167" s="156">
        <v>0</v>
      </c>
      <c r="X167" s="156">
        <v>0</v>
      </c>
      <c r="Y167" s="156">
        <v>0</v>
      </c>
      <c r="Z167" s="156">
        <v>0</v>
      </c>
      <c r="AA167" s="156">
        <v>0</v>
      </c>
      <c r="AB167" s="156">
        <v>0</v>
      </c>
      <c r="AC167" s="156">
        <v>0</v>
      </c>
      <c r="AD167" s="156">
        <v>0</v>
      </c>
      <c r="AE167" s="156">
        <v>0</v>
      </c>
      <c r="AF167" s="156">
        <v>0</v>
      </c>
      <c r="AG167" s="156">
        <v>0</v>
      </c>
      <c r="AH167" s="156">
        <v>0</v>
      </c>
      <c r="AI167" s="156">
        <v>0</v>
      </c>
      <c r="AJ167" s="156">
        <v>0</v>
      </c>
      <c r="AK167" s="156">
        <v>0</v>
      </c>
      <c r="AL167" s="156">
        <v>0</v>
      </c>
      <c r="AM167" s="156">
        <v>0</v>
      </c>
      <c r="AN167" s="157">
        <f t="shared" si="97"/>
        <v>20.266666666666666</v>
      </c>
      <c r="AO167" s="13"/>
      <c r="AP167" s="263"/>
      <c r="AS167"/>
      <c r="CE167" s="373"/>
      <c r="CF167" s="373"/>
      <c r="CG167" s="373"/>
      <c r="CH167" s="373"/>
      <c r="CI167" s="373"/>
      <c r="CJ167" s="373"/>
      <c r="CK167" s="373"/>
      <c r="CL167" s="373"/>
      <c r="CM167" s="373"/>
      <c r="CN167" s="373"/>
      <c r="CO167" s="373"/>
      <c r="CP167" s="373"/>
      <c r="CQ167" s="373"/>
      <c r="CR167" s="373"/>
      <c r="CS167" s="373"/>
      <c r="CT167" s="373"/>
      <c r="CU167" s="373"/>
      <c r="CV167" s="373"/>
      <c r="CW167" s="373"/>
      <c r="CX167" s="373"/>
      <c r="CY167" s="373"/>
      <c r="CZ167" s="373"/>
      <c r="DA167" s="373"/>
      <c r="DB167" s="373"/>
      <c r="DC167" s="373"/>
      <c r="DD167" s="373"/>
      <c r="DE167" s="373"/>
      <c r="DF167" s="373"/>
      <c r="DG167" s="373"/>
    </row>
    <row r="168" spans="1:111">
      <c r="A168" s="1032">
        <f t="shared" si="98"/>
        <v>138</v>
      </c>
      <c r="B168" s="14" t="s">
        <v>84</v>
      </c>
      <c r="C168" s="82">
        <v>43586</v>
      </c>
      <c r="D168" s="14" t="s">
        <v>74</v>
      </c>
      <c r="E168" s="12"/>
      <c r="F168" s="156">
        <v>217.6</v>
      </c>
      <c r="G168" s="156">
        <v>2.5333333333333332</v>
      </c>
      <c r="H168" s="156">
        <v>0</v>
      </c>
      <c r="I168" s="156">
        <v>0</v>
      </c>
      <c r="J168" s="156">
        <v>0</v>
      </c>
      <c r="K168" s="156">
        <v>0</v>
      </c>
      <c r="L168" s="156">
        <v>0</v>
      </c>
      <c r="M168" s="156">
        <v>0</v>
      </c>
      <c r="N168" s="156">
        <v>0</v>
      </c>
      <c r="O168" s="156">
        <v>0</v>
      </c>
      <c r="P168" s="156">
        <v>0</v>
      </c>
      <c r="Q168" s="156">
        <v>0</v>
      </c>
      <c r="R168" s="156"/>
      <c r="S168" s="156">
        <v>0</v>
      </c>
      <c r="T168" s="156">
        <v>0</v>
      </c>
      <c r="U168" s="156">
        <v>0</v>
      </c>
      <c r="V168" s="156">
        <v>0</v>
      </c>
      <c r="W168" s="156">
        <v>0</v>
      </c>
      <c r="X168" s="156">
        <v>0</v>
      </c>
      <c r="Y168" s="156">
        <v>0</v>
      </c>
      <c r="Z168" s="156">
        <v>0</v>
      </c>
      <c r="AA168" s="156">
        <v>0</v>
      </c>
      <c r="AB168" s="156">
        <v>0</v>
      </c>
      <c r="AC168" s="156">
        <v>0</v>
      </c>
      <c r="AD168" s="156">
        <v>0</v>
      </c>
      <c r="AE168" s="156">
        <v>0</v>
      </c>
      <c r="AF168" s="156">
        <v>0</v>
      </c>
      <c r="AG168" s="156">
        <v>0</v>
      </c>
      <c r="AH168" s="156">
        <v>0</v>
      </c>
      <c r="AI168" s="156">
        <v>0</v>
      </c>
      <c r="AJ168" s="156">
        <v>0</v>
      </c>
      <c r="AK168" s="156">
        <v>0</v>
      </c>
      <c r="AL168" s="156">
        <v>0</v>
      </c>
      <c r="AM168" s="156">
        <v>0</v>
      </c>
      <c r="AN168" s="157">
        <f t="shared" si="97"/>
        <v>220.13333333333333</v>
      </c>
      <c r="AO168" s="13"/>
      <c r="AP168" s="263"/>
      <c r="AS168"/>
      <c r="CE168" s="373"/>
      <c r="CF168" s="373"/>
      <c r="CG168" s="373"/>
      <c r="CH168" s="373"/>
      <c r="CI168" s="373"/>
      <c r="CJ168" s="373"/>
      <c r="CK168" s="373"/>
      <c r="CL168" s="373"/>
      <c r="CM168" s="373"/>
      <c r="CN168" s="373"/>
      <c r="CO168" s="373"/>
      <c r="CP168" s="373"/>
      <c r="CQ168" s="373"/>
      <c r="CR168" s="373"/>
      <c r="CS168" s="373"/>
      <c r="CT168" s="373"/>
      <c r="CU168" s="373"/>
      <c r="CV168" s="373"/>
      <c r="CW168" s="373"/>
      <c r="CX168" s="373"/>
      <c r="CY168" s="373"/>
      <c r="CZ168" s="373"/>
      <c r="DA168" s="373"/>
      <c r="DB168" s="373"/>
      <c r="DC168" s="373"/>
      <c r="DD168" s="373"/>
      <c r="DE168" s="373"/>
      <c r="DF168" s="373"/>
      <c r="DG168" s="373"/>
    </row>
    <row r="169" spans="1:111">
      <c r="B169" s="415"/>
      <c r="C169" s="416"/>
      <c r="D169" s="720" t="s">
        <v>219</v>
      </c>
      <c r="E169" s="402"/>
      <c r="F169" s="405">
        <f>AVERAGE(F165:F168)</f>
        <v>62.199999999999996</v>
      </c>
      <c r="G169" s="405">
        <f>AVERAGE(G165:G168)</f>
        <v>31.166666666666664</v>
      </c>
      <c r="H169" s="405">
        <f>AVERAGE(H165:H168)</f>
        <v>0.13333333333333333</v>
      </c>
      <c r="I169" s="405">
        <f t="shared" ref="I169:AM169" si="99">AVERAGE(I165:I168)</f>
        <v>0.26666666666666666</v>
      </c>
      <c r="J169" s="405">
        <f t="shared" ref="J169:Q169" si="100">AVERAGE(J165:J168)</f>
        <v>0</v>
      </c>
      <c r="K169" s="405">
        <f t="shared" si="100"/>
        <v>0</v>
      </c>
      <c r="L169" s="405">
        <f t="shared" si="100"/>
        <v>0.13333333333333333</v>
      </c>
      <c r="M169" s="405">
        <f t="shared" si="100"/>
        <v>0.23333333333333334</v>
      </c>
      <c r="N169" s="405">
        <f t="shared" si="100"/>
        <v>0</v>
      </c>
      <c r="O169" s="405">
        <f t="shared" si="100"/>
        <v>0</v>
      </c>
      <c r="P169" s="405">
        <f t="shared" si="100"/>
        <v>0</v>
      </c>
      <c r="Q169" s="405">
        <f t="shared" si="100"/>
        <v>0</v>
      </c>
      <c r="R169" s="405"/>
      <c r="S169" s="405">
        <f t="shared" si="99"/>
        <v>0</v>
      </c>
      <c r="T169" s="405">
        <f t="shared" si="99"/>
        <v>0</v>
      </c>
      <c r="U169" s="405">
        <f t="shared" si="99"/>
        <v>0</v>
      </c>
      <c r="V169" s="405">
        <f t="shared" si="99"/>
        <v>0.26600000000000001</v>
      </c>
      <c r="W169" s="405">
        <f t="shared" si="99"/>
        <v>0</v>
      </c>
      <c r="X169" s="405">
        <f t="shared" si="99"/>
        <v>0</v>
      </c>
      <c r="Y169" s="405">
        <f t="shared" si="99"/>
        <v>0</v>
      </c>
      <c r="Z169" s="405">
        <f t="shared" si="99"/>
        <v>0</v>
      </c>
      <c r="AA169" s="405">
        <f t="shared" si="99"/>
        <v>0</v>
      </c>
      <c r="AB169" s="405">
        <f t="shared" si="99"/>
        <v>0</v>
      </c>
      <c r="AC169" s="405">
        <f t="shared" si="99"/>
        <v>0</v>
      </c>
      <c r="AD169" s="405">
        <f t="shared" si="99"/>
        <v>0</v>
      </c>
      <c r="AE169" s="405">
        <f t="shared" si="99"/>
        <v>0</v>
      </c>
      <c r="AF169" s="405">
        <f t="shared" si="99"/>
        <v>0</v>
      </c>
      <c r="AG169" s="405">
        <f t="shared" si="99"/>
        <v>0</v>
      </c>
      <c r="AH169" s="405">
        <f t="shared" si="99"/>
        <v>0</v>
      </c>
      <c r="AI169" s="405">
        <f t="shared" si="99"/>
        <v>0</v>
      </c>
      <c r="AJ169" s="405">
        <f t="shared" si="99"/>
        <v>0</v>
      </c>
      <c r="AK169" s="405">
        <f t="shared" si="99"/>
        <v>0</v>
      </c>
      <c r="AL169" s="405">
        <f>AVERAGE(AL165:AL168)</f>
        <v>0</v>
      </c>
      <c r="AM169" s="405">
        <f t="shared" si="99"/>
        <v>0</v>
      </c>
      <c r="AN169" s="859">
        <f>SUM(AN165:AN168)</f>
        <v>377.59733333333332</v>
      </c>
      <c r="AO169" s="13"/>
      <c r="AP169" s="263"/>
      <c r="AS169"/>
      <c r="CE169" s="373"/>
      <c r="CF169" s="373"/>
      <c r="CG169" s="373"/>
      <c r="CH169" s="373"/>
      <c r="CI169" s="373"/>
      <c r="CJ169" s="373"/>
      <c r="CK169" s="373"/>
      <c r="CL169" s="373"/>
      <c r="CM169" s="373"/>
      <c r="CN169" s="373"/>
      <c r="CO169" s="373"/>
      <c r="CP169" s="373"/>
      <c r="CQ169" s="373"/>
      <c r="CR169" s="373"/>
      <c r="CS169" s="373"/>
      <c r="CT169" s="373"/>
      <c r="CU169" s="373"/>
      <c r="CV169" s="373"/>
      <c r="CW169" s="373"/>
      <c r="CX169" s="373"/>
      <c r="CY169" s="373"/>
      <c r="CZ169" s="373"/>
      <c r="DA169" s="373"/>
      <c r="DB169" s="373"/>
      <c r="DC169" s="373"/>
      <c r="DD169" s="373"/>
      <c r="DE169" s="373"/>
      <c r="DF169" s="373"/>
      <c r="DG169" s="373"/>
    </row>
    <row r="170" spans="1:111">
      <c r="B170" s="13"/>
      <c r="C170" s="399"/>
      <c r="D170" s="17"/>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263"/>
      <c r="AS170"/>
      <c r="CE170" s="373"/>
      <c r="CF170" s="373"/>
      <c r="CG170" s="373"/>
      <c r="CH170" s="373"/>
      <c r="CI170" s="373"/>
      <c r="CJ170" s="373"/>
      <c r="CK170" s="373"/>
      <c r="CL170" s="373"/>
      <c r="CM170" s="373"/>
      <c r="CN170" s="373"/>
      <c r="CO170" s="373"/>
      <c r="CP170" s="373"/>
      <c r="CQ170" s="373"/>
      <c r="CR170" s="373"/>
      <c r="CS170" s="373"/>
      <c r="CT170" s="373"/>
      <c r="CU170" s="373"/>
      <c r="CV170" s="373"/>
      <c r="CW170" s="373"/>
      <c r="CX170" s="373"/>
      <c r="CY170" s="373"/>
      <c r="CZ170" s="373"/>
      <c r="DA170" s="373"/>
      <c r="DB170" s="373"/>
      <c r="DC170" s="373"/>
      <c r="DD170" s="373"/>
      <c r="DE170" s="373"/>
      <c r="DF170" s="373"/>
      <c r="DG170" s="373"/>
    </row>
    <row r="171" spans="1:111" ht="16.5" thickBot="1">
      <c r="B171" s="13"/>
      <c r="C171" s="399"/>
      <c r="D171" s="17"/>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263"/>
      <c r="AS171"/>
      <c r="CE171" s="373"/>
      <c r="CF171" s="373"/>
      <c r="CG171" s="373"/>
      <c r="CH171" s="373"/>
      <c r="CI171" s="373"/>
      <c r="CJ171" s="373"/>
      <c r="CK171" s="373"/>
      <c r="CL171" s="373"/>
      <c r="CM171" s="373"/>
      <c r="CN171" s="373"/>
      <c r="CO171" s="373"/>
      <c r="CP171" s="373"/>
      <c r="CQ171" s="373"/>
      <c r="CR171" s="373"/>
      <c r="CS171" s="373"/>
      <c r="CT171" s="373"/>
      <c r="CU171" s="373"/>
      <c r="CV171" s="373"/>
      <c r="CW171" s="373"/>
      <c r="CX171" s="373"/>
      <c r="CY171" s="373"/>
      <c r="CZ171" s="373"/>
      <c r="DA171" s="373"/>
      <c r="DB171" s="373"/>
      <c r="DC171" s="373"/>
      <c r="DD171" s="373"/>
      <c r="DE171" s="373"/>
      <c r="DF171" s="373"/>
      <c r="DG171" s="373"/>
    </row>
    <row r="172" spans="1:111" ht="16.5" thickBot="1">
      <c r="A172" s="1032">
        <f>A168+1</f>
        <v>139</v>
      </c>
      <c r="B172" s="415" t="s">
        <v>128</v>
      </c>
      <c r="C172" s="416">
        <v>43168</v>
      </c>
      <c r="D172" s="14" t="s">
        <v>211</v>
      </c>
      <c r="E172" s="402"/>
      <c r="F172" s="404">
        <v>58.666666666666664</v>
      </c>
      <c r="G172" s="404">
        <v>8</v>
      </c>
      <c r="H172" s="404">
        <v>1.2</v>
      </c>
      <c r="I172" s="404">
        <v>0.26666666666666666</v>
      </c>
      <c r="J172" s="404">
        <v>0</v>
      </c>
      <c r="K172" s="404">
        <v>0</v>
      </c>
      <c r="L172" s="404">
        <v>0</v>
      </c>
      <c r="M172" s="404">
        <v>0</v>
      </c>
      <c r="N172" s="404">
        <v>0</v>
      </c>
      <c r="O172" s="404">
        <v>0</v>
      </c>
      <c r="P172" s="404"/>
      <c r="Q172" s="404">
        <v>0</v>
      </c>
      <c r="R172" s="404"/>
      <c r="S172" s="404">
        <v>0</v>
      </c>
      <c r="T172" s="404">
        <v>0</v>
      </c>
      <c r="U172" s="404">
        <v>0</v>
      </c>
      <c r="V172" s="404">
        <v>0</v>
      </c>
      <c r="W172" s="404"/>
      <c r="X172" s="404">
        <v>0</v>
      </c>
      <c r="Y172" s="404">
        <v>0</v>
      </c>
      <c r="Z172" s="404">
        <v>0</v>
      </c>
      <c r="AA172" s="404">
        <v>0</v>
      </c>
      <c r="AB172" s="404"/>
      <c r="AC172" s="404"/>
      <c r="AD172" s="404"/>
      <c r="AE172" s="404"/>
      <c r="AF172" s="404">
        <v>0</v>
      </c>
      <c r="AG172" s="404">
        <v>0</v>
      </c>
      <c r="AH172" s="404"/>
      <c r="AI172" s="404"/>
      <c r="AJ172" s="404">
        <v>0</v>
      </c>
      <c r="AK172" s="404"/>
      <c r="AL172" s="404"/>
      <c r="AM172" s="404"/>
      <c r="AN172" s="403">
        <f t="shared" ref="AN172:AN183" si="101">SUM(F172:AM172)</f>
        <v>68.133333333333326</v>
      </c>
      <c r="AO172" s="13"/>
      <c r="AP172" s="263"/>
      <c r="AS172"/>
      <c r="CE172" s="373"/>
      <c r="CF172" s="373"/>
      <c r="CG172" s="373"/>
      <c r="CH172" s="373"/>
      <c r="CI172" s="373"/>
      <c r="CJ172" s="373"/>
      <c r="CK172" s="373"/>
      <c r="CL172" s="373"/>
      <c r="CM172" s="373"/>
      <c r="CN172" s="373"/>
      <c r="CO172" s="373"/>
      <c r="CP172" s="373"/>
      <c r="CQ172" s="373"/>
      <c r="CR172" s="373"/>
      <c r="CS172" s="373"/>
      <c r="CT172" s="373"/>
      <c r="CU172" s="373"/>
      <c r="CV172" s="373"/>
      <c r="CW172" s="373"/>
      <c r="CX172" s="373"/>
      <c r="CY172" s="373"/>
      <c r="CZ172" s="373"/>
      <c r="DA172" s="373"/>
      <c r="DB172" s="373"/>
      <c r="DC172" s="373"/>
      <c r="DD172" s="373"/>
      <c r="DE172" s="373"/>
      <c r="DF172" s="373"/>
      <c r="DG172" s="373"/>
    </row>
    <row r="173" spans="1:111" ht="16.5" thickBot="1">
      <c r="A173" s="1032">
        <f t="shared" ref="A173:A183" si="102">A172+1</f>
        <v>140</v>
      </c>
      <c r="B173" s="415" t="s">
        <v>128</v>
      </c>
      <c r="C173" s="416">
        <v>43171</v>
      </c>
      <c r="D173" s="14" t="s">
        <v>211</v>
      </c>
      <c r="E173" s="402"/>
      <c r="F173" s="404">
        <v>33.466666666666669</v>
      </c>
      <c r="G173" s="404">
        <v>77.599999999999994</v>
      </c>
      <c r="H173" s="404">
        <v>1.3333333333333333</v>
      </c>
      <c r="I173" s="404">
        <v>0.26666666666666666</v>
      </c>
      <c r="J173" s="404">
        <v>0</v>
      </c>
      <c r="K173" s="404">
        <v>0</v>
      </c>
      <c r="L173" s="404">
        <v>0</v>
      </c>
      <c r="M173" s="404">
        <v>0</v>
      </c>
      <c r="N173" s="404">
        <v>0</v>
      </c>
      <c r="O173" s="404">
        <v>0</v>
      </c>
      <c r="P173" s="404"/>
      <c r="Q173" s="404">
        <v>0</v>
      </c>
      <c r="R173" s="404"/>
      <c r="S173" s="404">
        <v>0</v>
      </c>
      <c r="T173" s="404">
        <v>0</v>
      </c>
      <c r="U173" s="404">
        <v>0</v>
      </c>
      <c r="V173" s="404">
        <v>0</v>
      </c>
      <c r="W173" s="404"/>
      <c r="X173" s="404">
        <v>0</v>
      </c>
      <c r="Y173" s="404">
        <v>0</v>
      </c>
      <c r="Z173" s="404">
        <v>0</v>
      </c>
      <c r="AA173" s="404">
        <v>0</v>
      </c>
      <c r="AB173" s="404"/>
      <c r="AC173" s="404"/>
      <c r="AD173" s="404"/>
      <c r="AE173" s="404"/>
      <c r="AF173" s="404">
        <v>0</v>
      </c>
      <c r="AG173" s="404">
        <v>0</v>
      </c>
      <c r="AH173" s="404"/>
      <c r="AI173" s="404"/>
      <c r="AJ173" s="404">
        <v>0</v>
      </c>
      <c r="AK173" s="404"/>
      <c r="AL173" s="404"/>
      <c r="AM173" s="404"/>
      <c r="AN173" s="403">
        <f t="shared" si="101"/>
        <v>112.66666666666666</v>
      </c>
      <c r="AO173" s="13"/>
      <c r="AP173" s="263"/>
      <c r="AS173"/>
      <c r="CE173" s="373"/>
      <c r="CF173" s="373"/>
      <c r="CG173" s="373"/>
      <c r="CH173" s="373"/>
      <c r="CI173" s="373"/>
      <c r="CJ173" s="373"/>
      <c r="CK173" s="373"/>
      <c r="CL173" s="373"/>
      <c r="CM173" s="373"/>
      <c r="CN173" s="373"/>
      <c r="CO173" s="373"/>
      <c r="CP173" s="373"/>
      <c r="CQ173" s="373"/>
      <c r="CR173" s="373"/>
      <c r="CS173" s="373"/>
      <c r="CT173" s="373"/>
      <c r="CU173" s="373"/>
      <c r="CV173" s="373"/>
      <c r="CW173" s="373"/>
      <c r="CX173" s="373"/>
      <c r="CY173" s="373"/>
      <c r="CZ173" s="373"/>
      <c r="DA173" s="373"/>
      <c r="DB173" s="373"/>
      <c r="DC173" s="373"/>
      <c r="DD173" s="373"/>
      <c r="DE173" s="373"/>
      <c r="DF173" s="373"/>
      <c r="DG173" s="373"/>
    </row>
    <row r="174" spans="1:111" s="13" customFormat="1" ht="16.5" thickBot="1">
      <c r="A174" s="1032">
        <f t="shared" si="102"/>
        <v>141</v>
      </c>
      <c r="B174" s="415" t="s">
        <v>128</v>
      </c>
      <c r="C174" s="416">
        <v>43202</v>
      </c>
      <c r="D174" s="14" t="s">
        <v>211</v>
      </c>
      <c r="E174" s="402"/>
      <c r="F174" s="404">
        <v>19.333333333333332</v>
      </c>
      <c r="G174" s="404">
        <v>89.333333333333329</v>
      </c>
      <c r="H174" s="404">
        <v>1.3333333333333333</v>
      </c>
      <c r="I174" s="404">
        <v>0.26666666666666666</v>
      </c>
      <c r="J174" s="404">
        <v>0</v>
      </c>
      <c r="K174" s="404">
        <v>0</v>
      </c>
      <c r="L174" s="404">
        <v>0</v>
      </c>
      <c r="M174" s="404">
        <v>0</v>
      </c>
      <c r="N174" s="404">
        <v>0</v>
      </c>
      <c r="O174" s="404">
        <v>0</v>
      </c>
      <c r="P174" s="404"/>
      <c r="Q174" s="404">
        <v>0</v>
      </c>
      <c r="R174" s="404"/>
      <c r="S174" s="404">
        <v>0</v>
      </c>
      <c r="T174" s="404">
        <v>0</v>
      </c>
      <c r="U174" s="404">
        <v>0</v>
      </c>
      <c r="V174" s="404">
        <v>0</v>
      </c>
      <c r="W174" s="404"/>
      <c r="X174" s="404">
        <v>0</v>
      </c>
      <c r="Y174" s="404">
        <v>0</v>
      </c>
      <c r="Z174" s="404">
        <v>0</v>
      </c>
      <c r="AA174" s="404">
        <v>0</v>
      </c>
      <c r="AB174" s="404"/>
      <c r="AC174" s="404"/>
      <c r="AD174" s="404"/>
      <c r="AE174" s="404"/>
      <c r="AF174" s="404">
        <v>0</v>
      </c>
      <c r="AG174" s="404">
        <v>0</v>
      </c>
      <c r="AH174" s="404"/>
      <c r="AI174" s="404"/>
      <c r="AJ174" s="404">
        <v>0</v>
      </c>
      <c r="AK174" s="404"/>
      <c r="AL174" s="404"/>
      <c r="AM174" s="404"/>
      <c r="AN174" s="403">
        <f t="shared" si="101"/>
        <v>110.26666666666665</v>
      </c>
      <c r="AP174" s="263"/>
      <c r="AQ174" s="886"/>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s="373"/>
      <c r="CF174" s="373"/>
      <c r="CG174" s="373"/>
      <c r="CH174" s="373"/>
      <c r="CI174" s="373"/>
      <c r="CJ174" s="373"/>
      <c r="CK174" s="373"/>
      <c r="CL174" s="373"/>
      <c r="CM174" s="373"/>
      <c r="CN174" s="373"/>
      <c r="CO174" s="373"/>
      <c r="CP174" s="373"/>
      <c r="CQ174" s="373"/>
      <c r="CR174" s="373"/>
      <c r="CS174" s="373"/>
      <c r="CT174" s="373"/>
      <c r="CU174" s="373"/>
      <c r="CV174" s="373"/>
      <c r="CW174" s="373"/>
      <c r="CX174" s="373"/>
      <c r="CY174" s="373"/>
      <c r="CZ174" s="373"/>
      <c r="DA174" s="373"/>
      <c r="DB174" s="373"/>
      <c r="DC174" s="373"/>
      <c r="DD174" s="373"/>
      <c r="DE174" s="373"/>
      <c r="DF174" s="373"/>
      <c r="DG174" s="373"/>
    </row>
    <row r="175" spans="1:111" s="13" customFormat="1" ht="16.5" thickBot="1">
      <c r="A175" s="1032">
        <f t="shared" si="102"/>
        <v>142</v>
      </c>
      <c r="B175" s="415" t="s">
        <v>128</v>
      </c>
      <c r="C175" s="416">
        <v>43255</v>
      </c>
      <c r="D175" s="14" t="s">
        <v>211</v>
      </c>
      <c r="E175" s="402"/>
      <c r="F175" s="404">
        <v>0</v>
      </c>
      <c r="G175" s="404">
        <v>0</v>
      </c>
      <c r="H175" s="404">
        <v>0.8</v>
      </c>
      <c r="I175" s="404">
        <v>0.13333333333333333</v>
      </c>
      <c r="J175" s="404">
        <v>0</v>
      </c>
      <c r="K175" s="404">
        <v>0</v>
      </c>
      <c r="L175" s="404">
        <v>0</v>
      </c>
      <c r="M175" s="404">
        <v>0</v>
      </c>
      <c r="N175" s="404">
        <v>0</v>
      </c>
      <c r="O175" s="404">
        <v>0</v>
      </c>
      <c r="P175" s="404"/>
      <c r="Q175" s="404">
        <v>0</v>
      </c>
      <c r="R175" s="404"/>
      <c r="S175" s="404">
        <v>0</v>
      </c>
      <c r="T175" s="404">
        <v>0</v>
      </c>
      <c r="U175" s="404">
        <v>0</v>
      </c>
      <c r="V175" s="404">
        <v>0</v>
      </c>
      <c r="W175" s="404"/>
      <c r="X175" s="404">
        <v>0</v>
      </c>
      <c r="Y175" s="404">
        <v>0</v>
      </c>
      <c r="Z175" s="404">
        <v>0</v>
      </c>
      <c r="AA175" s="404">
        <v>0</v>
      </c>
      <c r="AB175" s="404"/>
      <c r="AC175" s="404"/>
      <c r="AD175" s="404"/>
      <c r="AE175" s="404"/>
      <c r="AF175" s="404">
        <v>0</v>
      </c>
      <c r="AG175" s="404">
        <v>0</v>
      </c>
      <c r="AH175" s="404"/>
      <c r="AI175" s="404"/>
      <c r="AJ175" s="404">
        <v>0</v>
      </c>
      <c r="AK175" s="404"/>
      <c r="AL175" s="404"/>
      <c r="AM175" s="404"/>
      <c r="AN175" s="403">
        <f t="shared" si="101"/>
        <v>0.93333333333333335</v>
      </c>
      <c r="AP175" s="263"/>
      <c r="AQ175" s="886"/>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s="373"/>
      <c r="CF175" s="373"/>
      <c r="CG175" s="373"/>
      <c r="CH175" s="373"/>
      <c r="CI175" s="373"/>
      <c r="CJ175" s="373"/>
      <c r="CK175" s="373"/>
      <c r="CL175" s="373"/>
      <c r="CM175" s="373"/>
      <c r="CN175" s="373"/>
      <c r="CO175" s="373"/>
      <c r="CP175" s="373"/>
      <c r="CQ175" s="373"/>
      <c r="CR175" s="373"/>
      <c r="CS175" s="373"/>
      <c r="CT175" s="373"/>
      <c r="CU175" s="373"/>
      <c r="CV175" s="373"/>
      <c r="CW175" s="373"/>
      <c r="CX175" s="373"/>
      <c r="CY175" s="373"/>
      <c r="CZ175" s="373"/>
      <c r="DA175" s="373"/>
      <c r="DB175" s="373"/>
      <c r="DC175" s="373"/>
      <c r="DD175" s="373"/>
      <c r="DE175" s="373"/>
      <c r="DF175" s="373"/>
      <c r="DG175" s="373"/>
    </row>
    <row r="176" spans="1:111" ht="16.5" thickBot="1">
      <c r="A176" s="1032">
        <f t="shared" si="102"/>
        <v>143</v>
      </c>
      <c r="B176" s="415" t="s">
        <v>128</v>
      </c>
      <c r="C176" s="416">
        <v>43442</v>
      </c>
      <c r="D176" s="14" t="s">
        <v>211</v>
      </c>
      <c r="E176" s="402"/>
      <c r="F176" s="404">
        <v>0.13333333333333333</v>
      </c>
      <c r="G176" s="404">
        <v>0</v>
      </c>
      <c r="H176" s="404">
        <v>0.53333333333333333</v>
      </c>
      <c r="I176" s="404">
        <v>0</v>
      </c>
      <c r="J176" s="404">
        <v>0</v>
      </c>
      <c r="K176" s="404">
        <v>0</v>
      </c>
      <c r="L176" s="404">
        <v>0</v>
      </c>
      <c r="M176" s="404">
        <v>0</v>
      </c>
      <c r="N176" s="404">
        <v>0</v>
      </c>
      <c r="O176" s="404">
        <v>0</v>
      </c>
      <c r="P176" s="404"/>
      <c r="Q176" s="404">
        <v>0</v>
      </c>
      <c r="R176" s="404"/>
      <c r="S176" s="404">
        <v>0</v>
      </c>
      <c r="T176" s="404">
        <v>0</v>
      </c>
      <c r="U176" s="404">
        <v>0</v>
      </c>
      <c r="V176" s="404">
        <v>0</v>
      </c>
      <c r="W176" s="404"/>
      <c r="X176" s="404">
        <v>0</v>
      </c>
      <c r="Y176" s="404">
        <v>0</v>
      </c>
      <c r="Z176" s="404">
        <v>0</v>
      </c>
      <c r="AA176" s="404">
        <v>0</v>
      </c>
      <c r="AB176" s="404"/>
      <c r="AC176" s="404"/>
      <c r="AD176" s="404"/>
      <c r="AE176" s="404"/>
      <c r="AF176" s="404">
        <v>0</v>
      </c>
      <c r="AG176" s="404">
        <v>0</v>
      </c>
      <c r="AH176" s="404"/>
      <c r="AI176" s="404"/>
      <c r="AJ176" s="404">
        <v>0</v>
      </c>
      <c r="AK176" s="404"/>
      <c r="AL176" s="404"/>
      <c r="AM176" s="404"/>
      <c r="AN176" s="403">
        <f t="shared" si="101"/>
        <v>0.66666666666666663</v>
      </c>
      <c r="AO176" s="13"/>
      <c r="AP176" s="263"/>
      <c r="AS176"/>
      <c r="CE176" s="373"/>
      <c r="CF176" s="373"/>
      <c r="CG176" s="373"/>
      <c r="CH176" s="373"/>
      <c r="CI176" s="373"/>
      <c r="CJ176" s="373"/>
      <c r="CK176" s="373"/>
      <c r="CL176" s="373"/>
      <c r="CM176" s="373"/>
      <c r="CN176" s="373"/>
      <c r="CO176" s="373"/>
      <c r="CP176" s="373"/>
      <c r="CQ176" s="373"/>
      <c r="CR176" s="373"/>
      <c r="CS176" s="373"/>
      <c r="CT176" s="373"/>
      <c r="CU176" s="373"/>
      <c r="CV176" s="373"/>
      <c r="CW176" s="373"/>
      <c r="CX176" s="373"/>
      <c r="CY176" s="373"/>
      <c r="CZ176" s="373"/>
      <c r="DA176" s="373"/>
      <c r="DB176" s="373"/>
      <c r="DC176" s="373"/>
      <c r="DD176" s="373"/>
      <c r="DE176" s="373"/>
      <c r="DF176" s="373"/>
      <c r="DG176" s="373"/>
    </row>
    <row r="177" spans="1:111" ht="16.5" thickBot="1">
      <c r="A177" s="1032">
        <f t="shared" si="102"/>
        <v>144</v>
      </c>
      <c r="B177" s="415" t="s">
        <v>128</v>
      </c>
      <c r="C177" s="416">
        <v>43464</v>
      </c>
      <c r="D177" s="14" t="s">
        <v>74</v>
      </c>
      <c r="E177" s="402"/>
      <c r="F177" s="404">
        <v>24.133333333333333</v>
      </c>
      <c r="G177" s="404">
        <v>282</v>
      </c>
      <c r="H177" s="404">
        <v>13.066666666666666</v>
      </c>
      <c r="I177" s="404">
        <v>0.13333333333333333</v>
      </c>
      <c r="J177" s="404">
        <v>0</v>
      </c>
      <c r="K177" s="404">
        <v>0</v>
      </c>
      <c r="L177" s="404">
        <v>0.13333333333333333</v>
      </c>
      <c r="M177" s="404">
        <v>0.66666666666666663</v>
      </c>
      <c r="N177" s="404">
        <v>0</v>
      </c>
      <c r="O177" s="404">
        <v>0</v>
      </c>
      <c r="P177" s="404"/>
      <c r="Q177" s="404">
        <v>0</v>
      </c>
      <c r="R177" s="404"/>
      <c r="S177" s="404">
        <v>0</v>
      </c>
      <c r="T177" s="404">
        <v>0</v>
      </c>
      <c r="U177" s="404">
        <v>0</v>
      </c>
      <c r="V177" s="404">
        <v>0</v>
      </c>
      <c r="W177" s="404"/>
      <c r="X177" s="404">
        <v>0</v>
      </c>
      <c r="Y177" s="404">
        <v>0</v>
      </c>
      <c r="Z177" s="404">
        <v>0</v>
      </c>
      <c r="AA177" s="404">
        <v>0</v>
      </c>
      <c r="AB177" s="404"/>
      <c r="AC177" s="404"/>
      <c r="AD177" s="404"/>
      <c r="AE177" s="404"/>
      <c r="AF177" s="404">
        <v>0</v>
      </c>
      <c r="AG177" s="404">
        <v>0</v>
      </c>
      <c r="AH177" s="404"/>
      <c r="AI177" s="404"/>
      <c r="AJ177" s="404">
        <v>0</v>
      </c>
      <c r="AK177" s="404"/>
      <c r="AL177" s="404"/>
      <c r="AM177" s="404"/>
      <c r="AN177" s="403">
        <f t="shared" si="101"/>
        <v>320.13333333333333</v>
      </c>
      <c r="AO177" s="13"/>
      <c r="AP177" s="263"/>
      <c r="AS177"/>
      <c r="CE177" s="373"/>
      <c r="CF177" s="373"/>
      <c r="CG177" s="373"/>
      <c r="CH177" s="373"/>
      <c r="CI177" s="373"/>
      <c r="CJ177" s="373"/>
      <c r="CK177" s="373"/>
      <c r="CL177" s="373"/>
      <c r="CM177" s="373"/>
      <c r="CN177" s="373"/>
      <c r="CO177" s="373"/>
      <c r="CP177" s="373"/>
      <c r="CQ177" s="373"/>
      <c r="CR177" s="373"/>
      <c r="CS177" s="373"/>
      <c r="CT177" s="373"/>
      <c r="CU177" s="373"/>
      <c r="CV177" s="373"/>
      <c r="CW177" s="373"/>
      <c r="CX177" s="373"/>
      <c r="CY177" s="373"/>
      <c r="CZ177" s="373"/>
      <c r="DA177" s="373"/>
      <c r="DB177" s="373"/>
      <c r="DC177" s="373"/>
      <c r="DD177" s="373"/>
      <c r="DE177" s="373"/>
      <c r="DF177" s="373"/>
      <c r="DG177" s="373"/>
    </row>
    <row r="178" spans="1:111" ht="16.5" thickBot="1">
      <c r="A178" s="1032">
        <f t="shared" si="102"/>
        <v>145</v>
      </c>
      <c r="B178" s="14" t="s">
        <v>128</v>
      </c>
      <c r="C178" s="82">
        <v>43537</v>
      </c>
      <c r="D178" s="14" t="s">
        <v>74</v>
      </c>
      <c r="E178" s="12"/>
      <c r="F178" s="156">
        <v>0.4</v>
      </c>
      <c r="G178" s="156">
        <v>112</v>
      </c>
      <c r="H178" s="156">
        <v>226.66666666666666</v>
      </c>
      <c r="I178" s="156">
        <v>0</v>
      </c>
      <c r="J178" s="156">
        <v>0</v>
      </c>
      <c r="K178" s="156">
        <v>0</v>
      </c>
      <c r="L178" s="156">
        <v>0</v>
      </c>
      <c r="M178" s="156">
        <v>0</v>
      </c>
      <c r="N178" s="156">
        <v>0</v>
      </c>
      <c r="O178" s="156">
        <v>0</v>
      </c>
      <c r="P178" s="156">
        <v>0</v>
      </c>
      <c r="Q178" s="156">
        <v>0</v>
      </c>
      <c r="R178" s="156"/>
      <c r="S178" s="156">
        <v>0</v>
      </c>
      <c r="T178" s="156">
        <v>0</v>
      </c>
      <c r="U178" s="156">
        <v>0</v>
      </c>
      <c r="V178" s="156">
        <v>0</v>
      </c>
      <c r="W178" s="156">
        <v>0</v>
      </c>
      <c r="X178" s="156">
        <v>0</v>
      </c>
      <c r="Y178" s="156">
        <v>0</v>
      </c>
      <c r="Z178" s="156">
        <v>0</v>
      </c>
      <c r="AA178" s="156">
        <v>0</v>
      </c>
      <c r="AB178" s="156">
        <v>0</v>
      </c>
      <c r="AC178" s="156">
        <v>0</v>
      </c>
      <c r="AD178" s="156">
        <v>0</v>
      </c>
      <c r="AE178" s="156">
        <v>0</v>
      </c>
      <c r="AF178" s="156">
        <v>0</v>
      </c>
      <c r="AG178" s="156">
        <v>0</v>
      </c>
      <c r="AH178" s="156">
        <v>0</v>
      </c>
      <c r="AI178" s="156">
        <v>0</v>
      </c>
      <c r="AJ178" s="156">
        <v>0.13333333333333333</v>
      </c>
      <c r="AK178" s="156">
        <v>0</v>
      </c>
      <c r="AL178" s="156">
        <v>0.4</v>
      </c>
      <c r="AM178" s="156">
        <v>0</v>
      </c>
      <c r="AN178" s="157">
        <f t="shared" si="101"/>
        <v>339.59999999999997</v>
      </c>
      <c r="AO178" s="13"/>
      <c r="AP178" s="263"/>
      <c r="AS178"/>
      <c r="CE178" s="373"/>
      <c r="CF178" s="373"/>
      <c r="CG178" s="373"/>
      <c r="CH178" s="373"/>
      <c r="CI178" s="373"/>
      <c r="CJ178" s="373"/>
      <c r="CK178" s="373"/>
      <c r="CL178" s="373"/>
      <c r="CM178" s="373"/>
      <c r="CN178" s="373"/>
      <c r="CO178" s="373"/>
      <c r="CP178" s="373"/>
      <c r="CQ178" s="373"/>
      <c r="CR178" s="373"/>
      <c r="CS178" s="373"/>
      <c r="CT178" s="373"/>
      <c r="CU178" s="373"/>
      <c r="CV178" s="373"/>
      <c r="CW178" s="373"/>
      <c r="CX178" s="373"/>
      <c r="CY178" s="373"/>
      <c r="CZ178" s="373"/>
      <c r="DA178" s="373"/>
      <c r="DB178" s="373"/>
      <c r="DC178" s="373"/>
      <c r="DD178" s="373"/>
      <c r="DE178" s="373"/>
      <c r="DF178" s="373"/>
      <c r="DG178" s="373"/>
    </row>
    <row r="179" spans="1:111" ht="16.5" thickBot="1">
      <c r="A179" s="1032">
        <f t="shared" si="102"/>
        <v>146</v>
      </c>
      <c r="B179" s="14" t="s">
        <v>128</v>
      </c>
      <c r="C179" s="82">
        <v>43564</v>
      </c>
      <c r="D179" s="14" t="s">
        <v>74</v>
      </c>
      <c r="E179" s="12"/>
      <c r="F179" s="156">
        <v>134.4</v>
      </c>
      <c r="G179" s="156">
        <v>850.26666666666665</v>
      </c>
      <c r="H179" s="156">
        <v>402.4</v>
      </c>
      <c r="I179" s="156">
        <v>0.26666666666666666</v>
      </c>
      <c r="J179" s="156">
        <v>0</v>
      </c>
      <c r="K179" s="156">
        <v>0</v>
      </c>
      <c r="L179" s="156">
        <v>0</v>
      </c>
      <c r="M179" s="156">
        <v>0</v>
      </c>
      <c r="N179" s="156">
        <v>0</v>
      </c>
      <c r="O179" s="156">
        <v>0</v>
      </c>
      <c r="P179" s="156">
        <v>3.6</v>
      </c>
      <c r="Q179" s="156">
        <v>0</v>
      </c>
      <c r="R179" s="156"/>
      <c r="S179" s="156">
        <v>0</v>
      </c>
      <c r="T179" s="156">
        <v>0</v>
      </c>
      <c r="U179" s="156">
        <v>0.26666666666666666</v>
      </c>
      <c r="V179" s="156">
        <v>0</v>
      </c>
      <c r="W179" s="156">
        <v>0</v>
      </c>
      <c r="X179" s="156">
        <v>0</v>
      </c>
      <c r="Y179" s="156">
        <v>0</v>
      </c>
      <c r="Z179" s="156">
        <v>0</v>
      </c>
      <c r="AA179" s="156">
        <v>1.3333333333333333</v>
      </c>
      <c r="AB179" s="156">
        <v>0</v>
      </c>
      <c r="AC179" s="156">
        <v>0</v>
      </c>
      <c r="AD179" s="156">
        <v>0</v>
      </c>
      <c r="AE179" s="156">
        <v>0</v>
      </c>
      <c r="AF179" s="156">
        <v>0</v>
      </c>
      <c r="AG179" s="156">
        <v>0</v>
      </c>
      <c r="AH179" s="156">
        <v>0</v>
      </c>
      <c r="AI179" s="156">
        <v>0</v>
      </c>
      <c r="AJ179" s="156">
        <v>0</v>
      </c>
      <c r="AK179" s="156">
        <v>0</v>
      </c>
      <c r="AL179" s="156">
        <v>3.7333333333333334</v>
      </c>
      <c r="AM179" s="156">
        <v>0</v>
      </c>
      <c r="AN179" s="157">
        <f t="shared" si="101"/>
        <v>1396.2666666666664</v>
      </c>
      <c r="AO179" s="13"/>
      <c r="AP179" s="263"/>
      <c r="AS179"/>
      <c r="CE179" s="373"/>
      <c r="CF179" s="373"/>
      <c r="CG179" s="373"/>
      <c r="CH179" s="373"/>
      <c r="CI179" s="373"/>
      <c r="CJ179" s="373"/>
      <c r="CK179" s="373"/>
      <c r="CL179" s="373"/>
      <c r="CM179" s="373"/>
      <c r="CN179" s="373"/>
      <c r="CO179" s="373"/>
      <c r="CP179" s="373"/>
      <c r="CQ179" s="373"/>
      <c r="CR179" s="373"/>
      <c r="CS179" s="373"/>
      <c r="CT179" s="373"/>
      <c r="CU179" s="373"/>
      <c r="CV179" s="373"/>
      <c r="CW179" s="373"/>
      <c r="CX179" s="373"/>
      <c r="CY179" s="373"/>
      <c r="CZ179" s="373"/>
      <c r="DA179" s="373"/>
      <c r="DB179" s="373"/>
      <c r="DC179" s="373"/>
      <c r="DD179" s="373"/>
      <c r="DE179" s="373"/>
      <c r="DF179" s="373"/>
      <c r="DG179" s="373"/>
    </row>
    <row r="180" spans="1:111" ht="16.5" thickBot="1">
      <c r="A180" s="1032">
        <f t="shared" si="102"/>
        <v>147</v>
      </c>
      <c r="B180" s="14" t="s">
        <v>128</v>
      </c>
      <c r="C180" s="82">
        <v>43609</v>
      </c>
      <c r="D180" s="14" t="s">
        <v>74</v>
      </c>
      <c r="E180" s="12"/>
      <c r="F180" s="156">
        <v>18.933333333333334</v>
      </c>
      <c r="G180" s="156">
        <v>39.733333333333334</v>
      </c>
      <c r="H180" s="156">
        <v>8.1333333333333329</v>
      </c>
      <c r="I180" s="156">
        <v>0.13333333333333333</v>
      </c>
      <c r="J180" s="156">
        <v>0</v>
      </c>
      <c r="K180" s="156">
        <v>0</v>
      </c>
      <c r="L180" s="156">
        <v>0.66666666666666663</v>
      </c>
      <c r="M180" s="156">
        <v>0</v>
      </c>
      <c r="N180" s="156">
        <v>0.13333333333333333</v>
      </c>
      <c r="O180" s="156">
        <v>0</v>
      </c>
      <c r="P180" s="156">
        <v>0.26666666666666666</v>
      </c>
      <c r="Q180" s="156">
        <v>0</v>
      </c>
      <c r="R180" s="156"/>
      <c r="S180" s="156">
        <v>0</v>
      </c>
      <c r="T180" s="156">
        <v>0</v>
      </c>
      <c r="U180" s="156">
        <v>0</v>
      </c>
      <c r="V180" s="156">
        <v>0</v>
      </c>
      <c r="W180" s="156">
        <v>0</v>
      </c>
      <c r="X180" s="156">
        <v>0</v>
      </c>
      <c r="Y180" s="156">
        <v>0</v>
      </c>
      <c r="Z180" s="156">
        <v>0</v>
      </c>
      <c r="AA180" s="156">
        <v>0</v>
      </c>
      <c r="AB180" s="156">
        <v>0</v>
      </c>
      <c r="AC180" s="156">
        <v>0</v>
      </c>
      <c r="AD180" s="156">
        <v>0</v>
      </c>
      <c r="AE180" s="156">
        <v>0</v>
      </c>
      <c r="AF180" s="156">
        <v>0</v>
      </c>
      <c r="AG180" s="156">
        <v>0</v>
      </c>
      <c r="AH180" s="156">
        <v>0</v>
      </c>
      <c r="AI180" s="156">
        <v>0</v>
      </c>
      <c r="AJ180" s="156">
        <v>0</v>
      </c>
      <c r="AK180" s="156">
        <v>0</v>
      </c>
      <c r="AL180" s="156">
        <v>0.53333333333333333</v>
      </c>
      <c r="AM180" s="156">
        <v>0</v>
      </c>
      <c r="AN180" s="157">
        <f t="shared" si="101"/>
        <v>68.53333333333336</v>
      </c>
      <c r="AO180" s="13"/>
      <c r="AP180" s="263"/>
      <c r="AS180"/>
      <c r="CE180" s="373"/>
      <c r="CF180" s="373"/>
      <c r="CG180" s="373"/>
      <c r="CH180" s="373"/>
      <c r="CI180" s="373"/>
      <c r="CJ180" s="373"/>
      <c r="CK180" s="373"/>
      <c r="CL180" s="373"/>
      <c r="CM180" s="373"/>
      <c r="CN180" s="373"/>
      <c r="CO180" s="373"/>
      <c r="CP180" s="373"/>
      <c r="CQ180" s="373"/>
      <c r="CR180" s="373"/>
      <c r="CS180" s="373"/>
      <c r="CT180" s="373"/>
      <c r="CU180" s="373"/>
      <c r="CV180" s="373"/>
      <c r="CW180" s="373"/>
      <c r="CX180" s="373"/>
      <c r="CY180" s="373"/>
      <c r="CZ180" s="373"/>
      <c r="DA180" s="373"/>
      <c r="DB180" s="373"/>
      <c r="DC180" s="373"/>
      <c r="DD180" s="373"/>
      <c r="DE180" s="373"/>
      <c r="DF180" s="373"/>
      <c r="DG180" s="373"/>
    </row>
    <row r="181" spans="1:111" ht="16.5" thickBot="1">
      <c r="A181" s="1032">
        <f t="shared" si="102"/>
        <v>148</v>
      </c>
      <c r="B181" s="14" t="s">
        <v>128</v>
      </c>
      <c r="C181" s="35">
        <v>43643</v>
      </c>
      <c r="D181" s="14" t="s">
        <v>74</v>
      </c>
      <c r="E181" s="12"/>
      <c r="F181" s="156">
        <v>3.3333333333333335</v>
      </c>
      <c r="G181" s="156">
        <v>116.66666666666667</v>
      </c>
      <c r="H181" s="156">
        <v>85.066666666666663</v>
      </c>
      <c r="I181" s="156">
        <v>0</v>
      </c>
      <c r="J181" s="156">
        <v>0</v>
      </c>
      <c r="K181" s="156">
        <v>0</v>
      </c>
      <c r="L181" s="156">
        <v>2.2666666666666666</v>
      </c>
      <c r="M181" s="156">
        <v>0</v>
      </c>
      <c r="N181" s="156">
        <v>0</v>
      </c>
      <c r="O181" s="156">
        <v>0</v>
      </c>
      <c r="P181" s="156">
        <v>0</v>
      </c>
      <c r="Q181" s="156">
        <v>0.26666666666666666</v>
      </c>
      <c r="R181" s="156"/>
      <c r="S181" s="156">
        <v>0</v>
      </c>
      <c r="T181" s="156">
        <v>0.26666666666666666</v>
      </c>
      <c r="U181" s="156">
        <v>1.3333333333333333</v>
      </c>
      <c r="V181" s="156">
        <v>0</v>
      </c>
      <c r="W181" s="156">
        <v>0</v>
      </c>
      <c r="X181" s="156">
        <v>0</v>
      </c>
      <c r="Y181" s="156">
        <v>0.13333333333333333</v>
      </c>
      <c r="Z181" s="156">
        <v>0.8</v>
      </c>
      <c r="AA181" s="156">
        <v>0</v>
      </c>
      <c r="AB181" s="156">
        <v>0</v>
      </c>
      <c r="AC181" s="156">
        <v>0</v>
      </c>
      <c r="AD181" s="156">
        <v>0</v>
      </c>
      <c r="AE181" s="156">
        <v>0</v>
      </c>
      <c r="AF181" s="156">
        <v>0</v>
      </c>
      <c r="AG181" s="156">
        <v>0</v>
      </c>
      <c r="AH181" s="156">
        <v>0</v>
      </c>
      <c r="AI181" s="156">
        <v>0</v>
      </c>
      <c r="AJ181" s="156">
        <v>0</v>
      </c>
      <c r="AK181" s="156">
        <v>0</v>
      </c>
      <c r="AL181" s="156">
        <v>0.26666666666666666</v>
      </c>
      <c r="AM181" s="156">
        <v>0</v>
      </c>
      <c r="AN181" s="157">
        <f t="shared" si="101"/>
        <v>210.40000000000006</v>
      </c>
      <c r="AO181" s="13"/>
      <c r="AP181" s="263"/>
      <c r="AS181"/>
      <c r="CE181" s="373"/>
      <c r="CF181" s="373"/>
      <c r="CG181" s="373"/>
      <c r="CH181" s="373"/>
      <c r="CI181" s="373"/>
      <c r="CJ181" s="373"/>
      <c r="CK181" s="373"/>
      <c r="CL181" s="373"/>
      <c r="CM181" s="373"/>
      <c r="CN181" s="373"/>
      <c r="CO181" s="373"/>
      <c r="CP181" s="373"/>
      <c r="CQ181" s="373"/>
      <c r="CR181" s="373"/>
      <c r="CS181" s="373"/>
      <c r="CT181" s="373"/>
      <c r="CU181" s="373"/>
      <c r="CV181" s="373"/>
      <c r="CW181" s="373"/>
      <c r="CX181" s="373"/>
      <c r="CY181" s="373"/>
      <c r="CZ181" s="373"/>
      <c r="DA181" s="373"/>
      <c r="DB181" s="373"/>
      <c r="DC181" s="373"/>
      <c r="DD181" s="373"/>
      <c r="DE181" s="373"/>
      <c r="DF181" s="373"/>
      <c r="DG181" s="373"/>
    </row>
    <row r="182" spans="1:111" ht="16.5" thickBot="1">
      <c r="A182" s="1032">
        <f t="shared" si="102"/>
        <v>149</v>
      </c>
      <c r="B182" s="14" t="s">
        <v>128</v>
      </c>
      <c r="C182" s="35">
        <v>43678</v>
      </c>
      <c r="D182" s="14" t="s">
        <v>74</v>
      </c>
      <c r="E182" s="12"/>
      <c r="F182" s="156">
        <v>3.4666666666666668</v>
      </c>
      <c r="G182" s="156">
        <v>0.66666666666666663</v>
      </c>
      <c r="H182" s="156">
        <v>9.1999999999999993</v>
      </c>
      <c r="I182" s="156">
        <v>0</v>
      </c>
      <c r="J182" s="156">
        <v>0</v>
      </c>
      <c r="K182" s="156">
        <v>0</v>
      </c>
      <c r="L182" s="156">
        <v>2.4</v>
      </c>
      <c r="M182" s="156">
        <v>0</v>
      </c>
      <c r="N182" s="156">
        <v>0</v>
      </c>
      <c r="O182" s="156">
        <v>0</v>
      </c>
      <c r="P182" s="156">
        <v>0</v>
      </c>
      <c r="Q182" s="156">
        <v>0.4</v>
      </c>
      <c r="R182" s="156"/>
      <c r="S182" s="156">
        <v>0</v>
      </c>
      <c r="T182" s="156">
        <v>0</v>
      </c>
      <c r="U182" s="156">
        <v>0</v>
      </c>
      <c r="V182" s="156">
        <v>0</v>
      </c>
      <c r="W182" s="156">
        <v>0</v>
      </c>
      <c r="X182" s="156">
        <v>0</v>
      </c>
      <c r="Y182" s="156">
        <v>0</v>
      </c>
      <c r="Z182" s="156">
        <v>0</v>
      </c>
      <c r="AA182" s="156">
        <v>0</v>
      </c>
      <c r="AB182" s="156">
        <v>0</v>
      </c>
      <c r="AC182" s="156">
        <v>0</v>
      </c>
      <c r="AD182" s="156">
        <v>0</v>
      </c>
      <c r="AE182" s="156">
        <v>0</v>
      </c>
      <c r="AF182" s="156">
        <v>0</v>
      </c>
      <c r="AG182" s="156">
        <v>0</v>
      </c>
      <c r="AH182" s="156">
        <v>0</v>
      </c>
      <c r="AI182" s="156">
        <v>0</v>
      </c>
      <c r="AJ182" s="156">
        <v>0</v>
      </c>
      <c r="AK182" s="156">
        <v>0</v>
      </c>
      <c r="AL182" s="156">
        <v>0</v>
      </c>
      <c r="AM182" s="156">
        <v>0</v>
      </c>
      <c r="AN182" s="157">
        <f t="shared" si="101"/>
        <v>16.133333333333333</v>
      </c>
      <c r="AO182" s="13"/>
      <c r="AP182" s="263"/>
      <c r="AS182"/>
      <c r="CE182" s="373"/>
      <c r="CF182" s="373"/>
      <c r="CG182" s="373"/>
      <c r="CH182" s="373"/>
      <c r="CI182" s="373"/>
      <c r="CJ182" s="373"/>
      <c r="CK182" s="373"/>
      <c r="CL182" s="373"/>
      <c r="CM182" s="373"/>
      <c r="CN182" s="373"/>
      <c r="CO182" s="373"/>
      <c r="CP182" s="373"/>
      <c r="CQ182" s="373"/>
      <c r="CR182" s="373"/>
      <c r="CS182" s="373"/>
      <c r="CT182" s="373"/>
      <c r="CU182" s="373"/>
      <c r="CV182" s="373"/>
      <c r="CW182" s="373"/>
      <c r="CX182" s="373"/>
      <c r="CY182" s="373"/>
      <c r="CZ182" s="373"/>
      <c r="DA182" s="373"/>
      <c r="DB182" s="373"/>
      <c r="DC182" s="373"/>
      <c r="DD182" s="373"/>
      <c r="DE182" s="373"/>
      <c r="DF182" s="373"/>
      <c r="DG182" s="373"/>
    </row>
    <row r="183" spans="1:111">
      <c r="A183" s="1032">
        <f t="shared" si="102"/>
        <v>150</v>
      </c>
      <c r="B183" s="14" t="s">
        <v>128</v>
      </c>
      <c r="C183" s="35">
        <v>43811</v>
      </c>
      <c r="D183" s="14" t="s">
        <v>74</v>
      </c>
      <c r="E183" s="12"/>
      <c r="F183" s="156">
        <v>2.2666666666666666</v>
      </c>
      <c r="G183" s="156">
        <v>0.13333333333333333</v>
      </c>
      <c r="H183" s="156">
        <v>0.26666666666666666</v>
      </c>
      <c r="I183" s="156">
        <v>0</v>
      </c>
      <c r="J183" s="156">
        <v>0</v>
      </c>
      <c r="K183" s="156">
        <v>0</v>
      </c>
      <c r="L183" s="156">
        <v>0</v>
      </c>
      <c r="M183" s="156">
        <v>0</v>
      </c>
      <c r="N183" s="156">
        <v>0</v>
      </c>
      <c r="O183" s="156">
        <v>0</v>
      </c>
      <c r="P183" s="156">
        <v>0</v>
      </c>
      <c r="Q183" s="156">
        <v>0</v>
      </c>
      <c r="R183" s="156"/>
      <c r="S183" s="156">
        <v>0</v>
      </c>
      <c r="T183" s="156">
        <v>0</v>
      </c>
      <c r="U183" s="156">
        <v>0</v>
      </c>
      <c r="V183" s="156">
        <v>0</v>
      </c>
      <c r="W183" s="156">
        <v>0</v>
      </c>
      <c r="X183" s="156">
        <v>0</v>
      </c>
      <c r="Y183" s="156">
        <v>0</v>
      </c>
      <c r="Z183" s="156">
        <v>0</v>
      </c>
      <c r="AA183" s="156">
        <v>0</v>
      </c>
      <c r="AB183" s="156">
        <v>0</v>
      </c>
      <c r="AC183" s="156">
        <v>0</v>
      </c>
      <c r="AD183" s="156">
        <v>0</v>
      </c>
      <c r="AE183" s="156">
        <v>0</v>
      </c>
      <c r="AF183" s="156">
        <v>0</v>
      </c>
      <c r="AG183" s="156">
        <v>0</v>
      </c>
      <c r="AH183" s="156">
        <v>0</v>
      </c>
      <c r="AI183" s="156">
        <v>0</v>
      </c>
      <c r="AJ183" s="156">
        <v>0</v>
      </c>
      <c r="AK183" s="156">
        <v>0</v>
      </c>
      <c r="AL183" s="156">
        <v>0</v>
      </c>
      <c r="AM183" s="156">
        <v>0</v>
      </c>
      <c r="AN183" s="157">
        <f t="shared" si="101"/>
        <v>2.6666666666666665</v>
      </c>
      <c r="AO183" s="13"/>
      <c r="AP183" s="263"/>
      <c r="AS183"/>
      <c r="CE183" s="373"/>
      <c r="CF183" s="373"/>
      <c r="CG183" s="373"/>
      <c r="CH183" s="373"/>
      <c r="CI183" s="373"/>
      <c r="CJ183" s="373"/>
      <c r="CK183" s="373"/>
      <c r="CL183" s="373"/>
      <c r="CM183" s="373"/>
      <c r="CN183" s="373"/>
      <c r="CO183" s="373"/>
      <c r="CP183" s="373"/>
      <c r="CQ183" s="373"/>
      <c r="CR183" s="373"/>
      <c r="CS183" s="373"/>
      <c r="CT183" s="373"/>
      <c r="CU183" s="373"/>
      <c r="CV183" s="373"/>
      <c r="CW183" s="373"/>
      <c r="CX183" s="373"/>
      <c r="CY183" s="373"/>
      <c r="CZ183" s="373"/>
      <c r="DA183" s="373"/>
      <c r="DB183" s="373"/>
      <c r="DC183" s="373"/>
      <c r="DD183" s="373"/>
      <c r="DE183" s="373"/>
      <c r="DF183" s="373"/>
      <c r="DG183" s="373"/>
    </row>
    <row r="184" spans="1:111">
      <c r="B184" s="415"/>
      <c r="C184" s="416"/>
      <c r="D184" s="720" t="s">
        <v>219</v>
      </c>
      <c r="E184" s="402"/>
      <c r="F184" s="405">
        <f>AVERAGE(F172:F183)</f>
        <v>24.877777777777769</v>
      </c>
      <c r="G184" s="405">
        <f>AVERAGE(G172:G183)</f>
        <v>131.3666666666667</v>
      </c>
      <c r="H184" s="405">
        <f t="shared" ref="H184:W184" si="103">AVERAGE(H172:H183)</f>
        <v>62.5</v>
      </c>
      <c r="I184" s="405">
        <f t="shared" si="103"/>
        <v>0.12222222222222222</v>
      </c>
      <c r="J184" s="405">
        <f t="shared" ref="J184:Q184" si="104">AVERAGE(J172:J183)</f>
        <v>0</v>
      </c>
      <c r="K184" s="405">
        <f t="shared" si="104"/>
        <v>0</v>
      </c>
      <c r="L184" s="405">
        <f t="shared" si="104"/>
        <v>0.45555555555555555</v>
      </c>
      <c r="M184" s="405">
        <f t="shared" si="104"/>
        <v>5.5555555555555552E-2</v>
      </c>
      <c r="N184" s="405">
        <f t="shared" si="104"/>
        <v>1.1111111111111112E-2</v>
      </c>
      <c r="O184" s="405">
        <f t="shared" si="104"/>
        <v>0</v>
      </c>
      <c r="P184" s="405">
        <f t="shared" si="104"/>
        <v>0.64444444444444449</v>
      </c>
      <c r="Q184" s="405">
        <f t="shared" si="104"/>
        <v>5.5555555555555559E-2</v>
      </c>
      <c r="R184" s="405"/>
      <c r="S184" s="405">
        <f t="shared" si="103"/>
        <v>0</v>
      </c>
      <c r="T184" s="405">
        <f t="shared" si="103"/>
        <v>2.2222222222222223E-2</v>
      </c>
      <c r="U184" s="405">
        <f t="shared" si="103"/>
        <v>0.13333333333333333</v>
      </c>
      <c r="V184" s="405">
        <f t="shared" si="103"/>
        <v>0</v>
      </c>
      <c r="W184" s="405">
        <f t="shared" si="103"/>
        <v>0</v>
      </c>
      <c r="X184" s="405">
        <f>AVERAGE(X172:X183)</f>
        <v>0</v>
      </c>
      <c r="Y184" s="405">
        <f t="shared" ref="Y184:AM184" si="105">AVERAGE(Y172:Y183)</f>
        <v>1.1111111111111112E-2</v>
      </c>
      <c r="Z184" s="405">
        <f t="shared" si="105"/>
        <v>6.6666666666666666E-2</v>
      </c>
      <c r="AA184" s="405">
        <f t="shared" si="105"/>
        <v>0.1111111111111111</v>
      </c>
      <c r="AB184" s="405">
        <f t="shared" si="105"/>
        <v>0</v>
      </c>
      <c r="AC184" s="405">
        <f t="shared" si="105"/>
        <v>0</v>
      </c>
      <c r="AD184" s="405">
        <f t="shared" si="105"/>
        <v>0</v>
      </c>
      <c r="AE184" s="405">
        <f t="shared" si="105"/>
        <v>0</v>
      </c>
      <c r="AF184" s="405">
        <f t="shared" si="105"/>
        <v>0</v>
      </c>
      <c r="AG184" s="405">
        <f t="shared" si="105"/>
        <v>0</v>
      </c>
      <c r="AH184" s="405">
        <f t="shared" si="105"/>
        <v>0</v>
      </c>
      <c r="AI184" s="405">
        <f t="shared" si="105"/>
        <v>0</v>
      </c>
      <c r="AJ184" s="405">
        <f t="shared" si="105"/>
        <v>1.1111111111111112E-2</v>
      </c>
      <c r="AK184" s="405">
        <f t="shared" si="105"/>
        <v>0</v>
      </c>
      <c r="AL184" s="405">
        <f>AVERAGE(AL172:AL183)</f>
        <v>0.8222222222222223</v>
      </c>
      <c r="AM184" s="405">
        <f t="shared" si="105"/>
        <v>0</v>
      </c>
      <c r="AN184" s="859">
        <f>SUM(AN172:AN183)</f>
        <v>2646.3999999999992</v>
      </c>
      <c r="AO184" s="13"/>
      <c r="AP184" s="263"/>
      <c r="AS184"/>
      <c r="CE184" s="373"/>
      <c r="CF184" s="373"/>
      <c r="CG184" s="373"/>
      <c r="CH184" s="373"/>
      <c r="CI184" s="373"/>
      <c r="CJ184" s="373"/>
      <c r="CK184" s="373"/>
      <c r="CL184" s="373"/>
      <c r="CM184" s="373"/>
      <c r="CN184" s="373"/>
      <c r="CO184" s="373"/>
      <c r="CP184" s="373"/>
      <c r="CQ184" s="373"/>
      <c r="CR184" s="373"/>
      <c r="CS184" s="373"/>
      <c r="CT184" s="373"/>
      <c r="CU184" s="373"/>
      <c r="CV184" s="373"/>
      <c r="CW184" s="373"/>
      <c r="CX184" s="373"/>
      <c r="CY184" s="373"/>
      <c r="CZ184" s="373"/>
      <c r="DA184" s="373"/>
      <c r="DB184" s="373"/>
      <c r="DC184" s="373"/>
      <c r="DD184" s="373"/>
      <c r="DE184" s="373"/>
      <c r="DF184" s="373"/>
      <c r="DG184" s="373"/>
    </row>
    <row r="185" spans="1:111">
      <c r="B185" s="13"/>
      <c r="C185" s="399"/>
      <c r="D185" s="17"/>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263"/>
      <c r="AS185"/>
      <c r="CE185" s="373"/>
      <c r="CF185" s="373"/>
      <c r="CG185" s="373"/>
      <c r="CH185" s="373"/>
      <c r="CI185" s="373"/>
      <c r="CJ185" s="373"/>
      <c r="CK185" s="373"/>
      <c r="CL185" s="373"/>
      <c r="CM185" s="373"/>
      <c r="CN185" s="373"/>
      <c r="CO185" s="373"/>
      <c r="CP185" s="373"/>
      <c r="CQ185" s="373"/>
      <c r="CR185" s="373"/>
      <c r="CS185" s="373"/>
      <c r="CT185" s="373"/>
      <c r="CU185" s="373"/>
      <c r="CV185" s="373"/>
      <c r="CW185" s="373"/>
      <c r="CX185" s="373"/>
      <c r="CY185" s="373"/>
      <c r="CZ185" s="373"/>
      <c r="DA185" s="373"/>
      <c r="DB185" s="373"/>
      <c r="DC185" s="373"/>
      <c r="DD185" s="373"/>
      <c r="DE185" s="373"/>
      <c r="DF185" s="373"/>
      <c r="DG185" s="373"/>
    </row>
    <row r="186" spans="1:111" ht="16.5" thickBot="1">
      <c r="B186" s="13"/>
      <c r="C186" s="399"/>
      <c r="D186" s="17"/>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263"/>
      <c r="AS186"/>
      <c r="CE186" s="373"/>
      <c r="CF186" s="373"/>
      <c r="CG186" s="373"/>
      <c r="CH186" s="373"/>
      <c r="CI186" s="373"/>
      <c r="CJ186" s="373"/>
      <c r="CK186" s="373"/>
      <c r="CL186" s="373"/>
      <c r="CM186" s="373"/>
      <c r="CN186" s="373"/>
      <c r="CO186" s="373"/>
      <c r="CP186" s="373"/>
      <c r="CQ186" s="373"/>
      <c r="CR186" s="373"/>
      <c r="CS186" s="373"/>
      <c r="CT186" s="373"/>
      <c r="CU186" s="373"/>
      <c r="CV186" s="373"/>
      <c r="CW186" s="373"/>
      <c r="CX186" s="373"/>
      <c r="CY186" s="373"/>
      <c r="CZ186" s="373"/>
      <c r="DA186" s="373"/>
      <c r="DB186" s="373"/>
      <c r="DC186" s="373"/>
      <c r="DD186" s="373"/>
      <c r="DE186" s="373"/>
      <c r="DF186" s="373"/>
      <c r="DG186" s="373"/>
    </row>
    <row r="187" spans="1:111" ht="16.5" thickBot="1">
      <c r="A187" s="1032">
        <f>A183+1</f>
        <v>151</v>
      </c>
      <c r="B187" s="415" t="s">
        <v>96</v>
      </c>
      <c r="C187" s="416">
        <v>43122</v>
      </c>
      <c r="D187" s="14" t="s">
        <v>211</v>
      </c>
      <c r="E187" s="402"/>
      <c r="F187" s="404">
        <v>12.933333333333334</v>
      </c>
      <c r="G187" s="404">
        <v>0.13333333333333333</v>
      </c>
      <c r="H187" s="404">
        <v>0.53333333333333333</v>
      </c>
      <c r="I187" s="404">
        <v>6.4</v>
      </c>
      <c r="J187" s="404">
        <v>0</v>
      </c>
      <c r="K187" s="404">
        <v>0</v>
      </c>
      <c r="L187" s="404">
        <v>0</v>
      </c>
      <c r="M187" s="404">
        <v>0</v>
      </c>
      <c r="N187" s="404">
        <v>0</v>
      </c>
      <c r="O187" s="404">
        <v>0</v>
      </c>
      <c r="P187" s="404"/>
      <c r="Q187" s="404">
        <v>0</v>
      </c>
      <c r="R187" s="404"/>
      <c r="S187" s="404">
        <v>0.26666666666666666</v>
      </c>
      <c r="T187" s="404">
        <v>0</v>
      </c>
      <c r="U187" s="404">
        <v>0</v>
      </c>
      <c r="V187" s="404">
        <v>0</v>
      </c>
      <c r="W187" s="404"/>
      <c r="X187" s="404">
        <v>0</v>
      </c>
      <c r="Y187" s="404">
        <v>0</v>
      </c>
      <c r="Z187" s="404">
        <v>0</v>
      </c>
      <c r="AA187" s="404">
        <v>0</v>
      </c>
      <c r="AB187" s="404"/>
      <c r="AC187" s="404"/>
      <c r="AD187" s="404"/>
      <c r="AE187" s="404"/>
      <c r="AF187" s="404">
        <v>0</v>
      </c>
      <c r="AG187" s="404">
        <v>0</v>
      </c>
      <c r="AH187" s="404"/>
      <c r="AI187" s="404"/>
      <c r="AJ187" s="404">
        <v>0</v>
      </c>
      <c r="AK187" s="404"/>
      <c r="AL187" s="404"/>
      <c r="AM187" s="404"/>
      <c r="AN187" s="403">
        <f t="shared" ref="AN187:AN201" si="106">SUM(F187:AM187)</f>
        <v>20.266666666666666</v>
      </c>
      <c r="AO187" s="13"/>
      <c r="AP187" s="263"/>
      <c r="AS187"/>
      <c r="CE187" s="373"/>
      <c r="CF187" s="373"/>
      <c r="CG187" s="373"/>
      <c r="CH187" s="373"/>
      <c r="CI187" s="373"/>
      <c r="CJ187" s="373"/>
      <c r="CK187" s="373"/>
      <c r="CL187" s="373"/>
      <c r="CM187" s="373"/>
      <c r="CN187" s="373"/>
      <c r="CO187" s="373"/>
      <c r="CP187" s="373"/>
      <c r="CQ187" s="373"/>
      <c r="CR187" s="373"/>
      <c r="CS187" s="373"/>
      <c r="CT187" s="373"/>
      <c r="CU187" s="373"/>
      <c r="CV187" s="373"/>
      <c r="CW187" s="373"/>
      <c r="CX187" s="373"/>
      <c r="CY187" s="373"/>
      <c r="CZ187" s="373"/>
      <c r="DA187" s="373"/>
      <c r="DB187" s="373"/>
      <c r="DC187" s="373"/>
      <c r="DD187" s="373"/>
      <c r="DE187" s="373"/>
      <c r="DF187" s="373"/>
      <c r="DG187" s="373"/>
    </row>
    <row r="188" spans="1:111" ht="16.5" thickBot="1">
      <c r="A188" s="1032">
        <f t="shared" ref="A188:A201" si="107">A187+1</f>
        <v>152</v>
      </c>
      <c r="B188" s="415" t="s">
        <v>96</v>
      </c>
      <c r="C188" s="416">
        <v>43162</v>
      </c>
      <c r="D188" s="14" t="s">
        <v>211</v>
      </c>
      <c r="E188" s="402"/>
      <c r="F188" s="404">
        <v>228</v>
      </c>
      <c r="G188" s="404">
        <v>0</v>
      </c>
      <c r="H188" s="404">
        <v>17.333333333333332</v>
      </c>
      <c r="I188" s="404">
        <v>1.7333333333333334</v>
      </c>
      <c r="J188" s="404">
        <v>0</v>
      </c>
      <c r="K188" s="404">
        <v>0.8</v>
      </c>
      <c r="L188" s="404">
        <v>3.8666666666666667</v>
      </c>
      <c r="M188" s="404">
        <v>5.7333333333333334</v>
      </c>
      <c r="N188" s="404">
        <v>0</v>
      </c>
      <c r="O188" s="404">
        <v>0</v>
      </c>
      <c r="P188" s="404"/>
      <c r="Q188" s="404">
        <v>0</v>
      </c>
      <c r="R188" s="404"/>
      <c r="S188" s="404">
        <v>0</v>
      </c>
      <c r="T188" s="404">
        <v>0.4</v>
      </c>
      <c r="U188" s="404">
        <v>0</v>
      </c>
      <c r="V188" s="404">
        <v>0</v>
      </c>
      <c r="W188" s="404"/>
      <c r="X188" s="404">
        <v>0</v>
      </c>
      <c r="Y188" s="404">
        <v>0</v>
      </c>
      <c r="Z188" s="404">
        <v>0</v>
      </c>
      <c r="AA188" s="404">
        <v>0</v>
      </c>
      <c r="AB188" s="404"/>
      <c r="AC188" s="404"/>
      <c r="AD188" s="404"/>
      <c r="AE188" s="404"/>
      <c r="AF188" s="404">
        <v>0.13333333333333333</v>
      </c>
      <c r="AG188" s="404">
        <v>0</v>
      </c>
      <c r="AH188" s="404"/>
      <c r="AI188" s="404"/>
      <c r="AJ188" s="404">
        <v>0</v>
      </c>
      <c r="AK188" s="404"/>
      <c r="AL188" s="404"/>
      <c r="AM188" s="404"/>
      <c r="AN188" s="403">
        <f t="shared" si="106"/>
        <v>258</v>
      </c>
      <c r="AO188" s="13"/>
      <c r="AP188" s="263"/>
      <c r="AS188"/>
      <c r="CE188" s="373"/>
      <c r="CF188" s="373"/>
      <c r="CG188" s="373"/>
      <c r="CH188" s="373"/>
      <c r="CI188" s="373"/>
      <c r="CJ188" s="373"/>
      <c r="CK188" s="373"/>
      <c r="CL188" s="373"/>
      <c r="CM188" s="373"/>
      <c r="CN188" s="373"/>
      <c r="CO188" s="373"/>
      <c r="CP188" s="373"/>
      <c r="CQ188" s="373"/>
      <c r="CR188" s="373"/>
      <c r="CS188" s="373"/>
      <c r="CT188" s="373"/>
      <c r="CU188" s="373"/>
      <c r="CV188" s="373"/>
      <c r="CW188" s="373"/>
      <c r="CX188" s="373"/>
      <c r="CY188" s="373"/>
      <c r="CZ188" s="373"/>
      <c r="DA188" s="373"/>
      <c r="DB188" s="373"/>
      <c r="DC188" s="373"/>
      <c r="DD188" s="373"/>
      <c r="DE188" s="373"/>
      <c r="DF188" s="373"/>
      <c r="DG188" s="373"/>
    </row>
    <row r="189" spans="1:111" ht="16.5" thickBot="1">
      <c r="A189" s="1032">
        <f t="shared" si="107"/>
        <v>153</v>
      </c>
      <c r="B189" s="415" t="s">
        <v>96</v>
      </c>
      <c r="C189" s="416">
        <v>43241</v>
      </c>
      <c r="D189" s="14" t="s">
        <v>211</v>
      </c>
      <c r="E189" s="402"/>
      <c r="F189" s="404">
        <v>0.4</v>
      </c>
      <c r="G189" s="404">
        <v>0</v>
      </c>
      <c r="H189" s="404">
        <v>0</v>
      </c>
      <c r="I189" s="404">
        <v>6.8</v>
      </c>
      <c r="J189" s="404">
        <v>0</v>
      </c>
      <c r="K189" s="404">
        <v>0</v>
      </c>
      <c r="L189" s="404">
        <v>0</v>
      </c>
      <c r="M189" s="404">
        <v>0</v>
      </c>
      <c r="N189" s="404">
        <v>0</v>
      </c>
      <c r="O189" s="404">
        <v>0</v>
      </c>
      <c r="P189" s="404"/>
      <c r="Q189" s="404">
        <v>0</v>
      </c>
      <c r="R189" s="404"/>
      <c r="S189" s="404">
        <v>0</v>
      </c>
      <c r="T189" s="404">
        <v>0</v>
      </c>
      <c r="U189" s="404">
        <v>0</v>
      </c>
      <c r="V189" s="404">
        <v>0</v>
      </c>
      <c r="W189" s="404"/>
      <c r="X189" s="404">
        <v>0</v>
      </c>
      <c r="Y189" s="404">
        <v>0</v>
      </c>
      <c r="Z189" s="404">
        <v>0</v>
      </c>
      <c r="AA189" s="404">
        <v>0</v>
      </c>
      <c r="AB189" s="404"/>
      <c r="AC189" s="404"/>
      <c r="AD189" s="404"/>
      <c r="AE189" s="404"/>
      <c r="AF189" s="404">
        <v>0</v>
      </c>
      <c r="AG189" s="404">
        <v>0</v>
      </c>
      <c r="AH189" s="404"/>
      <c r="AI189" s="404"/>
      <c r="AJ189" s="404">
        <v>0</v>
      </c>
      <c r="AK189" s="404"/>
      <c r="AL189" s="404"/>
      <c r="AM189" s="404"/>
      <c r="AN189" s="403">
        <f t="shared" si="106"/>
        <v>7.2</v>
      </c>
      <c r="AO189" s="13"/>
      <c r="AP189" s="263"/>
      <c r="AS189"/>
      <c r="CE189" s="373"/>
      <c r="CF189" s="373"/>
      <c r="CG189" s="373"/>
      <c r="CH189" s="373"/>
      <c r="CI189" s="373"/>
      <c r="CJ189" s="373"/>
      <c r="CK189" s="373"/>
      <c r="CL189" s="373"/>
      <c r="CM189" s="373"/>
      <c r="CN189" s="373"/>
      <c r="CO189" s="373"/>
      <c r="CP189" s="373"/>
      <c r="CQ189" s="373"/>
      <c r="CR189" s="373"/>
      <c r="CS189" s="373"/>
      <c r="CT189" s="373"/>
      <c r="CU189" s="373"/>
      <c r="CV189" s="373"/>
      <c r="CW189" s="373"/>
      <c r="CX189" s="373"/>
      <c r="CY189" s="373"/>
      <c r="CZ189" s="373"/>
      <c r="DA189" s="373"/>
      <c r="DB189" s="373"/>
      <c r="DC189" s="373"/>
      <c r="DD189" s="373"/>
      <c r="DE189" s="373"/>
      <c r="DF189" s="373"/>
      <c r="DG189" s="373"/>
    </row>
    <row r="190" spans="1:111" ht="16.5" thickBot="1">
      <c r="A190" s="1032">
        <f t="shared" si="107"/>
        <v>154</v>
      </c>
      <c r="B190" s="415" t="s">
        <v>96</v>
      </c>
      <c r="C190" s="416">
        <v>43336</v>
      </c>
      <c r="D190" s="14" t="s">
        <v>211</v>
      </c>
      <c r="E190" s="402"/>
      <c r="F190" s="404">
        <v>5.6</v>
      </c>
      <c r="G190" s="404">
        <v>0</v>
      </c>
      <c r="H190" s="404">
        <v>0.13333333333333333</v>
      </c>
      <c r="I190" s="404">
        <v>0.93333333333333335</v>
      </c>
      <c r="J190" s="404">
        <v>0</v>
      </c>
      <c r="K190" s="404">
        <v>0.4</v>
      </c>
      <c r="L190" s="404">
        <v>0</v>
      </c>
      <c r="M190" s="404">
        <v>0.4</v>
      </c>
      <c r="N190" s="404">
        <v>0</v>
      </c>
      <c r="O190" s="404">
        <v>0</v>
      </c>
      <c r="P190" s="404"/>
      <c r="Q190" s="404">
        <v>0</v>
      </c>
      <c r="R190" s="404"/>
      <c r="S190" s="404">
        <v>0</v>
      </c>
      <c r="T190" s="404">
        <v>0</v>
      </c>
      <c r="U190" s="404">
        <v>0</v>
      </c>
      <c r="V190" s="404">
        <v>0</v>
      </c>
      <c r="W190" s="404"/>
      <c r="X190" s="404">
        <v>0</v>
      </c>
      <c r="Y190" s="404">
        <v>0</v>
      </c>
      <c r="Z190" s="404">
        <v>0</v>
      </c>
      <c r="AA190" s="404">
        <v>0</v>
      </c>
      <c r="AB190" s="404"/>
      <c r="AC190" s="404"/>
      <c r="AD190" s="404"/>
      <c r="AE190" s="404"/>
      <c r="AF190" s="404">
        <v>0</v>
      </c>
      <c r="AG190" s="404">
        <v>0</v>
      </c>
      <c r="AH190" s="404"/>
      <c r="AI190" s="404"/>
      <c r="AJ190" s="404">
        <v>0</v>
      </c>
      <c r="AK190" s="404"/>
      <c r="AL190" s="404"/>
      <c r="AM190" s="404"/>
      <c r="AN190" s="403">
        <f t="shared" si="106"/>
        <v>7.4666666666666677</v>
      </c>
      <c r="AO190" s="13"/>
      <c r="AP190" s="263"/>
      <c r="AS190"/>
      <c r="CE190" s="373"/>
      <c r="CF190" s="373"/>
      <c r="CG190" s="373"/>
      <c r="CH190" s="373"/>
      <c r="CI190" s="373"/>
      <c r="CJ190" s="373"/>
      <c r="CK190" s="373"/>
      <c r="CL190" s="373"/>
      <c r="CM190" s="373"/>
      <c r="CN190" s="373"/>
      <c r="CO190" s="373"/>
      <c r="CP190" s="373"/>
      <c r="CQ190" s="373"/>
      <c r="CR190" s="373"/>
      <c r="CS190" s="373"/>
      <c r="CT190" s="373"/>
      <c r="CU190" s="373"/>
      <c r="CV190" s="373"/>
      <c r="CW190" s="373"/>
      <c r="CX190" s="373"/>
      <c r="CY190" s="373"/>
      <c r="CZ190" s="373"/>
      <c r="DA190" s="373"/>
      <c r="DB190" s="373"/>
      <c r="DC190" s="373"/>
      <c r="DD190" s="373"/>
      <c r="DE190" s="373"/>
      <c r="DF190" s="373"/>
      <c r="DG190" s="373"/>
    </row>
    <row r="191" spans="1:111" ht="16.5" thickBot="1">
      <c r="A191" s="1032">
        <f t="shared" si="107"/>
        <v>155</v>
      </c>
      <c r="B191" s="415" t="s">
        <v>96</v>
      </c>
      <c r="C191" s="416">
        <v>43397</v>
      </c>
      <c r="D191" s="14" t="s">
        <v>211</v>
      </c>
      <c r="E191" s="402"/>
      <c r="F191" s="404">
        <v>1.0666666666666667</v>
      </c>
      <c r="G191" s="404">
        <v>0</v>
      </c>
      <c r="H191" s="404">
        <v>0</v>
      </c>
      <c r="I191" s="404">
        <v>8.8000000000000007</v>
      </c>
      <c r="J191" s="404">
        <v>0</v>
      </c>
      <c r="K191" s="404">
        <v>0</v>
      </c>
      <c r="L191" s="404">
        <v>0.13333333333333333</v>
      </c>
      <c r="M191" s="404">
        <v>0</v>
      </c>
      <c r="N191" s="404">
        <v>0</v>
      </c>
      <c r="O191" s="404">
        <v>0</v>
      </c>
      <c r="P191" s="404"/>
      <c r="Q191" s="404">
        <v>0</v>
      </c>
      <c r="R191" s="404"/>
      <c r="S191" s="404">
        <v>0</v>
      </c>
      <c r="T191" s="404">
        <v>0</v>
      </c>
      <c r="U191" s="404">
        <v>0</v>
      </c>
      <c r="V191" s="404">
        <v>0</v>
      </c>
      <c r="W191" s="404"/>
      <c r="X191" s="404">
        <v>0</v>
      </c>
      <c r="Y191" s="404">
        <v>0</v>
      </c>
      <c r="Z191" s="404">
        <v>0</v>
      </c>
      <c r="AA191" s="404">
        <v>0</v>
      </c>
      <c r="AB191" s="404"/>
      <c r="AC191" s="404"/>
      <c r="AD191" s="404"/>
      <c r="AE191" s="404"/>
      <c r="AF191" s="404">
        <v>0</v>
      </c>
      <c r="AG191" s="404">
        <v>0</v>
      </c>
      <c r="AH191" s="404"/>
      <c r="AI191" s="404"/>
      <c r="AJ191" s="404">
        <v>0</v>
      </c>
      <c r="AK191" s="404"/>
      <c r="AL191" s="404"/>
      <c r="AM191" s="404"/>
      <c r="AN191" s="403">
        <f t="shared" si="106"/>
        <v>10</v>
      </c>
      <c r="AO191" s="13"/>
      <c r="AP191" s="263"/>
      <c r="AS191"/>
      <c r="CE191" s="373"/>
      <c r="CF191" s="373"/>
      <c r="CG191" s="373"/>
      <c r="CH191" s="373"/>
      <c r="CI191" s="373"/>
      <c r="CJ191" s="373"/>
      <c r="CK191" s="373"/>
      <c r="CL191" s="373"/>
      <c r="CM191" s="373"/>
      <c r="CN191" s="373"/>
      <c r="CO191" s="373"/>
      <c r="CP191" s="373"/>
      <c r="CQ191" s="373"/>
      <c r="CR191" s="373"/>
      <c r="CS191" s="373"/>
      <c r="CT191" s="373"/>
      <c r="CU191" s="373"/>
      <c r="CV191" s="373"/>
      <c r="CW191" s="373"/>
      <c r="CX191" s="373"/>
      <c r="CY191" s="373"/>
      <c r="CZ191" s="373"/>
      <c r="DA191" s="373"/>
      <c r="DB191" s="373"/>
      <c r="DC191" s="373"/>
      <c r="DD191" s="373"/>
      <c r="DE191" s="373"/>
      <c r="DF191" s="373"/>
      <c r="DG191" s="373"/>
    </row>
    <row r="192" spans="1:111" ht="16.5" thickBot="1">
      <c r="A192" s="1032">
        <f t="shared" si="107"/>
        <v>156</v>
      </c>
      <c r="B192" s="14" t="s">
        <v>96</v>
      </c>
      <c r="C192" s="82">
        <v>43502</v>
      </c>
      <c r="D192" s="14" t="s">
        <v>74</v>
      </c>
      <c r="E192" s="12"/>
      <c r="F192" s="156">
        <v>0.53333333333333333</v>
      </c>
      <c r="G192" s="156">
        <v>0</v>
      </c>
      <c r="H192" s="156">
        <v>0.26666666666666666</v>
      </c>
      <c r="I192" s="156">
        <v>0</v>
      </c>
      <c r="J192" s="156">
        <v>0</v>
      </c>
      <c r="K192" s="156">
        <v>0</v>
      </c>
      <c r="L192" s="156">
        <v>0</v>
      </c>
      <c r="M192" s="156">
        <v>0</v>
      </c>
      <c r="N192" s="156">
        <v>0</v>
      </c>
      <c r="O192" s="156">
        <v>0</v>
      </c>
      <c r="P192" s="156">
        <v>0</v>
      </c>
      <c r="Q192" s="156">
        <v>0</v>
      </c>
      <c r="R192" s="156"/>
      <c r="S192" s="156">
        <v>0</v>
      </c>
      <c r="T192" s="156">
        <v>0</v>
      </c>
      <c r="U192" s="156">
        <v>0</v>
      </c>
      <c r="V192" s="156">
        <v>0</v>
      </c>
      <c r="W192" s="156">
        <v>0</v>
      </c>
      <c r="X192" s="156">
        <v>0</v>
      </c>
      <c r="Y192" s="156">
        <v>0</v>
      </c>
      <c r="Z192" s="156">
        <v>0</v>
      </c>
      <c r="AA192" s="156">
        <v>0</v>
      </c>
      <c r="AB192" s="156">
        <v>0</v>
      </c>
      <c r="AC192" s="156">
        <v>0</v>
      </c>
      <c r="AD192" s="156">
        <v>0</v>
      </c>
      <c r="AE192" s="156">
        <v>0</v>
      </c>
      <c r="AF192" s="156">
        <v>0</v>
      </c>
      <c r="AG192" s="156">
        <v>0</v>
      </c>
      <c r="AH192" s="156">
        <v>0</v>
      </c>
      <c r="AI192" s="156">
        <v>0</v>
      </c>
      <c r="AJ192" s="156">
        <v>0</v>
      </c>
      <c r="AK192" s="156">
        <v>0</v>
      </c>
      <c r="AL192" s="156">
        <v>0</v>
      </c>
      <c r="AM192" s="156">
        <v>0</v>
      </c>
      <c r="AN192" s="157">
        <f t="shared" si="106"/>
        <v>0.8</v>
      </c>
      <c r="AO192" s="13"/>
      <c r="AP192" s="263"/>
      <c r="AS192"/>
      <c r="CE192" s="373"/>
      <c r="CF192" s="373"/>
      <c r="CG192" s="373"/>
      <c r="CH192" s="373"/>
      <c r="CI192" s="373"/>
      <c r="CJ192" s="373"/>
      <c r="CK192" s="373"/>
      <c r="CL192" s="373"/>
      <c r="CM192" s="373"/>
      <c r="CN192" s="373"/>
      <c r="CO192" s="373"/>
      <c r="CP192" s="373"/>
      <c r="CQ192" s="373"/>
      <c r="CR192" s="373"/>
      <c r="CS192" s="373"/>
      <c r="CT192" s="373"/>
      <c r="CU192" s="373"/>
      <c r="CV192" s="373"/>
      <c r="CW192" s="373"/>
      <c r="CX192" s="373"/>
      <c r="CY192" s="373"/>
      <c r="CZ192" s="373"/>
      <c r="DA192" s="373"/>
      <c r="DB192" s="373"/>
      <c r="DC192" s="373"/>
      <c r="DD192" s="373"/>
      <c r="DE192" s="373"/>
      <c r="DF192" s="373"/>
      <c r="DG192" s="373"/>
    </row>
    <row r="193" spans="1:111" ht="16.5" thickBot="1">
      <c r="A193" s="1032">
        <f t="shared" si="107"/>
        <v>157</v>
      </c>
      <c r="B193" s="14" t="s">
        <v>96</v>
      </c>
      <c r="C193" s="82">
        <v>43535</v>
      </c>
      <c r="D193" s="14" t="s">
        <v>74</v>
      </c>
      <c r="E193" s="12"/>
      <c r="F193" s="156">
        <v>0.26666666666666666</v>
      </c>
      <c r="G193" s="156">
        <v>3.0666666666666669</v>
      </c>
      <c r="H193" s="156">
        <v>0.4</v>
      </c>
      <c r="I193" s="156">
        <v>1.0666666666666667</v>
      </c>
      <c r="J193" s="156">
        <v>0</v>
      </c>
      <c r="K193" s="156">
        <v>0</v>
      </c>
      <c r="L193" s="156">
        <v>0</v>
      </c>
      <c r="M193" s="156">
        <v>0</v>
      </c>
      <c r="N193" s="156">
        <v>0.26666666666666666</v>
      </c>
      <c r="O193" s="156">
        <v>0</v>
      </c>
      <c r="P193" s="156">
        <v>0</v>
      </c>
      <c r="Q193" s="156">
        <v>0</v>
      </c>
      <c r="R193" s="156"/>
      <c r="S193" s="156">
        <v>0</v>
      </c>
      <c r="T193" s="156">
        <v>0</v>
      </c>
      <c r="U193" s="156">
        <v>0</v>
      </c>
      <c r="V193" s="156">
        <v>0</v>
      </c>
      <c r="W193" s="156">
        <v>0</v>
      </c>
      <c r="X193" s="156">
        <v>0.13333333333333333</v>
      </c>
      <c r="Y193" s="156">
        <v>0</v>
      </c>
      <c r="Z193" s="156">
        <v>0</v>
      </c>
      <c r="AA193" s="156">
        <v>0</v>
      </c>
      <c r="AB193" s="156">
        <v>0</v>
      </c>
      <c r="AC193" s="156">
        <v>0</v>
      </c>
      <c r="AD193" s="156">
        <v>0</v>
      </c>
      <c r="AE193" s="156">
        <v>0</v>
      </c>
      <c r="AF193" s="156">
        <v>0</v>
      </c>
      <c r="AG193" s="156">
        <v>0</v>
      </c>
      <c r="AH193" s="156">
        <v>0</v>
      </c>
      <c r="AI193" s="156">
        <v>0</v>
      </c>
      <c r="AJ193" s="156">
        <v>0</v>
      </c>
      <c r="AK193" s="156">
        <v>0</v>
      </c>
      <c r="AL193" s="156">
        <v>0</v>
      </c>
      <c r="AM193" s="156">
        <v>0</v>
      </c>
      <c r="AN193" s="157">
        <f t="shared" si="106"/>
        <v>5.2</v>
      </c>
      <c r="AO193" s="13"/>
      <c r="AP193" s="263"/>
      <c r="AS193"/>
      <c r="CE193" s="373"/>
      <c r="CF193" s="373"/>
      <c r="CG193" s="373"/>
      <c r="CH193" s="373"/>
      <c r="CI193" s="373"/>
      <c r="CJ193" s="373"/>
      <c r="CK193" s="373"/>
      <c r="CL193" s="373"/>
      <c r="CM193" s="373"/>
      <c r="CN193" s="373"/>
      <c r="CO193" s="373"/>
      <c r="CP193" s="373"/>
      <c r="CQ193" s="373"/>
      <c r="CR193" s="373"/>
      <c r="CS193" s="373"/>
      <c r="CT193" s="373"/>
      <c r="CU193" s="373"/>
      <c r="CV193" s="373"/>
      <c r="CW193" s="373"/>
      <c r="CX193" s="373"/>
      <c r="CY193" s="373"/>
      <c r="CZ193" s="373"/>
      <c r="DA193" s="373"/>
      <c r="DB193" s="373"/>
      <c r="DC193" s="373"/>
      <c r="DD193" s="373"/>
      <c r="DE193" s="373"/>
      <c r="DF193" s="373"/>
      <c r="DG193" s="373"/>
    </row>
    <row r="194" spans="1:111" s="13" customFormat="1" ht="16.5" thickBot="1">
      <c r="A194" s="1032">
        <f t="shared" si="107"/>
        <v>158</v>
      </c>
      <c r="B194" s="14" t="s">
        <v>96</v>
      </c>
      <c r="C194" s="82">
        <v>43569</v>
      </c>
      <c r="D194" s="14" t="s">
        <v>74</v>
      </c>
      <c r="E194" s="12"/>
      <c r="F194" s="156">
        <v>4.2666666666666666</v>
      </c>
      <c r="G194" s="156">
        <v>0</v>
      </c>
      <c r="H194" s="156">
        <v>0.93333333333333335</v>
      </c>
      <c r="I194" s="156">
        <v>1.8666666666666667</v>
      </c>
      <c r="J194" s="156">
        <v>0</v>
      </c>
      <c r="K194" s="156">
        <v>0</v>
      </c>
      <c r="L194" s="156">
        <v>0</v>
      </c>
      <c r="M194" s="156">
        <v>0</v>
      </c>
      <c r="N194" s="156">
        <v>0</v>
      </c>
      <c r="O194" s="156">
        <v>0</v>
      </c>
      <c r="P194" s="156">
        <v>0.26666666666666666</v>
      </c>
      <c r="Q194" s="156">
        <v>0</v>
      </c>
      <c r="R194" s="156"/>
      <c r="S194" s="156">
        <v>0</v>
      </c>
      <c r="T194" s="156">
        <v>0</v>
      </c>
      <c r="U194" s="156">
        <v>0</v>
      </c>
      <c r="V194" s="156">
        <v>0</v>
      </c>
      <c r="W194" s="156">
        <v>0</v>
      </c>
      <c r="X194" s="156">
        <v>0</v>
      </c>
      <c r="Y194" s="156">
        <v>0</v>
      </c>
      <c r="Z194" s="156">
        <v>0</v>
      </c>
      <c r="AA194" s="156">
        <v>0</v>
      </c>
      <c r="AB194" s="156">
        <v>0</v>
      </c>
      <c r="AC194" s="156">
        <v>0</v>
      </c>
      <c r="AD194" s="156">
        <v>0</v>
      </c>
      <c r="AE194" s="156">
        <v>0</v>
      </c>
      <c r="AF194" s="156">
        <v>0</v>
      </c>
      <c r="AG194" s="156">
        <v>0</v>
      </c>
      <c r="AH194" s="156">
        <v>0</v>
      </c>
      <c r="AI194" s="156">
        <v>0</v>
      </c>
      <c r="AJ194" s="156">
        <v>0.13333333333333333</v>
      </c>
      <c r="AK194" s="156">
        <v>0</v>
      </c>
      <c r="AL194" s="156">
        <v>0</v>
      </c>
      <c r="AM194" s="156">
        <v>0</v>
      </c>
      <c r="AN194" s="157">
        <f t="shared" si="106"/>
        <v>7.4666666666666668</v>
      </c>
      <c r="AP194" s="263"/>
      <c r="AQ194" s="886"/>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s="373"/>
      <c r="CF194" s="373"/>
      <c r="CG194" s="373"/>
      <c r="CH194" s="373"/>
      <c r="CI194" s="373"/>
      <c r="CJ194" s="373"/>
      <c r="CK194" s="373"/>
      <c r="CL194" s="373"/>
      <c r="CM194" s="373"/>
      <c r="CN194" s="373"/>
      <c r="CO194" s="373"/>
      <c r="CP194" s="373"/>
      <c r="CQ194" s="373"/>
      <c r="CR194" s="373"/>
      <c r="CS194" s="373"/>
      <c r="CT194" s="373"/>
      <c r="CU194" s="373"/>
      <c r="CV194" s="373"/>
      <c r="CW194" s="373"/>
      <c r="CX194" s="373"/>
      <c r="CY194" s="373"/>
      <c r="CZ194" s="373"/>
      <c r="DA194" s="373"/>
      <c r="DB194" s="373"/>
      <c r="DC194" s="373"/>
      <c r="DD194" s="373"/>
      <c r="DE194" s="373"/>
      <c r="DF194" s="373"/>
      <c r="DG194" s="373"/>
    </row>
    <row r="195" spans="1:111" s="13" customFormat="1" ht="16.5" thickBot="1">
      <c r="A195" s="1032">
        <f t="shared" si="107"/>
        <v>159</v>
      </c>
      <c r="B195" s="14" t="s">
        <v>96</v>
      </c>
      <c r="C195" s="82">
        <v>43608</v>
      </c>
      <c r="D195" s="14" t="s">
        <v>74</v>
      </c>
      <c r="E195" s="12"/>
      <c r="F195" s="156">
        <v>0</v>
      </c>
      <c r="G195" s="156">
        <v>0</v>
      </c>
      <c r="H195" s="156">
        <v>0</v>
      </c>
      <c r="I195" s="156">
        <v>0</v>
      </c>
      <c r="J195" s="156">
        <v>0</v>
      </c>
      <c r="K195" s="156">
        <v>0</v>
      </c>
      <c r="L195" s="156">
        <v>0</v>
      </c>
      <c r="M195" s="156">
        <v>0</v>
      </c>
      <c r="N195" s="156">
        <v>0</v>
      </c>
      <c r="O195" s="156">
        <v>0</v>
      </c>
      <c r="P195" s="156">
        <v>0</v>
      </c>
      <c r="Q195" s="156">
        <v>0</v>
      </c>
      <c r="R195" s="156"/>
      <c r="S195" s="156">
        <v>0</v>
      </c>
      <c r="T195" s="156">
        <v>0</v>
      </c>
      <c r="U195" s="156">
        <v>0</v>
      </c>
      <c r="V195" s="156">
        <v>0</v>
      </c>
      <c r="W195" s="156">
        <v>0</v>
      </c>
      <c r="X195" s="156">
        <v>0</v>
      </c>
      <c r="Y195" s="156">
        <v>0</v>
      </c>
      <c r="Z195" s="156">
        <v>0</v>
      </c>
      <c r="AA195" s="156">
        <v>0</v>
      </c>
      <c r="AB195" s="156">
        <v>0</v>
      </c>
      <c r="AC195" s="156">
        <v>0</v>
      </c>
      <c r="AD195" s="156">
        <v>0</v>
      </c>
      <c r="AE195" s="156">
        <v>0</v>
      </c>
      <c r="AF195" s="156">
        <v>0</v>
      </c>
      <c r="AG195" s="156">
        <v>0</v>
      </c>
      <c r="AH195" s="156">
        <v>0</v>
      </c>
      <c r="AI195" s="156">
        <v>0</v>
      </c>
      <c r="AJ195" s="156">
        <v>0</v>
      </c>
      <c r="AK195" s="156">
        <v>0</v>
      </c>
      <c r="AL195" s="156">
        <v>0</v>
      </c>
      <c r="AM195" s="156">
        <v>0</v>
      </c>
      <c r="AN195" s="157">
        <f t="shared" si="106"/>
        <v>0</v>
      </c>
      <c r="AP195" s="263"/>
      <c r="AQ195" s="886"/>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s="373"/>
      <c r="CF195" s="373"/>
      <c r="CG195" s="373"/>
      <c r="CH195" s="373"/>
      <c r="CI195" s="373"/>
      <c r="CJ195" s="373"/>
      <c r="CK195" s="373"/>
      <c r="CL195" s="373"/>
      <c r="CM195" s="373"/>
      <c r="CN195" s="373"/>
      <c r="CO195" s="373"/>
      <c r="CP195" s="373"/>
      <c r="CQ195" s="373"/>
      <c r="CR195" s="373"/>
      <c r="CS195" s="373"/>
      <c r="CT195" s="373"/>
      <c r="CU195" s="373"/>
      <c r="CV195" s="373"/>
      <c r="CW195" s="373"/>
      <c r="CX195" s="373"/>
      <c r="CY195" s="373"/>
      <c r="CZ195" s="373"/>
      <c r="DA195" s="373"/>
      <c r="DB195" s="373"/>
      <c r="DC195" s="373"/>
      <c r="DD195" s="373"/>
      <c r="DE195" s="373"/>
      <c r="DF195" s="373"/>
      <c r="DG195" s="373"/>
    </row>
    <row r="196" spans="1:111" ht="16.5" thickBot="1">
      <c r="A196" s="1032">
        <f t="shared" si="107"/>
        <v>160</v>
      </c>
      <c r="B196" s="14" t="s">
        <v>96</v>
      </c>
      <c r="C196" s="35">
        <v>43648</v>
      </c>
      <c r="D196" s="14" t="s">
        <v>74</v>
      </c>
      <c r="E196" s="12"/>
      <c r="F196" s="156">
        <v>29.733333333333334</v>
      </c>
      <c r="G196" s="156">
        <v>0</v>
      </c>
      <c r="H196" s="156">
        <v>0</v>
      </c>
      <c r="I196" s="156">
        <v>12.4</v>
      </c>
      <c r="J196" s="156">
        <v>0</v>
      </c>
      <c r="K196" s="156">
        <v>0</v>
      </c>
      <c r="L196" s="156">
        <v>7.7333333333333334</v>
      </c>
      <c r="M196" s="156">
        <v>0</v>
      </c>
      <c r="N196" s="156">
        <v>0</v>
      </c>
      <c r="O196" s="156">
        <v>0</v>
      </c>
      <c r="P196" s="156">
        <v>0</v>
      </c>
      <c r="Q196" s="156">
        <v>0</v>
      </c>
      <c r="R196" s="156"/>
      <c r="S196" s="156">
        <v>0</v>
      </c>
      <c r="T196" s="156">
        <v>0</v>
      </c>
      <c r="U196" s="156">
        <v>0</v>
      </c>
      <c r="V196" s="156">
        <v>0</v>
      </c>
      <c r="W196" s="156">
        <v>0</v>
      </c>
      <c r="X196" s="156">
        <v>0</v>
      </c>
      <c r="Y196" s="156">
        <v>0</v>
      </c>
      <c r="Z196" s="156">
        <v>0</v>
      </c>
      <c r="AA196" s="156">
        <v>0</v>
      </c>
      <c r="AB196" s="156">
        <v>0</v>
      </c>
      <c r="AC196" s="156">
        <v>0</v>
      </c>
      <c r="AD196" s="156">
        <v>0</v>
      </c>
      <c r="AE196" s="156">
        <v>0</v>
      </c>
      <c r="AF196" s="156">
        <v>0</v>
      </c>
      <c r="AG196" s="156">
        <v>0</v>
      </c>
      <c r="AH196" s="156">
        <v>0</v>
      </c>
      <c r="AI196" s="156">
        <v>0</v>
      </c>
      <c r="AJ196" s="156">
        <v>0</v>
      </c>
      <c r="AK196" s="156">
        <v>0</v>
      </c>
      <c r="AL196" s="156">
        <v>0</v>
      </c>
      <c r="AM196" s="156">
        <v>0</v>
      </c>
      <c r="AN196" s="157">
        <f t="shared" si="106"/>
        <v>49.866666666666667</v>
      </c>
      <c r="AO196" s="13"/>
      <c r="AP196" s="263"/>
      <c r="AS196"/>
      <c r="CE196" s="373"/>
      <c r="CF196" s="373"/>
      <c r="CG196" s="373"/>
      <c r="CH196" s="373"/>
      <c r="CI196" s="373"/>
      <c r="CJ196" s="373"/>
      <c r="CK196" s="373"/>
      <c r="CL196" s="373"/>
      <c r="CM196" s="373"/>
      <c r="CN196" s="373"/>
      <c r="CO196" s="373"/>
      <c r="CP196" s="373"/>
      <c r="CQ196" s="373"/>
      <c r="CR196" s="373"/>
      <c r="CS196" s="373"/>
      <c r="CT196" s="373"/>
      <c r="CU196" s="373"/>
      <c r="CV196" s="373"/>
      <c r="CW196" s="373"/>
      <c r="CX196" s="373"/>
      <c r="CY196" s="373"/>
      <c r="CZ196" s="373"/>
      <c r="DA196" s="373"/>
      <c r="DB196" s="373"/>
      <c r="DC196" s="373"/>
      <c r="DD196" s="373"/>
      <c r="DE196" s="373"/>
      <c r="DF196" s="373"/>
      <c r="DG196" s="373"/>
    </row>
    <row r="197" spans="1:111" ht="16.5" thickBot="1">
      <c r="A197" s="1032">
        <f t="shared" si="107"/>
        <v>161</v>
      </c>
      <c r="B197" s="14" t="s">
        <v>96</v>
      </c>
      <c r="C197" s="82">
        <v>43679</v>
      </c>
      <c r="D197" s="14" t="s">
        <v>74</v>
      </c>
      <c r="E197" s="12"/>
      <c r="F197" s="156">
        <v>0</v>
      </c>
      <c r="G197" s="156">
        <v>0</v>
      </c>
      <c r="H197" s="156">
        <v>0</v>
      </c>
      <c r="I197" s="156">
        <v>6.5333333333333332</v>
      </c>
      <c r="J197" s="156">
        <v>0</v>
      </c>
      <c r="K197" s="156">
        <v>0</v>
      </c>
      <c r="L197" s="156">
        <v>0</v>
      </c>
      <c r="M197" s="156">
        <v>0</v>
      </c>
      <c r="N197" s="156">
        <v>0</v>
      </c>
      <c r="O197" s="156">
        <v>0</v>
      </c>
      <c r="P197" s="156">
        <v>0</v>
      </c>
      <c r="Q197" s="156">
        <v>0</v>
      </c>
      <c r="R197" s="156"/>
      <c r="S197" s="156">
        <v>0</v>
      </c>
      <c r="T197" s="156">
        <v>0</v>
      </c>
      <c r="U197" s="156">
        <v>0</v>
      </c>
      <c r="V197" s="156">
        <v>0</v>
      </c>
      <c r="W197" s="156">
        <v>0</v>
      </c>
      <c r="X197" s="156">
        <v>0</v>
      </c>
      <c r="Y197" s="156">
        <v>0</v>
      </c>
      <c r="Z197" s="156">
        <v>0</v>
      </c>
      <c r="AA197" s="156">
        <v>0</v>
      </c>
      <c r="AB197" s="156">
        <v>0</v>
      </c>
      <c r="AC197" s="156">
        <v>0</v>
      </c>
      <c r="AD197" s="156">
        <v>0</v>
      </c>
      <c r="AE197" s="156">
        <v>0</v>
      </c>
      <c r="AF197" s="156">
        <v>0</v>
      </c>
      <c r="AG197" s="156">
        <v>0</v>
      </c>
      <c r="AH197" s="156">
        <v>0</v>
      </c>
      <c r="AI197" s="156">
        <v>0</v>
      </c>
      <c r="AJ197" s="156">
        <v>0</v>
      </c>
      <c r="AK197" s="156">
        <v>0</v>
      </c>
      <c r="AL197" s="156">
        <v>0</v>
      </c>
      <c r="AM197" s="156">
        <v>0</v>
      </c>
      <c r="AN197" s="157">
        <f t="shared" si="106"/>
        <v>6.5333333333333332</v>
      </c>
      <c r="AO197" s="13"/>
      <c r="AP197" s="263"/>
      <c r="AS197"/>
      <c r="CE197" s="373"/>
      <c r="CF197" s="373"/>
      <c r="CG197" s="373"/>
      <c r="CH197" s="373"/>
      <c r="CI197" s="373"/>
      <c r="CJ197" s="373"/>
      <c r="CK197" s="373"/>
      <c r="CL197" s="373"/>
      <c r="CM197" s="373"/>
      <c r="CN197" s="373"/>
      <c r="CO197" s="373"/>
      <c r="CP197" s="373"/>
      <c r="CQ197" s="373"/>
      <c r="CR197" s="373"/>
      <c r="CS197" s="373"/>
      <c r="CT197" s="373"/>
      <c r="CU197" s="373"/>
      <c r="CV197" s="373"/>
      <c r="CW197" s="373"/>
      <c r="CX197" s="373"/>
      <c r="CY197" s="373"/>
      <c r="CZ197" s="373"/>
      <c r="DA197" s="373"/>
      <c r="DB197" s="373"/>
      <c r="DC197" s="373"/>
      <c r="DD197" s="373"/>
      <c r="DE197" s="373"/>
      <c r="DF197" s="373"/>
      <c r="DG197" s="373"/>
    </row>
    <row r="198" spans="1:111" ht="16.5" thickBot="1">
      <c r="A198" s="1032">
        <f t="shared" si="107"/>
        <v>162</v>
      </c>
      <c r="B198" s="14" t="s">
        <v>96</v>
      </c>
      <c r="C198" s="35">
        <v>43731</v>
      </c>
      <c r="D198" s="14" t="s">
        <v>74</v>
      </c>
      <c r="E198" s="12"/>
      <c r="F198" s="156">
        <v>0.13333333333333333</v>
      </c>
      <c r="G198" s="156">
        <v>0</v>
      </c>
      <c r="H198" s="156">
        <v>0.26666666666666666</v>
      </c>
      <c r="I198" s="156">
        <v>0.13333333333333333</v>
      </c>
      <c r="J198" s="156">
        <v>0</v>
      </c>
      <c r="K198" s="156">
        <v>0</v>
      </c>
      <c r="L198" s="156">
        <v>0</v>
      </c>
      <c r="M198" s="156">
        <v>0</v>
      </c>
      <c r="N198" s="156">
        <v>0</v>
      </c>
      <c r="O198" s="156">
        <v>0</v>
      </c>
      <c r="P198" s="156">
        <v>0</v>
      </c>
      <c r="Q198" s="156">
        <v>0</v>
      </c>
      <c r="R198" s="156"/>
      <c r="S198" s="156">
        <v>0</v>
      </c>
      <c r="T198" s="156">
        <v>0</v>
      </c>
      <c r="U198" s="156">
        <v>0</v>
      </c>
      <c r="V198" s="156">
        <v>0</v>
      </c>
      <c r="W198" s="156">
        <v>0</v>
      </c>
      <c r="X198" s="156">
        <v>0</v>
      </c>
      <c r="Y198" s="156">
        <v>0</v>
      </c>
      <c r="Z198" s="156">
        <v>0</v>
      </c>
      <c r="AA198" s="156">
        <v>0</v>
      </c>
      <c r="AB198" s="156">
        <v>0</v>
      </c>
      <c r="AC198" s="156">
        <v>0</v>
      </c>
      <c r="AD198" s="156">
        <v>0</v>
      </c>
      <c r="AE198" s="156">
        <v>0</v>
      </c>
      <c r="AF198" s="156">
        <v>0</v>
      </c>
      <c r="AG198" s="156">
        <v>0</v>
      </c>
      <c r="AH198" s="156">
        <v>0</v>
      </c>
      <c r="AI198" s="156">
        <v>0</v>
      </c>
      <c r="AJ198" s="156">
        <v>0</v>
      </c>
      <c r="AK198" s="156">
        <v>0</v>
      </c>
      <c r="AL198" s="156">
        <v>0</v>
      </c>
      <c r="AM198" s="156">
        <v>0</v>
      </c>
      <c r="AN198" s="157">
        <f t="shared" si="106"/>
        <v>0.53333333333333333</v>
      </c>
      <c r="AO198" s="13"/>
      <c r="AP198" s="263"/>
      <c r="AS198"/>
      <c r="CE198" s="373"/>
      <c r="CF198" s="373"/>
      <c r="CG198" s="373"/>
      <c r="CH198" s="373"/>
      <c r="CI198" s="373"/>
      <c r="CJ198" s="373"/>
      <c r="CK198" s="373"/>
      <c r="CL198" s="373"/>
      <c r="CM198" s="373"/>
      <c r="CN198" s="373"/>
      <c r="CO198" s="373"/>
      <c r="CP198" s="373"/>
      <c r="CQ198" s="373"/>
      <c r="CR198" s="373"/>
      <c r="CS198" s="373"/>
      <c r="CT198" s="373"/>
      <c r="CU198" s="373"/>
      <c r="CV198" s="373"/>
      <c r="CW198" s="373"/>
      <c r="CX198" s="373"/>
      <c r="CY198" s="373"/>
      <c r="CZ198" s="373"/>
      <c r="DA198" s="373"/>
      <c r="DB198" s="373"/>
      <c r="DC198" s="373"/>
      <c r="DD198" s="373"/>
      <c r="DE198" s="373"/>
      <c r="DF198" s="373"/>
      <c r="DG198" s="373"/>
    </row>
    <row r="199" spans="1:111" ht="16.5" thickBot="1">
      <c r="A199" s="1032">
        <f t="shared" si="107"/>
        <v>163</v>
      </c>
      <c r="B199" s="14" t="s">
        <v>96</v>
      </c>
      <c r="C199" s="35">
        <v>43759</v>
      </c>
      <c r="D199" s="14" t="s">
        <v>74</v>
      </c>
      <c r="E199" s="12"/>
      <c r="F199" s="156">
        <v>0.26666666666666666</v>
      </c>
      <c r="G199" s="156">
        <v>0</v>
      </c>
      <c r="H199" s="156">
        <v>0</v>
      </c>
      <c r="I199" s="156">
        <v>0.8</v>
      </c>
      <c r="J199" s="156">
        <v>0</v>
      </c>
      <c r="K199" s="156">
        <v>0</v>
      </c>
      <c r="L199" s="156">
        <v>0</v>
      </c>
      <c r="M199" s="156">
        <v>0.13333333333333333</v>
      </c>
      <c r="N199" s="156">
        <v>0</v>
      </c>
      <c r="O199" s="156">
        <v>0</v>
      </c>
      <c r="P199" s="156">
        <v>0</v>
      </c>
      <c r="Q199" s="156">
        <v>0</v>
      </c>
      <c r="R199" s="156"/>
      <c r="S199" s="156">
        <v>0</v>
      </c>
      <c r="T199" s="156">
        <v>0</v>
      </c>
      <c r="U199" s="156">
        <v>0</v>
      </c>
      <c r="V199" s="156">
        <v>0</v>
      </c>
      <c r="W199" s="156">
        <v>0</v>
      </c>
      <c r="X199" s="156">
        <v>0</v>
      </c>
      <c r="Y199" s="156">
        <v>0</v>
      </c>
      <c r="Z199" s="156">
        <v>0</v>
      </c>
      <c r="AA199" s="156">
        <v>0</v>
      </c>
      <c r="AB199" s="156">
        <v>0</v>
      </c>
      <c r="AC199" s="156">
        <v>0</v>
      </c>
      <c r="AD199" s="156">
        <v>0</v>
      </c>
      <c r="AE199" s="156">
        <v>0</v>
      </c>
      <c r="AF199" s="156">
        <v>0</v>
      </c>
      <c r="AG199" s="156">
        <v>0</v>
      </c>
      <c r="AH199" s="156">
        <v>0</v>
      </c>
      <c r="AI199" s="156">
        <v>0</v>
      </c>
      <c r="AJ199" s="156">
        <v>0</v>
      </c>
      <c r="AK199" s="156">
        <v>0</v>
      </c>
      <c r="AL199" s="156">
        <v>0</v>
      </c>
      <c r="AM199" s="156">
        <v>0</v>
      </c>
      <c r="AN199" s="157">
        <f t="shared" si="106"/>
        <v>1.2</v>
      </c>
      <c r="AO199" s="13"/>
      <c r="AP199" s="263"/>
      <c r="AS199"/>
      <c r="CE199" s="373"/>
      <c r="CF199" s="373"/>
      <c r="CG199" s="373"/>
      <c r="CH199" s="373"/>
      <c r="CI199" s="373"/>
      <c r="CJ199" s="373"/>
      <c r="CK199" s="373"/>
      <c r="CL199" s="373"/>
      <c r="CM199" s="373"/>
      <c r="CN199" s="373"/>
      <c r="CO199" s="373"/>
      <c r="CP199" s="373"/>
      <c r="CQ199" s="373"/>
      <c r="CR199" s="373"/>
      <c r="CS199" s="373"/>
      <c r="CT199" s="373"/>
      <c r="CU199" s="373"/>
      <c r="CV199" s="373"/>
      <c r="CW199" s="373"/>
      <c r="CX199" s="373"/>
      <c r="CY199" s="373"/>
      <c r="CZ199" s="373"/>
      <c r="DA199" s="373"/>
      <c r="DB199" s="373"/>
      <c r="DC199" s="373"/>
      <c r="DD199" s="373"/>
      <c r="DE199" s="373"/>
      <c r="DF199" s="373"/>
      <c r="DG199" s="373"/>
    </row>
    <row r="200" spans="1:111" ht="16.5" thickBot="1">
      <c r="A200" s="1032">
        <f t="shared" si="107"/>
        <v>164</v>
      </c>
      <c r="B200" s="14" t="s">
        <v>96</v>
      </c>
      <c r="C200" s="35">
        <v>43787</v>
      </c>
      <c r="D200" s="14" t="s">
        <v>74</v>
      </c>
      <c r="E200" s="12"/>
      <c r="F200" s="156">
        <v>0</v>
      </c>
      <c r="G200" s="156">
        <v>0</v>
      </c>
      <c r="H200" s="156">
        <v>0</v>
      </c>
      <c r="I200" s="156">
        <v>0.13333333333333333</v>
      </c>
      <c r="J200" s="156">
        <v>0</v>
      </c>
      <c r="K200" s="156">
        <v>0</v>
      </c>
      <c r="L200" s="156">
        <v>0</v>
      </c>
      <c r="M200" s="156">
        <v>0</v>
      </c>
      <c r="N200" s="156">
        <v>0</v>
      </c>
      <c r="O200" s="156">
        <v>0</v>
      </c>
      <c r="P200" s="156">
        <v>0</v>
      </c>
      <c r="Q200" s="156">
        <v>0</v>
      </c>
      <c r="R200" s="156"/>
      <c r="S200" s="156">
        <v>0</v>
      </c>
      <c r="T200" s="156">
        <v>0</v>
      </c>
      <c r="U200" s="156">
        <v>0</v>
      </c>
      <c r="V200" s="156">
        <v>0</v>
      </c>
      <c r="W200" s="156">
        <v>0</v>
      </c>
      <c r="X200" s="156">
        <v>0</v>
      </c>
      <c r="Y200" s="156">
        <v>0</v>
      </c>
      <c r="Z200" s="156">
        <v>0</v>
      </c>
      <c r="AA200" s="156">
        <v>0</v>
      </c>
      <c r="AB200" s="156">
        <v>0</v>
      </c>
      <c r="AC200" s="156">
        <v>0</v>
      </c>
      <c r="AD200" s="156">
        <v>0</v>
      </c>
      <c r="AE200" s="156">
        <v>0</v>
      </c>
      <c r="AF200" s="156">
        <v>0</v>
      </c>
      <c r="AG200" s="156">
        <v>0</v>
      </c>
      <c r="AH200" s="156">
        <v>0</v>
      </c>
      <c r="AI200" s="156">
        <v>0</v>
      </c>
      <c r="AJ200" s="156">
        <v>0</v>
      </c>
      <c r="AK200" s="156">
        <v>0</v>
      </c>
      <c r="AL200" s="156">
        <v>0</v>
      </c>
      <c r="AM200" s="156">
        <v>0</v>
      </c>
      <c r="AN200" s="157">
        <f t="shared" si="106"/>
        <v>0.13333333333333333</v>
      </c>
      <c r="AO200" s="13"/>
      <c r="AP200" s="263"/>
      <c r="AS200"/>
      <c r="CE200" s="373"/>
      <c r="CF200" s="373"/>
      <c r="CG200" s="373"/>
      <c r="CH200" s="373"/>
      <c r="CI200" s="373"/>
      <c r="CJ200" s="373"/>
      <c r="CK200" s="373"/>
      <c r="CL200" s="373"/>
      <c r="CM200" s="373"/>
      <c r="CN200" s="373"/>
      <c r="CO200" s="373"/>
      <c r="CP200" s="373"/>
      <c r="CQ200" s="373"/>
      <c r="CR200" s="373"/>
      <c r="CS200" s="373"/>
      <c r="CT200" s="373"/>
      <c r="CU200" s="373"/>
      <c r="CV200" s="373"/>
      <c r="CW200" s="373"/>
      <c r="CX200" s="373"/>
      <c r="CY200" s="373"/>
      <c r="CZ200" s="373"/>
      <c r="DA200" s="373"/>
      <c r="DB200" s="373"/>
      <c r="DC200" s="373"/>
      <c r="DD200" s="373"/>
      <c r="DE200" s="373"/>
      <c r="DF200" s="373"/>
      <c r="DG200" s="373"/>
    </row>
    <row r="201" spans="1:111">
      <c r="A201" s="1032">
        <f t="shared" si="107"/>
        <v>165</v>
      </c>
      <c r="B201" s="14" t="s">
        <v>96</v>
      </c>
      <c r="C201" s="35">
        <v>43810</v>
      </c>
      <c r="D201" s="14" t="s">
        <v>74</v>
      </c>
      <c r="E201" s="12"/>
      <c r="F201" s="156">
        <v>0.26666666666666666</v>
      </c>
      <c r="G201" s="156">
        <v>0</v>
      </c>
      <c r="H201" s="156">
        <v>0</v>
      </c>
      <c r="I201" s="156">
        <v>0</v>
      </c>
      <c r="J201" s="156">
        <v>0</v>
      </c>
      <c r="K201" s="156">
        <v>0</v>
      </c>
      <c r="L201" s="156">
        <v>0</v>
      </c>
      <c r="M201" s="156">
        <v>0</v>
      </c>
      <c r="N201" s="156">
        <v>0</v>
      </c>
      <c r="O201" s="156">
        <v>0</v>
      </c>
      <c r="P201" s="156">
        <v>0</v>
      </c>
      <c r="Q201" s="156">
        <v>0</v>
      </c>
      <c r="R201" s="156"/>
      <c r="S201" s="156">
        <v>0</v>
      </c>
      <c r="T201" s="156">
        <v>0</v>
      </c>
      <c r="U201" s="156">
        <v>0</v>
      </c>
      <c r="V201" s="156">
        <v>0</v>
      </c>
      <c r="W201" s="156">
        <v>0</v>
      </c>
      <c r="X201" s="156">
        <v>0</v>
      </c>
      <c r="Y201" s="156">
        <v>0</v>
      </c>
      <c r="Z201" s="156">
        <v>0</v>
      </c>
      <c r="AA201" s="156">
        <v>0</v>
      </c>
      <c r="AB201" s="156">
        <v>0</v>
      </c>
      <c r="AC201" s="156">
        <v>0</v>
      </c>
      <c r="AD201" s="156">
        <v>0</v>
      </c>
      <c r="AE201" s="156">
        <v>0</v>
      </c>
      <c r="AF201" s="156">
        <v>0</v>
      </c>
      <c r="AG201" s="156">
        <v>0</v>
      </c>
      <c r="AH201" s="156">
        <v>0</v>
      </c>
      <c r="AI201" s="156">
        <v>0</v>
      </c>
      <c r="AJ201" s="156">
        <v>0.13333333333333333</v>
      </c>
      <c r="AK201" s="156">
        <v>0</v>
      </c>
      <c r="AL201" s="156">
        <v>0</v>
      </c>
      <c r="AM201" s="156">
        <v>0</v>
      </c>
      <c r="AN201" s="157">
        <f t="shared" si="106"/>
        <v>0.4</v>
      </c>
      <c r="AO201" s="13"/>
      <c r="AP201" s="263"/>
      <c r="AS201"/>
      <c r="CE201" s="373"/>
      <c r="CF201" s="373"/>
      <c r="CG201" s="373"/>
      <c r="CH201" s="373"/>
      <c r="CI201" s="373"/>
      <c r="CJ201" s="373"/>
      <c r="CK201" s="373"/>
      <c r="CL201" s="373"/>
      <c r="CM201" s="373"/>
      <c r="CN201" s="373"/>
      <c r="CO201" s="373"/>
      <c r="CP201" s="373"/>
      <c r="CQ201" s="373"/>
      <c r="CR201" s="373"/>
      <c r="CS201" s="373"/>
      <c r="CT201" s="373"/>
      <c r="CU201" s="373"/>
      <c r="CV201" s="373"/>
      <c r="CW201" s="373"/>
      <c r="CX201" s="373"/>
      <c r="CY201" s="373"/>
      <c r="CZ201" s="373"/>
      <c r="DA201" s="373"/>
      <c r="DB201" s="373"/>
      <c r="DC201" s="373"/>
      <c r="DD201" s="373"/>
      <c r="DE201" s="373"/>
      <c r="DF201" s="373"/>
      <c r="DG201" s="373"/>
    </row>
    <row r="202" spans="1:111">
      <c r="B202" s="415"/>
      <c r="C202" s="416"/>
      <c r="D202" s="721" t="s">
        <v>219</v>
      </c>
      <c r="E202" s="402"/>
      <c r="F202" s="405">
        <f>AVERAGE(F187:F201)</f>
        <v>18.897777777777776</v>
      </c>
      <c r="G202" s="405">
        <f>AVERAGE(G187:G201)</f>
        <v>0.21333333333333335</v>
      </c>
      <c r="H202" s="405">
        <f>AVERAGE(H187:H201)</f>
        <v>1.3244444444444443</v>
      </c>
      <c r="I202" s="405">
        <f t="shared" ref="I202:AM202" si="108">AVERAGE(I187:I201)</f>
        <v>3.1733333333333329</v>
      </c>
      <c r="J202" s="405">
        <f t="shared" ref="J202:Q202" si="109">AVERAGE(J187:J201)</f>
        <v>0</v>
      </c>
      <c r="K202" s="405">
        <f t="shared" si="109"/>
        <v>8.0000000000000016E-2</v>
      </c>
      <c r="L202" s="405">
        <f t="shared" si="109"/>
        <v>0.78222222222222226</v>
      </c>
      <c r="M202" s="405">
        <f t="shared" si="109"/>
        <v>0.41777777777777786</v>
      </c>
      <c r="N202" s="405">
        <f t="shared" si="109"/>
        <v>1.7777777777777778E-2</v>
      </c>
      <c r="O202" s="405">
        <f t="shared" si="109"/>
        <v>0</v>
      </c>
      <c r="P202" s="405">
        <f t="shared" si="109"/>
        <v>2.6666666666666665E-2</v>
      </c>
      <c r="Q202" s="405">
        <f t="shared" si="109"/>
        <v>0</v>
      </c>
      <c r="R202" s="405"/>
      <c r="S202" s="405">
        <f t="shared" si="108"/>
        <v>1.7777777777777778E-2</v>
      </c>
      <c r="T202" s="405">
        <f t="shared" si="108"/>
        <v>2.6666666666666668E-2</v>
      </c>
      <c r="U202" s="405">
        <f t="shared" si="108"/>
        <v>0</v>
      </c>
      <c r="V202" s="405">
        <f t="shared" si="108"/>
        <v>0</v>
      </c>
      <c r="W202" s="405">
        <f t="shared" si="108"/>
        <v>0</v>
      </c>
      <c r="X202" s="405">
        <f t="shared" si="108"/>
        <v>8.8888888888888889E-3</v>
      </c>
      <c r="Y202" s="405">
        <f t="shared" si="108"/>
        <v>0</v>
      </c>
      <c r="Z202" s="405">
        <f t="shared" si="108"/>
        <v>0</v>
      </c>
      <c r="AA202" s="405">
        <f t="shared" si="108"/>
        <v>0</v>
      </c>
      <c r="AB202" s="405">
        <f t="shared" si="108"/>
        <v>0</v>
      </c>
      <c r="AC202" s="405">
        <f t="shared" si="108"/>
        <v>0</v>
      </c>
      <c r="AD202" s="405">
        <f t="shared" si="108"/>
        <v>0</v>
      </c>
      <c r="AE202" s="405">
        <f t="shared" si="108"/>
        <v>0</v>
      </c>
      <c r="AF202" s="405">
        <f t="shared" si="108"/>
        <v>8.8888888888888889E-3</v>
      </c>
      <c r="AG202" s="405">
        <f t="shared" si="108"/>
        <v>0</v>
      </c>
      <c r="AH202" s="405">
        <f t="shared" si="108"/>
        <v>0</v>
      </c>
      <c r="AI202" s="405">
        <f t="shared" si="108"/>
        <v>0</v>
      </c>
      <c r="AJ202" s="405">
        <f t="shared" si="108"/>
        <v>1.7777777777777778E-2</v>
      </c>
      <c r="AK202" s="405">
        <f t="shared" si="108"/>
        <v>0</v>
      </c>
      <c r="AL202" s="405">
        <f>AVERAGE(AL187:AL201)</f>
        <v>0</v>
      </c>
      <c r="AM202" s="405">
        <f t="shared" si="108"/>
        <v>0</v>
      </c>
      <c r="AN202" s="859">
        <f>SUM(AN187:AN201)</f>
        <v>375.06666666666661</v>
      </c>
      <c r="AO202" s="13"/>
      <c r="AP202" s="13"/>
      <c r="AS202"/>
      <c r="CE202" s="373"/>
      <c r="CF202" s="373"/>
      <c r="CG202" s="373"/>
      <c r="CH202" s="373"/>
      <c r="CI202" s="373"/>
      <c r="CJ202" s="373"/>
      <c r="CK202" s="373"/>
      <c r="CL202" s="373"/>
      <c r="CM202" s="373"/>
      <c r="CN202" s="373"/>
      <c r="CO202" s="373"/>
      <c r="CP202" s="373"/>
      <c r="CQ202" s="373"/>
      <c r="CR202" s="373"/>
      <c r="CS202" s="373"/>
      <c r="CT202" s="373"/>
      <c r="CU202" s="373"/>
      <c r="CV202" s="373"/>
      <c r="CW202" s="373"/>
      <c r="CX202" s="373"/>
      <c r="CY202" s="373"/>
      <c r="CZ202" s="373"/>
      <c r="DA202" s="373"/>
      <c r="DB202" s="373"/>
      <c r="DC202" s="373"/>
      <c r="DD202" s="373"/>
      <c r="DE202" s="373"/>
      <c r="DF202" s="373"/>
      <c r="DG202" s="373"/>
    </row>
    <row r="203" spans="1:111" s="13" customFormat="1">
      <c r="B203" s="341"/>
      <c r="C203" s="725"/>
      <c r="D203" s="726"/>
      <c r="F203" s="727"/>
      <c r="G203" s="727"/>
      <c r="H203" s="727"/>
      <c r="I203" s="727"/>
      <c r="J203" s="727"/>
      <c r="K203" s="727"/>
      <c r="L203" s="727"/>
      <c r="M203" s="727"/>
      <c r="N203" s="727"/>
      <c r="O203" s="727"/>
      <c r="P203" s="727"/>
      <c r="Q203" s="727"/>
      <c r="R203" s="727"/>
      <c r="S203" s="727"/>
      <c r="T203" s="727"/>
      <c r="U203" s="727"/>
      <c r="V203" s="727"/>
      <c r="W203" s="727"/>
      <c r="X203" s="727"/>
      <c r="Y203" s="727"/>
      <c r="Z203" s="727"/>
      <c r="AA203" s="727"/>
      <c r="AB203" s="727"/>
      <c r="AC203" s="727"/>
      <c r="AD203" s="727"/>
      <c r="AE203" s="727"/>
      <c r="AF203" s="727"/>
      <c r="AG203" s="727"/>
      <c r="AH203" s="727"/>
      <c r="AI203" s="727"/>
      <c r="AJ203" s="727"/>
      <c r="AK203" s="727"/>
      <c r="AL203" s="727"/>
      <c r="AM203" s="727">
        <f>SUM(S204:AM204)</f>
        <v>0.20839764679764677</v>
      </c>
      <c r="AN203" s="728"/>
      <c r="AQ203" s="886"/>
      <c r="CE203" s="163"/>
      <c r="CF203" s="163"/>
      <c r="CG203" s="163"/>
      <c r="CH203" s="163"/>
      <c r="CI203" s="163"/>
      <c r="CJ203" s="163"/>
      <c r="CK203" s="163"/>
      <c r="CL203" s="163"/>
      <c r="CM203" s="163"/>
      <c r="CN203" s="163"/>
      <c r="CO203" s="163"/>
      <c r="CP203" s="163"/>
      <c r="CQ203" s="163"/>
      <c r="CR203" s="163"/>
      <c r="CS203" s="163"/>
      <c r="CT203" s="163"/>
      <c r="CU203" s="163"/>
      <c r="CV203" s="163"/>
      <c r="CW203" s="163"/>
      <c r="CX203" s="163"/>
      <c r="CY203" s="163"/>
      <c r="CZ203" s="163"/>
      <c r="DA203" s="163"/>
      <c r="DB203" s="163"/>
      <c r="DC203" s="163"/>
      <c r="DD203" s="163"/>
      <c r="DE203" s="163"/>
      <c r="DF203" s="163"/>
      <c r="DG203" s="163"/>
    </row>
    <row r="204" spans="1:111" ht="18">
      <c r="B204" s="412" t="s">
        <v>235</v>
      </c>
      <c r="C204" s="724"/>
      <c r="D204" s="722"/>
      <c r="E204" s="402"/>
      <c r="F204" s="409">
        <f>AVERAGE(F4:F21,F25:F35,F39:F57,F61:F69,F73:F89,F93:F112,F116:F131,F135:F154,F158:F161,F165:F168,F172:F183,F187:F201)</f>
        <v>34.148686868686852</v>
      </c>
      <c r="G204" s="409">
        <f>AVERAGE(G4:G21,G25:G35,G39:G57,G61:G69,G73:G89,G93:G112,G116:G131,G135:G154,G158:G161,G165:G168,G172:G183,G187:G201)</f>
        <v>25.26383838383839</v>
      </c>
      <c r="H204" s="409">
        <f>AVERAGE(H4:H21,H25:H35,H39:H57,H61:H69,H73:H89,H93:H112,H116:H131,H135:H154,H158:H161,H165:H168,H172:H183,H187:H201)</f>
        <v>12.768484848484855</v>
      </c>
      <c r="I204" s="409">
        <f t="shared" ref="I204:AM204" si="110">AVERAGE(I4:I21,I25:I35,I39:I57,I61:I69,I73:I89,I93:I112,I116:I131,I135:I154,I158:I161,I165:I168,I172:I183,I187:I201)</f>
        <v>5.9773737373737337</v>
      </c>
      <c r="J204" s="420">
        <f t="shared" ref="J204:Q204" si="111">AVERAGE(J4:J21,J25:J35,J39:J57,J61:J69,J73:J89,J93:J112,J116:J131,J135:J154,J158:J161,J165:J168,J172:J183,J187:J201)</f>
        <v>0.28040404040404038</v>
      </c>
      <c r="K204" s="420">
        <f t="shared" si="111"/>
        <v>0.26020202020202016</v>
      </c>
      <c r="L204" s="420">
        <f t="shared" si="111"/>
        <v>0.25292929292929295</v>
      </c>
      <c r="M204" s="420">
        <f t="shared" si="111"/>
        <v>8.727272727272728E-2</v>
      </c>
      <c r="N204" s="420">
        <f t="shared" si="111"/>
        <v>7.3535353535353537E-2</v>
      </c>
      <c r="O204" s="420">
        <f t="shared" si="111"/>
        <v>6.3030303030303034E-2</v>
      </c>
      <c r="P204" s="420">
        <f t="shared" si="111"/>
        <v>8.8405797101449274E-2</v>
      </c>
      <c r="Q204" s="420">
        <f t="shared" si="111"/>
        <v>4.4444444444444446E-2</v>
      </c>
      <c r="R204" s="420"/>
      <c r="S204" s="420">
        <f t="shared" si="110"/>
        <v>1.7777777777777778E-2</v>
      </c>
      <c r="T204" s="420">
        <f t="shared" si="110"/>
        <v>6.4646464646464655E-3</v>
      </c>
      <c r="U204" s="420">
        <f t="shared" si="110"/>
        <v>1.6161616161616162E-2</v>
      </c>
      <c r="V204" s="420">
        <f t="shared" si="110"/>
        <v>1.2913131313131312E-2</v>
      </c>
      <c r="W204" s="420">
        <f t="shared" si="110"/>
        <v>4.3956043956043956E-3</v>
      </c>
      <c r="X204" s="420">
        <f t="shared" si="110"/>
        <v>4.0404040404040404E-3</v>
      </c>
      <c r="Y204" s="420">
        <f t="shared" si="110"/>
        <v>1.4545454545454545E-2</v>
      </c>
      <c r="Z204" s="420">
        <f t="shared" si="110"/>
        <v>7.2727272727272736E-3</v>
      </c>
      <c r="AA204" s="420">
        <f t="shared" si="110"/>
        <v>2.101010101010101E-2</v>
      </c>
      <c r="AB204" s="420">
        <f t="shared" si="110"/>
        <v>0</v>
      </c>
      <c r="AC204" s="420">
        <f t="shared" si="110"/>
        <v>0</v>
      </c>
      <c r="AD204" s="420">
        <f t="shared" si="110"/>
        <v>0</v>
      </c>
      <c r="AE204" s="420">
        <f t="shared" si="110"/>
        <v>0</v>
      </c>
      <c r="AF204" s="420">
        <f t="shared" si="110"/>
        <v>8.0808080808080808E-3</v>
      </c>
      <c r="AG204" s="420">
        <f t="shared" si="110"/>
        <v>1.6161616161616162E-3</v>
      </c>
      <c r="AH204" s="420">
        <f t="shared" si="110"/>
        <v>0</v>
      </c>
      <c r="AI204" s="420">
        <f t="shared" si="110"/>
        <v>0</v>
      </c>
      <c r="AJ204" s="420">
        <f t="shared" si="110"/>
        <v>1.9393939393939394E-2</v>
      </c>
      <c r="AK204" s="420">
        <f t="shared" si="110"/>
        <v>0</v>
      </c>
      <c r="AL204" s="420">
        <f>AVERAGE(AL4:AL21,AL25:AL35,AL39:AL57,AL61:AL69,AL73:AL89,AL93:AL112,AL116:AL131,AL135:AL154,AL158:AL161,AL165:AL168,AL172:AL183,AL187:AL201)</f>
        <v>7.4725274725274723E-2</v>
      </c>
      <c r="AM204" s="420">
        <f t="shared" si="110"/>
        <v>0</v>
      </c>
      <c r="AN204" s="822">
        <f>SUM(F204:AM204)</f>
        <v>79.517005464101118</v>
      </c>
      <c r="AO204" s="860" t="s">
        <v>236</v>
      </c>
      <c r="AP204" s="855"/>
      <c r="AR204" s="855"/>
      <c r="AS204" s="855"/>
      <c r="AT204" s="855"/>
      <c r="AU204" s="855"/>
      <c r="AV204" s="855"/>
      <c r="CE204" s="373"/>
      <c r="CF204" s="373"/>
      <c r="CG204" s="373"/>
      <c r="CH204" s="373"/>
      <c r="CI204" s="373"/>
      <c r="CJ204" s="373"/>
      <c r="CK204" s="373"/>
      <c r="CL204" s="373"/>
      <c r="CM204" s="373"/>
      <c r="CN204" s="373"/>
      <c r="CO204" s="373"/>
      <c r="CP204" s="373"/>
      <c r="CQ204" s="373"/>
      <c r="CR204" s="373"/>
      <c r="CS204" s="373"/>
      <c r="CT204" s="373"/>
      <c r="CU204" s="373"/>
      <c r="CV204" s="373"/>
      <c r="CW204" s="373"/>
      <c r="CX204" s="373"/>
      <c r="CY204" s="373"/>
      <c r="CZ204" s="373"/>
      <c r="DA204" s="373"/>
      <c r="DB204" s="373"/>
      <c r="DC204" s="373"/>
      <c r="DD204" s="373"/>
      <c r="DE204" s="373"/>
      <c r="DF204" s="373"/>
      <c r="DG204" s="373"/>
    </row>
    <row r="205" spans="1:111" s="417" customFormat="1" ht="18.75" thickBot="1">
      <c r="B205" s="417" t="s">
        <v>237</v>
      </c>
      <c r="C205" s="418"/>
      <c r="D205"/>
      <c r="E205"/>
      <c r="F205">
        <f>STDEV(F4:F21,F25:F35,F39:F57,F61:F69,F73:F89,F93:F112,F116:F131,F135:F154,F158:F161,F165:F168,F172:F183,F187:F201)/SQRT(COUNT(F4:F21,F25:F35,F39:F57,F61:F69,F73:F89,F93:F112,F116:F131,F135:F154,F158:F161,F165:F168,F172:F183,F187:F201))</f>
        <v>6.5315973183713769</v>
      </c>
      <c r="G205">
        <f t="shared" ref="G205:AM205" si="112">STDEV(G4:G21,G25:G35,G39:G57,G61:G69,G73:G89,G93:G112,G116:G131,G135:G154,G158:G161,G165:G168,G172:G183,G187:G201)/SQRT(COUNT(G4:G21,G25:G35,G39:G57,G61:G69,G73:G89,G93:G112,G116:G131,G135:G154,G158:G161,G165:G168,G172:G183,G187:G201))</f>
        <v>7.2102698455944738</v>
      </c>
      <c r="H205">
        <f t="shared" si="112"/>
        <v>3.6354595541969159</v>
      </c>
      <c r="I205">
        <f t="shared" si="112"/>
        <v>2.5596112828603887</v>
      </c>
      <c r="J205">
        <f t="shared" si="112"/>
        <v>0.23505296499308351</v>
      </c>
      <c r="K205">
        <f t="shared" si="112"/>
        <v>0.1628876566259557</v>
      </c>
      <c r="L205">
        <f t="shared" si="112"/>
        <v>6.373576316209216E-2</v>
      </c>
      <c r="M205">
        <f t="shared" si="112"/>
        <v>3.7349212570874167E-2</v>
      </c>
      <c r="N205">
        <f t="shared" si="112"/>
        <v>2.4354181098009964E-2</v>
      </c>
      <c r="O205">
        <f t="shared" si="112"/>
        <v>4.9761703793936775E-2</v>
      </c>
      <c r="P205">
        <f t="shared" si="112"/>
        <v>4.2197792700804398E-2</v>
      </c>
      <c r="Q205">
        <f t="shared" si="112"/>
        <v>3.1083646766015036E-2</v>
      </c>
      <c r="R205"/>
      <c r="S205">
        <f t="shared" si="112"/>
        <v>7.6494892742563275E-3</v>
      </c>
      <c r="T205">
        <f t="shared" si="112"/>
        <v>3.2026228484966111E-3</v>
      </c>
      <c r="U205">
        <f t="shared" si="112"/>
        <v>8.5616951983796125E-3</v>
      </c>
      <c r="V205">
        <f t="shared" si="112"/>
        <v>7.4345966515356353E-3</v>
      </c>
      <c r="W205">
        <f t="shared" si="112"/>
        <v>2.5094471460151654E-3</v>
      </c>
      <c r="X205">
        <f t="shared" si="112"/>
        <v>3.3270188872103475E-3</v>
      </c>
      <c r="Y205">
        <f t="shared" si="112"/>
        <v>9.1715239839301309E-3</v>
      </c>
      <c r="Z205">
        <f t="shared" si="112"/>
        <v>5.1588284827251731E-3</v>
      </c>
      <c r="AA205">
        <f t="shared" si="112"/>
        <v>1.2966195181855931E-2</v>
      </c>
      <c r="AB205">
        <f t="shared" si="112"/>
        <v>0</v>
      </c>
      <c r="AC205">
        <f t="shared" si="112"/>
        <v>0</v>
      </c>
      <c r="AD205">
        <f t="shared" si="112"/>
        <v>0</v>
      </c>
      <c r="AE205">
        <f t="shared" si="112"/>
        <v>0</v>
      </c>
      <c r="AF205">
        <f t="shared" si="112"/>
        <v>4.3944420086727363E-3</v>
      </c>
      <c r="AG205">
        <f t="shared" si="112"/>
        <v>1.1393093680337218E-3</v>
      </c>
      <c r="AH205">
        <f t="shared" si="112"/>
        <v>0</v>
      </c>
      <c r="AI205">
        <f t="shared" si="112"/>
        <v>0</v>
      </c>
      <c r="AJ205">
        <f t="shared" si="112"/>
        <v>6.8060854620073221E-3</v>
      </c>
      <c r="AK205">
        <f t="shared" si="112"/>
        <v>0</v>
      </c>
      <c r="AL205">
        <f t="shared" si="112"/>
        <v>4.5516200456089652E-2</v>
      </c>
      <c r="AM205">
        <f t="shared" si="112"/>
        <v>0</v>
      </c>
      <c r="AN205" s="864">
        <f>CD104</f>
        <v>1436.6178527783316</v>
      </c>
      <c r="AO205" s="861" t="s">
        <v>238</v>
      </c>
      <c r="AP205" s="13"/>
      <c r="AQ205" s="886"/>
      <c r="AR205" s="863"/>
      <c r="AS205" s="863"/>
      <c r="AT205" s="863"/>
      <c r="CE205" s="373"/>
      <c r="CF205" s="373"/>
      <c r="CG205" s="373"/>
      <c r="CH205" s="373"/>
      <c r="CI205" s="373"/>
      <c r="CJ205" s="373"/>
      <c r="CK205" s="373"/>
      <c r="CL205" s="373"/>
      <c r="CM205" s="373"/>
      <c r="CN205" s="373"/>
      <c r="CO205" s="373"/>
      <c r="CP205" s="373"/>
      <c r="CQ205" s="373"/>
      <c r="CR205" s="373"/>
      <c r="CS205" s="373"/>
      <c r="CT205" s="373"/>
      <c r="CU205" s="373"/>
      <c r="CV205" s="373"/>
      <c r="CW205" s="373"/>
      <c r="CX205" s="373"/>
      <c r="CY205" s="373"/>
      <c r="CZ205" s="373"/>
      <c r="DA205" s="373"/>
      <c r="DB205" s="373"/>
      <c r="DC205" s="373"/>
      <c r="DD205" s="373"/>
      <c r="DE205" s="373"/>
      <c r="DF205" s="373"/>
      <c r="DG205" s="373"/>
    </row>
    <row r="206" spans="1:111" ht="18.75" thickBot="1">
      <c r="A206" s="827"/>
      <c r="B206" s="827"/>
      <c r="C206" s="1028"/>
      <c r="D206" s="1024" t="s">
        <v>232</v>
      </c>
      <c r="F206" s="1031">
        <f>SUM(F4:F21,F25:F35,F39:F57,F61:F69,F73:F89,F93:F112,F116:F131,F135:F154,F158:F161,F165:F168,F172:F183,F187:F201)</f>
        <v>5634.533333333331</v>
      </c>
      <c r="G206" s="1031">
        <f t="shared" ref="G206:P206" si="113">SUM(G4:G21,G25:G35,G39:G57,G61:G69,G73:G89,G93:G112,G116:G131,G135:G154,G158:G161,G165:G168,G172:G183,G187:G201)</f>
        <v>4168.5333333333347</v>
      </c>
      <c r="H206" s="1031">
        <f t="shared" si="113"/>
        <v>2106.8000000000011</v>
      </c>
      <c r="I206" s="1031">
        <f t="shared" si="113"/>
        <v>986.26666666666608</v>
      </c>
      <c r="J206" s="1029">
        <f t="shared" si="113"/>
        <v>46.266666666666666</v>
      </c>
      <c r="K206" s="1029">
        <f t="shared" si="113"/>
        <v>42.933333333333323</v>
      </c>
      <c r="L206" s="1029">
        <f t="shared" si="113"/>
        <v>41.733333333333334</v>
      </c>
      <c r="M206" s="1029">
        <f>SUM(M4:M21,M25:M35,M39:M57,M61:M69,M73:M89,M93:M112,M116:M131,M135:M154,M158:M161,M165:M168,M172:M183,M187:M201)</f>
        <v>14.4</v>
      </c>
      <c r="N206" s="1029">
        <f>SUM(N4:N21,N25:N35,N39:N57,N61:N69,N73:N89,N93:N112,N116:N131,N135:N154,N158:N161,N165:N168,N172:N183,N187:N201)</f>
        <v>12.133333333333333</v>
      </c>
      <c r="O206" s="1029">
        <f>SUM(O4:O21,O25:O35,O39:O57,O61:O69,O73:O89,O93:O112,O116:O131,O135:O154,O158:O161,O165:O168,O172:O183,O187:O201)</f>
        <v>10.4</v>
      </c>
      <c r="P206" s="1029">
        <f t="shared" si="113"/>
        <v>8.1333333333333329</v>
      </c>
      <c r="Q206" s="1029">
        <f>SUM(Q4:Q21,Q25:Q35,Q39:Q57,Q61:Q69,Q73:Q89,Q93:Q112,Q116:Q131,Q135:Q154,Q158:Q161,Q165:Q168,Q172:Q183,Q187:Q201)</f>
        <v>7.3333333333333339</v>
      </c>
      <c r="R206" s="1030"/>
      <c r="S206" s="1029">
        <f t="shared" ref="S206:U206" si="114">SUM(S4:S21,S25:S35,S39:S57,S61:S69,S73:S89,S93:S112,S116:S131,S135:S154,S158:S161,S165:S168,S172:S183,S187:S201)</f>
        <v>2.9333333333333331</v>
      </c>
      <c r="T206" s="1029">
        <f t="shared" si="114"/>
        <v>1.0666666666666669</v>
      </c>
      <c r="U206" s="1029">
        <f t="shared" si="114"/>
        <v>2.6666666666666665</v>
      </c>
      <c r="V206" s="1029">
        <f>SUM(V4:V21,V25:V35,V39:V57,V61:V69,V73:V89,V93:V112,V116:V131,V135:V154,V158:V161,V165:V168,V172:V183,V187:V201)</f>
        <v>2.1306666666666665</v>
      </c>
      <c r="W206" s="1029">
        <f t="shared" ref="W206:Z206" si="115">SUM(W4:W21,W25:W35,W39:W57,W61:W69,W73:W89,W93:W112,W116:W131,W135:W154,W158:W161,W165:W168,W172:W183,W187:W201)</f>
        <v>0.4</v>
      </c>
      <c r="X206" s="1029">
        <f t="shared" si="115"/>
        <v>0.66666666666666663</v>
      </c>
      <c r="Y206" s="1029">
        <f t="shared" si="115"/>
        <v>2.4</v>
      </c>
      <c r="Z206" s="1029">
        <f t="shared" si="115"/>
        <v>1.2000000000000002</v>
      </c>
      <c r="AA206" s="1029">
        <f t="shared" ref="AA206:AM206" si="116">SUM(AA4:AA21,AA25:AA35,AA39:AA57,AA61:AA69,AA73:AA89,AA93:AA112,AA116:AA131,AA135:AA154,AA158:AA161,AA165:AA168,AA172:AA183,AA187:AA201)</f>
        <v>3.4666666666666668</v>
      </c>
      <c r="AB206" s="1029">
        <f t="shared" si="116"/>
        <v>0</v>
      </c>
      <c r="AC206" s="1029">
        <f t="shared" si="116"/>
        <v>0</v>
      </c>
      <c r="AD206" s="1029">
        <f t="shared" si="116"/>
        <v>0</v>
      </c>
      <c r="AE206" s="1029">
        <f t="shared" si="116"/>
        <v>0</v>
      </c>
      <c r="AF206" s="1029">
        <f t="shared" si="116"/>
        <v>1.3333333333333333</v>
      </c>
      <c r="AG206" s="1029">
        <f t="shared" si="116"/>
        <v>0.26666666666666666</v>
      </c>
      <c r="AH206" s="1029">
        <f t="shared" si="116"/>
        <v>0</v>
      </c>
      <c r="AI206" s="1029">
        <f t="shared" si="116"/>
        <v>0</v>
      </c>
      <c r="AJ206" s="1029">
        <f t="shared" si="116"/>
        <v>3.1999999999999997</v>
      </c>
      <c r="AK206" s="1029">
        <f t="shared" si="116"/>
        <v>0</v>
      </c>
      <c r="AL206" s="1029">
        <f>SUM(AL4:AL21,AL25:AL35,AL39:AL57,AL61:AL69,AL73:AL89,AL93:AL112,AL116:AL131,AL135:AL154,AL158:AL161,AL165:AL168,AL172:AL183,AL187:AL201)</f>
        <v>6.8</v>
      </c>
      <c r="AM206" s="1029">
        <f t="shared" si="116"/>
        <v>0</v>
      </c>
      <c r="AN206" s="865">
        <f>AN204+AN205</f>
        <v>1516.1348582424328</v>
      </c>
      <c r="AO206" s="866" t="s">
        <v>239</v>
      </c>
      <c r="AP206" s="866"/>
      <c r="AQ206" s="1036"/>
      <c r="AR206" s="866"/>
      <c r="AS206" s="866"/>
      <c r="AT206" s="867"/>
      <c r="CE206" s="373"/>
      <c r="CF206" s="373"/>
      <c r="CG206" s="373"/>
      <c r="CH206" s="373"/>
      <c r="CI206" s="373"/>
      <c r="CJ206" s="373"/>
      <c r="CK206" s="373"/>
      <c r="CL206" s="373"/>
      <c r="CM206" s="373"/>
      <c r="CN206" s="373"/>
      <c r="CO206" s="373"/>
      <c r="CP206" s="373"/>
      <c r="CQ206" s="373"/>
      <c r="CR206" s="373"/>
      <c r="CS206" s="373"/>
      <c r="CT206" s="373"/>
      <c r="CU206" s="373"/>
      <c r="CV206" s="373"/>
      <c r="CW206" s="373"/>
      <c r="CX206" s="373"/>
      <c r="CY206" s="373"/>
      <c r="CZ206" s="373"/>
      <c r="DA206" s="373"/>
      <c r="DB206" s="373"/>
      <c r="DC206" s="373"/>
      <c r="DD206" s="373"/>
      <c r="DE206" s="373"/>
      <c r="DF206" s="373"/>
      <c r="DG206" s="373"/>
    </row>
    <row r="207" spans="1:111">
      <c r="B207" s="13"/>
      <c r="C207" s="413"/>
      <c r="D207" s="1021" t="s">
        <v>162</v>
      </c>
      <c r="E207" s="13"/>
      <c r="F207" s="299">
        <v>1</v>
      </c>
      <c r="G207" s="299">
        <v>2</v>
      </c>
      <c r="H207" s="299">
        <v>3</v>
      </c>
      <c r="I207" s="299">
        <v>4</v>
      </c>
      <c r="J207" s="299">
        <v>5</v>
      </c>
      <c r="K207" s="299">
        <v>6</v>
      </c>
      <c r="L207" s="299">
        <v>7</v>
      </c>
      <c r="M207" s="299">
        <v>8</v>
      </c>
      <c r="N207" s="299">
        <v>9</v>
      </c>
      <c r="O207" s="299">
        <v>10</v>
      </c>
      <c r="P207" s="299">
        <v>11</v>
      </c>
      <c r="Q207" s="299">
        <v>12</v>
      </c>
      <c r="R207" s="299"/>
      <c r="S207" s="299"/>
      <c r="T207" s="299"/>
      <c r="U207" s="299"/>
      <c r="V207" s="299"/>
      <c r="W207" s="299"/>
      <c r="X207" s="299"/>
      <c r="Y207" s="299"/>
      <c r="Z207" s="299"/>
      <c r="AA207" s="299"/>
      <c r="AB207" s="299"/>
      <c r="AC207" s="299"/>
      <c r="AD207" s="299"/>
      <c r="AE207" s="299"/>
      <c r="AF207" s="299"/>
      <c r="AG207" s="299"/>
      <c r="AH207" s="299"/>
      <c r="AI207" s="299"/>
      <c r="AJ207" s="299"/>
      <c r="AK207" s="299"/>
      <c r="AL207" s="299"/>
      <c r="AM207" s="299"/>
      <c r="AN207" s="414"/>
      <c r="AO207" s="13"/>
      <c r="AP207" s="13"/>
      <c r="AS207"/>
      <c r="CE207" s="373"/>
      <c r="CF207" s="373"/>
      <c r="CG207" s="373"/>
      <c r="CH207" s="373"/>
      <c r="CI207" s="373"/>
      <c r="CJ207" s="373"/>
      <c r="CK207" s="373"/>
      <c r="CL207" s="373"/>
      <c r="CM207" s="373"/>
      <c r="CN207" s="373"/>
      <c r="CO207" s="373"/>
      <c r="CP207" s="373"/>
      <c r="CQ207" s="373"/>
      <c r="CR207" s="373"/>
      <c r="CS207" s="373"/>
      <c r="CT207" s="373"/>
      <c r="CU207" s="373"/>
      <c r="CV207" s="373"/>
      <c r="CW207" s="373"/>
      <c r="CX207" s="373"/>
      <c r="CY207" s="373"/>
      <c r="CZ207" s="373"/>
      <c r="DA207" s="373"/>
      <c r="DB207" s="373"/>
      <c r="DC207" s="373"/>
      <c r="DD207" s="373"/>
      <c r="DE207" s="373"/>
      <c r="DF207" s="373"/>
      <c r="DG207" s="373"/>
    </row>
    <row r="208" spans="1:111" ht="18">
      <c r="A208" s="1023"/>
      <c r="B208" s="1023"/>
      <c r="C208" s="1025"/>
      <c r="D208" s="1033" t="s">
        <v>234</v>
      </c>
      <c r="E208" s="13"/>
      <c r="F208" s="1034">
        <f>F206/$A$201</f>
        <v>34.148686868686852</v>
      </c>
      <c r="G208" s="1034">
        <f t="shared" ref="G208:AM208" si="117">G206/$A$201</f>
        <v>25.26383838383839</v>
      </c>
      <c r="H208" s="1034">
        <f t="shared" si="117"/>
        <v>12.768484848484855</v>
      </c>
      <c r="I208" s="1034">
        <f t="shared" si="117"/>
        <v>5.9773737373737337</v>
      </c>
      <c r="J208" s="1035">
        <f t="shared" si="117"/>
        <v>0.28040404040404038</v>
      </c>
      <c r="K208" s="1035">
        <f t="shared" si="117"/>
        <v>0.26020202020202016</v>
      </c>
      <c r="L208" s="1035">
        <f t="shared" si="117"/>
        <v>0.25292929292929295</v>
      </c>
      <c r="M208" s="1035">
        <f>M206/$A$201</f>
        <v>8.727272727272728E-2</v>
      </c>
      <c r="N208" s="1035">
        <f>N206/$A$201</f>
        <v>7.3535353535353537E-2</v>
      </c>
      <c r="O208" s="1035">
        <f>O206/$A$201</f>
        <v>6.3030303030303034E-2</v>
      </c>
      <c r="P208" s="1035">
        <f t="shared" si="117"/>
        <v>4.9292929292929291E-2</v>
      </c>
      <c r="Q208" s="1035">
        <f>Q206/$A$201</f>
        <v>4.4444444444444446E-2</v>
      </c>
      <c r="R208" s="1035"/>
      <c r="S208" s="1035">
        <f t="shared" si="117"/>
        <v>1.7777777777777778E-2</v>
      </c>
      <c r="T208" s="1035">
        <f t="shared" si="117"/>
        <v>6.4646464646464655E-3</v>
      </c>
      <c r="U208" s="1035">
        <f t="shared" si="117"/>
        <v>1.6161616161616162E-2</v>
      </c>
      <c r="V208" s="1035">
        <f t="shared" si="117"/>
        <v>1.2913131313131312E-2</v>
      </c>
      <c r="W208" s="1035">
        <f t="shared" si="117"/>
        <v>2.4242424242424242E-3</v>
      </c>
      <c r="X208" s="1035">
        <f t="shared" si="117"/>
        <v>4.0404040404040404E-3</v>
      </c>
      <c r="Y208" s="1035">
        <f t="shared" si="117"/>
        <v>1.4545454545454545E-2</v>
      </c>
      <c r="Z208" s="1035">
        <f t="shared" si="117"/>
        <v>7.2727272727272736E-3</v>
      </c>
      <c r="AA208" s="1035">
        <f t="shared" si="117"/>
        <v>2.101010101010101E-2</v>
      </c>
      <c r="AB208" s="1035">
        <f t="shared" si="117"/>
        <v>0</v>
      </c>
      <c r="AC208" s="1035">
        <f t="shared" si="117"/>
        <v>0</v>
      </c>
      <c r="AD208" s="1035">
        <f t="shared" si="117"/>
        <v>0</v>
      </c>
      <c r="AE208" s="1035">
        <f t="shared" si="117"/>
        <v>0</v>
      </c>
      <c r="AF208" s="1035">
        <f t="shared" si="117"/>
        <v>8.0808080808080808E-3</v>
      </c>
      <c r="AG208" s="1035">
        <f t="shared" si="117"/>
        <v>1.6161616161616162E-3</v>
      </c>
      <c r="AH208" s="1035">
        <f t="shared" si="117"/>
        <v>0</v>
      </c>
      <c r="AI208" s="1035">
        <f t="shared" si="117"/>
        <v>0</v>
      </c>
      <c r="AJ208" s="1035">
        <f t="shared" si="117"/>
        <v>1.9393939393939394E-2</v>
      </c>
      <c r="AK208" s="1035">
        <f t="shared" si="117"/>
        <v>0</v>
      </c>
      <c r="AL208" s="1035">
        <f>AL206/$A$201</f>
        <v>4.1212121212121214E-2</v>
      </c>
      <c r="AM208" s="1035">
        <f t="shared" si="117"/>
        <v>0</v>
      </c>
      <c r="AN208" s="884"/>
      <c r="AO208" s="883"/>
      <c r="AP208" s="883"/>
      <c r="AQ208" s="1037"/>
      <c r="AR208" s="883"/>
      <c r="AS208" s="883"/>
      <c r="AT208" s="883"/>
      <c r="CE208" s="373"/>
      <c r="CF208" s="373"/>
      <c r="CG208" s="373"/>
      <c r="CH208" s="373"/>
      <c r="CI208" s="373"/>
      <c r="CJ208" s="373"/>
      <c r="CK208" s="373"/>
      <c r="CL208" s="373"/>
      <c r="CM208" s="373"/>
      <c r="CN208" s="373"/>
      <c r="CO208" s="373"/>
      <c r="CP208" s="373"/>
      <c r="CQ208" s="373"/>
      <c r="CR208" s="373"/>
      <c r="CS208" s="373"/>
      <c r="CT208" s="373"/>
      <c r="CU208" s="373"/>
      <c r="CV208" s="373"/>
      <c r="CW208" s="373"/>
      <c r="CX208" s="373"/>
      <c r="CY208" s="373"/>
      <c r="CZ208" s="373"/>
      <c r="DA208" s="373"/>
      <c r="DB208" s="373"/>
      <c r="DC208" s="373"/>
      <c r="DD208" s="373"/>
      <c r="DE208" s="373"/>
      <c r="DF208" s="373"/>
      <c r="DG208" s="373"/>
    </row>
    <row r="209" spans="2:111" ht="16.5" thickBot="1">
      <c r="B209" s="13"/>
      <c r="C209" s="399"/>
      <c r="D209" s="17"/>
      <c r="E209" s="13"/>
      <c r="F209" s="13"/>
      <c r="G209" s="13"/>
      <c r="H209" s="13"/>
      <c r="I209" s="13"/>
      <c r="J209" s="13"/>
      <c r="K209" s="13"/>
      <c r="L209" s="13"/>
      <c r="M209" s="13"/>
      <c r="N209" s="13"/>
      <c r="O209" s="13"/>
      <c r="P209" s="886"/>
      <c r="Q209" s="13"/>
      <c r="R209" s="13"/>
      <c r="S209" s="13"/>
      <c r="T209" s="13"/>
      <c r="U209" s="13"/>
      <c r="V209" s="13"/>
      <c r="W209" s="13"/>
      <c r="X209" s="13"/>
      <c r="Y209" s="13"/>
      <c r="Z209" s="13"/>
      <c r="AA209" s="13"/>
      <c r="AB209" s="13"/>
      <c r="AC209" s="13"/>
      <c r="AD209" s="13"/>
      <c r="AE209" s="13"/>
      <c r="AF209" s="13"/>
      <c r="AG209" s="13"/>
      <c r="AH209" s="886"/>
      <c r="AI209" s="886"/>
      <c r="AJ209" s="886"/>
      <c r="AK209" s="886"/>
      <c r="AL209" s="886"/>
      <c r="AM209" s="886"/>
      <c r="AN209" s="13"/>
      <c r="AO209" s="13"/>
      <c r="AP209" s="13"/>
      <c r="AS209"/>
      <c r="CE209" s="373"/>
      <c r="CF209" s="373"/>
      <c r="CG209" s="373"/>
      <c r="CH209" s="373"/>
      <c r="CI209" s="373"/>
      <c r="CJ209" s="373"/>
      <c r="CK209" s="373"/>
      <c r="CL209" s="373"/>
      <c r="CM209" s="373"/>
      <c r="CN209" s="373"/>
      <c r="CO209" s="373"/>
      <c r="CP209" s="373"/>
      <c r="CQ209" s="373"/>
      <c r="CR209" s="373"/>
      <c r="CS209" s="373"/>
      <c r="CT209" s="373"/>
      <c r="CU209" s="373"/>
      <c r="CV209" s="373"/>
      <c r="CW209" s="373"/>
      <c r="CX209" s="373"/>
      <c r="CY209" s="373"/>
      <c r="CZ209" s="373"/>
      <c r="DA209" s="373"/>
      <c r="DB209" s="373"/>
      <c r="DC209" s="373"/>
      <c r="DD209" s="373"/>
      <c r="DE209" s="373"/>
      <c r="DF209" s="373"/>
      <c r="DG209" s="373"/>
    </row>
    <row r="210" spans="2:111" s="13" customFormat="1">
      <c r="D210" s="17"/>
      <c r="P210" s="886"/>
      <c r="AH210" s="886"/>
      <c r="AI210" s="886"/>
      <c r="AJ210" s="886"/>
      <c r="AK210" s="886"/>
      <c r="AL210" s="886"/>
      <c r="AM210" s="886"/>
      <c r="AN210" s="887">
        <f>SUM(AN4:AN12,AN25:AN28,AN39:AN47,AN61:AN64,AN73:AN79,AN93:AN102,AN116:AN121,AN135:AN144,AN158:AN159,AN165:AN166,AN172:AN177,AN187:AN191)</f>
        <v>6889.7306666666664</v>
      </c>
      <c r="AO210" s="888" t="s">
        <v>240</v>
      </c>
      <c r="AP210" s="888"/>
      <c r="AQ210" s="888"/>
      <c r="AR210" s="889"/>
      <c r="AS210" s="890"/>
      <c r="AT210" s="885"/>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s="373"/>
      <c r="CF210" s="373"/>
      <c r="CG210" s="373"/>
      <c r="CH210" s="373"/>
      <c r="CI210" s="373"/>
      <c r="CJ210" s="373"/>
      <c r="CK210" s="373"/>
      <c r="CL210" s="373"/>
      <c r="CM210" s="373"/>
      <c r="CN210" s="373"/>
      <c r="CO210" s="373"/>
      <c r="CP210" s="373"/>
      <c r="CQ210" s="373"/>
      <c r="CR210" s="373"/>
      <c r="CS210" s="373"/>
      <c r="CT210" s="373"/>
      <c r="CU210" s="373"/>
      <c r="CV210" s="373"/>
      <c r="CW210" s="373"/>
      <c r="CX210" s="373"/>
      <c r="CY210" s="373"/>
      <c r="CZ210" s="373"/>
      <c r="DA210" s="373"/>
      <c r="DB210" s="373"/>
      <c r="DC210" s="373"/>
      <c r="DD210" s="373"/>
      <c r="DE210" s="373"/>
      <c r="DF210" s="373"/>
      <c r="DG210" s="373"/>
    </row>
    <row r="211" spans="2:111" s="13" customFormat="1" ht="16.5" thickBot="1">
      <c r="D211" s="17"/>
      <c r="P211" s="886"/>
      <c r="AH211" s="886"/>
      <c r="AI211" s="886"/>
      <c r="AJ211" s="886"/>
      <c r="AK211" s="886"/>
      <c r="AL211" s="886"/>
      <c r="AM211" s="886"/>
      <c r="AN211" s="891">
        <f>SUM(CD4:CD5,CD14,CD22:CD23,CD31,CD37:CD40,CD47:CD49,CD56:CD59,CD67:CD68,CD76,CD82,CD88:CD89,CD96:CD97)</f>
        <v>59806.320081549442</v>
      </c>
      <c r="AO211" s="892" t="s">
        <v>241</v>
      </c>
      <c r="AP211" s="892"/>
      <c r="AQ211" s="892"/>
      <c r="AR211" s="893"/>
      <c r="AS211" s="894"/>
      <c r="AT211" s="885"/>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s="373"/>
      <c r="CF211" s="373"/>
      <c r="CG211" s="373"/>
      <c r="CH211" s="373"/>
      <c r="CI211" s="373"/>
      <c r="CJ211" s="373"/>
      <c r="CK211" s="373"/>
      <c r="CL211" s="373"/>
      <c r="CM211" s="373"/>
      <c r="CN211" s="373"/>
      <c r="CO211" s="373"/>
      <c r="CP211" s="373"/>
      <c r="CQ211" s="373"/>
      <c r="CR211" s="373"/>
      <c r="CS211" s="373"/>
      <c r="CT211" s="373"/>
      <c r="CU211" s="373"/>
      <c r="CV211" s="373"/>
      <c r="CW211" s="373"/>
      <c r="CX211" s="373"/>
      <c r="CY211" s="373"/>
      <c r="CZ211" s="373"/>
      <c r="DA211" s="373"/>
      <c r="DB211" s="373"/>
      <c r="DC211" s="373"/>
      <c r="DD211" s="373"/>
      <c r="DE211" s="373"/>
      <c r="DF211" s="373"/>
      <c r="DG211" s="373"/>
    </row>
    <row r="212" spans="2:111" ht="18.75" thickBot="1">
      <c r="P212" s="132"/>
      <c r="AH212" s="132"/>
      <c r="AI212" s="132"/>
      <c r="AJ212" s="132"/>
      <c r="AK212" s="132"/>
      <c r="AM212" s="626">
        <v>2018</v>
      </c>
      <c r="AN212" s="895">
        <f>AN210+AN211</f>
        <v>66696.050748216105</v>
      </c>
      <c r="AO212" s="896" t="s">
        <v>242</v>
      </c>
      <c r="AP212" s="896"/>
      <c r="AQ212" s="1036"/>
      <c r="AR212" s="896"/>
      <c r="AS212" s="896"/>
      <c r="AT212" s="897"/>
      <c r="CE212" s="373"/>
      <c r="CF212" s="373"/>
      <c r="CG212" s="373"/>
      <c r="CH212" s="373"/>
      <c r="CI212" s="373"/>
      <c r="CJ212" s="373"/>
      <c r="CK212" s="373"/>
      <c r="CL212" s="373"/>
      <c r="CM212" s="373"/>
      <c r="CN212" s="373"/>
      <c r="CO212" s="373"/>
      <c r="CP212" s="373"/>
      <c r="CQ212" s="373"/>
      <c r="CR212" s="373"/>
      <c r="CS212" s="373"/>
      <c r="CT212" s="373"/>
      <c r="CU212" s="373"/>
      <c r="CV212" s="373"/>
      <c r="CW212" s="373"/>
      <c r="CX212" s="373"/>
      <c r="CY212" s="373"/>
      <c r="CZ212" s="373"/>
      <c r="DA212" s="373"/>
      <c r="DB212" s="373"/>
      <c r="DC212" s="373"/>
      <c r="DD212" s="373"/>
      <c r="DE212" s="373"/>
      <c r="DF212" s="373"/>
      <c r="DG212" s="373"/>
    </row>
    <row r="213" spans="2:111" ht="16.5" thickBot="1">
      <c r="P213" s="132"/>
      <c r="AH213" s="132"/>
      <c r="AI213" s="132"/>
      <c r="AJ213" s="132"/>
      <c r="AK213" s="132"/>
      <c r="AM213" s="132"/>
      <c r="AN213" s="132"/>
      <c r="AO213" s="885"/>
      <c r="AP213" s="885"/>
      <c r="AQ213" s="1037"/>
      <c r="AR213" s="885"/>
      <c r="AS213" s="885"/>
      <c r="AT213" s="885"/>
      <c r="CE213" s="373"/>
      <c r="CF213" s="373"/>
      <c r="CG213" s="373"/>
      <c r="CH213" s="373"/>
      <c r="CI213" s="373"/>
      <c r="CJ213" s="373"/>
      <c r="CK213" s="373"/>
      <c r="CL213" s="373"/>
      <c r="CM213" s="373"/>
      <c r="CN213" s="373"/>
      <c r="CO213" s="373"/>
      <c r="CP213" s="373"/>
      <c r="CQ213" s="373"/>
      <c r="CR213" s="373"/>
      <c r="CS213" s="373"/>
      <c r="CT213" s="373"/>
      <c r="CU213" s="373"/>
      <c r="CV213" s="373"/>
      <c r="CW213" s="373"/>
      <c r="CX213" s="373"/>
      <c r="CY213" s="373"/>
      <c r="CZ213" s="373"/>
      <c r="DA213" s="373"/>
      <c r="DB213" s="373"/>
      <c r="DC213" s="373"/>
      <c r="DD213" s="373"/>
      <c r="DE213" s="373"/>
      <c r="DF213" s="373"/>
      <c r="DG213" s="373"/>
    </row>
    <row r="214" spans="2:111">
      <c r="P214" s="132"/>
      <c r="AH214" s="132"/>
      <c r="AI214" s="132"/>
      <c r="AJ214" s="132"/>
      <c r="AK214" s="132"/>
      <c r="AM214" s="132"/>
      <c r="AN214" s="898">
        <f>SUM(AN13:AN21,AN29:AN35,AN48:AN57,AN65:AN69,AN80:AN89,AN103:AN112,AN122:AN131,AN145:AN154,AN160:AN161,AN167:AN168,AN178:AN183,AN192:AN201)</f>
        <v>6218.2666666666646</v>
      </c>
      <c r="AO214" s="889" t="s">
        <v>243</v>
      </c>
      <c r="AP214" s="889"/>
      <c r="AQ214" s="888"/>
      <c r="AR214" s="889"/>
      <c r="AS214" s="890"/>
      <c r="AT214" s="885"/>
      <c r="CE214" s="373"/>
      <c r="CF214" s="373"/>
      <c r="CG214" s="373"/>
      <c r="CH214" s="373"/>
      <c r="CI214" s="373"/>
      <c r="CJ214" s="373"/>
      <c r="CK214" s="373"/>
      <c r="CL214" s="373"/>
      <c r="CM214" s="373"/>
      <c r="CN214" s="373"/>
      <c r="CO214" s="373"/>
      <c r="CP214" s="373"/>
      <c r="CQ214" s="373"/>
      <c r="CR214" s="373"/>
      <c r="CS214" s="373"/>
      <c r="CT214" s="373"/>
      <c r="CU214" s="373"/>
      <c r="CV214" s="373"/>
      <c r="CW214" s="373"/>
      <c r="CX214" s="373"/>
      <c r="CY214" s="373"/>
      <c r="CZ214" s="373"/>
      <c r="DA214" s="373"/>
      <c r="DB214" s="373"/>
      <c r="DC214" s="373"/>
      <c r="DD214" s="373"/>
      <c r="DE214" s="373"/>
      <c r="DF214" s="373"/>
      <c r="DG214" s="373"/>
    </row>
    <row r="215" spans="2:111" ht="16.5" thickBot="1">
      <c r="P215" s="132"/>
      <c r="AH215" s="132"/>
      <c r="AI215" s="132"/>
      <c r="AJ215" s="132"/>
      <c r="AK215" s="132"/>
      <c r="AM215" s="132"/>
      <c r="AN215" s="899">
        <f>SUM(CD6:CD9,CD15:CD18,CD24:CD27,CD32:CD33,CD41:CD43,CD50:CD52,CD60:CD63,CD69:CD72,CD77:CD78,CD83:CD84,CD90:CD92,CD98:CD101)</f>
        <v>30140.100000000002</v>
      </c>
      <c r="AO215" s="893" t="s">
        <v>244</v>
      </c>
      <c r="AP215" s="893"/>
      <c r="AQ215" s="892"/>
      <c r="AR215" s="893"/>
      <c r="AS215" s="894"/>
      <c r="AT215" s="885"/>
      <c r="CE215" s="373"/>
      <c r="CF215" s="373"/>
      <c r="CG215" s="373"/>
      <c r="CH215" s="373"/>
      <c r="CI215" s="373"/>
      <c r="CJ215" s="373"/>
      <c r="CK215" s="373"/>
      <c r="CL215" s="373"/>
      <c r="CM215" s="373"/>
      <c r="CN215" s="373"/>
      <c r="CO215" s="373"/>
      <c r="CP215" s="373"/>
      <c r="CQ215" s="373"/>
      <c r="CR215" s="373"/>
      <c r="CS215" s="373"/>
      <c r="CT215" s="373"/>
      <c r="CU215" s="373"/>
      <c r="CV215" s="373"/>
      <c r="CW215" s="373"/>
      <c r="CX215" s="373"/>
      <c r="CY215" s="373"/>
      <c r="CZ215" s="373"/>
      <c r="DA215" s="373"/>
      <c r="DB215" s="373"/>
      <c r="DC215" s="373"/>
      <c r="DD215" s="373"/>
      <c r="DE215" s="373"/>
      <c r="DF215" s="373"/>
      <c r="DG215" s="373"/>
    </row>
    <row r="216" spans="2:111" ht="18.75" thickBot="1">
      <c r="P216" s="132"/>
      <c r="AH216" s="132"/>
      <c r="AI216" s="132"/>
      <c r="AJ216" s="132"/>
      <c r="AK216" s="132"/>
      <c r="AM216" s="900">
        <v>2019</v>
      </c>
      <c r="AN216" s="895">
        <f>SUM(AN214:AN215)</f>
        <v>36358.366666666669</v>
      </c>
      <c r="AO216" s="896" t="s">
        <v>245</v>
      </c>
      <c r="AP216" s="896"/>
      <c r="AQ216" s="1036"/>
      <c r="AR216" s="896"/>
      <c r="AS216" s="896"/>
      <c r="AT216" s="897"/>
      <c r="CE216" s="373"/>
      <c r="CF216" s="373"/>
      <c r="CG216" s="373"/>
      <c r="CH216" s="373"/>
      <c r="CI216" s="373"/>
      <c r="CJ216" s="373"/>
      <c r="CK216" s="373"/>
      <c r="CL216" s="373"/>
      <c r="CM216" s="373"/>
      <c r="CN216" s="373"/>
      <c r="CO216" s="373"/>
      <c r="CP216" s="373"/>
      <c r="CQ216" s="373"/>
      <c r="CR216" s="373"/>
      <c r="CS216" s="373"/>
      <c r="CT216" s="373"/>
      <c r="CU216" s="373"/>
      <c r="CV216" s="373"/>
      <c r="CW216" s="373"/>
      <c r="CX216" s="373"/>
      <c r="CY216" s="373"/>
      <c r="CZ216" s="373"/>
      <c r="DA216" s="373"/>
      <c r="DB216" s="373"/>
      <c r="DC216" s="373"/>
      <c r="DD216" s="373"/>
      <c r="DE216" s="373"/>
      <c r="DF216" s="373"/>
      <c r="DG216" s="373"/>
    </row>
    <row r="217" spans="2:111">
      <c r="P217" s="132"/>
      <c r="AH217" s="132"/>
      <c r="AI217" s="132"/>
      <c r="AJ217" s="132"/>
      <c r="AK217" s="132"/>
      <c r="AL217" s="132"/>
      <c r="AM217" s="132"/>
      <c r="AN217" s="132"/>
      <c r="AS217"/>
      <c r="CE217" s="373"/>
      <c r="CF217" s="373"/>
      <c r="CG217" s="373"/>
      <c r="CH217" s="373"/>
      <c r="CI217" s="373"/>
      <c r="CJ217" s="373"/>
      <c r="CK217" s="373"/>
      <c r="CL217" s="373"/>
      <c r="CM217" s="373"/>
      <c r="CN217" s="373"/>
      <c r="CO217" s="373"/>
      <c r="CP217" s="373"/>
      <c r="CQ217" s="373"/>
      <c r="CR217" s="373"/>
      <c r="CS217" s="373"/>
      <c r="CT217" s="373"/>
      <c r="CU217" s="373"/>
      <c r="CV217" s="373"/>
      <c r="CW217" s="373"/>
      <c r="CX217" s="373"/>
      <c r="CY217" s="373"/>
      <c r="CZ217" s="373"/>
      <c r="DA217" s="373"/>
      <c r="DB217" s="373"/>
      <c r="DC217" s="373"/>
      <c r="DD217" s="373"/>
      <c r="DE217" s="373"/>
      <c r="DF217" s="373"/>
      <c r="DG217" s="373"/>
    </row>
    <row r="218" spans="2:111">
      <c r="P218" s="132"/>
      <c r="AH218" s="132"/>
      <c r="AI218" s="132"/>
      <c r="AJ218" s="132"/>
      <c r="AK218" s="132"/>
      <c r="AL218" s="132"/>
      <c r="AM218" s="132"/>
      <c r="AS218"/>
      <c r="CE218" s="373"/>
      <c r="CF218" s="373"/>
      <c r="CG218" s="373"/>
      <c r="CH218" s="373"/>
      <c r="CI218" s="373"/>
      <c r="CJ218" s="373"/>
      <c r="CK218" s="373"/>
      <c r="CL218" s="373"/>
      <c r="CM218" s="373"/>
      <c r="CN218" s="373"/>
      <c r="CO218" s="373"/>
      <c r="CP218" s="373"/>
      <c r="CQ218" s="373"/>
      <c r="CR218" s="373"/>
      <c r="CS218" s="373"/>
      <c r="CT218" s="373"/>
      <c r="CU218" s="373"/>
      <c r="CV218" s="373"/>
      <c r="CW218" s="373"/>
      <c r="CX218" s="373"/>
      <c r="CY218" s="373"/>
      <c r="CZ218" s="373"/>
      <c r="DA218" s="373"/>
      <c r="DB218" s="373"/>
      <c r="DC218" s="373"/>
      <c r="DD218" s="373"/>
      <c r="DE218" s="373"/>
      <c r="DF218" s="373"/>
      <c r="DG218" s="373"/>
    </row>
    <row r="219" spans="2:111">
      <c r="P219" s="132"/>
      <c r="AH219" s="132"/>
      <c r="AI219" s="132"/>
      <c r="AJ219" s="132"/>
      <c r="AK219" s="132"/>
      <c r="AL219" s="132"/>
      <c r="AM219" s="132"/>
      <c r="AS219"/>
      <c r="CE219" s="373"/>
      <c r="CF219" s="373"/>
      <c r="CG219" s="373"/>
      <c r="CH219" s="373"/>
      <c r="CI219" s="373"/>
      <c r="CJ219" s="373"/>
      <c r="CK219" s="373"/>
      <c r="CL219" s="373"/>
      <c r="CM219" s="373"/>
      <c r="CN219" s="373"/>
      <c r="CO219" s="373"/>
      <c r="CP219" s="373"/>
      <c r="CQ219" s="373"/>
      <c r="CR219" s="373"/>
      <c r="CS219" s="373"/>
      <c r="CT219" s="373"/>
      <c r="CU219" s="373"/>
      <c r="CV219" s="373"/>
      <c r="CW219" s="373"/>
      <c r="CX219" s="373"/>
      <c r="CY219" s="373"/>
      <c r="CZ219" s="373"/>
      <c r="DA219" s="373"/>
      <c r="DB219" s="373"/>
      <c r="DC219" s="373"/>
      <c r="DD219" s="373"/>
      <c r="DE219" s="373"/>
      <c r="DF219" s="373"/>
      <c r="DG219" s="373"/>
    </row>
    <row r="220" spans="2:111">
      <c r="P220" s="132"/>
      <c r="AH220" s="132"/>
      <c r="AI220" s="132"/>
      <c r="AJ220" s="132"/>
      <c r="AK220" s="132"/>
      <c r="AL220" s="132"/>
      <c r="AM220" s="132"/>
      <c r="AS220"/>
      <c r="CE220" s="373"/>
      <c r="CF220" s="373"/>
      <c r="CG220" s="373"/>
      <c r="CH220" s="373"/>
      <c r="CI220" s="373"/>
      <c r="CJ220" s="373"/>
      <c r="CK220" s="373"/>
      <c r="CL220" s="373"/>
      <c r="CM220" s="373"/>
      <c r="CN220" s="373"/>
      <c r="CO220" s="373"/>
      <c r="CP220" s="373"/>
      <c r="CQ220" s="373"/>
      <c r="CR220" s="373"/>
      <c r="CS220" s="373"/>
      <c r="CT220" s="373"/>
      <c r="CU220" s="373"/>
      <c r="CV220" s="373"/>
      <c r="CW220" s="373"/>
      <c r="CX220" s="373"/>
      <c r="CY220" s="373"/>
      <c r="CZ220" s="373"/>
      <c r="DA220" s="373"/>
      <c r="DB220" s="373"/>
      <c r="DC220" s="373"/>
      <c r="DD220" s="373"/>
      <c r="DE220" s="373"/>
      <c r="DF220" s="373"/>
      <c r="DG220" s="373"/>
    </row>
    <row r="221" spans="2:111">
      <c r="AS221"/>
      <c r="CE221" s="373"/>
      <c r="CF221" s="373"/>
      <c r="CG221" s="373"/>
      <c r="CH221" s="373"/>
      <c r="CI221" s="373"/>
      <c r="CJ221" s="373"/>
      <c r="CK221" s="373"/>
      <c r="CL221" s="373"/>
      <c r="CM221" s="373"/>
      <c r="CN221" s="373"/>
      <c r="CO221" s="373"/>
      <c r="CP221" s="373"/>
      <c r="CQ221" s="373"/>
      <c r="CR221" s="373"/>
      <c r="CS221" s="373"/>
      <c r="CT221" s="373"/>
      <c r="CU221" s="373"/>
      <c r="CV221" s="373"/>
      <c r="CW221" s="373"/>
      <c r="CX221" s="373"/>
      <c r="CY221" s="373"/>
      <c r="CZ221" s="373"/>
      <c r="DA221" s="373"/>
      <c r="DB221" s="373"/>
      <c r="DC221" s="373"/>
      <c r="DD221" s="373"/>
      <c r="DE221" s="373"/>
      <c r="DF221" s="373"/>
      <c r="DG221" s="373"/>
    </row>
    <row r="222" spans="2:111">
      <c r="AS222"/>
      <c r="CE222" s="373"/>
      <c r="CF222" s="373"/>
      <c r="CG222" s="373"/>
      <c r="CH222" s="373"/>
      <c r="CI222" s="373"/>
      <c r="CJ222" s="373"/>
      <c r="CK222" s="373"/>
      <c r="CL222" s="373"/>
      <c r="CM222" s="373"/>
      <c r="CN222" s="373"/>
      <c r="CO222" s="373"/>
      <c r="CP222" s="373"/>
      <c r="CQ222" s="373"/>
      <c r="CR222" s="373"/>
      <c r="CS222" s="373"/>
      <c r="CT222" s="373"/>
      <c r="CU222" s="373"/>
      <c r="CV222" s="373"/>
      <c r="CW222" s="373"/>
      <c r="CX222" s="373"/>
      <c r="CY222" s="373"/>
      <c r="CZ222" s="373"/>
      <c r="DA222" s="373"/>
      <c r="DB222" s="373"/>
      <c r="DC222" s="373"/>
      <c r="DD222" s="373"/>
      <c r="DE222" s="373"/>
      <c r="DF222" s="373"/>
      <c r="DG222" s="373"/>
    </row>
    <row r="223" spans="2:111">
      <c r="AS223"/>
      <c r="CE223" s="373"/>
      <c r="CF223" s="373"/>
      <c r="CG223" s="373"/>
      <c r="CH223" s="373"/>
      <c r="CI223" s="373"/>
      <c r="CJ223" s="373"/>
      <c r="CK223" s="373"/>
      <c r="CL223" s="373"/>
      <c r="CM223" s="373"/>
      <c r="CN223" s="373"/>
      <c r="CO223" s="373"/>
      <c r="CP223" s="373"/>
      <c r="CQ223" s="373"/>
      <c r="CR223" s="373"/>
      <c r="CS223" s="373"/>
      <c r="CT223" s="373"/>
      <c r="CU223" s="373"/>
      <c r="CV223" s="373"/>
      <c r="CW223" s="373"/>
      <c r="CX223" s="373"/>
      <c r="CY223" s="373"/>
      <c r="CZ223" s="373"/>
      <c r="DA223" s="373"/>
      <c r="DB223" s="373"/>
      <c r="DC223" s="373"/>
      <c r="DD223" s="373"/>
      <c r="DE223" s="373"/>
      <c r="DF223" s="373"/>
      <c r="DG223" s="373"/>
    </row>
    <row r="224" spans="2:111">
      <c r="AS224"/>
      <c r="CE224" s="373"/>
      <c r="CF224" s="373"/>
      <c r="CG224" s="373"/>
      <c r="CH224" s="373"/>
      <c r="CI224" s="373"/>
      <c r="CJ224" s="373"/>
      <c r="CK224" s="373"/>
      <c r="CL224" s="373"/>
      <c r="CM224" s="373"/>
      <c r="CN224" s="373"/>
      <c r="CO224" s="373"/>
      <c r="CP224" s="373"/>
      <c r="CQ224" s="373"/>
      <c r="CR224" s="373"/>
      <c r="CS224" s="373"/>
      <c r="CT224" s="373"/>
      <c r="CU224" s="373"/>
      <c r="CV224" s="373"/>
      <c r="CW224" s="373"/>
      <c r="CX224" s="373"/>
      <c r="CY224" s="373"/>
      <c r="CZ224" s="373"/>
      <c r="DA224" s="373"/>
      <c r="DB224" s="373"/>
      <c r="DC224" s="373"/>
      <c r="DD224" s="373"/>
      <c r="DE224" s="373"/>
      <c r="DF224" s="373"/>
      <c r="DG224" s="373"/>
    </row>
    <row r="225" spans="4:111">
      <c r="AS225"/>
      <c r="CE225" s="373"/>
      <c r="CF225" s="373"/>
      <c r="CG225" s="373"/>
      <c r="CH225" s="373"/>
      <c r="CI225" s="373"/>
      <c r="CJ225" s="373"/>
      <c r="CK225" s="373"/>
      <c r="CL225" s="373"/>
      <c r="CM225" s="373"/>
      <c r="CN225" s="373"/>
      <c r="CO225" s="373"/>
      <c r="CP225" s="373"/>
      <c r="CQ225" s="373"/>
      <c r="CR225" s="373"/>
      <c r="CS225" s="373"/>
      <c r="CT225" s="373"/>
      <c r="CU225" s="373"/>
      <c r="CV225" s="373"/>
      <c r="CW225" s="373"/>
      <c r="CX225" s="373"/>
      <c r="CY225" s="373"/>
      <c r="CZ225" s="373"/>
      <c r="DA225" s="373"/>
      <c r="DB225" s="373"/>
      <c r="DC225" s="373"/>
      <c r="DD225" s="373"/>
      <c r="DE225" s="373"/>
      <c r="DF225" s="373"/>
      <c r="DG225" s="373"/>
    </row>
    <row r="226" spans="4:111">
      <c r="AS226"/>
      <c r="CE226" s="373"/>
      <c r="CF226" s="373"/>
      <c r="CG226" s="373"/>
      <c r="CH226" s="373"/>
      <c r="CI226" s="373"/>
      <c r="CJ226" s="373"/>
      <c r="CK226" s="373"/>
      <c r="CL226" s="373"/>
      <c r="CM226" s="373"/>
      <c r="CN226" s="373"/>
      <c r="CO226" s="373"/>
      <c r="CP226" s="373"/>
      <c r="CQ226" s="373"/>
      <c r="CR226" s="373"/>
      <c r="CS226" s="373"/>
      <c r="CT226" s="373"/>
      <c r="CU226" s="373"/>
      <c r="CV226" s="373"/>
      <c r="CW226" s="373"/>
      <c r="CX226" s="373"/>
      <c r="CY226" s="373"/>
      <c r="CZ226" s="373"/>
      <c r="DA226" s="373"/>
      <c r="DB226" s="373"/>
      <c r="DC226" s="373"/>
      <c r="DD226" s="373"/>
      <c r="DE226" s="373"/>
      <c r="DF226" s="373"/>
      <c r="DG226" s="373"/>
    </row>
    <row r="227" spans="4:111">
      <c r="AS227"/>
      <c r="CE227" s="373"/>
      <c r="CF227" s="373"/>
      <c r="CG227" s="373"/>
      <c r="CH227" s="373"/>
      <c r="CI227" s="373"/>
      <c r="CJ227" s="373"/>
      <c r="CK227" s="373"/>
      <c r="CL227" s="373"/>
      <c r="CM227" s="373"/>
      <c r="CN227" s="373"/>
      <c r="CO227" s="373"/>
      <c r="CP227" s="373"/>
      <c r="CQ227" s="373"/>
      <c r="CR227" s="373"/>
      <c r="CS227" s="373"/>
      <c r="CT227" s="373"/>
      <c r="CU227" s="373"/>
      <c r="CV227" s="373"/>
      <c r="CW227" s="373"/>
      <c r="CX227" s="373"/>
      <c r="CY227" s="373"/>
      <c r="CZ227" s="373"/>
      <c r="DA227" s="373"/>
      <c r="DB227" s="373"/>
      <c r="DC227" s="373"/>
      <c r="DD227" s="373"/>
      <c r="DE227" s="373"/>
      <c r="DF227" s="373"/>
      <c r="DG227" s="373"/>
    </row>
    <row r="228" spans="4:111">
      <c r="AS228"/>
      <c r="CE228" s="373"/>
      <c r="CF228" s="373"/>
      <c r="CG228" s="373"/>
      <c r="CH228" s="373"/>
      <c r="CI228" s="373"/>
      <c r="CJ228" s="373"/>
      <c r="CK228" s="373"/>
      <c r="CL228" s="373"/>
      <c r="CM228" s="373"/>
      <c r="CN228" s="373"/>
      <c r="CO228" s="373"/>
      <c r="CP228" s="373"/>
      <c r="CQ228" s="373"/>
      <c r="CR228" s="373"/>
      <c r="CS228" s="373"/>
      <c r="CT228" s="373"/>
      <c r="CU228" s="373"/>
      <c r="CV228" s="373"/>
      <c r="CW228" s="373"/>
      <c r="CX228" s="373"/>
      <c r="CY228" s="373"/>
      <c r="CZ228" s="373"/>
      <c r="DA228" s="373"/>
      <c r="DB228" s="373"/>
      <c r="DC228" s="373"/>
      <c r="DD228" s="373"/>
      <c r="DE228" s="373"/>
      <c r="DF228" s="373"/>
      <c r="DG228" s="373"/>
    </row>
    <row r="229" spans="4:111">
      <c r="AS229"/>
      <c r="CE229" s="373"/>
      <c r="CF229" s="373"/>
      <c r="CG229" s="373"/>
      <c r="CH229" s="373"/>
      <c r="CI229" s="373"/>
      <c r="CJ229" s="373"/>
      <c r="CK229" s="373"/>
      <c r="CL229" s="373"/>
      <c r="CM229" s="373"/>
      <c r="CN229" s="373"/>
      <c r="CO229" s="373"/>
      <c r="CP229" s="373"/>
      <c r="CQ229" s="373"/>
      <c r="CR229" s="373"/>
      <c r="CS229" s="373"/>
      <c r="CT229" s="373"/>
      <c r="CU229" s="373"/>
      <c r="CV229" s="373"/>
      <c r="CW229" s="373"/>
      <c r="CX229" s="373"/>
      <c r="CY229" s="373"/>
      <c r="CZ229" s="373"/>
      <c r="DA229" s="373"/>
      <c r="DB229" s="373"/>
      <c r="DC229" s="373"/>
      <c r="DD229" s="373"/>
      <c r="DE229" s="373"/>
      <c r="DF229" s="373"/>
      <c r="DG229" s="373"/>
    </row>
    <row r="230" spans="4:111">
      <c r="AS230"/>
      <c r="CE230" s="373"/>
      <c r="CF230" s="373"/>
      <c r="CG230" s="373"/>
      <c r="CH230" s="373"/>
      <c r="CI230" s="373"/>
      <c r="CJ230" s="373"/>
      <c r="CK230" s="373"/>
      <c r="CL230" s="373"/>
      <c r="CM230" s="373"/>
      <c r="CN230" s="373"/>
      <c r="CO230" s="373"/>
      <c r="CP230" s="373"/>
      <c r="CQ230" s="373"/>
      <c r="CR230" s="373"/>
      <c r="CS230" s="373"/>
      <c r="CT230" s="373"/>
      <c r="CU230" s="373"/>
      <c r="CV230" s="373"/>
      <c r="CW230" s="373"/>
      <c r="CX230" s="373"/>
      <c r="CY230" s="373"/>
      <c r="CZ230" s="373"/>
      <c r="DA230" s="373"/>
      <c r="DB230" s="373"/>
      <c r="DC230" s="373"/>
      <c r="DD230" s="373"/>
      <c r="DE230" s="373"/>
      <c r="DF230" s="373"/>
      <c r="DG230" s="373"/>
    </row>
    <row r="231" spans="4:111">
      <c r="AS231"/>
      <c r="CE231" s="373"/>
      <c r="CF231" s="373"/>
      <c r="CG231" s="373"/>
      <c r="CH231" s="373"/>
      <c r="CI231" s="373"/>
      <c r="CJ231" s="373"/>
      <c r="CK231" s="373"/>
      <c r="CL231" s="373"/>
      <c r="CM231" s="373"/>
      <c r="CN231" s="373"/>
      <c r="CO231" s="373"/>
      <c r="CP231" s="373"/>
      <c r="CQ231" s="373"/>
      <c r="CR231" s="373"/>
      <c r="CS231" s="373"/>
      <c r="CT231" s="373"/>
      <c r="CU231" s="373"/>
      <c r="CV231" s="373"/>
      <c r="CW231" s="373"/>
      <c r="CX231" s="373"/>
      <c r="CY231" s="373"/>
      <c r="CZ231" s="373"/>
      <c r="DA231" s="373"/>
      <c r="DB231" s="373"/>
      <c r="DC231" s="373"/>
      <c r="DD231" s="373"/>
      <c r="DE231" s="373"/>
      <c r="DF231" s="373"/>
      <c r="DG231" s="373"/>
    </row>
    <row r="232" spans="4:111" s="13" customFormat="1">
      <c r="D232" s="17"/>
      <c r="AO232"/>
      <c r="AP232"/>
      <c r="AQ232" s="886"/>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s="373"/>
      <c r="CF232" s="373"/>
      <c r="CG232" s="373"/>
      <c r="CH232" s="373"/>
      <c r="CI232" s="373"/>
      <c r="CJ232" s="373"/>
      <c r="CK232" s="373"/>
      <c r="CL232" s="373"/>
      <c r="CM232" s="373"/>
      <c r="CN232" s="373"/>
      <c r="CO232" s="373"/>
      <c r="CP232" s="373"/>
      <c r="CQ232" s="373"/>
      <c r="CR232" s="373"/>
      <c r="CS232" s="373"/>
      <c r="CT232" s="373"/>
      <c r="CU232" s="373"/>
      <c r="CV232" s="373"/>
      <c r="CW232" s="373"/>
      <c r="CX232" s="373"/>
      <c r="CY232" s="373"/>
      <c r="CZ232" s="373"/>
      <c r="DA232" s="373"/>
      <c r="DB232" s="373"/>
      <c r="DC232" s="373"/>
      <c r="DD232" s="373"/>
      <c r="DE232" s="373"/>
      <c r="DF232" s="373"/>
      <c r="DG232" s="373"/>
    </row>
    <row r="233" spans="4:111" s="13" customFormat="1">
      <c r="D233" s="17"/>
      <c r="AO233"/>
      <c r="AP233"/>
      <c r="AQ233" s="886"/>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s="373"/>
      <c r="CF233" s="373"/>
      <c r="CG233" s="373"/>
      <c r="CH233" s="373"/>
      <c r="CI233" s="373"/>
      <c r="CJ233" s="373"/>
      <c r="CK233" s="373"/>
      <c r="CL233" s="373"/>
      <c r="CM233" s="373"/>
      <c r="CN233" s="373"/>
      <c r="CO233" s="373"/>
      <c r="CP233" s="373"/>
      <c r="CQ233" s="373"/>
      <c r="CR233" s="373"/>
      <c r="CS233" s="373"/>
      <c r="CT233" s="373"/>
      <c r="CU233" s="373"/>
      <c r="CV233" s="373"/>
      <c r="CW233" s="373"/>
      <c r="CX233" s="373"/>
      <c r="CY233" s="373"/>
      <c r="CZ233" s="373"/>
      <c r="DA233" s="373"/>
      <c r="DB233" s="373"/>
      <c r="DC233" s="373"/>
      <c r="DD233" s="373"/>
      <c r="DE233" s="373"/>
      <c r="DF233" s="373"/>
      <c r="DG233" s="373"/>
    </row>
    <row r="234" spans="4:111" s="13" customFormat="1">
      <c r="D234" s="17"/>
      <c r="AO234"/>
      <c r="AP234"/>
      <c r="AQ234" s="886"/>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s="373"/>
      <c r="CF234" s="373"/>
      <c r="CG234" s="373"/>
      <c r="CH234" s="373"/>
      <c r="CI234" s="373"/>
      <c r="CJ234" s="373"/>
      <c r="CK234" s="373"/>
      <c r="CL234" s="373"/>
      <c r="CM234" s="373"/>
      <c r="CN234" s="373"/>
      <c r="CO234" s="373"/>
      <c r="CP234" s="373"/>
      <c r="CQ234" s="373"/>
      <c r="CR234" s="373"/>
      <c r="CS234" s="373"/>
      <c r="CT234" s="373"/>
      <c r="CU234" s="373"/>
      <c r="CV234" s="373"/>
      <c r="CW234" s="373"/>
      <c r="CX234" s="373"/>
      <c r="CY234" s="373"/>
      <c r="CZ234" s="373"/>
      <c r="DA234" s="373"/>
      <c r="DB234" s="373"/>
      <c r="DC234" s="373"/>
      <c r="DD234" s="373"/>
      <c r="DE234" s="373"/>
      <c r="DF234" s="373"/>
      <c r="DG234" s="373"/>
    </row>
    <row r="235" spans="4:111">
      <c r="AS235"/>
      <c r="CE235" s="373"/>
      <c r="CF235" s="373"/>
      <c r="CG235" s="373"/>
      <c r="CH235" s="373"/>
      <c r="CI235" s="373"/>
      <c r="CJ235" s="373"/>
      <c r="CK235" s="373"/>
      <c r="CL235" s="373"/>
      <c r="CM235" s="373"/>
      <c r="CN235" s="373"/>
      <c r="CO235" s="373"/>
      <c r="CP235" s="373"/>
      <c r="CQ235" s="373"/>
      <c r="CR235" s="373"/>
      <c r="CS235" s="373"/>
      <c r="CT235" s="373"/>
      <c r="CU235" s="373"/>
      <c r="CV235" s="373"/>
      <c r="CW235" s="373"/>
      <c r="CX235" s="373"/>
      <c r="CY235" s="373"/>
      <c r="CZ235" s="373"/>
      <c r="DA235" s="373"/>
      <c r="DB235" s="373"/>
      <c r="DC235" s="373"/>
      <c r="DD235" s="373"/>
      <c r="DE235" s="373"/>
      <c r="DF235" s="373"/>
      <c r="DG235" s="373"/>
    </row>
    <row r="236" spans="4:111">
      <c r="AS236"/>
      <c r="CE236" s="373"/>
      <c r="CF236" s="373"/>
      <c r="CG236" s="373"/>
      <c r="CH236" s="373"/>
      <c r="CI236" s="373"/>
      <c r="CJ236" s="373"/>
      <c r="CK236" s="373"/>
      <c r="CL236" s="373"/>
      <c r="CM236" s="373"/>
      <c r="CN236" s="373"/>
      <c r="CO236" s="373"/>
      <c r="CP236" s="373"/>
      <c r="CQ236" s="373"/>
      <c r="CR236" s="373"/>
      <c r="CS236" s="373"/>
      <c r="CT236" s="373"/>
      <c r="CU236" s="373"/>
      <c r="CV236" s="373"/>
      <c r="CW236" s="373"/>
      <c r="CX236" s="373"/>
      <c r="CY236" s="373"/>
      <c r="CZ236" s="373"/>
      <c r="DA236" s="373"/>
      <c r="DB236" s="373"/>
      <c r="DC236" s="373"/>
      <c r="DD236" s="373"/>
      <c r="DE236" s="373"/>
      <c r="DF236" s="373"/>
      <c r="DG236" s="373"/>
    </row>
    <row r="237" spans="4:111">
      <c r="AS237"/>
      <c r="CE237" s="373"/>
      <c r="CF237" s="373"/>
      <c r="CG237" s="373"/>
      <c r="CH237" s="373"/>
      <c r="CI237" s="373"/>
      <c r="CJ237" s="373"/>
      <c r="CK237" s="373"/>
      <c r="CL237" s="373"/>
      <c r="CM237" s="373"/>
      <c r="CN237" s="373"/>
      <c r="CO237" s="373"/>
      <c r="CP237" s="373"/>
      <c r="CQ237" s="373"/>
      <c r="CR237" s="373"/>
      <c r="CS237" s="373"/>
      <c r="CT237" s="373"/>
      <c r="CU237" s="373"/>
      <c r="CV237" s="373"/>
      <c r="CW237" s="373"/>
      <c r="CX237" s="373"/>
      <c r="CY237" s="373"/>
      <c r="CZ237" s="373"/>
      <c r="DA237" s="373"/>
      <c r="DB237" s="373"/>
      <c r="DC237" s="373"/>
      <c r="DD237" s="373"/>
      <c r="DE237" s="373"/>
      <c r="DF237" s="373"/>
      <c r="DG237" s="373"/>
    </row>
    <row r="238" spans="4:111">
      <c r="AS238"/>
      <c r="CE238" s="373"/>
      <c r="CF238" s="373"/>
      <c r="CG238" s="373"/>
      <c r="CH238" s="373"/>
      <c r="CI238" s="373"/>
      <c r="CJ238" s="373"/>
      <c r="CK238" s="373"/>
      <c r="CL238" s="373"/>
      <c r="CM238" s="373"/>
      <c r="CN238" s="373"/>
      <c r="CO238" s="373"/>
      <c r="CP238" s="373"/>
      <c r="CQ238" s="373"/>
      <c r="CR238" s="373"/>
      <c r="CS238" s="373"/>
      <c r="CT238" s="373"/>
      <c r="CU238" s="373"/>
      <c r="CV238" s="373"/>
      <c r="CW238" s="373"/>
      <c r="CX238" s="373"/>
      <c r="CY238" s="373"/>
      <c r="CZ238" s="373"/>
      <c r="DA238" s="373"/>
      <c r="DB238" s="373"/>
      <c r="DC238" s="373"/>
      <c r="DD238" s="373"/>
      <c r="DE238" s="373"/>
      <c r="DF238" s="373"/>
      <c r="DG238" s="373"/>
    </row>
    <row r="239" spans="4:111" s="13" customFormat="1">
      <c r="D239" s="17"/>
      <c r="AO239"/>
      <c r="AP239"/>
      <c r="AQ239" s="886"/>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s="373"/>
      <c r="CF239" s="373"/>
      <c r="CG239" s="373"/>
      <c r="CH239" s="373"/>
      <c r="CI239" s="373"/>
      <c r="CJ239" s="373"/>
      <c r="CK239" s="373"/>
      <c r="CL239" s="373"/>
      <c r="CM239" s="373"/>
      <c r="CN239" s="373"/>
      <c r="CO239" s="373"/>
      <c r="CP239" s="373"/>
      <c r="CQ239" s="373"/>
      <c r="CR239" s="373"/>
      <c r="CS239" s="373"/>
      <c r="CT239" s="373"/>
      <c r="CU239" s="373"/>
      <c r="CV239" s="373"/>
      <c r="CW239" s="373"/>
      <c r="CX239" s="373"/>
      <c r="CY239" s="373"/>
      <c r="CZ239" s="373"/>
      <c r="DA239" s="373"/>
      <c r="DB239" s="373"/>
      <c r="DC239" s="373"/>
      <c r="DD239" s="373"/>
      <c r="DE239" s="373"/>
      <c r="DF239" s="373"/>
      <c r="DG239" s="373"/>
    </row>
    <row r="240" spans="4:111" s="13" customFormat="1">
      <c r="D240" s="17"/>
      <c r="AO240"/>
      <c r="AP240"/>
      <c r="AQ240" s="886"/>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s="373"/>
      <c r="CF240" s="373"/>
      <c r="CG240" s="373"/>
      <c r="CH240" s="373"/>
      <c r="CI240" s="373"/>
      <c r="CJ240" s="373"/>
      <c r="CK240" s="373"/>
      <c r="CL240" s="373"/>
      <c r="CM240" s="373"/>
      <c r="CN240" s="373"/>
      <c r="CO240" s="373"/>
      <c r="CP240" s="373"/>
      <c r="CQ240" s="373"/>
      <c r="CR240" s="373"/>
      <c r="CS240" s="373"/>
      <c r="CT240" s="373"/>
      <c r="CU240" s="373"/>
      <c r="CV240" s="373"/>
      <c r="CW240" s="373"/>
      <c r="CX240" s="373"/>
      <c r="CY240" s="373"/>
      <c r="CZ240" s="373"/>
      <c r="DA240" s="373"/>
      <c r="DB240" s="373"/>
      <c r="DC240" s="373"/>
      <c r="DD240" s="373"/>
      <c r="DE240" s="373"/>
      <c r="DF240" s="373"/>
      <c r="DG240" s="373"/>
    </row>
    <row r="241" spans="4:111" s="13" customFormat="1">
      <c r="D241" s="17"/>
      <c r="AO241"/>
      <c r="AP241"/>
      <c r="AQ241" s="886"/>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s="373"/>
      <c r="CF241" s="373"/>
      <c r="CG241" s="373"/>
      <c r="CH241" s="373"/>
      <c r="CI241" s="373"/>
      <c r="CJ241" s="373"/>
      <c r="CK241" s="373"/>
      <c r="CL241" s="373"/>
      <c r="CM241" s="373"/>
      <c r="CN241" s="373"/>
      <c r="CO241" s="373"/>
      <c r="CP241" s="373"/>
      <c r="CQ241" s="373"/>
      <c r="CR241" s="373"/>
      <c r="CS241" s="373"/>
      <c r="CT241" s="373"/>
      <c r="CU241" s="373"/>
      <c r="CV241" s="373"/>
      <c r="CW241" s="373"/>
      <c r="CX241" s="373"/>
      <c r="CY241" s="373"/>
      <c r="CZ241" s="373"/>
      <c r="DA241" s="373"/>
      <c r="DB241" s="373"/>
      <c r="DC241" s="373"/>
      <c r="DD241" s="373"/>
      <c r="DE241" s="373"/>
      <c r="DF241" s="373"/>
      <c r="DG241" s="373"/>
    </row>
    <row r="242" spans="4:111">
      <c r="AS242"/>
      <c r="CE242" s="373"/>
      <c r="CF242" s="373"/>
      <c r="CG242" s="373"/>
      <c r="CH242" s="373"/>
      <c r="CI242" s="373"/>
      <c r="CJ242" s="373"/>
      <c r="CK242" s="373"/>
      <c r="CL242" s="373"/>
      <c r="CM242" s="373"/>
      <c r="CN242" s="373"/>
      <c r="CO242" s="373"/>
      <c r="CP242" s="373"/>
      <c r="CQ242" s="373"/>
      <c r="CR242" s="373"/>
      <c r="CS242" s="373"/>
      <c r="CT242" s="373"/>
      <c r="CU242" s="373"/>
      <c r="CV242" s="373"/>
      <c r="CW242" s="373"/>
      <c r="CX242" s="373"/>
      <c r="CY242" s="373"/>
      <c r="CZ242" s="373"/>
      <c r="DA242" s="373"/>
      <c r="DB242" s="373"/>
      <c r="DC242" s="373"/>
      <c r="DD242" s="373"/>
      <c r="DE242" s="373"/>
      <c r="DF242" s="373"/>
      <c r="DG242" s="373"/>
    </row>
    <row r="243" spans="4:111">
      <c r="AS243"/>
      <c r="CE243" s="373"/>
      <c r="CF243" s="373"/>
      <c r="CG243" s="373"/>
      <c r="CH243" s="373"/>
      <c r="CI243" s="373"/>
      <c r="CJ243" s="373"/>
      <c r="CK243" s="373"/>
      <c r="CL243" s="373"/>
      <c r="CM243" s="373"/>
      <c r="CN243" s="373"/>
      <c r="CO243" s="373"/>
      <c r="CP243" s="373"/>
      <c r="CQ243" s="373"/>
      <c r="CR243" s="373"/>
      <c r="CS243" s="373"/>
      <c r="CT243" s="373"/>
      <c r="CU243" s="373"/>
      <c r="CV243" s="373"/>
      <c r="CW243" s="373"/>
      <c r="CX243" s="373"/>
      <c r="CY243" s="373"/>
      <c r="CZ243" s="373"/>
      <c r="DA243" s="373"/>
      <c r="DB243" s="373"/>
      <c r="DC243" s="373"/>
      <c r="DD243" s="373"/>
      <c r="DE243" s="373"/>
      <c r="DF243" s="373"/>
      <c r="DG243" s="373"/>
    </row>
    <row r="244" spans="4:111">
      <c r="AS244"/>
      <c r="CE244" s="373"/>
      <c r="CF244" s="373"/>
      <c r="CG244" s="373"/>
      <c r="CH244" s="373"/>
      <c r="CI244" s="373"/>
      <c r="CJ244" s="373"/>
      <c r="CK244" s="373"/>
      <c r="CL244" s="373"/>
      <c r="CM244" s="373"/>
      <c r="CN244" s="373"/>
      <c r="CO244" s="373"/>
      <c r="CP244" s="373"/>
      <c r="CQ244" s="373"/>
      <c r="CR244" s="373"/>
      <c r="CS244" s="373"/>
      <c r="CT244" s="373"/>
      <c r="CU244" s="373"/>
      <c r="CV244" s="373"/>
      <c r="CW244" s="373"/>
      <c r="CX244" s="373"/>
      <c r="CY244" s="373"/>
      <c r="CZ244" s="373"/>
      <c r="DA244" s="373"/>
      <c r="DB244" s="373"/>
      <c r="DC244" s="373"/>
      <c r="DD244" s="373"/>
      <c r="DE244" s="373"/>
      <c r="DF244" s="373"/>
      <c r="DG244" s="373"/>
    </row>
    <row r="245" spans="4:111">
      <c r="AS245"/>
      <c r="CE245" s="373"/>
      <c r="CF245" s="373"/>
      <c r="CG245" s="373"/>
      <c r="CH245" s="373"/>
      <c r="CI245" s="373"/>
      <c r="CJ245" s="373"/>
      <c r="CK245" s="373"/>
      <c r="CL245" s="373"/>
      <c r="CM245" s="373"/>
      <c r="CN245" s="373"/>
      <c r="CO245" s="373"/>
      <c r="CP245" s="373"/>
      <c r="CQ245" s="373"/>
      <c r="CR245" s="373"/>
      <c r="CS245" s="373"/>
      <c r="CT245" s="373"/>
      <c r="CU245" s="373"/>
      <c r="CV245" s="373"/>
      <c r="CW245" s="373"/>
      <c r="CX245" s="373"/>
      <c r="CY245" s="373"/>
      <c r="CZ245" s="373"/>
      <c r="DA245" s="373"/>
      <c r="DB245" s="373"/>
      <c r="DC245" s="373"/>
      <c r="DD245" s="373"/>
      <c r="DE245" s="373"/>
      <c r="DF245" s="373"/>
      <c r="DG245" s="373"/>
    </row>
    <row r="246" spans="4:111" s="13" customFormat="1">
      <c r="D246" s="17"/>
      <c r="AO246"/>
      <c r="AP246"/>
      <c r="AQ246" s="88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s="373"/>
      <c r="CF246" s="373"/>
      <c r="CG246" s="373"/>
      <c r="CH246" s="373"/>
      <c r="CI246" s="373"/>
      <c r="CJ246" s="373"/>
      <c r="CK246" s="373"/>
      <c r="CL246" s="373"/>
      <c r="CM246" s="373"/>
      <c r="CN246" s="373"/>
      <c r="CO246" s="373"/>
      <c r="CP246" s="373"/>
      <c r="CQ246" s="373"/>
      <c r="CR246" s="373"/>
      <c r="CS246" s="373"/>
      <c r="CT246" s="373"/>
      <c r="CU246" s="373"/>
      <c r="CV246" s="373"/>
      <c r="CW246" s="373"/>
      <c r="CX246" s="373"/>
      <c r="CY246" s="373"/>
      <c r="CZ246" s="373"/>
      <c r="DA246" s="373"/>
      <c r="DB246" s="373"/>
      <c r="DC246" s="373"/>
      <c r="DD246" s="373"/>
      <c r="DE246" s="373"/>
      <c r="DF246" s="373"/>
      <c r="DG246" s="373"/>
    </row>
    <row r="247" spans="4:111" s="13" customFormat="1">
      <c r="D247" s="17"/>
      <c r="AO247"/>
      <c r="AP247"/>
      <c r="AQ247" s="886"/>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s="373"/>
      <c r="CF247" s="373"/>
      <c r="CG247" s="373"/>
      <c r="CH247" s="373"/>
      <c r="CI247" s="373"/>
      <c r="CJ247" s="373"/>
      <c r="CK247" s="373"/>
      <c r="CL247" s="373"/>
      <c r="CM247" s="373"/>
      <c r="CN247" s="373"/>
      <c r="CO247" s="373"/>
      <c r="CP247" s="373"/>
      <c r="CQ247" s="373"/>
      <c r="CR247" s="373"/>
      <c r="CS247" s="373"/>
      <c r="CT247" s="373"/>
      <c r="CU247" s="373"/>
      <c r="CV247" s="373"/>
      <c r="CW247" s="373"/>
      <c r="CX247" s="373"/>
      <c r="CY247" s="373"/>
      <c r="CZ247" s="373"/>
      <c r="DA247" s="373"/>
      <c r="DB247" s="373"/>
      <c r="DC247" s="373"/>
      <c r="DD247" s="373"/>
      <c r="DE247" s="373"/>
      <c r="DF247" s="373"/>
      <c r="DG247" s="373"/>
    </row>
    <row r="248" spans="4:111" s="13" customFormat="1">
      <c r="D248" s="17"/>
      <c r="AO248"/>
      <c r="AP248"/>
      <c r="AQ248" s="886"/>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s="373"/>
      <c r="CF248" s="373"/>
      <c r="CG248" s="373"/>
      <c r="CH248" s="373"/>
      <c r="CI248" s="373"/>
      <c r="CJ248" s="373"/>
      <c r="CK248" s="373"/>
      <c r="CL248" s="373"/>
      <c r="CM248" s="373"/>
      <c r="CN248" s="373"/>
      <c r="CO248" s="373"/>
      <c r="CP248" s="373"/>
      <c r="CQ248" s="373"/>
      <c r="CR248" s="373"/>
      <c r="CS248" s="373"/>
      <c r="CT248" s="373"/>
      <c r="CU248" s="373"/>
      <c r="CV248" s="373"/>
      <c r="CW248" s="373"/>
      <c r="CX248" s="373"/>
      <c r="CY248" s="373"/>
      <c r="CZ248" s="373"/>
      <c r="DA248" s="373"/>
      <c r="DB248" s="373"/>
      <c r="DC248" s="373"/>
      <c r="DD248" s="373"/>
      <c r="DE248" s="373"/>
      <c r="DF248" s="373"/>
      <c r="DG248" s="373"/>
    </row>
    <row r="249" spans="4:111">
      <c r="AS249"/>
      <c r="CE249" s="373"/>
      <c r="CF249" s="373"/>
      <c r="CG249" s="373"/>
      <c r="CH249" s="373"/>
      <c r="CI249" s="373"/>
      <c r="CJ249" s="373"/>
      <c r="CK249" s="373"/>
      <c r="CL249" s="373"/>
      <c r="CM249" s="373"/>
      <c r="CN249" s="373"/>
      <c r="CO249" s="373"/>
      <c r="CP249" s="373"/>
      <c r="CQ249" s="373"/>
      <c r="CR249" s="373"/>
      <c r="CS249" s="373"/>
      <c r="CT249" s="373"/>
      <c r="CU249" s="373"/>
      <c r="CV249" s="373"/>
      <c r="CW249" s="373"/>
      <c r="CX249" s="373"/>
      <c r="CY249" s="373"/>
      <c r="CZ249" s="373"/>
      <c r="DA249" s="373"/>
      <c r="DB249" s="373"/>
      <c r="DC249" s="373"/>
      <c r="DD249" s="373"/>
      <c r="DE249" s="373"/>
      <c r="DF249" s="373"/>
      <c r="DG249" s="373"/>
    </row>
    <row r="250" spans="4:111">
      <c r="AS250"/>
      <c r="CE250" s="373"/>
      <c r="CF250" s="373"/>
      <c r="CG250" s="373"/>
      <c r="CH250" s="373"/>
      <c r="CI250" s="373"/>
      <c r="CJ250" s="373"/>
      <c r="CK250" s="373"/>
      <c r="CL250" s="373"/>
      <c r="CM250" s="373"/>
      <c r="CN250" s="373"/>
      <c r="CO250" s="373"/>
      <c r="CP250" s="373"/>
      <c r="CQ250" s="373"/>
      <c r="CR250" s="373"/>
      <c r="CS250" s="373"/>
      <c r="CT250" s="373"/>
      <c r="CU250" s="373"/>
      <c r="CV250" s="373"/>
      <c r="CW250" s="373"/>
      <c r="CX250" s="373"/>
      <c r="CY250" s="373"/>
      <c r="CZ250" s="373"/>
      <c r="DA250" s="373"/>
      <c r="DB250" s="373"/>
      <c r="DC250" s="373"/>
      <c r="DD250" s="373"/>
      <c r="DE250" s="373"/>
      <c r="DF250" s="373"/>
      <c r="DG250" s="373"/>
    </row>
    <row r="251" spans="4:111">
      <c r="AS251"/>
      <c r="CE251" s="373"/>
      <c r="CF251" s="373"/>
      <c r="CG251" s="373"/>
      <c r="CH251" s="373"/>
      <c r="CI251" s="373"/>
      <c r="CJ251" s="373"/>
      <c r="CK251" s="373"/>
      <c r="CL251" s="373"/>
      <c r="CM251" s="373"/>
      <c r="CN251" s="373"/>
      <c r="CO251" s="373"/>
      <c r="CP251" s="373"/>
      <c r="CQ251" s="373"/>
      <c r="CR251" s="373"/>
      <c r="CS251" s="373"/>
      <c r="CT251" s="373"/>
      <c r="CU251" s="373"/>
      <c r="CV251" s="373"/>
      <c r="CW251" s="373"/>
      <c r="CX251" s="373"/>
      <c r="CY251" s="373"/>
      <c r="CZ251" s="373"/>
      <c r="DA251" s="373"/>
      <c r="DB251" s="373"/>
      <c r="DC251" s="373"/>
      <c r="DD251" s="373"/>
      <c r="DE251" s="373"/>
      <c r="DF251" s="373"/>
      <c r="DG251" s="373"/>
    </row>
    <row r="252" spans="4:111">
      <c r="AS252"/>
      <c r="CE252" s="373"/>
      <c r="CF252" s="373"/>
      <c r="CG252" s="373"/>
      <c r="CH252" s="373"/>
      <c r="CI252" s="373"/>
      <c r="CJ252" s="373"/>
      <c r="CK252" s="373"/>
      <c r="CL252" s="373"/>
      <c r="CM252" s="373"/>
      <c r="CN252" s="373"/>
      <c r="CO252" s="373"/>
      <c r="CP252" s="373"/>
      <c r="CQ252" s="373"/>
      <c r="CR252" s="373"/>
      <c r="CS252" s="373"/>
      <c r="CT252" s="373"/>
      <c r="CU252" s="373"/>
      <c r="CV252" s="373"/>
      <c r="CW252" s="373"/>
      <c r="CX252" s="373"/>
      <c r="CY252" s="373"/>
      <c r="CZ252" s="373"/>
      <c r="DA252" s="373"/>
      <c r="DB252" s="373"/>
      <c r="DC252" s="373"/>
      <c r="DD252" s="373"/>
      <c r="DE252" s="373"/>
      <c r="DF252" s="373"/>
      <c r="DG252" s="373"/>
    </row>
    <row r="253" spans="4:111">
      <c r="AS253"/>
      <c r="CE253" s="373"/>
      <c r="CF253" s="373"/>
      <c r="CG253" s="373"/>
      <c r="CH253" s="373"/>
      <c r="CI253" s="373"/>
      <c r="CJ253" s="373"/>
      <c r="CK253" s="373"/>
      <c r="CL253" s="373"/>
      <c r="CM253" s="373"/>
      <c r="CN253" s="373"/>
      <c r="CO253" s="373"/>
      <c r="CP253" s="373"/>
      <c r="CQ253" s="373"/>
      <c r="CR253" s="373"/>
      <c r="CS253" s="373"/>
      <c r="CT253" s="373"/>
      <c r="CU253" s="373"/>
      <c r="CV253" s="373"/>
      <c r="CW253" s="373"/>
      <c r="CX253" s="373"/>
      <c r="CY253" s="373"/>
      <c r="CZ253" s="373"/>
      <c r="DA253" s="373"/>
      <c r="DB253" s="373"/>
      <c r="DC253" s="373"/>
      <c r="DD253" s="373"/>
      <c r="DE253" s="373"/>
      <c r="DF253" s="373"/>
      <c r="DG253" s="373"/>
    </row>
    <row r="254" spans="4:111">
      <c r="AS254"/>
      <c r="CE254" s="373"/>
      <c r="CF254" s="373"/>
      <c r="CG254" s="373"/>
      <c r="CH254" s="373"/>
      <c r="CI254" s="373"/>
      <c r="CJ254" s="373"/>
      <c r="CK254" s="373"/>
      <c r="CL254" s="373"/>
      <c r="CM254" s="373"/>
      <c r="CN254" s="373"/>
      <c r="CO254" s="373"/>
      <c r="CP254" s="373"/>
      <c r="CQ254" s="373"/>
      <c r="CR254" s="373"/>
      <c r="CS254" s="373"/>
      <c r="CT254" s="373"/>
      <c r="CU254" s="373"/>
      <c r="CV254" s="373"/>
      <c r="CW254" s="373"/>
      <c r="CX254" s="373"/>
      <c r="CY254" s="373"/>
      <c r="CZ254" s="373"/>
      <c r="DA254" s="373"/>
      <c r="DB254" s="373"/>
      <c r="DC254" s="373"/>
      <c r="DD254" s="373"/>
      <c r="DE254" s="373"/>
      <c r="DF254" s="373"/>
      <c r="DG254" s="373"/>
    </row>
    <row r="255" spans="4:111">
      <c r="AS255"/>
      <c r="CE255" s="373"/>
      <c r="CF255" s="373"/>
      <c r="CG255" s="373"/>
      <c r="CH255" s="373"/>
      <c r="CI255" s="373"/>
      <c r="CJ255" s="373"/>
      <c r="CK255" s="373"/>
      <c r="CL255" s="373"/>
      <c r="CM255" s="373"/>
      <c r="CN255" s="373"/>
      <c r="CO255" s="373"/>
      <c r="CP255" s="373"/>
      <c r="CQ255" s="373"/>
      <c r="CR255" s="373"/>
      <c r="CS255" s="373"/>
      <c r="CT255" s="373"/>
      <c r="CU255" s="373"/>
      <c r="CV255" s="373"/>
      <c r="CW255" s="373"/>
      <c r="CX255" s="373"/>
      <c r="CY255" s="373"/>
      <c r="CZ255" s="373"/>
      <c r="DA255" s="373"/>
      <c r="DB255" s="373"/>
      <c r="DC255" s="373"/>
      <c r="DD255" s="373"/>
      <c r="DE255" s="373"/>
      <c r="DF255" s="373"/>
      <c r="DG255" s="373"/>
    </row>
    <row r="256" spans="4:111">
      <c r="AS256"/>
      <c r="CE256" s="373"/>
      <c r="CF256" s="373"/>
      <c r="CG256" s="373"/>
      <c r="CH256" s="373"/>
      <c r="CI256" s="373"/>
      <c r="CJ256" s="373"/>
      <c r="CK256" s="373"/>
      <c r="CL256" s="373"/>
      <c r="CM256" s="373"/>
      <c r="CN256" s="373"/>
      <c r="CO256" s="373"/>
      <c r="CP256" s="373"/>
      <c r="CQ256" s="373"/>
      <c r="CR256" s="373"/>
      <c r="CS256" s="373"/>
      <c r="CT256" s="373"/>
      <c r="CU256" s="373"/>
      <c r="CV256" s="373"/>
      <c r="CW256" s="373"/>
      <c r="CX256" s="373"/>
      <c r="CY256" s="373"/>
      <c r="CZ256" s="373"/>
      <c r="DA256" s="373"/>
      <c r="DB256" s="373"/>
      <c r="DC256" s="373"/>
      <c r="DD256" s="373"/>
      <c r="DE256" s="373"/>
      <c r="DF256" s="373"/>
      <c r="DG256" s="373"/>
    </row>
    <row r="257" spans="4:111">
      <c r="AS257"/>
      <c r="CE257" s="373"/>
      <c r="CF257" s="373"/>
      <c r="CG257" s="373"/>
      <c r="CH257" s="373"/>
      <c r="CI257" s="373"/>
      <c r="CJ257" s="373"/>
      <c r="CK257" s="373"/>
      <c r="CL257" s="373"/>
      <c r="CM257" s="373"/>
      <c r="CN257" s="373"/>
      <c r="CO257" s="373"/>
      <c r="CP257" s="373"/>
      <c r="CQ257" s="373"/>
      <c r="CR257" s="373"/>
      <c r="CS257" s="373"/>
      <c r="CT257" s="373"/>
      <c r="CU257" s="373"/>
      <c r="CV257" s="373"/>
      <c r="CW257" s="373"/>
      <c r="CX257" s="373"/>
      <c r="CY257" s="373"/>
      <c r="CZ257" s="373"/>
      <c r="DA257" s="373"/>
      <c r="DB257" s="373"/>
      <c r="DC257" s="373"/>
      <c r="DD257" s="373"/>
      <c r="DE257" s="373"/>
      <c r="DF257" s="373"/>
      <c r="DG257" s="373"/>
    </row>
    <row r="258" spans="4:111">
      <c r="AS258"/>
      <c r="CE258" s="373"/>
      <c r="CF258" s="373"/>
      <c r="CG258" s="373"/>
      <c r="CH258" s="373"/>
      <c r="CI258" s="373"/>
      <c r="CJ258" s="373"/>
      <c r="CK258" s="373"/>
      <c r="CL258" s="373"/>
      <c r="CM258" s="373"/>
      <c r="CN258" s="373"/>
      <c r="CO258" s="373"/>
      <c r="CP258" s="373"/>
      <c r="CQ258" s="373"/>
      <c r="CR258" s="373"/>
      <c r="CS258" s="373"/>
      <c r="CT258" s="373"/>
      <c r="CU258" s="373"/>
      <c r="CV258" s="373"/>
      <c r="CW258" s="373"/>
      <c r="CX258" s="373"/>
      <c r="CY258" s="373"/>
      <c r="CZ258" s="373"/>
      <c r="DA258" s="373"/>
      <c r="DB258" s="373"/>
      <c r="DC258" s="373"/>
      <c r="DD258" s="373"/>
      <c r="DE258" s="373"/>
      <c r="DF258" s="373"/>
      <c r="DG258" s="373"/>
    </row>
    <row r="259" spans="4:111">
      <c r="AS259"/>
      <c r="CE259" s="373"/>
      <c r="CF259" s="373"/>
      <c r="CG259" s="373"/>
      <c r="CH259" s="373"/>
      <c r="CI259" s="373"/>
      <c r="CJ259" s="373"/>
      <c r="CK259" s="373"/>
      <c r="CL259" s="373"/>
      <c r="CM259" s="373"/>
      <c r="CN259" s="373"/>
      <c r="CO259" s="373"/>
      <c r="CP259" s="373"/>
      <c r="CQ259" s="373"/>
      <c r="CR259" s="373"/>
      <c r="CS259" s="373"/>
      <c r="CT259" s="373"/>
      <c r="CU259" s="373"/>
      <c r="CV259" s="373"/>
      <c r="CW259" s="373"/>
      <c r="CX259" s="373"/>
      <c r="CY259" s="373"/>
      <c r="CZ259" s="373"/>
      <c r="DA259" s="373"/>
      <c r="DB259" s="373"/>
      <c r="DC259" s="373"/>
      <c r="DD259" s="373"/>
      <c r="DE259" s="373"/>
      <c r="DF259" s="373"/>
      <c r="DG259" s="373"/>
    </row>
    <row r="260" spans="4:111">
      <c r="AS260"/>
      <c r="CE260" s="373"/>
      <c r="CF260" s="373"/>
      <c r="CG260" s="373"/>
      <c r="CH260" s="373"/>
      <c r="CI260" s="373"/>
      <c r="CJ260" s="373"/>
      <c r="CK260" s="373"/>
      <c r="CL260" s="373"/>
      <c r="CM260" s="373"/>
      <c r="CN260" s="373"/>
      <c r="CO260" s="373"/>
      <c r="CP260" s="373"/>
      <c r="CQ260" s="373"/>
      <c r="CR260" s="373"/>
      <c r="CS260" s="373"/>
      <c r="CT260" s="373"/>
      <c r="CU260" s="373"/>
      <c r="CV260" s="373"/>
      <c r="CW260" s="373"/>
      <c r="CX260" s="373"/>
      <c r="CY260" s="373"/>
      <c r="CZ260" s="373"/>
      <c r="DA260" s="373"/>
      <c r="DB260" s="373"/>
      <c r="DC260" s="373"/>
      <c r="DD260" s="373"/>
      <c r="DE260" s="373"/>
      <c r="DF260" s="373"/>
      <c r="DG260" s="373"/>
    </row>
    <row r="261" spans="4:111" s="13" customFormat="1">
      <c r="D261" s="17"/>
      <c r="AO261"/>
      <c r="AP261"/>
      <c r="AQ261" s="886"/>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s="373"/>
      <c r="CF261" s="373"/>
      <c r="CG261" s="373"/>
      <c r="CH261" s="373"/>
      <c r="CI261" s="373"/>
      <c r="CJ261" s="373"/>
      <c r="CK261" s="373"/>
      <c r="CL261" s="373"/>
      <c r="CM261" s="373"/>
      <c r="CN261" s="373"/>
      <c r="CO261" s="373"/>
      <c r="CP261" s="373"/>
      <c r="CQ261" s="373"/>
      <c r="CR261" s="373"/>
      <c r="CS261" s="373"/>
      <c r="CT261" s="373"/>
      <c r="CU261" s="373"/>
      <c r="CV261" s="373"/>
      <c r="CW261" s="373"/>
      <c r="CX261" s="373"/>
      <c r="CY261" s="373"/>
      <c r="CZ261" s="373"/>
      <c r="DA261" s="373"/>
      <c r="DB261" s="373"/>
      <c r="DC261" s="373"/>
      <c r="DD261" s="373"/>
      <c r="DE261" s="373"/>
      <c r="DF261" s="373"/>
      <c r="DG261" s="373"/>
    </row>
    <row r="262" spans="4:111" s="13" customFormat="1">
      <c r="D262" s="17"/>
      <c r="AO262"/>
      <c r="AP262"/>
      <c r="AQ262" s="886"/>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s="373"/>
      <c r="CF262" s="373"/>
      <c r="CG262" s="373"/>
      <c r="CH262" s="373"/>
      <c r="CI262" s="373"/>
      <c r="CJ262" s="373"/>
      <c r="CK262" s="373"/>
      <c r="CL262" s="373"/>
      <c r="CM262" s="373"/>
      <c r="CN262" s="373"/>
      <c r="CO262" s="373"/>
      <c r="CP262" s="373"/>
      <c r="CQ262" s="373"/>
      <c r="CR262" s="373"/>
      <c r="CS262" s="373"/>
      <c r="CT262" s="373"/>
      <c r="CU262" s="373"/>
      <c r="CV262" s="373"/>
      <c r="CW262" s="373"/>
      <c r="CX262" s="373"/>
      <c r="CY262" s="373"/>
      <c r="CZ262" s="373"/>
      <c r="DA262" s="373"/>
      <c r="DB262" s="373"/>
      <c r="DC262" s="373"/>
      <c r="DD262" s="373"/>
      <c r="DE262" s="373"/>
      <c r="DF262" s="373"/>
      <c r="DG262" s="373"/>
    </row>
    <row r="263" spans="4:111" s="13" customFormat="1">
      <c r="D263" s="17"/>
      <c r="AO263"/>
      <c r="AP263"/>
      <c r="AQ263" s="886"/>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s="373"/>
      <c r="CF263" s="373"/>
      <c r="CG263" s="373"/>
      <c r="CH263" s="373"/>
      <c r="CI263" s="373"/>
      <c r="CJ263" s="373"/>
      <c r="CK263" s="373"/>
      <c r="CL263" s="373"/>
      <c r="CM263" s="373"/>
      <c r="CN263" s="373"/>
      <c r="CO263" s="373"/>
      <c r="CP263" s="373"/>
      <c r="CQ263" s="373"/>
      <c r="CR263" s="373"/>
      <c r="CS263" s="373"/>
      <c r="CT263" s="373"/>
      <c r="CU263" s="373"/>
      <c r="CV263" s="373"/>
      <c r="CW263" s="373"/>
      <c r="CX263" s="373"/>
      <c r="CY263" s="373"/>
      <c r="CZ263" s="373"/>
      <c r="DA263" s="373"/>
      <c r="DB263" s="373"/>
      <c r="DC263" s="373"/>
      <c r="DD263" s="373"/>
      <c r="DE263" s="373"/>
      <c r="DF263" s="373"/>
      <c r="DG263" s="373"/>
    </row>
    <row r="264" spans="4:111">
      <c r="AS264"/>
      <c r="CE264" s="373"/>
      <c r="CF264" s="373"/>
      <c r="CG264" s="373"/>
      <c r="CH264" s="373"/>
      <c r="CI264" s="373"/>
      <c r="CJ264" s="373"/>
      <c r="CK264" s="373"/>
      <c r="CL264" s="373"/>
      <c r="CM264" s="373"/>
      <c r="CN264" s="373"/>
      <c r="CO264" s="373"/>
      <c r="CP264" s="373"/>
      <c r="CQ264" s="373"/>
      <c r="CR264" s="373"/>
      <c r="CS264" s="373"/>
      <c r="CT264" s="373"/>
      <c r="CU264" s="373"/>
      <c r="CV264" s="373"/>
      <c r="CW264" s="373"/>
      <c r="CX264" s="373"/>
      <c r="CY264" s="373"/>
      <c r="CZ264" s="373"/>
      <c r="DA264" s="373"/>
      <c r="DB264" s="373"/>
      <c r="DC264" s="373"/>
      <c r="DD264" s="373"/>
      <c r="DE264" s="373"/>
      <c r="DF264" s="373"/>
      <c r="DG264" s="373"/>
    </row>
    <row r="265" spans="4:111">
      <c r="AS265"/>
      <c r="CE265" s="373"/>
      <c r="CF265" s="373"/>
      <c r="CG265" s="373"/>
      <c r="CH265" s="373"/>
      <c r="CI265" s="373"/>
      <c r="CJ265" s="373"/>
      <c r="CK265" s="373"/>
      <c r="CL265" s="373"/>
      <c r="CM265" s="373"/>
      <c r="CN265" s="373"/>
      <c r="CO265" s="373"/>
      <c r="CP265" s="373"/>
      <c r="CQ265" s="373"/>
      <c r="CR265" s="373"/>
      <c r="CS265" s="373"/>
      <c r="CT265" s="373"/>
      <c r="CU265" s="373"/>
      <c r="CV265" s="373"/>
      <c r="CW265" s="373"/>
      <c r="CX265" s="373"/>
      <c r="CY265" s="373"/>
      <c r="CZ265" s="373"/>
      <c r="DA265" s="373"/>
      <c r="DB265" s="373"/>
      <c r="DC265" s="373"/>
      <c r="DD265" s="373"/>
      <c r="DE265" s="373"/>
      <c r="DF265" s="373"/>
      <c r="DG265" s="373"/>
    </row>
    <row r="266" spans="4:111">
      <c r="AS266"/>
      <c r="CE266" s="373"/>
      <c r="CF266" s="373"/>
      <c r="CG266" s="373"/>
      <c r="CH266" s="373"/>
      <c r="CI266" s="373"/>
      <c r="CJ266" s="373"/>
      <c r="CK266" s="373"/>
      <c r="CL266" s="373"/>
      <c r="CM266" s="373"/>
      <c r="CN266" s="373"/>
      <c r="CO266" s="373"/>
      <c r="CP266" s="373"/>
      <c r="CQ266" s="373"/>
      <c r="CR266" s="373"/>
      <c r="CS266" s="373"/>
      <c r="CT266" s="373"/>
      <c r="CU266" s="373"/>
      <c r="CV266" s="373"/>
      <c r="CW266" s="373"/>
      <c r="CX266" s="373"/>
      <c r="CY266" s="373"/>
      <c r="CZ266" s="373"/>
      <c r="DA266" s="373"/>
      <c r="DB266" s="373"/>
      <c r="DC266" s="373"/>
      <c r="DD266" s="373"/>
      <c r="DE266" s="373"/>
      <c r="DF266" s="373"/>
      <c r="DG266" s="373"/>
    </row>
    <row r="267" spans="4:111">
      <c r="AS267"/>
      <c r="CE267" s="373"/>
      <c r="CF267" s="373"/>
      <c r="CG267" s="373"/>
      <c r="CH267" s="373"/>
      <c r="CI267" s="373"/>
      <c r="CJ267" s="373"/>
      <c r="CK267" s="373"/>
      <c r="CL267" s="373"/>
      <c r="CM267" s="373"/>
      <c r="CN267" s="373"/>
      <c r="CO267" s="373"/>
      <c r="CP267" s="373"/>
      <c r="CQ267" s="373"/>
      <c r="CR267" s="373"/>
      <c r="CS267" s="373"/>
      <c r="CT267" s="373"/>
      <c r="CU267" s="373"/>
      <c r="CV267" s="373"/>
      <c r="CW267" s="373"/>
      <c r="CX267" s="373"/>
      <c r="CY267" s="373"/>
      <c r="CZ267" s="373"/>
      <c r="DA267" s="373"/>
      <c r="DB267" s="373"/>
      <c r="DC267" s="373"/>
      <c r="DD267" s="373"/>
      <c r="DE267" s="373"/>
      <c r="DF267" s="373"/>
      <c r="DG267" s="373"/>
    </row>
    <row r="268" spans="4:111">
      <c r="AS268"/>
      <c r="CE268" s="373"/>
      <c r="CF268" s="373"/>
      <c r="CG268" s="373"/>
      <c r="CH268" s="373"/>
      <c r="CI268" s="373"/>
      <c r="CJ268" s="373"/>
      <c r="CK268" s="373"/>
      <c r="CL268" s="373"/>
      <c r="CM268" s="373"/>
      <c r="CN268" s="373"/>
      <c r="CO268" s="373"/>
      <c r="CP268" s="373"/>
      <c r="CQ268" s="373"/>
      <c r="CR268" s="373"/>
      <c r="CS268" s="373"/>
      <c r="CT268" s="373"/>
      <c r="CU268" s="373"/>
      <c r="CV268" s="373"/>
      <c r="CW268" s="373"/>
      <c r="CX268" s="373"/>
      <c r="CY268" s="373"/>
      <c r="CZ268" s="373"/>
      <c r="DA268" s="373"/>
      <c r="DB268" s="373"/>
      <c r="DC268" s="373"/>
      <c r="DD268" s="373"/>
      <c r="DE268" s="373"/>
      <c r="DF268" s="373"/>
      <c r="DG268" s="373"/>
    </row>
    <row r="269" spans="4:111">
      <c r="AS269"/>
      <c r="CE269" s="373"/>
      <c r="CF269" s="373"/>
      <c r="CG269" s="373"/>
      <c r="CH269" s="373"/>
      <c r="CI269" s="373"/>
      <c r="CJ269" s="373"/>
      <c r="CK269" s="373"/>
      <c r="CL269" s="373"/>
      <c r="CM269" s="373"/>
      <c r="CN269" s="373"/>
      <c r="CO269" s="373"/>
      <c r="CP269" s="373"/>
      <c r="CQ269" s="373"/>
      <c r="CR269" s="373"/>
      <c r="CS269" s="373"/>
      <c r="CT269" s="373"/>
      <c r="CU269" s="373"/>
      <c r="CV269" s="373"/>
      <c r="CW269" s="373"/>
      <c r="CX269" s="373"/>
      <c r="CY269" s="373"/>
      <c r="CZ269" s="373"/>
      <c r="DA269" s="373"/>
      <c r="DB269" s="373"/>
      <c r="DC269" s="373"/>
      <c r="DD269" s="373"/>
      <c r="DE269" s="373"/>
      <c r="DF269" s="373"/>
      <c r="DG269" s="373"/>
    </row>
    <row r="270" spans="4:111">
      <c r="AS270"/>
      <c r="CE270" s="373"/>
      <c r="CF270" s="373"/>
      <c r="CG270" s="373"/>
      <c r="CH270" s="373"/>
      <c r="CI270" s="373"/>
      <c r="CJ270" s="373"/>
      <c r="CK270" s="373"/>
      <c r="CL270" s="373"/>
      <c r="CM270" s="373"/>
      <c r="CN270" s="373"/>
      <c r="CO270" s="373"/>
      <c r="CP270" s="373"/>
      <c r="CQ270" s="373"/>
      <c r="CR270" s="373"/>
      <c r="CS270" s="373"/>
      <c r="CT270" s="373"/>
      <c r="CU270" s="373"/>
      <c r="CV270" s="373"/>
      <c r="CW270" s="373"/>
      <c r="CX270" s="373"/>
      <c r="CY270" s="373"/>
      <c r="CZ270" s="373"/>
      <c r="DA270" s="373"/>
      <c r="DB270" s="373"/>
      <c r="DC270" s="373"/>
      <c r="DD270" s="373"/>
      <c r="DE270" s="373"/>
      <c r="DF270" s="373"/>
      <c r="DG270" s="373"/>
    </row>
    <row r="271" spans="4:111">
      <c r="AS271"/>
      <c r="CE271" s="373"/>
      <c r="CF271" s="373"/>
      <c r="CG271" s="373"/>
      <c r="CH271" s="373"/>
      <c r="CI271" s="373"/>
      <c r="CJ271" s="373"/>
      <c r="CK271" s="373"/>
      <c r="CL271" s="373"/>
      <c r="CM271" s="373"/>
      <c r="CN271" s="373"/>
      <c r="CO271" s="373"/>
      <c r="CP271" s="373"/>
      <c r="CQ271" s="373"/>
      <c r="CR271" s="373"/>
      <c r="CS271" s="373"/>
      <c r="CT271" s="373"/>
      <c r="CU271" s="373"/>
      <c r="CV271" s="373"/>
      <c r="CW271" s="373"/>
      <c r="CX271" s="373"/>
      <c r="CY271" s="373"/>
      <c r="CZ271" s="373"/>
      <c r="DA271" s="373"/>
      <c r="DB271" s="373"/>
      <c r="DC271" s="373"/>
      <c r="DD271" s="373"/>
      <c r="DE271" s="373"/>
      <c r="DF271" s="373"/>
      <c r="DG271" s="373"/>
    </row>
    <row r="272" spans="4:111">
      <c r="AS272"/>
      <c r="CE272" s="373"/>
      <c r="CF272" s="373"/>
      <c r="CG272" s="373"/>
      <c r="CH272" s="373"/>
      <c r="CI272" s="373"/>
      <c r="CJ272" s="373"/>
      <c r="CK272" s="373"/>
      <c r="CL272" s="373"/>
      <c r="CM272" s="373"/>
      <c r="CN272" s="373"/>
      <c r="CO272" s="373"/>
      <c r="CP272" s="373"/>
      <c r="CQ272" s="373"/>
      <c r="CR272" s="373"/>
      <c r="CS272" s="373"/>
      <c r="CT272" s="373"/>
      <c r="CU272" s="373"/>
      <c r="CV272" s="373"/>
      <c r="CW272" s="373"/>
      <c r="CX272" s="373"/>
      <c r="CY272" s="373"/>
      <c r="CZ272" s="373"/>
      <c r="DA272" s="373"/>
      <c r="DB272" s="373"/>
      <c r="DC272" s="373"/>
      <c r="DD272" s="373"/>
      <c r="DE272" s="373"/>
      <c r="DF272" s="373"/>
      <c r="DG272" s="373"/>
    </row>
    <row r="273" spans="3:111">
      <c r="AS273"/>
      <c r="CE273" s="373"/>
      <c r="CF273" s="373"/>
      <c r="CG273" s="373"/>
      <c r="CH273" s="373"/>
      <c r="CI273" s="373"/>
      <c r="CJ273" s="373"/>
      <c r="CK273" s="373"/>
      <c r="CL273" s="373"/>
      <c r="CM273" s="373"/>
      <c r="CN273" s="373"/>
      <c r="CO273" s="373"/>
      <c r="CP273" s="373"/>
      <c r="CQ273" s="373"/>
      <c r="CR273" s="373"/>
      <c r="CS273" s="373"/>
      <c r="CT273" s="373"/>
      <c r="CU273" s="373"/>
      <c r="CV273" s="373"/>
      <c r="CW273" s="373"/>
      <c r="CX273" s="373"/>
      <c r="CY273" s="373"/>
      <c r="CZ273" s="373"/>
      <c r="DA273" s="373"/>
      <c r="DB273" s="373"/>
      <c r="DC273" s="373"/>
      <c r="DD273" s="373"/>
      <c r="DE273" s="373"/>
      <c r="DF273" s="373"/>
      <c r="DG273" s="373"/>
    </row>
    <row r="274" spans="3:111">
      <c r="AS274"/>
      <c r="CE274" s="373"/>
      <c r="CF274" s="373"/>
      <c r="CG274" s="373"/>
      <c r="CH274" s="373"/>
      <c r="CI274" s="373"/>
      <c r="CJ274" s="373"/>
      <c r="CK274" s="373"/>
      <c r="CL274" s="373"/>
      <c r="CM274" s="373"/>
      <c r="CN274" s="373"/>
      <c r="CO274" s="373"/>
      <c r="CP274" s="373"/>
      <c r="CQ274" s="373"/>
      <c r="CR274" s="373"/>
      <c r="CS274" s="373"/>
      <c r="CT274" s="373"/>
      <c r="CU274" s="373"/>
      <c r="CV274" s="373"/>
      <c r="CW274" s="373"/>
      <c r="CX274" s="373"/>
      <c r="CY274" s="373"/>
      <c r="CZ274" s="373"/>
      <c r="DA274" s="373"/>
      <c r="DB274" s="373"/>
      <c r="DC274" s="373"/>
      <c r="DD274" s="373"/>
      <c r="DE274" s="373"/>
      <c r="DF274" s="373"/>
      <c r="DG274" s="373"/>
    </row>
    <row r="275" spans="3:111">
      <c r="AS275"/>
      <c r="CE275" s="373"/>
      <c r="CF275" s="373"/>
      <c r="CG275" s="373"/>
      <c r="CH275" s="373"/>
      <c r="CI275" s="373"/>
      <c r="CJ275" s="373"/>
      <c r="CK275" s="373"/>
      <c r="CL275" s="373"/>
      <c r="CM275" s="373"/>
      <c r="CN275" s="373"/>
      <c r="CO275" s="373"/>
      <c r="CP275" s="373"/>
      <c r="CQ275" s="373"/>
      <c r="CR275" s="373"/>
      <c r="CS275" s="373"/>
      <c r="CT275" s="373"/>
      <c r="CU275" s="373"/>
      <c r="CV275" s="373"/>
      <c r="CW275" s="373"/>
      <c r="CX275" s="373"/>
      <c r="CY275" s="373"/>
      <c r="CZ275" s="373"/>
      <c r="DA275" s="373"/>
      <c r="DB275" s="373"/>
      <c r="DC275" s="373"/>
      <c r="DD275" s="373"/>
      <c r="DE275" s="373"/>
      <c r="DF275" s="373"/>
      <c r="DG275" s="373"/>
    </row>
    <row r="276" spans="3:111">
      <c r="AS276"/>
      <c r="CE276" s="373"/>
      <c r="CF276" s="373"/>
      <c r="CG276" s="373"/>
      <c r="CH276" s="373"/>
      <c r="CI276" s="373"/>
      <c r="CJ276" s="373"/>
      <c r="CK276" s="373"/>
      <c r="CL276" s="373"/>
      <c r="CM276" s="373"/>
      <c r="CN276" s="373"/>
      <c r="CO276" s="373"/>
      <c r="CP276" s="373"/>
      <c r="CQ276" s="373"/>
      <c r="CR276" s="373"/>
      <c r="CS276" s="373"/>
      <c r="CT276" s="373"/>
      <c r="CU276" s="373"/>
      <c r="CV276" s="373"/>
      <c r="CW276" s="373"/>
      <c r="CX276" s="373"/>
      <c r="CY276" s="373"/>
      <c r="CZ276" s="373"/>
      <c r="DA276" s="373"/>
      <c r="DB276" s="373"/>
      <c r="DC276" s="373"/>
      <c r="DD276" s="373"/>
      <c r="DE276" s="373"/>
      <c r="DF276" s="373"/>
      <c r="DG276" s="373"/>
    </row>
    <row r="277" spans="3:111">
      <c r="AS277"/>
      <c r="CE277" s="373"/>
      <c r="CF277" s="373"/>
      <c r="CG277" s="373"/>
      <c r="CH277" s="373"/>
      <c r="CI277" s="373"/>
      <c r="CJ277" s="373"/>
      <c r="CK277" s="373"/>
      <c r="CL277" s="373"/>
      <c r="CM277" s="373"/>
      <c r="CN277" s="373"/>
      <c r="CO277" s="373"/>
      <c r="CP277" s="373"/>
      <c r="CQ277" s="373"/>
      <c r="CR277" s="373"/>
      <c r="CS277" s="373"/>
      <c r="CT277" s="373"/>
      <c r="CU277" s="373"/>
      <c r="CV277" s="373"/>
      <c r="CW277" s="373"/>
      <c r="CX277" s="373"/>
      <c r="CY277" s="373"/>
      <c r="CZ277" s="373"/>
      <c r="DA277" s="373"/>
      <c r="DB277" s="373"/>
      <c r="DC277" s="373"/>
      <c r="DD277" s="373"/>
      <c r="DE277" s="373"/>
      <c r="DF277" s="373"/>
      <c r="DG277" s="373"/>
    </row>
    <row r="278" spans="3:111">
      <c r="AS278"/>
      <c r="CE278" s="373"/>
      <c r="CF278" s="373"/>
      <c r="CG278" s="373"/>
      <c r="CH278" s="373"/>
      <c r="CI278" s="373"/>
      <c r="CJ278" s="373"/>
      <c r="CK278" s="373"/>
      <c r="CL278" s="373"/>
      <c r="CM278" s="373"/>
      <c r="CN278" s="373"/>
      <c r="CO278" s="373"/>
      <c r="CP278" s="373"/>
      <c r="CQ278" s="373"/>
      <c r="CR278" s="373"/>
      <c r="CS278" s="373"/>
      <c r="CT278" s="373"/>
      <c r="CU278" s="373"/>
      <c r="CV278" s="373"/>
      <c r="CW278" s="373"/>
      <c r="CX278" s="373"/>
      <c r="CY278" s="373"/>
      <c r="CZ278" s="373"/>
      <c r="DA278" s="373"/>
      <c r="DB278" s="373"/>
      <c r="DC278" s="373"/>
      <c r="DD278" s="373"/>
      <c r="DE278" s="373"/>
      <c r="DF278" s="373"/>
      <c r="DG278" s="373"/>
    </row>
    <row r="279" spans="3:111" s="13" customFormat="1">
      <c r="D279" s="1"/>
      <c r="E279"/>
      <c r="F279"/>
      <c r="H279"/>
      <c r="AO279"/>
      <c r="AP279"/>
      <c r="AQ279" s="886"/>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s="373"/>
      <c r="CF279" s="373"/>
      <c r="CG279" s="373"/>
      <c r="CH279" s="373"/>
      <c r="CI279" s="373"/>
      <c r="CJ279" s="373"/>
      <c r="CK279" s="373"/>
      <c r="CL279" s="373"/>
      <c r="CM279" s="373"/>
      <c r="CN279" s="373"/>
      <c r="CO279" s="373"/>
      <c r="CP279" s="373"/>
      <c r="CQ279" s="373"/>
      <c r="CR279" s="373"/>
      <c r="CS279" s="373"/>
      <c r="CT279" s="373"/>
      <c r="CU279" s="373"/>
      <c r="CV279" s="373"/>
      <c r="CW279" s="373"/>
      <c r="CX279" s="373"/>
      <c r="CY279" s="373"/>
      <c r="CZ279" s="373"/>
      <c r="DA279" s="373"/>
      <c r="DB279" s="373"/>
      <c r="DC279" s="373"/>
      <c r="DD279" s="373"/>
      <c r="DE279" s="373"/>
      <c r="DF279" s="373"/>
      <c r="DG279" s="373"/>
    </row>
    <row r="280" spans="3:111" s="13" customFormat="1">
      <c r="D280" s="1"/>
      <c r="E280"/>
      <c r="F280"/>
      <c r="H280"/>
      <c r="AO280"/>
      <c r="AP280"/>
      <c r="AQ280" s="886"/>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s="373"/>
      <c r="CF280" s="373"/>
      <c r="CG280" s="373"/>
      <c r="CH280" s="373"/>
      <c r="CI280" s="373"/>
      <c r="CJ280" s="373"/>
      <c r="CK280" s="373"/>
      <c r="CL280" s="373"/>
      <c r="CM280" s="373"/>
      <c r="CN280" s="373"/>
      <c r="CO280" s="373"/>
      <c r="CP280" s="373"/>
      <c r="CQ280" s="373"/>
      <c r="CR280" s="373"/>
      <c r="CS280" s="373"/>
      <c r="CT280" s="373"/>
      <c r="CU280" s="373"/>
      <c r="CV280" s="373"/>
      <c r="CW280" s="373"/>
      <c r="CX280" s="373"/>
      <c r="CY280" s="373"/>
      <c r="CZ280" s="373"/>
      <c r="DA280" s="373"/>
      <c r="DB280" s="373"/>
      <c r="DC280" s="373"/>
      <c r="DD280" s="373"/>
      <c r="DE280" s="373"/>
      <c r="DF280" s="373"/>
      <c r="DG280" s="373"/>
    </row>
    <row r="281" spans="3:111" s="13" customFormat="1">
      <c r="C281" s="413"/>
      <c r="D281" s="1"/>
      <c r="E281"/>
      <c r="F281"/>
      <c r="G281" s="414"/>
      <c r="H281"/>
      <c r="I281" s="414"/>
      <c r="J281" s="414"/>
      <c r="K281" s="414"/>
      <c r="L281" s="414"/>
      <c r="M281" s="414"/>
      <c r="N281" s="414"/>
      <c r="O281" s="414"/>
      <c r="P281" s="414"/>
      <c r="Q281" s="414"/>
      <c r="R281" s="414"/>
      <c r="S281" s="414"/>
      <c r="T281" s="414"/>
      <c r="U281" s="414"/>
      <c r="V281" s="414"/>
      <c r="W281" s="414"/>
      <c r="X281" s="414"/>
      <c r="Y281" s="414"/>
      <c r="Z281" s="414"/>
      <c r="AA281" s="414"/>
      <c r="AB281" s="414"/>
      <c r="AC281" s="414"/>
      <c r="AD281" s="414"/>
      <c r="AE281" s="414"/>
      <c r="AF281" s="414"/>
      <c r="AG281" s="414"/>
      <c r="AH281" s="414"/>
      <c r="AI281" s="414"/>
      <c r="AJ281" s="414"/>
      <c r="AK281" s="414"/>
      <c r="AL281" s="414"/>
      <c r="AM281" s="414"/>
      <c r="AN281" s="414"/>
      <c r="AO281"/>
      <c r="AP281"/>
      <c r="AQ281" s="886"/>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s="373"/>
      <c r="CF281" s="373"/>
      <c r="CG281" s="373"/>
      <c r="CH281" s="373"/>
      <c r="CI281" s="373"/>
      <c r="CJ281" s="373"/>
      <c r="CK281" s="373"/>
      <c r="CL281" s="373"/>
      <c r="CM281" s="373"/>
      <c r="CN281" s="373"/>
      <c r="CO281" s="373"/>
      <c r="CP281" s="373"/>
      <c r="CQ281" s="373"/>
      <c r="CR281" s="373"/>
      <c r="CS281" s="373"/>
      <c r="CT281" s="373"/>
      <c r="CU281" s="373"/>
      <c r="CV281" s="373"/>
      <c r="CW281" s="373"/>
      <c r="CX281" s="373"/>
      <c r="CY281" s="373"/>
      <c r="CZ281" s="373"/>
      <c r="DA281" s="373"/>
      <c r="DB281" s="373"/>
      <c r="DC281" s="373"/>
      <c r="DD281" s="373"/>
      <c r="DE281" s="373"/>
      <c r="DF281" s="373"/>
      <c r="DG281" s="373"/>
    </row>
    <row r="282" spans="3:111" s="13" customFormat="1">
      <c r="D282" s="1"/>
      <c r="E282"/>
      <c r="F282"/>
      <c r="H282"/>
      <c r="AO282"/>
      <c r="AP282"/>
      <c r="AQ282" s="886"/>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s="373"/>
      <c r="CF282" s="373"/>
      <c r="CG282" s="373"/>
      <c r="CH282" s="373"/>
      <c r="CI282" s="373"/>
      <c r="CJ282" s="373"/>
      <c r="CK282" s="373"/>
      <c r="CL282" s="373"/>
      <c r="CM282" s="373"/>
      <c r="CN282" s="373"/>
      <c r="CO282" s="373"/>
      <c r="CP282" s="373"/>
      <c r="CQ282" s="373"/>
      <c r="CR282" s="373"/>
      <c r="CS282" s="373"/>
      <c r="CT282" s="373"/>
      <c r="CU282" s="373"/>
      <c r="CV282" s="373"/>
      <c r="CW282" s="373"/>
      <c r="CX282" s="373"/>
      <c r="CY282" s="373"/>
      <c r="CZ282" s="373"/>
      <c r="DA282" s="373"/>
      <c r="DB282" s="373"/>
      <c r="DC282" s="373"/>
      <c r="DD282" s="373"/>
      <c r="DE282" s="373"/>
      <c r="DF282" s="373"/>
      <c r="DG282" s="373"/>
    </row>
    <row r="283" spans="3:111" s="13" customFormat="1">
      <c r="D283" s="1"/>
      <c r="E283"/>
      <c r="F283"/>
      <c r="H283"/>
      <c r="AO283"/>
      <c r="AP283"/>
      <c r="AQ283" s="886"/>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s="373"/>
      <c r="CF283" s="373"/>
      <c r="CG283" s="373"/>
      <c r="CH283" s="373"/>
      <c r="CI283" s="373"/>
      <c r="CJ283" s="373"/>
      <c r="CK283" s="373"/>
      <c r="CL283" s="373"/>
      <c r="CM283" s="373"/>
      <c r="CN283" s="373"/>
      <c r="CO283" s="373"/>
      <c r="CP283" s="373"/>
      <c r="CQ283" s="373"/>
      <c r="CR283" s="373"/>
      <c r="CS283" s="373"/>
      <c r="CT283" s="373"/>
      <c r="CU283" s="373"/>
      <c r="CV283" s="373"/>
      <c r="CW283" s="373"/>
      <c r="CX283" s="373"/>
      <c r="CY283" s="373"/>
      <c r="CZ283" s="373"/>
      <c r="DA283" s="373"/>
      <c r="DB283" s="373"/>
      <c r="DC283" s="373"/>
      <c r="DD283" s="373"/>
      <c r="DE283" s="373"/>
      <c r="DF283" s="373"/>
      <c r="DG283" s="373"/>
    </row>
    <row r="284" spans="3:111" s="13" customFormat="1">
      <c r="D284" s="1"/>
      <c r="E284"/>
      <c r="F284"/>
      <c r="H284"/>
      <c r="AO284"/>
      <c r="AP284"/>
      <c r="AQ284" s="886"/>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s="373"/>
      <c r="CF284" s="373"/>
      <c r="CG284" s="373"/>
      <c r="CH284" s="373"/>
      <c r="CI284" s="373"/>
      <c r="CJ284" s="373"/>
      <c r="CK284" s="373"/>
      <c r="CL284" s="373"/>
      <c r="CM284" s="373"/>
      <c r="CN284" s="373"/>
      <c r="CO284" s="373"/>
      <c r="CP284" s="373"/>
      <c r="CQ284" s="373"/>
      <c r="CR284" s="373"/>
      <c r="CS284" s="373"/>
      <c r="CT284" s="373"/>
      <c r="CU284" s="373"/>
      <c r="CV284" s="373"/>
      <c r="CW284" s="373"/>
      <c r="CX284" s="373"/>
      <c r="CY284" s="373"/>
      <c r="CZ284" s="373"/>
      <c r="DA284" s="373"/>
      <c r="DB284" s="373"/>
      <c r="DC284" s="373"/>
      <c r="DD284" s="373"/>
      <c r="DE284" s="373"/>
      <c r="DF284" s="373"/>
      <c r="DG284" s="373"/>
    </row>
    <row r="285" spans="3:111" s="13" customFormat="1">
      <c r="D285" s="1"/>
      <c r="E285"/>
      <c r="F285"/>
      <c r="H285"/>
      <c r="AO285"/>
      <c r="AP285"/>
      <c r="AQ285" s="886"/>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s="373"/>
      <c r="CF285" s="373"/>
      <c r="CG285" s="373"/>
      <c r="CH285" s="373"/>
      <c r="CI285" s="373"/>
      <c r="CJ285" s="373"/>
      <c r="CK285" s="373"/>
      <c r="CL285" s="373"/>
      <c r="CM285" s="373"/>
      <c r="CN285" s="373"/>
      <c r="CO285" s="373"/>
      <c r="CP285" s="373"/>
      <c r="CQ285" s="373"/>
      <c r="CR285" s="373"/>
      <c r="CS285" s="373"/>
      <c r="CT285" s="373"/>
      <c r="CU285" s="373"/>
      <c r="CV285" s="373"/>
      <c r="CW285" s="373"/>
      <c r="CX285" s="373"/>
      <c r="CY285" s="373"/>
      <c r="CZ285" s="373"/>
      <c r="DA285" s="373"/>
      <c r="DB285" s="373"/>
      <c r="DC285" s="373"/>
      <c r="DD285" s="373"/>
      <c r="DE285" s="373"/>
      <c r="DF285" s="373"/>
      <c r="DG285" s="373"/>
    </row>
    <row r="286" spans="3:111" s="13" customFormat="1">
      <c r="D286" s="1"/>
      <c r="E286"/>
      <c r="F286"/>
      <c r="H286"/>
      <c r="AO286"/>
      <c r="AP286"/>
      <c r="AQ286" s="8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s="373"/>
      <c r="CF286" s="373"/>
      <c r="CG286" s="373"/>
      <c r="CH286" s="373"/>
      <c r="CI286" s="373"/>
      <c r="CJ286" s="373"/>
      <c r="CK286" s="373"/>
      <c r="CL286" s="373"/>
      <c r="CM286" s="373"/>
      <c r="CN286" s="373"/>
      <c r="CO286" s="373"/>
      <c r="CP286" s="373"/>
      <c r="CQ286" s="373"/>
      <c r="CR286" s="373"/>
      <c r="CS286" s="373"/>
      <c r="CT286" s="373"/>
      <c r="CU286" s="373"/>
      <c r="CV286" s="373"/>
      <c r="CW286" s="373"/>
      <c r="CX286" s="373"/>
      <c r="CY286" s="373"/>
      <c r="CZ286" s="373"/>
      <c r="DA286" s="373"/>
      <c r="DB286" s="373"/>
      <c r="DC286" s="373"/>
      <c r="DD286" s="373"/>
      <c r="DE286" s="373"/>
      <c r="DF286" s="373"/>
      <c r="DG286" s="373"/>
    </row>
    <row r="287" spans="3:111">
      <c r="AS287"/>
      <c r="CE287" s="373"/>
      <c r="CF287" s="373"/>
      <c r="CG287" s="373"/>
      <c r="CH287" s="373"/>
      <c r="CI287" s="373"/>
      <c r="CJ287" s="373"/>
      <c r="CK287" s="373"/>
      <c r="CL287" s="373"/>
      <c r="CM287" s="373"/>
      <c r="CN287" s="373"/>
      <c r="CO287" s="373"/>
      <c r="CP287" s="373"/>
      <c r="CQ287" s="373"/>
      <c r="CR287" s="373"/>
      <c r="CS287" s="373"/>
      <c r="CT287" s="373"/>
      <c r="CU287" s="373"/>
      <c r="CV287" s="373"/>
      <c r="CW287" s="373"/>
      <c r="CX287" s="373"/>
      <c r="CY287" s="373"/>
      <c r="CZ287" s="373"/>
      <c r="DA287" s="373"/>
      <c r="DB287" s="373"/>
      <c r="DC287" s="373"/>
      <c r="DD287" s="373"/>
      <c r="DE287" s="373"/>
      <c r="DF287" s="373"/>
      <c r="DG287" s="373"/>
    </row>
    <row r="288" spans="3:111">
      <c r="AS288"/>
      <c r="CE288" s="373"/>
      <c r="CF288" s="373"/>
      <c r="CG288" s="373"/>
      <c r="CH288" s="373"/>
      <c r="CI288" s="373"/>
      <c r="CJ288" s="373"/>
      <c r="CK288" s="373"/>
      <c r="CL288" s="373"/>
      <c r="CM288" s="373"/>
      <c r="CN288" s="373"/>
      <c r="CO288" s="373"/>
      <c r="CP288" s="373"/>
      <c r="CQ288" s="373"/>
      <c r="CR288" s="373"/>
      <c r="CS288" s="373"/>
      <c r="CT288" s="373"/>
      <c r="CU288" s="373"/>
      <c r="CV288" s="373"/>
      <c r="CW288" s="373"/>
      <c r="CX288" s="373"/>
      <c r="CY288" s="373"/>
      <c r="CZ288" s="373"/>
      <c r="DA288" s="373"/>
      <c r="DB288" s="373"/>
      <c r="DC288" s="373"/>
      <c r="DD288" s="373"/>
      <c r="DE288" s="373"/>
      <c r="DF288" s="373"/>
      <c r="DG288" s="373"/>
    </row>
    <row r="289" spans="4:111">
      <c r="AS289"/>
      <c r="CE289" s="373"/>
      <c r="CF289" s="373"/>
      <c r="CG289" s="373"/>
      <c r="CH289" s="373"/>
      <c r="CI289" s="373"/>
      <c r="CJ289" s="373"/>
      <c r="CK289" s="373"/>
      <c r="CL289" s="373"/>
      <c r="CM289" s="373"/>
      <c r="CN289" s="373"/>
      <c r="CO289" s="373"/>
      <c r="CP289" s="373"/>
      <c r="CQ289" s="373"/>
      <c r="CR289" s="373"/>
      <c r="CS289" s="373"/>
      <c r="CT289" s="373"/>
      <c r="CU289" s="373"/>
      <c r="CV289" s="373"/>
      <c r="CW289" s="373"/>
      <c r="CX289" s="373"/>
      <c r="CY289" s="373"/>
      <c r="CZ289" s="373"/>
      <c r="DA289" s="373"/>
      <c r="DB289" s="373"/>
      <c r="DC289" s="373"/>
      <c r="DD289" s="373"/>
      <c r="DE289" s="373"/>
      <c r="DF289" s="373"/>
      <c r="DG289" s="373"/>
    </row>
    <row r="290" spans="4:111" s="13" customFormat="1">
      <c r="D290" s="1"/>
      <c r="E290"/>
      <c r="F290"/>
      <c r="H290"/>
      <c r="AO290"/>
      <c r="AP290"/>
      <c r="AQ290" s="886"/>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s="373"/>
      <c r="CF290" s="373"/>
      <c r="CG290" s="373"/>
      <c r="CH290" s="373"/>
      <c r="CI290" s="373"/>
      <c r="CJ290" s="373"/>
      <c r="CK290" s="373"/>
      <c r="CL290" s="373"/>
      <c r="CM290" s="373"/>
      <c r="CN290" s="373"/>
      <c r="CO290" s="373"/>
      <c r="CP290" s="373"/>
      <c r="CQ290" s="373"/>
      <c r="CR290" s="373"/>
      <c r="CS290" s="373"/>
      <c r="CT290" s="373"/>
      <c r="CU290" s="373"/>
      <c r="CV290" s="373"/>
      <c r="CW290" s="373"/>
      <c r="CX290" s="373"/>
      <c r="CY290" s="373"/>
      <c r="CZ290" s="373"/>
      <c r="DA290" s="373"/>
      <c r="DB290" s="373"/>
      <c r="DC290" s="373"/>
      <c r="DD290" s="373"/>
      <c r="DE290" s="373"/>
      <c r="DF290" s="373"/>
      <c r="DG290" s="373"/>
    </row>
    <row r="291" spans="4:111" s="13" customFormat="1">
      <c r="D291" s="1"/>
      <c r="E291"/>
      <c r="F291"/>
      <c r="H291"/>
      <c r="AO291"/>
      <c r="AP291"/>
      <c r="AQ291" s="886"/>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s="373"/>
      <c r="CF291" s="373"/>
      <c r="CG291" s="373"/>
      <c r="CH291" s="373"/>
      <c r="CI291" s="373"/>
      <c r="CJ291" s="373"/>
      <c r="CK291" s="373"/>
      <c r="CL291" s="373"/>
      <c r="CM291" s="373"/>
      <c r="CN291" s="373"/>
      <c r="CO291" s="373"/>
      <c r="CP291" s="373"/>
      <c r="CQ291" s="373"/>
      <c r="CR291" s="373"/>
      <c r="CS291" s="373"/>
      <c r="CT291" s="373"/>
      <c r="CU291" s="373"/>
      <c r="CV291" s="373"/>
      <c r="CW291" s="373"/>
      <c r="CX291" s="373"/>
      <c r="CY291" s="373"/>
      <c r="CZ291" s="373"/>
      <c r="DA291" s="373"/>
      <c r="DB291" s="373"/>
      <c r="DC291" s="373"/>
      <c r="DD291" s="373"/>
      <c r="DE291" s="373"/>
      <c r="DF291" s="373"/>
      <c r="DG291" s="373"/>
    </row>
    <row r="292" spans="4:111">
      <c r="AS292"/>
      <c r="CE292" s="373"/>
      <c r="CF292" s="373"/>
      <c r="CG292" s="373"/>
      <c r="CH292" s="373"/>
      <c r="CI292" s="373"/>
      <c r="CJ292" s="373"/>
      <c r="CK292" s="373"/>
      <c r="CL292" s="373"/>
      <c r="CM292" s="373"/>
      <c r="CN292" s="373"/>
      <c r="CO292" s="373"/>
      <c r="CP292" s="373"/>
      <c r="CQ292" s="373"/>
      <c r="CR292" s="373"/>
      <c r="CS292" s="373"/>
      <c r="CT292" s="373"/>
      <c r="CU292" s="373"/>
      <c r="CV292" s="373"/>
      <c r="CW292" s="373"/>
      <c r="CX292" s="373"/>
      <c r="CY292" s="373"/>
      <c r="CZ292" s="373"/>
      <c r="DA292" s="373"/>
      <c r="DB292" s="373"/>
      <c r="DC292" s="373"/>
      <c r="DD292" s="373"/>
      <c r="DE292" s="373"/>
      <c r="DF292" s="373"/>
      <c r="DG292" s="373"/>
    </row>
    <row r="293" spans="4:111" s="13" customFormat="1">
      <c r="D293" s="1"/>
      <c r="E293"/>
      <c r="F293"/>
      <c r="H293"/>
      <c r="AO293"/>
      <c r="AP293"/>
      <c r="AQ293" s="886"/>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s="373"/>
      <c r="CF293" s="373"/>
      <c r="CG293" s="373"/>
      <c r="CH293" s="373"/>
      <c r="CI293" s="373"/>
      <c r="CJ293" s="373"/>
      <c r="CK293" s="373"/>
      <c r="CL293" s="373"/>
      <c r="CM293" s="373"/>
      <c r="CN293" s="373"/>
      <c r="CO293" s="373"/>
      <c r="CP293" s="373"/>
      <c r="CQ293" s="373"/>
      <c r="CR293" s="373"/>
      <c r="CS293" s="373"/>
      <c r="CT293" s="373"/>
      <c r="CU293" s="373"/>
      <c r="CV293" s="373"/>
      <c r="CW293" s="373"/>
      <c r="CX293" s="373"/>
      <c r="CY293" s="373"/>
      <c r="CZ293" s="373"/>
      <c r="DA293" s="373"/>
      <c r="DB293" s="373"/>
      <c r="DC293" s="373"/>
      <c r="DD293" s="373"/>
      <c r="DE293" s="373"/>
      <c r="DF293" s="373"/>
      <c r="DG293" s="373"/>
    </row>
    <row r="294" spans="4:111" s="13" customFormat="1">
      <c r="D294" s="1"/>
      <c r="E294"/>
      <c r="F294"/>
      <c r="H294"/>
      <c r="AO294"/>
      <c r="AP294"/>
      <c r="AQ294" s="886"/>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s="373"/>
      <c r="CF294" s="373"/>
      <c r="CG294" s="373"/>
      <c r="CH294" s="373"/>
      <c r="CI294" s="373"/>
      <c r="CJ294" s="373"/>
      <c r="CK294" s="373"/>
      <c r="CL294" s="373"/>
      <c r="CM294" s="373"/>
      <c r="CN294" s="373"/>
      <c r="CO294" s="373"/>
      <c r="CP294" s="373"/>
      <c r="CQ294" s="373"/>
      <c r="CR294" s="373"/>
      <c r="CS294" s="373"/>
      <c r="CT294" s="373"/>
      <c r="CU294" s="373"/>
      <c r="CV294" s="373"/>
      <c r="CW294" s="373"/>
      <c r="CX294" s="373"/>
      <c r="CY294" s="373"/>
      <c r="CZ294" s="373"/>
      <c r="DA294" s="373"/>
      <c r="DB294" s="373"/>
      <c r="DC294" s="373"/>
      <c r="DD294" s="373"/>
      <c r="DE294" s="373"/>
      <c r="DF294" s="373"/>
      <c r="DG294" s="373"/>
    </row>
    <row r="295" spans="4:111" s="13" customFormat="1">
      <c r="D295" s="17"/>
      <c r="AO295"/>
      <c r="AP295"/>
      <c r="AQ295" s="886"/>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s="373"/>
      <c r="CF295" s="373"/>
      <c r="CG295" s="373"/>
      <c r="CH295" s="373"/>
      <c r="CI295" s="373"/>
      <c r="CJ295" s="373"/>
      <c r="CK295" s="373"/>
      <c r="CL295" s="373"/>
      <c r="CM295" s="373"/>
      <c r="CN295" s="373"/>
      <c r="CO295" s="373"/>
      <c r="CP295" s="373"/>
      <c r="CQ295" s="373"/>
      <c r="CR295" s="373"/>
      <c r="CS295" s="373"/>
      <c r="CT295" s="373"/>
      <c r="CU295" s="373"/>
      <c r="CV295" s="373"/>
      <c r="CW295" s="373"/>
      <c r="CX295" s="373"/>
      <c r="CY295" s="373"/>
      <c r="CZ295" s="373"/>
      <c r="DA295" s="373"/>
      <c r="DB295" s="373"/>
      <c r="DC295" s="373"/>
      <c r="DD295" s="373"/>
      <c r="DE295" s="373"/>
      <c r="DF295" s="373"/>
      <c r="DG295" s="373"/>
    </row>
    <row r="296" spans="4:111">
      <c r="AS296"/>
      <c r="CE296" s="373"/>
      <c r="CF296" s="373"/>
      <c r="CG296" s="373"/>
      <c r="CH296" s="373"/>
      <c r="CI296" s="373"/>
      <c r="CJ296" s="373"/>
      <c r="CK296" s="373"/>
      <c r="CL296" s="373"/>
      <c r="CM296" s="373"/>
      <c r="CN296" s="373"/>
      <c r="CO296" s="373"/>
      <c r="CP296" s="373"/>
      <c r="CQ296" s="373"/>
      <c r="CR296" s="373"/>
      <c r="CS296" s="373"/>
      <c r="CT296" s="373"/>
      <c r="CU296" s="373"/>
      <c r="CV296" s="373"/>
      <c r="CW296" s="373"/>
      <c r="CX296" s="373"/>
      <c r="CY296" s="373"/>
      <c r="CZ296" s="373"/>
      <c r="DA296" s="373"/>
      <c r="DB296" s="373"/>
      <c r="DC296" s="373"/>
      <c r="DD296" s="373"/>
      <c r="DE296" s="373"/>
      <c r="DF296" s="373"/>
      <c r="DG296" s="373"/>
    </row>
    <row r="297" spans="4:111" s="13" customFormat="1">
      <c r="D297" s="17"/>
      <c r="AO297"/>
      <c r="AP297"/>
      <c r="AQ297" s="886"/>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s="373"/>
      <c r="CF297" s="373"/>
      <c r="CG297" s="373"/>
      <c r="CH297" s="373"/>
      <c r="CI297" s="373"/>
      <c r="CJ297" s="373"/>
      <c r="CK297" s="373"/>
      <c r="CL297" s="373"/>
      <c r="CM297" s="373"/>
      <c r="CN297" s="373"/>
      <c r="CO297" s="373"/>
      <c r="CP297" s="373"/>
      <c r="CQ297" s="373"/>
      <c r="CR297" s="373"/>
      <c r="CS297" s="373"/>
      <c r="CT297" s="373"/>
      <c r="CU297" s="373"/>
      <c r="CV297" s="373"/>
      <c r="CW297" s="373"/>
      <c r="CX297" s="373"/>
      <c r="CY297" s="373"/>
      <c r="CZ297" s="373"/>
      <c r="DA297" s="373"/>
      <c r="DB297" s="373"/>
      <c r="DC297" s="373"/>
      <c r="DD297" s="373"/>
      <c r="DE297" s="373"/>
      <c r="DF297" s="373"/>
      <c r="DG297" s="373"/>
    </row>
    <row r="298" spans="4:111" s="13" customFormat="1">
      <c r="D298" s="17"/>
      <c r="AO298"/>
      <c r="AP298"/>
      <c r="AQ298" s="886"/>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s="373"/>
      <c r="CF298" s="373"/>
      <c r="CG298" s="373"/>
      <c r="CH298" s="373"/>
      <c r="CI298" s="373"/>
      <c r="CJ298" s="373"/>
      <c r="CK298" s="373"/>
      <c r="CL298" s="373"/>
      <c r="CM298" s="373"/>
      <c r="CN298" s="373"/>
      <c r="CO298" s="373"/>
      <c r="CP298" s="373"/>
      <c r="CQ298" s="373"/>
      <c r="CR298" s="373"/>
      <c r="CS298" s="373"/>
      <c r="CT298" s="373"/>
      <c r="CU298" s="373"/>
      <c r="CV298" s="373"/>
      <c r="CW298" s="373"/>
      <c r="CX298" s="373"/>
      <c r="CY298" s="373"/>
      <c r="CZ298" s="373"/>
      <c r="DA298" s="373"/>
      <c r="DB298" s="373"/>
      <c r="DC298" s="373"/>
      <c r="DD298" s="373"/>
      <c r="DE298" s="373"/>
      <c r="DF298" s="373"/>
      <c r="DG298" s="373"/>
    </row>
    <row r="299" spans="4:111" s="13" customFormat="1">
      <c r="D299" s="17"/>
      <c r="AO299"/>
      <c r="AP299"/>
      <c r="AQ299" s="886"/>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s="373"/>
      <c r="CF299" s="373"/>
      <c r="CG299" s="373"/>
      <c r="CH299" s="373"/>
      <c r="CI299" s="373"/>
      <c r="CJ299" s="373"/>
      <c r="CK299" s="373"/>
      <c r="CL299" s="373"/>
      <c r="CM299" s="373"/>
      <c r="CN299" s="373"/>
      <c r="CO299" s="373"/>
      <c r="CP299" s="373"/>
      <c r="CQ299" s="373"/>
      <c r="CR299" s="373"/>
      <c r="CS299" s="373"/>
      <c r="CT299" s="373"/>
      <c r="CU299" s="373"/>
      <c r="CV299" s="373"/>
      <c r="CW299" s="373"/>
      <c r="CX299" s="373"/>
      <c r="CY299" s="373"/>
      <c r="CZ299" s="373"/>
      <c r="DA299" s="373"/>
      <c r="DB299" s="373"/>
      <c r="DC299" s="373"/>
      <c r="DD299" s="373"/>
      <c r="DE299" s="373"/>
      <c r="DF299" s="373"/>
      <c r="DG299" s="373"/>
    </row>
    <row r="300" spans="4:111">
      <c r="AS300"/>
      <c r="CE300" s="373"/>
      <c r="CF300" s="373"/>
      <c r="CG300" s="373"/>
      <c r="CH300" s="373"/>
      <c r="CI300" s="373"/>
      <c r="CJ300" s="373"/>
      <c r="CK300" s="373"/>
      <c r="CL300" s="373"/>
      <c r="CM300" s="373"/>
      <c r="CN300" s="373"/>
      <c r="CO300" s="373"/>
      <c r="CP300" s="373"/>
      <c r="CQ300" s="373"/>
      <c r="CR300" s="373"/>
      <c r="CS300" s="373"/>
      <c r="CT300" s="373"/>
      <c r="CU300" s="373"/>
      <c r="CV300" s="373"/>
      <c r="CW300" s="373"/>
      <c r="CX300" s="373"/>
      <c r="CY300" s="373"/>
      <c r="CZ300" s="373"/>
      <c r="DA300" s="373"/>
      <c r="DB300" s="373"/>
      <c r="DC300" s="373"/>
      <c r="DD300" s="373"/>
      <c r="DE300" s="373"/>
      <c r="DF300" s="373"/>
      <c r="DG300" s="373"/>
    </row>
    <row r="301" spans="4:111">
      <c r="AS301"/>
      <c r="CE301" s="373"/>
      <c r="CF301" s="373"/>
      <c r="CG301" s="373"/>
      <c r="CH301" s="373"/>
      <c r="CI301" s="373"/>
      <c r="CJ301" s="373"/>
      <c r="CK301" s="373"/>
      <c r="CL301" s="373"/>
      <c r="CM301" s="373"/>
      <c r="CN301" s="373"/>
      <c r="CO301" s="373"/>
      <c r="CP301" s="373"/>
      <c r="CQ301" s="373"/>
      <c r="CR301" s="373"/>
      <c r="CS301" s="373"/>
      <c r="CT301" s="373"/>
      <c r="CU301" s="373"/>
      <c r="CV301" s="373"/>
      <c r="CW301" s="373"/>
      <c r="CX301" s="373"/>
      <c r="CY301" s="373"/>
      <c r="CZ301" s="373"/>
      <c r="DA301" s="373"/>
      <c r="DB301" s="373"/>
      <c r="DC301" s="373"/>
      <c r="DD301" s="373"/>
      <c r="DE301" s="373"/>
      <c r="DF301" s="373"/>
      <c r="DG301" s="373"/>
    </row>
    <row r="302" spans="4:111">
      <c r="AS302"/>
      <c r="CE302" s="373"/>
      <c r="CF302" s="373"/>
      <c r="CG302" s="373"/>
      <c r="CH302" s="373"/>
      <c r="CI302" s="373"/>
      <c r="CJ302" s="373"/>
      <c r="CK302" s="373"/>
      <c r="CL302" s="373"/>
      <c r="CM302" s="373"/>
      <c r="CN302" s="373"/>
      <c r="CO302" s="373"/>
      <c r="CP302" s="373"/>
      <c r="CQ302" s="373"/>
      <c r="CR302" s="373"/>
      <c r="CS302" s="373"/>
      <c r="CT302" s="373"/>
      <c r="CU302" s="373"/>
      <c r="CV302" s="373"/>
      <c r="CW302" s="373"/>
      <c r="CX302" s="373"/>
      <c r="CY302" s="373"/>
      <c r="CZ302" s="373"/>
      <c r="DA302" s="373"/>
      <c r="DB302" s="373"/>
      <c r="DC302" s="373"/>
      <c r="DD302" s="373"/>
      <c r="DE302" s="373"/>
      <c r="DF302" s="373"/>
      <c r="DG302" s="373"/>
    </row>
    <row r="303" spans="4:111">
      <c r="AS303"/>
      <c r="CE303" s="373"/>
      <c r="CF303" s="373"/>
      <c r="CG303" s="373"/>
      <c r="CH303" s="373"/>
      <c r="CI303" s="373"/>
      <c r="CJ303" s="373"/>
      <c r="CK303" s="373"/>
      <c r="CL303" s="373"/>
      <c r="CM303" s="373"/>
      <c r="CN303" s="373"/>
      <c r="CO303" s="373"/>
      <c r="CP303" s="373"/>
      <c r="CQ303" s="373"/>
      <c r="CR303" s="373"/>
      <c r="CS303" s="373"/>
      <c r="CT303" s="373"/>
      <c r="CU303" s="373"/>
      <c r="CV303" s="373"/>
      <c r="CW303" s="373"/>
      <c r="CX303" s="373"/>
      <c r="CY303" s="373"/>
      <c r="CZ303" s="373"/>
      <c r="DA303" s="373"/>
      <c r="DB303" s="373"/>
      <c r="DC303" s="373"/>
      <c r="DD303" s="373"/>
      <c r="DE303" s="373"/>
      <c r="DF303" s="373"/>
      <c r="DG303" s="373"/>
    </row>
    <row r="304" spans="4:111" s="13" customFormat="1">
      <c r="D304" s="17"/>
      <c r="AO304"/>
      <c r="AP304"/>
      <c r="AQ304" s="886"/>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s="373"/>
      <c r="CF304" s="373"/>
      <c r="CG304" s="373"/>
      <c r="CH304" s="373"/>
      <c r="CI304" s="373"/>
      <c r="CJ304" s="373"/>
      <c r="CK304" s="373"/>
      <c r="CL304" s="373"/>
      <c r="CM304" s="373"/>
      <c r="CN304" s="373"/>
      <c r="CO304" s="373"/>
      <c r="CP304" s="373"/>
      <c r="CQ304" s="373"/>
      <c r="CR304" s="373"/>
      <c r="CS304" s="373"/>
      <c r="CT304" s="373"/>
      <c r="CU304" s="373"/>
      <c r="CV304" s="373"/>
      <c r="CW304" s="373"/>
      <c r="CX304" s="373"/>
      <c r="CY304" s="373"/>
      <c r="CZ304" s="373"/>
      <c r="DA304" s="373"/>
      <c r="DB304" s="373"/>
      <c r="DC304" s="373"/>
      <c r="DD304" s="373"/>
      <c r="DE304" s="373"/>
      <c r="DF304" s="373"/>
      <c r="DG304" s="373"/>
    </row>
    <row r="305" spans="4:111" s="13" customFormat="1">
      <c r="D305" s="17"/>
      <c r="AO305"/>
      <c r="AP305"/>
      <c r="AQ305" s="886"/>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s="373"/>
      <c r="CF305" s="373"/>
      <c r="CG305" s="373"/>
      <c r="CH305" s="373"/>
      <c r="CI305" s="373"/>
      <c r="CJ305" s="373"/>
      <c r="CK305" s="373"/>
      <c r="CL305" s="373"/>
      <c r="CM305" s="373"/>
      <c r="CN305" s="373"/>
      <c r="CO305" s="373"/>
      <c r="CP305" s="373"/>
      <c r="CQ305" s="373"/>
      <c r="CR305" s="373"/>
      <c r="CS305" s="373"/>
      <c r="CT305" s="373"/>
      <c r="CU305" s="373"/>
      <c r="CV305" s="373"/>
      <c r="CW305" s="373"/>
      <c r="CX305" s="373"/>
      <c r="CY305" s="373"/>
      <c r="CZ305" s="373"/>
      <c r="DA305" s="373"/>
      <c r="DB305" s="373"/>
      <c r="DC305" s="373"/>
      <c r="DD305" s="373"/>
      <c r="DE305" s="373"/>
      <c r="DF305" s="373"/>
      <c r="DG305" s="373"/>
    </row>
    <row r="306" spans="4:111" s="13" customFormat="1">
      <c r="D306" s="17"/>
      <c r="AO306"/>
      <c r="AP306"/>
      <c r="AQ306" s="88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s="373"/>
      <c r="CF306" s="373"/>
      <c r="CG306" s="373"/>
      <c r="CH306" s="373"/>
      <c r="CI306" s="373"/>
      <c r="CJ306" s="373"/>
      <c r="CK306" s="373"/>
      <c r="CL306" s="373"/>
      <c r="CM306" s="373"/>
      <c r="CN306" s="373"/>
      <c r="CO306" s="373"/>
      <c r="CP306" s="373"/>
      <c r="CQ306" s="373"/>
      <c r="CR306" s="373"/>
      <c r="CS306" s="373"/>
      <c r="CT306" s="373"/>
      <c r="CU306" s="373"/>
      <c r="CV306" s="373"/>
      <c r="CW306" s="373"/>
      <c r="CX306" s="373"/>
      <c r="CY306" s="373"/>
      <c r="CZ306" s="373"/>
      <c r="DA306" s="373"/>
      <c r="DB306" s="373"/>
      <c r="DC306" s="373"/>
      <c r="DD306" s="373"/>
      <c r="DE306" s="373"/>
      <c r="DF306" s="373"/>
      <c r="DG306" s="373"/>
    </row>
    <row r="307" spans="4:111">
      <c r="AS307"/>
      <c r="CE307" s="373"/>
      <c r="CF307" s="373"/>
      <c r="CG307" s="373"/>
      <c r="CH307" s="373"/>
      <c r="CI307" s="373"/>
      <c r="CJ307" s="373"/>
      <c r="CK307" s="373"/>
      <c r="CL307" s="373"/>
      <c r="CM307" s="373"/>
      <c r="CN307" s="373"/>
      <c r="CO307" s="373"/>
      <c r="CP307" s="373"/>
      <c r="CQ307" s="373"/>
      <c r="CR307" s="373"/>
      <c r="CS307" s="373"/>
      <c r="CT307" s="373"/>
      <c r="CU307" s="373"/>
      <c r="CV307" s="373"/>
      <c r="CW307" s="373"/>
      <c r="CX307" s="373"/>
      <c r="CY307" s="373"/>
      <c r="CZ307" s="373"/>
      <c r="DA307" s="373"/>
      <c r="DB307" s="373"/>
      <c r="DC307" s="373"/>
      <c r="DD307" s="373"/>
      <c r="DE307" s="373"/>
      <c r="DF307" s="373"/>
      <c r="DG307" s="373"/>
    </row>
    <row r="308" spans="4:111">
      <c r="AS308"/>
    </row>
    <row r="309" spans="4:111">
      <c r="AS309"/>
    </row>
    <row r="310" spans="4:111">
      <c r="AS310"/>
    </row>
  </sheetData>
  <pageMargins left="0.7" right="0.7" top="0.75" bottom="0.75" header="0.3" footer="0.3"/>
  <pageSetup orientation="landscape"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V133"/>
  <sheetViews>
    <sheetView zoomScale="70" zoomScaleNormal="70" workbookViewId="0">
      <pane xSplit="4" ySplit="2" topLeftCell="E27" activePane="bottomRight" state="frozen"/>
      <selection pane="bottomRight" activeCell="E53" sqref="E53:P54"/>
      <selection pane="bottomLeft" activeCell="A3" sqref="A3"/>
      <selection pane="topRight" activeCell="E1" sqref="E1"/>
    </sheetView>
  </sheetViews>
  <sheetFormatPr defaultRowHeight="15"/>
  <cols>
    <col min="2" max="2" width="9.85546875" style="323" customWidth="1"/>
    <col min="3" max="3" width="10.7109375" customWidth="1"/>
    <col min="4" max="4" width="1.140625" customWidth="1"/>
    <col min="5" max="5" width="14.42578125" bestFit="1" customWidth="1"/>
    <col min="6" max="6" width="13" bestFit="1" customWidth="1"/>
    <col min="7" max="7" width="8.5703125" customWidth="1"/>
    <col min="8" max="8" width="7.140625" customWidth="1"/>
    <col min="9" max="10" width="8.42578125" bestFit="1" customWidth="1"/>
    <col min="11" max="17" width="7.140625" customWidth="1"/>
    <col min="18" max="18" width="8.42578125" bestFit="1" customWidth="1"/>
    <col min="19" max="27" width="7.140625" customWidth="1"/>
    <col min="28" max="28" width="13" bestFit="1" customWidth="1"/>
    <col min="29" max="36" width="7.140625" customWidth="1"/>
    <col min="37" max="38" width="13" bestFit="1" customWidth="1"/>
    <col min="39" max="39" width="9.85546875" customWidth="1"/>
    <col min="40" max="40" width="1" customWidth="1"/>
    <col min="44" max="44" width="9.85546875" customWidth="1"/>
    <col min="45" max="45" width="10.7109375" customWidth="1"/>
    <col min="46" max="46" width="1.140625" customWidth="1"/>
    <col min="47" max="47" width="13.85546875" bestFit="1" customWidth="1"/>
    <col min="48" max="48" width="8.5703125" customWidth="1"/>
    <col min="49" max="49" width="8" customWidth="1"/>
    <col min="50" max="50" width="6.5703125" customWidth="1"/>
    <col min="51" max="51" width="6.85546875" customWidth="1"/>
    <col min="52" max="52" width="7" customWidth="1"/>
    <col min="53" max="53" width="6.5703125" customWidth="1"/>
    <col min="54" max="80" width="5.5703125" customWidth="1"/>
    <col min="81" max="81" width="9.85546875" customWidth="1"/>
  </cols>
  <sheetData>
    <row r="1" spans="1:256" ht="21.75" thickBot="1">
      <c r="B1" s="316" t="s">
        <v>246</v>
      </c>
      <c r="E1" s="305"/>
      <c r="G1" s="304" t="s">
        <v>247</v>
      </c>
    </row>
    <row r="2" spans="1:256" ht="249.75" thickBot="1">
      <c r="A2" s="2" t="s">
        <v>19</v>
      </c>
      <c r="B2" s="317" t="s">
        <v>18</v>
      </c>
      <c r="C2" s="2" t="s">
        <v>20</v>
      </c>
      <c r="D2" s="12"/>
      <c r="E2" s="122" t="s">
        <v>22</v>
      </c>
      <c r="F2" s="121" t="s">
        <v>24</v>
      </c>
      <c r="G2" s="122" t="s">
        <v>21</v>
      </c>
      <c r="H2" s="134" t="s">
        <v>23</v>
      </c>
      <c r="I2" s="26" t="s">
        <v>43</v>
      </c>
      <c r="J2" s="27" t="s">
        <v>31</v>
      </c>
      <c r="K2" s="27" t="s">
        <v>28</v>
      </c>
      <c r="L2" s="28" t="s">
        <v>29</v>
      </c>
      <c r="M2" s="122" t="s">
        <v>25</v>
      </c>
      <c r="N2" s="135" t="s">
        <v>38</v>
      </c>
      <c r="O2" s="25" t="s">
        <v>55</v>
      </c>
      <c r="P2" s="27" t="s">
        <v>30</v>
      </c>
      <c r="Q2" s="29"/>
      <c r="R2" s="27" t="s">
        <v>27</v>
      </c>
      <c r="S2" s="27" t="s">
        <v>32</v>
      </c>
      <c r="T2" s="24" t="s">
        <v>33</v>
      </c>
      <c r="U2" s="133" t="s">
        <v>35</v>
      </c>
      <c r="V2" s="135" t="s">
        <v>37</v>
      </c>
      <c r="W2" s="135" t="s">
        <v>39</v>
      </c>
      <c r="X2" s="395" t="s">
        <v>40</v>
      </c>
      <c r="Y2" s="24" t="s">
        <v>41</v>
      </c>
      <c r="Z2" s="26" t="s">
        <v>44</v>
      </c>
      <c r="AA2" s="26" t="s">
        <v>45</v>
      </c>
      <c r="AB2" s="26" t="s">
        <v>46</v>
      </c>
      <c r="AC2" s="26" t="s">
        <v>47</v>
      </c>
      <c r="AD2" s="26" t="s">
        <v>48</v>
      </c>
      <c r="AE2" s="26" t="s">
        <v>49</v>
      </c>
      <c r="AF2" s="26" t="s">
        <v>50</v>
      </c>
      <c r="AG2" s="26" t="s">
        <v>51</v>
      </c>
      <c r="AH2" s="25" t="s">
        <v>52</v>
      </c>
      <c r="AI2" s="25" t="s">
        <v>53</v>
      </c>
      <c r="AJ2" s="25" t="s">
        <v>54</v>
      </c>
      <c r="AK2" s="25" t="s">
        <v>56</v>
      </c>
      <c r="AL2" s="25" t="s">
        <v>57</v>
      </c>
      <c r="AM2" s="32" t="s">
        <v>248</v>
      </c>
      <c r="AN2" s="113"/>
      <c r="AO2" s="359"/>
      <c r="AQ2" s="2" t="s">
        <v>19</v>
      </c>
      <c r="AR2" s="317" t="s">
        <v>18</v>
      </c>
      <c r="AS2" s="2" t="s">
        <v>20</v>
      </c>
      <c r="AT2" s="12"/>
      <c r="AU2" s="122" t="s">
        <v>22</v>
      </c>
      <c r="AV2" s="122" t="s">
        <v>21</v>
      </c>
      <c r="AW2" s="121" t="s">
        <v>24</v>
      </c>
      <c r="AX2" s="134" t="s">
        <v>23</v>
      </c>
      <c r="AY2" s="135" t="s">
        <v>38</v>
      </c>
      <c r="AZ2" s="27" t="s">
        <v>28</v>
      </c>
      <c r="BA2" s="122" t="s">
        <v>25</v>
      </c>
      <c r="BB2" s="28" t="s">
        <v>29</v>
      </c>
      <c r="BC2" s="27" t="s">
        <v>31</v>
      </c>
      <c r="BD2" s="135" t="s">
        <v>39</v>
      </c>
      <c r="BE2" s="25" t="s">
        <v>56</v>
      </c>
      <c r="BF2" s="24" t="s">
        <v>41</v>
      </c>
      <c r="BG2" s="25"/>
      <c r="BH2" s="27" t="s">
        <v>27</v>
      </c>
      <c r="BI2" s="27" t="s">
        <v>30</v>
      </c>
      <c r="BJ2" s="27" t="s">
        <v>32</v>
      </c>
      <c r="BK2" s="24" t="s">
        <v>33</v>
      </c>
      <c r="BL2" s="133" t="s">
        <v>35</v>
      </c>
      <c r="BM2" s="135" t="s">
        <v>37</v>
      </c>
      <c r="BN2" s="395" t="s">
        <v>40</v>
      </c>
      <c r="BO2" s="26" t="s">
        <v>43</v>
      </c>
      <c r="BP2" s="26" t="s">
        <v>44</v>
      </c>
      <c r="BQ2" s="26" t="s">
        <v>45</v>
      </c>
      <c r="BR2" s="26" t="s">
        <v>46</v>
      </c>
      <c r="BS2" s="26" t="s">
        <v>47</v>
      </c>
      <c r="BT2" s="26" t="s">
        <v>48</v>
      </c>
      <c r="BU2" s="26" t="s">
        <v>49</v>
      </c>
      <c r="BV2" s="26" t="s">
        <v>50</v>
      </c>
      <c r="BW2" s="26" t="s">
        <v>51</v>
      </c>
      <c r="BX2" s="25" t="s">
        <v>52</v>
      </c>
      <c r="BY2" s="25" t="s">
        <v>53</v>
      </c>
      <c r="BZ2" s="25" t="s">
        <v>54</v>
      </c>
      <c r="CA2" s="25" t="s">
        <v>55</v>
      </c>
      <c r="CB2" s="25" t="s">
        <v>57</v>
      </c>
      <c r="CC2" s="32" t="s">
        <v>248</v>
      </c>
    </row>
    <row r="3" spans="1:256" ht="39.6" customHeight="1">
      <c r="A3" s="326" t="s">
        <v>74</v>
      </c>
      <c r="B3" s="325"/>
      <c r="C3" s="326" t="s">
        <v>74</v>
      </c>
      <c r="D3" s="12"/>
      <c r="E3" s="142" t="s">
        <v>168</v>
      </c>
      <c r="F3" s="144" t="s">
        <v>168</v>
      </c>
      <c r="G3" s="142" t="s">
        <v>168</v>
      </c>
      <c r="H3" s="143" t="s">
        <v>168</v>
      </c>
      <c r="I3" s="153" t="s">
        <v>168</v>
      </c>
      <c r="J3" s="146" t="s">
        <v>168</v>
      </c>
      <c r="K3" s="146" t="s">
        <v>168</v>
      </c>
      <c r="L3" s="154" t="s">
        <v>168</v>
      </c>
      <c r="M3" s="147" t="s">
        <v>168</v>
      </c>
      <c r="N3" s="142" t="s">
        <v>168</v>
      </c>
      <c r="O3" s="154" t="s">
        <v>168</v>
      </c>
      <c r="P3" s="151" t="s">
        <v>168</v>
      </c>
      <c r="Q3" s="151"/>
      <c r="R3" s="146" t="s">
        <v>168</v>
      </c>
      <c r="S3" s="146" t="s">
        <v>168</v>
      </c>
      <c r="T3" s="146" t="s">
        <v>168</v>
      </c>
      <c r="U3" s="148" t="s">
        <v>168</v>
      </c>
      <c r="V3" s="149" t="s">
        <v>168</v>
      </c>
      <c r="W3" s="151" t="s">
        <v>168</v>
      </c>
      <c r="X3" s="151" t="s">
        <v>168</v>
      </c>
      <c r="Y3" s="148" t="s">
        <v>168</v>
      </c>
      <c r="Z3" s="148" t="s">
        <v>168</v>
      </c>
      <c r="AA3" s="153" t="s">
        <v>168</v>
      </c>
      <c r="AB3" s="153" t="s">
        <v>168</v>
      </c>
      <c r="AC3" s="153" t="s">
        <v>168</v>
      </c>
      <c r="AD3" s="153" t="s">
        <v>168</v>
      </c>
      <c r="AE3" s="153" t="s">
        <v>168</v>
      </c>
      <c r="AF3" s="153" t="s">
        <v>168</v>
      </c>
      <c r="AG3" s="153" t="s">
        <v>168</v>
      </c>
      <c r="AH3" s="153" t="s">
        <v>168</v>
      </c>
      <c r="AI3" s="154" t="s">
        <v>168</v>
      </c>
      <c r="AJ3" s="154" t="s">
        <v>168</v>
      </c>
      <c r="AK3" s="154" t="s">
        <v>168</v>
      </c>
      <c r="AL3" s="154" t="s">
        <v>168</v>
      </c>
      <c r="AM3" s="155" t="s">
        <v>168</v>
      </c>
      <c r="AN3" s="113"/>
      <c r="AQ3" s="329" t="s">
        <v>77</v>
      </c>
      <c r="AR3" s="319"/>
      <c r="AS3" s="329" t="s">
        <v>77</v>
      </c>
      <c r="AT3" s="213"/>
      <c r="AU3" s="142" t="s">
        <v>168</v>
      </c>
      <c r="AV3" s="142" t="s">
        <v>168</v>
      </c>
      <c r="AW3" s="144" t="s">
        <v>168</v>
      </c>
      <c r="AX3" s="143" t="s">
        <v>168</v>
      </c>
      <c r="AY3" s="151" t="s">
        <v>168</v>
      </c>
      <c r="AZ3" s="146" t="s">
        <v>168</v>
      </c>
      <c r="BA3" s="142" t="s">
        <v>168</v>
      </c>
      <c r="BB3" s="147" t="s">
        <v>168</v>
      </c>
      <c r="BC3" s="146" t="s">
        <v>168</v>
      </c>
      <c r="BD3" s="154" t="s">
        <v>168</v>
      </c>
      <c r="BE3" s="151" t="s">
        <v>168</v>
      </c>
      <c r="BF3" s="151" t="s">
        <v>168</v>
      </c>
      <c r="BG3" s="154"/>
      <c r="BH3" s="146" t="s">
        <v>168</v>
      </c>
      <c r="BI3" s="146" t="s">
        <v>168</v>
      </c>
      <c r="BJ3" s="146" t="s">
        <v>168</v>
      </c>
      <c r="BK3" s="148" t="s">
        <v>168</v>
      </c>
      <c r="BL3" s="149" t="s">
        <v>168</v>
      </c>
      <c r="BM3" s="148" t="s">
        <v>168</v>
      </c>
      <c r="BN3" s="148" t="s">
        <v>168</v>
      </c>
      <c r="BO3" s="153" t="s">
        <v>168</v>
      </c>
      <c r="BP3" s="153" t="s">
        <v>168</v>
      </c>
      <c r="BQ3" s="153" t="s">
        <v>168</v>
      </c>
      <c r="BR3" s="153" t="s">
        <v>168</v>
      </c>
      <c r="BS3" s="153" t="s">
        <v>168</v>
      </c>
      <c r="BT3" s="153" t="s">
        <v>168</v>
      </c>
      <c r="BU3" s="153" t="s">
        <v>168</v>
      </c>
      <c r="BV3" s="153" t="s">
        <v>168</v>
      </c>
      <c r="BW3" s="153" t="s">
        <v>168</v>
      </c>
      <c r="BX3" s="154" t="s">
        <v>168</v>
      </c>
      <c r="BY3" s="154" t="s">
        <v>168</v>
      </c>
      <c r="BZ3" s="154" t="s">
        <v>168</v>
      </c>
      <c r="CA3" s="154" t="s">
        <v>168</v>
      </c>
      <c r="CB3" s="154" t="s">
        <v>168</v>
      </c>
      <c r="CC3" s="162"/>
    </row>
    <row r="4" spans="1:256" s="13" customFormat="1" ht="18" customHeight="1">
      <c r="A4" s="425"/>
      <c r="B4" s="325"/>
      <c r="C4" s="428" t="s">
        <v>227</v>
      </c>
      <c r="D4" s="417"/>
      <c r="E4" s="299">
        <v>1</v>
      </c>
      <c r="F4" s="299">
        <v>2</v>
      </c>
      <c r="G4" s="299">
        <v>3</v>
      </c>
      <c r="H4" s="299">
        <v>4</v>
      </c>
      <c r="I4" s="299">
        <v>5</v>
      </c>
      <c r="J4" s="299">
        <v>6</v>
      </c>
      <c r="K4" s="299">
        <v>7</v>
      </c>
      <c r="L4" s="299">
        <v>8</v>
      </c>
      <c r="M4" s="299">
        <v>9</v>
      </c>
      <c r="N4" s="299">
        <v>10</v>
      </c>
      <c r="O4" s="299">
        <v>11</v>
      </c>
      <c r="P4" s="299">
        <v>12</v>
      </c>
      <c r="Q4" s="299"/>
      <c r="R4" s="299"/>
      <c r="S4" s="299"/>
      <c r="T4" s="299"/>
      <c r="U4" s="299"/>
      <c r="V4" s="299"/>
      <c r="W4" s="299"/>
      <c r="X4" s="299"/>
      <c r="Y4" s="299"/>
      <c r="Z4" s="299"/>
      <c r="AA4" s="299"/>
      <c r="AB4" s="299"/>
      <c r="AC4" s="299"/>
      <c r="AD4" s="299"/>
      <c r="AE4" s="299"/>
      <c r="AF4" s="299"/>
      <c r="AG4" s="299"/>
      <c r="AH4" s="299"/>
      <c r="AI4" s="299"/>
      <c r="AJ4" s="299"/>
      <c r="AK4" s="299"/>
      <c r="AL4" s="299"/>
      <c r="AM4" s="373"/>
      <c r="AN4" s="163"/>
      <c r="AQ4" s="426"/>
      <c r="AR4" s="319"/>
      <c r="AS4" s="427" t="s">
        <v>162</v>
      </c>
      <c r="AT4" s="402"/>
      <c r="AU4" s="585">
        <v>1</v>
      </c>
      <c r="AV4" s="585">
        <v>2</v>
      </c>
      <c r="AW4" s="585">
        <v>3</v>
      </c>
      <c r="AX4" s="585">
        <v>4</v>
      </c>
      <c r="AY4" s="585">
        <v>5</v>
      </c>
      <c r="AZ4" s="585">
        <v>6</v>
      </c>
      <c r="BA4" s="585">
        <v>7</v>
      </c>
      <c r="BB4" s="585">
        <v>8</v>
      </c>
      <c r="BC4" s="585">
        <v>9</v>
      </c>
      <c r="BD4" s="585">
        <v>10</v>
      </c>
      <c r="BE4" s="585">
        <v>11</v>
      </c>
      <c r="BF4" s="585">
        <v>12</v>
      </c>
      <c r="BG4" s="585"/>
      <c r="BH4" s="585"/>
      <c r="BI4" s="585"/>
      <c r="BJ4" s="585"/>
      <c r="BK4" s="585"/>
      <c r="BL4" s="585"/>
      <c r="BM4" s="585"/>
      <c r="BN4" s="585"/>
      <c r="BO4" s="585"/>
      <c r="BP4" s="585"/>
      <c r="BQ4" s="585"/>
      <c r="BR4" s="585"/>
      <c r="BS4" s="585"/>
      <c r="BT4" s="585"/>
      <c r="BU4" s="585"/>
      <c r="BV4" s="585"/>
      <c r="BW4" s="585"/>
      <c r="BX4" s="585"/>
      <c r="BY4" s="585"/>
      <c r="BZ4" s="585"/>
      <c r="CB4" s="419"/>
      <c r="CC4" s="373"/>
    </row>
    <row r="5" spans="1:256" s="308" customFormat="1" ht="18">
      <c r="A5" s="308" t="s">
        <v>82</v>
      </c>
      <c r="B5" s="318" t="s">
        <v>249</v>
      </c>
      <c r="C5" s="308" t="s">
        <v>219</v>
      </c>
      <c r="E5" s="330">
        <f>AVERAGE('2018-2019 By Site'!F4:F12)</f>
        <v>62.740740740740733</v>
      </c>
      <c r="F5" s="330">
        <f>AVERAGE('2018-2019 By Site'!G4:G12)</f>
        <v>1.4814814814814815E-2</v>
      </c>
      <c r="G5" s="330">
        <f>AVERAGE('2018-2019 By Site'!H4:H12)</f>
        <v>15.392592592592592</v>
      </c>
      <c r="H5" s="330">
        <f>AVERAGE('2018-2019 By Site'!I4:I12)</f>
        <v>2.4296296296296296</v>
      </c>
      <c r="I5" s="330">
        <f>AVERAGE('2018-2019 By Site'!J4:J12)</f>
        <v>0</v>
      </c>
      <c r="J5" s="330">
        <f>AVERAGE('2018-2019 By Site'!K4:K12)</f>
        <v>2.2666666666666666</v>
      </c>
      <c r="K5" s="330">
        <f>AVERAGE('2018-2019 By Site'!L4:L12)</f>
        <v>2.9629629629629631E-2</v>
      </c>
      <c r="L5" s="330">
        <f>AVERAGE('2018-2019 By Site'!M4:M12)</f>
        <v>7.407407407407407E-2</v>
      </c>
      <c r="M5" s="330">
        <f>AVERAGE('2018-2019 By Site'!N4:N12)</f>
        <v>0.19259259259259259</v>
      </c>
      <c r="N5" s="330">
        <f>AVERAGE('2018-2019 By Site'!O4:O12)</f>
        <v>0</v>
      </c>
      <c r="O5" s="330">
        <f>AVERAGE('2018-2019 By Site'!P4:P12)</f>
        <v>0</v>
      </c>
      <c r="P5" s="330">
        <f>AVERAGE('2018-2019 By Site'!Q4:Q12)</f>
        <v>1.4814814814814815E-2</v>
      </c>
      <c r="Q5" s="330"/>
      <c r="R5" s="330">
        <f>AVERAGE('2018-2019 By Site'!S4:S12)</f>
        <v>0</v>
      </c>
      <c r="S5" s="330">
        <f>AVERAGE('2018-2019 By Site'!T4:T12)</f>
        <v>0</v>
      </c>
      <c r="T5" s="330">
        <f>AVERAGE('2018-2019 By Site'!U4:U12)</f>
        <v>0</v>
      </c>
      <c r="U5" s="330">
        <f>AVERAGE('2018-2019 By Site'!V4:V12)</f>
        <v>0</v>
      </c>
      <c r="V5" s="330">
        <v>0</v>
      </c>
      <c r="W5" s="330">
        <f>AVERAGE('2018-2019 By Site'!X4:X12)</f>
        <v>0</v>
      </c>
      <c r="X5" s="330">
        <f>AVERAGE('2018-2019 By Site'!Y4:Y12)</f>
        <v>0</v>
      </c>
      <c r="Y5" s="330">
        <f>AVERAGE('2018-2019 By Site'!Z4:Z12)</f>
        <v>0</v>
      </c>
      <c r="Z5" s="330">
        <f>AVERAGE('2018-2019 By Site'!AA4:AA12)</f>
        <v>0</v>
      </c>
      <c r="AA5" s="330">
        <v>0</v>
      </c>
      <c r="AB5" s="330">
        <v>0</v>
      </c>
      <c r="AC5" s="330">
        <v>0</v>
      </c>
      <c r="AD5" s="330">
        <v>0</v>
      </c>
      <c r="AE5" s="330">
        <f>AVERAGE('2018-2019 By Site'!AF4:AF12)</f>
        <v>1.4814814814814815E-2</v>
      </c>
      <c r="AF5" s="330">
        <f>AVERAGE('2018-2019 By Site'!AG4:AG12)</f>
        <v>0</v>
      </c>
      <c r="AG5" s="330">
        <v>0</v>
      </c>
      <c r="AH5" s="330">
        <v>0</v>
      </c>
      <c r="AI5" s="330">
        <f>AVERAGE('2018-2019 By Site'!AJ4:AJ12)</f>
        <v>0</v>
      </c>
      <c r="AJ5" s="330">
        <v>0</v>
      </c>
      <c r="AK5" s="330">
        <v>0</v>
      </c>
      <c r="AL5" s="330">
        <f>AVERAGE('2018-2019 By Site'!AM4:AM12)</f>
        <v>0</v>
      </c>
      <c r="AM5" s="324">
        <v>83</v>
      </c>
      <c r="AN5"/>
      <c r="AO5" s="267">
        <f>SUM(E5:AL5)</f>
        <v>83.17037037037035</v>
      </c>
      <c r="AP5"/>
      <c r="AQ5" s="306" t="s">
        <v>82</v>
      </c>
      <c r="AR5" s="315" t="s">
        <v>249</v>
      </c>
      <c r="AS5" s="312" t="s">
        <v>250</v>
      </c>
      <c r="AT5" s="1534"/>
      <c r="AU5" s="335">
        <f>AVERAGE('2018-2019 By Site'!AV4:AV5)</f>
        <v>0</v>
      </c>
      <c r="AV5" s="335">
        <f>AVERAGE('2018-2019 By Site'!AW4:AW5)</f>
        <v>163.09887869520898</v>
      </c>
      <c r="AW5" s="335">
        <f>AVERAGE('2018-2019 By Site'!AX4:AX5)</f>
        <v>0</v>
      </c>
      <c r="AX5" s="335">
        <f>AVERAGE('2018-2019 By Site'!AY4:AY5)</f>
        <v>0</v>
      </c>
      <c r="AY5" s="335">
        <f>AVERAGE('2018-2019 By Site'!AZ4:AZ5)</f>
        <v>0</v>
      </c>
      <c r="AZ5" s="335">
        <f>AVERAGE('2018-2019 By Site'!BA4:BA5)</f>
        <v>0</v>
      </c>
      <c r="BA5" s="335">
        <f>AVERAGE('2018-2019 By Site'!BB4:BB5)</f>
        <v>0</v>
      </c>
      <c r="BB5" s="335">
        <f>AVERAGE('2018-2019 By Site'!BC4:BC5)</f>
        <v>0</v>
      </c>
      <c r="BC5" s="335">
        <f>AVERAGE('2018-2019 By Site'!BD4:BD5)</f>
        <v>0</v>
      </c>
      <c r="BD5" s="335">
        <f>AVERAGE('2018-2019 By Site'!BE4:BE5)</f>
        <v>0</v>
      </c>
      <c r="BE5" s="335">
        <v>0</v>
      </c>
      <c r="BF5" s="335">
        <f>AVERAGE('2018-2019 By Site'!BG4:BG5)</f>
        <v>0</v>
      </c>
      <c r="BG5" s="335"/>
      <c r="BH5" s="335">
        <f>AVERAGE('2018-2019 By Site'!BI4:BI5)</f>
        <v>0</v>
      </c>
      <c r="BI5" s="335">
        <f>AVERAGE('2018-2019 By Site'!BJ4:BJ5)</f>
        <v>0</v>
      </c>
      <c r="BJ5" s="335">
        <f>AVERAGE('2018-2019 By Site'!BK4:BK5)</f>
        <v>0</v>
      </c>
      <c r="BK5" s="335">
        <f>AVERAGE('2018-2019 By Site'!BL4:BL5)</f>
        <v>0</v>
      </c>
      <c r="BL5" s="335">
        <f>AVERAGE('2018-2019 By Site'!BM4:BM5)</f>
        <v>0</v>
      </c>
      <c r="BM5" s="335">
        <v>0</v>
      </c>
      <c r="BN5" s="335">
        <f>AVERAGE('2018-2019 By Site'!BO4:BO5)</f>
        <v>0</v>
      </c>
      <c r="BO5" s="335">
        <f>AVERAGE('2018-2019 By Site'!BP4:BP5)</f>
        <v>0</v>
      </c>
      <c r="BP5" s="335">
        <f>AVERAGE('2018-2019 By Site'!BQ4:BQ5)</f>
        <v>0</v>
      </c>
      <c r="BQ5" s="335">
        <v>0</v>
      </c>
      <c r="BR5" s="335">
        <v>0</v>
      </c>
      <c r="BS5" s="335">
        <v>0</v>
      </c>
      <c r="BT5" s="335">
        <v>0</v>
      </c>
      <c r="BU5" s="335">
        <f>AVERAGE('2018-2019 By Site'!BV4:BV5)</f>
        <v>0</v>
      </c>
      <c r="BV5" s="335">
        <f>AVERAGE('2018-2019 By Site'!BW4:BW5)</f>
        <v>0</v>
      </c>
      <c r="BW5" s="335">
        <v>0</v>
      </c>
      <c r="BX5" s="335">
        <v>0</v>
      </c>
      <c r="BY5" s="335">
        <f>AVERAGE('2018-2019 By Site'!BZ4:BZ5)</f>
        <v>0</v>
      </c>
      <c r="BZ5" s="335">
        <v>0</v>
      </c>
      <c r="CA5" s="335">
        <v>0</v>
      </c>
      <c r="CB5" s="335">
        <v>0</v>
      </c>
      <c r="CC5" s="324">
        <v>163.09887869520898</v>
      </c>
      <c r="CD5" s="586">
        <f>SUM(AU5:CB5)</f>
        <v>163.09887869520898</v>
      </c>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row>
    <row r="6" spans="1:256" s="308" customFormat="1" ht="18">
      <c r="A6" s="308" t="s">
        <v>82</v>
      </c>
      <c r="B6" s="318" t="s">
        <v>251</v>
      </c>
      <c r="C6" s="308" t="s">
        <v>219</v>
      </c>
      <c r="D6" s="308">
        <v>0</v>
      </c>
      <c r="E6" s="330">
        <f>AVERAGE('2018-2019 By Site'!F13:F21)</f>
        <v>8.4740740740740748</v>
      </c>
      <c r="F6" s="330">
        <f>AVERAGE('2018-2019 By Site'!G13:G21)</f>
        <v>5.2444444444444445</v>
      </c>
      <c r="G6" s="330">
        <f>AVERAGE('2018-2019 By Site'!H13:H21)</f>
        <v>5.4814814814814818</v>
      </c>
      <c r="H6" s="330">
        <f>AVERAGE('2018-2019 By Site'!I13:I21)</f>
        <v>19.185185185185187</v>
      </c>
      <c r="I6" s="330">
        <f>AVERAGE('2018-2019 By Site'!J13:J21)</f>
        <v>5.0814814814814815</v>
      </c>
      <c r="J6" s="330">
        <f>AVERAGE('2018-2019 By Site'!K13:K21)</f>
        <v>0</v>
      </c>
      <c r="K6" s="330">
        <f>AVERAGE('2018-2019 By Site'!L13:L21)</f>
        <v>2.9629629629629631E-2</v>
      </c>
      <c r="L6" s="330">
        <f>AVERAGE('2018-2019 By Site'!M13:M21)</f>
        <v>0.19259259259259259</v>
      </c>
      <c r="M6" s="330">
        <f>AVERAGE('2018-2019 By Site'!N13:N21)</f>
        <v>0.3259259259259259</v>
      </c>
      <c r="N6" s="330">
        <f>AVERAGE('2018-2019 By Site'!O13:O21)</f>
        <v>0</v>
      </c>
      <c r="O6" s="330">
        <f>AVERAGE('2018-2019 By Site'!P13:P21)</f>
        <v>5.9259259259259262E-2</v>
      </c>
      <c r="P6" s="330">
        <f>AVERAGE('2018-2019 By Site'!Q13:Q21)</f>
        <v>0</v>
      </c>
      <c r="Q6" s="330"/>
      <c r="R6" s="330">
        <f>AVERAGE('2018-2019 By Site'!S13:S21)</f>
        <v>2.9629629629629631E-2</v>
      </c>
      <c r="S6" s="330">
        <f>AVERAGE('2018-2019 By Site'!T13:T21)</f>
        <v>1.4814814814814815E-2</v>
      </c>
      <c r="T6" s="330">
        <f>AVERAGE('2018-2019 By Site'!U13:U21)</f>
        <v>0</v>
      </c>
      <c r="U6" s="330">
        <f>AVERAGE('2018-2019 By Site'!V13:V21)</f>
        <v>0</v>
      </c>
      <c r="V6" s="330">
        <f>AVERAGE('2018-2019 By Site'!W13:W21)</f>
        <v>1.4814814814814815E-2</v>
      </c>
      <c r="W6" s="330">
        <f>AVERAGE('2018-2019 By Site'!X13:X21)</f>
        <v>0</v>
      </c>
      <c r="X6" s="330">
        <f>AVERAGE('2018-2019 By Site'!Y13:Y21)</f>
        <v>0</v>
      </c>
      <c r="Y6" s="330">
        <f>AVERAGE('2018-2019 By Site'!Z13:Z21)</f>
        <v>0</v>
      </c>
      <c r="Z6" s="330">
        <f>AVERAGE('2018-2019 By Site'!AA13:AA21)</f>
        <v>0</v>
      </c>
      <c r="AA6" s="330">
        <f>AVERAGE('2018-2019 By Site'!AB13:AB21)</f>
        <v>0</v>
      </c>
      <c r="AB6" s="330">
        <f>AVERAGE('2018-2019 By Site'!AC13:AC21)</f>
        <v>0</v>
      </c>
      <c r="AC6" s="330">
        <f>AVERAGE('2018-2019 By Site'!AD13:AD21)</f>
        <v>0</v>
      </c>
      <c r="AD6" s="330">
        <f>AVERAGE('2018-2019 By Site'!AE13:AE21)</f>
        <v>0</v>
      </c>
      <c r="AE6" s="330">
        <f>AVERAGE('2018-2019 By Site'!AF13:AF21)</f>
        <v>0</v>
      </c>
      <c r="AF6" s="330">
        <f>AVERAGE('2018-2019 By Site'!AG13:AG21)</f>
        <v>2.9629629629629631E-2</v>
      </c>
      <c r="AG6" s="330">
        <f>AVERAGE('2018-2019 By Site'!AH13:AH21)</f>
        <v>0</v>
      </c>
      <c r="AH6" s="330">
        <f>AVERAGE('2018-2019 By Site'!AI13:AI21)</f>
        <v>0</v>
      </c>
      <c r="AI6" s="330">
        <f>AVERAGE('2018-2019 By Site'!AJ13:AJ21)</f>
        <v>0.13333333333333333</v>
      </c>
      <c r="AJ6" s="330">
        <f>AVERAGE('2018-2019 By Site'!AK13:AK21)</f>
        <v>0</v>
      </c>
      <c r="AK6" s="330">
        <f>AVERAGE('2018-2019 By Site'!AL13:AL21)</f>
        <v>0</v>
      </c>
      <c r="AL6" s="330">
        <f>AVERAGE('2018-2019 By Site'!AM13:AM21)</f>
        <v>0</v>
      </c>
      <c r="AM6" s="324">
        <v>44.296296296296291</v>
      </c>
      <c r="AN6"/>
      <c r="AO6" s="267">
        <f t="shared" ref="AO6:AO52" si="0">SUM(E6:AL6)</f>
        <v>44.296296296296291</v>
      </c>
      <c r="AP6"/>
      <c r="AQ6" s="306" t="s">
        <v>82</v>
      </c>
      <c r="AR6" s="315" t="s">
        <v>251</v>
      </c>
      <c r="AS6" s="312" t="s">
        <v>250</v>
      </c>
      <c r="AT6" s="1534">
        <v>0</v>
      </c>
      <c r="AU6" s="334">
        <f>AVERAGE('2018-2019 By Site'!AV6:AV9)</f>
        <v>142.74</v>
      </c>
      <c r="AV6" s="334">
        <f>AVERAGE('2018-2019 By Site'!AW6:AW9)</f>
        <v>30.195000000000004</v>
      </c>
      <c r="AW6" s="334">
        <f>AVERAGE('2018-2019 By Site'!AX6:AX9)</f>
        <v>0</v>
      </c>
      <c r="AX6" s="334">
        <f>AVERAGE('2018-2019 By Site'!AY6:AY9)</f>
        <v>16.470000000000002</v>
      </c>
      <c r="AY6" s="334">
        <f>AVERAGE('2018-2019 By Site'!AZ6:AZ9)</f>
        <v>236.07000000000002</v>
      </c>
      <c r="AZ6" s="334">
        <f>AVERAGE('2018-2019 By Site'!BA6:BA9)</f>
        <v>0</v>
      </c>
      <c r="BA6" s="334">
        <f>AVERAGE('2018-2019 By Site'!BB6:BB9)</f>
        <v>0</v>
      </c>
      <c r="BB6" s="334">
        <f>AVERAGE('2018-2019 By Site'!BC6:BC9)</f>
        <v>2.7450000000000001</v>
      </c>
      <c r="BC6" s="334">
        <f>AVERAGE('2018-2019 By Site'!BD6:BD9)</f>
        <v>0</v>
      </c>
      <c r="BD6" s="334">
        <f>AVERAGE('2018-2019 By Site'!BE6:BE9)</f>
        <v>0</v>
      </c>
      <c r="BE6" s="334">
        <f>AVERAGE('2018-2019 By Site'!BF6:BF9)</f>
        <v>0</v>
      </c>
      <c r="BF6" s="334">
        <f>AVERAGE('2018-2019 By Site'!BG6:BG9)</f>
        <v>0</v>
      </c>
      <c r="BG6" s="335"/>
      <c r="BH6" s="334">
        <f>AVERAGE('2018-2019 By Site'!BI6:BI9)</f>
        <v>0</v>
      </c>
      <c r="BI6" s="334">
        <f>AVERAGE('2018-2019 By Site'!BJ6:BJ9)</f>
        <v>0</v>
      </c>
      <c r="BJ6" s="334">
        <f>AVERAGE('2018-2019 By Site'!BK6:BK9)</f>
        <v>0</v>
      </c>
      <c r="BK6" s="334">
        <f>AVERAGE('2018-2019 By Site'!BL6:BL9)</f>
        <v>0</v>
      </c>
      <c r="BL6" s="334">
        <f>AVERAGE('2018-2019 By Site'!BM6:BM9)</f>
        <v>0</v>
      </c>
      <c r="BM6" s="334">
        <f>AVERAGE('2018-2019 By Site'!BN6:BN9)</f>
        <v>0</v>
      </c>
      <c r="BN6" s="334">
        <f>AVERAGE('2018-2019 By Site'!BO6:BO9)</f>
        <v>0</v>
      </c>
      <c r="BO6" s="334">
        <f>AVERAGE('2018-2019 By Site'!BP6:BP9)</f>
        <v>8.2349999999999994</v>
      </c>
      <c r="BP6" s="334">
        <f>AVERAGE('2018-2019 By Site'!BQ6:BQ9)</f>
        <v>0</v>
      </c>
      <c r="BQ6" s="334">
        <f>AVERAGE('2018-2019 By Site'!BR6:BR9)</f>
        <v>0</v>
      </c>
      <c r="BR6" s="334">
        <f>AVERAGE('2018-2019 By Site'!BS6:BS9)</f>
        <v>0</v>
      </c>
      <c r="BS6" s="334">
        <f>AVERAGE('2018-2019 By Site'!BT6:BT9)</f>
        <v>0</v>
      </c>
      <c r="BT6" s="334">
        <f>AVERAGE('2018-2019 By Site'!BU6:BU9)</f>
        <v>0</v>
      </c>
      <c r="BU6" s="334">
        <f>AVERAGE('2018-2019 By Site'!BV6:BV9)</f>
        <v>0</v>
      </c>
      <c r="BV6" s="334">
        <f>AVERAGE('2018-2019 By Site'!BW6:BW9)</f>
        <v>0</v>
      </c>
      <c r="BW6" s="334">
        <f>AVERAGE('2018-2019 By Site'!BX6:BX9)</f>
        <v>0</v>
      </c>
      <c r="BX6" s="334">
        <f>AVERAGE('2018-2019 By Site'!BY6:BY9)</f>
        <v>0</v>
      </c>
      <c r="BY6" s="334">
        <f>AVERAGE('2018-2019 By Site'!BZ6:BZ9)</f>
        <v>0</v>
      </c>
      <c r="BZ6" s="334">
        <f>AVERAGE('2018-2019 By Site'!CA6:CA9)</f>
        <v>0</v>
      </c>
      <c r="CA6" s="334">
        <f>AVERAGE('2018-2019 By Site'!CB6:CB9)</f>
        <v>0</v>
      </c>
      <c r="CB6" s="334">
        <f>AVERAGE('2018-2019 By Site'!CC6:CC9)</f>
        <v>0</v>
      </c>
      <c r="CC6" s="324">
        <v>436.45500000000004</v>
      </c>
      <c r="CD6" s="586">
        <f>SUM(AU6:CB6)</f>
        <v>436.45500000000004</v>
      </c>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row>
    <row r="7" spans="1:256" s="1430" customFormat="1" ht="18">
      <c r="A7" s="308"/>
      <c r="B7" s="318"/>
      <c r="C7" s="328" t="s">
        <v>252</v>
      </c>
      <c r="D7" s="308"/>
      <c r="E7" s="1417">
        <f>STDEV('2018-2019 By Site'!F4:F12)/SQRT(COUNT('2018-2019 By Site'!F4:F12))</f>
        <v>29.923137017093623</v>
      </c>
      <c r="F7" s="1417">
        <f>STDEV('2018-2019 By Site'!G4:G12)/SQRT(COUNT('2018-2019 By Site'!G4:G12))</f>
        <v>1.4814814814814815E-2</v>
      </c>
      <c r="G7" s="1417">
        <f>STDEV('2018-2019 By Site'!H4:H12)/SQRT(COUNT('2018-2019 By Site'!H4:H12))</f>
        <v>13.15914198694761</v>
      </c>
      <c r="H7" s="1417">
        <f>STDEV('2018-2019 By Site'!I4:I12)/SQRT(COUNT('2018-2019 By Site'!I4:I12))</f>
        <v>1.2905693600022745</v>
      </c>
      <c r="I7" s="1417">
        <f>STDEV('2018-2019 By Site'!J4:J12)/SQRT(COUNT('2018-2019 By Site'!J4:J12))</f>
        <v>0</v>
      </c>
      <c r="J7" s="1417">
        <f>STDEV('2018-2019 By Site'!K4:K12)/SQRT(COUNT('2018-2019 By Site'!K4:K12))</f>
        <v>2.2168824734826535</v>
      </c>
      <c r="K7" s="1417">
        <f>STDEV('2018-2019 By Site'!L4:L12)/SQRT(COUNT('2018-2019 By Site'!L4:L12))</f>
        <v>1.959815785973771E-2</v>
      </c>
      <c r="L7" s="1417">
        <f>STDEV('2018-2019 By Site'!M4:M12)/SQRT(COUNT('2018-2019 By Site'!M4:M12))</f>
        <v>7.407407407407407E-2</v>
      </c>
      <c r="M7" s="1417">
        <f>STDEV('2018-2019 By Site'!N4:N12)/SQRT(COUNT('2018-2019 By Site'!N4:N12))</f>
        <v>0.19259259259259262</v>
      </c>
      <c r="N7" s="1417">
        <f>STDEV('2018-2019 By Site'!O4:O12)/SQRT(COUNT('2018-2019 By Site'!O4:O12))</f>
        <v>0</v>
      </c>
      <c r="O7" s="1417" t="e">
        <f>STDEV('2018-2019 By Site'!P4:P12)/SQRT(COUNT('2018-2019 By Site'!P4:P12))</f>
        <v>#DIV/0!</v>
      </c>
      <c r="P7" s="1417">
        <f>STDEV('2018-2019 By Site'!Q4:Q12)/SQRT(COUNT('2018-2019 By Site'!Q4:Q12))</f>
        <v>1.4814814814814815E-2</v>
      </c>
      <c r="Q7" s="1417" t="e">
        <f>STDEV('2018-2019 By Site'!R4:R12)/SQRT(COUNT('2018-2019 By Site'!R4:R12))</f>
        <v>#DIV/0!</v>
      </c>
      <c r="R7" s="1417">
        <f>STDEV('2018-2019 By Site'!S4:S12)/SQRT(COUNT('2018-2019 By Site'!S4:S12))</f>
        <v>0</v>
      </c>
      <c r="S7" s="1417">
        <f>STDEV('2018-2019 By Site'!T4:T12)/SQRT(COUNT('2018-2019 By Site'!T4:T12))</f>
        <v>0</v>
      </c>
      <c r="T7" s="1417">
        <f>STDEV('2018-2019 By Site'!U4:U12)/SQRT(COUNT('2018-2019 By Site'!U4:U12))</f>
        <v>0</v>
      </c>
      <c r="U7" s="1417">
        <f>STDEV('2018-2019 By Site'!V4:V12)/SQRT(COUNT('2018-2019 By Site'!V4:V12))</f>
        <v>0</v>
      </c>
      <c r="V7" s="1417" t="e">
        <f>STDEV('2018-2019 By Site'!W4:W12)/SQRT(COUNT('2018-2019 By Site'!W4:W12))</f>
        <v>#DIV/0!</v>
      </c>
      <c r="W7" s="1417">
        <f>STDEV('2018-2019 By Site'!X4:X12)/SQRT(COUNT('2018-2019 By Site'!X4:X12))</f>
        <v>0</v>
      </c>
      <c r="X7" s="1417">
        <f>STDEV('2018-2019 By Site'!Y4:Y12)/SQRT(COUNT('2018-2019 By Site'!Y4:Y12))</f>
        <v>0</v>
      </c>
      <c r="Y7" s="1417">
        <f>STDEV('2018-2019 By Site'!Z4:Z12)/SQRT(COUNT('2018-2019 By Site'!Z4:Z12))</f>
        <v>0</v>
      </c>
      <c r="Z7" s="1417">
        <f>STDEV('2018-2019 By Site'!AA4:AA12)/SQRT(COUNT('2018-2019 By Site'!AA4:AA12))</f>
        <v>0</v>
      </c>
      <c r="AA7" s="1417" t="e">
        <f>STDEV('2018-2019 By Site'!AB4:AB12)/SQRT(COUNT('2018-2019 By Site'!AB4:AB12))</f>
        <v>#DIV/0!</v>
      </c>
      <c r="AB7" s="1417" t="e">
        <f>STDEV('2018-2019 By Site'!AC4:AC12)/SQRT(COUNT('2018-2019 By Site'!AC4:AC12))</f>
        <v>#DIV/0!</v>
      </c>
      <c r="AC7" s="1417" t="e">
        <f>STDEV('2018-2019 By Site'!AD4:AD12)/SQRT(COUNT('2018-2019 By Site'!AD4:AD12))</f>
        <v>#DIV/0!</v>
      </c>
      <c r="AD7" s="1417" t="e">
        <f>STDEV('2018-2019 By Site'!AE4:AE12)/SQRT(COUNT('2018-2019 By Site'!AE4:AE12))</f>
        <v>#DIV/0!</v>
      </c>
      <c r="AE7" s="1417">
        <f>STDEV('2018-2019 By Site'!AF4:AF12)/SQRT(COUNT('2018-2019 By Site'!AF4:AF12))</f>
        <v>1.4814814814814815E-2</v>
      </c>
      <c r="AF7" s="1417">
        <f>STDEV('2018-2019 By Site'!AG4:AG12)/SQRT(COUNT('2018-2019 By Site'!AG4:AG12))</f>
        <v>0</v>
      </c>
      <c r="AG7" s="1417" t="e">
        <f>STDEV('2018-2019 By Site'!AH4:AH12)/SQRT(COUNT('2018-2019 By Site'!AH4:AH12))</f>
        <v>#DIV/0!</v>
      </c>
      <c r="AH7" s="1417" t="e">
        <f>STDEV('2018-2019 By Site'!AI4:AI12)/SQRT(COUNT('2018-2019 By Site'!AI4:AI12))</f>
        <v>#DIV/0!</v>
      </c>
      <c r="AI7" s="1417">
        <f>STDEV('2018-2019 By Site'!AJ4:AJ12)/SQRT(COUNT('2018-2019 By Site'!AJ4:AJ12))</f>
        <v>0</v>
      </c>
      <c r="AJ7" s="1417" t="e">
        <f>STDEV('2018-2019 By Site'!AK4:AK12)/SQRT(COUNT('2018-2019 By Site'!AK4:AK12))</f>
        <v>#DIV/0!</v>
      </c>
      <c r="AK7" s="1417" t="e">
        <f>STDEV('2018-2019 By Site'!AL4:AL12)/SQRT(COUNT('2018-2019 By Site'!AL4:AL12))</f>
        <v>#DIV/0!</v>
      </c>
      <c r="AL7" s="1417" t="e">
        <f>STDEV('2018-2019 By Site'!AM4:AM12)/SQRT(COUNT('2018-2019 By Site'!AM4:AM12))</f>
        <v>#DIV/0!</v>
      </c>
      <c r="AM7" s="1417">
        <f>STDEV('2018-2019 By Site'!AN4:AN12)/SQRT(COUNT('2018-2019 By Site'!AN4:AN12))</f>
        <v>34.130127003469774</v>
      </c>
      <c r="AN7"/>
      <c r="AO7" s="267"/>
      <c r="AP7"/>
      <c r="AQ7" s="306"/>
      <c r="AR7" s="315"/>
      <c r="AS7" s="328" t="s">
        <v>252</v>
      </c>
      <c r="AT7" s="1534"/>
      <c r="AU7" s="334">
        <f>STDEV('2018-2019 By Site'!AV4:AV5)/SQRT(COUNT('2018-2019 By Site'!AV4:AV5))</f>
        <v>0</v>
      </c>
      <c r="AV7" s="334">
        <f>STDEV('2018-2019 By Site'!AW4:AW5)/SQRT(COUNT('2018-2019 By Site'!AW4:AW5))</f>
        <v>163.09887869520898</v>
      </c>
      <c r="AW7" s="334">
        <f>STDEV('2018-2019 By Site'!AX4:AX5)/SQRT(COUNT('2018-2019 By Site'!AX4:AX5))</f>
        <v>0</v>
      </c>
      <c r="AX7" s="334">
        <f>STDEV('2018-2019 By Site'!AY4:AY5)/SQRT(COUNT('2018-2019 By Site'!AY4:AY5))</f>
        <v>0</v>
      </c>
      <c r="AY7" s="334">
        <f>STDEV('2018-2019 By Site'!AZ4:AZ5)/SQRT(COUNT('2018-2019 By Site'!AZ4:AZ5))</f>
        <v>0</v>
      </c>
      <c r="AZ7" s="334">
        <f>STDEV('2018-2019 By Site'!BA4:BA5)/SQRT(COUNT('2018-2019 By Site'!BA4:BA5))</f>
        <v>0</v>
      </c>
      <c r="BA7" s="334">
        <f>STDEV('2018-2019 By Site'!BB4:BB5)/SQRT(COUNT('2018-2019 By Site'!BB4:BB5))</f>
        <v>0</v>
      </c>
      <c r="BB7" s="334">
        <f>STDEV('2018-2019 By Site'!BC4:BC5)/SQRT(COUNT('2018-2019 By Site'!BC4:BC5))</f>
        <v>0</v>
      </c>
      <c r="BC7" s="334">
        <f>STDEV('2018-2019 By Site'!BD4:BD5)/SQRT(COUNT('2018-2019 By Site'!BD4:BD5))</f>
        <v>0</v>
      </c>
      <c r="BD7" s="334">
        <f>STDEV('2018-2019 By Site'!BE4:BE5)/SQRT(COUNT('2018-2019 By Site'!BE4:BE5))</f>
        <v>0</v>
      </c>
      <c r="BE7" s="334" t="e">
        <f>STDEV('2018-2019 By Site'!BF4:BF5)/SQRT(COUNT('2018-2019 By Site'!BF4:BF5))</f>
        <v>#DIV/0!</v>
      </c>
      <c r="BF7" s="334">
        <f>STDEV('2018-2019 By Site'!BG4:BG5)/SQRT(COUNT('2018-2019 By Site'!BG4:BG5))</f>
        <v>0</v>
      </c>
      <c r="BG7" s="334" t="e">
        <f>STDEV('2018-2019 By Site'!BH4:BH5)/SQRT(COUNT('2018-2019 By Site'!BH4:BH5))</f>
        <v>#DIV/0!</v>
      </c>
      <c r="BH7" s="334">
        <f>STDEV('2018-2019 By Site'!BI4:BI5)/SQRT(COUNT('2018-2019 By Site'!BI4:BI5))</f>
        <v>0</v>
      </c>
      <c r="BI7" s="334">
        <f>STDEV('2018-2019 By Site'!BJ4:BJ5)/SQRT(COUNT('2018-2019 By Site'!BJ4:BJ5))</f>
        <v>0</v>
      </c>
      <c r="BJ7" s="334">
        <f>STDEV('2018-2019 By Site'!BK4:BK5)/SQRT(COUNT('2018-2019 By Site'!BK4:BK5))</f>
        <v>0</v>
      </c>
      <c r="BK7" s="334">
        <f>STDEV('2018-2019 By Site'!BL4:BL5)/SQRT(COUNT('2018-2019 By Site'!BL4:BL5))</f>
        <v>0</v>
      </c>
      <c r="BL7" s="334">
        <f>STDEV('2018-2019 By Site'!BM4:BM5)/SQRT(COUNT('2018-2019 By Site'!BM4:BM5))</f>
        <v>0</v>
      </c>
      <c r="BM7" s="334" t="e">
        <f>STDEV('2018-2019 By Site'!BN4:BN5)/SQRT(COUNT('2018-2019 By Site'!BN4:BN5))</f>
        <v>#DIV/0!</v>
      </c>
      <c r="BN7" s="334">
        <f>STDEV('2018-2019 By Site'!BO4:BO5)/SQRT(COUNT('2018-2019 By Site'!BO4:BO5))</f>
        <v>0</v>
      </c>
      <c r="BO7" s="334">
        <f>STDEV('2018-2019 By Site'!BP4:BP5)/SQRT(COUNT('2018-2019 By Site'!BP4:BP5))</f>
        <v>0</v>
      </c>
      <c r="BP7" s="334">
        <f>STDEV('2018-2019 By Site'!BQ4:BQ5)/SQRT(COUNT('2018-2019 By Site'!BQ4:BQ5))</f>
        <v>0</v>
      </c>
      <c r="BQ7" s="334" t="e">
        <f>STDEV('2018-2019 By Site'!BR4:BR5)/SQRT(COUNT('2018-2019 By Site'!BR4:BR5))</f>
        <v>#DIV/0!</v>
      </c>
      <c r="BR7" s="334" t="e">
        <f>STDEV('2018-2019 By Site'!BS4:BS5)/SQRT(COUNT('2018-2019 By Site'!BS4:BS5))</f>
        <v>#DIV/0!</v>
      </c>
      <c r="BS7" s="334" t="e">
        <f>STDEV('2018-2019 By Site'!BT4:BT5)/SQRT(COUNT('2018-2019 By Site'!BT4:BT5))</f>
        <v>#DIV/0!</v>
      </c>
      <c r="BT7" s="334" t="e">
        <f>STDEV('2018-2019 By Site'!BU4:BU5)/SQRT(COUNT('2018-2019 By Site'!BU4:BU5))</f>
        <v>#DIV/0!</v>
      </c>
      <c r="BU7" s="334">
        <f>STDEV('2018-2019 By Site'!BV4:BV5)/SQRT(COUNT('2018-2019 By Site'!BV4:BV5))</f>
        <v>0</v>
      </c>
      <c r="BV7" s="334">
        <f>STDEV('2018-2019 By Site'!BW4:BW5)/SQRT(COUNT('2018-2019 By Site'!BW4:BW5))</f>
        <v>0</v>
      </c>
      <c r="BW7" s="334" t="e">
        <f>STDEV('2018-2019 By Site'!BX4:BX5)/SQRT(COUNT('2018-2019 By Site'!BX4:BX5))</f>
        <v>#DIV/0!</v>
      </c>
      <c r="BX7" s="334" t="e">
        <f>STDEV('2018-2019 By Site'!BY4:BY5)/SQRT(COUNT('2018-2019 By Site'!BY4:BY5))</f>
        <v>#DIV/0!</v>
      </c>
      <c r="BY7" s="334">
        <f>STDEV('2018-2019 By Site'!BZ4:BZ5)/SQRT(COUNT('2018-2019 By Site'!BZ4:BZ5))</f>
        <v>0</v>
      </c>
      <c r="BZ7" s="334" t="e">
        <f>STDEV('2018-2019 By Site'!CA4:CA5)/SQRT(COUNT('2018-2019 By Site'!CA4:CA5))</f>
        <v>#DIV/0!</v>
      </c>
      <c r="CA7" s="334" t="e">
        <f>STDEV('2018-2019 By Site'!CB4:CB5)/SQRT(COUNT('2018-2019 By Site'!CB4:CB5))</f>
        <v>#DIV/0!</v>
      </c>
      <c r="CB7" s="334" t="e">
        <f>STDEV('2018-2019 By Site'!CC4:CC5)/SQRT(COUNT('2018-2019 By Site'!CC4:CC5))</f>
        <v>#DIV/0!</v>
      </c>
      <c r="CC7" s="334">
        <f>STDEV('2018-2019 By Site'!CD4:CD5)/SQRT(COUNT('2018-2019 By Site'!CD4:CD5))</f>
        <v>163.09887869520898</v>
      </c>
      <c r="CD7" s="334" t="e">
        <f>STDEV('2018-2019 By Site'!CE4:CE5)/SQRT(COUNT('2018-2019 By Site'!CE4:CE5))</f>
        <v>#DIV/0!</v>
      </c>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row>
    <row r="8" spans="1:256" s="13" customFormat="1" ht="15.75">
      <c r="A8" s="307"/>
      <c r="B8" s="327"/>
      <c r="C8" s="328" t="s">
        <v>253</v>
      </c>
      <c r="D8" s="1535"/>
      <c r="E8" s="1417">
        <f>STDEV('2018-2019 By Site'!F13:F21)/SQRT(COUNT('2018-2019 By Site'!F13:F21))</f>
        <v>4.1366242043429695</v>
      </c>
      <c r="F8" s="1417">
        <f>STDEV('2018-2019 By Site'!G13:G21)/SQRT(COUNT('2018-2019 By Site'!G13:G21))</f>
        <v>5.2444444444444445</v>
      </c>
      <c r="G8" s="1417">
        <f>STDEV('2018-2019 By Site'!H13:H21)/SQRT(COUNT('2018-2019 By Site'!H13:H21))</f>
        <v>4.1915520237290256</v>
      </c>
      <c r="H8" s="1417">
        <f>STDEV('2018-2019 By Site'!I13:I21)/SQRT(COUNT('2018-2019 By Site'!I13:I21))</f>
        <v>10.175071072508036</v>
      </c>
      <c r="I8" s="1417">
        <f>STDEV('2018-2019 By Site'!J13:J21)/SQRT(COUNT('2018-2019 By Site'!J13:J21))</f>
        <v>4.2090698332831264</v>
      </c>
      <c r="J8" s="1417">
        <f>STDEV('2018-2019 By Site'!K13:K21)/SQRT(COUNT('2018-2019 By Site'!K13:K21))</f>
        <v>0</v>
      </c>
      <c r="K8" s="1417">
        <f>STDEV('2018-2019 By Site'!L13:L21)/SQRT(COUNT('2018-2019 By Site'!L13:L21))</f>
        <v>1.959815785973771E-2</v>
      </c>
      <c r="L8" s="1417">
        <f>STDEV('2018-2019 By Site'!M13:M21)/SQRT(COUNT('2018-2019 By Site'!M13:M21))</f>
        <v>9.4571446924471891E-2</v>
      </c>
      <c r="M8" s="1417">
        <f>STDEV('2018-2019 By Site'!N13:N21)/SQRT(COUNT('2018-2019 By Site'!N13:N21))</f>
        <v>0.27942720168681506</v>
      </c>
      <c r="N8" s="1417">
        <f>STDEV('2018-2019 By Site'!O13:O21)/SQRT(COUNT('2018-2019 By Site'!O13:O21))</f>
        <v>0</v>
      </c>
      <c r="O8" s="1417">
        <f>STDEV('2018-2019 By Site'!P13:P21)/SQRT(COUNT('2018-2019 By Site'!P13:P21))</f>
        <v>3.9196315719475419E-2</v>
      </c>
      <c r="P8" s="1417">
        <f>STDEV('2018-2019 By Site'!Q13:Q21)/SQRT(COUNT('2018-2019 By Site'!Q13:Q21))</f>
        <v>0</v>
      </c>
      <c r="Q8" s="1417" t="e">
        <f>STDEV('2018-2019 By Site'!R13:R21)/SQRT(COUNT('2018-2019 By Site'!R13:R21))</f>
        <v>#DIV/0!</v>
      </c>
      <c r="R8" s="1417">
        <f>STDEV('2018-2019 By Site'!S13:S21)/SQRT(COUNT('2018-2019 By Site'!S13:S21))</f>
        <v>2.9629629629629631E-2</v>
      </c>
      <c r="S8" s="1417">
        <f>STDEV('2018-2019 By Site'!T13:T21)/SQRT(COUNT('2018-2019 By Site'!T13:T21))</f>
        <v>1.4814814814814815E-2</v>
      </c>
      <c r="T8" s="1417">
        <f>STDEV('2018-2019 By Site'!U13:U21)/SQRT(COUNT('2018-2019 By Site'!U13:U21))</f>
        <v>0</v>
      </c>
      <c r="U8" s="1417">
        <f>STDEV('2018-2019 By Site'!V13:V21)/SQRT(COUNT('2018-2019 By Site'!V13:V21))</f>
        <v>0</v>
      </c>
      <c r="V8" s="1417">
        <f>STDEV('2018-2019 By Site'!W13:W21)/SQRT(COUNT('2018-2019 By Site'!W13:W21))</f>
        <v>1.4814814814814815E-2</v>
      </c>
      <c r="W8" s="1417">
        <f>STDEV('2018-2019 By Site'!X13:X21)/SQRT(COUNT('2018-2019 By Site'!X13:X21))</f>
        <v>0</v>
      </c>
      <c r="X8" s="1417">
        <f>STDEV('2018-2019 By Site'!Y13:Y21)/SQRT(COUNT('2018-2019 By Site'!Y13:Y21))</f>
        <v>0</v>
      </c>
      <c r="Y8" s="1417">
        <f>STDEV('2018-2019 By Site'!Z13:Z21)/SQRT(COUNT('2018-2019 By Site'!Z13:Z21))</f>
        <v>0</v>
      </c>
      <c r="Z8" s="1417">
        <f>STDEV('2018-2019 By Site'!AA13:AA21)/SQRT(COUNT('2018-2019 By Site'!AA13:AA21))</f>
        <v>0</v>
      </c>
      <c r="AA8" s="1417">
        <f>STDEV('2018-2019 By Site'!AB13:AB21)/SQRT(COUNT('2018-2019 By Site'!AB13:AB21))</f>
        <v>0</v>
      </c>
      <c r="AB8" s="1417">
        <f>STDEV('2018-2019 By Site'!AC13:AC21)/SQRT(COUNT('2018-2019 By Site'!AC13:AC21))</f>
        <v>0</v>
      </c>
      <c r="AC8" s="1417">
        <f>STDEV('2018-2019 By Site'!AD13:AD21)/SQRT(COUNT('2018-2019 By Site'!AD13:AD21))</f>
        <v>0</v>
      </c>
      <c r="AD8" s="1417">
        <f>STDEV('2018-2019 By Site'!AE13:AE21)/SQRT(COUNT('2018-2019 By Site'!AE13:AE21))</f>
        <v>0</v>
      </c>
      <c r="AE8" s="1417">
        <f>STDEV('2018-2019 By Site'!AF13:AF21)/SQRT(COUNT('2018-2019 By Site'!AF13:AF21))</f>
        <v>0</v>
      </c>
      <c r="AF8" s="1417">
        <f>STDEV('2018-2019 By Site'!AG13:AG21)/SQRT(COUNT('2018-2019 By Site'!AG13:AG21))</f>
        <v>1.959815785973771E-2</v>
      </c>
      <c r="AG8" s="1417">
        <f>STDEV('2018-2019 By Site'!AH13:AH21)/SQRT(COUNT('2018-2019 By Site'!AH13:AH21))</f>
        <v>0</v>
      </c>
      <c r="AH8" s="1417">
        <f>STDEV('2018-2019 By Site'!AI13:AI21)/SQRT(COUNT('2018-2019 By Site'!AI13:AI21))</f>
        <v>0</v>
      </c>
      <c r="AI8" s="1417">
        <f>STDEV('2018-2019 By Site'!AJ13:AJ21)/SQRT(COUNT('2018-2019 By Site'!AJ13:AJ21))</f>
        <v>7.6980035891950099E-2</v>
      </c>
      <c r="AJ8" s="1417">
        <f>STDEV('2018-2019 By Site'!AK13:AK21)/SQRT(COUNT('2018-2019 By Site'!AK13:AK21))</f>
        <v>0</v>
      </c>
      <c r="AK8" s="1417">
        <f>STDEV('2018-2019 By Site'!AL13:AL21)/SQRT(COUNT('2018-2019 By Site'!AL13:AL21))</f>
        <v>0</v>
      </c>
      <c r="AL8" s="1417">
        <f>STDEV('2018-2019 By Site'!AM13:AM21)/SQRT(COUNT('2018-2019 By Site'!AM13:AM21))</f>
        <v>0</v>
      </c>
      <c r="AM8" s="1417">
        <f>STDEV('2018-2019 By Site'!AN13:AN21)/SQRT(COUNT('2018-2019 By Site'!AN13:AN21))</f>
        <v>12.986408427308833</v>
      </c>
      <c r="AN8"/>
      <c r="AO8"/>
      <c r="AP8"/>
      <c r="AQ8" s="307"/>
      <c r="AR8" s="319"/>
      <c r="AS8" s="328" t="s">
        <v>253</v>
      </c>
      <c r="AT8" s="213"/>
      <c r="AU8" s="333">
        <f>STDEV('2018-2019 By Site'!AV6:AV9)/SQRT(COUNT('2018-2019 By Site'!AV6:AV9))</f>
        <v>142.74</v>
      </c>
      <c r="AV8" s="333">
        <f>STDEV('2018-2019 By Site'!AW6:AW9)/SQRT(COUNT('2018-2019 By Site'!AW6:AW9))</f>
        <v>26.660908180330246</v>
      </c>
      <c r="AW8" s="333">
        <f>STDEV('2018-2019 By Site'!AX6:AX9)/SQRT(COUNT('2018-2019 By Site'!AX6:AX9))</f>
        <v>0</v>
      </c>
      <c r="AX8" s="333">
        <f>STDEV('2018-2019 By Site'!AY6:AY9)/SQRT(COUNT('2018-2019 By Site'!AY6:AY9))</f>
        <v>9.5089589335531333</v>
      </c>
      <c r="AY8" s="333">
        <f>STDEV('2018-2019 By Site'!AZ6:AZ9)/SQRT(COUNT('2018-2019 By Site'!AZ6:AZ9))</f>
        <v>236.07000000000002</v>
      </c>
      <c r="AZ8" s="333">
        <f>STDEV('2018-2019 By Site'!BA6:BA9)/SQRT(COUNT('2018-2019 By Site'!BA6:BA9))</f>
        <v>0</v>
      </c>
      <c r="BA8" s="333">
        <f>STDEV('2018-2019 By Site'!BB6:BB9)/SQRT(COUNT('2018-2019 By Site'!BB6:BB9))</f>
        <v>0</v>
      </c>
      <c r="BB8" s="333">
        <f>STDEV('2018-2019 By Site'!BC6:BC9)/SQRT(COUNT('2018-2019 By Site'!BC6:BC9))</f>
        <v>2.7450000000000001</v>
      </c>
      <c r="BC8" s="333">
        <f>STDEV('2018-2019 By Site'!BD6:BD9)/SQRT(COUNT('2018-2019 By Site'!BD6:BD9))</f>
        <v>0</v>
      </c>
      <c r="BD8" s="333">
        <f>STDEV('2018-2019 By Site'!BE6:BE9)/SQRT(COUNT('2018-2019 By Site'!BE6:BE9))</f>
        <v>0</v>
      </c>
      <c r="BE8" s="333">
        <f>STDEV('2018-2019 By Site'!BF6:BF9)/SQRT(COUNT('2018-2019 By Site'!BF6:BF9))</f>
        <v>0</v>
      </c>
      <c r="BF8" s="333">
        <f>STDEV('2018-2019 By Site'!BG6:BG9)/SQRT(COUNT('2018-2019 By Site'!BG6:BG9))</f>
        <v>0</v>
      </c>
      <c r="BG8" s="333" t="e">
        <f>STDEV('2018-2019 By Site'!BH6:BH9)/SQRT(COUNT('2018-2019 By Site'!BH9:BH16))</f>
        <v>#DIV/0!</v>
      </c>
      <c r="BH8" s="333">
        <f>STDEV('2018-2019 By Site'!BI6:BI9)/SQRT(COUNT('2018-2019 By Site'!BI9:BI16))</f>
        <v>0</v>
      </c>
      <c r="BI8" s="333">
        <f>STDEV('2018-2019 By Site'!BJ6:BJ9)/SQRT(COUNT('2018-2019 By Site'!BJ9:BJ16))</f>
        <v>0</v>
      </c>
      <c r="BJ8" s="333">
        <f>STDEV('2018-2019 By Site'!BK6:BK9)/SQRT(COUNT('2018-2019 By Site'!BK9:BK16))</f>
        <v>0</v>
      </c>
      <c r="BK8" s="333">
        <f>STDEV('2018-2019 By Site'!BL6:BL9)/SQRT(COUNT('2018-2019 By Site'!BL9:BL16))</f>
        <v>0</v>
      </c>
      <c r="BL8" s="333">
        <f>STDEV('2018-2019 By Site'!BM6:BM9)/SQRT(COUNT('2018-2019 By Site'!BM9:BM16))</f>
        <v>0</v>
      </c>
      <c r="BM8" s="333">
        <f>STDEV('2018-2019 By Site'!BN6:BN9)/SQRT(COUNT('2018-2019 By Site'!BN9:BN16))</f>
        <v>0</v>
      </c>
      <c r="BN8" s="333">
        <f>STDEV('2018-2019 By Site'!BO6:BO9)/SQRT(COUNT('2018-2019 By Site'!BO9:BO16))</f>
        <v>0</v>
      </c>
      <c r="BO8" s="333">
        <f>STDEV('2018-2019 By Site'!BP6:BP9)/SQRT(COUNT('2018-2019 By Site'!BP9:BP16))</f>
        <v>4.7013551237914379</v>
      </c>
      <c r="BP8" s="333">
        <f>STDEV('2018-2019 By Site'!BQ6:BQ9)/SQRT(COUNT('2018-2019 By Site'!BQ9:BQ16))</f>
        <v>0</v>
      </c>
      <c r="BQ8" s="333">
        <f>STDEV('2018-2019 By Site'!BR6:BR9)/SQRT(COUNT('2018-2019 By Site'!BR9:BR16))</f>
        <v>0</v>
      </c>
      <c r="BR8" s="333">
        <f>STDEV('2018-2019 By Site'!BS6:BS9)/SQRT(COUNT('2018-2019 By Site'!BS9:BS16))</f>
        <v>0</v>
      </c>
      <c r="BS8" s="333">
        <f>STDEV('2018-2019 By Site'!BT6:BT9)/SQRT(COUNT('2018-2019 By Site'!BT9:BT16))</f>
        <v>0</v>
      </c>
      <c r="BT8" s="333">
        <f>STDEV('2018-2019 By Site'!BU6:BU9)/SQRT(COUNT('2018-2019 By Site'!BU9:BU16))</f>
        <v>0</v>
      </c>
      <c r="BU8" s="333">
        <f>STDEV('2018-2019 By Site'!BV6:BV9)/SQRT(COUNT('2018-2019 By Site'!BV9:BV16))</f>
        <v>0</v>
      </c>
      <c r="BV8" s="333">
        <f>STDEV('2018-2019 By Site'!BW6:BW9)/SQRT(COUNT('2018-2019 By Site'!BW9:BW16))</f>
        <v>0</v>
      </c>
      <c r="BW8" s="333">
        <f>STDEV('2018-2019 By Site'!BX6:BX9)/SQRT(COUNT('2018-2019 By Site'!BX9:BX16))</f>
        <v>0</v>
      </c>
      <c r="BX8" s="333">
        <f>STDEV('2018-2019 By Site'!BY6:BY9)/SQRT(COUNT('2018-2019 By Site'!BY9:BY16))</f>
        <v>0</v>
      </c>
      <c r="BY8" s="333">
        <f>STDEV('2018-2019 By Site'!BZ6:BZ9)/SQRT(COUNT('2018-2019 By Site'!BZ9:BZ16))</f>
        <v>0</v>
      </c>
      <c r="BZ8" s="333">
        <f>STDEV('2018-2019 By Site'!CA6:CA9)/SQRT(COUNT('2018-2019 By Site'!CA9:CA16))</f>
        <v>0</v>
      </c>
      <c r="CA8" s="333">
        <f>STDEV('2018-2019 By Site'!CB6:CB9)/SQRT(COUNT('2018-2019 By Site'!CB9:CB16))</f>
        <v>0</v>
      </c>
      <c r="CB8" s="333">
        <f>STDEV('2018-2019 By Site'!CC6:CC9)/SQRT(COUNT('2018-2019 By Site'!CC9:CC16))</f>
        <v>0</v>
      </c>
      <c r="CC8" s="333">
        <f>STDEV('2018-2019 By Site'!CD6:CD9)/SQRT(COUNT('2018-2019 By Site'!CD9:CD16))</f>
        <v>360.98159002918692</v>
      </c>
      <c r="CD8" s="333" t="e">
        <f>STDEV('2018-2019 By Site'!CE6:CE9)/SQRT(COUNT('2018-2019 By Site'!CE9:CE16))</f>
        <v>#DIV/0!</v>
      </c>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s="13" customFormat="1" ht="15.75">
      <c r="A9" s="307"/>
      <c r="B9" s="327"/>
      <c r="C9" s="328"/>
      <c r="D9" s="1535"/>
      <c r="E9" s="1417"/>
      <c r="F9" s="1417"/>
      <c r="G9" s="1417"/>
      <c r="H9" s="1417"/>
      <c r="I9" s="1417"/>
      <c r="J9" s="1417"/>
      <c r="K9" s="1417"/>
      <c r="L9" s="1417"/>
      <c r="M9" s="1417"/>
      <c r="N9" s="1417"/>
      <c r="O9" s="1417"/>
      <c r="P9" s="1417"/>
      <c r="Q9" s="1417"/>
      <c r="R9" s="1417"/>
      <c r="S9" s="1417"/>
      <c r="T9" s="1417"/>
      <c r="U9" s="1417"/>
      <c r="V9" s="1417"/>
      <c r="W9" s="1417"/>
      <c r="X9" s="1417"/>
      <c r="Y9" s="1417"/>
      <c r="Z9" s="1417"/>
      <c r="AA9" s="1417"/>
      <c r="AB9" s="1417"/>
      <c r="AC9" s="1417"/>
      <c r="AD9" s="1417"/>
      <c r="AE9" s="1417"/>
      <c r="AF9" s="1417"/>
      <c r="AG9" s="1417"/>
      <c r="AH9" s="1417"/>
      <c r="AI9" s="1417"/>
      <c r="AJ9" s="1417"/>
      <c r="AK9" s="1417"/>
      <c r="AL9" s="1417"/>
      <c r="AM9" s="1417"/>
      <c r="AN9"/>
      <c r="AO9"/>
      <c r="AP9"/>
      <c r="AQ9" s="307"/>
      <c r="AR9" s="319"/>
      <c r="AS9" s="311"/>
      <c r="AT9" s="213"/>
      <c r="AU9" s="333"/>
      <c r="AV9" s="333"/>
      <c r="AW9" s="333"/>
      <c r="AX9" s="333"/>
      <c r="AY9" s="333"/>
      <c r="AZ9" s="333"/>
      <c r="BA9" s="333"/>
      <c r="BB9" s="333"/>
      <c r="BC9" s="333"/>
      <c r="BD9" s="333"/>
      <c r="BE9" s="333"/>
      <c r="BF9" s="333"/>
      <c r="BG9" s="333"/>
      <c r="BH9" s="333"/>
      <c r="BI9" s="333"/>
      <c r="BJ9" s="333"/>
      <c r="BK9" s="333"/>
      <c r="BL9" s="333"/>
      <c r="BM9" s="333"/>
      <c r="BN9" s="333"/>
      <c r="BO9" s="333"/>
      <c r="BP9" s="333"/>
      <c r="BQ9" s="333"/>
      <c r="BR9" s="333"/>
      <c r="BS9" s="333"/>
      <c r="BT9" s="333"/>
      <c r="BU9" s="333"/>
      <c r="BV9" s="333"/>
      <c r="BW9" s="333"/>
      <c r="BX9" s="333"/>
      <c r="BY9" s="333"/>
      <c r="BZ9" s="333"/>
      <c r="CA9" s="333"/>
      <c r="CB9" s="333"/>
      <c r="CC9" s="162"/>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s="13" customFormat="1" ht="18">
      <c r="A10" s="307"/>
      <c r="B10" s="327"/>
      <c r="C10" s="328"/>
      <c r="D10" s="1535"/>
      <c r="E10" s="331"/>
      <c r="F10" s="331"/>
      <c r="G10" s="331"/>
      <c r="H10" s="331"/>
      <c r="I10" s="331"/>
      <c r="J10" s="331"/>
      <c r="K10" s="331"/>
      <c r="L10" s="331"/>
      <c r="M10" s="331"/>
      <c r="N10" s="331"/>
      <c r="O10" s="331"/>
      <c r="P10" s="331"/>
      <c r="Q10" s="331"/>
      <c r="R10" s="331"/>
      <c r="S10" s="331"/>
      <c r="T10" s="331"/>
      <c r="U10" s="331"/>
      <c r="V10" s="331"/>
      <c r="W10" s="331"/>
      <c r="X10" s="331"/>
      <c r="Y10" s="331"/>
      <c r="Z10" s="331"/>
      <c r="AA10" s="331"/>
      <c r="AB10" s="331"/>
      <c r="AC10" s="331"/>
      <c r="AD10" s="331"/>
      <c r="AE10" s="331"/>
      <c r="AF10" s="331"/>
      <c r="AG10" s="331"/>
      <c r="AH10" s="331"/>
      <c r="AI10" s="331"/>
      <c r="AJ10" s="331"/>
      <c r="AK10" s="331"/>
      <c r="AL10" s="331"/>
      <c r="AM10" s="310"/>
      <c r="AN10"/>
      <c r="AO10"/>
      <c r="AP10"/>
      <c r="AQ10" s="307"/>
      <c r="AR10" s="319"/>
      <c r="AS10" s="311"/>
      <c r="AT10" s="213"/>
      <c r="AU10" s="333"/>
      <c r="AV10" s="333"/>
      <c r="AW10" s="333"/>
      <c r="AX10" s="333"/>
      <c r="AY10" s="333"/>
      <c r="AZ10" s="333"/>
      <c r="BA10" s="333"/>
      <c r="BB10" s="333"/>
      <c r="BC10" s="333"/>
      <c r="BD10" s="333"/>
      <c r="BE10" s="333"/>
      <c r="BF10" s="333"/>
      <c r="BG10" s="333"/>
      <c r="BH10" s="333"/>
      <c r="BI10" s="333"/>
      <c r="BJ10" s="333"/>
      <c r="BK10" s="333"/>
      <c r="BL10" s="333"/>
      <c r="BM10" s="333"/>
      <c r="BN10" s="333"/>
      <c r="BO10" s="333"/>
      <c r="BP10" s="333"/>
      <c r="BQ10" s="333"/>
      <c r="BR10" s="333"/>
      <c r="BS10" s="333"/>
      <c r="BT10" s="333"/>
      <c r="BU10" s="333"/>
      <c r="BV10" s="333"/>
      <c r="BW10" s="333"/>
      <c r="BX10" s="333"/>
      <c r="BY10" s="333"/>
      <c r="BZ10" s="333"/>
      <c r="CA10" s="333"/>
      <c r="CB10" s="333"/>
      <c r="CC10" s="162"/>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s="308" customFormat="1" ht="18">
      <c r="A11" s="308" t="s">
        <v>86</v>
      </c>
      <c r="B11" s="318" t="s">
        <v>249</v>
      </c>
      <c r="C11" s="308" t="s">
        <v>219</v>
      </c>
      <c r="E11" s="330">
        <f>AVERAGE('2018-2019 By Site'!F25:F28)</f>
        <v>14.566666666666666</v>
      </c>
      <c r="F11" s="330">
        <f>AVERAGE('2018-2019 By Site'!G25:G28)</f>
        <v>0</v>
      </c>
      <c r="G11" s="330">
        <f>AVERAGE('2018-2019 By Site'!H25:H28)</f>
        <v>21.6</v>
      </c>
      <c r="H11" s="330">
        <f>AVERAGE('2018-2019 By Site'!I25:I28)</f>
        <v>11.666666666666668</v>
      </c>
      <c r="I11" s="330">
        <f>AVERAGE('2018-2019 By Site'!J25:J28)</f>
        <v>0</v>
      </c>
      <c r="J11" s="330">
        <f>AVERAGE('2018-2019 By Site'!K25:K28)</f>
        <v>0</v>
      </c>
      <c r="K11" s="330">
        <f>AVERAGE('2018-2019 By Site'!L25:L28)</f>
        <v>0.6333333333333333</v>
      </c>
      <c r="L11" s="330">
        <f>AVERAGE('2018-2019 By Site'!M25:M28)</f>
        <v>0</v>
      </c>
      <c r="M11" s="330">
        <f>AVERAGE('2018-2019 By Site'!N25:N28)</f>
        <v>0</v>
      </c>
      <c r="N11" s="330">
        <f>AVERAGE('2018-2019 By Site'!O25:O28)</f>
        <v>0</v>
      </c>
      <c r="O11" s="330">
        <v>0</v>
      </c>
      <c r="P11" s="330">
        <f>AVERAGE('2018-2019 By Site'!Q25:Q28)</f>
        <v>0</v>
      </c>
      <c r="Q11" s="330"/>
      <c r="R11" s="330">
        <f>AVERAGE('2018-2019 By Site'!S25:S28)</f>
        <v>3.3333333333333333E-2</v>
      </c>
      <c r="S11" s="330">
        <f>AVERAGE('2018-2019 By Site'!T25:T28)</f>
        <v>0</v>
      </c>
      <c r="T11" s="330">
        <f>AVERAGE('2018-2019 By Site'!U25:U28)</f>
        <v>0</v>
      </c>
      <c r="U11" s="330">
        <f>AVERAGE('2018-2019 By Site'!V25:V28)</f>
        <v>0</v>
      </c>
      <c r="V11" s="330">
        <v>0</v>
      </c>
      <c r="W11" s="330">
        <f>AVERAGE('2018-2019 By Site'!X25:X28)</f>
        <v>0</v>
      </c>
      <c r="X11" s="330">
        <f>AVERAGE('2018-2019 By Site'!Y25:Y28)</f>
        <v>0</v>
      </c>
      <c r="Y11" s="330">
        <f>AVERAGE('2018-2019 By Site'!Z25:Z28)</f>
        <v>0</v>
      </c>
      <c r="Z11" s="330">
        <f>AVERAGE('2018-2019 By Site'!AA25:AA28)</f>
        <v>0</v>
      </c>
      <c r="AA11" s="330">
        <v>0</v>
      </c>
      <c r="AB11" s="330">
        <v>0</v>
      </c>
      <c r="AC11" s="330">
        <v>0</v>
      </c>
      <c r="AD11" s="330">
        <v>0</v>
      </c>
      <c r="AE11" s="330">
        <f>AVERAGE('2018-2019 By Site'!AF25:AF28)</f>
        <v>0</v>
      </c>
      <c r="AF11" s="330">
        <f>AVERAGE('2018-2019 By Site'!AG25:AG28)</f>
        <v>0</v>
      </c>
      <c r="AG11" s="330">
        <v>0</v>
      </c>
      <c r="AH11" s="330">
        <v>0</v>
      </c>
      <c r="AI11" s="330">
        <f>AVERAGE('2018-2019 By Site'!AJ25:AJ28)</f>
        <v>0</v>
      </c>
      <c r="AJ11" s="330">
        <v>0</v>
      </c>
      <c r="AK11" s="330">
        <v>0</v>
      </c>
      <c r="AL11" s="330">
        <v>0</v>
      </c>
      <c r="AM11" s="324">
        <v>48.500000000000007</v>
      </c>
      <c r="AN11"/>
      <c r="AO11" s="267">
        <f t="shared" si="0"/>
        <v>48.500000000000007</v>
      </c>
      <c r="AP11"/>
      <c r="AQ11" s="306" t="s">
        <v>86</v>
      </c>
      <c r="AR11" s="315" t="s">
        <v>254</v>
      </c>
      <c r="AS11" s="312" t="s">
        <v>250</v>
      </c>
      <c r="AT11" s="1534"/>
      <c r="AU11" s="335">
        <f>AVERAGE('2018-2019 By Site'!AV14:AV14)</f>
        <v>0</v>
      </c>
      <c r="AV11" s="335">
        <f>AVERAGE('2018-2019 By Site'!AW14:AW14)</f>
        <v>1080.5300713557594</v>
      </c>
      <c r="AW11" s="335">
        <f>AVERAGE('2018-2019 By Site'!AX14:AX14)</f>
        <v>0</v>
      </c>
      <c r="AX11" s="335">
        <f>AVERAGE('2018-2019 By Site'!AY14:AY14)</f>
        <v>0</v>
      </c>
      <c r="AY11" s="335">
        <f>AVERAGE('2018-2019 By Site'!AZ14:AZ14)</f>
        <v>0</v>
      </c>
      <c r="AZ11" s="335">
        <f>AVERAGE('2018-2019 By Site'!BA14:BA14)</f>
        <v>326.19775739041796</v>
      </c>
      <c r="BA11" s="335">
        <f>AVERAGE('2018-2019 By Site'!BB14:BB14)</f>
        <v>0</v>
      </c>
      <c r="BB11" s="335">
        <f>AVERAGE('2018-2019 By Site'!BC14:BC14)</f>
        <v>0</v>
      </c>
      <c r="BC11" s="335">
        <f>AVERAGE('2018-2019 By Site'!BD14:BD14)</f>
        <v>0</v>
      </c>
      <c r="BD11" s="335">
        <f>AVERAGE('2018-2019 By Site'!BE14:BE14)</f>
        <v>0</v>
      </c>
      <c r="BE11" s="335">
        <v>0</v>
      </c>
      <c r="BF11" s="335">
        <f>AVERAGE('2018-2019 By Site'!BG14:BG14)</f>
        <v>0</v>
      </c>
      <c r="BG11" s="335"/>
      <c r="BH11" s="335">
        <f>AVERAGE('2018-2019 By Site'!BI14:BI14)</f>
        <v>0</v>
      </c>
      <c r="BI11" s="335">
        <f>AVERAGE('2018-2019 By Site'!BJ14:BJ14)</f>
        <v>0</v>
      </c>
      <c r="BJ11" s="335">
        <f>AVERAGE('2018-2019 By Site'!BK14:BK14)</f>
        <v>0</v>
      </c>
      <c r="BK11" s="335">
        <f>AVERAGE('2018-2019 By Site'!BL14:BL14)</f>
        <v>0</v>
      </c>
      <c r="BL11" s="335">
        <f>AVERAGE('2018-2019 By Site'!BM14:BM14)</f>
        <v>0</v>
      </c>
      <c r="BM11" s="335">
        <v>0</v>
      </c>
      <c r="BN11" s="335">
        <f>AVERAGE('2018-2019 By Site'!BO14:BO14)</f>
        <v>0</v>
      </c>
      <c r="BO11" s="335">
        <f>AVERAGE('2018-2019 By Site'!BP14:BP14)</f>
        <v>0</v>
      </c>
      <c r="BP11" s="335">
        <f>AVERAGE('2018-2019 By Site'!BQ14:BQ14)</f>
        <v>0</v>
      </c>
      <c r="BQ11" s="335">
        <v>0</v>
      </c>
      <c r="BR11" s="335">
        <v>0</v>
      </c>
      <c r="BS11" s="335">
        <v>0</v>
      </c>
      <c r="BT11" s="335">
        <v>0</v>
      </c>
      <c r="BU11" s="335">
        <f>AVERAGE('2018-2019 By Site'!BV14:BV14)</f>
        <v>0</v>
      </c>
      <c r="BV11" s="335">
        <f>AVERAGE('2018-2019 By Site'!BW14:BW14)</f>
        <v>0</v>
      </c>
      <c r="BW11" s="335">
        <v>0</v>
      </c>
      <c r="BX11" s="335">
        <v>0</v>
      </c>
      <c r="BY11" s="335">
        <f>AVERAGE('2018-2019 By Site'!BZ14:BZ14)</f>
        <v>0</v>
      </c>
      <c r="BZ11" s="335">
        <v>0</v>
      </c>
      <c r="CA11" s="335">
        <v>0</v>
      </c>
      <c r="CB11" s="335">
        <v>0</v>
      </c>
      <c r="CC11" s="324">
        <v>1406.7278287461775</v>
      </c>
      <c r="CD11" s="586">
        <f>SUM(AU11:CB11)</f>
        <v>1406.7278287461775</v>
      </c>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row>
    <row r="12" spans="1:256" s="308" customFormat="1" ht="18">
      <c r="A12" s="308" t="s">
        <v>86</v>
      </c>
      <c r="B12" s="318" t="s">
        <v>251</v>
      </c>
      <c r="C12" s="308" t="s">
        <v>219</v>
      </c>
      <c r="D12" s="308">
        <v>0</v>
      </c>
      <c r="E12" s="330">
        <f>AVERAGE('2018-2019 By Site'!F29:F35)</f>
        <v>39.580952380952382</v>
      </c>
      <c r="F12" s="330">
        <f>AVERAGE('2018-2019 By Site'!G29:G35)</f>
        <v>51.885714285714286</v>
      </c>
      <c r="G12" s="330">
        <f>AVERAGE('2018-2019 By Site'!H29:H35)</f>
        <v>68.723809523809521</v>
      </c>
      <c r="H12" s="330">
        <f>AVERAGE('2018-2019 By Site'!I29:I35)</f>
        <v>0.43809523809523804</v>
      </c>
      <c r="I12" s="330">
        <f>AVERAGE('2018-2019 By Site'!J29:J35)</f>
        <v>0</v>
      </c>
      <c r="J12" s="330">
        <f>AVERAGE('2018-2019 By Site'!K29:K35)</f>
        <v>2.5714285714285716</v>
      </c>
      <c r="K12" s="330">
        <f>AVERAGE('2018-2019 By Site'!L29:L35)</f>
        <v>0.2857142857142857</v>
      </c>
      <c r="L12" s="330">
        <f>AVERAGE('2018-2019 By Site'!M29:M35)</f>
        <v>0</v>
      </c>
      <c r="M12" s="330">
        <f>AVERAGE('2018-2019 By Site'!N29:N35)</f>
        <v>5.7142857142857148E-2</v>
      </c>
      <c r="N12" s="330">
        <f>AVERAGE('2018-2019 By Site'!O29:O35)</f>
        <v>0</v>
      </c>
      <c r="O12" s="330">
        <f>AVERAGE('2018-2019 By Site'!P29:P35)</f>
        <v>0.20952380952380953</v>
      </c>
      <c r="P12" s="330">
        <f>AVERAGE('2018-2019 By Site'!Q29:Q35)</f>
        <v>0.1142857142857143</v>
      </c>
      <c r="Q12" s="330"/>
      <c r="R12" s="330">
        <f>AVERAGE('2018-2019 By Site'!S29:S35)</f>
        <v>5.7142857142857148E-2</v>
      </c>
      <c r="S12" s="330">
        <f>AVERAGE('2018-2019 By Site'!T29:T35)</f>
        <v>0</v>
      </c>
      <c r="T12" s="330">
        <f>AVERAGE('2018-2019 By Site'!U29:U35)</f>
        <v>1.9047619047619046E-2</v>
      </c>
      <c r="U12" s="330">
        <f>AVERAGE('2018-2019 By Site'!V29:V35)</f>
        <v>9.5238095238095233E-2</v>
      </c>
      <c r="V12" s="330">
        <f>AVERAGE('2018-2019 By Site'!W29:W35)</f>
        <v>0</v>
      </c>
      <c r="W12" s="330">
        <f>AVERAGE('2018-2019 By Site'!X29:X35)</f>
        <v>0</v>
      </c>
      <c r="X12" s="330">
        <f>AVERAGE('2018-2019 By Site'!Y29:Y35)</f>
        <v>0.30476190476190473</v>
      </c>
      <c r="Y12" s="330">
        <f>AVERAGE('2018-2019 By Site'!Z29:Z35)</f>
        <v>5.7142857142857148E-2</v>
      </c>
      <c r="Z12" s="330">
        <f>AVERAGE('2018-2019 By Site'!AA29:AA35)</f>
        <v>7.6190476190476183E-2</v>
      </c>
      <c r="AA12" s="330">
        <f>AVERAGE('2018-2019 By Site'!AB29:AB35)</f>
        <v>0</v>
      </c>
      <c r="AB12" s="330">
        <f>AVERAGE('2018-2019 By Site'!AC29:AC35)</f>
        <v>0</v>
      </c>
      <c r="AC12" s="330">
        <f>AVERAGE('2018-2019 By Site'!AD29:AD35)</f>
        <v>0</v>
      </c>
      <c r="AD12" s="330">
        <f>AVERAGE('2018-2019 By Site'!AE29:AE35)</f>
        <v>0</v>
      </c>
      <c r="AE12" s="330">
        <f>AVERAGE('2018-2019 By Site'!AF29:AF35)</f>
        <v>0</v>
      </c>
      <c r="AF12" s="330">
        <f>AVERAGE('2018-2019 By Site'!AG29:AG35)</f>
        <v>0</v>
      </c>
      <c r="AG12" s="330">
        <f>AVERAGE('2018-2019 By Site'!AH29:AH35)</f>
        <v>0</v>
      </c>
      <c r="AH12" s="330">
        <f>AVERAGE('2018-2019 By Site'!AI29:AI35)</f>
        <v>0</v>
      </c>
      <c r="AI12" s="330">
        <f>AVERAGE('2018-2019 By Site'!AJ29:AJ35)</f>
        <v>0.17142857142857143</v>
      </c>
      <c r="AJ12" s="330">
        <f>AVERAGE('2018-2019 By Site'!AK29:AK35)</f>
        <v>0</v>
      </c>
      <c r="AK12" s="330">
        <f>AVERAGE('2018-2019 By Site'!AL29:AL35)</f>
        <v>0</v>
      </c>
      <c r="AL12" s="330">
        <f>AVERAGE('2018-2019 By Site'!AM29:AM35)</f>
        <v>0</v>
      </c>
      <c r="AM12" s="324">
        <v>164</v>
      </c>
      <c r="AN12"/>
      <c r="AO12" s="267">
        <f t="shared" si="0"/>
        <v>164.64761904761906</v>
      </c>
      <c r="AP12"/>
      <c r="AQ12" s="306" t="s">
        <v>86</v>
      </c>
      <c r="AR12" s="315" t="s">
        <v>255</v>
      </c>
      <c r="AS12" s="312" t="s">
        <v>250</v>
      </c>
      <c r="AT12" s="1534">
        <v>0</v>
      </c>
      <c r="AU12" s="334">
        <f>AVERAGE('2018-2019 By Site'!AV15:AV18)</f>
        <v>5.49</v>
      </c>
      <c r="AV12" s="334">
        <f>AVERAGE('2018-2019 By Site'!AW15:AW18)</f>
        <v>266.26500000000004</v>
      </c>
      <c r="AW12" s="334">
        <f>AVERAGE('2018-2019 By Site'!AX15:AX18)</f>
        <v>1070.55</v>
      </c>
      <c r="AX12" s="334">
        <f>AVERAGE('2018-2019 By Site'!AY15:AY18)</f>
        <v>2.7450000000000001</v>
      </c>
      <c r="AY12" s="334">
        <f>AVERAGE('2018-2019 By Site'!AZ15:AZ18)</f>
        <v>13.725000000000001</v>
      </c>
      <c r="AZ12" s="334">
        <f>AVERAGE('2018-2019 By Site'!BA15:BA18)</f>
        <v>30.195000000000004</v>
      </c>
      <c r="BA12" s="334">
        <f>AVERAGE('2018-2019 By Site'!BB15:BB18)</f>
        <v>5.49</v>
      </c>
      <c r="BB12" s="334">
        <f>AVERAGE('2018-2019 By Site'!BC15:BC18)</f>
        <v>0</v>
      </c>
      <c r="BC12" s="334">
        <f>AVERAGE('2018-2019 By Site'!BD15:BD18)</f>
        <v>0</v>
      </c>
      <c r="BD12" s="334">
        <f>AVERAGE('2018-2019 By Site'!BE15:BE18)</f>
        <v>0</v>
      </c>
      <c r="BE12" s="334">
        <f>AVERAGE('2018-2019 By Site'!BF15:BF18)</f>
        <v>0</v>
      </c>
      <c r="BF12" s="334">
        <f>AVERAGE('2018-2019 By Site'!BG15:BG18)</f>
        <v>0</v>
      </c>
      <c r="BG12" s="335"/>
      <c r="BH12" s="334">
        <f>AVERAGE('2018-2019 By Site'!BI15:BI18)</f>
        <v>0</v>
      </c>
      <c r="BI12" s="334">
        <f>AVERAGE('2018-2019 By Site'!BJ15:BJ18)</f>
        <v>0</v>
      </c>
      <c r="BJ12" s="334">
        <f>AVERAGE('2018-2019 By Site'!BK15:BK18)</f>
        <v>0</v>
      </c>
      <c r="BK12" s="334">
        <f>AVERAGE('2018-2019 By Site'!BL15:BL18)</f>
        <v>0</v>
      </c>
      <c r="BL12" s="334">
        <f>AVERAGE('2018-2019 By Site'!BM15:BM18)</f>
        <v>0</v>
      </c>
      <c r="BM12" s="334">
        <f>AVERAGE('2018-2019 By Site'!BN15:BN18)</f>
        <v>0</v>
      </c>
      <c r="BN12" s="334">
        <f>AVERAGE('2018-2019 By Site'!BO15:BO18)</f>
        <v>0</v>
      </c>
      <c r="BO12" s="334">
        <f>AVERAGE('2018-2019 By Site'!BP15:BP18)</f>
        <v>0</v>
      </c>
      <c r="BP12" s="334">
        <f>AVERAGE('2018-2019 By Site'!BQ15:BQ18)</f>
        <v>0</v>
      </c>
      <c r="BQ12" s="334">
        <f>AVERAGE('2018-2019 By Site'!BR15:BR18)</f>
        <v>0</v>
      </c>
      <c r="BR12" s="334">
        <f>AVERAGE('2018-2019 By Site'!BS15:BS18)</f>
        <v>0</v>
      </c>
      <c r="BS12" s="334">
        <f>AVERAGE('2018-2019 By Site'!BT15:BT18)</f>
        <v>0</v>
      </c>
      <c r="BT12" s="334">
        <f>AVERAGE('2018-2019 By Site'!BU15:BU18)</f>
        <v>0</v>
      </c>
      <c r="BU12" s="334">
        <f>AVERAGE('2018-2019 By Site'!BV15:BV18)</f>
        <v>0</v>
      </c>
      <c r="BV12" s="334">
        <f>AVERAGE('2018-2019 By Site'!BW15:BW18)</f>
        <v>0</v>
      </c>
      <c r="BW12" s="334">
        <f>AVERAGE('2018-2019 By Site'!BX15:BX18)</f>
        <v>0</v>
      </c>
      <c r="BX12" s="334">
        <f>AVERAGE('2018-2019 By Site'!BY15:BY18)</f>
        <v>0</v>
      </c>
      <c r="BY12" s="334">
        <f>AVERAGE('2018-2019 By Site'!BZ15:BZ18)</f>
        <v>0</v>
      </c>
      <c r="BZ12" s="334">
        <f>AVERAGE('2018-2019 By Site'!CA15:CA18)</f>
        <v>0</v>
      </c>
      <c r="CA12" s="334">
        <f>AVERAGE('2018-2019 By Site'!CB15:CB18)</f>
        <v>13.725000000000001</v>
      </c>
      <c r="CB12" s="334">
        <f>AVERAGE('2018-2019 By Site'!CC15:CC18)</f>
        <v>0</v>
      </c>
      <c r="CC12" s="324">
        <v>1408.1849999999997</v>
      </c>
      <c r="CD12" s="586">
        <f>SUM(AU12:CB12)</f>
        <v>1408.1849999999997</v>
      </c>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row>
    <row r="13" spans="1:256" s="13" customFormat="1" ht="15.75">
      <c r="A13" s="307"/>
      <c r="B13" s="327"/>
      <c r="C13" s="328" t="s">
        <v>252</v>
      </c>
      <c r="D13" s="1535"/>
      <c r="E13" s="1417">
        <f>STDEV('2018-2019 By Site'!F25:F28)/SQRT(COUNT('2018-2019 By Site'!F25:F28))</f>
        <v>14.300310796933362</v>
      </c>
      <c r="F13" s="1417">
        <f>STDEV('2018-2019 By Site'!G25:G28)/SQRT(COUNT('2018-2019 By Site'!G25:G28))</f>
        <v>0</v>
      </c>
      <c r="G13" s="1417">
        <f>STDEV('2018-2019 By Site'!H25:H28)/SQRT(COUNT('2018-2019 By Site'!H25:H28))</f>
        <v>11.163166947434599</v>
      </c>
      <c r="H13" s="1417">
        <f>STDEV('2018-2019 By Site'!I25:I28)/SQRT(COUNT('2018-2019 By Site'!I25:I28))</f>
        <v>6.9218922696465439</v>
      </c>
      <c r="I13" s="1417">
        <f>STDEV('2018-2019 By Site'!J25:J28)/SQRT(COUNT('2018-2019 By Site'!J25:J28))</f>
        <v>0</v>
      </c>
      <c r="J13" s="1417">
        <f>STDEV('2018-2019 By Site'!K25:K28)/SQRT(COUNT('2018-2019 By Site'!K25:K28))</f>
        <v>0</v>
      </c>
      <c r="K13" s="1417">
        <f>STDEV('2018-2019 By Site'!L25:L28)/SQRT(COUNT('2018-2019 By Site'!L25:L28))</f>
        <v>0.39015666369065427</v>
      </c>
      <c r="L13" s="1417">
        <f>STDEV('2018-2019 By Site'!M25:M28)/SQRT(COUNT('2018-2019 By Site'!M25:M28))</f>
        <v>0</v>
      </c>
      <c r="M13" s="1417">
        <f>STDEV('2018-2019 By Site'!N25:N28)/SQRT(COUNT('2018-2019 By Site'!N25:N28))</f>
        <v>0</v>
      </c>
      <c r="N13" s="1417">
        <f>STDEV('2018-2019 By Site'!O25:O28)/SQRT(COUNT('2018-2019 By Site'!O25:O28))</f>
        <v>0</v>
      </c>
      <c r="O13" s="1417" t="e">
        <f>STDEV('2018-2019 By Site'!P25:P28)/SQRT(COUNT('2018-2019 By Site'!P25:P28))</f>
        <v>#DIV/0!</v>
      </c>
      <c r="P13" s="1417">
        <f>STDEV('2018-2019 By Site'!Q25:Q28)/SQRT(COUNT('2018-2019 By Site'!Q25:Q28))</f>
        <v>0</v>
      </c>
      <c r="Q13" s="1417" t="e">
        <f>STDEV('2018-2019 By Site'!R25:R28)/SQRT(COUNT('2018-2019 By Site'!R25:R28))</f>
        <v>#DIV/0!</v>
      </c>
      <c r="R13" s="1417">
        <f>STDEV('2018-2019 By Site'!S25:S28)/SQRT(COUNT('2018-2019 By Site'!S25:S28))</f>
        <v>3.3333333333333333E-2</v>
      </c>
      <c r="S13" s="1417">
        <f>STDEV('2018-2019 By Site'!T25:T28)/SQRT(COUNT('2018-2019 By Site'!T25:T28))</f>
        <v>0</v>
      </c>
      <c r="T13" s="1417">
        <f>STDEV('2018-2019 By Site'!U25:U28)/SQRT(COUNT('2018-2019 By Site'!U25:U28))</f>
        <v>0</v>
      </c>
      <c r="U13" s="1417">
        <f>STDEV('2018-2019 By Site'!V25:V28)/SQRT(COUNT('2018-2019 By Site'!V25:V28))</f>
        <v>0</v>
      </c>
      <c r="V13" s="1417" t="e">
        <f>STDEV('2018-2019 By Site'!W25:W28)/SQRT(COUNT('2018-2019 By Site'!W25:W28))</f>
        <v>#DIV/0!</v>
      </c>
      <c r="W13" s="1417">
        <f>STDEV('2018-2019 By Site'!X25:X28)/SQRT(COUNT('2018-2019 By Site'!X25:X28))</f>
        <v>0</v>
      </c>
      <c r="X13" s="1417">
        <f>STDEV('2018-2019 By Site'!Y25:Y28)/SQRT(COUNT('2018-2019 By Site'!Y25:Y28))</f>
        <v>0</v>
      </c>
      <c r="Y13" s="1417">
        <f>STDEV('2018-2019 By Site'!Z25:Z28)/SQRT(COUNT('2018-2019 By Site'!Z25:Z28))</f>
        <v>0</v>
      </c>
      <c r="Z13" s="1417">
        <f>STDEV('2018-2019 By Site'!AA25:AA28)/SQRT(COUNT('2018-2019 By Site'!AA25:AA28))</f>
        <v>0</v>
      </c>
      <c r="AA13" s="1417" t="e">
        <f>STDEV('2018-2019 By Site'!AB25:AB28)/SQRT(COUNT('2018-2019 By Site'!AB25:AB28))</f>
        <v>#DIV/0!</v>
      </c>
      <c r="AB13" s="1417" t="e">
        <f>STDEV('2018-2019 By Site'!AC25:AC28)/SQRT(COUNT('2018-2019 By Site'!AC25:AC28))</f>
        <v>#DIV/0!</v>
      </c>
      <c r="AC13" s="1417" t="e">
        <f>STDEV('2018-2019 By Site'!AD25:AD28)/SQRT(COUNT('2018-2019 By Site'!AD25:AD28))</f>
        <v>#DIV/0!</v>
      </c>
      <c r="AD13" s="1417" t="e">
        <f>STDEV('2018-2019 By Site'!AE25:AE28)/SQRT(COUNT('2018-2019 By Site'!AE25:AE28))</f>
        <v>#DIV/0!</v>
      </c>
      <c r="AE13" s="1417">
        <f>STDEV('2018-2019 By Site'!AF25:AF28)/SQRT(COUNT('2018-2019 By Site'!AF25:AF28))</f>
        <v>0</v>
      </c>
      <c r="AF13" s="1417">
        <f>STDEV('2018-2019 By Site'!AG25:AG28)/SQRT(COUNT('2018-2019 By Site'!AG25:AG28))</f>
        <v>0</v>
      </c>
      <c r="AG13" s="1417" t="e">
        <f>STDEV('2018-2019 By Site'!AH25:AH28)/SQRT(COUNT('2018-2019 By Site'!AH25:AH28))</f>
        <v>#DIV/0!</v>
      </c>
      <c r="AH13" s="1417" t="e">
        <f>STDEV('2018-2019 By Site'!AI25:AI28)/SQRT(COUNT('2018-2019 By Site'!AI25:AI28))</f>
        <v>#DIV/0!</v>
      </c>
      <c r="AI13" s="1417">
        <f>STDEV('2018-2019 By Site'!AJ25:AJ28)/SQRT(COUNT('2018-2019 By Site'!AJ25:AJ28))</f>
        <v>0</v>
      </c>
      <c r="AJ13" s="1417" t="e">
        <f>STDEV('2018-2019 By Site'!AK25:AK28)/SQRT(COUNT('2018-2019 By Site'!AK25:AK28))</f>
        <v>#DIV/0!</v>
      </c>
      <c r="AK13" s="1417" t="e">
        <f>STDEV('2018-2019 By Site'!AL25:AL28)/SQRT(COUNT('2018-2019 By Site'!AL25:AL28))</f>
        <v>#DIV/0!</v>
      </c>
      <c r="AL13" s="1417" t="e">
        <f>STDEV('2018-2019 By Site'!AM25:AM28)/SQRT(COUNT('2018-2019 By Site'!AM25:AM28))</f>
        <v>#DIV/0!</v>
      </c>
      <c r="AM13" s="1417">
        <f>STDEV('2018-2019 By Site'!AN25:AN28)/SQRT(COUNT('2018-2019 By Site'!AN25:AN28))</f>
        <v>17.195294360613545</v>
      </c>
      <c r="AN13"/>
      <c r="AO13"/>
      <c r="AP13"/>
      <c r="AQ13" s="307"/>
      <c r="AR13" s="319"/>
      <c r="AS13" s="328" t="s">
        <v>252</v>
      </c>
      <c r="AT13" s="213"/>
      <c r="AU13" s="333" t="e">
        <f>STDEV('2018-2019 By Site'!AV14)/SQRT(COUNT('2018-2019 By Site'!AV14))</f>
        <v>#DIV/0!</v>
      </c>
      <c r="AV13" s="333" t="e">
        <f>STDEV('2018-2019 By Site'!AW14)/SQRT(COUNT('2018-2019 By Site'!AW14))</f>
        <v>#DIV/0!</v>
      </c>
      <c r="AW13" s="333" t="e">
        <f>STDEV('2018-2019 By Site'!AX14)/SQRT(COUNT('2018-2019 By Site'!AX14))</f>
        <v>#DIV/0!</v>
      </c>
      <c r="AX13" s="333" t="e">
        <f>STDEV('2018-2019 By Site'!AY14)/SQRT(COUNT('2018-2019 By Site'!AY14))</f>
        <v>#DIV/0!</v>
      </c>
      <c r="AY13" s="333" t="e">
        <f>STDEV('2018-2019 By Site'!AZ14)/SQRT(COUNT('2018-2019 By Site'!AZ14))</f>
        <v>#DIV/0!</v>
      </c>
      <c r="AZ13" s="333" t="e">
        <f>STDEV('2018-2019 By Site'!BA14)/SQRT(COUNT('2018-2019 By Site'!BA14))</f>
        <v>#DIV/0!</v>
      </c>
      <c r="BA13" s="333" t="e">
        <f>STDEV('2018-2019 By Site'!BB14)/SQRT(COUNT('2018-2019 By Site'!BB14))</f>
        <v>#DIV/0!</v>
      </c>
      <c r="BB13" s="333" t="e">
        <f>STDEV('2018-2019 By Site'!BC14)/SQRT(COUNT('2018-2019 By Site'!BC14))</f>
        <v>#DIV/0!</v>
      </c>
      <c r="BC13" s="333" t="e">
        <f>STDEV('2018-2019 By Site'!BD14)/SQRT(COUNT('2018-2019 By Site'!BD14))</f>
        <v>#DIV/0!</v>
      </c>
      <c r="BD13" s="333" t="e">
        <f>STDEV('2018-2019 By Site'!BE14)/SQRT(COUNT('2018-2019 By Site'!BE14))</f>
        <v>#DIV/0!</v>
      </c>
      <c r="BE13" s="333" t="e">
        <f>STDEV('2018-2019 By Site'!BF14)/SQRT(COUNT('2018-2019 By Site'!BF14))</f>
        <v>#DIV/0!</v>
      </c>
      <c r="BF13" s="333" t="e">
        <f>STDEV('2018-2019 By Site'!BG14)/SQRT(COUNT('2018-2019 By Site'!BG14))</f>
        <v>#DIV/0!</v>
      </c>
      <c r="BG13" s="333" t="e">
        <f>STDEV('2018-2019 By Site'!BH14)/SQRT(COUNT('2018-2019 By Site'!BH14))</f>
        <v>#DIV/0!</v>
      </c>
      <c r="BH13" s="333" t="e">
        <f>STDEV('2018-2019 By Site'!BI14)/SQRT(COUNT('2018-2019 By Site'!BI14))</f>
        <v>#DIV/0!</v>
      </c>
      <c r="BI13" s="333" t="e">
        <f>STDEV('2018-2019 By Site'!BJ14)/SQRT(COUNT('2018-2019 By Site'!BJ14))</f>
        <v>#DIV/0!</v>
      </c>
      <c r="BJ13" s="333" t="e">
        <f>STDEV('2018-2019 By Site'!BK14)/SQRT(COUNT('2018-2019 By Site'!BK14))</f>
        <v>#DIV/0!</v>
      </c>
      <c r="BK13" s="333" t="e">
        <f>STDEV('2018-2019 By Site'!BL14)/SQRT(COUNT('2018-2019 By Site'!BL14))</f>
        <v>#DIV/0!</v>
      </c>
      <c r="BL13" s="333" t="e">
        <f>STDEV('2018-2019 By Site'!BM14)/SQRT(COUNT('2018-2019 By Site'!BM14))</f>
        <v>#DIV/0!</v>
      </c>
      <c r="BM13" s="333" t="e">
        <f>STDEV('2018-2019 By Site'!BN14)/SQRT(COUNT('2018-2019 By Site'!BN14))</f>
        <v>#DIV/0!</v>
      </c>
      <c r="BN13" s="333" t="e">
        <f>STDEV('2018-2019 By Site'!BO14)/SQRT(COUNT('2018-2019 By Site'!BO14))</f>
        <v>#DIV/0!</v>
      </c>
      <c r="BO13" s="333" t="e">
        <f>STDEV('2018-2019 By Site'!BP14)/SQRT(COUNT('2018-2019 By Site'!BP14))</f>
        <v>#DIV/0!</v>
      </c>
      <c r="BP13" s="333" t="e">
        <f>STDEV('2018-2019 By Site'!BQ14)/SQRT(COUNT('2018-2019 By Site'!BQ14))</f>
        <v>#DIV/0!</v>
      </c>
      <c r="BQ13" s="333" t="e">
        <f>STDEV('2018-2019 By Site'!BR14)/SQRT(COUNT('2018-2019 By Site'!BR14))</f>
        <v>#DIV/0!</v>
      </c>
      <c r="BR13" s="333" t="e">
        <f>STDEV('2018-2019 By Site'!BS14)/SQRT(COUNT('2018-2019 By Site'!BS14))</f>
        <v>#DIV/0!</v>
      </c>
      <c r="BS13" s="333" t="e">
        <f>STDEV('2018-2019 By Site'!BT14)/SQRT(COUNT('2018-2019 By Site'!BT14))</f>
        <v>#DIV/0!</v>
      </c>
      <c r="BT13" s="333" t="e">
        <f>STDEV('2018-2019 By Site'!BU14)/SQRT(COUNT('2018-2019 By Site'!BU14))</f>
        <v>#DIV/0!</v>
      </c>
      <c r="BU13" s="333" t="e">
        <f>STDEV('2018-2019 By Site'!BV14)/SQRT(COUNT('2018-2019 By Site'!BV14))</f>
        <v>#DIV/0!</v>
      </c>
      <c r="BV13" s="333" t="e">
        <f>STDEV('2018-2019 By Site'!BW14)/SQRT(COUNT('2018-2019 By Site'!BW14))</f>
        <v>#DIV/0!</v>
      </c>
      <c r="BW13" s="333" t="e">
        <f>STDEV('2018-2019 By Site'!BX14)/SQRT(COUNT('2018-2019 By Site'!BX14))</f>
        <v>#DIV/0!</v>
      </c>
      <c r="BX13" s="333" t="e">
        <f>STDEV('2018-2019 By Site'!BY14)/SQRT(COUNT('2018-2019 By Site'!BY14))</f>
        <v>#DIV/0!</v>
      </c>
      <c r="BY13" s="333" t="e">
        <f>STDEV('2018-2019 By Site'!BZ14)/SQRT(COUNT('2018-2019 By Site'!BZ14))</f>
        <v>#DIV/0!</v>
      </c>
      <c r="BZ13" s="333" t="e">
        <f>STDEV('2018-2019 By Site'!CA14)/SQRT(COUNT('2018-2019 By Site'!CA14))</f>
        <v>#DIV/0!</v>
      </c>
      <c r="CA13" s="333" t="e">
        <f>STDEV('2018-2019 By Site'!CB14)/SQRT(COUNT('2018-2019 By Site'!CB14))</f>
        <v>#DIV/0!</v>
      </c>
      <c r="CB13" s="333" t="e">
        <f>STDEV('2018-2019 By Site'!CC14)/SQRT(COUNT('2018-2019 By Site'!CC14))</f>
        <v>#DIV/0!</v>
      </c>
      <c r="CC13" s="333" t="e">
        <f>STDEV('2018-2019 By Site'!CD14)/SQRT(COUNT('2018-2019 By Site'!CD14))</f>
        <v>#DIV/0!</v>
      </c>
      <c r="CD13" s="333" t="e">
        <f>STDEV('2018-2019 By Site'!CE14)/SQRT(COUNT('2018-2019 By Site'!CE14))</f>
        <v>#DIV/0!</v>
      </c>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row>
    <row r="14" spans="1:256" s="13" customFormat="1" ht="15.75">
      <c r="A14" s="307"/>
      <c r="B14" s="327"/>
      <c r="C14" s="328" t="s">
        <v>253</v>
      </c>
      <c r="D14" s="1535"/>
      <c r="E14" s="1417">
        <f>STDEV('2018-2019 By Site'!F29:F35)/SQRT(COUNT('2018-2019 By Site'!F29:F35))</f>
        <v>32.105664549190145</v>
      </c>
      <c r="F14" s="1417">
        <f>STDEV('2018-2019 By Site'!G29:G35)/SQRT(COUNT('2018-2019 By Site'!G29:G35))</f>
        <v>32.822233122540823</v>
      </c>
      <c r="G14" s="1417">
        <f>STDEV('2018-2019 By Site'!H29:H35)/SQRT(COUNT('2018-2019 By Site'!H29:H35))</f>
        <v>45.510009198678418</v>
      </c>
      <c r="H14" s="1417">
        <f>STDEV('2018-2019 By Site'!I29:I35)/SQRT(COUNT('2018-2019 By Site'!I29:I35))</f>
        <v>0.22103993886386294</v>
      </c>
      <c r="I14" s="1417">
        <f>STDEV('2018-2019 By Site'!J29:J35)/SQRT(COUNT('2018-2019 By Site'!J29:J35))</f>
        <v>0</v>
      </c>
      <c r="J14" s="1417">
        <f>STDEV('2018-2019 By Site'!K29:K35)/SQRT(COUNT('2018-2019 By Site'!K29:K35))</f>
        <v>2.5714285714285712</v>
      </c>
      <c r="K14" s="1417">
        <f>STDEV('2018-2019 By Site'!L29:L35)/SQRT(COUNT('2018-2019 By Site'!L29:L35))</f>
        <v>0.12824768175697876</v>
      </c>
      <c r="L14" s="1417">
        <f>STDEV('2018-2019 By Site'!M29:M35)/SQRT(COUNT('2018-2019 By Site'!M29:M35))</f>
        <v>0</v>
      </c>
      <c r="M14" s="1417">
        <f>STDEV('2018-2019 By Site'!N29:N35)/SQRT(COUNT('2018-2019 By Site'!N29:N35))</f>
        <v>5.7142857142857148E-2</v>
      </c>
      <c r="N14" s="1417">
        <f>STDEV('2018-2019 By Site'!O29:O35)/SQRT(COUNT('2018-2019 By Site'!O29:O35))</f>
        <v>0</v>
      </c>
      <c r="O14" s="1417">
        <f>STDEV('2018-2019 By Site'!P29:P35)/SQRT(COUNT('2018-2019 By Site'!P29:P35))</f>
        <v>0.10018878627339366</v>
      </c>
      <c r="P14" s="1417">
        <f>STDEV('2018-2019 By Site'!Q29:Q35)/SQRT(COUNT('2018-2019 By Site'!Q29:Q35))</f>
        <v>7.3771111356331756E-2</v>
      </c>
      <c r="Q14" s="1417" t="e">
        <f>STDEV('2018-2019 By Site'!R29:R35)/SQRT(COUNT('2018-2019 By Site'!R29:R35))</f>
        <v>#DIV/0!</v>
      </c>
      <c r="R14" s="1417">
        <f>STDEV('2018-2019 By Site'!S29:S35)/SQRT(COUNT('2018-2019 By Site'!S29:S35))</f>
        <v>5.7142857142857148E-2</v>
      </c>
      <c r="S14" s="1417">
        <f>STDEV('2018-2019 By Site'!T29:T35)/SQRT(COUNT('2018-2019 By Site'!T29:T35))</f>
        <v>0</v>
      </c>
      <c r="T14" s="1417">
        <f>STDEV('2018-2019 By Site'!U29:U35)/SQRT(COUNT('2018-2019 By Site'!U29:U35))</f>
        <v>1.9047619047619046E-2</v>
      </c>
      <c r="U14" s="1417">
        <f>STDEV('2018-2019 By Site'!V29:V35)/SQRT(COUNT('2018-2019 By Site'!V29:V35))</f>
        <v>7.539264817166931E-2</v>
      </c>
      <c r="V14" s="1417">
        <f>STDEV('2018-2019 By Site'!W29:W35)/SQRT(COUNT('2018-2019 By Site'!W29:W35))</f>
        <v>0</v>
      </c>
      <c r="W14" s="1417">
        <f>STDEV('2018-2019 By Site'!X29:X35)/SQRT(COUNT('2018-2019 By Site'!X29:X35))</f>
        <v>0</v>
      </c>
      <c r="X14" s="1417">
        <f>STDEV('2018-2019 By Site'!Y29:Y35)/SQRT(COUNT('2018-2019 By Site'!Y29:Y35))</f>
        <v>0.19672296361688466</v>
      </c>
      <c r="Y14" s="1417">
        <f>STDEV('2018-2019 By Site'!Z29:Z35)/SQRT(COUNT('2018-2019 By Site'!Z29:Z35))</f>
        <v>3.9650780942212048E-2</v>
      </c>
      <c r="Z14" s="1417">
        <f>STDEV('2018-2019 By Site'!AA29:AA35)/SQRT(COUNT('2018-2019 By Site'!AA29:AA35))</f>
        <v>7.6190476190476183E-2</v>
      </c>
      <c r="AA14" s="1417">
        <f>STDEV('2018-2019 By Site'!AB29:AB35)/SQRT(COUNT('2018-2019 By Site'!AB29:AB35))</f>
        <v>0</v>
      </c>
      <c r="AB14" s="1417">
        <f>STDEV('2018-2019 By Site'!AC29:AC35)/SQRT(COUNT('2018-2019 By Site'!AC29:AC35))</f>
        <v>0</v>
      </c>
      <c r="AC14" s="1417">
        <f>STDEV('2018-2019 By Site'!AD29:AD35)/SQRT(COUNT('2018-2019 By Site'!AD29:AD35))</f>
        <v>0</v>
      </c>
      <c r="AD14" s="1417">
        <f>STDEV('2018-2019 By Site'!AE29:AE35)/SQRT(COUNT('2018-2019 By Site'!AE29:AE35))</f>
        <v>0</v>
      </c>
      <c r="AE14" s="1417">
        <f>STDEV('2018-2019 By Site'!AF29:AF35)/SQRT(COUNT('2018-2019 By Site'!AF29:AF35))</f>
        <v>0</v>
      </c>
      <c r="AF14" s="1417">
        <f>STDEV('2018-2019 By Site'!AG29:AG35)/SQRT(COUNT('2018-2019 By Site'!AG29:AG35))</f>
        <v>0</v>
      </c>
      <c r="AG14" s="1417">
        <f>STDEV('2018-2019 By Site'!AH29:AH35)/SQRT(COUNT('2018-2019 By Site'!AH29:AH35))</f>
        <v>0</v>
      </c>
      <c r="AH14" s="1417">
        <f>STDEV('2018-2019 By Site'!AI29:AI35)/SQRT(COUNT('2018-2019 By Site'!AI29:AI35))</f>
        <v>0</v>
      </c>
      <c r="AI14" s="1417">
        <f>STDEV('2018-2019 By Site'!AJ29:AJ35)/SQRT(COUNT('2018-2019 By Site'!AJ29:AJ35))</f>
        <v>9.5238095238095247E-2</v>
      </c>
      <c r="AJ14" s="1417">
        <f>STDEV('2018-2019 By Site'!AK29:AK35)/SQRT(COUNT('2018-2019 By Site'!AK29:AK35))</f>
        <v>0</v>
      </c>
      <c r="AK14" s="1417">
        <f>STDEV('2018-2019 By Site'!AL29:AL35)/SQRT(COUNT('2018-2019 By Site'!AL29:AL35))</f>
        <v>0</v>
      </c>
      <c r="AL14" s="1417">
        <f>STDEV('2018-2019 By Site'!AM29:AM35)/SQRT(COUNT('2018-2019 By Site'!AM29:AM35))</f>
        <v>0</v>
      </c>
      <c r="AM14" s="1417">
        <f>STDEV('2018-2019 By Site'!AN29:AN35)/SQRT(COUNT('2018-2019 By Site'!AN29:AN35))</f>
        <v>81.66806181417401</v>
      </c>
      <c r="AN14"/>
      <c r="AO14"/>
      <c r="AP14"/>
      <c r="AQ14" s="307"/>
      <c r="AR14" s="319"/>
      <c r="AS14" s="328" t="s">
        <v>253</v>
      </c>
      <c r="AT14" s="213"/>
      <c r="AU14" s="333">
        <f>STDEV('2018-2019 By Site'!AV15:AV18)/SQRT(COUNT('2018-2019 By Site'!AV15:AV18))</f>
        <v>5.49</v>
      </c>
      <c r="AV14" s="333">
        <f>STDEV('2018-2019 By Site'!AW15:AW18)/SQRT(COUNT('2018-2019 By Site'!AW15:AW18))</f>
        <v>244.59269577197108</v>
      </c>
      <c r="AW14" s="333">
        <f>STDEV('2018-2019 By Site'!AX15:AX18)/SQRT(COUNT('2018-2019 By Site'!AX15:AX18))</f>
        <v>1059.5794818228599</v>
      </c>
      <c r="AX14" s="333">
        <f>STDEV('2018-2019 By Site'!AY15:AY18)/SQRT(COUNT('2018-2019 By Site'!AY15:AY18))</f>
        <v>2.7450000000000001</v>
      </c>
      <c r="AY14" s="333">
        <f>STDEV('2018-2019 By Site'!AZ15:AZ18)/SQRT(COUNT('2018-2019 By Site'!AZ15:AZ18))</f>
        <v>13.725000000000001</v>
      </c>
      <c r="AZ14" s="333">
        <f>STDEV('2018-2019 By Site'!BA15:BA18)/SQRT(COUNT('2018-2019 By Site'!BA15:BA18))</f>
        <v>12.173283246519814</v>
      </c>
      <c r="BA14" s="333">
        <f>STDEV('2018-2019 By Site'!BB15:BB18)/SQRT(COUNT('2018-2019 By Site'!BB15:BB18))</f>
        <v>5.49</v>
      </c>
      <c r="BB14" s="333">
        <f>STDEV('2018-2019 By Site'!BC15:BC18)/SQRT(COUNT('2018-2019 By Site'!BC15:BC18))</f>
        <v>0</v>
      </c>
      <c r="BC14" s="333">
        <f>STDEV('2018-2019 By Site'!BD15:BD18)/SQRT(COUNT('2018-2019 By Site'!BD15:BD18))</f>
        <v>0</v>
      </c>
      <c r="BD14" s="333">
        <f>STDEV('2018-2019 By Site'!BE15:BE18)/SQRT(COUNT('2018-2019 By Site'!BE15:BE18))</f>
        <v>0</v>
      </c>
      <c r="BE14" s="333">
        <f>STDEV('2018-2019 By Site'!BF15:BF18)/SQRT(COUNT('2018-2019 By Site'!BF15:BF18))</f>
        <v>0</v>
      </c>
      <c r="BF14" s="333">
        <f>STDEV('2018-2019 By Site'!BG15:BG18)/SQRT(COUNT('2018-2019 By Site'!BG15:BG18))</f>
        <v>0</v>
      </c>
      <c r="BG14" s="333" t="e">
        <f>STDEV('2018-2019 By Site'!BH15:BH18)/SQRT(COUNT('2018-2019 By Site'!BH15:BH18))</f>
        <v>#DIV/0!</v>
      </c>
      <c r="BH14" s="333">
        <f>STDEV('2018-2019 By Site'!BI15:BI18)/SQRT(COUNT('2018-2019 By Site'!BI15:BI18))</f>
        <v>0</v>
      </c>
      <c r="BI14" s="333">
        <f>STDEV('2018-2019 By Site'!BJ15:BJ18)/SQRT(COUNT('2018-2019 By Site'!BJ15:BJ18))</f>
        <v>0</v>
      </c>
      <c r="BJ14" s="333">
        <f>STDEV('2018-2019 By Site'!BK15:BK18)/SQRT(COUNT('2018-2019 By Site'!BK15:BK18))</f>
        <v>0</v>
      </c>
      <c r="BK14" s="333">
        <f>STDEV('2018-2019 By Site'!BL15:BL18)/SQRT(COUNT('2018-2019 By Site'!BL15:BL18))</f>
        <v>0</v>
      </c>
      <c r="BL14" s="333">
        <f>STDEV('2018-2019 By Site'!BM15:BM18)/SQRT(COUNT('2018-2019 By Site'!BM15:BM18))</f>
        <v>0</v>
      </c>
      <c r="BM14" s="333">
        <f>STDEV('2018-2019 By Site'!BN15:BN18)/SQRT(COUNT('2018-2019 By Site'!BN15:BN18))</f>
        <v>0</v>
      </c>
      <c r="BN14" s="333">
        <f>STDEV('2018-2019 By Site'!BO15:BO18)/SQRT(COUNT('2018-2019 By Site'!BO15:BO18))</f>
        <v>0</v>
      </c>
      <c r="BO14" s="333">
        <f>STDEV('2018-2019 By Site'!BP15:BP18)/SQRT(COUNT('2018-2019 By Site'!BP15:BP18))</f>
        <v>0</v>
      </c>
      <c r="BP14" s="333">
        <f>STDEV('2018-2019 By Site'!BQ15:BQ18)/SQRT(COUNT('2018-2019 By Site'!BQ15:BQ18))</f>
        <v>0</v>
      </c>
      <c r="BQ14" s="333">
        <f>STDEV('2018-2019 By Site'!BR15:BR18)/SQRT(COUNT('2018-2019 By Site'!BR15:BR18))</f>
        <v>0</v>
      </c>
      <c r="BR14" s="333">
        <f>STDEV('2018-2019 By Site'!BS15:BS18)/SQRT(COUNT('2018-2019 By Site'!BS15:BS18))</f>
        <v>0</v>
      </c>
      <c r="BS14" s="333">
        <f>STDEV('2018-2019 By Site'!BT15:BT18)/SQRT(COUNT('2018-2019 By Site'!BT15:BT18))</f>
        <v>0</v>
      </c>
      <c r="BT14" s="333">
        <f>STDEV('2018-2019 By Site'!BU15:BU18)/SQRT(COUNT('2018-2019 By Site'!BU15:BU18))</f>
        <v>0</v>
      </c>
      <c r="BU14" s="333">
        <f>STDEV('2018-2019 By Site'!BV15:BV18)/SQRT(COUNT('2018-2019 By Site'!BV15:BV18))</f>
        <v>0</v>
      </c>
      <c r="BV14" s="333">
        <f>STDEV('2018-2019 By Site'!BW15:BW18)/SQRT(COUNT('2018-2019 By Site'!BW15:BW18))</f>
        <v>0</v>
      </c>
      <c r="BW14" s="333">
        <f>STDEV('2018-2019 By Site'!BX15:BX18)/SQRT(COUNT('2018-2019 By Site'!BX15:BX18))</f>
        <v>0</v>
      </c>
      <c r="BX14" s="333">
        <f>STDEV('2018-2019 By Site'!BY15:BY18)/SQRT(COUNT('2018-2019 By Site'!BY15:BY18))</f>
        <v>0</v>
      </c>
      <c r="BY14" s="333">
        <f>STDEV('2018-2019 By Site'!BZ15:BZ18)/SQRT(COUNT('2018-2019 By Site'!BZ15:BZ18))</f>
        <v>0</v>
      </c>
      <c r="BZ14" s="333">
        <f>STDEV('2018-2019 By Site'!CA15:CA18)/SQRT(COUNT('2018-2019 By Site'!CA15:CA18))</f>
        <v>0</v>
      </c>
      <c r="CA14" s="333">
        <f>STDEV('2018-2019 By Site'!CB15:CB18)/SQRT(COUNT('2018-2019 By Site'!CB15:CB18))</f>
        <v>13.725000000000001</v>
      </c>
      <c r="CB14" s="333">
        <f>STDEV('2018-2019 By Site'!CC15:CC18)/SQRT(COUNT('2018-2019 By Site'!CC15:CC18))</f>
        <v>0</v>
      </c>
      <c r="CC14" s="333">
        <f>STDEV('2018-2019 By Site'!CD15:CD18)/SQRT(COUNT('2018-2019 By Site'!CD15:CD18))</f>
        <v>1331.377823694311</v>
      </c>
      <c r="CD14" s="333" t="e">
        <f>STDEV('2018-2019 By Site'!CE15:CE18)/SQRT(COUNT('2018-2019 By Site'!CE15:CE18))</f>
        <v>#DIV/0!</v>
      </c>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row>
    <row r="15" spans="1:256" s="308" customFormat="1" ht="18">
      <c r="A15" s="308" t="s">
        <v>73</v>
      </c>
      <c r="B15" s="318" t="s">
        <v>249</v>
      </c>
      <c r="C15" s="308" t="s">
        <v>219</v>
      </c>
      <c r="E15" s="330">
        <f>AVERAGE('2018-2019 By Site'!F39:F47)</f>
        <v>109.30370370370369</v>
      </c>
      <c r="F15" s="330">
        <f>AVERAGE('2018-2019 By Site'!G39:G47)</f>
        <v>4.4444444444444446E-2</v>
      </c>
      <c r="G15" s="330">
        <f>AVERAGE('2018-2019 By Site'!H39:H47)</f>
        <v>0.57777777777777783</v>
      </c>
      <c r="H15" s="330">
        <f>AVERAGE('2018-2019 By Site'!I39:I47)</f>
        <v>48.414814814814811</v>
      </c>
      <c r="I15" s="330">
        <f>AVERAGE('2018-2019 By Site'!J39:J47)</f>
        <v>0</v>
      </c>
      <c r="J15" s="330">
        <f>AVERAGE('2018-2019 By Site'!K39:K47)</f>
        <v>1.4814814814814815E-2</v>
      </c>
      <c r="K15" s="330">
        <f>AVERAGE('2018-2019 By Site'!L39:L47)</f>
        <v>8.8888888888888892E-2</v>
      </c>
      <c r="L15" s="330">
        <f>AVERAGE('2018-2019 By Site'!M39:M47)</f>
        <v>2.9629629629629631E-2</v>
      </c>
      <c r="M15" s="330">
        <f>AVERAGE('2018-2019 By Site'!N39:N47)</f>
        <v>0</v>
      </c>
      <c r="N15" s="330">
        <f>AVERAGE('2018-2019 By Site'!O39:O47)</f>
        <v>0</v>
      </c>
      <c r="O15" s="330">
        <v>0</v>
      </c>
      <c r="P15" s="330">
        <f>AVERAGE('2018-2019 By Site'!Q39:Q47)</f>
        <v>0</v>
      </c>
      <c r="Q15" s="330"/>
      <c r="R15" s="330">
        <f>AVERAGE('2018-2019 By Site'!S39:S47)</f>
        <v>0</v>
      </c>
      <c r="S15" s="330">
        <f>AVERAGE('2018-2019 By Site'!T39:T47)</f>
        <v>1.4814814814814815E-2</v>
      </c>
      <c r="T15" s="330">
        <f>AVERAGE('2018-2019 By Site'!U39:U47)</f>
        <v>0</v>
      </c>
      <c r="U15" s="330">
        <f>AVERAGE('2018-2019 By Site'!V39:V47)</f>
        <v>0</v>
      </c>
      <c r="V15" s="330">
        <v>0</v>
      </c>
      <c r="W15" s="330">
        <f>AVERAGE('2018-2019 By Site'!X39:X47)</f>
        <v>0</v>
      </c>
      <c r="X15" s="330">
        <f>AVERAGE('2018-2019 By Site'!Y39:Y47)</f>
        <v>0</v>
      </c>
      <c r="Y15" s="330">
        <f>AVERAGE('2018-2019 By Site'!Z39:Z47)</f>
        <v>0</v>
      </c>
      <c r="Z15" s="330">
        <f>AVERAGE('2018-2019 By Site'!AA39:AA47)</f>
        <v>0</v>
      </c>
      <c r="AA15" s="330">
        <v>0</v>
      </c>
      <c r="AB15" s="330">
        <v>0</v>
      </c>
      <c r="AC15" s="330">
        <v>0</v>
      </c>
      <c r="AD15" s="330">
        <v>0</v>
      </c>
      <c r="AE15" s="330">
        <f>AVERAGE('2018-2019 By Site'!AF39:AF47)</f>
        <v>0</v>
      </c>
      <c r="AF15" s="330">
        <f>AVERAGE('2018-2019 By Site'!AG39:AG47)</f>
        <v>0</v>
      </c>
      <c r="AG15" s="330">
        <v>0</v>
      </c>
      <c r="AH15" s="330">
        <v>0</v>
      </c>
      <c r="AI15" s="330">
        <f>AVERAGE('2018-2019 By Site'!AJ39:AJ47)</f>
        <v>1.4814814814814815E-2</v>
      </c>
      <c r="AJ15" s="330">
        <v>0</v>
      </c>
      <c r="AK15" s="330">
        <v>0</v>
      </c>
      <c r="AL15" s="330">
        <v>0</v>
      </c>
      <c r="AM15" s="324">
        <v>158.50366666666667</v>
      </c>
      <c r="AN15"/>
      <c r="AO15" s="267">
        <f t="shared" si="0"/>
        <v>158.50370370370374</v>
      </c>
      <c r="AP15"/>
      <c r="AQ15" s="306" t="s">
        <v>73</v>
      </c>
      <c r="AR15" s="315" t="s">
        <v>254</v>
      </c>
      <c r="AS15" s="312" t="s">
        <v>250</v>
      </c>
      <c r="AT15" s="1534"/>
      <c r="AU15" s="334">
        <f>AVERAGE('2018-2019 By Site'!AV22:AV23)</f>
        <v>13022.426095820592</v>
      </c>
      <c r="AV15" s="334">
        <f>AVERAGE('2018-2019 By Site'!AW22:AW23)</f>
        <v>203.87359836901123</v>
      </c>
      <c r="AW15" s="334">
        <f>AVERAGE('2018-2019 By Site'!AX22:AX23)</f>
        <v>0</v>
      </c>
      <c r="AX15" s="334">
        <f>AVERAGE('2018-2019 By Site'!AY22:AY23)</f>
        <v>2104.9949031600408</v>
      </c>
      <c r="AY15" s="334">
        <f>AVERAGE('2018-2019 By Site'!AZ22:AZ23)</f>
        <v>0</v>
      </c>
      <c r="AZ15" s="334">
        <f>AVERAGE('2018-2019 By Site'!BA22:BA23)</f>
        <v>20.387359836901123</v>
      </c>
      <c r="BA15" s="334">
        <f>AVERAGE('2018-2019 By Site'!BB22:BB23)</f>
        <v>0</v>
      </c>
      <c r="BB15" s="334">
        <f>AVERAGE('2018-2019 By Site'!BC22:BC23)</f>
        <v>0</v>
      </c>
      <c r="BC15" s="334">
        <f>AVERAGE('2018-2019 By Site'!BD22:BD23)</f>
        <v>10.193679918450561</v>
      </c>
      <c r="BD15" s="334">
        <f>AVERAGE('2018-2019 By Site'!BE22:BE23)</f>
        <v>0</v>
      </c>
      <c r="BE15" s="334">
        <v>0</v>
      </c>
      <c r="BF15" s="334">
        <f>AVERAGE('2018-2019 By Site'!BG22:BG23)</f>
        <v>0</v>
      </c>
      <c r="BG15" s="335"/>
      <c r="BH15" s="334">
        <f>AVERAGE('2018-2019 By Site'!BI22:BI23)</f>
        <v>0</v>
      </c>
      <c r="BI15" s="334">
        <f>AVERAGE('2018-2019 By Site'!BJ22:BJ23)</f>
        <v>0</v>
      </c>
      <c r="BJ15" s="334">
        <f>AVERAGE('2018-2019 By Site'!BK22:BK23)</f>
        <v>0</v>
      </c>
      <c r="BK15" s="334">
        <f>AVERAGE('2018-2019 By Site'!BL22:BL23)</f>
        <v>0</v>
      </c>
      <c r="BL15" s="334">
        <f>AVERAGE('2018-2019 By Site'!BM22:BM23)</f>
        <v>0</v>
      </c>
      <c r="BM15" s="334">
        <v>0</v>
      </c>
      <c r="BN15" s="334">
        <f>AVERAGE('2018-2019 By Site'!BO22:BO23)</f>
        <v>0</v>
      </c>
      <c r="BO15" s="334">
        <f>AVERAGE('2018-2019 By Site'!BP22:BP23)</f>
        <v>0</v>
      </c>
      <c r="BP15" s="334">
        <f>AVERAGE('2018-2019 By Site'!BQ22:BQ23)</f>
        <v>0</v>
      </c>
      <c r="BQ15" s="334">
        <v>0</v>
      </c>
      <c r="BR15" s="334">
        <v>0</v>
      </c>
      <c r="BS15" s="334">
        <v>0</v>
      </c>
      <c r="BT15" s="334">
        <v>0</v>
      </c>
      <c r="BU15" s="334">
        <f>AVERAGE('2018-2019 By Site'!BV22:BV23)</f>
        <v>0</v>
      </c>
      <c r="BV15" s="334">
        <f>AVERAGE('2018-2019 By Site'!BW22:BW23)</f>
        <v>0</v>
      </c>
      <c r="BW15" s="334">
        <v>0</v>
      </c>
      <c r="BX15" s="334">
        <v>0</v>
      </c>
      <c r="BY15" s="334">
        <f>AVERAGE('2018-2019 By Site'!BZ22:BZ23)</f>
        <v>0</v>
      </c>
      <c r="BZ15" s="334">
        <v>0</v>
      </c>
      <c r="CA15" s="334">
        <v>0</v>
      </c>
      <c r="CB15" s="334">
        <v>0</v>
      </c>
      <c r="CC15" s="324">
        <v>15361.875637104997</v>
      </c>
      <c r="CD15" s="586">
        <f>SUM(AU15:CB15)</f>
        <v>15361.875637104997</v>
      </c>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row>
    <row r="16" spans="1:256" s="308" customFormat="1" ht="18">
      <c r="A16" s="308" t="s">
        <v>73</v>
      </c>
      <c r="B16" s="318" t="s">
        <v>251</v>
      </c>
      <c r="C16" s="308" t="s">
        <v>219</v>
      </c>
      <c r="D16" s="308">
        <v>0</v>
      </c>
      <c r="E16" s="330">
        <f>AVERAGE('2018-2019 By Site'!F48:F57)</f>
        <v>63.573333333333323</v>
      </c>
      <c r="F16" s="330">
        <f>AVERAGE('2018-2019 By Site'!G48:G57)</f>
        <v>0.16</v>
      </c>
      <c r="G16" s="330">
        <f>AVERAGE('2018-2019 By Site'!H48:H57)</f>
        <v>0.84000000000000008</v>
      </c>
      <c r="H16" s="330">
        <f>AVERAGE('2018-2019 By Site'!I48:I57)</f>
        <v>4.6133333333333324</v>
      </c>
      <c r="I16" s="330">
        <f>AVERAGE('2018-2019 By Site'!J48:J57)</f>
        <v>0</v>
      </c>
      <c r="J16" s="330">
        <f>AVERAGE('2018-2019 By Site'!K48:K57)</f>
        <v>2.6666666666666665E-2</v>
      </c>
      <c r="K16" s="330">
        <f>AVERAGE('2018-2019 By Site'!L48:L57)</f>
        <v>6.6666666666666666E-2</v>
      </c>
      <c r="L16" s="330">
        <f>AVERAGE('2018-2019 By Site'!M48:M57)</f>
        <v>0</v>
      </c>
      <c r="M16" s="330">
        <f>AVERAGE('2018-2019 By Site'!N48:N57)</f>
        <v>6.6666666666666666E-2</v>
      </c>
      <c r="N16" s="330">
        <f>AVERAGE('2018-2019 By Site'!O48:O57)</f>
        <v>0.8</v>
      </c>
      <c r="O16" s="330">
        <f>AVERAGE('2018-2019 By Site'!P48:P57)</f>
        <v>1.3333333333333332E-2</v>
      </c>
      <c r="P16" s="330">
        <f>AVERAGE('2018-2019 By Site'!Q48:Q57)</f>
        <v>0</v>
      </c>
      <c r="Q16" s="330"/>
      <c r="R16" s="330">
        <f>AVERAGE('2018-2019 By Site'!S48:S57)</f>
        <v>0</v>
      </c>
      <c r="S16" s="330">
        <f>AVERAGE('2018-2019 By Site'!T48:T57)</f>
        <v>0</v>
      </c>
      <c r="T16" s="330">
        <f>AVERAGE('2018-2019 By Site'!U48:U57)</f>
        <v>0.04</v>
      </c>
      <c r="U16" s="330">
        <f>AVERAGE('2018-2019 By Site'!V48:V57)</f>
        <v>0</v>
      </c>
      <c r="V16" s="330">
        <f>AVERAGE('2018-2019 By Site'!W48:W57)</f>
        <v>0</v>
      </c>
      <c r="W16" s="330">
        <f>AVERAGE('2018-2019 By Site'!X48:X57)</f>
        <v>5.333333333333333E-2</v>
      </c>
      <c r="X16" s="330">
        <f>AVERAGE('2018-2019 By Site'!Y48:Y57)</f>
        <v>0</v>
      </c>
      <c r="Y16" s="330">
        <f>AVERAGE('2018-2019 By Site'!Z48:Z57)</f>
        <v>0</v>
      </c>
      <c r="Z16" s="330">
        <f>AVERAGE('2018-2019 By Site'!AA48:AA57)</f>
        <v>0</v>
      </c>
      <c r="AA16" s="330">
        <f>AVERAGE('2018-2019 By Site'!AB48:AB57)</f>
        <v>0</v>
      </c>
      <c r="AB16" s="330">
        <f>AVERAGE('2018-2019 By Site'!AC48:AC57)</f>
        <v>0</v>
      </c>
      <c r="AC16" s="330">
        <f>AVERAGE('2018-2019 By Site'!AD48:AD57)</f>
        <v>0</v>
      </c>
      <c r="AD16" s="330">
        <f>AVERAGE('2018-2019 By Site'!AE48:AE57)</f>
        <v>0</v>
      </c>
      <c r="AE16" s="330">
        <f>AVERAGE('2018-2019 By Site'!AF48:AF57)</f>
        <v>1.3333333333333332E-2</v>
      </c>
      <c r="AF16" s="330">
        <f>AVERAGE('2018-2019 By Site'!AG48:AG57)</f>
        <v>0</v>
      </c>
      <c r="AG16" s="330">
        <f>AVERAGE('2018-2019 By Site'!AH48:AH57)</f>
        <v>0</v>
      </c>
      <c r="AH16" s="330">
        <f>AVERAGE('2018-2019 By Site'!AI48:AI57)</f>
        <v>0</v>
      </c>
      <c r="AI16" s="330">
        <f>AVERAGE('2018-2019 By Site'!AJ48:AJ57)</f>
        <v>0</v>
      </c>
      <c r="AJ16" s="330">
        <f>AVERAGE('2018-2019 By Site'!AK48:AK57)</f>
        <v>0</v>
      </c>
      <c r="AK16" s="330">
        <f>AVERAGE('2018-2019 By Site'!AL48:AL57)</f>
        <v>0</v>
      </c>
      <c r="AL16" s="330">
        <f>AVERAGE('2018-2019 By Site'!AM48:AM57)</f>
        <v>0</v>
      </c>
      <c r="AM16" s="324">
        <v>70.266666666666652</v>
      </c>
      <c r="AN16"/>
      <c r="AO16" s="267">
        <f t="shared" si="0"/>
        <v>70.266666666666652</v>
      </c>
      <c r="AP16"/>
      <c r="AQ16" s="306" t="s">
        <v>73</v>
      </c>
      <c r="AR16" s="315">
        <v>2019</v>
      </c>
      <c r="AS16" s="312" t="s">
        <v>250</v>
      </c>
      <c r="AT16" s="1534">
        <v>0</v>
      </c>
      <c r="AU16" s="334">
        <f>AVERAGE('2018-2019 By Site'!AV24:AV27)</f>
        <v>318.42</v>
      </c>
      <c r="AV16" s="334">
        <f>AVERAGE('2018-2019 By Site'!AW24:AW27)</f>
        <v>79.605000000000004</v>
      </c>
      <c r="AW16" s="334">
        <f>AVERAGE('2018-2019 By Site'!AX24:AX27)</f>
        <v>0</v>
      </c>
      <c r="AX16" s="334">
        <f>AVERAGE('2018-2019 By Site'!AY24:AY27)</f>
        <v>0</v>
      </c>
      <c r="AY16" s="334">
        <f>AVERAGE('2018-2019 By Site'!AZ24:AZ27)</f>
        <v>0</v>
      </c>
      <c r="AZ16" s="334">
        <f>AVERAGE('2018-2019 By Site'!BA24:BA27)</f>
        <v>19.215</v>
      </c>
      <c r="BA16" s="334">
        <f>AVERAGE('2018-2019 By Site'!BB24:BB27)</f>
        <v>118.03500000000001</v>
      </c>
      <c r="BB16" s="334">
        <f>AVERAGE('2018-2019 By Site'!BC24:BC27)</f>
        <v>0</v>
      </c>
      <c r="BC16" s="334">
        <f>AVERAGE('2018-2019 By Site'!BD24:BD27)</f>
        <v>2.7450000000000001</v>
      </c>
      <c r="BD16" s="334">
        <f>AVERAGE('2018-2019 By Site'!BE24:BE27)</f>
        <v>46.664999999999999</v>
      </c>
      <c r="BE16" s="334">
        <f>AVERAGE('2018-2019 By Site'!BF24:BF27)</f>
        <v>0</v>
      </c>
      <c r="BF16" s="334">
        <f>AVERAGE('2018-2019 By Site'!BG24:BG27)</f>
        <v>0</v>
      </c>
      <c r="BG16" s="335"/>
      <c r="BH16" s="334">
        <f>AVERAGE('2018-2019 By Site'!BI24:BI27)</f>
        <v>0</v>
      </c>
      <c r="BI16" s="334">
        <f>AVERAGE('2018-2019 By Site'!BJ24:BJ27)</f>
        <v>0</v>
      </c>
      <c r="BJ16" s="334">
        <f>AVERAGE('2018-2019 By Site'!BK24:BK27)</f>
        <v>0</v>
      </c>
      <c r="BK16" s="334">
        <f>AVERAGE('2018-2019 By Site'!BL24:BL27)</f>
        <v>10.98</v>
      </c>
      <c r="BL16" s="334">
        <f>AVERAGE('2018-2019 By Site'!BM24:BM27)</f>
        <v>0</v>
      </c>
      <c r="BM16" s="334">
        <f>AVERAGE('2018-2019 By Site'!BN24:BN27)</f>
        <v>5.49</v>
      </c>
      <c r="BN16" s="334">
        <f>AVERAGE('2018-2019 By Site'!BO24:BO27)</f>
        <v>0</v>
      </c>
      <c r="BO16" s="334">
        <f>AVERAGE('2018-2019 By Site'!BP24:BP27)</f>
        <v>0</v>
      </c>
      <c r="BP16" s="334">
        <f>AVERAGE('2018-2019 By Site'!BQ24:BQ27)</f>
        <v>0</v>
      </c>
      <c r="BQ16" s="334">
        <f>AVERAGE('2018-2019 By Site'!BR24:BR27)</f>
        <v>0</v>
      </c>
      <c r="BR16" s="334">
        <f>AVERAGE('2018-2019 By Site'!BS24:BS27)</f>
        <v>0</v>
      </c>
      <c r="BS16" s="334">
        <f>AVERAGE('2018-2019 By Site'!BT24:BT27)</f>
        <v>0</v>
      </c>
      <c r="BT16" s="334">
        <f>AVERAGE('2018-2019 By Site'!BU24:BU27)</f>
        <v>0</v>
      </c>
      <c r="BU16" s="334">
        <f>AVERAGE('2018-2019 By Site'!BV24:BV27)</f>
        <v>0</v>
      </c>
      <c r="BV16" s="334">
        <f>AVERAGE('2018-2019 By Site'!BW24:BW27)</f>
        <v>0</v>
      </c>
      <c r="BW16" s="334">
        <f>AVERAGE('2018-2019 By Site'!BX24:BX27)</f>
        <v>0</v>
      </c>
      <c r="BX16" s="334">
        <f>AVERAGE('2018-2019 By Site'!BY24:BY27)</f>
        <v>0</v>
      </c>
      <c r="BY16" s="334">
        <f>AVERAGE('2018-2019 By Site'!BZ24:BZ27)</f>
        <v>0</v>
      </c>
      <c r="BZ16" s="334">
        <f>AVERAGE('2018-2019 By Site'!CA24:CA27)</f>
        <v>0</v>
      </c>
      <c r="CA16" s="334">
        <f>AVERAGE('2018-2019 By Site'!CB24:CB27)</f>
        <v>0</v>
      </c>
      <c r="CB16" s="334">
        <f>AVERAGE('2018-2019 By Site'!CC24:CC27)</f>
        <v>0</v>
      </c>
      <c r="CC16" s="324">
        <v>601.15500000000009</v>
      </c>
      <c r="CD16" s="586">
        <f>SUM(AU16:CB16)</f>
        <v>601.15499999999997</v>
      </c>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row>
    <row r="17" spans="1:256" s="13" customFormat="1" ht="15.75">
      <c r="A17" s="307"/>
      <c r="B17" s="327"/>
      <c r="C17" s="328" t="s">
        <v>252</v>
      </c>
      <c r="D17" s="1535"/>
      <c r="E17" s="331">
        <f>STDEV('2018-2019 By Site'!F39:F47)/SQRT(COUNT('2018-2019 By Site'!F39:F47))</f>
        <v>62.031476588837499</v>
      </c>
      <c r="F17" s="331">
        <f>STDEV('2018-2019 By Site'!G39:G47)/SQRT(COUNT('2018-2019 By Site'!G39:G47))</f>
        <v>4.4444444444444453E-2</v>
      </c>
      <c r="G17" s="331">
        <f>STDEV('2018-2019 By Site'!H39:H47)/SQRT(COUNT('2018-2019 By Site'!H39:H47))</f>
        <v>0.49640684230419274</v>
      </c>
      <c r="H17" s="331">
        <f>STDEV('2018-2019 By Site'!I39:I47)/SQRT(COUNT('2018-2019 By Site'!I39:I47))</f>
        <v>45.040593183189237</v>
      </c>
      <c r="I17" s="331">
        <f>STDEV('2018-2019 By Site'!J39:J47)/SQRT(COUNT('2018-2019 By Site'!J39:J47))</f>
        <v>0</v>
      </c>
      <c r="J17" s="331">
        <f>STDEV('2018-2019 By Site'!K39:K47)/SQRT(COUNT('2018-2019 By Site'!K39:K47))</f>
        <v>1.4814814814814815E-2</v>
      </c>
      <c r="K17" s="331">
        <f>STDEV('2018-2019 By Site'!L39:L47)/SQRT(COUNT('2018-2019 By Site'!L39:L47))</f>
        <v>5.8794473579213129E-2</v>
      </c>
      <c r="L17" s="331">
        <f>STDEV('2018-2019 By Site'!M39:M47)/SQRT(COUNT('2018-2019 By Site'!M39:M47))</f>
        <v>1.959815785973771E-2</v>
      </c>
      <c r="M17" s="331">
        <f>STDEV('2018-2019 By Site'!N39:N47)/SQRT(COUNT('2018-2019 By Site'!N39:N47))</f>
        <v>0</v>
      </c>
      <c r="N17" s="331">
        <f>STDEV('2018-2019 By Site'!O39:O47)/SQRT(COUNT('2018-2019 By Site'!O39:O47))</f>
        <v>0</v>
      </c>
      <c r="O17" s="331" t="e">
        <f>STDEV('2018-2019 By Site'!P39:P47)/SQRT(COUNT('2018-2019 By Site'!P39:P47))</f>
        <v>#DIV/0!</v>
      </c>
      <c r="P17" s="331">
        <f>STDEV('2018-2019 By Site'!Q39:Q47)/SQRT(COUNT('2018-2019 By Site'!Q39:Q47))</f>
        <v>0</v>
      </c>
      <c r="Q17" s="331" t="e">
        <f>STDEV('2018-2019 By Site'!R39:R47)/SQRT(COUNT('2018-2019 By Site'!R39:R47))</f>
        <v>#DIV/0!</v>
      </c>
      <c r="R17" s="331">
        <f>STDEV('2018-2019 By Site'!S39:S47)/SQRT(COUNT('2018-2019 By Site'!S39:S47))</f>
        <v>0</v>
      </c>
      <c r="S17" s="331">
        <f>STDEV('2018-2019 By Site'!T39:T47)/SQRT(COUNT('2018-2019 By Site'!T39:T47))</f>
        <v>1.4814814814814815E-2</v>
      </c>
      <c r="T17" s="331">
        <f>STDEV('2018-2019 By Site'!U39:U47)/SQRT(COUNT('2018-2019 By Site'!U39:U47))</f>
        <v>0</v>
      </c>
      <c r="U17" s="331">
        <f>STDEV('2018-2019 By Site'!V39:V47)/SQRT(COUNT('2018-2019 By Site'!V39:V47))</f>
        <v>0</v>
      </c>
      <c r="V17" s="331" t="e">
        <f>STDEV('2018-2019 By Site'!W39:W47)/SQRT(COUNT('2018-2019 By Site'!W39:W47))</f>
        <v>#DIV/0!</v>
      </c>
      <c r="W17" s="331">
        <f>STDEV('2018-2019 By Site'!X39:X47)/SQRT(COUNT('2018-2019 By Site'!X39:X47))</f>
        <v>0</v>
      </c>
      <c r="X17" s="331">
        <f>STDEV('2018-2019 By Site'!Y39:Y47)/SQRT(COUNT('2018-2019 By Site'!Y39:Y47))</f>
        <v>0</v>
      </c>
      <c r="Y17" s="331">
        <f>STDEV('2018-2019 By Site'!Z39:Z47)/SQRT(COUNT('2018-2019 By Site'!Z39:Z47))</f>
        <v>0</v>
      </c>
      <c r="Z17" s="331">
        <f>STDEV('2018-2019 By Site'!AA39:AA47)/SQRT(COUNT('2018-2019 By Site'!AA39:AA47))</f>
        <v>0</v>
      </c>
      <c r="AA17" s="331" t="e">
        <f>STDEV('2018-2019 By Site'!AB39:AB47)/SQRT(COUNT('2018-2019 By Site'!AB39:AB47))</f>
        <v>#DIV/0!</v>
      </c>
      <c r="AB17" s="331" t="e">
        <f>STDEV('2018-2019 By Site'!AC39:AC47)/SQRT(COUNT('2018-2019 By Site'!AC39:AC47))</f>
        <v>#DIV/0!</v>
      </c>
      <c r="AC17" s="331" t="e">
        <f>STDEV('2018-2019 By Site'!AD39:AD47)/SQRT(COUNT('2018-2019 By Site'!AD39:AD47))</f>
        <v>#DIV/0!</v>
      </c>
      <c r="AD17" s="331" t="e">
        <f>STDEV('2018-2019 By Site'!AE39:AE47)/SQRT(COUNT('2018-2019 By Site'!AE39:AE47))</f>
        <v>#DIV/0!</v>
      </c>
      <c r="AE17" s="331">
        <f>STDEV('2018-2019 By Site'!AF39:AF47)/SQRT(COUNT('2018-2019 By Site'!AF39:AF47))</f>
        <v>0</v>
      </c>
      <c r="AF17" s="331">
        <f>STDEV('2018-2019 By Site'!AG39:AG47)/SQRT(COUNT('2018-2019 By Site'!AG39:AG47))</f>
        <v>0</v>
      </c>
      <c r="AG17" s="331" t="e">
        <f>STDEV('2018-2019 By Site'!AH39:AH47)/SQRT(COUNT('2018-2019 By Site'!AH39:AH47))</f>
        <v>#DIV/0!</v>
      </c>
      <c r="AH17" s="331" t="e">
        <f>STDEV('2018-2019 By Site'!AI39:AI47)/SQRT(COUNT('2018-2019 By Site'!AI39:AI47))</f>
        <v>#DIV/0!</v>
      </c>
      <c r="AI17" s="331">
        <f>STDEV('2018-2019 By Site'!AJ39:AJ47)/SQRT(COUNT('2018-2019 By Site'!AJ39:AJ47))</f>
        <v>1.4814814814814815E-2</v>
      </c>
      <c r="AJ17" s="331" t="e">
        <f>STDEV('2018-2019 By Site'!AK39:AK47)/SQRT(COUNT('2018-2019 By Site'!AK39:AK47))</f>
        <v>#DIV/0!</v>
      </c>
      <c r="AK17" s="331" t="e">
        <f>STDEV('2018-2019 By Site'!AL39:AL47)/SQRT(COUNT('2018-2019 By Site'!AL39:AL47))</f>
        <v>#DIV/0!</v>
      </c>
      <c r="AL17" s="331" t="e">
        <f>STDEV('2018-2019 By Site'!AM39:AM47)/SQRT(COUNT('2018-2019 By Site'!AM39:AM47))</f>
        <v>#DIV/0!</v>
      </c>
      <c r="AM17" s="331">
        <f>STDEV('2018-2019 By Site'!AN39:AN47)/SQRT(COUNT('2018-2019 By Site'!AN39:AN47))</f>
        <v>67.871391736036728</v>
      </c>
      <c r="AN17"/>
      <c r="AO17"/>
      <c r="AP17"/>
      <c r="AQ17" s="307"/>
      <c r="AR17" s="319"/>
      <c r="AS17" s="328" t="s">
        <v>252</v>
      </c>
      <c r="AT17" s="213"/>
      <c r="AU17" s="333">
        <f>STDEV('2018-2019 By Site'!AV22:AV23)/SQRT(COUNT('2018-2019 By Site'!AV22:AV23))</f>
        <v>13012.232415902141</v>
      </c>
      <c r="AV17" s="333">
        <f>STDEV('2018-2019 By Site'!AW22:AW23)/SQRT(COUNT('2018-2019 By Site'!AW22:AW23))</f>
        <v>81.549439347604519</v>
      </c>
      <c r="AW17" s="333">
        <f>STDEV('2018-2019 By Site'!AX22:AX23)/SQRT(COUNT('2018-2019 By Site'!AX22:AX23))</f>
        <v>0</v>
      </c>
      <c r="AX17" s="333">
        <f>STDEV('2018-2019 By Site'!AY22:AY23)/SQRT(COUNT('2018-2019 By Site'!AY22:AY23))</f>
        <v>2074.4138634046894</v>
      </c>
      <c r="AY17" s="333">
        <f>STDEV('2018-2019 By Site'!AZ22:AZ23)/SQRT(COUNT('2018-2019 By Site'!AZ22:AZ23))</f>
        <v>0</v>
      </c>
      <c r="AZ17" s="333">
        <f>STDEV('2018-2019 By Site'!BA22:BA23)/SQRT(COUNT('2018-2019 By Site'!BA22:BA23))</f>
        <v>10.193679918450561</v>
      </c>
      <c r="BA17" s="333">
        <f>STDEV('2018-2019 By Site'!BB22:BB23)/SQRT(COUNT('2018-2019 By Site'!BB22:BB23))</f>
        <v>0</v>
      </c>
      <c r="BB17" s="333">
        <f>STDEV('2018-2019 By Site'!BC22:BC23)/SQRT(COUNT('2018-2019 By Site'!BC22:BC23))</f>
        <v>0</v>
      </c>
      <c r="BC17" s="333">
        <f>STDEV('2018-2019 By Site'!BD22:BD23)/SQRT(COUNT('2018-2019 By Site'!BD22:BD23))</f>
        <v>10.193679918450561</v>
      </c>
      <c r="BD17" s="333">
        <f>STDEV('2018-2019 By Site'!BE22:BE23)/SQRT(COUNT('2018-2019 By Site'!BE22:BE23))</f>
        <v>0</v>
      </c>
      <c r="BE17" s="333" t="e">
        <f>STDEV('2018-2019 By Site'!BF22:BF23)/SQRT(COUNT('2018-2019 By Site'!BF22:BF23))</f>
        <v>#DIV/0!</v>
      </c>
      <c r="BF17" s="333">
        <f>STDEV('2018-2019 By Site'!BG22:BG23)/SQRT(COUNT('2018-2019 By Site'!BG22:BG23))</f>
        <v>0</v>
      </c>
      <c r="BG17" s="333" t="e">
        <f>STDEV('2018-2019 By Site'!BH22:BH23)/SQRT(COUNT('2018-2019 By Site'!BH22:BH23))</f>
        <v>#DIV/0!</v>
      </c>
      <c r="BH17" s="333">
        <f>STDEV('2018-2019 By Site'!BI22:BI23)/SQRT(COUNT('2018-2019 By Site'!BI22:BI23))</f>
        <v>0</v>
      </c>
      <c r="BI17" s="333">
        <f>STDEV('2018-2019 By Site'!BJ22:BJ23)/SQRT(COUNT('2018-2019 By Site'!BJ22:BJ23))</f>
        <v>0</v>
      </c>
      <c r="BJ17" s="333">
        <f>STDEV('2018-2019 By Site'!BK22:BK23)/SQRT(COUNT('2018-2019 By Site'!BK22:BK23))</f>
        <v>0</v>
      </c>
      <c r="BK17" s="333">
        <f>STDEV('2018-2019 By Site'!BL22:BL23)/SQRT(COUNT('2018-2019 By Site'!BL22:BL23))</f>
        <v>0</v>
      </c>
      <c r="BL17" s="333">
        <f>STDEV('2018-2019 By Site'!BM22:BM23)/SQRT(COUNT('2018-2019 By Site'!BM22:BM23))</f>
        <v>0</v>
      </c>
      <c r="BM17" s="333" t="e">
        <f>STDEV('2018-2019 By Site'!BN22:BN23)/SQRT(COUNT('2018-2019 By Site'!BN22:BN23))</f>
        <v>#DIV/0!</v>
      </c>
      <c r="BN17" s="333">
        <f>STDEV('2018-2019 By Site'!BO22:BO23)/SQRT(COUNT('2018-2019 By Site'!BO22:BO23))</f>
        <v>0</v>
      </c>
      <c r="BO17" s="333">
        <f>STDEV('2018-2019 By Site'!BP22:BP23)/SQRT(COUNT('2018-2019 By Site'!BP22:BP23))</f>
        <v>0</v>
      </c>
      <c r="BP17" s="333">
        <f>STDEV('2018-2019 By Site'!BQ22:BQ23)/SQRT(COUNT('2018-2019 By Site'!BQ22:BQ23))</f>
        <v>0</v>
      </c>
      <c r="BQ17" s="333" t="e">
        <f>STDEV('2018-2019 By Site'!BR22:BR23)/SQRT(COUNT('2018-2019 By Site'!BR22:BR23))</f>
        <v>#DIV/0!</v>
      </c>
      <c r="BR17" s="333" t="e">
        <f>STDEV('2018-2019 By Site'!BS22:BS23)/SQRT(COUNT('2018-2019 By Site'!BS22:BS23))</f>
        <v>#DIV/0!</v>
      </c>
      <c r="BS17" s="333" t="e">
        <f>STDEV('2018-2019 By Site'!BT22:BT23)/SQRT(COUNT('2018-2019 By Site'!BT22:BT23))</f>
        <v>#DIV/0!</v>
      </c>
      <c r="BT17" s="333" t="e">
        <f>STDEV('2018-2019 By Site'!BU22:BU23)/SQRT(COUNT('2018-2019 By Site'!BU22:BU23))</f>
        <v>#DIV/0!</v>
      </c>
      <c r="BU17" s="333">
        <f>STDEV('2018-2019 By Site'!BV22:BV23)/SQRT(COUNT('2018-2019 By Site'!BV22:BV23))</f>
        <v>0</v>
      </c>
      <c r="BV17" s="333">
        <f>STDEV('2018-2019 By Site'!BW22:BW23)/SQRT(COUNT('2018-2019 By Site'!BW22:BW23))</f>
        <v>0</v>
      </c>
      <c r="BW17" s="333" t="e">
        <f>STDEV('2018-2019 By Site'!BX22:BX23)/SQRT(COUNT('2018-2019 By Site'!BX22:BX23))</f>
        <v>#DIV/0!</v>
      </c>
      <c r="BX17" s="333" t="e">
        <f>STDEV('2018-2019 By Site'!BY22:BY23)/SQRT(COUNT('2018-2019 By Site'!BY22:BY23))</f>
        <v>#DIV/0!</v>
      </c>
      <c r="BY17" s="333">
        <f>STDEV('2018-2019 By Site'!BZ22:BZ23)/SQRT(COUNT('2018-2019 By Site'!BZ22:BZ23))</f>
        <v>0</v>
      </c>
      <c r="BZ17" s="333" t="e">
        <f>STDEV('2018-2019 By Site'!CA22:CA23)/SQRT(COUNT('2018-2019 By Site'!CA22:CA23))</f>
        <v>#DIV/0!</v>
      </c>
      <c r="CA17" s="333" t="e">
        <f>STDEV('2018-2019 By Site'!CB22:CB23)/SQRT(COUNT('2018-2019 By Site'!CB22:CB23))</f>
        <v>#DIV/0!</v>
      </c>
      <c r="CB17" s="333" t="e">
        <f>STDEV('2018-2019 By Site'!CC22:CC23)/SQRT(COUNT('2018-2019 By Site'!CC22:CC23))</f>
        <v>#DIV/0!</v>
      </c>
      <c r="CC17" s="333">
        <f>STDEV('2018-2019 By Site'!CD22:CD23)/SQRT(COUNT('2018-2019 By Site'!CD22:CD23))</f>
        <v>11019.367991845056</v>
      </c>
      <c r="CD17" s="333" t="e">
        <f>STDEV('2018-2019 By Site'!CE22:CE23)/SQRT(COUNT('2018-2019 By Site'!CE22:CE23))</f>
        <v>#DIV/0!</v>
      </c>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row>
    <row r="18" spans="1:256" s="13" customFormat="1" ht="15.75">
      <c r="A18" s="307"/>
      <c r="B18" s="327"/>
      <c r="C18" s="328" t="s">
        <v>253</v>
      </c>
      <c r="D18" s="1535"/>
      <c r="E18" s="331">
        <f>STDEV('2018-2019 By Site'!F48:F57)/SQRT(COUNT('2018-2019 By Site'!F48:F57))</f>
        <v>42.320712262670547</v>
      </c>
      <c r="F18" s="331">
        <f>STDEV('2018-2019 By Site'!G48:G57)/SQRT(COUNT('2018-2019 By Site'!G48:G57))</f>
        <v>9.6966329907873017E-2</v>
      </c>
      <c r="G18" s="331">
        <f>STDEV('2018-2019 By Site'!H48:H57)/SQRT(COUNT('2018-2019 By Site'!H48:H57))</f>
        <v>0.42212864460089961</v>
      </c>
      <c r="H18" s="331">
        <f>STDEV('2018-2019 By Site'!I48:I57)/SQRT(COUNT('2018-2019 By Site'!I48:I57))</f>
        <v>3.5775541683055607</v>
      </c>
      <c r="I18" s="331">
        <f>STDEV('2018-2019 By Site'!J48:J57)/SQRT(COUNT('2018-2019 By Site'!J48:J57))</f>
        <v>0</v>
      </c>
      <c r="J18" s="331">
        <f>STDEV('2018-2019 By Site'!K48:K57)/SQRT(COUNT('2018-2019 By Site'!K48:K57))</f>
        <v>2.6666666666666665E-2</v>
      </c>
      <c r="K18" s="331">
        <f>STDEV('2018-2019 By Site'!L48:L57)/SQRT(COUNT('2018-2019 By Site'!L48:L57))</f>
        <v>6.6666666666666666E-2</v>
      </c>
      <c r="L18" s="331">
        <f>STDEV('2018-2019 By Site'!M48:M57)/SQRT(COUNT('2018-2019 By Site'!M48:M57))</f>
        <v>0</v>
      </c>
      <c r="M18" s="331">
        <f>STDEV('2018-2019 By Site'!N48:N57)/SQRT(COUNT('2018-2019 By Site'!N48:N57))</f>
        <v>5.3518198127965752E-2</v>
      </c>
      <c r="N18" s="331">
        <f>STDEV('2018-2019 By Site'!O48:O57)/SQRT(COUNT('2018-2019 By Site'!O48:O57))</f>
        <v>0.78529698714861462</v>
      </c>
      <c r="O18" s="331">
        <f>STDEV('2018-2019 By Site'!P48:P57)/SQRT(COUNT('2018-2019 By Site'!P48:P57))</f>
        <v>1.3333333333333332E-2</v>
      </c>
      <c r="P18" s="331">
        <f>STDEV('2018-2019 By Site'!Q48:Q57)/SQRT(COUNT('2018-2019 By Site'!Q48:Q57))</f>
        <v>0</v>
      </c>
      <c r="Q18" s="331" t="e">
        <f>STDEV('2018-2019 By Site'!R48:R57)/SQRT(COUNT('2018-2019 By Site'!R48:R57))</f>
        <v>#DIV/0!</v>
      </c>
      <c r="R18" s="331">
        <f>STDEV('2018-2019 By Site'!Z33:Z39)/SQRT(COUNT('2018-2019 By Site'!Z33:Z39))</f>
        <v>5.105318712400652E-2</v>
      </c>
      <c r="S18" s="331">
        <f>STDEV('2018-2019 By Site'!AA33:AA39)/SQRT(COUNT('2018-2019 By Site'!AA33:AA39))</f>
        <v>9.6969696969696952E-3</v>
      </c>
      <c r="T18" s="331">
        <f>STDEV('2018-2019 By Site'!AB33:AB39)/SQRT(COUNT('2018-2019 By Site'!AB33:AB39))</f>
        <v>0</v>
      </c>
      <c r="U18" s="331">
        <f>STDEV('2018-2019 By Site'!AC33:AC39)/SQRT(COUNT('2018-2019 By Site'!AC33:AC39))</f>
        <v>0</v>
      </c>
      <c r="V18" s="331">
        <f>STDEV('2018-2019 By Site'!AD33:AD39)/SQRT(COUNT('2018-2019 By Site'!AD33:AD39))</f>
        <v>0</v>
      </c>
      <c r="W18" s="331">
        <f>STDEV('2018-2019 By Site'!AE33:AE39)/SQRT(COUNT('2018-2019 By Site'!AE33:AE39))</f>
        <v>0</v>
      </c>
      <c r="X18" s="331">
        <f>STDEV('2018-2019 By Site'!AF33:AF39)/SQRT(COUNT('2018-2019 By Site'!AF33:AF39))</f>
        <v>0</v>
      </c>
      <c r="Y18" s="331">
        <f>STDEV('2018-2019 By Site'!AG33:AG39)/SQRT(COUNT('2018-2019 By Site'!AG33:AG39))</f>
        <v>0</v>
      </c>
      <c r="Z18" s="331">
        <f>STDEV('2018-2019 By Site'!AH33:AH39)/SQRT(COUNT('2018-2019 By Site'!AH33:AH39))</f>
        <v>0</v>
      </c>
      <c r="AA18" s="331">
        <f>STDEV('2018-2019 By Site'!AI33:AI39)/SQRT(COUNT('2018-2019 By Site'!AI33:AI39))</f>
        <v>0</v>
      </c>
      <c r="AB18" s="331">
        <f>STDEV('2018-2019 By Site'!AJ33:AJ39)/SQRT(COUNT('2018-2019 By Site'!AJ33:AJ39))</f>
        <v>2.99371855399478E-2</v>
      </c>
      <c r="AC18" s="331">
        <f>STDEV('2018-2019 By Site'!AK33:AK39)/SQRT(COUNT('2018-2019 By Site'!AK33:AK39))</f>
        <v>0</v>
      </c>
      <c r="AD18" s="331">
        <f>STDEV('2018-2019 By Site'!AL33:AL39)/SQRT(COUNT('2018-2019 By Site'!AL33:AL39))</f>
        <v>0</v>
      </c>
      <c r="AE18" s="331">
        <f>STDEV('2018-2019 By Site'!AM33:AM39)/SQRT(COUNT('2018-2019 By Site'!AM33:AM39))</f>
        <v>0</v>
      </c>
      <c r="AF18" s="331">
        <f>STDEV('2018-2019 By Site'!AN33:AN39)/SQRT(COUNT('2018-2019 By Site'!AN33:AN39))</f>
        <v>245.92317354997041</v>
      </c>
      <c r="AG18" s="331" t="e">
        <f>STDEV('2018-2019 By Site'!AO33:AO39)/SQRT(COUNT('2018-2019 By Site'!AO33:AO39))</f>
        <v>#DIV/0!</v>
      </c>
      <c r="AH18" s="331" t="e">
        <f>STDEV('2018-2019 By Site'!AP33:AP39)/SQRT(COUNT('2018-2019 By Site'!AP33:AP39))</f>
        <v>#DIV/0!</v>
      </c>
      <c r="AI18" s="331">
        <f>STDEV('2018-2019 By Site'!AQ33:AQ39)/SQRT(COUNT('2018-2019 By Site'!AQ33:AQ39))</f>
        <v>0.6454972243679028</v>
      </c>
      <c r="AJ18" s="331" t="e">
        <f>STDEV('2018-2019 By Site'!AR33:AR39)/SQRT(COUNT('2018-2019 By Site'!AR33:AR39))</f>
        <v>#DIV/0!</v>
      </c>
      <c r="AK18" s="331">
        <f>STDEV('2018-2019 By Site'!AS33:AS39)/SQRT(COUNT('2018-2019 By Site'!AS33:AS39))</f>
        <v>105.50710876523914</v>
      </c>
      <c r="AL18" s="331" t="e">
        <f>STDEV('2018-2019 By Site'!AT33:AT39)/SQRT(COUNT('2018-2019 By Site'!AT33:AT39))</f>
        <v>#DIV/0!</v>
      </c>
      <c r="AM18" s="331" t="e">
        <f>STDEV('2018-2019 By Site'!AU33:AU39)/SQRT(COUNT('2018-2019 By Site'!AU33:AU39))</f>
        <v>#DIV/0!</v>
      </c>
      <c r="AN18"/>
      <c r="AO18"/>
      <c r="AP18"/>
      <c r="AQ18" s="307"/>
      <c r="AR18" s="319"/>
      <c r="AS18" s="328" t="s">
        <v>253</v>
      </c>
      <c r="AT18" s="213"/>
      <c r="AU18" s="333">
        <f>STDEV('2018-2019 By Site'!AV24:AV27)/SQRT(COUNT('2018-2019 By Site'!AV24:AV27))</f>
        <v>155.7328924793988</v>
      </c>
      <c r="AV18" s="333">
        <f>STDEV('2018-2019 By Site'!AW24:AW27)/SQRT(COUNT('2018-2019 By Site'!AW24:AW27))</f>
        <v>28.833390799557368</v>
      </c>
      <c r="AW18" s="333">
        <f>STDEV('2018-2019 By Site'!AX24:AX27)/SQRT(COUNT('2018-2019 By Site'!AX24:AX27))</f>
        <v>0</v>
      </c>
      <c r="AX18" s="333">
        <f>STDEV('2018-2019 By Site'!AY24:AY27)/SQRT(COUNT('2018-2019 By Site'!AY24:AY27))</f>
        <v>0</v>
      </c>
      <c r="AY18" s="333">
        <f>STDEV('2018-2019 By Site'!AZ24:AZ27)/SQRT(COUNT('2018-2019 By Site'!AZ24:AZ27))</f>
        <v>0</v>
      </c>
      <c r="AZ18" s="333">
        <f>STDEV('2018-2019 By Site'!BA24:BA27)/SQRT(COUNT('2018-2019 By Site'!BA24:BA27))</f>
        <v>19.215</v>
      </c>
      <c r="BA18" s="333">
        <f>STDEV('2018-2019 By Site'!BB24:BB27)/SQRT(COUNT('2018-2019 By Site'!BB24:BB27))</f>
        <v>114.40427625311914</v>
      </c>
      <c r="BB18" s="333">
        <f>STDEV('2018-2019 By Site'!BC24:BC27)/SQRT(COUNT('2018-2019 By Site'!BC24:BC27))</f>
        <v>0</v>
      </c>
      <c r="BC18" s="333">
        <f>STDEV('2018-2019 By Site'!BD24:BD27)/SQRT(COUNT('2018-2019 By Site'!BD24:BD27))</f>
        <v>2.7450000000000001</v>
      </c>
      <c r="BD18" s="333">
        <f>STDEV('2018-2019 By Site'!BE24:BE27)/SQRT(COUNT('2018-2019 By Site'!BE24:BE27))</f>
        <v>31.177206818443498</v>
      </c>
      <c r="BE18" s="333">
        <f>STDEV('2018-2019 By Site'!BF24:BF27)/SQRT(COUNT('2018-2019 By Site'!BF24:BF27))</f>
        <v>0</v>
      </c>
      <c r="BF18" s="333">
        <f>STDEV('2018-2019 By Site'!BG24:BG27)/SQRT(COUNT('2018-2019 By Site'!BG24:BG27))</f>
        <v>0</v>
      </c>
      <c r="BG18" s="333" t="e">
        <f>STDEV('2018-2019 By Site'!BH24:BH27)/SQRT(COUNT('2018-2019 By Site'!BH24:BH27))</f>
        <v>#DIV/0!</v>
      </c>
      <c r="BH18" s="333">
        <f>STDEV('2018-2019 By Site'!BI24:BI27)/SQRT(COUNT('2018-2019 By Site'!BI24:BI27))</f>
        <v>0</v>
      </c>
      <c r="BI18" s="333">
        <f>STDEV('2018-2019 By Site'!BJ24:BJ27)/SQRT(COUNT('2018-2019 By Site'!BJ24:BJ27))</f>
        <v>0</v>
      </c>
      <c r="BJ18" s="333">
        <f>STDEV('2018-2019 By Site'!BK24:BK27)/SQRT(COUNT('2018-2019 By Site'!BK24:BK27))</f>
        <v>0</v>
      </c>
      <c r="BK18" s="333">
        <f>STDEV('2018-2019 By Site'!BL24:BL27)/SQRT(COUNT('2018-2019 By Site'!BL24:BL27))</f>
        <v>10.98</v>
      </c>
      <c r="BL18" s="333">
        <f>STDEV('2018-2019 By Site'!BM24:BM27)/SQRT(COUNT('2018-2019 By Site'!BM24:BM27))</f>
        <v>0</v>
      </c>
      <c r="BM18" s="333">
        <f>STDEV('2018-2019 By Site'!BN24:BN27)/SQRT(COUNT('2018-2019 By Site'!BN24:BN27))</f>
        <v>3.1696529778510456</v>
      </c>
      <c r="BN18" s="333">
        <f>STDEV('2018-2019 By Site'!BO24:BO27)/SQRT(COUNT('2018-2019 By Site'!BO24:BO27))</f>
        <v>0</v>
      </c>
      <c r="BO18" s="333">
        <f>STDEV('2018-2019 By Site'!BP24:BP27)/SQRT(COUNT('2018-2019 By Site'!BP24:BP27))</f>
        <v>0</v>
      </c>
      <c r="BP18" s="333">
        <f>STDEV('2018-2019 By Site'!BQ24:BQ27)/SQRT(COUNT('2018-2019 By Site'!BQ24:BQ27))</f>
        <v>0</v>
      </c>
      <c r="BQ18" s="333">
        <f>STDEV('2018-2019 By Site'!BR24:BR27)/SQRT(COUNT('2018-2019 By Site'!BR24:BR27))</f>
        <v>0</v>
      </c>
      <c r="BR18" s="333">
        <f>STDEV('2018-2019 By Site'!BS24:BS27)/SQRT(COUNT('2018-2019 By Site'!BS24:BS27))</f>
        <v>0</v>
      </c>
      <c r="BS18" s="333">
        <f>STDEV('2018-2019 By Site'!BT24:BT27)/SQRT(COUNT('2018-2019 By Site'!BT24:BT27))</f>
        <v>0</v>
      </c>
      <c r="BT18" s="333">
        <f>STDEV('2018-2019 By Site'!BU24:BU27)/SQRT(COUNT('2018-2019 By Site'!BU24:BU27))</f>
        <v>0</v>
      </c>
      <c r="BU18" s="333">
        <f>STDEV('2018-2019 By Site'!BV24:BV27)/SQRT(COUNT('2018-2019 By Site'!BV24:BV27))</f>
        <v>0</v>
      </c>
      <c r="BV18" s="333">
        <f>STDEV('2018-2019 By Site'!BW24:BW27)/SQRT(COUNT('2018-2019 By Site'!BW24:BW27))</f>
        <v>0</v>
      </c>
      <c r="BW18" s="333">
        <f>STDEV('2018-2019 By Site'!BX24:BX27)/SQRT(COUNT('2018-2019 By Site'!BX24:BX27))</f>
        <v>0</v>
      </c>
      <c r="BX18" s="333">
        <f>STDEV('2018-2019 By Site'!BY24:BY27)/SQRT(COUNT('2018-2019 By Site'!BY24:BY27))</f>
        <v>0</v>
      </c>
      <c r="BY18" s="333">
        <f>STDEV('2018-2019 By Site'!BZ24:BZ27)/SQRT(COUNT('2018-2019 By Site'!BZ24:BZ27))</f>
        <v>0</v>
      </c>
      <c r="BZ18" s="333">
        <f>STDEV('2018-2019 By Site'!CA24:CA27)/SQRT(COUNT('2018-2019 By Site'!CA24:CA27))</f>
        <v>0</v>
      </c>
      <c r="CA18" s="333">
        <f>STDEV('2018-2019 By Site'!CB24:CB27)/SQRT(COUNT('2018-2019 By Site'!CB24:CB27))</f>
        <v>0</v>
      </c>
      <c r="CB18" s="333">
        <f>STDEV('2018-2019 By Site'!CC24:CC27)/SQRT(COUNT('2018-2019 By Site'!CC24:CC27))</f>
        <v>0</v>
      </c>
      <c r="CC18" s="333">
        <f>STDEV('2018-2019 By Site'!CD24:CD27)/SQRT(COUNT('2018-2019 By Site'!CD24:CD27))</f>
        <v>238.94117356579628</v>
      </c>
      <c r="CD18" s="333" t="e">
        <f>STDEV('2018-2019 By Site'!CE24:CE27)/SQRT(COUNT('2018-2019 By Site'!CE24:CE27))</f>
        <v>#DIV/0!</v>
      </c>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row>
    <row r="19" spans="1:256" s="308" customFormat="1" ht="18">
      <c r="A19" s="308" t="s">
        <v>118</v>
      </c>
      <c r="B19" s="318" t="s">
        <v>249</v>
      </c>
      <c r="C19" s="308" t="s">
        <v>219</v>
      </c>
      <c r="E19" s="330">
        <f>AVERAGE('2018-2019 By Site'!F61:F64)</f>
        <v>24.633333333333333</v>
      </c>
      <c r="F19" s="330">
        <f>AVERAGE('2018-2019 By Site'!G61:G64)</f>
        <v>180.2</v>
      </c>
      <c r="G19" s="330">
        <f>AVERAGE('2018-2019 By Site'!H61:H64)</f>
        <v>13.766666666666666</v>
      </c>
      <c r="H19" s="330">
        <f>AVERAGE('2018-2019 By Site'!I61:I64)</f>
        <v>1.7666666666666668</v>
      </c>
      <c r="I19" s="330">
        <f>AVERAGE('2018-2019 By Site'!J61:J64)</f>
        <v>0</v>
      </c>
      <c r="J19" s="330">
        <f>AVERAGE('2018-2019 By Site'!K61:K64)</f>
        <v>0</v>
      </c>
      <c r="K19" s="330">
        <f>AVERAGE('2018-2019 By Site'!L61:L64)</f>
        <v>0</v>
      </c>
      <c r="L19" s="330">
        <f>AVERAGE('2018-2019 By Site'!M61:M64)</f>
        <v>3.3333333333333333E-2</v>
      </c>
      <c r="M19" s="330">
        <f>AVERAGE('2018-2019 By Site'!N61:N64)</f>
        <v>0</v>
      </c>
      <c r="N19" s="330">
        <f>AVERAGE('2018-2019 By Site'!O61:O64)</f>
        <v>0</v>
      </c>
      <c r="O19" s="330">
        <v>0</v>
      </c>
      <c r="P19" s="330">
        <f>AVERAGE('2018-2019 By Site'!Q61:Q64)</f>
        <v>1.3333333333333333</v>
      </c>
      <c r="Q19" s="330"/>
      <c r="R19" s="330">
        <f>AVERAGE('2018-2019 By Site'!S61:S64)</f>
        <v>0.23333333333333334</v>
      </c>
      <c r="S19" s="330">
        <f>AVERAGE('2018-2019 By Site'!T61:T64)</f>
        <v>0</v>
      </c>
      <c r="T19" s="330">
        <f>AVERAGE('2018-2019 By Site'!U61:U64)</f>
        <v>0</v>
      </c>
      <c r="U19" s="330">
        <f>AVERAGE('2018-2019 By Site'!V61:V64)</f>
        <v>6.6666666666666666E-2</v>
      </c>
      <c r="V19" s="330">
        <v>0</v>
      </c>
      <c r="W19" s="330">
        <f>AVERAGE('2018-2019 By Site'!X61:X64)</f>
        <v>0</v>
      </c>
      <c r="X19" s="330">
        <f>AVERAGE('2018-2019 By Site'!Y61:Y64)</f>
        <v>0</v>
      </c>
      <c r="Y19" s="330">
        <f>AVERAGE('2018-2019 By Site'!Z61:Z64)</f>
        <v>0</v>
      </c>
      <c r="Z19" s="330">
        <f>AVERAGE('2018-2019 By Site'!AA61:AA64)</f>
        <v>0</v>
      </c>
      <c r="AA19" s="330">
        <v>0</v>
      </c>
      <c r="AB19" s="330">
        <v>0</v>
      </c>
      <c r="AC19" s="330">
        <v>0</v>
      </c>
      <c r="AD19" s="330">
        <v>0</v>
      </c>
      <c r="AE19" s="330">
        <f>AVERAGE('2018-2019 By Site'!AF61:AF64)</f>
        <v>0</v>
      </c>
      <c r="AF19" s="330">
        <f>AVERAGE('2018-2019 By Site'!AG61:AG64)</f>
        <v>0</v>
      </c>
      <c r="AG19" s="330">
        <v>0</v>
      </c>
      <c r="AH19" s="330">
        <v>0</v>
      </c>
      <c r="AI19" s="330">
        <f>AVERAGE('2018-2019 By Site'!AJ61:AJ64)</f>
        <v>0</v>
      </c>
      <c r="AJ19" s="330">
        <v>0</v>
      </c>
      <c r="AK19" s="330">
        <v>0</v>
      </c>
      <c r="AL19" s="330">
        <v>0</v>
      </c>
      <c r="AM19" s="324">
        <v>222.04166666666663</v>
      </c>
      <c r="AN19"/>
      <c r="AO19" s="267">
        <f t="shared" si="0"/>
        <v>222.0333333333333</v>
      </c>
      <c r="AP19"/>
      <c r="AQ19" s="306" t="s">
        <v>118</v>
      </c>
      <c r="AR19" s="315" t="s">
        <v>254</v>
      </c>
      <c r="AS19" s="312" t="s">
        <v>250</v>
      </c>
      <c r="AT19" s="1534"/>
      <c r="AU19" s="334">
        <f>AVERAGE('2018-2019 By Site'!AV31:AV31)</f>
        <v>0</v>
      </c>
      <c r="AV19" s="334">
        <f>AVERAGE('2018-2019 By Site'!AW31:AW31)</f>
        <v>10.193679918450561</v>
      </c>
      <c r="AW19" s="334">
        <f>AVERAGE('2018-2019 By Site'!AX31:AX31)</f>
        <v>0</v>
      </c>
      <c r="AX19" s="334">
        <f>AVERAGE('2018-2019 By Site'!AY31:AY31)</f>
        <v>0</v>
      </c>
      <c r="AY19" s="334">
        <f>AVERAGE('2018-2019 By Site'!AZ31:AZ31)</f>
        <v>0</v>
      </c>
      <c r="AZ19" s="334">
        <f>AVERAGE('2018-2019 By Site'!BA31:BA31)</f>
        <v>0</v>
      </c>
      <c r="BA19" s="334">
        <f>AVERAGE('2018-2019 By Site'!BB31:BB31)</f>
        <v>0</v>
      </c>
      <c r="BB19" s="334">
        <f>AVERAGE('2018-2019 By Site'!BC31:BC31)</f>
        <v>285.42303771661574</v>
      </c>
      <c r="BC19" s="334">
        <f>AVERAGE('2018-2019 By Site'!BD31:BD31)</f>
        <v>0</v>
      </c>
      <c r="BD19" s="334">
        <f>AVERAGE('2018-2019 By Site'!BE31:BE31)</f>
        <v>0</v>
      </c>
      <c r="BE19" s="334">
        <v>0</v>
      </c>
      <c r="BF19" s="334">
        <f>AVERAGE('2018-2019 By Site'!BG31:BG31)</f>
        <v>0</v>
      </c>
      <c r="BG19" s="335"/>
      <c r="BH19" s="334">
        <f>AVERAGE('2018-2019 By Site'!BI31:BI31)</f>
        <v>0</v>
      </c>
      <c r="BI19" s="334">
        <f>AVERAGE('2018-2019 By Site'!BJ31:BJ31)</f>
        <v>0</v>
      </c>
      <c r="BJ19" s="334">
        <f>AVERAGE('2018-2019 By Site'!BK31:BK31)</f>
        <v>0</v>
      </c>
      <c r="BK19" s="334">
        <f>AVERAGE('2018-2019 By Site'!BL31:BL31)</f>
        <v>20.387359836901123</v>
      </c>
      <c r="BL19" s="334">
        <f>AVERAGE('2018-2019 By Site'!BM31:BM31)</f>
        <v>0</v>
      </c>
      <c r="BM19" s="334">
        <v>0</v>
      </c>
      <c r="BN19" s="334">
        <f>AVERAGE('2018-2019 By Site'!BO31:BO31)</f>
        <v>0</v>
      </c>
      <c r="BO19" s="334">
        <f>AVERAGE('2018-2019 By Site'!BP31:BP31)</f>
        <v>0</v>
      </c>
      <c r="BP19" s="334">
        <f>AVERAGE('2018-2019 By Site'!BQ31:BQ31)</f>
        <v>0</v>
      </c>
      <c r="BQ19" s="334">
        <v>0</v>
      </c>
      <c r="BR19" s="334">
        <v>0</v>
      </c>
      <c r="BS19" s="334">
        <v>0</v>
      </c>
      <c r="BT19" s="334">
        <v>0</v>
      </c>
      <c r="BU19" s="334">
        <f>AVERAGE('2018-2019 By Site'!BV31:BV31)</f>
        <v>0</v>
      </c>
      <c r="BV19" s="334">
        <f>AVERAGE('2018-2019 By Site'!BW31:BW31)</f>
        <v>0</v>
      </c>
      <c r="BW19" s="334">
        <v>0</v>
      </c>
      <c r="BX19" s="334">
        <v>0</v>
      </c>
      <c r="BY19" s="334">
        <f>AVERAGE('2018-2019 By Site'!BZ31:BZ31)</f>
        <v>0</v>
      </c>
      <c r="BZ19" s="334">
        <v>0</v>
      </c>
      <c r="CA19" s="334">
        <v>0</v>
      </c>
      <c r="CB19" s="334">
        <v>0</v>
      </c>
      <c r="CC19" s="324">
        <v>316.00407747196743</v>
      </c>
      <c r="CD19" s="586">
        <f>SUM(AU19:CB19)</f>
        <v>316.00407747196743</v>
      </c>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spans="1:256" s="308" customFormat="1" ht="18">
      <c r="A20" s="308" t="s">
        <v>118</v>
      </c>
      <c r="B20" s="318" t="s">
        <v>251</v>
      </c>
      <c r="C20" s="308" t="s">
        <v>219</v>
      </c>
      <c r="D20" s="308">
        <v>0</v>
      </c>
      <c r="E20" s="330">
        <f>AVERAGE('2018-2019 By Site'!F65:F69)</f>
        <v>36.879999999999995</v>
      </c>
      <c r="F20" s="330">
        <f>AVERAGE('2018-2019 By Site'!G65:G69)</f>
        <v>32.96</v>
      </c>
      <c r="G20" s="330">
        <f>AVERAGE('2018-2019 By Site'!H65:H69)</f>
        <v>9.4933333333333323</v>
      </c>
      <c r="H20" s="330">
        <f>AVERAGE('2018-2019 By Site'!I65:I69)</f>
        <v>0.13333333333333333</v>
      </c>
      <c r="I20" s="330">
        <f>AVERAGE('2018-2019 By Site'!J65:J69)</f>
        <v>2.6666666666666665E-2</v>
      </c>
      <c r="J20" s="330">
        <f>AVERAGE('2018-2019 By Site'!K65:K69)</f>
        <v>0</v>
      </c>
      <c r="K20" s="330">
        <f>AVERAGE('2018-2019 By Site'!L65:L69)</f>
        <v>0.08</v>
      </c>
      <c r="L20" s="330">
        <f>AVERAGE('2018-2019 By Site'!M65:M69)</f>
        <v>2.6666666666666665E-2</v>
      </c>
      <c r="M20" s="330">
        <f>AVERAGE('2018-2019 By Site'!N65:N69)</f>
        <v>0.24</v>
      </c>
      <c r="N20" s="330">
        <f>AVERAGE('2018-2019 By Site'!O65:O69)</f>
        <v>0</v>
      </c>
      <c r="O20" s="330">
        <f>AVERAGE('2018-2019 By Site'!P65:P69)</f>
        <v>0.08</v>
      </c>
      <c r="P20" s="330">
        <f>AVERAGE('2018-2019 By Site'!Q65:Q69)</f>
        <v>0</v>
      </c>
      <c r="Q20" s="330"/>
      <c r="R20" s="330">
        <f>AVERAGE('2018-2019 By Site'!S65:S69)</f>
        <v>0</v>
      </c>
      <c r="S20" s="330">
        <f>AVERAGE('2018-2019 By Site'!T65:T69)</f>
        <v>0</v>
      </c>
      <c r="T20" s="330">
        <f>AVERAGE('2018-2019 By Site'!U65:U69)</f>
        <v>2.6666666666666665E-2</v>
      </c>
      <c r="U20" s="330">
        <f>AVERAGE('2018-2019 By Site'!V65:V69)</f>
        <v>2.6666666666666665E-2</v>
      </c>
      <c r="V20" s="330">
        <f>AVERAGE('2018-2019 By Site'!W65:W69)</f>
        <v>0</v>
      </c>
      <c r="W20" s="330">
        <f>AVERAGE('2018-2019 By Site'!X65:X69)</f>
        <v>0</v>
      </c>
      <c r="X20" s="330">
        <f>AVERAGE('2018-2019 By Site'!Y65:Y69)</f>
        <v>2.6666666666666665E-2</v>
      </c>
      <c r="Y20" s="330">
        <f>AVERAGE('2018-2019 By Site'!Z65:Z69)</f>
        <v>0</v>
      </c>
      <c r="Z20" s="330">
        <f>AVERAGE('2018-2019 By Site'!AA65:AA69)</f>
        <v>0.32</v>
      </c>
      <c r="AA20" s="330">
        <f>AVERAGE('2018-2019 By Site'!AB65:AB69)</f>
        <v>0</v>
      </c>
      <c r="AB20" s="330">
        <f>AVERAGE('2018-2019 By Site'!AC65:AC69)</f>
        <v>0</v>
      </c>
      <c r="AC20" s="330">
        <f>AVERAGE('2018-2019 By Site'!AD65:AD69)</f>
        <v>0</v>
      </c>
      <c r="AD20" s="330">
        <f>AVERAGE('2018-2019 By Site'!AE65:AE69)</f>
        <v>0</v>
      </c>
      <c r="AE20" s="330">
        <f>AVERAGE('2018-2019 By Site'!AF65:AF69)</f>
        <v>0.13333333333333333</v>
      </c>
      <c r="AF20" s="330">
        <f>AVERAGE('2018-2019 By Site'!AG65:AG69)</f>
        <v>0</v>
      </c>
      <c r="AG20" s="330">
        <f>AVERAGE('2018-2019 By Site'!AH65:AH69)</f>
        <v>0</v>
      </c>
      <c r="AH20" s="330">
        <f>AVERAGE('2018-2019 By Site'!AI65:AI69)</f>
        <v>0</v>
      </c>
      <c r="AI20" s="330">
        <f>AVERAGE('2018-2019 By Site'!AJ65:AJ69)</f>
        <v>5.333333333333333E-2</v>
      </c>
      <c r="AJ20" s="330">
        <f>AVERAGE('2018-2019 By Site'!AK65:AK69)</f>
        <v>0</v>
      </c>
      <c r="AK20" s="330">
        <f>AVERAGE('2018-2019 By Site'!AL65:AL69)</f>
        <v>0.37333333333333335</v>
      </c>
      <c r="AL20" s="330">
        <f>AVERAGE('2018-2019 By Site'!AM65:AM69)</f>
        <v>0</v>
      </c>
      <c r="AM20" s="324">
        <v>80.90666666666668</v>
      </c>
      <c r="AN20"/>
      <c r="AO20" s="267">
        <f t="shared" si="0"/>
        <v>80.880000000000024</v>
      </c>
      <c r="AP20"/>
      <c r="AQ20" s="306" t="s">
        <v>118</v>
      </c>
      <c r="AR20" s="315">
        <v>2019</v>
      </c>
      <c r="AS20" s="312" t="s">
        <v>250</v>
      </c>
      <c r="AT20" s="1534">
        <v>0</v>
      </c>
      <c r="AU20" s="334">
        <f>AVERAGE('2018-2019 By Site'!AV32:AV33)</f>
        <v>65.88</v>
      </c>
      <c r="AV20" s="334">
        <f>AVERAGE('2018-2019 By Site'!AW32:AW33)</f>
        <v>279.99</v>
      </c>
      <c r="AW20" s="334">
        <f>AVERAGE('2018-2019 By Site'!AX32:AX33)</f>
        <v>312.93</v>
      </c>
      <c r="AX20" s="334">
        <f>AVERAGE('2018-2019 By Site'!AY32:AY33)</f>
        <v>0</v>
      </c>
      <c r="AY20" s="334">
        <f>AVERAGE('2018-2019 By Site'!AZ32:AZ33)</f>
        <v>0</v>
      </c>
      <c r="AZ20" s="334">
        <f>AVERAGE('2018-2019 By Site'!BA32:BA33)</f>
        <v>5.49</v>
      </c>
      <c r="BA20" s="334">
        <f>AVERAGE('2018-2019 By Site'!BB32:BB33)</f>
        <v>126.27</v>
      </c>
      <c r="BB20" s="334">
        <f>AVERAGE('2018-2019 By Site'!BC32:BC33)</f>
        <v>0</v>
      </c>
      <c r="BC20" s="334">
        <f>AVERAGE('2018-2019 By Site'!BD32:BD33)</f>
        <v>0</v>
      </c>
      <c r="BD20" s="334">
        <f>AVERAGE('2018-2019 By Site'!BE32:BE33)</f>
        <v>0</v>
      </c>
      <c r="BE20" s="334">
        <f>AVERAGE('2018-2019 By Site'!BF32:BF33)</f>
        <v>21.96</v>
      </c>
      <c r="BF20" s="334">
        <f>AVERAGE('2018-2019 By Site'!BG32:BG33)</f>
        <v>0</v>
      </c>
      <c r="BG20" s="335"/>
      <c r="BH20" s="334">
        <f>AVERAGE('2018-2019 By Site'!BI32:BI33)</f>
        <v>0</v>
      </c>
      <c r="BI20" s="334">
        <f>AVERAGE('2018-2019 By Site'!BJ32:BJ33)</f>
        <v>0</v>
      </c>
      <c r="BJ20" s="334">
        <f>AVERAGE('2018-2019 By Site'!BK32:BK33)</f>
        <v>0</v>
      </c>
      <c r="BK20" s="334">
        <f>AVERAGE('2018-2019 By Site'!BL32:BL33)</f>
        <v>0</v>
      </c>
      <c r="BL20" s="334">
        <f>AVERAGE('2018-2019 By Site'!BM32:BM33)</f>
        <v>0</v>
      </c>
      <c r="BM20" s="334">
        <f>AVERAGE('2018-2019 By Site'!BN32:BN33)</f>
        <v>0</v>
      </c>
      <c r="BN20" s="334">
        <f>AVERAGE('2018-2019 By Site'!BO32:BO33)</f>
        <v>0</v>
      </c>
      <c r="BO20" s="334">
        <f>AVERAGE('2018-2019 By Site'!BP32:BP33)</f>
        <v>0</v>
      </c>
      <c r="BP20" s="334">
        <f>AVERAGE('2018-2019 By Site'!BQ32:BQ33)</f>
        <v>0</v>
      </c>
      <c r="BQ20" s="334">
        <f>AVERAGE('2018-2019 By Site'!BR32:BR33)</f>
        <v>0</v>
      </c>
      <c r="BR20" s="334">
        <f>AVERAGE('2018-2019 By Site'!BS32:BS33)</f>
        <v>0</v>
      </c>
      <c r="BS20" s="334">
        <f>AVERAGE('2018-2019 By Site'!BT32:BT33)</f>
        <v>0</v>
      </c>
      <c r="BT20" s="334">
        <f>AVERAGE('2018-2019 By Site'!BU32:BU33)</f>
        <v>0</v>
      </c>
      <c r="BU20" s="334">
        <f>AVERAGE('2018-2019 By Site'!BV32:BV33)</f>
        <v>0</v>
      </c>
      <c r="BV20" s="334">
        <f>AVERAGE('2018-2019 By Site'!BW32:BW33)</f>
        <v>0</v>
      </c>
      <c r="BW20" s="334">
        <f>AVERAGE('2018-2019 By Site'!BX32:BX33)</f>
        <v>0</v>
      </c>
      <c r="BX20" s="334">
        <f>AVERAGE('2018-2019 By Site'!BY32:BY33)</f>
        <v>0</v>
      </c>
      <c r="BY20" s="334">
        <f>AVERAGE('2018-2019 By Site'!BZ32:BZ33)</f>
        <v>0</v>
      </c>
      <c r="BZ20" s="334">
        <f>AVERAGE('2018-2019 By Site'!CA32:CA33)</f>
        <v>0</v>
      </c>
      <c r="CA20" s="334">
        <f>AVERAGE('2018-2019 By Site'!CB32:CB33)</f>
        <v>0</v>
      </c>
      <c r="CB20" s="334">
        <f>AVERAGE('2018-2019 By Site'!CC32:CC33)</f>
        <v>0</v>
      </c>
      <c r="CC20" s="324">
        <v>812.52</v>
      </c>
      <c r="CD20" s="586">
        <f>SUM(AU20:CB20)</f>
        <v>812.52</v>
      </c>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row>
    <row r="21" spans="1:256" s="13" customFormat="1" ht="15.75">
      <c r="A21" s="307"/>
      <c r="B21" s="327"/>
      <c r="C21" s="328" t="s">
        <v>252</v>
      </c>
      <c r="D21" s="1535"/>
      <c r="E21" s="331">
        <f>STDEV('2018-2019 By Site'!F61:F64)/SQRT(COUNT('2018-2019 By Site'!F61:F64))</f>
        <v>20.387023832348376</v>
      </c>
      <c r="F21" s="331">
        <f>STDEV('2018-2019 By Site'!G61:G64)/SQRT(COUNT('2018-2019 By Site'!G61:G64))</f>
        <v>111.77793461442498</v>
      </c>
      <c r="G21" s="331">
        <f>STDEV('2018-2019 By Site'!H61:H64)/SQRT(COUNT('2018-2019 By Site'!H61:H64))</f>
        <v>10.337472289362294</v>
      </c>
      <c r="H21" s="331">
        <f>STDEV('2018-2019 By Site'!I61:I64)/SQRT(COUNT('2018-2019 By Site'!I61:I64))</f>
        <v>1.6360521589077368</v>
      </c>
      <c r="I21" s="331">
        <f>STDEV('2018-2019 By Site'!J61:J64)/SQRT(COUNT('2018-2019 By Site'!J61:J64))</f>
        <v>0</v>
      </c>
      <c r="J21" s="331">
        <f>STDEV('2018-2019 By Site'!K61:K64)/SQRT(COUNT('2018-2019 By Site'!K61:K64))</f>
        <v>0</v>
      </c>
      <c r="K21" s="331">
        <f>STDEV('2018-2019 By Site'!L61:L64)/SQRT(COUNT('2018-2019 By Site'!L61:L64))</f>
        <v>0</v>
      </c>
      <c r="L21" s="331">
        <f>STDEV('2018-2019 By Site'!M61:M64)/SQRT(COUNT('2018-2019 By Site'!M61:M64))</f>
        <v>3.3333333333333333E-2</v>
      </c>
      <c r="M21" s="331">
        <f>STDEV('2018-2019 By Site'!N61:N64)/SQRT(COUNT('2018-2019 By Site'!N61:N64))</f>
        <v>0</v>
      </c>
      <c r="N21" s="331">
        <f>STDEV('2018-2019 By Site'!O61:O64)/SQRT(COUNT('2018-2019 By Site'!O61:O64))</f>
        <v>0</v>
      </c>
      <c r="O21" s="331" t="e">
        <f>STDEV('2018-2019 By Site'!P61:P64)/SQRT(COUNT('2018-2019 By Site'!P61:P64))</f>
        <v>#DIV/0!</v>
      </c>
      <c r="P21" s="331">
        <f>STDEV('2018-2019 By Site'!Q61:Q64)/SQRT(COUNT('2018-2019 By Site'!Q61:Q64))</f>
        <v>1.2460307350112165</v>
      </c>
      <c r="Q21" s="331" t="e">
        <f>STDEV('2018-2019 By Site'!R61:R64)/SQRT(COUNT('2018-2019 By Site'!R61:R64))</f>
        <v>#DIV/0!</v>
      </c>
      <c r="R21" s="331">
        <f>STDEV('2018-2019 By Site'!S61:S64)/SQRT(COUNT('2018-2019 By Site'!S61:S64))</f>
        <v>0.23333333333333334</v>
      </c>
      <c r="S21" s="331">
        <f>STDEV('2018-2019 By Site'!T61:T64)/SQRT(COUNT('2018-2019 By Site'!T61:T64))</f>
        <v>0</v>
      </c>
      <c r="T21" s="331">
        <f>STDEV('2018-2019 By Site'!U61:U64)/SQRT(COUNT('2018-2019 By Site'!U61:U64))</f>
        <v>0</v>
      </c>
      <c r="U21" s="331">
        <f>STDEV('2018-2019 By Site'!V61:V64)/SQRT(COUNT('2018-2019 By Site'!V61:V64))</f>
        <v>6.6666666666666666E-2</v>
      </c>
      <c r="V21" s="331" t="e">
        <f>STDEV('2018-2019 By Site'!W61:W64)/SQRT(COUNT('2018-2019 By Site'!W61:W64))</f>
        <v>#DIV/0!</v>
      </c>
      <c r="W21" s="331">
        <f>STDEV('2018-2019 By Site'!X61:X64)/SQRT(COUNT('2018-2019 By Site'!X61:X64))</f>
        <v>0</v>
      </c>
      <c r="X21" s="331">
        <f>STDEV('2018-2019 By Site'!Y61:Y64)/SQRT(COUNT('2018-2019 By Site'!Y61:Y64))</f>
        <v>0</v>
      </c>
      <c r="Y21" s="331">
        <f>STDEV('2018-2019 By Site'!Z61:Z64)/SQRT(COUNT('2018-2019 By Site'!Z61:Z64))</f>
        <v>0</v>
      </c>
      <c r="Z21" s="331">
        <f>STDEV('2018-2019 By Site'!AA61:AA64)/SQRT(COUNT('2018-2019 By Site'!AA61:AA64))</f>
        <v>0</v>
      </c>
      <c r="AA21" s="331" t="e">
        <f>STDEV('2018-2019 By Site'!AB61:AB64)/SQRT(COUNT('2018-2019 By Site'!AB61:AB64))</f>
        <v>#DIV/0!</v>
      </c>
      <c r="AB21" s="331" t="e">
        <f>STDEV('2018-2019 By Site'!AC61:AC64)/SQRT(COUNT('2018-2019 By Site'!AC61:AC64))</f>
        <v>#DIV/0!</v>
      </c>
      <c r="AC21" s="331" t="e">
        <f>STDEV('2018-2019 By Site'!AD61:AD64)/SQRT(COUNT('2018-2019 By Site'!AD61:AD64))</f>
        <v>#DIV/0!</v>
      </c>
      <c r="AD21" s="331" t="e">
        <f>STDEV('2018-2019 By Site'!AE61:AE64)/SQRT(COUNT('2018-2019 By Site'!AE61:AE64))</f>
        <v>#DIV/0!</v>
      </c>
      <c r="AE21" s="331">
        <f>STDEV('2018-2019 By Site'!AF61:AF64)/SQRT(COUNT('2018-2019 By Site'!AF61:AF64))</f>
        <v>0</v>
      </c>
      <c r="AF21" s="331">
        <f>STDEV('2018-2019 By Site'!AG61:AG64)/SQRT(COUNT('2018-2019 By Site'!AG61:AG64))</f>
        <v>0</v>
      </c>
      <c r="AG21" s="331" t="e">
        <f>STDEV('2018-2019 By Site'!AH61:AH64)/SQRT(COUNT('2018-2019 By Site'!AH61:AH64))</f>
        <v>#DIV/0!</v>
      </c>
      <c r="AH21" s="331" t="e">
        <f>STDEV('2018-2019 By Site'!AI61:AI64)/SQRT(COUNT('2018-2019 By Site'!AI61:AI64))</f>
        <v>#DIV/0!</v>
      </c>
      <c r="AI21" s="331">
        <f>STDEV('2018-2019 By Site'!AJ61:AJ64)/SQRT(COUNT('2018-2019 By Site'!AJ61:AJ64))</f>
        <v>0</v>
      </c>
      <c r="AJ21" s="331" t="e">
        <f>STDEV('2018-2019 By Site'!AK61:AK64)/SQRT(COUNT('2018-2019 By Site'!AK61:AK64))</f>
        <v>#DIV/0!</v>
      </c>
      <c r="AK21" s="331" t="e">
        <f>STDEV('2018-2019 By Site'!AL61:AL64)/SQRT(COUNT('2018-2019 By Site'!AL61:AL64))</f>
        <v>#DIV/0!</v>
      </c>
      <c r="AL21" s="331" t="e">
        <f>STDEV('2018-2019 By Site'!AM61:AM64)/SQRT(COUNT('2018-2019 By Site'!AM61:AM64))</f>
        <v>#DIV/0!</v>
      </c>
      <c r="AM21" s="331">
        <f>STDEV('2018-2019 By Site'!AN61:AN64)/SQRT(COUNT('2018-2019 By Site'!AN61:AN64))</f>
        <v>128.53833986330622</v>
      </c>
      <c r="AN21"/>
      <c r="AO21"/>
      <c r="AP21"/>
      <c r="AQ21" s="307"/>
      <c r="AR21" s="319"/>
      <c r="AS21" s="328" t="s">
        <v>252</v>
      </c>
      <c r="AT21" s="213"/>
      <c r="AU21" s="333" t="e">
        <f>STDEV('2018-2019 By Site'!AV31)/SQRT(COUNT('2018-2019 By Site'!AV31))</f>
        <v>#DIV/0!</v>
      </c>
      <c r="AV21" s="333" t="e">
        <f>STDEV('2018-2019 By Site'!AW31)/SQRT(COUNT('2018-2019 By Site'!AW31))</f>
        <v>#DIV/0!</v>
      </c>
      <c r="AW21" s="333" t="e">
        <f>STDEV('2018-2019 By Site'!AX31)/SQRT(COUNT('2018-2019 By Site'!AX31))</f>
        <v>#DIV/0!</v>
      </c>
      <c r="AX21" s="333" t="e">
        <f>STDEV('2018-2019 By Site'!AY31)/SQRT(COUNT('2018-2019 By Site'!AY31))</f>
        <v>#DIV/0!</v>
      </c>
      <c r="AY21" s="333" t="e">
        <f>STDEV('2018-2019 By Site'!AZ31)/SQRT(COUNT('2018-2019 By Site'!AZ31))</f>
        <v>#DIV/0!</v>
      </c>
      <c r="AZ21" s="333" t="e">
        <f>STDEV('2018-2019 By Site'!BA31)/SQRT(COUNT('2018-2019 By Site'!BA31))</f>
        <v>#DIV/0!</v>
      </c>
      <c r="BA21" s="333" t="e">
        <f>STDEV('2018-2019 By Site'!BB31)/SQRT(COUNT('2018-2019 By Site'!BB31))</f>
        <v>#DIV/0!</v>
      </c>
      <c r="BB21" s="333" t="e">
        <f>STDEV('2018-2019 By Site'!BC31)/SQRT(COUNT('2018-2019 By Site'!BC31))</f>
        <v>#DIV/0!</v>
      </c>
      <c r="BC21" s="333" t="e">
        <f>STDEV('2018-2019 By Site'!BD31)/SQRT(COUNT('2018-2019 By Site'!BD31))</f>
        <v>#DIV/0!</v>
      </c>
      <c r="BD21" s="333" t="e">
        <f>STDEV('2018-2019 By Site'!BE31)/SQRT(COUNT('2018-2019 By Site'!BE31))</f>
        <v>#DIV/0!</v>
      </c>
      <c r="BE21" s="333" t="e">
        <f>STDEV('2018-2019 By Site'!BF31)/SQRT(COUNT('2018-2019 By Site'!BF31))</f>
        <v>#DIV/0!</v>
      </c>
      <c r="BF21" s="333" t="e">
        <f>STDEV('2018-2019 By Site'!BG31)/SQRT(COUNT('2018-2019 By Site'!BG31))</f>
        <v>#DIV/0!</v>
      </c>
      <c r="BG21" s="333" t="e">
        <f>STDEV('2018-2019 By Site'!BH31)/SQRT(COUNT('2018-2019 By Site'!BH31))</f>
        <v>#DIV/0!</v>
      </c>
      <c r="BH21" s="333" t="e">
        <f>STDEV('2018-2019 By Site'!BI31)/SQRT(COUNT('2018-2019 By Site'!BI31))</f>
        <v>#DIV/0!</v>
      </c>
      <c r="BI21" s="333" t="e">
        <f>STDEV('2018-2019 By Site'!BJ31)/SQRT(COUNT('2018-2019 By Site'!BJ31))</f>
        <v>#DIV/0!</v>
      </c>
      <c r="BJ21" s="333" t="e">
        <f>STDEV('2018-2019 By Site'!BK31)/SQRT(COUNT('2018-2019 By Site'!BK31))</f>
        <v>#DIV/0!</v>
      </c>
      <c r="BK21" s="333" t="e">
        <f>STDEV('2018-2019 By Site'!BL31)/SQRT(COUNT('2018-2019 By Site'!BL31))</f>
        <v>#DIV/0!</v>
      </c>
      <c r="BL21" s="333" t="e">
        <f>STDEV('2018-2019 By Site'!BM31)/SQRT(COUNT('2018-2019 By Site'!BM31))</f>
        <v>#DIV/0!</v>
      </c>
      <c r="BM21" s="333" t="e">
        <f>STDEV('2018-2019 By Site'!BN31)/SQRT(COUNT('2018-2019 By Site'!BN31))</f>
        <v>#DIV/0!</v>
      </c>
      <c r="BN21" s="333" t="e">
        <f>STDEV('2018-2019 By Site'!BO31)/SQRT(COUNT('2018-2019 By Site'!BO31))</f>
        <v>#DIV/0!</v>
      </c>
      <c r="BO21" s="333" t="e">
        <f>STDEV('2018-2019 By Site'!BP31)/SQRT(COUNT('2018-2019 By Site'!BP31))</f>
        <v>#DIV/0!</v>
      </c>
      <c r="BP21" s="333" t="e">
        <f>STDEV('2018-2019 By Site'!BQ31)/SQRT(COUNT('2018-2019 By Site'!BQ31))</f>
        <v>#DIV/0!</v>
      </c>
      <c r="BQ21" s="333" t="e">
        <f>STDEV('2018-2019 By Site'!BR31)/SQRT(COUNT('2018-2019 By Site'!BR31))</f>
        <v>#DIV/0!</v>
      </c>
      <c r="BR21" s="333" t="e">
        <f>STDEV('2018-2019 By Site'!BS31)/SQRT(COUNT('2018-2019 By Site'!BS31))</f>
        <v>#DIV/0!</v>
      </c>
      <c r="BS21" s="333" t="e">
        <f>STDEV('2018-2019 By Site'!BT31)/SQRT(COUNT('2018-2019 By Site'!BT31))</f>
        <v>#DIV/0!</v>
      </c>
      <c r="BT21" s="333" t="e">
        <f>STDEV('2018-2019 By Site'!BU31)/SQRT(COUNT('2018-2019 By Site'!BU31))</f>
        <v>#DIV/0!</v>
      </c>
      <c r="BU21" s="333" t="e">
        <f>STDEV('2018-2019 By Site'!BV31)/SQRT(COUNT('2018-2019 By Site'!BV31))</f>
        <v>#DIV/0!</v>
      </c>
      <c r="BV21" s="333" t="e">
        <f>STDEV('2018-2019 By Site'!BW31)/SQRT(COUNT('2018-2019 By Site'!BW31))</f>
        <v>#DIV/0!</v>
      </c>
      <c r="BW21" s="333" t="e">
        <f>STDEV('2018-2019 By Site'!BX31)/SQRT(COUNT('2018-2019 By Site'!BX31))</f>
        <v>#DIV/0!</v>
      </c>
      <c r="BX21" s="333" t="e">
        <f>STDEV('2018-2019 By Site'!BY31)/SQRT(COUNT('2018-2019 By Site'!BY31))</f>
        <v>#DIV/0!</v>
      </c>
      <c r="BY21" s="333" t="e">
        <f>STDEV('2018-2019 By Site'!BZ31)/SQRT(COUNT('2018-2019 By Site'!BZ31))</f>
        <v>#DIV/0!</v>
      </c>
      <c r="BZ21" s="333" t="e">
        <f>STDEV('2018-2019 By Site'!CA31)/SQRT(COUNT('2018-2019 By Site'!CA31))</f>
        <v>#DIV/0!</v>
      </c>
      <c r="CA21" s="333" t="e">
        <f>STDEV('2018-2019 By Site'!CB31)/SQRT(COUNT('2018-2019 By Site'!CB31))</f>
        <v>#DIV/0!</v>
      </c>
      <c r="CB21" s="333" t="e">
        <f>STDEV('2018-2019 By Site'!CC31)/SQRT(COUNT('2018-2019 By Site'!CC31))</f>
        <v>#DIV/0!</v>
      </c>
      <c r="CC21" s="333" t="e">
        <f>STDEV('2018-2019 By Site'!CD31)/SQRT(COUNT('2018-2019 By Site'!CD31))</f>
        <v>#DIV/0!</v>
      </c>
      <c r="CD21" s="333" t="e">
        <f>STDEV('2018-2019 By Site'!CE31)/SQRT(COUNT('2018-2019 By Site'!CE31))</f>
        <v>#DIV/0!</v>
      </c>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row>
    <row r="22" spans="1:256" s="13" customFormat="1" ht="15.75">
      <c r="A22" s="307"/>
      <c r="B22" s="327"/>
      <c r="C22" s="328" t="s">
        <v>253</v>
      </c>
      <c r="D22" s="1535"/>
      <c r="E22" s="331">
        <f>STDEV('2018-2019 By Site'!F65:F69)/SQRT(COUNT('2018-2019 By Site'!F65:F69))</f>
        <v>30.960292849605494</v>
      </c>
      <c r="F22" s="331">
        <f>STDEV('2018-2019 By Site'!G65:G69)/SQRT(COUNT('2018-2019 By Site'!G65:G69))</f>
        <v>16.161210075706304</v>
      </c>
      <c r="G22" s="331">
        <f>STDEV('2018-2019 By Site'!H65:H69)/SQRT(COUNT('2018-2019 By Site'!H65:H69))</f>
        <v>4.207168485652395</v>
      </c>
      <c r="H22" s="331">
        <f>STDEV('2018-2019 By Site'!I65:I69)/SQRT(COUNT('2018-2019 By Site'!I65:I69))</f>
        <v>0.10327955589886445</v>
      </c>
      <c r="I22" s="331">
        <f>STDEV('2018-2019 By Site'!J65:J69)/SQRT(COUNT('2018-2019 By Site'!J65:J69))</f>
        <v>2.6666666666666665E-2</v>
      </c>
      <c r="J22" s="331">
        <f>STDEV('2018-2019 By Site'!K65:K69)/SQRT(COUNT('2018-2019 By Site'!K65:K69))</f>
        <v>0</v>
      </c>
      <c r="K22" s="331">
        <f>STDEV('2018-2019 By Site'!L65:L69)/SQRT(COUNT('2018-2019 By Site'!L65:L69))</f>
        <v>8.0000000000000016E-2</v>
      </c>
      <c r="L22" s="331">
        <f>STDEV('2018-2019 By Site'!M65:M69)/SQRT(COUNT('2018-2019 By Site'!M65:M69))</f>
        <v>2.6666666666666665E-2</v>
      </c>
      <c r="M22" s="331">
        <f>STDEV('2018-2019 By Site'!N65:N69)/SQRT(COUNT('2018-2019 By Site'!N65:N69))</f>
        <v>0.24</v>
      </c>
      <c r="N22" s="331">
        <f>STDEV('2018-2019 By Site'!O65:O69)/SQRT(COUNT('2018-2019 By Site'!O65:O69))</f>
        <v>0</v>
      </c>
      <c r="O22" s="331">
        <f>STDEV('2018-2019 By Site'!P65:P69)/SQRT(COUNT('2018-2019 By Site'!P65:P69))</f>
        <v>8.0000000000000016E-2</v>
      </c>
      <c r="P22" s="331">
        <f>STDEV('2018-2019 By Site'!Q65:Q69)/SQRT(COUNT('2018-2019 By Site'!Q65:Q69))</f>
        <v>0</v>
      </c>
      <c r="Q22" s="331" t="e">
        <f>STDEV('2018-2019 By Site'!R65:R69)/SQRT(COUNT('2018-2019 By Site'!R65:R69))</f>
        <v>#DIV/0!</v>
      </c>
      <c r="R22" s="331">
        <f>STDEV('2018-2019 By Site'!S65:S69)/SQRT(COUNT('2018-2019 By Site'!S65:S69))</f>
        <v>0</v>
      </c>
      <c r="S22" s="331">
        <f>STDEV('2018-2019 By Site'!T65:T69)/SQRT(COUNT('2018-2019 By Site'!T65:T69))</f>
        <v>0</v>
      </c>
      <c r="T22" s="331">
        <f>STDEV('2018-2019 By Site'!U65:U69)/SQRT(COUNT('2018-2019 By Site'!U65:U69))</f>
        <v>2.6666666666666665E-2</v>
      </c>
      <c r="U22" s="331">
        <f>STDEV('2018-2019 By Site'!V65:V69)/SQRT(COUNT('2018-2019 By Site'!V65:V69))</f>
        <v>2.6666666666666665E-2</v>
      </c>
      <c r="V22" s="331">
        <f>STDEV('2018-2019 By Site'!W65:W69)/SQRT(COUNT('2018-2019 By Site'!W65:W69))</f>
        <v>0</v>
      </c>
      <c r="W22" s="331">
        <f>STDEV('2018-2019 By Site'!X65:X69)/SQRT(COUNT('2018-2019 By Site'!X65:X69))</f>
        <v>0</v>
      </c>
      <c r="X22" s="331">
        <f>STDEV('2018-2019 By Site'!Y65:Y69)/SQRT(COUNT('2018-2019 By Site'!Y65:Y69))</f>
        <v>2.6666666666666665E-2</v>
      </c>
      <c r="Y22" s="331">
        <f>STDEV('2018-2019 By Site'!Z65:Z69)/SQRT(COUNT('2018-2019 By Site'!Z65:Z69))</f>
        <v>0</v>
      </c>
      <c r="Z22" s="331">
        <f>STDEV('2018-2019 By Site'!AA65:AA69)/SQRT(COUNT('2018-2019 By Site'!AA65:AA69))</f>
        <v>0.32000000000000006</v>
      </c>
      <c r="AA22" s="331">
        <f>STDEV('2018-2019 By Site'!AB65:AB69)/SQRT(COUNT('2018-2019 By Site'!AB65:AB69))</f>
        <v>0</v>
      </c>
      <c r="AB22" s="331">
        <f>STDEV('2018-2019 By Site'!AC65:AC69)/SQRT(COUNT('2018-2019 By Site'!AC65:AC69))</f>
        <v>0</v>
      </c>
      <c r="AC22" s="331">
        <f>STDEV('2018-2019 By Site'!AD65:AD69)/SQRT(COUNT('2018-2019 By Site'!AD65:AD69))</f>
        <v>0</v>
      </c>
      <c r="AD22" s="331">
        <f>STDEV('2018-2019 By Site'!AE65:AE69)/SQRT(COUNT('2018-2019 By Site'!AE65:AE69))</f>
        <v>0</v>
      </c>
      <c r="AE22" s="331">
        <f>STDEV('2018-2019 By Site'!AF65:AF69)/SQRT(COUNT('2018-2019 By Site'!AF65:AF69))</f>
        <v>0.1333333333333333</v>
      </c>
      <c r="AF22" s="331">
        <f>STDEV('2018-2019 By Site'!AG65:AG69)/SQRT(COUNT('2018-2019 By Site'!AG65:AG69))</f>
        <v>0</v>
      </c>
      <c r="AG22" s="331">
        <f>STDEV('2018-2019 By Site'!AH65:AH69)/SQRT(COUNT('2018-2019 By Site'!AH65:AH69))</f>
        <v>0</v>
      </c>
      <c r="AH22" s="331">
        <f>STDEV('2018-2019 By Site'!AI65:AI69)/SQRT(COUNT('2018-2019 By Site'!AI65:AI69))</f>
        <v>0</v>
      </c>
      <c r="AI22" s="331">
        <f>STDEV('2018-2019 By Site'!AJ65:AJ69)/SQRT(COUNT('2018-2019 By Site'!AJ65:AJ69))</f>
        <v>5.333333333333333E-2</v>
      </c>
      <c r="AJ22" s="331">
        <f>STDEV('2018-2019 By Site'!AK65:AK69)/SQRT(COUNT('2018-2019 By Site'!AK65:AK69))</f>
        <v>0</v>
      </c>
      <c r="AK22" s="331">
        <f>STDEV('2018-2019 By Site'!AL65:AL69)/SQRT(COUNT('2018-2019 By Site'!AL65:AL69))</f>
        <v>0.34097898273451793</v>
      </c>
      <c r="AL22" s="331">
        <f>STDEV('2018-2019 By Site'!AM65:AM69)/SQRT(COUNT('2018-2019 By Site'!AM65:AM69))</f>
        <v>0</v>
      </c>
      <c r="AM22" s="331">
        <f>STDEV('2018-2019 By Site'!AN65:AN69)/SQRT(COUNT('2018-2019 By Site'!AN65:AN69))</f>
        <v>50.630049926457261</v>
      </c>
      <c r="AN22"/>
      <c r="AO22"/>
      <c r="AP22"/>
      <c r="AQ22" s="307"/>
      <c r="AR22" s="319"/>
      <c r="AS22" s="328" t="s">
        <v>253</v>
      </c>
      <c r="AT22" s="213"/>
      <c r="AU22" s="333">
        <f>STDEV('2018-2019 By Site'!AV32:AV33)/SQRT(COUNT('2018-2019 By Site'!AV32:AV33))</f>
        <v>10.980000000000055</v>
      </c>
      <c r="AV22" s="333">
        <f>STDEV('2018-2019 By Site'!AW32:AW33)/SQRT(COUNT('2018-2019 By Site'!AW32:AW33))</f>
        <v>137.25</v>
      </c>
      <c r="AW22" s="333">
        <f>STDEV('2018-2019 By Site'!AX32:AX33)/SQRT(COUNT('2018-2019 By Site'!AX32:AX33))</f>
        <v>301.95</v>
      </c>
      <c r="AX22" s="333">
        <f>STDEV('2018-2019 By Site'!AY32:AY33)/SQRT(COUNT('2018-2019 By Site'!AY32:AY33))</f>
        <v>0</v>
      </c>
      <c r="AY22" s="333">
        <f>STDEV('2018-2019 By Site'!AZ32:AZ33)/SQRT(COUNT('2018-2019 By Site'!AZ32:AZ33))</f>
        <v>0</v>
      </c>
      <c r="AZ22" s="333">
        <f>STDEV('2018-2019 By Site'!BA32:BA33)/SQRT(COUNT('2018-2019 By Site'!BA32:BA33))</f>
        <v>5.4899999999999993</v>
      </c>
      <c r="BA22" s="333">
        <f>STDEV('2018-2019 By Site'!BB32:BB33)/SQRT(COUNT('2018-2019 By Site'!BB32:BB33))</f>
        <v>115.29</v>
      </c>
      <c r="BB22" s="333">
        <f>STDEV('2018-2019 By Site'!BC32:BC33)/SQRT(COUNT('2018-2019 By Site'!BC32:BC33))</f>
        <v>0</v>
      </c>
      <c r="BC22" s="333">
        <f>STDEV('2018-2019 By Site'!BD32:BD33)/SQRT(COUNT('2018-2019 By Site'!BD32:BD33))</f>
        <v>0</v>
      </c>
      <c r="BD22" s="333">
        <f>STDEV('2018-2019 By Site'!BE32:BE33)/SQRT(COUNT('2018-2019 By Site'!BE32:BE33))</f>
        <v>0</v>
      </c>
      <c r="BE22" s="333">
        <f>STDEV('2018-2019 By Site'!BF32:BF33)/SQRT(COUNT('2018-2019 By Site'!BF32:BF33))</f>
        <v>21.959999999999997</v>
      </c>
      <c r="BF22" s="333">
        <f>STDEV('2018-2019 By Site'!BG32:BG33)/SQRT(COUNT('2018-2019 By Site'!BG32:BG33))</f>
        <v>0</v>
      </c>
      <c r="BG22" s="333" t="e">
        <f>STDEV('2018-2019 By Site'!BH32:BH33)/SQRT(COUNT('2018-2019 By Site'!BH32:BH33))</f>
        <v>#DIV/0!</v>
      </c>
      <c r="BH22" s="333">
        <f>STDEV('2018-2019 By Site'!BI32:BI33)/SQRT(COUNT('2018-2019 By Site'!BI32:BI33))</f>
        <v>0</v>
      </c>
      <c r="BI22" s="333">
        <f>STDEV('2018-2019 By Site'!BJ32:BJ33)/SQRT(COUNT('2018-2019 By Site'!BJ32:BJ33))</f>
        <v>0</v>
      </c>
      <c r="BJ22" s="333">
        <f>STDEV('2018-2019 By Site'!BK32:BK33)/SQRT(COUNT('2018-2019 By Site'!BK32:BK33))</f>
        <v>0</v>
      </c>
      <c r="BK22" s="333">
        <f>STDEV('2018-2019 By Site'!BL32:BL33)/SQRT(COUNT('2018-2019 By Site'!BL32:BL33))</f>
        <v>0</v>
      </c>
      <c r="BL22" s="333">
        <f>STDEV('2018-2019 By Site'!BM32:BM33)/SQRT(COUNT('2018-2019 By Site'!BM32:BM33))</f>
        <v>0</v>
      </c>
      <c r="BM22" s="333">
        <f>STDEV('2018-2019 By Site'!BN32:BN33)/SQRT(COUNT('2018-2019 By Site'!BN32:BN33))</f>
        <v>0</v>
      </c>
      <c r="BN22" s="333">
        <f>STDEV('2018-2019 By Site'!BO32:BO33)/SQRT(COUNT('2018-2019 By Site'!BO32:BO33))</f>
        <v>0</v>
      </c>
      <c r="BO22" s="333">
        <f>STDEV('2018-2019 By Site'!BP32:BP33)/SQRT(COUNT('2018-2019 By Site'!BP32:BP33))</f>
        <v>0</v>
      </c>
      <c r="BP22" s="333">
        <f>STDEV('2018-2019 By Site'!BQ32:BQ33)/SQRT(COUNT('2018-2019 By Site'!BQ32:BQ33))</f>
        <v>0</v>
      </c>
      <c r="BQ22" s="333">
        <f>STDEV('2018-2019 By Site'!BR32:BR33)/SQRT(COUNT('2018-2019 By Site'!BR32:BR33))</f>
        <v>0</v>
      </c>
      <c r="BR22" s="333">
        <f>STDEV('2018-2019 By Site'!BS32:BS33)/SQRT(COUNT('2018-2019 By Site'!BS32:BS33))</f>
        <v>0</v>
      </c>
      <c r="BS22" s="333">
        <f>STDEV('2018-2019 By Site'!BT32:BT33)/SQRT(COUNT('2018-2019 By Site'!BT32:BT33))</f>
        <v>0</v>
      </c>
      <c r="BT22" s="333">
        <f>STDEV('2018-2019 By Site'!BU32:BU33)/SQRT(COUNT('2018-2019 By Site'!BU32:BU33))</f>
        <v>0</v>
      </c>
      <c r="BU22" s="333">
        <f>STDEV('2018-2019 By Site'!BV32:BV33)/SQRT(COUNT('2018-2019 By Site'!BV32:BV33))</f>
        <v>0</v>
      </c>
      <c r="BV22" s="333">
        <f>STDEV('2018-2019 By Site'!BW32:BW33)/SQRT(COUNT('2018-2019 By Site'!BW32:BW33))</f>
        <v>0</v>
      </c>
      <c r="BW22" s="333">
        <f>STDEV('2018-2019 By Site'!BX32:BX33)/SQRT(COUNT('2018-2019 By Site'!BX32:BX33))</f>
        <v>0</v>
      </c>
      <c r="BX22" s="333">
        <f>STDEV('2018-2019 By Site'!BY32:BY33)/SQRT(COUNT('2018-2019 By Site'!BY32:BY33))</f>
        <v>0</v>
      </c>
      <c r="BY22" s="333">
        <f>STDEV('2018-2019 By Site'!BZ32:BZ33)/SQRT(COUNT('2018-2019 By Site'!BZ32:BZ33))</f>
        <v>0</v>
      </c>
      <c r="BZ22" s="333">
        <f>STDEV('2018-2019 By Site'!CA32:CA33)/SQRT(COUNT('2018-2019 By Site'!CA32:CA33))</f>
        <v>0</v>
      </c>
      <c r="CA22" s="333">
        <f>STDEV('2018-2019 By Site'!CB32:CB33)/SQRT(COUNT('2018-2019 By Site'!CB32:CB33))</f>
        <v>0</v>
      </c>
      <c r="CB22" s="333">
        <f>STDEV('2018-2019 By Site'!CC32:CC33)/SQRT(COUNT('2018-2019 By Site'!CC32:CC33))</f>
        <v>0</v>
      </c>
      <c r="CC22" s="333">
        <f>STDEV('2018-2019 By Site'!CD32:CD33)/SQRT(COUNT('2018-2019 By Site'!CD32:CD33))</f>
        <v>307.43999999999988</v>
      </c>
      <c r="CD22" s="333" t="e">
        <f>STDEV('2018-2019 By Site'!CE32:CE33)/SQRT(COUNT('2018-2019 By Site'!CE32:CE33))</f>
        <v>#DIV/0!</v>
      </c>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row>
    <row r="23" spans="1:256" s="308" customFormat="1" ht="18">
      <c r="A23" s="308" t="s">
        <v>89</v>
      </c>
      <c r="B23" s="318" t="s">
        <v>249</v>
      </c>
      <c r="C23" s="308" t="s">
        <v>219</v>
      </c>
      <c r="E23" s="330">
        <f>AVERAGE('2018-2019 By Site'!F73:F79)</f>
        <v>26.476190476190478</v>
      </c>
      <c r="F23" s="330">
        <f>AVERAGE('2018-2019 By Site'!G73:G79)</f>
        <v>0.19047619047619047</v>
      </c>
      <c r="G23" s="330">
        <f>AVERAGE('2018-2019 By Site'!H73:H79)</f>
        <v>1.8476190476190479</v>
      </c>
      <c r="H23" s="330">
        <f>AVERAGE('2018-2019 By Site'!I73:I79)</f>
        <v>4.8952380952380947</v>
      </c>
      <c r="I23" s="330">
        <f>AVERAGE('2018-2019 By Site'!J73:J79)</f>
        <v>1.9047619047619046E-2</v>
      </c>
      <c r="J23" s="330">
        <f>AVERAGE('2018-2019 By Site'!K73:K79)</f>
        <v>0.26666666666666666</v>
      </c>
      <c r="K23" s="330">
        <f>AVERAGE('2018-2019 By Site'!L73:L79)</f>
        <v>0</v>
      </c>
      <c r="L23" s="330">
        <f>AVERAGE('2018-2019 By Site'!M73:M79)</f>
        <v>0.32380952380952382</v>
      </c>
      <c r="M23" s="330">
        <f>AVERAGE('2018-2019 By Site'!N73:N79)</f>
        <v>0</v>
      </c>
      <c r="N23" s="330">
        <f>AVERAGE('2018-2019 By Site'!O73:O79)</f>
        <v>0</v>
      </c>
      <c r="O23" s="330">
        <v>0</v>
      </c>
      <c r="P23" s="330">
        <f>AVERAGE('2018-2019 By Site'!Q73:Q79)</f>
        <v>0</v>
      </c>
      <c r="Q23" s="330"/>
      <c r="R23" s="330">
        <f>AVERAGE('2018-2019 By Site'!S73:S79)</f>
        <v>5.7142857142857148E-2</v>
      </c>
      <c r="S23" s="330">
        <f>AVERAGE('2018-2019 By Site'!T73:T79)</f>
        <v>0</v>
      </c>
      <c r="T23" s="330">
        <f>AVERAGE('2018-2019 By Site'!U73:U79)</f>
        <v>0</v>
      </c>
      <c r="U23" s="330">
        <f>AVERAGE('2018-2019 By Site'!V73:V79)</f>
        <v>0</v>
      </c>
      <c r="V23" s="330">
        <v>0</v>
      </c>
      <c r="W23" s="330">
        <f>AVERAGE('2018-2019 By Site'!X73:X79)</f>
        <v>0</v>
      </c>
      <c r="X23" s="330">
        <f>AVERAGE('2018-2019 By Site'!Y73:Y79)</f>
        <v>0</v>
      </c>
      <c r="Y23" s="330">
        <f>AVERAGE('2018-2019 By Site'!Z73:Z79)</f>
        <v>0</v>
      </c>
      <c r="Z23" s="330">
        <f>AVERAGE('2018-2019 By Site'!AA73:AA79)</f>
        <v>0</v>
      </c>
      <c r="AA23" s="330">
        <v>0</v>
      </c>
      <c r="AB23" s="330">
        <v>0</v>
      </c>
      <c r="AC23" s="330">
        <v>0</v>
      </c>
      <c r="AD23" s="330">
        <v>0</v>
      </c>
      <c r="AE23" s="330">
        <f>AVERAGE('2018-2019 By Site'!AF73:AF79)</f>
        <v>0</v>
      </c>
      <c r="AF23" s="330">
        <f>AVERAGE('2018-2019 By Site'!AG73:AG79)</f>
        <v>0</v>
      </c>
      <c r="AG23" s="330">
        <v>0</v>
      </c>
      <c r="AH23" s="330">
        <v>0</v>
      </c>
      <c r="AI23" s="330">
        <f>AVERAGE('2018-2019 By Site'!AJ73:AJ79)</f>
        <v>0</v>
      </c>
      <c r="AJ23" s="330">
        <v>0</v>
      </c>
      <c r="AK23" s="330">
        <v>0</v>
      </c>
      <c r="AL23" s="330">
        <v>0</v>
      </c>
      <c r="AM23" s="324">
        <v>34.076142857142855</v>
      </c>
      <c r="AN23"/>
      <c r="AO23" s="267">
        <f t="shared" si="0"/>
        <v>34.076190476190476</v>
      </c>
      <c r="AP23"/>
      <c r="AQ23" s="306" t="s">
        <v>89</v>
      </c>
      <c r="AR23" s="315" t="s">
        <v>254</v>
      </c>
      <c r="AS23" s="312" t="s">
        <v>250</v>
      </c>
      <c r="AT23" s="1534"/>
      <c r="AU23" s="334">
        <f>AVERAGE('2018-2019 By Site'!AV37:AV40)</f>
        <v>2502.5484199796124</v>
      </c>
      <c r="AV23" s="334">
        <f>AVERAGE('2018-2019 By Site'!AW37:AW40)</f>
        <v>463.81243628950051</v>
      </c>
      <c r="AW23" s="334">
        <f>AVERAGE('2018-2019 By Site'!AX37:AX40)</f>
        <v>20.387359836901123</v>
      </c>
      <c r="AX23" s="334">
        <f>AVERAGE('2018-2019 By Site'!AY37:AY40)</f>
        <v>2.5484199796126403</v>
      </c>
      <c r="AY23" s="334">
        <f>AVERAGE('2018-2019 By Site'!AZ37:AZ40)</f>
        <v>0</v>
      </c>
      <c r="AZ23" s="334">
        <f>AVERAGE('2018-2019 By Site'!BA37:BA40)</f>
        <v>5.0968399592252807</v>
      </c>
      <c r="BA23" s="334">
        <f>AVERAGE('2018-2019 By Site'!BB37:BB40)</f>
        <v>0</v>
      </c>
      <c r="BB23" s="334">
        <f>AVERAGE('2018-2019 By Site'!BC37:BC40)</f>
        <v>10.193679918450561</v>
      </c>
      <c r="BC23" s="334">
        <f>AVERAGE('2018-2019 By Site'!BD37:BD40)</f>
        <v>2.5484199796126403</v>
      </c>
      <c r="BD23" s="334">
        <f>AVERAGE('2018-2019 By Site'!BE37:BE40)</f>
        <v>0</v>
      </c>
      <c r="BE23" s="334">
        <v>0</v>
      </c>
      <c r="BF23" s="334">
        <f>AVERAGE('2018-2019 By Site'!BG37:BG40)</f>
        <v>0</v>
      </c>
      <c r="BG23" s="335"/>
      <c r="BH23" s="334">
        <f>AVERAGE('2018-2019 By Site'!BI37:BI40)</f>
        <v>0</v>
      </c>
      <c r="BI23" s="334">
        <f>AVERAGE('2018-2019 By Site'!BJ37:BJ40)</f>
        <v>0</v>
      </c>
      <c r="BJ23" s="334">
        <f>AVERAGE('2018-2019 By Site'!BK37:BK40)</f>
        <v>0</v>
      </c>
      <c r="BK23" s="334">
        <f>AVERAGE('2018-2019 By Site'!BL37:BL40)</f>
        <v>0</v>
      </c>
      <c r="BL23" s="334">
        <f>AVERAGE('2018-2019 By Site'!BM37:BM40)</f>
        <v>0</v>
      </c>
      <c r="BM23" s="334">
        <v>0</v>
      </c>
      <c r="BN23" s="334">
        <f>AVERAGE('2018-2019 By Site'!BO37:BO40)</f>
        <v>0</v>
      </c>
      <c r="BO23" s="334">
        <f>AVERAGE('2018-2019 By Site'!BP37:BP40)</f>
        <v>0</v>
      </c>
      <c r="BP23" s="334">
        <f>AVERAGE('2018-2019 By Site'!BQ37:BQ40)</f>
        <v>0</v>
      </c>
      <c r="BQ23" s="334">
        <v>0</v>
      </c>
      <c r="BR23" s="334">
        <v>0</v>
      </c>
      <c r="BS23" s="334">
        <v>0</v>
      </c>
      <c r="BT23" s="334">
        <v>0</v>
      </c>
      <c r="BU23" s="334">
        <f>AVERAGE('2018-2019 By Site'!BV37:BV40)</f>
        <v>0</v>
      </c>
      <c r="BV23" s="334">
        <f>AVERAGE('2018-2019 By Site'!BW37:BW40)</f>
        <v>0</v>
      </c>
      <c r="BW23" s="334">
        <v>0</v>
      </c>
      <c r="BX23" s="334">
        <v>0</v>
      </c>
      <c r="BY23" s="334">
        <f>AVERAGE('2018-2019 By Site'!BZ37:BZ40)</f>
        <v>0</v>
      </c>
      <c r="BZ23" s="334">
        <v>0</v>
      </c>
      <c r="CA23" s="334">
        <v>0</v>
      </c>
      <c r="CB23" s="334">
        <v>0</v>
      </c>
      <c r="CC23" s="324">
        <v>3007.1355759429152</v>
      </c>
      <c r="CD23" s="586">
        <f>SUM(AU23:CB23)</f>
        <v>3007.1355759429152</v>
      </c>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row>
    <row r="24" spans="1:256" s="308" customFormat="1" ht="18">
      <c r="A24" s="308" t="s">
        <v>89</v>
      </c>
      <c r="B24" s="318" t="s">
        <v>251</v>
      </c>
      <c r="C24" s="308" t="s">
        <v>219</v>
      </c>
      <c r="D24" s="308">
        <v>0</v>
      </c>
      <c r="E24" s="330">
        <f>AVERAGE('2018-2019 By Site'!F80:F89)</f>
        <v>2.8266666666666667</v>
      </c>
      <c r="F24" s="330">
        <f>AVERAGE('2018-2019 By Site'!G80:G89)</f>
        <v>25.413333333333334</v>
      </c>
      <c r="G24" s="330">
        <f>AVERAGE('2018-2019 By Site'!H80:H89)</f>
        <v>4.879999999999999</v>
      </c>
      <c r="H24" s="330">
        <f>AVERAGE('2018-2019 By Site'!I80:I89)</f>
        <v>4.3466666666666658</v>
      </c>
      <c r="I24" s="330">
        <f>AVERAGE('2018-2019 By Site'!J80:J89)</f>
        <v>0</v>
      </c>
      <c r="J24" s="330">
        <f>AVERAGE('2018-2019 By Site'!K80:K89)</f>
        <v>0</v>
      </c>
      <c r="K24" s="330">
        <f>AVERAGE('2018-2019 By Site'!L80:L89)</f>
        <v>0.10666666666666666</v>
      </c>
      <c r="L24" s="330">
        <f>AVERAGE('2018-2019 By Site'!M80:M89)</f>
        <v>5.333333333333333E-2</v>
      </c>
      <c r="M24" s="330">
        <f>AVERAGE('2018-2019 By Site'!N80:N89)</f>
        <v>0.04</v>
      </c>
      <c r="N24" s="330">
        <f>AVERAGE('2018-2019 By Site'!O80:O89)</f>
        <v>0</v>
      </c>
      <c r="O24" s="330">
        <f>AVERAGE('2018-2019 By Site'!P80:P89)</f>
        <v>0.12</v>
      </c>
      <c r="P24" s="330">
        <f>AVERAGE('2018-2019 By Site'!Q80:Q89)</f>
        <v>0</v>
      </c>
      <c r="Q24" s="330"/>
      <c r="R24" s="330">
        <f>AVERAGE('2018-2019 By Site'!S80:S89)</f>
        <v>0</v>
      </c>
      <c r="S24" s="330">
        <f>AVERAGE('2018-2019 By Site'!T80:T89)</f>
        <v>0</v>
      </c>
      <c r="T24" s="330">
        <f>AVERAGE('2018-2019 By Site'!U80:U89)</f>
        <v>0</v>
      </c>
      <c r="U24" s="330">
        <f>AVERAGE('2018-2019 By Site'!V80:V89)</f>
        <v>0</v>
      </c>
      <c r="V24" s="330">
        <f>AVERAGE('2018-2019 By Site'!W80:W89)</f>
        <v>0</v>
      </c>
      <c r="W24" s="330">
        <f>AVERAGE('2018-2019 By Site'!X80:X89)</f>
        <v>0</v>
      </c>
      <c r="X24" s="330">
        <f>AVERAGE('2018-2019 By Site'!Y80:Y89)</f>
        <v>0</v>
      </c>
      <c r="Y24" s="330">
        <f>AVERAGE('2018-2019 By Site'!Z80:Z89)</f>
        <v>0</v>
      </c>
      <c r="Z24" s="330">
        <f>AVERAGE('2018-2019 By Site'!AA80:AA89)</f>
        <v>0</v>
      </c>
      <c r="AA24" s="330">
        <f>AVERAGE('2018-2019 By Site'!AB80:AB89)</f>
        <v>0</v>
      </c>
      <c r="AB24" s="330">
        <f>AVERAGE('2018-2019 By Site'!AC80:AC89)</f>
        <v>0</v>
      </c>
      <c r="AC24" s="330">
        <f>AVERAGE('2018-2019 By Site'!AD80:AD89)</f>
        <v>0</v>
      </c>
      <c r="AD24" s="330">
        <f>AVERAGE('2018-2019 By Site'!AE80:AE89)</f>
        <v>0</v>
      </c>
      <c r="AE24" s="330">
        <f>AVERAGE('2018-2019 By Site'!AF80:AF89)</f>
        <v>0</v>
      </c>
      <c r="AF24" s="330">
        <f>AVERAGE('2018-2019 By Site'!AG80:AG89)</f>
        <v>0</v>
      </c>
      <c r="AG24" s="330">
        <f>AVERAGE('2018-2019 By Site'!AH80:AH89)</f>
        <v>0</v>
      </c>
      <c r="AH24" s="330">
        <f>AVERAGE('2018-2019 By Site'!AI80:AI89)</f>
        <v>0</v>
      </c>
      <c r="AI24" s="330">
        <f>AVERAGE('2018-2019 By Site'!AJ80:AJ89)</f>
        <v>0</v>
      </c>
      <c r="AJ24" s="330">
        <f>AVERAGE('2018-2019 By Site'!AK80:AK89)</f>
        <v>0</v>
      </c>
      <c r="AK24" s="330">
        <f>AVERAGE('2018-2019 By Site'!AL80:AL89)</f>
        <v>0</v>
      </c>
      <c r="AL24" s="330">
        <f>AVERAGE('2018-2019 By Site'!AM80:AM89)</f>
        <v>0</v>
      </c>
      <c r="AM24" s="324">
        <v>37.786666666666669</v>
      </c>
      <c r="AN24"/>
      <c r="AO24" s="267">
        <f t="shared" si="0"/>
        <v>37.786666666666669</v>
      </c>
      <c r="AP24"/>
      <c r="AQ24" s="306" t="s">
        <v>89</v>
      </c>
      <c r="AR24" s="315">
        <v>2019</v>
      </c>
      <c r="AS24" s="312" t="s">
        <v>250</v>
      </c>
      <c r="AT24" s="1534">
        <v>0</v>
      </c>
      <c r="AU24" s="334">
        <f>AVERAGE('2018-2019 By Site'!AV41:AV43)</f>
        <v>95.160000000000011</v>
      </c>
      <c r="AV24" s="334">
        <f>AVERAGE('2018-2019 By Site'!AW41:AW43)</f>
        <v>47.580000000000005</v>
      </c>
      <c r="AW24" s="334">
        <f>AVERAGE('2018-2019 By Site'!AX41:AX43)</f>
        <v>0</v>
      </c>
      <c r="AX24" s="334">
        <f>AVERAGE('2018-2019 By Site'!AY41:AY43)</f>
        <v>3.66</v>
      </c>
      <c r="AY24" s="334">
        <f>AVERAGE('2018-2019 By Site'!AZ41:AZ43)</f>
        <v>32.940000000000005</v>
      </c>
      <c r="AZ24" s="334">
        <f>AVERAGE('2018-2019 By Site'!BA41:BA43)</f>
        <v>7.32</v>
      </c>
      <c r="BA24" s="334">
        <f>AVERAGE('2018-2019 By Site'!BB41:BB43)</f>
        <v>0</v>
      </c>
      <c r="BB24" s="334">
        <f>AVERAGE('2018-2019 By Site'!BC41:BC43)</f>
        <v>0</v>
      </c>
      <c r="BC24" s="334">
        <f>AVERAGE('2018-2019 By Site'!BD41:BD43)</f>
        <v>7.32</v>
      </c>
      <c r="BD24" s="334">
        <f>AVERAGE('2018-2019 By Site'!BE41:BE43)</f>
        <v>0</v>
      </c>
      <c r="BE24" s="334">
        <f>AVERAGE('2018-2019 By Site'!BF41:BF43)</f>
        <v>0</v>
      </c>
      <c r="BF24" s="334">
        <f>AVERAGE('2018-2019 By Site'!BG41:BG43)</f>
        <v>0</v>
      </c>
      <c r="BG24" s="335"/>
      <c r="BH24" s="334">
        <f>AVERAGE('2018-2019 By Site'!BI41:BI43)</f>
        <v>0</v>
      </c>
      <c r="BI24" s="334">
        <f>AVERAGE('2018-2019 By Site'!BJ41:BJ43)</f>
        <v>0</v>
      </c>
      <c r="BJ24" s="334">
        <f>AVERAGE('2018-2019 By Site'!BK41:BK43)</f>
        <v>0</v>
      </c>
      <c r="BK24" s="334">
        <f>AVERAGE('2018-2019 By Site'!BL41:BL43)</f>
        <v>0</v>
      </c>
      <c r="BL24" s="334">
        <f>AVERAGE('2018-2019 By Site'!BM41:BM43)</f>
        <v>0</v>
      </c>
      <c r="BM24" s="334">
        <f>AVERAGE('2018-2019 By Site'!BN41:BN43)</f>
        <v>10.979999999999999</v>
      </c>
      <c r="BN24" s="334">
        <f>AVERAGE('2018-2019 By Site'!BO41:BO43)</f>
        <v>0</v>
      </c>
      <c r="BO24" s="334">
        <f>AVERAGE('2018-2019 By Site'!BP41:BP43)</f>
        <v>0</v>
      </c>
      <c r="BP24" s="334">
        <f>AVERAGE('2018-2019 By Site'!BQ41:BQ43)</f>
        <v>0</v>
      </c>
      <c r="BQ24" s="334">
        <f>AVERAGE('2018-2019 By Site'!BR41:BR43)</f>
        <v>0</v>
      </c>
      <c r="BR24" s="334">
        <f>AVERAGE('2018-2019 By Site'!BS41:BS43)</f>
        <v>0</v>
      </c>
      <c r="BS24" s="334">
        <f>AVERAGE('2018-2019 By Site'!BT41:BT43)</f>
        <v>0</v>
      </c>
      <c r="BT24" s="334">
        <f>AVERAGE('2018-2019 By Site'!BU41:BU43)</f>
        <v>0</v>
      </c>
      <c r="BU24" s="334">
        <f>AVERAGE('2018-2019 By Site'!BV41:BV43)</f>
        <v>0</v>
      </c>
      <c r="BV24" s="334">
        <f>AVERAGE('2018-2019 By Site'!BW41:BW43)</f>
        <v>0</v>
      </c>
      <c r="BW24" s="334">
        <f>AVERAGE('2018-2019 By Site'!BX41:BX43)</f>
        <v>0</v>
      </c>
      <c r="BX24" s="334">
        <f>AVERAGE('2018-2019 By Site'!BY41:BY43)</f>
        <v>0</v>
      </c>
      <c r="BY24" s="334">
        <f>AVERAGE('2018-2019 By Site'!BZ41:BZ43)</f>
        <v>0</v>
      </c>
      <c r="BZ24" s="334">
        <f>AVERAGE('2018-2019 By Site'!CA41:CA43)</f>
        <v>0</v>
      </c>
      <c r="CA24" s="334">
        <f>AVERAGE('2018-2019 By Site'!CB41:CB43)</f>
        <v>0</v>
      </c>
      <c r="CB24" s="334">
        <f>AVERAGE('2018-2019 By Site'!CC41:CC43)</f>
        <v>0</v>
      </c>
      <c r="CC24" s="324">
        <v>204.96000000000004</v>
      </c>
      <c r="CD24" s="586">
        <f>SUM(AU24:CB24)</f>
        <v>204.95999999999998</v>
      </c>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row>
    <row r="25" spans="1:256" s="13" customFormat="1" ht="15.75">
      <c r="A25" s="307"/>
      <c r="B25" s="327"/>
      <c r="C25" s="328" t="s">
        <v>252</v>
      </c>
      <c r="D25" s="1535"/>
      <c r="E25" s="331">
        <f>STDEV('2018-2019 By Site'!F73:F79)/SQRT(COUNT('2018-2019 By Site'!F73:F79))</f>
        <v>11.895483368294949</v>
      </c>
      <c r="F25" s="331">
        <f>STDEV('2018-2019 By Site'!G73:G79)/SQRT(COUNT('2018-2019 By Site'!G73:G79))</f>
        <v>0.1083093467252824</v>
      </c>
      <c r="G25" s="331">
        <f>STDEV('2018-2019 By Site'!H73:H79)/SQRT(COUNT('2018-2019 By Site'!H73:H79))</f>
        <v>1.0118571417366418</v>
      </c>
      <c r="H25" s="331">
        <f>STDEV('2018-2019 By Site'!I73:I79)/SQRT(COUNT('2018-2019 By Site'!I73:I79))</f>
        <v>2.6821320250029608</v>
      </c>
      <c r="I25" s="331">
        <f>STDEV('2018-2019 By Site'!J73:J79)/SQRT(COUNT('2018-2019 By Site'!J73:J79))</f>
        <v>1.9047619047619046E-2</v>
      </c>
      <c r="J25" s="331">
        <f>STDEV('2018-2019 By Site'!K73:K79)/SQRT(COUNT('2018-2019 By Site'!K73:K79))</f>
        <v>0.26666666666666666</v>
      </c>
      <c r="K25" s="331">
        <f>STDEV('2018-2019 By Site'!L73:L79)/SQRT(COUNT('2018-2019 By Site'!L73:L79))</f>
        <v>0</v>
      </c>
      <c r="L25" s="331">
        <f>STDEV('2018-2019 By Site'!M73:M79)/SQRT(COUNT('2018-2019 By Site'!M73:M79))</f>
        <v>0.21352599010539985</v>
      </c>
      <c r="M25" s="331">
        <f>STDEV('2018-2019 By Site'!N73:N79)/SQRT(COUNT('2018-2019 By Site'!N73:N79))</f>
        <v>0</v>
      </c>
      <c r="N25" s="331">
        <f>STDEV('2018-2019 By Site'!O73:O79)/SQRT(COUNT('2018-2019 By Site'!O73:O79))</f>
        <v>0</v>
      </c>
      <c r="O25" s="331" t="e">
        <f>STDEV('2018-2019 By Site'!P73:P79)/SQRT(COUNT('2018-2019 By Site'!P73:P79))</f>
        <v>#DIV/0!</v>
      </c>
      <c r="P25" s="331">
        <f>STDEV('2018-2019 By Site'!Q73:Q79)/SQRT(COUNT('2018-2019 By Site'!Q73:Q79))</f>
        <v>0</v>
      </c>
      <c r="Q25" s="331" t="e">
        <f>STDEV('2018-2019 By Site'!R73:R79)/SQRT(COUNT('2018-2019 By Site'!R73:R79))</f>
        <v>#DIV/0!</v>
      </c>
      <c r="R25" s="331">
        <f>STDEV('2018-2019 By Site'!S73:S79)/SQRT(COUNT('2018-2019 By Site'!S73:S79))</f>
        <v>5.7142857142857148E-2</v>
      </c>
      <c r="S25" s="331">
        <f>STDEV('2018-2019 By Site'!T73:T79)/SQRT(COUNT('2018-2019 By Site'!T73:T79))</f>
        <v>0</v>
      </c>
      <c r="T25" s="331">
        <f>STDEV('2018-2019 By Site'!U73:U79)/SQRT(COUNT('2018-2019 By Site'!U73:U79))</f>
        <v>0</v>
      </c>
      <c r="U25" s="331">
        <f>STDEV('2018-2019 By Site'!V73:V79)/SQRT(COUNT('2018-2019 By Site'!V73:V79))</f>
        <v>0</v>
      </c>
      <c r="V25" s="331" t="e">
        <f>STDEV('2018-2019 By Site'!W73:W79)/SQRT(COUNT('2018-2019 By Site'!W73:W79))</f>
        <v>#DIV/0!</v>
      </c>
      <c r="W25" s="331">
        <f>STDEV('2018-2019 By Site'!X73:X79)/SQRT(COUNT('2018-2019 By Site'!X73:X79))</f>
        <v>0</v>
      </c>
      <c r="X25" s="331">
        <f>STDEV('2018-2019 By Site'!Y73:Y79)/SQRT(COUNT('2018-2019 By Site'!Y73:Y79))</f>
        <v>0</v>
      </c>
      <c r="Y25" s="331">
        <f>STDEV('2018-2019 By Site'!Z73:Z79)/SQRT(COUNT('2018-2019 By Site'!Z73:Z79))</f>
        <v>0</v>
      </c>
      <c r="Z25" s="331">
        <f>STDEV('2018-2019 By Site'!AA73:AA79)/SQRT(COUNT('2018-2019 By Site'!AA73:AA79))</f>
        <v>0</v>
      </c>
      <c r="AA25" s="331" t="e">
        <f>STDEV('2018-2019 By Site'!AB73:AB79)/SQRT(COUNT('2018-2019 By Site'!AB73:AB79))</f>
        <v>#DIV/0!</v>
      </c>
      <c r="AB25" s="331" t="e">
        <f>STDEV('2018-2019 By Site'!AC73:AC79)/SQRT(COUNT('2018-2019 By Site'!AC73:AC79))</f>
        <v>#DIV/0!</v>
      </c>
      <c r="AC25" s="331" t="e">
        <f>STDEV('2018-2019 By Site'!AD73:AD79)/SQRT(COUNT('2018-2019 By Site'!AD73:AD79))</f>
        <v>#DIV/0!</v>
      </c>
      <c r="AD25" s="331" t="e">
        <f>STDEV('2018-2019 By Site'!AE73:AE79)/SQRT(COUNT('2018-2019 By Site'!AE73:AE79))</f>
        <v>#DIV/0!</v>
      </c>
      <c r="AE25" s="331">
        <f>STDEV('2018-2019 By Site'!AF73:AF79)/SQRT(COUNT('2018-2019 By Site'!AF73:AF79))</f>
        <v>0</v>
      </c>
      <c r="AF25" s="331">
        <f>STDEV('2018-2019 By Site'!AG73:AG79)/SQRT(COUNT('2018-2019 By Site'!AG73:AG79))</f>
        <v>0</v>
      </c>
      <c r="AG25" s="331" t="e">
        <f>STDEV('2018-2019 By Site'!AH73:AH79)/SQRT(COUNT('2018-2019 By Site'!AH73:AH79))</f>
        <v>#DIV/0!</v>
      </c>
      <c r="AH25" s="331" t="e">
        <f>STDEV('2018-2019 By Site'!AI73:AI79)/SQRT(COUNT('2018-2019 By Site'!AI73:AI79))</f>
        <v>#DIV/0!</v>
      </c>
      <c r="AI25" s="331">
        <f>STDEV('2018-2019 By Site'!AJ73:AJ79)/SQRT(COUNT('2018-2019 By Site'!AJ73:AJ79))</f>
        <v>0</v>
      </c>
      <c r="AJ25" s="331" t="e">
        <f>STDEV('2018-2019 By Site'!AK73:AK79)/SQRT(COUNT('2018-2019 By Site'!AK73:AK79))</f>
        <v>#DIV/0!</v>
      </c>
      <c r="AK25" s="331" t="e">
        <f>STDEV('2018-2019 By Site'!AL73:AL79)/SQRT(COUNT('2018-2019 By Site'!AL73:AL79))</f>
        <v>#DIV/0!</v>
      </c>
      <c r="AL25" s="331" t="e">
        <f>STDEV('2018-2019 By Site'!AM73:AM79)/SQRT(COUNT('2018-2019 By Site'!AM73:AM79))</f>
        <v>#DIV/0!</v>
      </c>
      <c r="AM25" s="331">
        <f>STDEV('2018-2019 By Site'!AN73:AN79)/SQRT(COUNT('2018-2019 By Site'!AN73:AN79))</f>
        <v>12.282869118073791</v>
      </c>
      <c r="AN25"/>
      <c r="AO25"/>
      <c r="AP25"/>
      <c r="AQ25" s="307"/>
      <c r="AR25" s="319"/>
      <c r="AS25" s="328" t="s">
        <v>252</v>
      </c>
      <c r="AT25" s="213"/>
      <c r="AU25" s="333">
        <f>STDEV('2018-2019 By Site'!AV37:AV40)/SQRT(COUNT('2018-2019 By Site'!AV37:AV40))</f>
        <v>2401.3076912265628</v>
      </c>
      <c r="AV25" s="333">
        <f>STDEV('2018-2019 By Site'!AW37:AW40)/SQRT(COUNT('2018-2019 By Site'!AW37:AW40))</f>
        <v>191.4540262078792</v>
      </c>
      <c r="AW25" s="333">
        <f>STDEV('2018-2019 By Site'!AX37:AX40)/SQRT(COUNT('2018-2019 By Site'!AX37:AX40))</f>
        <v>17.158520112745634</v>
      </c>
      <c r="AX25" s="333">
        <f>STDEV('2018-2019 By Site'!AY37:AY40)/SQRT(COUNT('2018-2019 By Site'!AY37:AY40))</f>
        <v>2.5484199796126403</v>
      </c>
      <c r="AY25" s="333">
        <f>STDEV('2018-2019 By Site'!AZ37:AZ40)/SQRT(COUNT('2018-2019 By Site'!AZ37:AZ40))</f>
        <v>0</v>
      </c>
      <c r="AZ25" s="333">
        <f>STDEV('2018-2019 By Site'!BA37:BA40)/SQRT(COUNT('2018-2019 By Site'!BA37:BA40))</f>
        <v>5.0968399592252807</v>
      </c>
      <c r="BA25" s="333">
        <f>STDEV('2018-2019 By Site'!BB37:BB40)/SQRT(COUNT('2018-2019 By Site'!BB37:BB40))</f>
        <v>0</v>
      </c>
      <c r="BB25" s="333">
        <f>STDEV('2018-2019 By Site'!BC37:BC40)/SQRT(COUNT('2018-2019 By Site'!BC37:BC40))</f>
        <v>10.193679918450561</v>
      </c>
      <c r="BC25" s="333">
        <f>STDEV('2018-2019 By Site'!BD37:BD40)/SQRT(COUNT('2018-2019 By Site'!BD37:BD40))</f>
        <v>2.5484199796126403</v>
      </c>
      <c r="BD25" s="333">
        <f>STDEV('2018-2019 By Site'!BE37:BE40)/SQRT(COUNT('2018-2019 By Site'!BE37:BE40))</f>
        <v>0</v>
      </c>
      <c r="BE25" s="333" t="e">
        <f>STDEV('2018-2019 By Site'!BF37:BF40)/SQRT(COUNT('2018-2019 By Site'!BF37:BF40))</f>
        <v>#DIV/0!</v>
      </c>
      <c r="BF25" s="333">
        <f>STDEV('2018-2019 By Site'!BG37:BG40)/SQRT(COUNT('2018-2019 By Site'!BG37:BG40))</f>
        <v>0</v>
      </c>
      <c r="BG25" s="333" t="e">
        <f>STDEV('2018-2019 By Site'!BH37:BH40)/SQRT(COUNT('2018-2019 By Site'!BH37:BH40))</f>
        <v>#DIV/0!</v>
      </c>
      <c r="BH25" s="333">
        <f>STDEV('2018-2019 By Site'!BI37:BI40)/SQRT(COUNT('2018-2019 By Site'!BI37:BI40))</f>
        <v>0</v>
      </c>
      <c r="BI25" s="333">
        <f>STDEV('2018-2019 By Site'!BJ37:BJ40)/SQRT(COUNT('2018-2019 By Site'!BJ37:BJ40))</f>
        <v>0</v>
      </c>
      <c r="BJ25" s="333">
        <f>STDEV('2018-2019 By Site'!BK37:BK40)/SQRT(COUNT('2018-2019 By Site'!BK37:BK40))</f>
        <v>0</v>
      </c>
      <c r="BK25" s="333">
        <f>STDEV('2018-2019 By Site'!BL37:BL40)/SQRT(COUNT('2018-2019 By Site'!BL37:BL40))</f>
        <v>0</v>
      </c>
      <c r="BL25" s="333">
        <f>STDEV('2018-2019 By Site'!BM37:BM40)/SQRT(COUNT('2018-2019 By Site'!BM37:BM40))</f>
        <v>0</v>
      </c>
      <c r="BM25" s="333" t="e">
        <f>STDEV('2018-2019 By Site'!BN37:BN40)/SQRT(COUNT('2018-2019 By Site'!BN37:BN40))</f>
        <v>#DIV/0!</v>
      </c>
      <c r="BN25" s="333">
        <f>STDEV('2018-2019 By Site'!BO37:BO40)/SQRT(COUNT('2018-2019 By Site'!BO37:BO40))</f>
        <v>0</v>
      </c>
      <c r="BO25" s="333">
        <f>STDEV('2018-2019 By Site'!BP37:BP40)/SQRT(COUNT('2018-2019 By Site'!BP37:BP40))</f>
        <v>0</v>
      </c>
      <c r="BP25" s="333">
        <f>STDEV('2018-2019 By Site'!BQ37:BQ40)/SQRT(COUNT('2018-2019 By Site'!BQ37:BQ40))</f>
        <v>0</v>
      </c>
      <c r="BQ25" s="333" t="e">
        <f>STDEV('2018-2019 By Site'!BR37:BR40)/SQRT(COUNT('2018-2019 By Site'!BR37:BR40))</f>
        <v>#DIV/0!</v>
      </c>
      <c r="BR25" s="333" t="e">
        <f>STDEV('2018-2019 By Site'!BS37:BS40)/SQRT(COUNT('2018-2019 By Site'!BS37:BS40))</f>
        <v>#DIV/0!</v>
      </c>
      <c r="BS25" s="333" t="e">
        <f>STDEV('2018-2019 By Site'!BT37:BT40)/SQRT(COUNT('2018-2019 By Site'!BT37:BT40))</f>
        <v>#DIV/0!</v>
      </c>
      <c r="BT25" s="333" t="e">
        <f>STDEV('2018-2019 By Site'!BU37:BU40)/SQRT(COUNT('2018-2019 By Site'!BU37:BU40))</f>
        <v>#DIV/0!</v>
      </c>
      <c r="BU25" s="333">
        <f>STDEV('2018-2019 By Site'!BV37:BV40)/SQRT(COUNT('2018-2019 By Site'!BV37:BV40))</f>
        <v>0</v>
      </c>
      <c r="BV25" s="333">
        <f>STDEV('2018-2019 By Site'!BW37:BW40)/SQRT(COUNT('2018-2019 By Site'!BW37:BW40))</f>
        <v>0</v>
      </c>
      <c r="BW25" s="333" t="e">
        <f>STDEV('2018-2019 By Site'!BX37:BX40)/SQRT(COUNT('2018-2019 By Site'!BX37:BX40))</f>
        <v>#DIV/0!</v>
      </c>
      <c r="BX25" s="333" t="e">
        <f>STDEV('2018-2019 By Site'!BY37:BY40)/SQRT(COUNT('2018-2019 By Site'!BY37:BY40))</f>
        <v>#DIV/0!</v>
      </c>
      <c r="BY25" s="333">
        <f>STDEV('2018-2019 By Site'!BZ37:BZ40)/SQRT(COUNT('2018-2019 By Site'!BZ37:BZ40))</f>
        <v>0</v>
      </c>
      <c r="BZ25" s="333" t="e">
        <f>STDEV('2018-2019 By Site'!CA37:CA40)/SQRT(COUNT('2018-2019 By Site'!CA37:CA40))</f>
        <v>#DIV/0!</v>
      </c>
      <c r="CA25" s="333" t="e">
        <f>STDEV('2018-2019 By Site'!CB37:CB40)/SQRT(COUNT('2018-2019 By Site'!CB37:CB40))</f>
        <v>#DIV/0!</v>
      </c>
      <c r="CB25" s="333" t="e">
        <f>STDEV('2018-2019 By Site'!CC37:CC40)/SQRT(COUNT('2018-2019 By Site'!CC37:CC40))</f>
        <v>#DIV/0!</v>
      </c>
      <c r="CC25" s="333">
        <f>STDEV('2018-2019 By Site'!CD37:CD40)/SQRT(COUNT('2018-2019 By Site'!CD37:CD40))</f>
        <v>2583.6135974006647</v>
      </c>
      <c r="CD25" s="333" t="e">
        <f>STDEV('2018-2019 By Site'!CE37:CE40)/SQRT(COUNT('2018-2019 By Site'!CE37:CE40))</f>
        <v>#DIV/0!</v>
      </c>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row>
    <row r="26" spans="1:256" s="13" customFormat="1" ht="15.75">
      <c r="A26" s="307"/>
      <c r="B26" s="327"/>
      <c r="C26" s="328" t="s">
        <v>253</v>
      </c>
      <c r="D26" s="1535"/>
      <c r="E26" s="331">
        <f>STDEV('2018-2019 By Site'!F80:F89)/SQRT(COUNT('2018-2019 By Site'!F80:F89))</f>
        <v>2.2478346233268942</v>
      </c>
      <c r="F26" s="331">
        <f>STDEV('2018-2019 By Site'!G69:G73)/SQRT(COUNT('2018-2019 By Site'!G69:G73))</f>
        <v>32.71147342794513</v>
      </c>
      <c r="G26" s="331">
        <f>STDEV('2018-2019 By Site'!H69:H73)/SQRT(COUNT('2018-2019 By Site'!H69:H73))</f>
        <v>3.2500130725587986</v>
      </c>
      <c r="H26" s="331">
        <f>STDEV('2018-2019 By Site'!I69:I73)/SQRT(COUNT('2018-2019 By Site'!I69:I73))</f>
        <v>0.28641975308641981</v>
      </c>
      <c r="I26" s="331">
        <f>STDEV('2018-2019 By Site'!J69:J73)/SQRT(COUNT('2018-2019 By Site'!J69:J73))</f>
        <v>4.9382716049382715E-3</v>
      </c>
      <c r="J26" s="331">
        <f>STDEV('2018-2019 By Site'!K69:K73)/SQRT(COUNT('2018-2019 By Site'!K69:K73))</f>
        <v>0</v>
      </c>
      <c r="K26" s="331">
        <f>STDEV('2018-2019 By Site'!L69:L73)/SQRT(COUNT('2018-2019 By Site'!L69:L73))</f>
        <v>1.4814814814814814E-2</v>
      </c>
      <c r="L26" s="331">
        <f>STDEV('2018-2019 By Site'!M69:M73)/SQRT(COUNT('2018-2019 By Site'!M69:M73))</f>
        <v>9.876543209876543E-3</v>
      </c>
      <c r="M26" s="331">
        <f>STDEV('2018-2019 By Site'!N69:N73)/SQRT(COUNT('2018-2019 By Site'!N69:N73))</f>
        <v>4.4444444444444446E-2</v>
      </c>
      <c r="N26" s="331">
        <f>STDEV('2018-2019 By Site'!O69:O73)/SQRT(COUNT('2018-2019 By Site'!O69:O73))</f>
        <v>0</v>
      </c>
      <c r="O26" s="331">
        <f>STDEV('2018-2019 By Site'!P69:P73)/SQRT(COUNT('2018-2019 By Site'!P69:P73))</f>
        <v>0.04</v>
      </c>
      <c r="P26" s="331">
        <f>STDEV('2018-2019 By Site'!Q69:Q73)/SQRT(COUNT('2018-2019 By Site'!Q69:Q73))</f>
        <v>0.19753086419753088</v>
      </c>
      <c r="Q26" s="331" t="e">
        <f>STDEV('2018-2019 By Site'!R69:R73)/SQRT(COUNT('2018-2019 By Site'!R69:R73))</f>
        <v>#DIV/0!</v>
      </c>
      <c r="R26" s="331">
        <f>STDEV('2018-2019 By Site'!S69:S73)/SQRT(COUNT('2018-2019 By Site'!S69:S73))</f>
        <v>3.4567901234567905E-2</v>
      </c>
      <c r="S26" s="331">
        <f>STDEV('2018-2019 By Site'!T69:T73)/SQRT(COUNT('2018-2019 By Site'!T69:T73))</f>
        <v>0</v>
      </c>
      <c r="T26" s="331">
        <f>STDEV('2018-2019 By Site'!U69:U73)/SQRT(COUNT('2018-2019 By Site'!U69:U73))</f>
        <v>4.2192611087987802E-2</v>
      </c>
      <c r="U26" s="331">
        <f>STDEV('2018-2019 By Site'!V69:V73)/SQRT(COUNT('2018-2019 By Site'!V69:V73))</f>
        <v>1.4814814814814814E-2</v>
      </c>
      <c r="V26" s="331">
        <f>STDEV('2018-2019 By Site'!W69:W73)/SQRT(COUNT('2018-2019 By Site'!W69:W73))</f>
        <v>0</v>
      </c>
      <c r="W26" s="331">
        <f>STDEV('2018-2019 By Site'!X69:X73)/SQRT(COUNT('2018-2019 By Site'!X69:X73))</f>
        <v>0</v>
      </c>
      <c r="X26" s="331">
        <f>STDEV('2018-2019 By Site'!Y69:Y73)/SQRT(COUNT('2018-2019 By Site'!Y69:Y73))</f>
        <v>4.9382716049382715E-3</v>
      </c>
      <c r="Y26" s="331">
        <f>STDEV('2018-2019 By Site'!Z69:Z73)/SQRT(COUNT('2018-2019 By Site'!Z69:Z73))</f>
        <v>0</v>
      </c>
      <c r="Z26" s="331">
        <f>STDEV('2018-2019 By Site'!AA69:AA73)/SQRT(COUNT('2018-2019 By Site'!AA69:AA73))</f>
        <v>5.9259259259259255E-2</v>
      </c>
      <c r="AA26" s="331">
        <f>STDEV('2018-2019 By Site'!AB69:AB73)/SQRT(COUNT('2018-2019 By Site'!AB69:AB73))</f>
        <v>0</v>
      </c>
      <c r="AB26" s="331">
        <f>STDEV('2018-2019 By Site'!AC69:AC73)/SQRT(COUNT('2018-2019 By Site'!AC69:AC73))</f>
        <v>0</v>
      </c>
      <c r="AC26" s="331">
        <f>STDEV('2018-2019 By Site'!AD69:AD73)/SQRT(COUNT('2018-2019 By Site'!AD69:AD73))</f>
        <v>0</v>
      </c>
      <c r="AD26" s="331">
        <f>STDEV('2018-2019 By Site'!AE69:AE73)/SQRT(COUNT('2018-2019 By Site'!AE69:AE73))</f>
        <v>0</v>
      </c>
      <c r="AE26" s="331">
        <f>STDEV('2018-2019 By Site'!AF69:AF73)/SQRT(COUNT('2018-2019 By Site'!AF69:AF73))</f>
        <v>2.469135802469136E-2</v>
      </c>
      <c r="AF26" s="331">
        <f>STDEV('2018-2019 By Site'!AG69:AG73)/SQRT(COUNT('2018-2019 By Site'!AG69:AG73))</f>
        <v>0</v>
      </c>
      <c r="AG26" s="331">
        <f>STDEV('2018-2019 By Site'!AH69:AH73)/SQRT(COUNT('2018-2019 By Site'!AH69:AH73))</f>
        <v>0</v>
      </c>
      <c r="AH26" s="331">
        <f>STDEV('2018-2019 By Site'!AI69:AI73)/SQRT(COUNT('2018-2019 By Site'!AI69:AI73))</f>
        <v>0</v>
      </c>
      <c r="AI26" s="331">
        <f>STDEV('2018-2019 By Site'!AJ69:AJ73)/SQRT(COUNT('2018-2019 By Site'!AJ69:AJ73))</f>
        <v>9.876543209876543E-3</v>
      </c>
      <c r="AJ26" s="331">
        <f>STDEV('2018-2019 By Site'!AK69:AK73)/SQRT(COUNT('2018-2019 By Site'!AK69:AK73))</f>
        <v>0</v>
      </c>
      <c r="AK26" s="331">
        <f>STDEV('2018-2019 By Site'!AL69:AL73)/SQRT(COUNT('2018-2019 By Site'!AL69:AL73))</f>
        <v>0.18666666666666665</v>
      </c>
      <c r="AL26" s="331">
        <f>STDEV('2018-2019 By Site'!AM69:AM73)/SQRT(COUNT('2018-2019 By Site'!AM69:AM73))</f>
        <v>0</v>
      </c>
      <c r="AM26" s="331">
        <f>STDEV('2018-2019 By Site'!AN69:AN73)/SQRT(COUNT('2018-2019 By Site'!AN69:AN73))</f>
        <v>418.45084552842866</v>
      </c>
      <c r="AN26"/>
      <c r="AO26"/>
      <c r="AP26"/>
      <c r="AQ26" s="307"/>
      <c r="AR26" s="319"/>
      <c r="AS26" s="328" t="s">
        <v>253</v>
      </c>
      <c r="AT26" s="213"/>
      <c r="AU26" s="333">
        <f>STDEV('2018-2019 By Site'!AV41:AV43)/SQRT(COUNT('2018-2019 By Site'!AV41:AV43))</f>
        <v>79.26245264941025</v>
      </c>
      <c r="AV26" s="333">
        <f>STDEV('2018-2019 By Site'!AW41:AW43)/SQRT(COUNT('2018-2019 By Site'!AW41:AW43))</f>
        <v>31.271053707862169</v>
      </c>
      <c r="AW26" s="333">
        <f>STDEV('2018-2019 By Site'!AX41:AX43)/SQRT(COUNT('2018-2019 By Site'!AX41:AX43))</f>
        <v>0</v>
      </c>
      <c r="AX26" s="333">
        <f>STDEV('2018-2019 By Site'!AY41:AY43)/SQRT(COUNT('2018-2019 By Site'!AY41:AY43))</f>
        <v>3.6600000000000006</v>
      </c>
      <c r="AY26" s="333">
        <f>STDEV('2018-2019 By Site'!AZ41:AZ43)/SQRT(COUNT('2018-2019 By Site'!AZ41:AZ43))</f>
        <v>32.940000000000005</v>
      </c>
      <c r="AZ26" s="333">
        <f>STDEV('2018-2019 By Site'!BA41:BA43)/SQRT(COUNT('2018-2019 By Site'!BA41:BA43))</f>
        <v>7.3200000000000012</v>
      </c>
      <c r="BA26" s="333">
        <f>STDEV('2018-2019 By Site'!BB41:BB43)/SQRT(COUNT('2018-2019 By Site'!BB41:BB43))</f>
        <v>0</v>
      </c>
      <c r="BB26" s="333">
        <f>STDEV('2018-2019 By Site'!BC41:BC43)/SQRT(COUNT('2018-2019 By Site'!BC41:BC43))</f>
        <v>0</v>
      </c>
      <c r="BC26" s="333">
        <f>STDEV('2018-2019 By Site'!BD41:BD43)/SQRT(COUNT('2018-2019 By Site'!BD41:BD43))</f>
        <v>7.3200000000000012</v>
      </c>
      <c r="BD26" s="333">
        <f>STDEV('2018-2019 By Site'!BE41:BE43)/SQRT(COUNT('2018-2019 By Site'!BE41:BE43))</f>
        <v>0</v>
      </c>
      <c r="BE26" s="333">
        <f>STDEV('2018-2019 By Site'!BF41:BF43)/SQRT(COUNT('2018-2019 By Site'!BF41:BF43))</f>
        <v>0</v>
      </c>
      <c r="BF26" s="333">
        <f>STDEV('2018-2019 By Site'!BG41:BG43)/SQRT(COUNT('2018-2019 By Site'!BG41:BG43))</f>
        <v>0</v>
      </c>
      <c r="BG26" s="333" t="e">
        <f>STDEV('2018-2019 By Site'!BH41:BH43)/SQRT(COUNT('2018-2019 By Site'!BH41:BH43))</f>
        <v>#DIV/0!</v>
      </c>
      <c r="BH26" s="333">
        <f>STDEV('2018-2019 By Site'!BI41:BI43)/SQRT(COUNT('2018-2019 By Site'!BI41:BI43))</f>
        <v>0</v>
      </c>
      <c r="BI26" s="333">
        <f>STDEV('2018-2019 By Site'!BJ41:BJ43)/SQRT(COUNT('2018-2019 By Site'!BJ41:BJ43))</f>
        <v>0</v>
      </c>
      <c r="BJ26" s="333">
        <f>STDEV('2018-2019 By Site'!BK41:BK43)/SQRT(COUNT('2018-2019 By Site'!BK41:BK43))</f>
        <v>0</v>
      </c>
      <c r="BK26" s="333">
        <f>STDEV('2018-2019 By Site'!BL41:BL43)/SQRT(COUNT('2018-2019 By Site'!BL41:BL43))</f>
        <v>0</v>
      </c>
      <c r="BL26" s="333">
        <f>STDEV('2018-2019 By Site'!BM41:BM43)/SQRT(COUNT('2018-2019 By Site'!BM41:BM43))</f>
        <v>0</v>
      </c>
      <c r="BM26" s="333">
        <f>STDEV('2018-2019 By Site'!BN41:BN43)/SQRT(COUNT('2018-2019 By Site'!BN41:BN43))</f>
        <v>10.979999999999999</v>
      </c>
      <c r="BN26" s="333">
        <f>STDEV('2018-2019 By Site'!BO41:BO43)/SQRT(COUNT('2018-2019 By Site'!BO41:BO43))</f>
        <v>0</v>
      </c>
      <c r="BO26" s="333">
        <f>STDEV('2018-2019 By Site'!BP41:BP43)/SQRT(COUNT('2018-2019 By Site'!BP41:BP43))</f>
        <v>0</v>
      </c>
      <c r="BP26" s="333">
        <f>STDEV('2018-2019 By Site'!BQ41:BQ43)/SQRT(COUNT('2018-2019 By Site'!BQ41:BQ43))</f>
        <v>0</v>
      </c>
      <c r="BQ26" s="333">
        <f>STDEV('2018-2019 By Site'!BR41:BR43)/SQRT(COUNT('2018-2019 By Site'!BR41:BR43))</f>
        <v>0</v>
      </c>
      <c r="BR26" s="333">
        <f>STDEV('2018-2019 By Site'!BS41:BS43)/SQRT(COUNT('2018-2019 By Site'!BS41:BS43))</f>
        <v>0</v>
      </c>
      <c r="BS26" s="333">
        <f>STDEV('2018-2019 By Site'!BT41:BT43)/SQRT(COUNT('2018-2019 By Site'!BT41:BT43))</f>
        <v>0</v>
      </c>
      <c r="BT26" s="333">
        <f>STDEV('2018-2019 By Site'!BU41:BU43)/SQRT(COUNT('2018-2019 By Site'!BU41:BU43))</f>
        <v>0</v>
      </c>
      <c r="BU26" s="333">
        <f>STDEV('2018-2019 By Site'!BV41:BV43)/SQRT(COUNT('2018-2019 By Site'!BV41:BV43))</f>
        <v>0</v>
      </c>
      <c r="BV26" s="333">
        <f>STDEV('2018-2019 By Site'!BW41:BW43)/SQRT(COUNT('2018-2019 By Site'!BW41:BW43))</f>
        <v>0</v>
      </c>
      <c r="BW26" s="333">
        <f>STDEV('2018-2019 By Site'!BX41:BX43)/SQRT(COUNT('2018-2019 By Site'!BX41:BX43))</f>
        <v>0</v>
      </c>
      <c r="BX26" s="333">
        <f>STDEV('2018-2019 By Site'!BY41:BY43)/SQRT(COUNT('2018-2019 By Site'!BY41:BY43))</f>
        <v>0</v>
      </c>
      <c r="BY26" s="333">
        <f>STDEV('2018-2019 By Site'!BZ41:BZ43)/SQRT(COUNT('2018-2019 By Site'!BZ41:BZ43))</f>
        <v>0</v>
      </c>
      <c r="BZ26" s="333">
        <f>STDEV('2018-2019 By Site'!CA41:CA43)/SQRT(COUNT('2018-2019 By Site'!CA41:CA43))</f>
        <v>0</v>
      </c>
      <c r="CA26" s="333">
        <f>STDEV('2018-2019 By Site'!CB41:CB43)/SQRT(COUNT('2018-2019 By Site'!CB41:CB43))</f>
        <v>0</v>
      </c>
      <c r="CB26" s="333">
        <f>STDEV('2018-2019 By Site'!CC41:CC43)/SQRT(COUNT('2018-2019 By Site'!CC41:CC43))</f>
        <v>0</v>
      </c>
      <c r="CC26" s="333">
        <f>STDEV('2018-2019 By Site'!CD41:CD43)/SQRT(COUNT('2018-2019 By Site'!CD41:CD43))</f>
        <v>131.96317668198199</v>
      </c>
      <c r="CD26" s="333" t="e">
        <f>STDEV('2018-2019 By Site'!CE41:CE43)/SQRT(COUNT('2018-2019 By Site'!CE41:CE43))</f>
        <v>#DIV/0!</v>
      </c>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row>
    <row r="27" spans="1:256" s="308" customFormat="1" ht="18">
      <c r="A27" s="308" t="s">
        <v>92</v>
      </c>
      <c r="B27" s="318" t="s">
        <v>249</v>
      </c>
      <c r="C27" s="308" t="s">
        <v>219</v>
      </c>
      <c r="E27" s="330">
        <f>AVERAGE('2018-2019 By Site'!F93:F102)</f>
        <v>31.360000000000003</v>
      </c>
      <c r="F27" s="330">
        <f>AVERAGE('2018-2019 By Site'!G93:G102)</f>
        <v>0</v>
      </c>
      <c r="G27" s="330">
        <f>AVERAGE('2018-2019 By Site'!H93:H102)</f>
        <v>2.0799999999999996</v>
      </c>
      <c r="H27" s="330">
        <f>AVERAGE('2018-2019 By Site'!I93:I102)</f>
        <v>1.6400000000000001</v>
      </c>
      <c r="I27" s="330">
        <f>AVERAGE('2018-2019 By Site'!J93:J102)</f>
        <v>1.3333333333333332E-2</v>
      </c>
      <c r="J27" s="330">
        <f>AVERAGE('2018-2019 By Site'!K93:K102)</f>
        <v>0.08</v>
      </c>
      <c r="K27" s="330">
        <f>AVERAGE('2018-2019 By Site'!L93:L102)</f>
        <v>6.666666666666668E-2</v>
      </c>
      <c r="L27" s="330">
        <f>AVERAGE('2018-2019 By Site'!M93:M102)</f>
        <v>5.333333333333333E-2</v>
      </c>
      <c r="M27" s="330">
        <f>AVERAGE('2018-2019 By Site'!N93:N102)</f>
        <v>0</v>
      </c>
      <c r="N27" s="330">
        <f>AVERAGE('2018-2019 By Site'!O93:O102)</f>
        <v>0</v>
      </c>
      <c r="O27" s="330">
        <v>0</v>
      </c>
      <c r="P27" s="330">
        <f>AVERAGE('2018-2019 By Site'!Q93:Q102)</f>
        <v>0</v>
      </c>
      <c r="Q27" s="330"/>
      <c r="R27" s="330">
        <f>AVERAGE('2018-2019 By Site'!S93:S102)</f>
        <v>5.333333333333333E-2</v>
      </c>
      <c r="S27" s="330">
        <f>AVERAGE('2018-2019 By Site'!T93:T102)</f>
        <v>0</v>
      </c>
      <c r="T27" s="330">
        <f>AVERAGE('2018-2019 By Site'!U93:U102)</f>
        <v>0</v>
      </c>
      <c r="U27" s="330">
        <f>AVERAGE('2018-2019 By Site'!V93:V102)</f>
        <v>0</v>
      </c>
      <c r="V27" s="330">
        <v>0</v>
      </c>
      <c r="W27" s="330">
        <f>AVERAGE('2018-2019 By Site'!X93:X102)</f>
        <v>0</v>
      </c>
      <c r="X27" s="330">
        <f>AVERAGE('2018-2019 By Site'!Y93:Y102)</f>
        <v>0</v>
      </c>
      <c r="Y27" s="330">
        <f>AVERAGE('2018-2019 By Site'!Z93:Z102)</f>
        <v>0</v>
      </c>
      <c r="Z27" s="330">
        <f>AVERAGE('2018-2019 By Site'!AA93:AA102)</f>
        <v>0</v>
      </c>
      <c r="AA27" s="330">
        <v>0</v>
      </c>
      <c r="AB27" s="330">
        <v>0</v>
      </c>
      <c r="AC27" s="330">
        <v>0</v>
      </c>
      <c r="AD27" s="330">
        <v>0</v>
      </c>
      <c r="AE27" s="330">
        <f>AVERAGE('2018-2019 By Site'!AF93:AF102)</f>
        <v>0</v>
      </c>
      <c r="AF27" s="330">
        <f>AVERAGE('2018-2019 By Site'!AG93:AG102)</f>
        <v>0</v>
      </c>
      <c r="AG27" s="330">
        <v>0</v>
      </c>
      <c r="AH27" s="330">
        <v>0</v>
      </c>
      <c r="AI27" s="330">
        <f>AVERAGE('2018-2019 By Site'!AJ93:AJ102)</f>
        <v>0</v>
      </c>
      <c r="AJ27" s="330">
        <v>0</v>
      </c>
      <c r="AK27" s="330">
        <v>0</v>
      </c>
      <c r="AL27" s="330">
        <v>0</v>
      </c>
      <c r="AM27" s="324">
        <v>35.346633333333344</v>
      </c>
      <c r="AN27"/>
      <c r="AO27" s="267">
        <f t="shared" si="0"/>
        <v>35.346666666666678</v>
      </c>
      <c r="AP27"/>
      <c r="AQ27" s="306" t="s">
        <v>92</v>
      </c>
      <c r="AR27" s="315" t="s">
        <v>254</v>
      </c>
      <c r="AS27" s="312" t="s">
        <v>250</v>
      </c>
      <c r="AT27" s="1534"/>
      <c r="AU27" s="334">
        <f>AVERAGE('2018-2019 By Site'!AV47:AV49)</f>
        <v>1196.0584437648658</v>
      </c>
      <c r="AV27" s="334">
        <f>AVERAGE('2018-2019 By Site'!AW47:AW49)</f>
        <v>91.743119266055047</v>
      </c>
      <c r="AW27" s="334">
        <f>AVERAGE('2018-2019 By Site'!AX47:AX49)</f>
        <v>10.193679918450561</v>
      </c>
      <c r="AX27" s="334">
        <f>AVERAGE('2018-2019 By Site'!AY47:AY49)</f>
        <v>3.3978933061501873</v>
      </c>
      <c r="AY27" s="334">
        <f>AVERAGE('2018-2019 By Site'!AZ47:AZ49)</f>
        <v>0</v>
      </c>
      <c r="AZ27" s="334">
        <f>AVERAGE('2018-2019 By Site'!BA47:BA49)</f>
        <v>30.581039755351682</v>
      </c>
      <c r="BA27" s="334">
        <f>AVERAGE('2018-2019 By Site'!BB47:BB49)</f>
        <v>0</v>
      </c>
      <c r="BB27" s="334">
        <f>AVERAGE('2018-2019 By Site'!BC47:BC49)</f>
        <v>0</v>
      </c>
      <c r="BC27" s="334">
        <f>AVERAGE('2018-2019 By Site'!BD47:BD49)</f>
        <v>0</v>
      </c>
      <c r="BD27" s="334">
        <f>AVERAGE('2018-2019 By Site'!BE47:BE49)</f>
        <v>0</v>
      </c>
      <c r="BE27" s="334">
        <v>0</v>
      </c>
      <c r="BF27" s="334">
        <f>AVERAGE('2018-2019 By Site'!BG47:BG49)</f>
        <v>0</v>
      </c>
      <c r="BG27" s="335"/>
      <c r="BH27" s="334">
        <f>AVERAGE('2018-2019 By Site'!BI47:BI49)</f>
        <v>0</v>
      </c>
      <c r="BI27" s="334">
        <f>AVERAGE('2018-2019 By Site'!BJ47:BJ49)</f>
        <v>0</v>
      </c>
      <c r="BJ27" s="334">
        <f>AVERAGE('2018-2019 By Site'!BK47:BK49)</f>
        <v>0</v>
      </c>
      <c r="BK27" s="334">
        <f>AVERAGE('2018-2019 By Site'!BL47:BL49)</f>
        <v>0</v>
      </c>
      <c r="BL27" s="334">
        <f>AVERAGE('2018-2019 By Site'!BM47:BM49)</f>
        <v>0</v>
      </c>
      <c r="BM27" s="334">
        <v>0</v>
      </c>
      <c r="BN27" s="334">
        <f>AVERAGE('2018-2019 By Site'!BO47:BO49)</f>
        <v>0</v>
      </c>
      <c r="BO27" s="334">
        <f>AVERAGE('2018-2019 By Site'!BP47:BP49)</f>
        <v>0</v>
      </c>
      <c r="BP27" s="334">
        <f>AVERAGE('2018-2019 By Site'!BQ47:BQ49)</f>
        <v>0</v>
      </c>
      <c r="BQ27" s="334">
        <v>0</v>
      </c>
      <c r="BR27" s="334">
        <v>0</v>
      </c>
      <c r="BS27" s="334">
        <v>0</v>
      </c>
      <c r="BT27" s="334">
        <v>0</v>
      </c>
      <c r="BU27" s="334">
        <f>AVERAGE('2018-2019 By Site'!BV47:BV49)</f>
        <v>0</v>
      </c>
      <c r="BV27" s="334">
        <f>AVERAGE('2018-2019 By Site'!BW47:BW49)</f>
        <v>0</v>
      </c>
      <c r="BW27" s="334">
        <v>0</v>
      </c>
      <c r="BX27" s="334">
        <v>0</v>
      </c>
      <c r="BY27" s="334">
        <f>AVERAGE('2018-2019 By Site'!BZ47:BZ49)</f>
        <v>0</v>
      </c>
      <c r="BZ27" s="334">
        <v>0</v>
      </c>
      <c r="CA27" s="334">
        <v>0</v>
      </c>
      <c r="CB27" s="334">
        <v>0</v>
      </c>
      <c r="CC27" s="324">
        <v>1331.9741760108732</v>
      </c>
      <c r="CD27" s="586">
        <f>SUM(AU27:CB27)</f>
        <v>1331.9741760108732</v>
      </c>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row>
    <row r="28" spans="1:256" s="308" customFormat="1" ht="18">
      <c r="A28" s="308" t="s">
        <v>92</v>
      </c>
      <c r="B28" s="318" t="s">
        <v>251</v>
      </c>
      <c r="C28" s="308" t="s">
        <v>219</v>
      </c>
      <c r="D28" s="308">
        <v>0</v>
      </c>
      <c r="E28" s="330">
        <f>AVERAGE('2018-2019 By Site'!F103:F112)</f>
        <v>9.3600000000000012</v>
      </c>
      <c r="F28" s="330">
        <f>AVERAGE('2018-2019 By Site'!G103:G112)</f>
        <v>1.1466666666666665</v>
      </c>
      <c r="G28" s="330">
        <f>AVERAGE('2018-2019 By Site'!H103:H112)</f>
        <v>1.6133333333333333</v>
      </c>
      <c r="H28" s="330">
        <f>AVERAGE('2018-2019 By Site'!I103:I112)</f>
        <v>1.1600000000000001</v>
      </c>
      <c r="I28" s="330">
        <f>AVERAGE('2018-2019 By Site'!J103:J112)</f>
        <v>0</v>
      </c>
      <c r="J28" s="330">
        <f>AVERAGE('2018-2019 By Site'!K103:K112)</f>
        <v>0</v>
      </c>
      <c r="K28" s="330">
        <f>AVERAGE('2018-2019 By Site'!L103:L112)</f>
        <v>0.42666666666666664</v>
      </c>
      <c r="L28" s="330">
        <f>AVERAGE('2018-2019 By Site'!M103:M112)</f>
        <v>0</v>
      </c>
      <c r="M28" s="330">
        <f>AVERAGE('2018-2019 By Site'!N103:N112)</f>
        <v>6.6666666666666666E-2</v>
      </c>
      <c r="N28" s="330">
        <f>AVERAGE('2018-2019 By Site'!O103:O112)</f>
        <v>0</v>
      </c>
      <c r="O28" s="330">
        <f>AVERAGE('2018-2019 By Site'!P103:P112)</f>
        <v>0</v>
      </c>
      <c r="P28" s="330">
        <f>AVERAGE('2018-2019 By Site'!Q103:Q112)</f>
        <v>0</v>
      </c>
      <c r="Q28" s="330"/>
      <c r="R28" s="330">
        <f>AVERAGE('2018-2019 By Site'!S103:S112)</f>
        <v>0</v>
      </c>
      <c r="S28" s="330">
        <f>AVERAGE('2018-2019 By Site'!T103:T112)</f>
        <v>0</v>
      </c>
      <c r="T28" s="330">
        <f>AVERAGE('2018-2019 By Site'!U103:U112)</f>
        <v>1.3333333333333332E-2</v>
      </c>
      <c r="U28" s="330">
        <f>AVERAGE('2018-2019 By Site'!V103:V112)</f>
        <v>0</v>
      </c>
      <c r="V28" s="330">
        <f>AVERAGE('2018-2019 By Site'!W103:W112)</f>
        <v>0</v>
      </c>
      <c r="W28" s="330">
        <f>AVERAGE('2018-2019 By Site'!X103:X112)</f>
        <v>0</v>
      </c>
      <c r="X28" s="330">
        <f>AVERAGE('2018-2019 By Site'!Y103:Y112)</f>
        <v>0</v>
      </c>
      <c r="Y28" s="330">
        <f>AVERAGE('2018-2019 By Site'!Z103:Z112)</f>
        <v>0</v>
      </c>
      <c r="Z28" s="330">
        <f>AVERAGE('2018-2019 By Site'!AA103:AA112)</f>
        <v>0</v>
      </c>
      <c r="AA28" s="330">
        <f>AVERAGE('2018-2019 By Site'!AB103:AB112)</f>
        <v>0</v>
      </c>
      <c r="AB28" s="330">
        <f>AVERAGE('2018-2019 By Site'!AC103:AC112)</f>
        <v>0</v>
      </c>
      <c r="AC28" s="330">
        <f>AVERAGE('2018-2019 By Site'!AD103:AD112)</f>
        <v>0</v>
      </c>
      <c r="AD28" s="330">
        <f>AVERAGE('2018-2019 By Site'!AE103:AE112)</f>
        <v>0</v>
      </c>
      <c r="AE28" s="330">
        <f>AVERAGE('2018-2019 By Site'!AF103:AF112)</f>
        <v>0</v>
      </c>
      <c r="AF28" s="330">
        <f>AVERAGE('2018-2019 By Site'!AG103:AG112)</f>
        <v>0</v>
      </c>
      <c r="AG28" s="330">
        <f>AVERAGE('2018-2019 By Site'!AH103:AH112)</f>
        <v>0</v>
      </c>
      <c r="AH28" s="330">
        <f>AVERAGE('2018-2019 By Site'!AI103:AI112)</f>
        <v>0</v>
      </c>
      <c r="AI28" s="330">
        <f>AVERAGE('2018-2019 By Site'!AJ103:AJ112)</f>
        <v>0</v>
      </c>
      <c r="AJ28" s="330">
        <f>AVERAGE('2018-2019 By Site'!AK103:AK112)</f>
        <v>0</v>
      </c>
      <c r="AK28" s="330">
        <f>AVERAGE('2018-2019 By Site'!AL103:AL112)</f>
        <v>0</v>
      </c>
      <c r="AL28" s="330">
        <f>AVERAGE('2018-2019 By Site'!AM103:AM112)</f>
        <v>0</v>
      </c>
      <c r="AM28" s="324">
        <v>13.786666666666667</v>
      </c>
      <c r="AN28"/>
      <c r="AO28" s="267">
        <f t="shared" si="0"/>
        <v>13.786666666666667</v>
      </c>
      <c r="AP28"/>
      <c r="AQ28" s="306" t="s">
        <v>92</v>
      </c>
      <c r="AR28" s="315">
        <v>2019</v>
      </c>
      <c r="AS28" s="312" t="s">
        <v>250</v>
      </c>
      <c r="AT28" s="1534">
        <v>0</v>
      </c>
      <c r="AU28" s="334">
        <f>AVERAGE('2018-2019 By Site'!AV50:AV52)</f>
        <v>36.6</v>
      </c>
      <c r="AV28" s="334">
        <f>AVERAGE('2018-2019 By Site'!AW50:AW52)</f>
        <v>534.36</v>
      </c>
      <c r="AW28" s="334">
        <f>AVERAGE('2018-2019 By Site'!AX50:AX52)</f>
        <v>0</v>
      </c>
      <c r="AX28" s="334">
        <f>AVERAGE('2018-2019 By Site'!AY50:AY52)</f>
        <v>3.66</v>
      </c>
      <c r="AY28" s="334">
        <f>AVERAGE('2018-2019 By Site'!AZ50:AZ52)</f>
        <v>234.24</v>
      </c>
      <c r="AZ28" s="334">
        <f>AVERAGE('2018-2019 By Site'!BA50:BA52)</f>
        <v>3.66</v>
      </c>
      <c r="BA28" s="334">
        <f>AVERAGE('2018-2019 By Site'!BB50:BB52)</f>
        <v>0</v>
      </c>
      <c r="BB28" s="334">
        <f>AVERAGE('2018-2019 By Site'!BC50:BC52)</f>
        <v>0</v>
      </c>
      <c r="BC28" s="334">
        <f>AVERAGE('2018-2019 By Site'!BD50:BD52)</f>
        <v>0</v>
      </c>
      <c r="BD28" s="334">
        <f>AVERAGE('2018-2019 By Site'!BE50:BE52)</f>
        <v>3.66</v>
      </c>
      <c r="BE28" s="334">
        <f>AVERAGE('2018-2019 By Site'!BF50:BF52)</f>
        <v>0</v>
      </c>
      <c r="BF28" s="334">
        <f>AVERAGE('2018-2019 By Site'!BG50:BG52)</f>
        <v>0</v>
      </c>
      <c r="BG28" s="335"/>
      <c r="BH28" s="334">
        <f>AVERAGE('2018-2019 By Site'!BI50:BI52)</f>
        <v>0</v>
      </c>
      <c r="BI28" s="334">
        <f>AVERAGE('2018-2019 By Site'!BJ50:BJ52)</f>
        <v>0</v>
      </c>
      <c r="BJ28" s="334">
        <f>AVERAGE('2018-2019 By Site'!BK50:BK52)</f>
        <v>0</v>
      </c>
      <c r="BK28" s="334">
        <f>AVERAGE('2018-2019 By Site'!BL50:BL52)</f>
        <v>0</v>
      </c>
      <c r="BL28" s="334">
        <f>AVERAGE('2018-2019 By Site'!BM50:BM52)</f>
        <v>0</v>
      </c>
      <c r="BM28" s="334">
        <f>AVERAGE('2018-2019 By Site'!BN50:BN52)</f>
        <v>0</v>
      </c>
      <c r="BN28" s="334">
        <f>AVERAGE('2018-2019 By Site'!BO50:BO52)</f>
        <v>0</v>
      </c>
      <c r="BO28" s="334">
        <f>AVERAGE('2018-2019 By Site'!BP50:BP52)</f>
        <v>0</v>
      </c>
      <c r="BP28" s="334">
        <f>AVERAGE('2018-2019 By Site'!BQ50:BQ52)</f>
        <v>0</v>
      </c>
      <c r="BQ28" s="334">
        <f>AVERAGE('2018-2019 By Site'!BR50:BR52)</f>
        <v>0</v>
      </c>
      <c r="BR28" s="334">
        <f>AVERAGE('2018-2019 By Site'!BS50:BS52)</f>
        <v>0</v>
      </c>
      <c r="BS28" s="334">
        <f>AVERAGE('2018-2019 By Site'!BT50:BT52)</f>
        <v>0</v>
      </c>
      <c r="BT28" s="334">
        <f>AVERAGE('2018-2019 By Site'!BU50:BU52)</f>
        <v>0</v>
      </c>
      <c r="BU28" s="334">
        <f>AVERAGE('2018-2019 By Site'!BV50:BV52)</f>
        <v>0</v>
      </c>
      <c r="BV28" s="334">
        <f>AVERAGE('2018-2019 By Site'!BW50:BW52)</f>
        <v>0</v>
      </c>
      <c r="BW28" s="334">
        <f>AVERAGE('2018-2019 By Site'!BX50:BX52)</f>
        <v>0</v>
      </c>
      <c r="BX28" s="334">
        <f>AVERAGE('2018-2019 By Site'!BY50:BY52)</f>
        <v>0</v>
      </c>
      <c r="BY28" s="334">
        <f>AVERAGE('2018-2019 By Site'!BZ50:BZ52)</f>
        <v>0</v>
      </c>
      <c r="BZ28" s="334">
        <f>AVERAGE('2018-2019 By Site'!CA50:CA52)</f>
        <v>0</v>
      </c>
      <c r="CA28" s="334">
        <f>AVERAGE('2018-2019 By Site'!CB50:CB52)</f>
        <v>0</v>
      </c>
      <c r="CB28" s="334">
        <f>AVERAGE('2018-2019 By Site'!CC50:CC52)</f>
        <v>0</v>
      </c>
      <c r="CC28" s="324">
        <v>816.17999999999984</v>
      </c>
      <c r="CD28" s="586">
        <f>SUM(AU28:CB28)</f>
        <v>816.18</v>
      </c>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row>
    <row r="29" spans="1:256" s="13" customFormat="1" ht="15.75">
      <c r="A29" s="307"/>
      <c r="B29" s="327"/>
      <c r="C29" s="328" t="s">
        <v>252</v>
      </c>
      <c r="D29" s="1535"/>
      <c r="E29" s="331">
        <f>STDEV('2018-2019 By Site'!F93:F102)/SQRT(COUNT('2018-2019 By Site'!F93:F102))</f>
        <v>11.465560670175767</v>
      </c>
      <c r="F29" s="331">
        <f>STDEV('2018-2019 By Site'!G93:G102)/SQRT(COUNT('2018-2019 By Site'!G93:G102))</f>
        <v>0</v>
      </c>
      <c r="G29" s="331">
        <f>STDEV('2018-2019 By Site'!H93:H102)/SQRT(COUNT('2018-2019 By Site'!H93:H102))</f>
        <v>1.340012898408532</v>
      </c>
      <c r="H29" s="331">
        <f>STDEV('2018-2019 By Site'!I93:I102)/SQRT(COUNT('2018-2019 By Site'!I93:I102))</f>
        <v>0.60124972729133197</v>
      </c>
      <c r="I29" s="331">
        <f>STDEV('2018-2019 By Site'!J93:J102)/SQRT(COUNT('2018-2019 By Site'!J93:J102))</f>
        <v>1.3333333333333332E-2</v>
      </c>
      <c r="J29" s="331">
        <f>STDEV('2018-2019 By Site'!K93:K102)/SQRT(COUNT('2018-2019 By Site'!K93:K102))</f>
        <v>7.9999999999999988E-2</v>
      </c>
      <c r="K29" s="331">
        <f>STDEV('2018-2019 By Site'!L93:L102)/SQRT(COUNT('2018-2019 By Site'!L93:L102))</f>
        <v>3.583225665910466E-2</v>
      </c>
      <c r="L29" s="331">
        <f>STDEV('2018-2019 By Site'!M93:M102)/SQRT(COUNT('2018-2019 By Site'!M93:M102))</f>
        <v>4.0734006177385242E-2</v>
      </c>
      <c r="M29" s="331">
        <f>STDEV('2018-2019 By Site'!N93:N102)/SQRT(COUNT('2018-2019 By Site'!N93:N102))</f>
        <v>0</v>
      </c>
      <c r="N29" s="331">
        <f>STDEV('2018-2019 By Site'!O93:O102)/SQRT(COUNT('2018-2019 By Site'!O93:O102))</f>
        <v>0</v>
      </c>
      <c r="O29" s="331" t="e">
        <f>STDEV('2018-2019 By Site'!P93:P102)/SQRT(COUNT('2018-2019 By Site'!P93:P102))</f>
        <v>#DIV/0!</v>
      </c>
      <c r="P29" s="331">
        <f>STDEV('2018-2019 By Site'!Q93:Q102)/SQRT(COUNT('2018-2019 By Site'!Q93:Q102))</f>
        <v>0</v>
      </c>
      <c r="Q29" s="331" t="e">
        <f>STDEV('2018-2019 By Site'!R93:R102)/SQRT(COUNT('2018-2019 By Site'!R93:R102))</f>
        <v>#DIV/0!</v>
      </c>
      <c r="R29" s="331">
        <f>STDEV('2018-2019 By Site'!S93:S102)/SQRT(COUNT('2018-2019 By Site'!S93:S102))</f>
        <v>5.333333333333333E-2</v>
      </c>
      <c r="S29" s="331">
        <f>STDEV('2018-2019 By Site'!T93:T102)/SQRT(COUNT('2018-2019 By Site'!T93:T102))</f>
        <v>0</v>
      </c>
      <c r="T29" s="331">
        <f>STDEV('2018-2019 By Site'!U93:U102)/SQRT(COUNT('2018-2019 By Site'!U93:U102))</f>
        <v>0</v>
      </c>
      <c r="U29" s="331">
        <f>STDEV('2018-2019 By Site'!V93:V102)/SQRT(COUNT('2018-2019 By Site'!V93:V102))</f>
        <v>0</v>
      </c>
      <c r="V29" s="331" t="e">
        <f>STDEV('2018-2019 By Site'!W93:W102)/SQRT(COUNT('2018-2019 By Site'!W93:W102))</f>
        <v>#DIV/0!</v>
      </c>
      <c r="W29" s="331">
        <f>STDEV('2018-2019 By Site'!X93:X102)/SQRT(COUNT('2018-2019 By Site'!X93:X102))</f>
        <v>0</v>
      </c>
      <c r="X29" s="331">
        <f>STDEV('2018-2019 By Site'!Y93:Y102)/SQRT(COUNT('2018-2019 By Site'!Y93:Y102))</f>
        <v>0</v>
      </c>
      <c r="Y29" s="331">
        <f>STDEV('2018-2019 By Site'!Z93:Z102)/SQRT(COUNT('2018-2019 By Site'!Z93:Z102))</f>
        <v>0</v>
      </c>
      <c r="Z29" s="331">
        <f>STDEV('2018-2019 By Site'!AA93:AA102)/SQRT(COUNT('2018-2019 By Site'!AA93:AA102))</f>
        <v>0</v>
      </c>
      <c r="AA29" s="331" t="e">
        <f>STDEV('2018-2019 By Site'!AB93:AB102)/SQRT(COUNT('2018-2019 By Site'!AB93:AB102))</f>
        <v>#DIV/0!</v>
      </c>
      <c r="AB29" s="331" t="e">
        <f>STDEV('2018-2019 By Site'!AC93:AC102)/SQRT(COUNT('2018-2019 By Site'!AC93:AC102))</f>
        <v>#DIV/0!</v>
      </c>
      <c r="AC29" s="331" t="e">
        <f>STDEV('2018-2019 By Site'!AD93:AD102)/SQRT(COUNT('2018-2019 By Site'!AD93:AD102))</f>
        <v>#DIV/0!</v>
      </c>
      <c r="AD29" s="331" t="e">
        <f>STDEV('2018-2019 By Site'!AE93:AE102)/SQRT(COUNT('2018-2019 By Site'!AE93:AE102))</f>
        <v>#DIV/0!</v>
      </c>
      <c r="AE29" s="331">
        <f>STDEV('2018-2019 By Site'!AF93:AF102)/SQRT(COUNT('2018-2019 By Site'!AF93:AF102))</f>
        <v>0</v>
      </c>
      <c r="AF29" s="331">
        <f>STDEV('2018-2019 By Site'!AG93:AG102)/SQRT(COUNT('2018-2019 By Site'!AG93:AG102))</f>
        <v>0</v>
      </c>
      <c r="AG29" s="331" t="e">
        <f>STDEV('2018-2019 By Site'!AH93:AH102)/SQRT(COUNT('2018-2019 By Site'!AH93:AH102))</f>
        <v>#DIV/0!</v>
      </c>
      <c r="AH29" s="331" t="e">
        <f>STDEV('2018-2019 By Site'!AI93:AI102)/SQRT(COUNT('2018-2019 By Site'!AI93:AI102))</f>
        <v>#DIV/0!</v>
      </c>
      <c r="AI29" s="331">
        <f>STDEV('2018-2019 By Site'!AJ93:AJ102)/SQRT(COUNT('2018-2019 By Site'!AJ93:AJ102))</f>
        <v>0</v>
      </c>
      <c r="AJ29" s="331" t="e">
        <f>STDEV('2018-2019 By Site'!AK93:AK102)/SQRT(COUNT('2018-2019 By Site'!AK93:AK102))</f>
        <v>#DIV/0!</v>
      </c>
      <c r="AK29" s="331" t="e">
        <f>STDEV('2018-2019 By Site'!AL93:AL102)/SQRT(COUNT('2018-2019 By Site'!AL93:AL102))</f>
        <v>#DIV/0!</v>
      </c>
      <c r="AL29" s="331" t="e">
        <f>STDEV('2018-2019 By Site'!AM93:AM102)/SQRT(COUNT('2018-2019 By Site'!AM93:AM102))</f>
        <v>#DIV/0!</v>
      </c>
      <c r="AM29" s="331">
        <f>STDEV('2018-2019 By Site'!AN93:AN102)/SQRT(COUNT('2018-2019 By Site'!AN93:AN102))</f>
        <v>11.15122448018187</v>
      </c>
      <c r="AN29"/>
      <c r="AO29"/>
      <c r="AP29"/>
      <c r="AQ29" s="307"/>
      <c r="AR29" s="319"/>
      <c r="AS29" s="328" t="s">
        <v>252</v>
      </c>
      <c r="AT29" s="213"/>
      <c r="AU29" s="333">
        <f>STDEV('2018-2019 By Site'!AV47:AV49)/SQRT(COUNT('2018-2019 By Site'!AV47:AV49))</f>
        <v>1064.8587784721037</v>
      </c>
      <c r="AV29" s="333">
        <f>STDEV('2018-2019 By Site'!AW47:AW49)/SQRT(COUNT('2018-2019 By Site'!AW47:AW49))</f>
        <v>41.197266914652189</v>
      </c>
      <c r="AW29" s="333">
        <f>STDEV('2018-2019 By Site'!AX47:AX49)/SQRT(COUNT('2018-2019 By Site'!AX47:AX49))</f>
        <v>10.193679918450561</v>
      </c>
      <c r="AX29" s="333">
        <f>STDEV('2018-2019 By Site'!AY47:AY49)/SQRT(COUNT('2018-2019 By Site'!AY47:AY49))</f>
        <v>3.3978933061501873</v>
      </c>
      <c r="AY29" s="333">
        <f>STDEV('2018-2019 By Site'!AZ47:AZ49)/SQRT(COUNT('2018-2019 By Site'!AZ47:AZ49))</f>
        <v>0</v>
      </c>
      <c r="AZ29" s="333">
        <f>STDEV('2018-2019 By Site'!BA47:BA49)/SQRT(COUNT('2018-2019 By Site'!BA47:BA49))</f>
        <v>17.655971534850945</v>
      </c>
      <c r="BA29" s="333">
        <f>STDEV('2018-2019 By Site'!BB47:BB49)/SQRT(COUNT('2018-2019 By Site'!BB47:BB49))</f>
        <v>0</v>
      </c>
      <c r="BB29" s="333">
        <f>STDEV('2018-2019 By Site'!BC47:BC49)/SQRT(COUNT('2018-2019 By Site'!BC47:BC49))</f>
        <v>0</v>
      </c>
      <c r="BC29" s="333">
        <f>STDEV('2018-2019 By Site'!BD47:BD49)/SQRT(COUNT('2018-2019 By Site'!BD47:BD49))</f>
        <v>0</v>
      </c>
      <c r="BD29" s="333">
        <f>STDEV('2018-2019 By Site'!BE47:BE49)/SQRT(COUNT('2018-2019 By Site'!BE47:BE49))</f>
        <v>0</v>
      </c>
      <c r="BE29" s="333" t="e">
        <f>STDEV('2018-2019 By Site'!BF47:BF49)/SQRT(COUNT('2018-2019 By Site'!BF47:BF49))</f>
        <v>#DIV/0!</v>
      </c>
      <c r="BF29" s="333">
        <f>STDEV('2018-2019 By Site'!BG47:BG49)/SQRT(COUNT('2018-2019 By Site'!BG47:BG49))</f>
        <v>0</v>
      </c>
      <c r="BG29" s="333" t="e">
        <f>STDEV('2018-2019 By Site'!BH47:BH49)/SQRT(COUNT('2018-2019 By Site'!BH47:BH49))</f>
        <v>#DIV/0!</v>
      </c>
      <c r="BH29" s="333">
        <f>STDEV('2018-2019 By Site'!BI47:BI49)/SQRT(COUNT('2018-2019 By Site'!BI47:BI49))</f>
        <v>0</v>
      </c>
      <c r="BI29" s="333">
        <f>STDEV('2018-2019 By Site'!BJ47:BJ49)/SQRT(COUNT('2018-2019 By Site'!BJ47:BJ49))</f>
        <v>0</v>
      </c>
      <c r="BJ29" s="333">
        <f>STDEV('2018-2019 By Site'!BK47:BK49)/SQRT(COUNT('2018-2019 By Site'!BK47:BK49))</f>
        <v>0</v>
      </c>
      <c r="BK29" s="333">
        <f>STDEV('2018-2019 By Site'!BL47:BL49)/SQRT(COUNT('2018-2019 By Site'!BL47:BL49))</f>
        <v>0</v>
      </c>
      <c r="BL29" s="333">
        <f>STDEV('2018-2019 By Site'!BM47:BM49)/SQRT(COUNT('2018-2019 By Site'!BM47:BM49))</f>
        <v>0</v>
      </c>
      <c r="BM29" s="333" t="e">
        <f>STDEV('2018-2019 By Site'!BN47:BN49)/SQRT(COUNT('2018-2019 By Site'!BN47:BN49))</f>
        <v>#DIV/0!</v>
      </c>
      <c r="BN29" s="333">
        <f>STDEV('2018-2019 By Site'!BO47:BO49)/SQRT(COUNT('2018-2019 By Site'!BO47:BO49))</f>
        <v>0</v>
      </c>
      <c r="BO29" s="333">
        <f>STDEV('2018-2019 By Site'!BP47:BP49)/SQRT(COUNT('2018-2019 By Site'!BP47:BP49))</f>
        <v>0</v>
      </c>
      <c r="BP29" s="333">
        <f>STDEV('2018-2019 By Site'!BQ47:BQ49)/SQRT(COUNT('2018-2019 By Site'!BQ47:BQ49))</f>
        <v>0</v>
      </c>
      <c r="BQ29" s="333" t="e">
        <f>STDEV('2018-2019 By Site'!BR47:BR49)/SQRT(COUNT('2018-2019 By Site'!BR47:BR49))</f>
        <v>#DIV/0!</v>
      </c>
      <c r="BR29" s="333" t="e">
        <f>STDEV('2018-2019 By Site'!BS47:BS49)/SQRT(COUNT('2018-2019 By Site'!BS47:BS49))</f>
        <v>#DIV/0!</v>
      </c>
      <c r="BS29" s="333" t="e">
        <f>STDEV('2018-2019 By Site'!BT47:BT49)/SQRT(COUNT('2018-2019 By Site'!BT47:BT49))</f>
        <v>#DIV/0!</v>
      </c>
      <c r="BT29" s="333" t="e">
        <f>STDEV('2018-2019 By Site'!BU47:BU49)/SQRT(COUNT('2018-2019 By Site'!BU47:BU49))</f>
        <v>#DIV/0!</v>
      </c>
      <c r="BU29" s="333">
        <f>STDEV('2018-2019 By Site'!BV47:BV49)/SQRT(COUNT('2018-2019 By Site'!BV47:BV49))</f>
        <v>0</v>
      </c>
      <c r="BV29" s="333">
        <f>STDEV('2018-2019 By Site'!BW47:BW49)/SQRT(COUNT('2018-2019 By Site'!BW47:BW49))</f>
        <v>0</v>
      </c>
      <c r="BW29" s="333" t="e">
        <f>STDEV('2018-2019 By Site'!BX47:BX49)/SQRT(COUNT('2018-2019 By Site'!BX47:BX49))</f>
        <v>#DIV/0!</v>
      </c>
      <c r="BX29" s="333" t="e">
        <f>STDEV('2018-2019 By Site'!BY47:BY49)/SQRT(COUNT('2018-2019 By Site'!BY47:BY49))</f>
        <v>#DIV/0!</v>
      </c>
      <c r="BY29" s="333">
        <f>STDEV('2018-2019 By Site'!BZ47:BZ49)/SQRT(COUNT('2018-2019 By Site'!BZ47:BZ49))</f>
        <v>0</v>
      </c>
      <c r="BZ29" s="333" t="e">
        <f>STDEV('2018-2019 By Site'!CA47:CA49)/SQRT(COUNT('2018-2019 By Site'!CA47:CA49))</f>
        <v>#DIV/0!</v>
      </c>
      <c r="CA29" s="333" t="e">
        <f>STDEV('2018-2019 By Site'!CB47:CB49)/SQRT(COUNT('2018-2019 By Site'!CB47:CB49))</f>
        <v>#DIV/0!</v>
      </c>
      <c r="CB29" s="333" t="e">
        <f>STDEV('2018-2019 By Site'!CC47:CC49)/SQRT(COUNT('2018-2019 By Site'!CC47:CC49))</f>
        <v>#DIV/0!</v>
      </c>
      <c r="CC29" s="333">
        <f>STDEV('2018-2019 By Site'!CD47:CD49)/SQRT(COUNT('2018-2019 By Site'!CD47:CD49))</f>
        <v>1031.298403193596</v>
      </c>
      <c r="CD29" s="333" t="e">
        <f>STDEV('2018-2019 By Site'!CE47:CE49)/SQRT(COUNT('2018-2019 By Site'!CE47:CE49))</f>
        <v>#DIV/0!</v>
      </c>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row>
    <row r="30" spans="1:256" s="13" customFormat="1" ht="15.75">
      <c r="A30" s="307"/>
      <c r="B30" s="327"/>
      <c r="C30" s="328" t="s">
        <v>253</v>
      </c>
      <c r="D30" s="1535"/>
      <c r="E30" s="331">
        <f>STDEV('2018-2019 By Site'!F103:F112)/SQRT(COUNT('2018-2019 By Site'!F103:F112))</f>
        <v>4.6823777857403872</v>
      </c>
      <c r="F30" s="331">
        <f>STDEV('2018-2019 By Site'!G103:G112)/SQRT(COUNT('2018-2019 By Site'!G103:G112))</f>
        <v>1.0598299421005426</v>
      </c>
      <c r="G30" s="331">
        <f>STDEV('2018-2019 By Site'!H103:H112)/SQRT(COUNT('2018-2019 By Site'!H103:H112))</f>
        <v>0.47054473292027438</v>
      </c>
      <c r="H30" s="331">
        <f>STDEV('2018-2019 By Site'!I103:I112)/SQRT(COUNT('2018-2019 By Site'!I103:I112))</f>
        <v>0.31240998703626616</v>
      </c>
      <c r="I30" s="331">
        <f>STDEV('2018-2019 By Site'!J103:J112)/SQRT(COUNT('2018-2019 By Site'!J103:J112))</f>
        <v>0</v>
      </c>
      <c r="J30" s="331">
        <f>STDEV('2018-2019 By Site'!K103:K112)/SQRT(COUNT('2018-2019 By Site'!K103:K112))</f>
        <v>0</v>
      </c>
      <c r="K30" s="331">
        <f>STDEV('2018-2019 By Site'!L103:L112)/SQRT(COUNT('2018-2019 By Site'!L103:L112))</f>
        <v>0.26651847734337686</v>
      </c>
      <c r="L30" s="331">
        <f>STDEV('2018-2019 By Site'!M103:M112)/SQRT(COUNT('2018-2019 By Site'!M103:M112))</f>
        <v>0</v>
      </c>
      <c r="M30" s="331">
        <f>STDEV('2018-2019 By Site'!N103:N112)/SQRT(COUNT('2018-2019 By Site'!N103:N112))</f>
        <v>4.0975753143523946E-2</v>
      </c>
      <c r="N30" s="331">
        <f>STDEV('2018-2019 By Site'!O103:O112)/SQRT(COUNT('2018-2019 By Site'!O103:O112))</f>
        <v>0</v>
      </c>
      <c r="O30" s="331">
        <f>STDEV('2018-2019 By Site'!P103:P112)/SQRT(COUNT('2018-2019 By Site'!P103:P112))</f>
        <v>0</v>
      </c>
      <c r="P30" s="331">
        <f>STDEV('2018-2019 By Site'!Q103:Q112)/SQRT(COUNT('2018-2019 By Site'!Q103:Q112))</f>
        <v>0</v>
      </c>
      <c r="Q30" s="331" t="e">
        <f>STDEV('2018-2019 By Site'!R103:R112)/SQRT(COUNT('2018-2019 By Site'!R103:R112))</f>
        <v>#DIV/0!</v>
      </c>
      <c r="R30" s="331">
        <f>STDEV('2018-2019 By Site'!S103:S112)/SQRT(COUNT('2018-2019 By Site'!S103:S112))</f>
        <v>0</v>
      </c>
      <c r="S30" s="331">
        <f>STDEV('2018-2019 By Site'!T103:T112)/SQRT(COUNT('2018-2019 By Site'!T103:T112))</f>
        <v>0</v>
      </c>
      <c r="T30" s="331">
        <f>STDEV('2018-2019 By Site'!U103:U112)/SQRT(COUNT('2018-2019 By Site'!U103:U112))</f>
        <v>1.3333333333333332E-2</v>
      </c>
      <c r="U30" s="331">
        <f>STDEV('2018-2019 By Site'!V103:V112)/SQRT(COUNT('2018-2019 By Site'!V103:V112))</f>
        <v>0</v>
      </c>
      <c r="V30" s="331">
        <f>STDEV('2018-2019 By Site'!W103:W112)/SQRT(COUNT('2018-2019 By Site'!W103:W112))</f>
        <v>0</v>
      </c>
      <c r="W30" s="331">
        <f>STDEV('2018-2019 By Site'!X103:X112)/SQRT(COUNT('2018-2019 By Site'!X103:X112))</f>
        <v>0</v>
      </c>
      <c r="X30" s="331">
        <f>STDEV('2018-2019 By Site'!Y103:Y112)/SQRT(COUNT('2018-2019 By Site'!Y103:Y112))</f>
        <v>0</v>
      </c>
      <c r="Y30" s="331">
        <f>STDEV('2018-2019 By Site'!Z103:Z112)/SQRT(COUNT('2018-2019 By Site'!Z103:Z112))</f>
        <v>0</v>
      </c>
      <c r="Z30" s="331">
        <f>STDEV('2018-2019 By Site'!AA103:AA112)/SQRT(COUNT('2018-2019 By Site'!AA103:AA112))</f>
        <v>0</v>
      </c>
      <c r="AA30" s="331">
        <f>STDEV('2018-2019 By Site'!AB103:AB112)/SQRT(COUNT('2018-2019 By Site'!AB103:AB112))</f>
        <v>0</v>
      </c>
      <c r="AB30" s="331">
        <f>STDEV('2018-2019 By Site'!AC103:AC112)/SQRT(COUNT('2018-2019 By Site'!AC103:AC112))</f>
        <v>0</v>
      </c>
      <c r="AC30" s="331">
        <f>STDEV('2018-2019 By Site'!AD103:AD112)/SQRT(COUNT('2018-2019 By Site'!AD103:AD112))</f>
        <v>0</v>
      </c>
      <c r="AD30" s="331">
        <f>STDEV('2018-2019 By Site'!AE103:AE112)/SQRT(COUNT('2018-2019 By Site'!AE103:AE112))</f>
        <v>0</v>
      </c>
      <c r="AE30" s="331">
        <f>STDEV('2018-2019 By Site'!AF103:AF112)/SQRT(COUNT('2018-2019 By Site'!AF103:AF112))</f>
        <v>0</v>
      </c>
      <c r="AF30" s="331">
        <f>STDEV('2018-2019 By Site'!AG103:AG112)/SQRT(COUNT('2018-2019 By Site'!AG103:AG112))</f>
        <v>0</v>
      </c>
      <c r="AG30" s="331">
        <f>STDEV('2018-2019 By Site'!AH103:AH112)/SQRT(COUNT('2018-2019 By Site'!AH103:AH112))</f>
        <v>0</v>
      </c>
      <c r="AH30" s="331">
        <f>STDEV('2018-2019 By Site'!AI103:AI112)/SQRT(COUNT('2018-2019 By Site'!AI103:AI112))</f>
        <v>0</v>
      </c>
      <c r="AI30" s="331">
        <f>STDEV('2018-2019 By Site'!AJ103:AJ112)/SQRT(COUNT('2018-2019 By Site'!AJ103:AJ112))</f>
        <v>0</v>
      </c>
      <c r="AJ30" s="331">
        <f>STDEV('2018-2019 By Site'!AK103:AK112)/SQRT(COUNT('2018-2019 By Site'!AK103:AK112))</f>
        <v>0</v>
      </c>
      <c r="AK30" s="331">
        <f>STDEV('2018-2019 By Site'!AL103:AL112)/SQRT(COUNT('2018-2019 By Site'!AL103:AL112))</f>
        <v>0</v>
      </c>
      <c r="AL30" s="331">
        <f>STDEV('2018-2019 By Site'!AM103:AM112)/SQRT(COUNT('2018-2019 By Site'!AM103:AM112))</f>
        <v>0</v>
      </c>
      <c r="AM30" s="331">
        <f>STDEV('2018-2019 By Site'!AN103:AN112)/SQRT(COUNT('2018-2019 By Site'!AN103:AN112))</f>
        <v>4.7155199495985292</v>
      </c>
      <c r="AN30"/>
      <c r="AO30"/>
      <c r="AP30"/>
      <c r="AQ30" s="307"/>
      <c r="AR30" s="319"/>
      <c r="AS30" s="328" t="s">
        <v>253</v>
      </c>
      <c r="AT30" s="213"/>
      <c r="AU30" s="333">
        <f>STDEV('2018-2019 By Site'!AV50:AV52)/SQRT(COUNT('2018-2019 By Site'!AV50:AV52))</f>
        <v>36.600000000000009</v>
      </c>
      <c r="AV30" s="333">
        <f>STDEV('2018-2019 By Site'!AW50:AW52)/SQRT(COUNT('2018-2019 By Site'!AW50:AW52))</f>
        <v>345.49702111595695</v>
      </c>
      <c r="AW30" s="333">
        <f>STDEV('2018-2019 By Site'!AX50:AX52)/SQRT(COUNT('2018-2019 By Site'!AX50:AX52))</f>
        <v>0</v>
      </c>
      <c r="AX30" s="333">
        <f>STDEV('2018-2019 By Site'!AY50:AY52)/SQRT(COUNT('2018-2019 By Site'!AY50:AY52))</f>
        <v>3.6600000000000006</v>
      </c>
      <c r="AY30" s="333">
        <f>STDEV('2018-2019 By Site'!AZ50:AZ52)/SQRT(COUNT('2018-2019 By Site'!AZ50:AZ52))</f>
        <v>234.24000000000004</v>
      </c>
      <c r="AZ30" s="333">
        <f>STDEV('2018-2019 By Site'!BA50:BA52)/SQRT(COUNT('2018-2019 By Site'!BA50:BA52))</f>
        <v>3.6600000000000006</v>
      </c>
      <c r="BA30" s="333">
        <f>STDEV('2018-2019 By Site'!BB50:BB52)/SQRT(COUNT('2018-2019 By Site'!BB50:BB52))</f>
        <v>0</v>
      </c>
      <c r="BB30" s="333">
        <f>STDEV('2018-2019 By Site'!BC50:BC52)/SQRT(COUNT('2018-2019 By Site'!BC50:BC52))</f>
        <v>0</v>
      </c>
      <c r="BC30" s="333">
        <f>STDEV('2018-2019 By Site'!BD50:BD52)/SQRT(COUNT('2018-2019 By Site'!BD50:BD52))</f>
        <v>0</v>
      </c>
      <c r="BD30" s="333">
        <f>STDEV('2018-2019 By Site'!BE50:BE52)/SQRT(COUNT('2018-2019 By Site'!BE50:BE52))</f>
        <v>3.6600000000000006</v>
      </c>
      <c r="BE30" s="333">
        <f>STDEV('2018-2019 By Site'!BF50:BF52)/SQRT(COUNT('2018-2019 By Site'!BF50:BF52))</f>
        <v>0</v>
      </c>
      <c r="BF30" s="333">
        <f>STDEV('2018-2019 By Site'!BG50:BG52)/SQRT(COUNT('2018-2019 By Site'!BG50:BG52))</f>
        <v>0</v>
      </c>
      <c r="BG30" s="333" t="e">
        <f>STDEV('2018-2019 By Site'!BH50:BH52)/SQRT(COUNT('2018-2019 By Site'!BH50:BH52))</f>
        <v>#DIV/0!</v>
      </c>
      <c r="BH30" s="333">
        <f>STDEV('2018-2019 By Site'!BI50:BI52)/SQRT(COUNT('2018-2019 By Site'!BI50:BI52))</f>
        <v>0</v>
      </c>
      <c r="BI30" s="333">
        <f>STDEV('2018-2019 By Site'!BJ50:BJ52)/SQRT(COUNT('2018-2019 By Site'!BJ50:BJ52))</f>
        <v>0</v>
      </c>
      <c r="BJ30" s="333">
        <f>STDEV('2018-2019 By Site'!BK50:BK52)/SQRT(COUNT('2018-2019 By Site'!BK50:BK52))</f>
        <v>0</v>
      </c>
      <c r="BK30" s="333">
        <f>STDEV('2018-2019 By Site'!BL50:BL52)/SQRT(COUNT('2018-2019 By Site'!BL50:BL52))</f>
        <v>0</v>
      </c>
      <c r="BL30" s="333">
        <f>STDEV('2018-2019 By Site'!BM50:BM52)/SQRT(COUNT('2018-2019 By Site'!BM50:BM52))</f>
        <v>0</v>
      </c>
      <c r="BM30" s="333">
        <f>STDEV('2018-2019 By Site'!BN50:BN52)/SQRT(COUNT('2018-2019 By Site'!BN50:BN52))</f>
        <v>0</v>
      </c>
      <c r="BN30" s="333">
        <f>STDEV('2018-2019 By Site'!BO50:BO52)/SQRT(COUNT('2018-2019 By Site'!BO50:BO52))</f>
        <v>0</v>
      </c>
      <c r="BO30" s="333">
        <f>STDEV('2018-2019 By Site'!BP50:BP52)/SQRT(COUNT('2018-2019 By Site'!BP50:BP52))</f>
        <v>0</v>
      </c>
      <c r="BP30" s="333">
        <f>STDEV('2018-2019 By Site'!BQ50:BQ52)/SQRT(COUNT('2018-2019 By Site'!BQ50:BQ52))</f>
        <v>0</v>
      </c>
      <c r="BQ30" s="333">
        <f>STDEV('2018-2019 By Site'!BR50:BR52)/SQRT(COUNT('2018-2019 By Site'!BR50:BR52))</f>
        <v>0</v>
      </c>
      <c r="BR30" s="333">
        <f>STDEV('2018-2019 By Site'!BS50:BS52)/SQRT(COUNT('2018-2019 By Site'!BS50:BS52))</f>
        <v>0</v>
      </c>
      <c r="BS30" s="333">
        <f>STDEV('2018-2019 By Site'!BT50:BT52)/SQRT(COUNT('2018-2019 By Site'!BT50:BT52))</f>
        <v>0</v>
      </c>
      <c r="BT30" s="333">
        <f>STDEV('2018-2019 By Site'!BU50:BU52)/SQRT(COUNT('2018-2019 By Site'!BU50:BU52))</f>
        <v>0</v>
      </c>
      <c r="BU30" s="333">
        <f>STDEV('2018-2019 By Site'!BV50:BV52)/SQRT(COUNT('2018-2019 By Site'!BV50:BV52))</f>
        <v>0</v>
      </c>
      <c r="BV30" s="333">
        <f>STDEV('2018-2019 By Site'!BW50:BW52)/SQRT(COUNT('2018-2019 By Site'!BW50:BW52))</f>
        <v>0</v>
      </c>
      <c r="BW30" s="333">
        <f>STDEV('2018-2019 By Site'!BX50:BX52)/SQRT(COUNT('2018-2019 By Site'!BX50:BX52))</f>
        <v>0</v>
      </c>
      <c r="BX30" s="333">
        <f>STDEV('2018-2019 By Site'!BY50:BY52)/SQRT(COUNT('2018-2019 By Site'!BY50:BY52))</f>
        <v>0</v>
      </c>
      <c r="BY30" s="333">
        <f>STDEV('2018-2019 By Site'!BZ50:BZ52)/SQRT(COUNT('2018-2019 By Site'!BZ50:BZ52))</f>
        <v>0</v>
      </c>
      <c r="BZ30" s="333">
        <f>STDEV('2018-2019 By Site'!CA50:CA52)/SQRT(COUNT('2018-2019 By Site'!CA50:CA52))</f>
        <v>0</v>
      </c>
      <c r="CA30" s="333">
        <f>STDEV('2018-2019 By Site'!CB50:CB52)/SQRT(COUNT('2018-2019 By Site'!CB50:CB52))</f>
        <v>0</v>
      </c>
      <c r="CB30" s="333">
        <f>STDEV('2018-2019 By Site'!CC50:CC52)/SQRT(COUNT('2018-2019 By Site'!CC50:CC52))</f>
        <v>0</v>
      </c>
      <c r="CC30" s="333">
        <f>STDEV('2018-2019 By Site'!CD50:CD52)/SQRT(COUNT('2018-2019 By Site'!CD50:CD52))</f>
        <v>235.94938779322987</v>
      </c>
      <c r="CD30" s="333" t="e">
        <f>STDEV('2018-2019 By Site'!CE50:CE52)/SQRT(COUNT('2018-2019 By Site'!CE50:CE52))</f>
        <v>#DIV/0!</v>
      </c>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row>
    <row r="31" spans="1:256" s="308" customFormat="1" ht="18">
      <c r="A31" s="308" t="s">
        <v>121</v>
      </c>
      <c r="B31" s="318" t="s">
        <v>249</v>
      </c>
      <c r="C31" s="308" t="s">
        <v>219</v>
      </c>
      <c r="E31" s="330">
        <f>AVERAGE('2018-2019 By Site'!F116:F121)</f>
        <v>77.86666666666666</v>
      </c>
      <c r="F31" s="330">
        <f>AVERAGE('2018-2019 By Site'!G116:G121)</f>
        <v>43.133333333333333</v>
      </c>
      <c r="G31" s="330">
        <f>AVERAGE('2018-2019 By Site'!H116:H121)</f>
        <v>12.333333333333336</v>
      </c>
      <c r="H31" s="330">
        <f>AVERAGE('2018-2019 By Site'!I116:I121)</f>
        <v>2.333333333333333</v>
      </c>
      <c r="I31" s="330">
        <f>AVERAGE('2018-2019 By Site'!J116:J121)</f>
        <v>0</v>
      </c>
      <c r="J31" s="330">
        <f>AVERAGE('2018-2019 By Site'!K116:K121)</f>
        <v>0</v>
      </c>
      <c r="K31" s="330">
        <f>AVERAGE('2018-2019 By Site'!L116:L121)</f>
        <v>6.6666666666666666E-2</v>
      </c>
      <c r="L31" s="330">
        <f>AVERAGE('2018-2019 By Site'!M116:M121)</f>
        <v>4.4444444444444446E-2</v>
      </c>
      <c r="M31" s="330">
        <f>AVERAGE('2018-2019 By Site'!N116:N121)</f>
        <v>0</v>
      </c>
      <c r="N31" s="330">
        <f>AVERAGE('2018-2019 By Site'!O116:O121)</f>
        <v>0</v>
      </c>
      <c r="O31" s="330">
        <v>0</v>
      </c>
      <c r="P31" s="330">
        <f>AVERAGE('2018-2019 By Site'!Q116:Q121)</f>
        <v>0</v>
      </c>
      <c r="Q31" s="330"/>
      <c r="R31" s="330">
        <f>AVERAGE('2018-2019 By Site'!S116:S121)</f>
        <v>0</v>
      </c>
      <c r="S31" s="330">
        <f>AVERAGE('2018-2019 By Site'!T116:T121)</f>
        <v>2.2222222222222223E-2</v>
      </c>
      <c r="T31" s="330">
        <f>AVERAGE('2018-2019 By Site'!U116:U121)</f>
        <v>0</v>
      </c>
      <c r="U31" s="330">
        <f>AVERAGE('2018-2019 By Site'!V116:V121)</f>
        <v>0</v>
      </c>
      <c r="V31" s="330">
        <v>0</v>
      </c>
      <c r="W31" s="330">
        <f>AVERAGE('2018-2019 By Site'!X116:X121)</f>
        <v>0</v>
      </c>
      <c r="X31" s="330">
        <f>AVERAGE('2018-2019 By Site'!Y116:Y121)</f>
        <v>0</v>
      </c>
      <c r="Y31" s="330">
        <f>AVERAGE('2018-2019 By Site'!Z116:Z121)</f>
        <v>0</v>
      </c>
      <c r="Z31" s="330">
        <f>AVERAGE('2018-2019 By Site'!AA116:AA121)</f>
        <v>0</v>
      </c>
      <c r="AA31" s="330">
        <v>0</v>
      </c>
      <c r="AB31" s="330">
        <v>0</v>
      </c>
      <c r="AC31" s="330">
        <v>0</v>
      </c>
      <c r="AD31" s="330">
        <v>0</v>
      </c>
      <c r="AE31" s="330">
        <f>AVERAGE('2018-2019 By Site'!AF116:AF121)</f>
        <v>0</v>
      </c>
      <c r="AF31" s="330">
        <f>AVERAGE('2018-2019 By Site'!AG116:AG121)</f>
        <v>0</v>
      </c>
      <c r="AG31" s="330">
        <v>0</v>
      </c>
      <c r="AH31" s="330">
        <v>0</v>
      </c>
      <c r="AI31" s="330">
        <f>AVERAGE('2018-2019 By Site'!AJ116:AJ121)</f>
        <v>0</v>
      </c>
      <c r="AJ31" s="330">
        <v>0</v>
      </c>
      <c r="AK31" s="330">
        <v>0</v>
      </c>
      <c r="AL31" s="330">
        <v>0</v>
      </c>
      <c r="AM31" s="324">
        <v>135.79999999999998</v>
      </c>
      <c r="AN31"/>
      <c r="AO31" s="267">
        <f t="shared" si="0"/>
        <v>135.80000000000001</v>
      </c>
      <c r="AP31"/>
      <c r="AQ31" s="306" t="s">
        <v>121</v>
      </c>
      <c r="AR31" s="315" t="s">
        <v>249</v>
      </c>
      <c r="AS31" s="312" t="s">
        <v>250</v>
      </c>
      <c r="AT31" s="1534"/>
      <c r="AU31" s="334">
        <f>AVERAGE('2018-2019 By Site'!AV56:AV59)</f>
        <v>415.39245667686043</v>
      </c>
      <c r="AV31" s="334">
        <f>AVERAGE('2018-2019 By Site'!AW56:AW59)</f>
        <v>616.71763506625894</v>
      </c>
      <c r="AW31" s="334">
        <f>AVERAGE('2018-2019 By Site'!AX56:AX59)</f>
        <v>0</v>
      </c>
      <c r="AX31" s="334">
        <f>AVERAGE('2018-2019 By Site'!AY56:AY59)</f>
        <v>12.742099898063202</v>
      </c>
      <c r="AY31" s="334">
        <f>AVERAGE('2018-2019 By Site'!AZ56:AZ59)</f>
        <v>0</v>
      </c>
      <c r="AZ31" s="334">
        <f>AVERAGE('2018-2019 By Site'!BA56:BA59)</f>
        <v>2.5484199796126403</v>
      </c>
      <c r="BA31" s="334">
        <f>AVERAGE('2018-2019 By Site'!BB56:BB59)</f>
        <v>0</v>
      </c>
      <c r="BB31" s="334">
        <f>AVERAGE('2018-2019 By Site'!BC56:BC59)</f>
        <v>48.419979612640162</v>
      </c>
      <c r="BC31" s="334">
        <f>AVERAGE('2018-2019 By Site'!BD56:BD59)</f>
        <v>0</v>
      </c>
      <c r="BD31" s="334">
        <f>AVERAGE('2018-2019 By Site'!BE56:BE59)</f>
        <v>0</v>
      </c>
      <c r="BE31" s="334">
        <v>0</v>
      </c>
      <c r="BF31" s="334">
        <f>AVERAGE('2018-2019 By Site'!BG56:BG59)</f>
        <v>0</v>
      </c>
      <c r="BG31" s="335"/>
      <c r="BH31" s="334">
        <f>AVERAGE('2018-2019 By Site'!BI56:BI59)</f>
        <v>5.0968399592252807</v>
      </c>
      <c r="BI31" s="334">
        <f>AVERAGE('2018-2019 By Site'!BJ56:BJ59)</f>
        <v>0</v>
      </c>
      <c r="BJ31" s="334">
        <f>AVERAGE('2018-2019 By Site'!BK56:BK59)</f>
        <v>0</v>
      </c>
      <c r="BK31" s="334">
        <f>AVERAGE('2018-2019 By Site'!BL56:BL59)</f>
        <v>0</v>
      </c>
      <c r="BL31" s="334">
        <f>AVERAGE('2018-2019 By Site'!BM56:BM59)</f>
        <v>0</v>
      </c>
      <c r="BM31" s="334">
        <v>0</v>
      </c>
      <c r="BN31" s="334">
        <f>AVERAGE('2018-2019 By Site'!BO56:BO59)</f>
        <v>0</v>
      </c>
      <c r="BO31" s="334">
        <f>AVERAGE('2018-2019 By Site'!BP56:BP59)</f>
        <v>0</v>
      </c>
      <c r="BP31" s="334">
        <f>AVERAGE('2018-2019 By Site'!BQ56:BQ59)</f>
        <v>0</v>
      </c>
      <c r="BQ31" s="334">
        <v>0</v>
      </c>
      <c r="BR31" s="334">
        <v>0</v>
      </c>
      <c r="BS31" s="334">
        <v>0</v>
      </c>
      <c r="BT31" s="334">
        <v>0</v>
      </c>
      <c r="BU31" s="334">
        <f>AVERAGE('2018-2019 By Site'!BV56:BV59)</f>
        <v>0</v>
      </c>
      <c r="BV31" s="334">
        <f>AVERAGE('2018-2019 By Site'!BW56:BW59)</f>
        <v>0</v>
      </c>
      <c r="BW31" s="334">
        <v>0</v>
      </c>
      <c r="BX31" s="334">
        <v>0</v>
      </c>
      <c r="BY31" s="334">
        <f>AVERAGE('2018-2019 By Site'!BZ56:BZ59)</f>
        <v>0</v>
      </c>
      <c r="BZ31" s="334">
        <v>0</v>
      </c>
      <c r="CA31" s="334">
        <v>0</v>
      </c>
      <c r="CB31" s="334">
        <v>0</v>
      </c>
      <c r="CC31" s="324">
        <v>1100.9174311926608</v>
      </c>
      <c r="CD31" s="586">
        <f>SUM(AU31:CB31)</f>
        <v>1100.9174311926608</v>
      </c>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s="308" customFormat="1" ht="18">
      <c r="A32" s="308" t="s">
        <v>121</v>
      </c>
      <c r="B32" s="318" t="s">
        <v>251</v>
      </c>
      <c r="C32" s="308" t="s">
        <v>219</v>
      </c>
      <c r="D32" s="308">
        <v>0</v>
      </c>
      <c r="E32" s="330">
        <f>AVERAGE('2018-2019 By Site'!F122:F131)</f>
        <v>7.9066666666666681</v>
      </c>
      <c r="F32" s="330">
        <f>AVERAGE('2018-2019 By Site'!G122:G131)</f>
        <v>0.3866666666666666</v>
      </c>
      <c r="G32" s="330">
        <f>AVERAGE('2018-2019 By Site'!H122:H131)</f>
        <v>6.7866666666666671</v>
      </c>
      <c r="H32" s="330">
        <f>AVERAGE('2018-2019 By Site'!I122:I131)</f>
        <v>2.44</v>
      </c>
      <c r="I32" s="330">
        <f>AVERAGE('2018-2019 By Site'!J122:J131)</f>
        <v>0</v>
      </c>
      <c r="J32" s="330">
        <f>AVERAGE('2018-2019 By Site'!K122:K131)</f>
        <v>1.3333333333333332E-2</v>
      </c>
      <c r="K32" s="330">
        <f>AVERAGE('2018-2019 By Site'!L122:L131)</f>
        <v>0.30666666666666664</v>
      </c>
      <c r="L32" s="330">
        <f>AVERAGE('2018-2019 By Site'!M122:M131)</f>
        <v>0</v>
      </c>
      <c r="M32" s="330">
        <f>AVERAGE('2018-2019 By Site'!N122:N131)</f>
        <v>0.26666666666666666</v>
      </c>
      <c r="N32" s="330">
        <f>AVERAGE('2018-2019 By Site'!O122:O131)</f>
        <v>0.24</v>
      </c>
      <c r="O32" s="330">
        <f>AVERAGE('2018-2019 By Site'!P122:P131)</f>
        <v>0</v>
      </c>
      <c r="P32" s="330">
        <f>AVERAGE('2018-2019 By Site'!Q122:Q131)</f>
        <v>0</v>
      </c>
      <c r="Q32" s="330"/>
      <c r="R32" s="330">
        <f>AVERAGE('2018-2019 By Site'!S122:S131)</f>
        <v>0</v>
      </c>
      <c r="S32" s="330">
        <f>AVERAGE('2018-2019 By Site'!T122:T131)</f>
        <v>0</v>
      </c>
      <c r="T32" s="330">
        <f>AVERAGE('2018-2019 By Site'!U122:U131)</f>
        <v>0</v>
      </c>
      <c r="U32" s="330">
        <f>AVERAGE('2018-2019 By Site'!V122:V131)</f>
        <v>0</v>
      </c>
      <c r="V32" s="330">
        <f>AVERAGE('2018-2019 By Site'!W122:W131)</f>
        <v>1.3333333333333332E-2</v>
      </c>
      <c r="W32" s="330">
        <f>AVERAGE('2018-2019 By Site'!X122:X131)</f>
        <v>0</v>
      </c>
      <c r="X32" s="330">
        <f>AVERAGE('2018-2019 By Site'!Y122:Y131)</f>
        <v>0</v>
      </c>
      <c r="Y32" s="330">
        <f>AVERAGE('2018-2019 By Site'!Z122:Z131)</f>
        <v>0</v>
      </c>
      <c r="Z32" s="330">
        <f>AVERAGE('2018-2019 By Site'!AA122:AA131)</f>
        <v>0</v>
      </c>
      <c r="AA32" s="330">
        <f>AVERAGE('2018-2019 By Site'!AB122:AB131)</f>
        <v>0</v>
      </c>
      <c r="AB32" s="330">
        <f>AVERAGE('2018-2019 By Site'!AC122:AC131)</f>
        <v>0</v>
      </c>
      <c r="AC32" s="330">
        <f>AVERAGE('2018-2019 By Site'!AD122:AD131)</f>
        <v>0</v>
      </c>
      <c r="AD32" s="330">
        <f>AVERAGE('2018-2019 By Site'!AE122:AE131)</f>
        <v>0</v>
      </c>
      <c r="AE32" s="330">
        <f>AVERAGE('2018-2019 By Site'!AF122:AF131)</f>
        <v>2.6666666666666665E-2</v>
      </c>
      <c r="AF32" s="330">
        <f>AVERAGE('2018-2019 By Site'!AG122:AG131)</f>
        <v>0</v>
      </c>
      <c r="AG32" s="330">
        <f>AVERAGE('2018-2019 By Site'!AH122:AH131)</f>
        <v>0</v>
      </c>
      <c r="AH32" s="330">
        <f>AVERAGE('2018-2019 By Site'!AI122:AI131)</f>
        <v>0</v>
      </c>
      <c r="AI32" s="330">
        <f>AVERAGE('2018-2019 By Site'!AJ122:AJ131)</f>
        <v>0</v>
      </c>
      <c r="AJ32" s="330">
        <f>AVERAGE('2018-2019 By Site'!AK122:AK131)</f>
        <v>0</v>
      </c>
      <c r="AK32" s="330">
        <f>AVERAGE('2018-2019 By Site'!AL122:AL131)</f>
        <v>0</v>
      </c>
      <c r="AL32" s="330">
        <f>AVERAGE('2018-2019 By Site'!AM122:AM131)</f>
        <v>0</v>
      </c>
      <c r="AM32" s="324">
        <v>18.386666666666663</v>
      </c>
      <c r="AN32"/>
      <c r="AO32" s="267">
        <f t="shared" si="0"/>
        <v>18.386666666666667</v>
      </c>
      <c r="AP32"/>
      <c r="AQ32" s="306" t="s">
        <v>121</v>
      </c>
      <c r="AR32" s="315" t="s">
        <v>251</v>
      </c>
      <c r="AS32" s="312" t="s">
        <v>250</v>
      </c>
      <c r="AT32" s="1534">
        <v>0</v>
      </c>
      <c r="AU32" s="334">
        <f>AVERAGE('2018-2019 By Site'!AV60:AV63)</f>
        <v>310.185</v>
      </c>
      <c r="AV32" s="334">
        <f>AVERAGE('2018-2019 By Site'!AW60:AW63)</f>
        <v>68.625</v>
      </c>
      <c r="AW32" s="334">
        <f>AVERAGE('2018-2019 By Site'!AX60:AX63)</f>
        <v>85.094999999999999</v>
      </c>
      <c r="AX32" s="334">
        <f>AVERAGE('2018-2019 By Site'!AY60:AY63)</f>
        <v>5.49</v>
      </c>
      <c r="AY32" s="334">
        <f>AVERAGE('2018-2019 By Site'!AZ60:AZ63)</f>
        <v>19.215</v>
      </c>
      <c r="AZ32" s="334">
        <f>AVERAGE('2018-2019 By Site'!BA60:BA63)</f>
        <v>8.2349999999999994</v>
      </c>
      <c r="BA32" s="334">
        <f>AVERAGE('2018-2019 By Site'!BB60:BB63)</f>
        <v>13.725000000000001</v>
      </c>
      <c r="BB32" s="334">
        <f>AVERAGE('2018-2019 By Site'!BC60:BC63)</f>
        <v>0</v>
      </c>
      <c r="BC32" s="334">
        <f>AVERAGE('2018-2019 By Site'!BD60:BD63)</f>
        <v>65.88</v>
      </c>
      <c r="BD32" s="334">
        <f>AVERAGE('2018-2019 By Site'!BE60:BE63)</f>
        <v>0</v>
      </c>
      <c r="BE32" s="334">
        <f>AVERAGE('2018-2019 By Site'!BF60:BF63)</f>
        <v>0</v>
      </c>
      <c r="BF32" s="334">
        <f>AVERAGE('2018-2019 By Site'!BG60:BG63)</f>
        <v>0</v>
      </c>
      <c r="BG32" s="335"/>
      <c r="BH32" s="334">
        <f>AVERAGE('2018-2019 By Site'!BI60:BI63)</f>
        <v>0</v>
      </c>
      <c r="BI32" s="334">
        <f>AVERAGE('2018-2019 By Site'!BJ60:BJ63)</f>
        <v>0</v>
      </c>
      <c r="BJ32" s="334">
        <f>AVERAGE('2018-2019 By Site'!BK60:BK63)</f>
        <v>0</v>
      </c>
      <c r="BK32" s="334">
        <f>AVERAGE('2018-2019 By Site'!BL60:BL63)</f>
        <v>0</v>
      </c>
      <c r="BL32" s="334">
        <f>AVERAGE('2018-2019 By Site'!BM60:BM63)</f>
        <v>0</v>
      </c>
      <c r="BM32" s="334">
        <f>AVERAGE('2018-2019 By Site'!BN60:BN63)</f>
        <v>0</v>
      </c>
      <c r="BN32" s="334">
        <f>AVERAGE('2018-2019 By Site'!BO60:BO63)</f>
        <v>0</v>
      </c>
      <c r="BO32" s="334">
        <f>AVERAGE('2018-2019 By Site'!BP60:BP63)</f>
        <v>0</v>
      </c>
      <c r="BP32" s="334">
        <f>AVERAGE('2018-2019 By Site'!BQ60:BQ63)</f>
        <v>2.7450000000000001</v>
      </c>
      <c r="BQ32" s="334">
        <f>AVERAGE('2018-2019 By Site'!BR60:BR63)</f>
        <v>0</v>
      </c>
      <c r="BR32" s="334">
        <f>AVERAGE('2018-2019 By Site'!BS60:BS63)</f>
        <v>0</v>
      </c>
      <c r="BS32" s="334">
        <f>AVERAGE('2018-2019 By Site'!BT60:BT63)</f>
        <v>0</v>
      </c>
      <c r="BT32" s="334">
        <f>AVERAGE('2018-2019 By Site'!BU60:BU63)</f>
        <v>0</v>
      </c>
      <c r="BU32" s="334">
        <f>AVERAGE('2018-2019 By Site'!BV60:BV63)</f>
        <v>0</v>
      </c>
      <c r="BV32" s="334">
        <f>AVERAGE('2018-2019 By Site'!BW60:BW63)</f>
        <v>0</v>
      </c>
      <c r="BW32" s="334">
        <f>AVERAGE('2018-2019 By Site'!BX60:BX63)</f>
        <v>0</v>
      </c>
      <c r="BX32" s="334">
        <f>AVERAGE('2018-2019 By Site'!BY60:BY63)</f>
        <v>8.2349999999999994</v>
      </c>
      <c r="BY32" s="334">
        <f>AVERAGE('2018-2019 By Site'!BZ60:BZ63)</f>
        <v>0</v>
      </c>
      <c r="BZ32" s="334">
        <f>AVERAGE('2018-2019 By Site'!CA60:CA63)</f>
        <v>0</v>
      </c>
      <c r="CA32" s="334">
        <f>AVERAGE('2018-2019 By Site'!CB60:CB63)</f>
        <v>0</v>
      </c>
      <c r="CB32" s="334">
        <f>AVERAGE('2018-2019 By Site'!CC60:CC63)</f>
        <v>0</v>
      </c>
      <c r="CC32" s="324">
        <v>587.43000000000006</v>
      </c>
      <c r="CD32" s="586">
        <f>SUM(AU32:CB32)</f>
        <v>587.43000000000006</v>
      </c>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s="13" customFormat="1" ht="15.75">
      <c r="A33" s="307"/>
      <c r="B33" s="327"/>
      <c r="C33" s="328" t="s">
        <v>252</v>
      </c>
      <c r="D33" s="1535"/>
      <c r="E33" s="331">
        <f>STDEV('2018-2019 By Site'!F116:F121)/SQRT(COUNT('2018-2019 By Site'!F116:F121))</f>
        <v>54.849007553734552</v>
      </c>
      <c r="F33" s="331">
        <f>STDEV('2018-2019 By Site'!G116:G121)/SQRT(COUNT('2018-2019 By Site'!G116:G121))</f>
        <v>43.106672165515</v>
      </c>
      <c r="G33" s="331">
        <f>STDEV('2018-2019 By Site'!H116:H121)/SQRT(COUNT('2018-2019 By Site'!H116:H121))</f>
        <v>10.261398359692322</v>
      </c>
      <c r="H33" s="331">
        <f>STDEV('2018-2019 By Site'!I116:I121)/SQRT(COUNT('2018-2019 By Site'!I116:I121))</f>
        <v>1.156623438193165</v>
      </c>
      <c r="I33" s="331">
        <f>STDEV('2018-2019 By Site'!J116:J121)/SQRT(COUNT('2018-2019 By Site'!J116:J121))</f>
        <v>0</v>
      </c>
      <c r="J33" s="331">
        <f>STDEV('2018-2019 By Site'!K116:K121)/SQRT(COUNT('2018-2019 By Site'!K116:K121))</f>
        <v>0</v>
      </c>
      <c r="K33" s="331">
        <f>STDEV('2018-2019 By Site'!L116:L121)/SQRT(COUNT('2018-2019 By Site'!L116:L121))</f>
        <v>6.666666666666668E-2</v>
      </c>
      <c r="L33" s="331">
        <f>STDEV('2018-2019 By Site'!M116:M121)/SQRT(COUNT('2018-2019 By Site'!M116:M121))</f>
        <v>2.8109134757052262E-2</v>
      </c>
      <c r="M33" s="331">
        <f>STDEV('2018-2019 By Site'!N116:N121)/SQRT(COUNT('2018-2019 By Site'!N116:N121))</f>
        <v>0</v>
      </c>
      <c r="N33" s="331">
        <f>STDEV('2018-2019 By Site'!O116:O121)/SQRT(COUNT('2018-2019 By Site'!O116:O121))</f>
        <v>0</v>
      </c>
      <c r="O33" s="331" t="e">
        <f>STDEV('2018-2019 By Site'!P116:P121)/SQRT(COUNT('2018-2019 By Site'!P116:P121))</f>
        <v>#DIV/0!</v>
      </c>
      <c r="P33" s="331">
        <f>STDEV('2018-2019 By Site'!Q116:Q121)/SQRT(COUNT('2018-2019 By Site'!Q116:Q121))</f>
        <v>0</v>
      </c>
      <c r="Q33" s="331" t="e">
        <f>STDEV('2018-2019 By Site'!R116:R121)/SQRT(COUNT('2018-2019 By Site'!R116:R121))</f>
        <v>#DIV/0!</v>
      </c>
      <c r="R33" s="331">
        <f>STDEV('2018-2019 By Site'!S116:S121)/SQRT(COUNT('2018-2019 By Site'!S116:S121))</f>
        <v>0</v>
      </c>
      <c r="S33" s="331">
        <f>STDEV('2018-2019 By Site'!T116:T121)/SQRT(COUNT('2018-2019 By Site'!T116:T121))</f>
        <v>2.2222222222222223E-2</v>
      </c>
      <c r="T33" s="331">
        <f>STDEV('2018-2019 By Site'!U116:U121)/SQRT(COUNT('2018-2019 By Site'!U116:U121))</f>
        <v>0</v>
      </c>
      <c r="U33" s="331">
        <f>STDEV('2018-2019 By Site'!V116:V121)/SQRT(COUNT('2018-2019 By Site'!V116:V121))</f>
        <v>0</v>
      </c>
      <c r="V33" s="331" t="e">
        <f>STDEV('2018-2019 By Site'!W116:W121)/SQRT(COUNT('2018-2019 By Site'!W116:W121))</f>
        <v>#DIV/0!</v>
      </c>
      <c r="W33" s="331">
        <f>STDEV('2018-2019 By Site'!X116:X121)/SQRT(COUNT('2018-2019 By Site'!X116:X121))</f>
        <v>0</v>
      </c>
      <c r="X33" s="331">
        <f>STDEV('2018-2019 By Site'!Y116:Y121)/SQRT(COUNT('2018-2019 By Site'!Y116:Y121))</f>
        <v>0</v>
      </c>
      <c r="Y33" s="331">
        <f>STDEV('2018-2019 By Site'!Z116:Z121)/SQRT(COUNT('2018-2019 By Site'!Z116:Z121))</f>
        <v>0</v>
      </c>
      <c r="Z33" s="331">
        <f>STDEV('2018-2019 By Site'!AA116:AA121)/SQRT(COUNT('2018-2019 By Site'!AA116:AA121))</f>
        <v>0</v>
      </c>
      <c r="AA33" s="331" t="e">
        <f>STDEV('2018-2019 By Site'!AB116:AB121)/SQRT(COUNT('2018-2019 By Site'!AB116:AB121))</f>
        <v>#DIV/0!</v>
      </c>
      <c r="AB33" s="331" t="e">
        <f>STDEV('2018-2019 By Site'!AC116:AC121)/SQRT(COUNT('2018-2019 By Site'!AC116:AC121))</f>
        <v>#DIV/0!</v>
      </c>
      <c r="AC33" s="331" t="e">
        <f>STDEV('2018-2019 By Site'!AD116:AD121)/SQRT(COUNT('2018-2019 By Site'!AD116:AD121))</f>
        <v>#DIV/0!</v>
      </c>
      <c r="AD33" s="331" t="e">
        <f>STDEV('2018-2019 By Site'!AE116:AE121)/SQRT(COUNT('2018-2019 By Site'!AE116:AE121))</f>
        <v>#DIV/0!</v>
      </c>
      <c r="AE33" s="331">
        <f>STDEV('2018-2019 By Site'!AF116:AF121)/SQRT(COUNT('2018-2019 By Site'!AF116:AF121))</f>
        <v>0</v>
      </c>
      <c r="AF33" s="331">
        <f>STDEV('2018-2019 By Site'!AG116:AG121)/SQRT(COUNT('2018-2019 By Site'!AG116:AG121))</f>
        <v>0</v>
      </c>
      <c r="AG33" s="331" t="e">
        <f>STDEV('2018-2019 By Site'!AH116:AH121)/SQRT(COUNT('2018-2019 By Site'!AH116:AH121))</f>
        <v>#DIV/0!</v>
      </c>
      <c r="AH33" s="331" t="e">
        <f>STDEV('2018-2019 By Site'!AI116:AI121)/SQRT(COUNT('2018-2019 By Site'!AI116:AI121))</f>
        <v>#DIV/0!</v>
      </c>
      <c r="AI33" s="331">
        <f>STDEV('2018-2019 By Site'!AJ116:AJ121)/SQRT(COUNT('2018-2019 By Site'!AJ116:AJ121))</f>
        <v>0</v>
      </c>
      <c r="AJ33" s="331" t="e">
        <f>STDEV('2018-2019 By Site'!AK116:AK121)/SQRT(COUNT('2018-2019 By Site'!AK116:AK121))</f>
        <v>#DIV/0!</v>
      </c>
      <c r="AK33" s="331" t="e">
        <f>STDEV('2018-2019 By Site'!AL116:AL121)/SQRT(COUNT('2018-2019 By Site'!AL116:AL121))</f>
        <v>#DIV/0!</v>
      </c>
      <c r="AL33" s="331" t="e">
        <f>STDEV('2018-2019 By Site'!AM116:AM121)/SQRT(COUNT('2018-2019 By Site'!AM116:AM121))</f>
        <v>#DIV/0!</v>
      </c>
      <c r="AM33" s="331">
        <f>STDEV('2018-2019 By Site'!AN116:AN121)/SQRT(COUNT('2018-2019 By Site'!AN116:AN121))</f>
        <v>65.303256115290765</v>
      </c>
      <c r="AN33" s="331" t="e">
        <f>STDEV('2018-2019 By Site'!AO116:AO121)/SQRT(COUNT('2018-2019 By Site'!AO116:AO121))</f>
        <v>#DIV/0!</v>
      </c>
      <c r="AO33"/>
      <c r="AP33"/>
      <c r="AQ33" s="307"/>
      <c r="AR33" s="319"/>
      <c r="AS33" s="328" t="s">
        <v>252</v>
      </c>
      <c r="AT33" s="213"/>
      <c r="AU33" s="333">
        <f>STDEV('2018-2019 By Site'!AV56:AV59)/SQRT(COUNT('2018-2019 By Site'!AV56:AV59))</f>
        <v>271.34390738995143</v>
      </c>
      <c r="AV33" s="333">
        <f>STDEV('2018-2019 By Site'!AW56:AW59)/SQRT(COUNT('2018-2019 By Site'!AW56:AW59))</f>
        <v>405.07320621219736</v>
      </c>
      <c r="AW33" s="333">
        <f>STDEV('2018-2019 By Site'!AX56:AX59)/SQRT(COUNT('2018-2019 By Site'!AX56:AX59))</f>
        <v>0</v>
      </c>
      <c r="AX33" s="333">
        <f>STDEV('2018-2019 By Site'!AY56:AY59)/SQRT(COUNT('2018-2019 By Site'!AY56:AY59))</f>
        <v>12.742099898063202</v>
      </c>
      <c r="AY33" s="333">
        <f>STDEV('2018-2019 By Site'!AZ56:AZ59)/SQRT(COUNT('2018-2019 By Site'!AZ56:AZ59))</f>
        <v>0</v>
      </c>
      <c r="AZ33" s="333">
        <f>STDEV('2018-2019 By Site'!BA56:BA59)/SQRT(COUNT('2018-2019 By Site'!BA56:BA59))</f>
        <v>2.5484199796126403</v>
      </c>
      <c r="BA33" s="333">
        <f>STDEV('2018-2019 By Site'!BB56:BB59)/SQRT(COUNT('2018-2019 By Site'!BB56:BB59))</f>
        <v>0</v>
      </c>
      <c r="BB33" s="333">
        <f>STDEV('2018-2019 By Site'!BC56:BC59)/SQRT(COUNT('2018-2019 By Site'!BC56:BC59))</f>
        <v>29.82849110784818</v>
      </c>
      <c r="BC33" s="333">
        <f>STDEV('2018-2019 By Site'!BD56:BD59)/SQRT(COUNT('2018-2019 By Site'!BD56:BD59))</f>
        <v>0</v>
      </c>
      <c r="BD33" s="333">
        <f>STDEV('2018-2019 By Site'!BE56:BE59)/SQRT(COUNT('2018-2019 By Site'!BE56:BE59))</f>
        <v>0</v>
      </c>
      <c r="BE33" s="333" t="e">
        <f>STDEV('2018-2019 By Site'!BF56:BF59)/SQRT(COUNT('2018-2019 By Site'!BF56:BF59))</f>
        <v>#DIV/0!</v>
      </c>
      <c r="BF33" s="333">
        <f>STDEV('2018-2019 By Site'!BG56:BG59)/SQRT(COUNT('2018-2019 By Site'!BG56:BG59))</f>
        <v>0</v>
      </c>
      <c r="BG33" s="333" t="e">
        <f>STDEV('2018-2019 By Site'!BH56:BH59)/SQRT(COUNT('2018-2019 By Site'!BH56:BH59))</f>
        <v>#DIV/0!</v>
      </c>
      <c r="BH33" s="333">
        <f>STDEV('2018-2019 By Site'!BI56:BI59)/SQRT(COUNT('2018-2019 By Site'!BI56:BI59))</f>
        <v>5.0968399592252807</v>
      </c>
      <c r="BI33" s="333">
        <f>STDEV('2018-2019 By Site'!BJ56:BJ59)/SQRT(COUNT('2018-2019 By Site'!BJ56:BJ59))</f>
        <v>0</v>
      </c>
      <c r="BJ33" s="333">
        <f>STDEV('2018-2019 By Site'!BK56:BK59)/SQRT(COUNT('2018-2019 By Site'!BK56:BK59))</f>
        <v>0</v>
      </c>
      <c r="BK33" s="333">
        <f>STDEV('2018-2019 By Site'!BL56:BL59)/SQRT(COUNT('2018-2019 By Site'!BL56:BL59))</f>
        <v>0</v>
      </c>
      <c r="BL33" s="333">
        <f>STDEV('2018-2019 By Site'!BM56:BM59)/SQRT(COUNT('2018-2019 By Site'!BM56:BM59))</f>
        <v>0</v>
      </c>
      <c r="BM33" s="333" t="e">
        <f>STDEV('2018-2019 By Site'!BN56:BN59)/SQRT(COUNT('2018-2019 By Site'!BN56:BN59))</f>
        <v>#DIV/0!</v>
      </c>
      <c r="BN33" s="333">
        <f>STDEV('2018-2019 By Site'!BO56:BO59)/SQRT(COUNT('2018-2019 By Site'!BO56:BO59))</f>
        <v>0</v>
      </c>
      <c r="BO33" s="333">
        <f>STDEV('2018-2019 By Site'!BP56:BP59)/SQRT(COUNT('2018-2019 By Site'!BP56:BP59))</f>
        <v>0</v>
      </c>
      <c r="BP33" s="333">
        <f>STDEV('2018-2019 By Site'!BQ56:BQ59)/SQRT(COUNT('2018-2019 By Site'!BQ56:BQ59))</f>
        <v>0</v>
      </c>
      <c r="BQ33" s="333" t="e">
        <f>STDEV('2018-2019 By Site'!BR56:BR59)/SQRT(COUNT('2018-2019 By Site'!BR56:BR59))</f>
        <v>#DIV/0!</v>
      </c>
      <c r="BR33" s="333" t="e">
        <f>STDEV('2018-2019 By Site'!BS56:BS59)/SQRT(COUNT('2018-2019 By Site'!BS56:BS59))</f>
        <v>#DIV/0!</v>
      </c>
      <c r="BS33" s="333" t="e">
        <f>STDEV('2018-2019 By Site'!BT56:BT59)/SQRT(COUNT('2018-2019 By Site'!BT56:BT59))</f>
        <v>#DIV/0!</v>
      </c>
      <c r="BT33" s="333" t="e">
        <f>STDEV('2018-2019 By Site'!BU56:BU59)/SQRT(COUNT('2018-2019 By Site'!BU56:BU59))</f>
        <v>#DIV/0!</v>
      </c>
      <c r="BU33" s="333">
        <f>STDEV('2018-2019 By Site'!BV56:BV59)/SQRT(COUNT('2018-2019 By Site'!BV56:BV59))</f>
        <v>0</v>
      </c>
      <c r="BV33" s="333">
        <f>STDEV('2018-2019 By Site'!BW56:BW59)/SQRT(COUNT('2018-2019 By Site'!BW56:BW59))</f>
        <v>0</v>
      </c>
      <c r="BW33" s="333" t="e">
        <f>STDEV('2018-2019 By Site'!BX56:BX59)/SQRT(COUNT('2018-2019 By Site'!BX56:BX59))</f>
        <v>#DIV/0!</v>
      </c>
      <c r="BX33" s="333" t="e">
        <f>STDEV('2018-2019 By Site'!BY56:BY59)/SQRT(COUNT('2018-2019 By Site'!BY56:BY59))</f>
        <v>#DIV/0!</v>
      </c>
      <c r="BY33" s="333">
        <f>STDEV('2018-2019 By Site'!BZ56:BZ59)/SQRT(COUNT('2018-2019 By Site'!BZ56:BZ59))</f>
        <v>0</v>
      </c>
      <c r="BZ33" s="333" t="e">
        <f>STDEV('2018-2019 By Site'!CA56:CA59)/SQRT(COUNT('2018-2019 By Site'!CA56:CA59))</f>
        <v>#DIV/0!</v>
      </c>
      <c r="CA33" s="333" t="e">
        <f>STDEV('2018-2019 By Site'!CB56:CB59)/SQRT(COUNT('2018-2019 By Site'!CB56:CB59))</f>
        <v>#DIV/0!</v>
      </c>
      <c r="CB33" s="333" t="e">
        <f>STDEV('2018-2019 By Site'!CC56:CC59)/SQRT(COUNT('2018-2019 By Site'!CC56:CC59))</f>
        <v>#DIV/0!</v>
      </c>
      <c r="CC33" s="333">
        <f>STDEV('2018-2019 By Site'!CD56:CD59)/SQRT(COUNT('2018-2019 By Site'!CD56:CD59))</f>
        <v>483.04492351471913</v>
      </c>
      <c r="CD33" s="333" t="e">
        <f>STDEV('2018-2019 By Site'!CE56:CE59)/SQRT(COUNT('2018-2019 By Site'!CE56:CE59))</f>
        <v>#DIV/0!</v>
      </c>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s="13" customFormat="1" ht="15.75">
      <c r="A34" s="307"/>
      <c r="B34" s="327"/>
      <c r="C34" s="328" t="s">
        <v>253</v>
      </c>
      <c r="D34" s="1535"/>
      <c r="E34" s="331">
        <f>STDEV('2018-2019 By Site'!F122:F131)/SQRT(COUNT('2018-2019 By Site'!F122:F131))</f>
        <v>5.2568234317496909</v>
      </c>
      <c r="F34" s="331">
        <f>STDEV('2018-2019 By Site'!G122:G131)/SQRT(COUNT('2018-2019 By Site'!G122:G131))</f>
        <v>0.25949618803546665</v>
      </c>
      <c r="G34" s="331">
        <f>STDEV('2018-2019 By Site'!H122:H131)/SQRT(COUNT('2018-2019 By Site'!H122:H131))</f>
        <v>4.6383671030564244</v>
      </c>
      <c r="H34" s="331">
        <f>STDEV('2018-2019 By Site'!I122:I131)/SQRT(COUNT('2018-2019 By Site'!I122:I131))</f>
        <v>1.3947414469010748</v>
      </c>
      <c r="I34" s="331">
        <f>STDEV('2018-2019 By Site'!J122:J131)/SQRT(COUNT('2018-2019 By Site'!J122:J131))</f>
        <v>0</v>
      </c>
      <c r="J34" s="331">
        <f>STDEV('2018-2019 By Site'!K122:K131)/SQRT(COUNT('2018-2019 By Site'!K122:K131))</f>
        <v>1.3333333333333332E-2</v>
      </c>
      <c r="K34" s="331">
        <f>STDEV('2018-2019 By Site'!L122:L131)/SQRT(COUNT('2018-2019 By Site'!L122:L131))</f>
        <v>0.15143755588800728</v>
      </c>
      <c r="L34" s="331">
        <f>STDEV('2018-2019 By Site'!M122:M131)/SQRT(COUNT('2018-2019 By Site'!M122:M131))</f>
        <v>0</v>
      </c>
      <c r="M34" s="331">
        <f>STDEV('2018-2019 By Site'!N122:N131)/SQRT(COUNT('2018-2019 By Site'!N122:N131))</f>
        <v>0.21407279251186301</v>
      </c>
      <c r="N34" s="331">
        <f>STDEV('2018-2019 By Site'!O122:O131)/SQRT(COUNT('2018-2019 By Site'!O122:O131))</f>
        <v>0.24000000000000002</v>
      </c>
      <c r="O34" s="331">
        <f>STDEV('2018-2019 By Site'!P122:P131)/SQRT(COUNT('2018-2019 By Site'!P122:P131))</f>
        <v>0</v>
      </c>
      <c r="P34" s="331">
        <f>STDEV('2018-2019 By Site'!Q122:Q131)/SQRT(COUNT('2018-2019 By Site'!Q122:Q131))</f>
        <v>0</v>
      </c>
      <c r="Q34" s="331" t="e">
        <f>STDEV('2018-2019 By Site'!R122:R131)/SQRT(COUNT('2018-2019 By Site'!R122:R131))</f>
        <v>#DIV/0!</v>
      </c>
      <c r="R34" s="331">
        <f>STDEV('2018-2019 By Site'!S122:S131)/SQRT(COUNT('2018-2019 By Site'!S122:S131))</f>
        <v>0</v>
      </c>
      <c r="S34" s="331">
        <f>STDEV('2018-2019 By Site'!T122:T131)/SQRT(COUNT('2018-2019 By Site'!T122:T131))</f>
        <v>0</v>
      </c>
      <c r="T34" s="331">
        <f>STDEV('2018-2019 By Site'!U122:U131)/SQRT(COUNT('2018-2019 By Site'!U122:U131))</f>
        <v>0</v>
      </c>
      <c r="U34" s="331">
        <f>STDEV('2018-2019 By Site'!V122:V131)/SQRT(COUNT('2018-2019 By Site'!V122:V131))</f>
        <v>0</v>
      </c>
      <c r="V34" s="331">
        <f>STDEV('2018-2019 By Site'!W122:W131)/SQRT(COUNT('2018-2019 By Site'!W122:W131))</f>
        <v>1.3333333333333332E-2</v>
      </c>
      <c r="W34" s="331">
        <f>STDEV('2018-2019 By Site'!X122:X131)/SQRT(COUNT('2018-2019 By Site'!X122:X131))</f>
        <v>0</v>
      </c>
      <c r="X34" s="331">
        <f>STDEV('2018-2019 By Site'!Y122:Y131)/SQRT(COUNT('2018-2019 By Site'!Y122:Y131))</f>
        <v>0</v>
      </c>
      <c r="Y34" s="331">
        <f>STDEV('2018-2019 By Site'!Z122:Z131)/SQRT(COUNT('2018-2019 By Site'!Z122:Z131))</f>
        <v>0</v>
      </c>
      <c r="Z34" s="331">
        <f>STDEV('2018-2019 By Site'!AA122:AA131)/SQRT(COUNT('2018-2019 By Site'!AA122:AA131))</f>
        <v>0</v>
      </c>
      <c r="AA34" s="331">
        <f>STDEV('2018-2019 By Site'!AB122:AB131)/SQRT(COUNT('2018-2019 By Site'!AB122:AB131))</f>
        <v>0</v>
      </c>
      <c r="AB34" s="331">
        <f>STDEV('2018-2019 By Site'!AC122:AC131)/SQRT(COUNT('2018-2019 By Site'!AC122:AC131))</f>
        <v>0</v>
      </c>
      <c r="AC34" s="331">
        <f>STDEV('2018-2019 By Site'!AD122:AD131)/SQRT(COUNT('2018-2019 By Site'!AD122:AD131))</f>
        <v>0</v>
      </c>
      <c r="AD34" s="331">
        <f>STDEV('2018-2019 By Site'!AE122:AE131)/SQRT(COUNT('2018-2019 By Site'!AE122:AE131))</f>
        <v>0</v>
      </c>
      <c r="AE34" s="331">
        <f>STDEV('2018-2019 By Site'!AF122:AF131)/SQRT(COUNT('2018-2019 By Site'!AF122:AF131))</f>
        <v>1.7777777777777778E-2</v>
      </c>
      <c r="AF34" s="331">
        <f>STDEV('2018-2019 By Site'!AG122:AG131)/SQRT(COUNT('2018-2019 By Site'!AG122:AG131))</f>
        <v>0</v>
      </c>
      <c r="AG34" s="331">
        <f>STDEV('2018-2019 By Site'!AH122:AH131)/SQRT(COUNT('2018-2019 By Site'!AH122:AH131))</f>
        <v>0</v>
      </c>
      <c r="AH34" s="331">
        <f>STDEV('2018-2019 By Site'!AI122:AI131)/SQRT(COUNT('2018-2019 By Site'!AI122:AI131))</f>
        <v>0</v>
      </c>
      <c r="AI34" s="331">
        <f>STDEV('2018-2019 By Site'!AJ122:AJ131)/SQRT(COUNT('2018-2019 By Site'!AJ122:AJ131))</f>
        <v>0</v>
      </c>
      <c r="AJ34" s="331">
        <f>STDEV('2018-2019 By Site'!AK122:AK131)/SQRT(COUNT('2018-2019 By Site'!AK122:AK131))</f>
        <v>0</v>
      </c>
      <c r="AK34" s="331">
        <f>STDEV('2018-2019 By Site'!AL122:AL131)/SQRT(COUNT('2018-2019 By Site'!AL122:AL131))</f>
        <v>0</v>
      </c>
      <c r="AL34" s="331">
        <f>STDEV('2018-2019 By Site'!AM122:AM131)/SQRT(COUNT('2018-2019 By Site'!AM122:AM131))</f>
        <v>0</v>
      </c>
      <c r="AM34" s="331">
        <f>STDEV('2018-2019 By Site'!AN122:AN131)/SQRT(COUNT('2018-2019 By Site'!AN122:AN131))</f>
        <v>6.4115466826809842</v>
      </c>
      <c r="AN34" s="331" t="e">
        <f>STDEV('2018-2019 By Site'!AO122:AO131)/SQRT(COUNT('2018-2019 By Site'!AO122:AO131))</f>
        <v>#DIV/0!</v>
      </c>
      <c r="AO34"/>
      <c r="AP34"/>
      <c r="AQ34" s="307"/>
      <c r="AR34" s="319"/>
      <c r="AS34" s="328" t="s">
        <v>253</v>
      </c>
      <c r="AT34" s="213"/>
      <c r="AU34" s="333">
        <f>STDEV('2018-2019 By Site'!AV60:AV63)/SQRT(COUNT('2018-2019 By Site'!AV60:AV63))</f>
        <v>310.185</v>
      </c>
      <c r="AV34" s="333">
        <f>STDEV('2018-2019 By Site'!AW60:AW63)/SQRT(COUNT('2018-2019 By Site'!AW60:AW63))</f>
        <v>35.685000000000002</v>
      </c>
      <c r="AW34" s="333">
        <f>STDEV('2018-2019 By Site'!AX60:AX63)/SQRT(COUNT('2018-2019 By Site'!AX60:AX63))</f>
        <v>85.094999999999999</v>
      </c>
      <c r="AX34" s="333">
        <f>STDEV('2018-2019 By Site'!AY60:AY63)/SQRT(COUNT('2018-2019 By Site'!AY60:AY63))</f>
        <v>5.49</v>
      </c>
      <c r="AY34" s="333">
        <f>STDEV('2018-2019 By Site'!AZ60:AZ63)/SQRT(COUNT('2018-2019 By Site'!AZ60:AZ63))</f>
        <v>19.215</v>
      </c>
      <c r="AZ34" s="333">
        <f>STDEV('2018-2019 By Site'!BA60:BA63)/SQRT(COUNT('2018-2019 By Site'!BA60:BA63))</f>
        <v>8.2349999999999994</v>
      </c>
      <c r="BA34" s="333">
        <f>STDEV('2018-2019 By Site'!BB60:BB63)/SQRT(COUNT('2018-2019 By Site'!BB60:BB63))</f>
        <v>10.3924022728145</v>
      </c>
      <c r="BB34" s="333">
        <f>STDEV('2018-2019 By Site'!BC60:BC63)/SQRT(COUNT('2018-2019 By Site'!BC60:BC63))</f>
        <v>0</v>
      </c>
      <c r="BC34" s="333">
        <f>STDEV('2018-2019 By Site'!BD60:BD63)/SQRT(COUNT('2018-2019 By Site'!BD60:BD63))</f>
        <v>65.88</v>
      </c>
      <c r="BD34" s="333">
        <f>STDEV('2018-2019 By Site'!BE60:BE63)/SQRT(COUNT('2018-2019 By Site'!BE60:BE63))</f>
        <v>0</v>
      </c>
      <c r="BE34" s="333">
        <f>STDEV('2018-2019 By Site'!BF60:BF63)/SQRT(COUNT('2018-2019 By Site'!BF60:BF63))</f>
        <v>0</v>
      </c>
      <c r="BF34" s="333">
        <f>STDEV('2018-2019 By Site'!BG60:BG63)/SQRT(COUNT('2018-2019 By Site'!BG60:BG63))</f>
        <v>0</v>
      </c>
      <c r="BG34" s="333" t="e">
        <f>STDEV('2018-2019 By Site'!BH60:BH63)/SQRT(COUNT('2018-2019 By Site'!BH60:BH63))</f>
        <v>#DIV/0!</v>
      </c>
      <c r="BH34" s="333">
        <f>STDEV('2018-2019 By Site'!BI60:BI63)/SQRT(COUNT('2018-2019 By Site'!BI60:BI63))</f>
        <v>0</v>
      </c>
      <c r="BI34" s="333">
        <f>STDEV('2018-2019 By Site'!BJ60:BJ63)/SQRT(COUNT('2018-2019 By Site'!BJ60:BJ63))</f>
        <v>0</v>
      </c>
      <c r="BJ34" s="333">
        <f>STDEV('2018-2019 By Site'!BK60:BK63)/SQRT(COUNT('2018-2019 By Site'!BK60:BK63))</f>
        <v>0</v>
      </c>
      <c r="BK34" s="333">
        <f>STDEV('2018-2019 By Site'!BL60:BL63)/SQRT(COUNT('2018-2019 By Site'!BL60:BL63))</f>
        <v>0</v>
      </c>
      <c r="BL34" s="333">
        <f>STDEV('2018-2019 By Site'!BM60:BM63)/SQRT(COUNT('2018-2019 By Site'!BM60:BM63))</f>
        <v>0</v>
      </c>
      <c r="BM34" s="333">
        <f>STDEV('2018-2019 By Site'!BN60:BN63)/SQRT(COUNT('2018-2019 By Site'!BN60:BN63))</f>
        <v>0</v>
      </c>
      <c r="BN34" s="333">
        <f>STDEV('2018-2019 By Site'!BO60:BO63)/SQRT(COUNT('2018-2019 By Site'!BO60:BO63))</f>
        <v>0</v>
      </c>
      <c r="BO34" s="333">
        <f>STDEV('2018-2019 By Site'!BP60:BP63)/SQRT(COUNT('2018-2019 By Site'!BP60:BP63))</f>
        <v>0</v>
      </c>
      <c r="BP34" s="333">
        <f>STDEV('2018-2019 By Site'!BQ60:BQ63)/SQRT(COUNT('2018-2019 By Site'!BQ60:BQ63))</f>
        <v>2.7450000000000001</v>
      </c>
      <c r="BQ34" s="333">
        <f>STDEV('2018-2019 By Site'!BR60:BR63)/SQRT(COUNT('2018-2019 By Site'!BR60:BR63))</f>
        <v>0</v>
      </c>
      <c r="BR34" s="333">
        <f>STDEV('2018-2019 By Site'!BS60:BS63)/SQRT(COUNT('2018-2019 By Site'!BS60:BS63))</f>
        <v>0</v>
      </c>
      <c r="BS34" s="333">
        <f>STDEV('2018-2019 By Site'!BT60:BT63)/SQRT(COUNT('2018-2019 By Site'!BT60:BT63))</f>
        <v>0</v>
      </c>
      <c r="BT34" s="333">
        <f>STDEV('2018-2019 By Site'!BU60:BU63)/SQRT(COUNT('2018-2019 By Site'!BU60:BU63))</f>
        <v>0</v>
      </c>
      <c r="BU34" s="333">
        <f>STDEV('2018-2019 By Site'!BV60:BV63)/SQRT(COUNT('2018-2019 By Site'!BV60:BV63))</f>
        <v>0</v>
      </c>
      <c r="BV34" s="333">
        <f>STDEV('2018-2019 By Site'!BW60:BW63)/SQRT(COUNT('2018-2019 By Site'!BW60:BW63))</f>
        <v>0</v>
      </c>
      <c r="BW34" s="333">
        <f>STDEV('2018-2019 By Site'!BX60:BX63)/SQRT(COUNT('2018-2019 By Site'!BX60:BX63))</f>
        <v>0</v>
      </c>
      <c r="BX34" s="333">
        <f>STDEV('2018-2019 By Site'!BY60:BY63)/SQRT(COUNT('2018-2019 By Site'!BY60:BY63))</f>
        <v>8.2349999999999994</v>
      </c>
      <c r="BY34" s="333">
        <f>STDEV('2018-2019 By Site'!BZ60:BZ63)/SQRT(COUNT('2018-2019 By Site'!BZ60:BZ63))</f>
        <v>0</v>
      </c>
      <c r="BZ34" s="333">
        <f>STDEV('2018-2019 By Site'!CA60:CA63)/SQRT(COUNT('2018-2019 By Site'!CA60:CA63))</f>
        <v>0</v>
      </c>
      <c r="CA34" s="333">
        <f>STDEV('2018-2019 By Site'!CB60:CB63)/SQRT(COUNT('2018-2019 By Site'!CB60:CB63))</f>
        <v>0</v>
      </c>
      <c r="CB34" s="333">
        <f>STDEV('2018-2019 By Site'!CC60:CC63)/SQRT(COUNT('2018-2019 By Site'!CC60:CC63))</f>
        <v>0</v>
      </c>
      <c r="CC34" s="333">
        <f>STDEV('2018-2019 By Site'!CD60:CD63)/SQRT(COUNT('2018-2019 By Site'!CD60:CD63))</f>
        <v>412.40827380158129</v>
      </c>
      <c r="CD34" s="333" t="e">
        <f>STDEV('2018-2019 By Site'!CE60:CE63)/SQRT(COUNT('2018-2019 By Site'!CE60:CE63))</f>
        <v>#DIV/0!</v>
      </c>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s="308" customFormat="1" ht="18">
      <c r="A35" s="308" t="s">
        <v>96</v>
      </c>
      <c r="B35" s="318" t="s">
        <v>249</v>
      </c>
      <c r="C35" s="308" t="s">
        <v>219</v>
      </c>
      <c r="E35" s="330">
        <f>AVERAGE('2018-2019 By Site'!F187:F191)</f>
        <v>49.6</v>
      </c>
      <c r="F35" s="330">
        <f>AVERAGE('2018-2019 By Site'!G187:G191)</f>
        <v>2.6666666666666665E-2</v>
      </c>
      <c r="G35" s="330">
        <f>AVERAGE('2018-2019 By Site'!H187:H191)</f>
        <v>3.6</v>
      </c>
      <c r="H35" s="330">
        <f>AVERAGE('2018-2019 By Site'!I187:I191)</f>
        <v>4.9333333333333336</v>
      </c>
      <c r="I35" s="330">
        <f>AVERAGE('2018-2019 By Site'!J187:J191)</f>
        <v>0</v>
      </c>
      <c r="J35" s="330">
        <f>AVERAGE('2018-2019 By Site'!K187:K191)</f>
        <v>0.24000000000000005</v>
      </c>
      <c r="K35" s="330">
        <f>AVERAGE('2018-2019 By Site'!L187:L191)</f>
        <v>0.8</v>
      </c>
      <c r="L35" s="330">
        <f>AVERAGE('2018-2019 By Site'!M187:M191)</f>
        <v>1.2266666666666668</v>
      </c>
      <c r="M35" s="330">
        <f>AVERAGE('2018-2019 By Site'!N187:N191)</f>
        <v>0</v>
      </c>
      <c r="N35" s="330">
        <f>AVERAGE('2018-2019 By Site'!O187:O191)</f>
        <v>0</v>
      </c>
      <c r="O35" s="330">
        <v>0</v>
      </c>
      <c r="P35" s="330">
        <f>AVERAGE('2018-2019 By Site'!Q187:Q191)</f>
        <v>0</v>
      </c>
      <c r="Q35" s="330"/>
      <c r="R35" s="330">
        <f>AVERAGE('2018-2019 By Site'!S187:S191)</f>
        <v>5.333333333333333E-2</v>
      </c>
      <c r="S35" s="330">
        <f>AVERAGE('2018-2019 By Site'!T187:T191)</f>
        <v>0.08</v>
      </c>
      <c r="T35" s="330">
        <f>AVERAGE('2018-2019 By Site'!U187:U191)</f>
        <v>0</v>
      </c>
      <c r="U35" s="330">
        <f>AVERAGE('2018-2019 By Site'!V187:V191)</f>
        <v>0</v>
      </c>
      <c r="V35" s="330">
        <v>0</v>
      </c>
      <c r="W35" s="330">
        <f>AVERAGE('2018-2019 By Site'!X187:X191)</f>
        <v>0</v>
      </c>
      <c r="X35" s="330">
        <f>AVERAGE('2018-2019 By Site'!Y187:Y191)</f>
        <v>0</v>
      </c>
      <c r="Y35" s="330">
        <f>AVERAGE('2018-2019 By Site'!Z187:Z191)</f>
        <v>0</v>
      </c>
      <c r="Z35" s="330">
        <f>AVERAGE('2018-2019 By Site'!AA187:AA191)</f>
        <v>0</v>
      </c>
      <c r="AA35" s="330">
        <v>0</v>
      </c>
      <c r="AB35" s="330">
        <v>0</v>
      </c>
      <c r="AC35" s="330">
        <v>0</v>
      </c>
      <c r="AD35" s="330">
        <v>0</v>
      </c>
      <c r="AE35" s="330">
        <f>AVERAGE('2018-2019 By Site'!AF187:AF191)</f>
        <v>2.6666666666666665E-2</v>
      </c>
      <c r="AF35" s="330">
        <f>AVERAGE('2018-2019 By Site'!AG187:AG191)</f>
        <v>0</v>
      </c>
      <c r="AG35" s="330">
        <v>0</v>
      </c>
      <c r="AH35" s="330">
        <v>0</v>
      </c>
      <c r="AI35" s="330">
        <f>AVERAGE('2018-2019 By Site'!AJ187:AJ191)</f>
        <v>0</v>
      </c>
      <c r="AJ35" s="330">
        <v>0</v>
      </c>
      <c r="AK35" s="330">
        <v>0</v>
      </c>
      <c r="AL35" s="330">
        <v>0</v>
      </c>
      <c r="AM35" s="324">
        <v>60.586600000000004</v>
      </c>
      <c r="AN35"/>
      <c r="AO35" s="267">
        <f t="shared" si="0"/>
        <v>60.586666666666659</v>
      </c>
      <c r="AP35"/>
      <c r="AQ35" s="306" t="s">
        <v>207</v>
      </c>
      <c r="AR35" s="315" t="s">
        <v>254</v>
      </c>
      <c r="AS35" s="312" t="s">
        <v>250</v>
      </c>
      <c r="AT35" s="1534"/>
      <c r="AU35" s="334">
        <f>AVERAGE('2018-2019 By Site'!AV96:AV97)</f>
        <v>1034.6585117227319</v>
      </c>
      <c r="AV35" s="334">
        <f>AVERAGE('2018-2019 By Site'!AW96:AW97)</f>
        <v>259.93883792048928</v>
      </c>
      <c r="AW35" s="334">
        <f>AVERAGE('2018-2019 By Site'!AX96:AX97)</f>
        <v>5.0968399592252807</v>
      </c>
      <c r="AX35" s="334">
        <f>AVERAGE('2018-2019 By Site'!AY96:AY97)</f>
        <v>0</v>
      </c>
      <c r="AY35" s="334">
        <f>AVERAGE('2018-2019 By Site'!AZ96:AZ97)</f>
        <v>0</v>
      </c>
      <c r="AZ35" s="334">
        <f>AVERAGE('2018-2019 By Site'!BA96:BA97)</f>
        <v>0</v>
      </c>
      <c r="BA35" s="334">
        <f>AVERAGE('2018-2019 By Site'!BB96:BB97)</f>
        <v>0</v>
      </c>
      <c r="BB35" s="334">
        <f>AVERAGE('2018-2019 By Site'!BC96:BC97)</f>
        <v>20.387359836901123</v>
      </c>
      <c r="BC35" s="334">
        <f>AVERAGE('2018-2019 By Site'!BD96:BD97)</f>
        <v>15.290519877675841</v>
      </c>
      <c r="BD35" s="334">
        <f>AVERAGE('2018-2019 By Site'!BE96:BE97)</f>
        <v>0</v>
      </c>
      <c r="BE35" s="334">
        <v>0</v>
      </c>
      <c r="BF35" s="334">
        <f>AVERAGE('2018-2019 By Site'!BG96:BG97)</f>
        <v>0</v>
      </c>
      <c r="BG35" s="335"/>
      <c r="BH35" s="334">
        <f>AVERAGE('2018-2019 By Site'!BI96:BI97)</f>
        <v>0</v>
      </c>
      <c r="BI35" s="334">
        <f>AVERAGE('2018-2019 By Site'!BJ96:BJ97)</f>
        <v>0</v>
      </c>
      <c r="BJ35" s="334">
        <f>AVERAGE('2018-2019 By Site'!BK96:BK97)</f>
        <v>0</v>
      </c>
      <c r="BK35" s="334">
        <f>AVERAGE('2018-2019 By Site'!BL96:BL97)</f>
        <v>0</v>
      </c>
      <c r="BL35" s="334">
        <f>AVERAGE('2018-2019 By Site'!BM96:BM97)</f>
        <v>0</v>
      </c>
      <c r="BM35" s="334">
        <v>0</v>
      </c>
      <c r="BN35" s="334">
        <f>AVERAGE('2018-2019 By Site'!BO96:BO97)</f>
        <v>0</v>
      </c>
      <c r="BO35" s="334">
        <f>AVERAGE('2018-2019 By Site'!BP96:BP97)</f>
        <v>0</v>
      </c>
      <c r="BP35" s="334">
        <f>AVERAGE('2018-2019 By Site'!BQ96:BQ97)</f>
        <v>0</v>
      </c>
      <c r="BQ35" s="334">
        <v>0</v>
      </c>
      <c r="BR35" s="334">
        <v>0</v>
      </c>
      <c r="BS35" s="334">
        <v>0</v>
      </c>
      <c r="BT35" s="334">
        <v>0</v>
      </c>
      <c r="BU35" s="334">
        <f>AVERAGE('2018-2019 By Site'!BV96:BV97)</f>
        <v>0</v>
      </c>
      <c r="BV35" s="334">
        <f>AVERAGE('2018-2019 By Site'!BW96:BW97)</f>
        <v>0</v>
      </c>
      <c r="BW35" s="334">
        <v>0</v>
      </c>
      <c r="BX35" s="334">
        <v>0</v>
      </c>
      <c r="BY35" s="334">
        <f>AVERAGE('2018-2019 By Site'!BZ96:BZ97)</f>
        <v>0</v>
      </c>
      <c r="BZ35" s="334">
        <v>0</v>
      </c>
      <c r="CA35" s="334">
        <v>0</v>
      </c>
      <c r="CB35" s="334">
        <v>0</v>
      </c>
      <c r="CC35" s="324">
        <v>1335.3720693170235</v>
      </c>
      <c r="CD35" s="586">
        <f>SUM(AU35:CB35)</f>
        <v>1335.3720693170235</v>
      </c>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s="308" customFormat="1" ht="18">
      <c r="A36" s="308" t="s">
        <v>96</v>
      </c>
      <c r="B36" s="318" t="s">
        <v>251</v>
      </c>
      <c r="C36" s="308" t="s">
        <v>219</v>
      </c>
      <c r="D36" s="308">
        <v>0</v>
      </c>
      <c r="E36" s="330">
        <f>AVERAGE('2018-2019 By Site'!F192:F201)</f>
        <v>3.546666666666666</v>
      </c>
      <c r="F36" s="330">
        <f>AVERAGE('2018-2019 By Site'!G192:G201)</f>
        <v>0.3066666666666667</v>
      </c>
      <c r="G36" s="330">
        <f>AVERAGE('2018-2019 By Site'!H192:H201)</f>
        <v>0.18666666666666668</v>
      </c>
      <c r="H36" s="330">
        <f>AVERAGE('2018-2019 By Site'!I192:I201)</f>
        <v>2.2933333333333334</v>
      </c>
      <c r="I36" s="330">
        <f>AVERAGE('2018-2019 By Site'!J192:J201)</f>
        <v>0</v>
      </c>
      <c r="J36" s="330">
        <f>AVERAGE('2018-2019 By Site'!K192:K201)</f>
        <v>0</v>
      </c>
      <c r="K36" s="330">
        <f>AVERAGE('2018-2019 By Site'!L192:L201)</f>
        <v>0.77333333333333332</v>
      </c>
      <c r="L36" s="330">
        <f>AVERAGE('2018-2019 By Site'!M192:M201)</f>
        <v>1.3333333333333332E-2</v>
      </c>
      <c r="M36" s="330">
        <f>AVERAGE('2018-2019 By Site'!N192:N201)</f>
        <v>2.6666666666666665E-2</v>
      </c>
      <c r="N36" s="330">
        <f>AVERAGE('2018-2019 By Site'!O192:O201)</f>
        <v>0</v>
      </c>
      <c r="O36" s="330">
        <f>AVERAGE('2018-2019 By Site'!P192:P201)</f>
        <v>2.6666666666666665E-2</v>
      </c>
      <c r="P36" s="330">
        <f>AVERAGE('2018-2019 By Site'!Q192:Q201)</f>
        <v>0</v>
      </c>
      <c r="Q36" s="330"/>
      <c r="R36" s="330">
        <f>AVERAGE('2018-2019 By Site'!S192:S201)</f>
        <v>0</v>
      </c>
      <c r="S36" s="330">
        <f>AVERAGE('2018-2019 By Site'!T192:T201)</f>
        <v>0</v>
      </c>
      <c r="T36" s="330">
        <f>AVERAGE('2018-2019 By Site'!U192:U201)</f>
        <v>0</v>
      </c>
      <c r="U36" s="330">
        <f>AVERAGE('2018-2019 By Site'!V192:V201)</f>
        <v>0</v>
      </c>
      <c r="V36" s="330">
        <f>AVERAGE('2018-2019 By Site'!W192:W201)</f>
        <v>0</v>
      </c>
      <c r="W36" s="330">
        <f>AVERAGE('2018-2019 By Site'!X192:X201)</f>
        <v>1.3333333333333332E-2</v>
      </c>
      <c r="X36" s="330">
        <f>AVERAGE('2018-2019 By Site'!Y192:Y201)</f>
        <v>0</v>
      </c>
      <c r="Y36" s="330">
        <f>AVERAGE('2018-2019 By Site'!Z192:Z201)</f>
        <v>0</v>
      </c>
      <c r="Z36" s="330">
        <f>AVERAGE('2018-2019 By Site'!AA192:AA201)</f>
        <v>0</v>
      </c>
      <c r="AA36" s="330">
        <f>AVERAGE('2018-2019 By Site'!AB192:AB201)</f>
        <v>0</v>
      </c>
      <c r="AB36" s="330">
        <f>AVERAGE('2018-2019 By Site'!AC192:AC201)</f>
        <v>0</v>
      </c>
      <c r="AC36" s="330">
        <f>AVERAGE('2018-2019 By Site'!AD192:AD201)</f>
        <v>0</v>
      </c>
      <c r="AD36" s="330">
        <f>AVERAGE('2018-2019 By Site'!AE192:AE201)</f>
        <v>0</v>
      </c>
      <c r="AE36" s="330">
        <f>AVERAGE('2018-2019 By Site'!AF192:AF201)</f>
        <v>0</v>
      </c>
      <c r="AF36" s="330">
        <f>AVERAGE('2018-2019 By Site'!AG192:AG201)</f>
        <v>0</v>
      </c>
      <c r="AG36" s="330">
        <f>AVERAGE('2018-2019 By Site'!AH192:AH201)</f>
        <v>0</v>
      </c>
      <c r="AH36" s="330">
        <f>AVERAGE('2018-2019 By Site'!AI192:AI201)</f>
        <v>0</v>
      </c>
      <c r="AI36" s="330">
        <f>AVERAGE('2018-2019 By Site'!AJ192:AJ201)</f>
        <v>2.6666666666666665E-2</v>
      </c>
      <c r="AJ36" s="330">
        <f>AVERAGE('2018-2019 By Site'!AK192:AK201)</f>
        <v>0</v>
      </c>
      <c r="AK36" s="330">
        <f>AVERAGE('2018-2019 By Site'!AL192:AL201)</f>
        <v>0</v>
      </c>
      <c r="AL36" s="330">
        <f>AVERAGE('2018-2019 By Site'!AM192:AM201)</f>
        <v>0</v>
      </c>
      <c r="AM36" s="324">
        <v>7.2133333333333347</v>
      </c>
      <c r="AN36"/>
      <c r="AO36" s="267">
        <f t="shared" si="0"/>
        <v>7.213333333333332</v>
      </c>
      <c r="AP36"/>
      <c r="AQ36" s="306" t="s">
        <v>96</v>
      </c>
      <c r="AR36" s="315">
        <v>2019</v>
      </c>
      <c r="AS36" s="312" t="s">
        <v>250</v>
      </c>
      <c r="AT36" s="1534">
        <v>0</v>
      </c>
      <c r="AU36" s="334">
        <f>AVERAGE('2018-2019 By Site'!AV98:AV101)</f>
        <v>41.174999999999997</v>
      </c>
      <c r="AV36" s="334">
        <f>AVERAGE('2018-2019 By Site'!AW98:AW101)</f>
        <v>1150.155</v>
      </c>
      <c r="AW36" s="334">
        <f>AVERAGE('2018-2019 By Site'!AX98:AX101)</f>
        <v>0</v>
      </c>
      <c r="AX36" s="334">
        <f>AVERAGE('2018-2019 By Site'!AY98:AY101)</f>
        <v>2.7450000000000001</v>
      </c>
      <c r="AY36" s="334">
        <f>AVERAGE('2018-2019 By Site'!AZ98:AZ101)</f>
        <v>200.38500000000002</v>
      </c>
      <c r="AZ36" s="334">
        <f>AVERAGE('2018-2019 By Site'!BA98:BA101)</f>
        <v>0</v>
      </c>
      <c r="BA36" s="334">
        <f>AVERAGE('2018-2019 By Site'!BB98:BB101)</f>
        <v>0</v>
      </c>
      <c r="BB36" s="334">
        <f>AVERAGE('2018-2019 By Site'!BC98:BC101)</f>
        <v>2.7450000000000001</v>
      </c>
      <c r="BC36" s="334">
        <f>AVERAGE('2018-2019 By Site'!BD98:BD101)</f>
        <v>0</v>
      </c>
      <c r="BD36" s="334">
        <f>AVERAGE('2018-2019 By Site'!BE98:BE101)</f>
        <v>0</v>
      </c>
      <c r="BE36" s="334">
        <f>AVERAGE('2018-2019 By Site'!BF98:BF101)</f>
        <v>0</v>
      </c>
      <c r="BF36" s="334">
        <f>AVERAGE('2018-2019 By Site'!BG98:BG101)</f>
        <v>0</v>
      </c>
      <c r="BG36" s="335"/>
      <c r="BH36" s="334">
        <f>AVERAGE('2018-2019 By Site'!BI98:BI101)</f>
        <v>0</v>
      </c>
      <c r="BI36" s="334">
        <f>AVERAGE('2018-2019 By Site'!BJ98:BJ101)</f>
        <v>0</v>
      </c>
      <c r="BJ36" s="334">
        <f>AVERAGE('2018-2019 By Site'!BK98:BK101)</f>
        <v>0</v>
      </c>
      <c r="BK36" s="334">
        <f>AVERAGE('2018-2019 By Site'!BL98:BL101)</f>
        <v>0</v>
      </c>
      <c r="BL36" s="334">
        <f>AVERAGE('2018-2019 By Site'!BM98:BM101)</f>
        <v>0</v>
      </c>
      <c r="BM36" s="334">
        <f>AVERAGE('2018-2019 By Site'!BN98:BN101)</f>
        <v>2.7450000000000001</v>
      </c>
      <c r="BN36" s="334">
        <f>AVERAGE('2018-2019 By Site'!BO98:BO101)</f>
        <v>0</v>
      </c>
      <c r="BO36" s="334">
        <f>AVERAGE('2018-2019 By Site'!BP98:BP101)</f>
        <v>0</v>
      </c>
      <c r="BP36" s="334">
        <f>AVERAGE('2018-2019 By Site'!BQ98:BQ101)</f>
        <v>0</v>
      </c>
      <c r="BQ36" s="334">
        <f>AVERAGE('2018-2019 By Site'!BR98:BR101)</f>
        <v>0</v>
      </c>
      <c r="BR36" s="334">
        <f>AVERAGE('2018-2019 By Site'!BS98:BS101)</f>
        <v>0</v>
      </c>
      <c r="BS36" s="334">
        <f>AVERAGE('2018-2019 By Site'!BT98:BT101)</f>
        <v>0</v>
      </c>
      <c r="BT36" s="334">
        <f>AVERAGE('2018-2019 By Site'!BU98:BU101)</f>
        <v>0</v>
      </c>
      <c r="BU36" s="334">
        <f>AVERAGE('2018-2019 By Site'!BV98:BV101)</f>
        <v>0</v>
      </c>
      <c r="BV36" s="334">
        <f>AVERAGE('2018-2019 By Site'!BW98:BW101)</f>
        <v>0</v>
      </c>
      <c r="BW36" s="334">
        <f>AVERAGE('2018-2019 By Site'!BX98:BX101)</f>
        <v>0</v>
      </c>
      <c r="BX36" s="334">
        <f>AVERAGE('2018-2019 By Site'!BY98:BY101)</f>
        <v>0</v>
      </c>
      <c r="BY36" s="334">
        <f>AVERAGE('2018-2019 By Site'!BZ98:BZ101)</f>
        <v>0</v>
      </c>
      <c r="BZ36" s="334">
        <f>AVERAGE('2018-2019 By Site'!CA98:CA101)</f>
        <v>0</v>
      </c>
      <c r="CA36" s="334">
        <f>AVERAGE('2018-2019 By Site'!CB98:CB101)</f>
        <v>0</v>
      </c>
      <c r="CB36" s="334">
        <f>AVERAGE('2018-2019 By Site'!CC98:CC101)</f>
        <v>0</v>
      </c>
      <c r="CC36" s="324">
        <v>1399.9499999999996</v>
      </c>
      <c r="CD36" s="586">
        <f>SUM(AU36:CB36)</f>
        <v>1399.9499999999996</v>
      </c>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s="13" customFormat="1" ht="15.75">
      <c r="A37" s="307"/>
      <c r="B37" s="327"/>
      <c r="C37" s="328" t="s">
        <v>252</v>
      </c>
      <c r="D37" s="1535"/>
      <c r="E37" s="331">
        <f>STDEV('2018-2019 By Site'!F187:F191)/SQRT(COUNT('2018-2019 By Site'!F187:F191))</f>
        <v>44.65597882080791</v>
      </c>
      <c r="F37" s="331">
        <f>STDEV('2018-2019 By Site'!G187:G191)/SQRT(COUNT('2018-2019 By Site'!G187:G191))</f>
        <v>2.6666666666666665E-2</v>
      </c>
      <c r="G37" s="331">
        <f>STDEV('2018-2019 By Site'!H187:H191)/SQRT(COUNT('2018-2019 By Site'!H187:H191))</f>
        <v>3.4347246371919438</v>
      </c>
      <c r="H37" s="331">
        <f>STDEV('2018-2019 By Site'!I187:I191)/SQRT(COUNT('2018-2019 By Site'!I187:I191))</f>
        <v>1.5301416056474426</v>
      </c>
      <c r="I37" s="331">
        <f>STDEV('2018-2019 By Site'!J187:J191)/SQRT(COUNT('2018-2019 By Site'!J187:J191))</f>
        <v>0</v>
      </c>
      <c r="J37" s="331">
        <f>STDEV('2018-2019 By Site'!K187:K191)/SQRT(COUNT('2018-2019 By Site'!K187:K191))</f>
        <v>0.16</v>
      </c>
      <c r="K37" s="331">
        <f>STDEV('2018-2019 By Site'!L187:L191)/SQRT(COUNT('2018-2019 By Site'!L187:L191))</f>
        <v>0.76710132606093462</v>
      </c>
      <c r="L37" s="331">
        <f>STDEV('2018-2019 By Site'!M187:M191)/SQRT(COUNT('2018-2019 By Site'!M187:M191))</f>
        <v>1.1293262494858505</v>
      </c>
      <c r="M37" s="331">
        <f>STDEV('2018-2019 By Site'!N187:N191)/SQRT(COUNT('2018-2019 By Site'!N187:N191))</f>
        <v>0</v>
      </c>
      <c r="N37" s="331">
        <f>STDEV('2018-2019 By Site'!O187:O191)/SQRT(COUNT('2018-2019 By Site'!O187:O191))</f>
        <v>0</v>
      </c>
      <c r="O37" s="331" t="e">
        <f>STDEV('2018-2019 By Site'!P187:P191)/SQRT(COUNT('2018-2019 By Site'!P187:P191))</f>
        <v>#DIV/0!</v>
      </c>
      <c r="P37" s="331">
        <f>STDEV('2018-2019 By Site'!Q187:Q191)/SQRT(COUNT('2018-2019 By Site'!Q187:Q191))</f>
        <v>0</v>
      </c>
      <c r="Q37" s="331" t="e">
        <f>STDEV('2018-2019 By Site'!R187:R191)/SQRT(COUNT('2018-2019 By Site'!R187:R191))</f>
        <v>#DIV/0!</v>
      </c>
      <c r="R37" s="331">
        <f>STDEV('2018-2019 By Site'!S187:S191)/SQRT(COUNT('2018-2019 By Site'!S187:S191))</f>
        <v>5.333333333333333E-2</v>
      </c>
      <c r="S37" s="331">
        <f>STDEV('2018-2019 By Site'!T187:T191)/SQRT(COUNT('2018-2019 By Site'!T187:T191))</f>
        <v>8.0000000000000016E-2</v>
      </c>
      <c r="T37" s="331">
        <f>STDEV('2018-2019 By Site'!U187:U191)/SQRT(COUNT('2018-2019 By Site'!U187:U191))</f>
        <v>0</v>
      </c>
      <c r="U37" s="331">
        <f>STDEV('2018-2019 By Site'!V187:V191)/SQRT(COUNT('2018-2019 By Site'!V187:V191))</f>
        <v>0</v>
      </c>
      <c r="V37" s="331" t="e">
        <f>STDEV('2018-2019 By Site'!W187:W191)/SQRT(COUNT('2018-2019 By Site'!W187:W191))</f>
        <v>#DIV/0!</v>
      </c>
      <c r="W37" s="331">
        <f>STDEV('2018-2019 By Site'!X187:X191)/SQRT(COUNT('2018-2019 By Site'!X187:X191))</f>
        <v>0</v>
      </c>
      <c r="X37" s="331">
        <f>STDEV('2018-2019 By Site'!Y187:Y191)/SQRT(COUNT('2018-2019 By Site'!Y187:Y191))</f>
        <v>0</v>
      </c>
      <c r="Y37" s="331">
        <f>STDEV('2018-2019 By Site'!Z187:Z191)/SQRT(COUNT('2018-2019 By Site'!Z187:Z191))</f>
        <v>0</v>
      </c>
      <c r="Z37" s="331">
        <f>STDEV('2018-2019 By Site'!AA187:AA191)/SQRT(COUNT('2018-2019 By Site'!AA187:AA191))</f>
        <v>0</v>
      </c>
      <c r="AA37" s="331" t="e">
        <f>STDEV('2018-2019 By Site'!AB187:AB191)/SQRT(COUNT('2018-2019 By Site'!AB187:AB191))</f>
        <v>#DIV/0!</v>
      </c>
      <c r="AB37" s="331" t="e">
        <f>STDEV('2018-2019 By Site'!AC187:AC191)/SQRT(COUNT('2018-2019 By Site'!AC187:AC191))</f>
        <v>#DIV/0!</v>
      </c>
      <c r="AC37" s="331" t="e">
        <f>STDEV('2018-2019 By Site'!AD187:AD191)/SQRT(COUNT('2018-2019 By Site'!AD187:AD191))</f>
        <v>#DIV/0!</v>
      </c>
      <c r="AD37" s="331" t="e">
        <f>STDEV('2018-2019 By Site'!AE187:AE191)/SQRT(COUNT('2018-2019 By Site'!AE187:AE191))</f>
        <v>#DIV/0!</v>
      </c>
      <c r="AE37" s="331">
        <f>STDEV('2018-2019 By Site'!AF187:AF191)/SQRT(COUNT('2018-2019 By Site'!AF187:AF191))</f>
        <v>2.6666666666666665E-2</v>
      </c>
      <c r="AF37" s="331">
        <f>STDEV('2018-2019 By Site'!AG187:AG191)/SQRT(COUNT('2018-2019 By Site'!AG187:AG191))</f>
        <v>0</v>
      </c>
      <c r="AG37" s="331" t="e">
        <f>STDEV('2018-2019 By Site'!AH187:AH191)/SQRT(COUNT('2018-2019 By Site'!AH187:AH191))</f>
        <v>#DIV/0!</v>
      </c>
      <c r="AH37" s="331" t="e">
        <f>STDEV('2018-2019 By Site'!AI187:AI191)/SQRT(COUNT('2018-2019 By Site'!AI187:AI191))</f>
        <v>#DIV/0!</v>
      </c>
      <c r="AI37" s="331">
        <f>STDEV('2018-2019 By Site'!AJ187:AJ191)/SQRT(COUNT('2018-2019 By Site'!AJ187:AJ191))</f>
        <v>0</v>
      </c>
      <c r="AJ37" s="331" t="e">
        <f>STDEV('2018-2019 By Site'!AK187:AK191)/SQRT(COUNT('2018-2019 By Site'!AK187:AK191))</f>
        <v>#DIV/0!</v>
      </c>
      <c r="AK37" s="331" t="e">
        <f>STDEV('2018-2019 By Site'!AL187:AL191)/SQRT(COUNT('2018-2019 By Site'!AL187:AL191))</f>
        <v>#DIV/0!</v>
      </c>
      <c r="AL37" s="331" t="e">
        <f>STDEV('2018-2019 By Site'!AM187:AM191)/SQRT(COUNT('2018-2019 By Site'!AM187:AM191))</f>
        <v>#DIV/0!</v>
      </c>
      <c r="AM37" s="331">
        <f>STDEV('2018-2019 By Site'!AN187:AN191)/SQRT(COUNT('2018-2019 By Site'!AN187:AN191))</f>
        <v>49.410832820344162</v>
      </c>
      <c r="AN37"/>
      <c r="AO37"/>
      <c r="AP37"/>
      <c r="AQ37" s="307"/>
      <c r="AR37" s="319"/>
      <c r="AS37" s="328" t="s">
        <v>252</v>
      </c>
      <c r="AT37" s="213"/>
      <c r="AU37" s="333">
        <f>STDEV('2018-2019 By Site'!AV96:AV97)/SQRT(COUNT('2018-2019 By Site'!AV96:AV97))</f>
        <v>1034.6585117227319</v>
      </c>
      <c r="AV37" s="333">
        <f>STDEV('2018-2019 By Site'!AW96:AW97)/SQRT(COUNT('2018-2019 By Site'!AW96:AW97))</f>
        <v>56.065239551478243</v>
      </c>
      <c r="AW37" s="333">
        <f>STDEV('2018-2019 By Site'!AX96:AX97)/SQRT(COUNT('2018-2019 By Site'!AX96:AX97))</f>
        <v>5.0968399592252807</v>
      </c>
      <c r="AX37" s="333">
        <f>STDEV('2018-2019 By Site'!AY96:AY97)/SQRT(COUNT('2018-2019 By Site'!AY96:AY97))</f>
        <v>0</v>
      </c>
      <c r="AY37" s="333">
        <f>STDEV('2018-2019 By Site'!AZ96:AZ97)/SQRT(COUNT('2018-2019 By Site'!AZ96:AZ97))</f>
        <v>0</v>
      </c>
      <c r="AZ37" s="333">
        <f>STDEV('2018-2019 By Site'!BA96:BA97)/SQRT(COUNT('2018-2019 By Site'!BA96:BA97))</f>
        <v>0</v>
      </c>
      <c r="BA37" s="333">
        <f>STDEV('2018-2019 By Site'!BB96:BB97)/SQRT(COUNT('2018-2019 By Site'!BB96:BB97))</f>
        <v>0</v>
      </c>
      <c r="BB37" s="333">
        <f>STDEV('2018-2019 By Site'!BC96:BC97)/SQRT(COUNT('2018-2019 By Site'!BC96:BC97))</f>
        <v>20.387359836901123</v>
      </c>
      <c r="BC37" s="333">
        <f>STDEV('2018-2019 By Site'!BD96:BD97)/SQRT(COUNT('2018-2019 By Site'!BD96:BD97))</f>
        <v>15.290519877675841</v>
      </c>
      <c r="BD37" s="333">
        <f>STDEV('2018-2019 By Site'!BE96:BE97)/SQRT(COUNT('2018-2019 By Site'!BE96:BE97))</f>
        <v>0</v>
      </c>
      <c r="BE37" s="333" t="e">
        <f>STDEV('2018-2019 By Site'!BF96:BF97)/SQRT(COUNT('2018-2019 By Site'!BF96:BF97))</f>
        <v>#DIV/0!</v>
      </c>
      <c r="BF37" s="333">
        <f>STDEV('2018-2019 By Site'!BG96:BG97)/SQRT(COUNT('2018-2019 By Site'!BG96:BG97))</f>
        <v>0</v>
      </c>
      <c r="BG37" s="333" t="e">
        <f>STDEV('2018-2019 By Site'!BH96:BH97)/SQRT(COUNT('2018-2019 By Site'!BH96:BH97))</f>
        <v>#DIV/0!</v>
      </c>
      <c r="BH37" s="333">
        <f>STDEV('2018-2019 By Site'!BI96:BI97)/SQRT(COUNT('2018-2019 By Site'!BI96:BI97))</f>
        <v>0</v>
      </c>
      <c r="BI37" s="333">
        <f>STDEV('2018-2019 By Site'!BJ96:BJ97)/SQRT(COUNT('2018-2019 By Site'!BJ96:BJ97))</f>
        <v>0</v>
      </c>
      <c r="BJ37" s="333">
        <f>STDEV('2018-2019 By Site'!BK96:BK97)/SQRT(COUNT('2018-2019 By Site'!BK96:BK97))</f>
        <v>0</v>
      </c>
      <c r="BK37" s="333">
        <f>STDEV('2018-2019 By Site'!BL96:BL97)/SQRT(COUNT('2018-2019 By Site'!BL96:BL97))</f>
        <v>0</v>
      </c>
      <c r="BL37" s="333">
        <f>STDEV('2018-2019 By Site'!BM96:BM97)/SQRT(COUNT('2018-2019 By Site'!BM96:BM97))</f>
        <v>0</v>
      </c>
      <c r="BM37" s="333" t="e">
        <f>STDEV('2018-2019 By Site'!BN96:BN97)/SQRT(COUNT('2018-2019 By Site'!BN96:BN97))</f>
        <v>#DIV/0!</v>
      </c>
      <c r="BN37" s="333">
        <f>STDEV('2018-2019 By Site'!BO96:BO97)/SQRT(COUNT('2018-2019 By Site'!BO96:BO97))</f>
        <v>0</v>
      </c>
      <c r="BO37" s="333">
        <f>STDEV('2018-2019 By Site'!BP96:BP97)/SQRT(COUNT('2018-2019 By Site'!BP96:BP97))</f>
        <v>0</v>
      </c>
      <c r="BP37" s="333">
        <f>STDEV('2018-2019 By Site'!BQ96:BQ97)/SQRT(COUNT('2018-2019 By Site'!BQ96:BQ97))</f>
        <v>0</v>
      </c>
      <c r="BQ37" s="333" t="e">
        <f>STDEV('2018-2019 By Site'!BR96:BR97)/SQRT(COUNT('2018-2019 By Site'!BR96:BR97))</f>
        <v>#DIV/0!</v>
      </c>
      <c r="BR37" s="333" t="e">
        <f>STDEV('2018-2019 By Site'!BS96:BS97)/SQRT(COUNT('2018-2019 By Site'!BS96:BS97))</f>
        <v>#DIV/0!</v>
      </c>
      <c r="BS37" s="333" t="e">
        <f>STDEV('2018-2019 By Site'!BT96:BT97)/SQRT(COUNT('2018-2019 By Site'!BT96:BT97))</f>
        <v>#DIV/0!</v>
      </c>
      <c r="BT37" s="333" t="e">
        <f>STDEV('2018-2019 By Site'!BU96:BU97)/SQRT(COUNT('2018-2019 By Site'!BU96:BU97))</f>
        <v>#DIV/0!</v>
      </c>
      <c r="BU37" s="333">
        <f>STDEV('2018-2019 By Site'!BV96:BV97)/SQRT(COUNT('2018-2019 By Site'!BV96:BV97))</f>
        <v>0</v>
      </c>
      <c r="BV37" s="333">
        <f>STDEV('2018-2019 By Site'!BW96:BW97)/SQRT(COUNT('2018-2019 By Site'!BW96:BW97))</f>
        <v>0</v>
      </c>
      <c r="BW37" s="333" t="e">
        <f>STDEV('2018-2019 By Site'!BX96:BX97)/SQRT(COUNT('2018-2019 By Site'!BX96:BX97))</f>
        <v>#DIV/0!</v>
      </c>
      <c r="BX37" s="333" t="e">
        <f>STDEV('2018-2019 By Site'!BY96:BY97)/SQRT(COUNT('2018-2019 By Site'!BY96:BY97))</f>
        <v>#DIV/0!</v>
      </c>
      <c r="BY37" s="333">
        <f>STDEV('2018-2019 By Site'!BZ96:BZ97)/SQRT(COUNT('2018-2019 By Site'!BZ96:BZ97))</f>
        <v>0</v>
      </c>
      <c r="BZ37" s="333" t="e">
        <f>STDEV('2018-2019 By Site'!CA96:CA97)/SQRT(COUNT('2018-2019 By Site'!CA96:CA97))</f>
        <v>#DIV/0!</v>
      </c>
      <c r="CA37" s="333" t="e">
        <f>STDEV('2018-2019 By Site'!CB96:CB97)/SQRT(COUNT('2018-2019 By Site'!CB96:CB97))</f>
        <v>#DIV/0!</v>
      </c>
      <c r="CB37" s="333" t="e">
        <f>STDEV('2018-2019 By Site'!CC96:CC97)/SQRT(COUNT('2018-2019 By Site'!CC96:CC97))</f>
        <v>#DIV/0!</v>
      </c>
      <c r="CC37" s="333">
        <f>STDEV('2018-2019 By Site'!CD96:CD97)/SQRT(COUNT('2018-2019 By Site'!CD96:CD97))</f>
        <v>1090.7237512742099</v>
      </c>
      <c r="CD37" s="333" t="e">
        <f>STDEV('2018-2019 By Site'!CE96:CE97)/SQRT(COUNT('2018-2019 By Site'!CE96:CE97))</f>
        <v>#DIV/0!</v>
      </c>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s="13" customFormat="1" ht="15.75">
      <c r="A38" s="307"/>
      <c r="B38" s="327"/>
      <c r="C38" s="328" t="s">
        <v>253</v>
      </c>
      <c r="D38" s="1535"/>
      <c r="E38" s="331">
        <f>STDEV('2018-2019 By Site'!F192:F201)/SQRT(COUNT('2018-2019 By Site'!F192:F201))</f>
        <v>2.9382584915155032</v>
      </c>
      <c r="F38" s="331">
        <f>STDEV('2018-2019 By Site'!G192:G201)/SQRT(COUNT('2018-2019 By Site'!G192:G201))</f>
        <v>0.30666666666666664</v>
      </c>
      <c r="G38" s="331">
        <f>STDEV('2018-2019 By Site'!H192:H201)/SQRT(COUNT('2018-2019 By Site'!H192:H201))</f>
        <v>9.5736263237946734E-2</v>
      </c>
      <c r="H38" s="331">
        <f>STDEV('2018-2019 By Site'!I192:I201)/SQRT(COUNT('2018-2019 By Site'!I192:I201))</f>
        <v>1.2873247213782564</v>
      </c>
      <c r="I38" s="331">
        <f>STDEV('2018-2019 By Site'!J192:J201)/SQRT(COUNT('2018-2019 By Site'!J192:J201))</f>
        <v>0</v>
      </c>
      <c r="J38" s="331">
        <f>STDEV('2018-2019 By Site'!K192:K201)/SQRT(COUNT('2018-2019 By Site'!K192:K201))</f>
        <v>0</v>
      </c>
      <c r="K38" s="331">
        <f>STDEV('2018-2019 By Site'!L192:L201)/SQRT(COUNT('2018-2019 By Site'!L192:L201))</f>
        <v>0.77333333333333321</v>
      </c>
      <c r="L38" s="331">
        <f>STDEV('2018-2019 By Site'!M192:M201)/SQRT(COUNT('2018-2019 By Site'!M192:M201))</f>
        <v>1.3333333333333332E-2</v>
      </c>
      <c r="M38" s="331">
        <f>STDEV('2018-2019 By Site'!N192:N201)/SQRT(COUNT('2018-2019 By Site'!N192:N201))</f>
        <v>2.6666666666666665E-2</v>
      </c>
      <c r="N38" s="331">
        <f>STDEV('2018-2019 By Site'!O192:O201)/SQRT(COUNT('2018-2019 By Site'!O192:O201))</f>
        <v>0</v>
      </c>
      <c r="O38" s="331">
        <f>STDEV('2018-2019 By Site'!P192:P201)/SQRT(COUNT('2018-2019 By Site'!P192:P201))</f>
        <v>2.6666666666666665E-2</v>
      </c>
      <c r="P38" s="331">
        <f>STDEV('2018-2019 By Site'!Q192:Q201)/SQRT(COUNT('2018-2019 By Site'!Q192:Q201))</f>
        <v>0</v>
      </c>
      <c r="Q38" s="331" t="e">
        <f>STDEV('2018-2019 By Site'!R192:R201)/SQRT(COUNT('2018-2019 By Site'!R192:R201))</f>
        <v>#DIV/0!</v>
      </c>
      <c r="R38" s="331">
        <f>STDEV('2018-2019 By Site'!S192:S201)/SQRT(COUNT('2018-2019 By Site'!S192:S201))</f>
        <v>0</v>
      </c>
      <c r="S38" s="331">
        <f>STDEV('2018-2019 By Site'!T192:T201)/SQRT(COUNT('2018-2019 By Site'!T192:T201))</f>
        <v>0</v>
      </c>
      <c r="T38" s="331">
        <f>STDEV('2018-2019 By Site'!U192:U201)/SQRT(COUNT('2018-2019 By Site'!U192:U201))</f>
        <v>0</v>
      </c>
      <c r="U38" s="331">
        <f>STDEV('2018-2019 By Site'!V192:V201)/SQRT(COUNT('2018-2019 By Site'!V192:V201))</f>
        <v>0</v>
      </c>
      <c r="V38" s="331">
        <f>STDEV('2018-2019 By Site'!W192:W201)/SQRT(COUNT('2018-2019 By Site'!W192:W201))</f>
        <v>0</v>
      </c>
      <c r="W38" s="331">
        <f>STDEV('2018-2019 By Site'!X192:X201)/SQRT(COUNT('2018-2019 By Site'!X192:X201))</f>
        <v>1.3333333333333332E-2</v>
      </c>
      <c r="X38" s="331">
        <f>STDEV('2018-2019 By Site'!Y192:Y201)/SQRT(COUNT('2018-2019 By Site'!Y192:Y201))</f>
        <v>0</v>
      </c>
      <c r="Y38" s="331">
        <f>STDEV('2018-2019 By Site'!Z192:Z201)/SQRT(COUNT('2018-2019 By Site'!Z192:Z201))</f>
        <v>0</v>
      </c>
      <c r="Z38" s="331">
        <f>STDEV('2018-2019 By Site'!AA192:AA201)/SQRT(COUNT('2018-2019 By Site'!AA192:AA201))</f>
        <v>0</v>
      </c>
      <c r="AA38" s="331">
        <f>STDEV('2018-2019 By Site'!AB192:AB201)/SQRT(COUNT('2018-2019 By Site'!AB192:AB201))</f>
        <v>0</v>
      </c>
      <c r="AB38" s="331">
        <f>STDEV('2018-2019 By Site'!AC192:AC201)/SQRT(COUNT('2018-2019 By Site'!AC192:AC201))</f>
        <v>0</v>
      </c>
      <c r="AC38" s="331">
        <f>STDEV('2018-2019 By Site'!AD192:AD201)/SQRT(COUNT('2018-2019 By Site'!AD192:AD201))</f>
        <v>0</v>
      </c>
      <c r="AD38" s="331">
        <f>STDEV('2018-2019 By Site'!AE192:AE201)/SQRT(COUNT('2018-2019 By Site'!AE192:AE201))</f>
        <v>0</v>
      </c>
      <c r="AE38" s="331">
        <f>STDEV('2018-2019 By Site'!AF192:AF201)/SQRT(COUNT('2018-2019 By Site'!AF192:AF201))</f>
        <v>0</v>
      </c>
      <c r="AF38" s="331">
        <f>STDEV('2018-2019 By Site'!AG192:AG201)/SQRT(COUNT('2018-2019 By Site'!AG192:AG201))</f>
        <v>0</v>
      </c>
      <c r="AG38" s="331">
        <f>STDEV('2018-2019 By Site'!AH192:AH201)/SQRT(COUNT('2018-2019 By Site'!AH192:AH201))</f>
        <v>0</v>
      </c>
      <c r="AH38" s="331">
        <f>STDEV('2018-2019 By Site'!AI192:AI201)/SQRT(COUNT('2018-2019 By Site'!AI192:AI201))</f>
        <v>0</v>
      </c>
      <c r="AI38" s="331">
        <f>STDEV('2018-2019 By Site'!AJ192:AJ201)/SQRT(COUNT('2018-2019 By Site'!AJ192:AJ201))</f>
        <v>1.7777777777777778E-2</v>
      </c>
      <c r="AJ38" s="331">
        <f>STDEV('2018-2019 By Site'!AK192:AK201)/SQRT(COUNT('2018-2019 By Site'!AK192:AK201))</f>
        <v>0</v>
      </c>
      <c r="AK38" s="331">
        <f>STDEV('2018-2019 By Site'!AL192:AL201)/SQRT(COUNT('2018-2019 By Site'!AL192:AL201))</f>
        <v>0</v>
      </c>
      <c r="AL38" s="331">
        <f>STDEV('2018-2019 By Site'!AM192:AM201)/SQRT(COUNT('2018-2019 By Site'!AM192:AM201))</f>
        <v>0</v>
      </c>
      <c r="AM38" s="331">
        <f>STDEV('2018-2019 By Site'!AN192:AN201)/SQRT(COUNT('2018-2019 By Site'!AN192:AN201))</f>
        <v>4.8239914829071253</v>
      </c>
      <c r="AN38"/>
      <c r="AO38"/>
      <c r="AP38"/>
      <c r="AQ38" s="307"/>
      <c r="AR38" s="319"/>
      <c r="AS38" s="328" t="s">
        <v>253</v>
      </c>
      <c r="AT38" s="213"/>
      <c r="AU38" s="333">
        <f>STDEV('2018-2019 By Site'!AV98:AV101)/SQRT(COUNT('2018-2019 By Site'!A98:AV101))</f>
        <v>4.6688061528464795</v>
      </c>
      <c r="AV38" s="333">
        <f>STDEV('2018-2019 By Site'!AW98:AW101)/SQRT(COUNT('2018-2019 By Site'!B98:AW101))</f>
        <v>149.92055313029252</v>
      </c>
      <c r="AW38" s="333">
        <f>STDEV('2018-2019 By Site'!AX98:AX101)/SQRT(COUNT('2018-2019 By Site'!C98:AX101))</f>
        <v>0</v>
      </c>
      <c r="AX38" s="333">
        <f>STDEV('2018-2019 By Site'!AY98:AY101)/SQRT(COUNT('2018-2019 By Site'!D98:AY101))</f>
        <v>0.50973370329600742</v>
      </c>
      <c r="AY38" s="333">
        <f>STDEV('2018-2019 By Site'!AZ98:AZ101)/SQRT(COUNT('2018-2019 By Site'!E98:AZ101))</f>
        <v>36.585128228557572</v>
      </c>
      <c r="AZ38" s="333">
        <f>STDEV('2018-2019 By Site'!BA98:BA101)/SQRT(COUNT('2018-2019 By Site'!F98:BA101))</f>
        <v>0</v>
      </c>
      <c r="BA38" s="333">
        <f>STDEV('2018-2019 By Site'!BB98:BB101)/SQRT(COUNT('2018-2019 By Site'!G98:BB101))</f>
        <v>0</v>
      </c>
      <c r="BB38" s="333">
        <f>STDEV('2018-2019 By Site'!BC98:BC101)/SQRT(COUNT('2018-2019 By Site'!H98:BC101))</f>
        <v>0.49301655406349715</v>
      </c>
      <c r="BC38" s="333">
        <f>STDEV('2018-2019 By Site'!BD98:BD101)/SQRT(COUNT('2018-2019 By Site'!I98:BD101))</f>
        <v>0</v>
      </c>
      <c r="BD38" s="333">
        <f>STDEV('2018-2019 By Site'!BE98:BE101)/SQRT(COUNT('2018-2019 By Site'!J98:BE101))</f>
        <v>0</v>
      </c>
      <c r="BE38" s="333">
        <f>STDEV('2018-2019 By Site'!BF98:BF101)/SQRT(COUNT('2018-2019 By Site'!K98:BF101))</f>
        <v>0</v>
      </c>
      <c r="BF38" s="333">
        <f>STDEV('2018-2019 By Site'!BG98:BG101)/SQRT(COUNT('2018-2019 By Site'!L98:BG101))</f>
        <v>0</v>
      </c>
      <c r="BG38" s="333" t="e">
        <f>STDEV('2018-2019 By Site'!BH98:BH101)/SQRT(COUNT('2018-2019 By Site'!M98:BH101))</f>
        <v>#DIV/0!</v>
      </c>
      <c r="BH38" s="333">
        <f>STDEV('2018-2019 By Site'!BI98:BI101)/SQRT(COUNT('2018-2019 By Site'!N98:BI101))</f>
        <v>0</v>
      </c>
      <c r="BI38" s="333">
        <f>STDEV('2018-2019 By Site'!BJ98:BJ101)/SQRT(COUNT('2018-2019 By Site'!O98:BJ101))</f>
        <v>0</v>
      </c>
      <c r="BJ38" s="333">
        <f>STDEV('2018-2019 By Site'!BK98:BK101)/SQRT(COUNT('2018-2019 By Site'!P98:BK101))</f>
        <v>0</v>
      </c>
      <c r="BK38" s="333">
        <f>STDEV('2018-2019 By Site'!BL98:BL101)/SQRT(COUNT('2018-2019 By Site'!Q98:BL101))</f>
        <v>0</v>
      </c>
      <c r="BL38" s="333">
        <f>STDEV('2018-2019 By Site'!BM98:BM101)/SQRT(COUNT('2018-2019 By Site'!R98:BM101))</f>
        <v>0</v>
      </c>
      <c r="BM38" s="333">
        <f>STDEV('2018-2019 By Site'!BN98:BN101)/SQRT(COUNT('2018-2019 By Site'!S98:BN101))</f>
        <v>0.48525202858926825</v>
      </c>
      <c r="BN38" s="333">
        <f>STDEV('2018-2019 By Site'!BO98:BO101)/SQRT(COUNT('2018-2019 By Site'!T98:BO101))</f>
        <v>0</v>
      </c>
      <c r="BO38" s="333">
        <f>STDEV('2018-2019 By Site'!BP98:BP101)/SQRT(COUNT('2018-2019 By Site'!U98:BP101))</f>
        <v>0</v>
      </c>
      <c r="BP38" s="333">
        <f>STDEV('2018-2019 By Site'!BQ98:BQ101)/SQRT(COUNT('2018-2019 By Site'!V98:BQ101))</f>
        <v>0</v>
      </c>
      <c r="BQ38" s="333">
        <f>STDEV('2018-2019 By Site'!BR98:BR101)/SQRT(COUNT('2018-2019 By Site'!W98:BR101))</f>
        <v>0</v>
      </c>
      <c r="BR38" s="333">
        <f>STDEV('2018-2019 By Site'!BS98:BS101)/SQRT(COUNT('2018-2019 By Site'!X98:BS101))</f>
        <v>0</v>
      </c>
      <c r="BS38" s="333">
        <f>STDEV('2018-2019 By Site'!BT98:BT101)/SQRT(COUNT('2018-2019 By Site'!Y98:BT101))</f>
        <v>0</v>
      </c>
      <c r="BT38" s="333">
        <f>STDEV('2018-2019 By Site'!BU98:BU101)/SQRT(COUNT('2018-2019 By Site'!Z98:BU101))</f>
        <v>0</v>
      </c>
      <c r="BU38" s="333">
        <f>STDEV('2018-2019 By Site'!BV98:BV101)/SQRT(COUNT('2018-2019 By Site'!AA98:BV101))</f>
        <v>0</v>
      </c>
      <c r="BV38" s="333">
        <f>STDEV('2018-2019 By Site'!BW98:BW101)/SQRT(COUNT('2018-2019 By Site'!AB98:BW101))</f>
        <v>0</v>
      </c>
      <c r="BW38" s="333">
        <f>STDEV('2018-2019 By Site'!BX98:BX101)/SQRT(COUNT('2018-2019 By Site'!AC98:BX101))</f>
        <v>0</v>
      </c>
      <c r="BX38" s="333">
        <f>STDEV('2018-2019 By Site'!BY98:BY101)/SQRT(COUNT('2018-2019 By Site'!AD98:BY101))</f>
        <v>0</v>
      </c>
      <c r="BY38" s="333">
        <f>STDEV('2018-2019 By Site'!BZ98:BZ101)/SQRT(COUNT('2018-2019 By Site'!AE98:BZ101))</f>
        <v>0</v>
      </c>
      <c r="BZ38" s="333">
        <f>STDEV('2018-2019 By Site'!CA98:CA101)/SQRT(COUNT('2018-2019 By Site'!AF98:CA101))</f>
        <v>0</v>
      </c>
      <c r="CA38" s="333">
        <f>STDEV('2018-2019 By Site'!CB98:CB101)/SQRT(COUNT('2018-2019 By Site'!AG98:CB101))</f>
        <v>0</v>
      </c>
      <c r="CB38" s="333">
        <f>STDEV('2018-2019 By Site'!CC98:CC101)/SQRT(COUNT('2018-2019 By Site'!AH98:CC101))</f>
        <v>0</v>
      </c>
      <c r="CC38" s="333">
        <f>STDEV('2018-2019 By Site'!CD98:CD101)/SQRT(COUNT('2018-2019 By Site'!AI98:CD101))</f>
        <v>118.35319717514587</v>
      </c>
      <c r="CD38" s="333" t="e">
        <f>STDEV('2018-2019 By Site'!CE98:CE101)/SQRT(COUNT('2018-2019 By Site'!AJ98:CE101))</f>
        <v>#DIV/0!</v>
      </c>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row>
    <row r="39" spans="1:256" s="308" customFormat="1" ht="18">
      <c r="A39" s="308" t="s">
        <v>94</v>
      </c>
      <c r="B39" s="318" t="s">
        <v>249</v>
      </c>
      <c r="C39" s="308" t="s">
        <v>219</v>
      </c>
      <c r="E39" s="330">
        <f>AVERAGE('2018-2019 By Site'!F135:F144)</f>
        <v>68.933333333333351</v>
      </c>
      <c r="F39" s="330">
        <f>AVERAGE('2018-2019 By Site'!G135:G144)</f>
        <v>7.2800000000000029</v>
      </c>
      <c r="G39" s="330">
        <f>AVERAGE('2018-2019 By Site'!H135:H144)</f>
        <v>17.986666666666668</v>
      </c>
      <c r="H39" s="330">
        <f>AVERAGE('2018-2019 By Site'!I135:I144)</f>
        <v>3.7600000000000002</v>
      </c>
      <c r="I39" s="330">
        <f>AVERAGE('2018-2019 By Site'!J135:J144)</f>
        <v>1.3333333333333332E-2</v>
      </c>
      <c r="J39" s="330">
        <f>AVERAGE('2018-2019 By Site'!K135:K144)</f>
        <v>0</v>
      </c>
      <c r="K39" s="330">
        <f>AVERAGE('2018-2019 By Site'!L135:L144)</f>
        <v>0.08</v>
      </c>
      <c r="L39" s="330">
        <f>AVERAGE('2018-2019 By Site'!M135:M144)</f>
        <v>0</v>
      </c>
      <c r="M39" s="330">
        <f>AVERAGE('2018-2019 By Site'!N135:N144)</f>
        <v>2.6666666666666665E-2</v>
      </c>
      <c r="N39" s="330">
        <f>AVERAGE('2018-2019 By Site'!O135:O144)</f>
        <v>0</v>
      </c>
      <c r="O39" s="330">
        <v>0</v>
      </c>
      <c r="P39" s="330">
        <f>AVERAGE('2018-2019 By Site'!Q135:Q144)</f>
        <v>0</v>
      </c>
      <c r="Q39" s="330"/>
      <c r="R39" s="330">
        <f>AVERAGE('2018-2019 By Site'!S135:S144)</f>
        <v>0</v>
      </c>
      <c r="S39" s="330">
        <f>AVERAGE('2018-2019 By Site'!T135:T144)</f>
        <v>0</v>
      </c>
      <c r="T39" s="330">
        <f>AVERAGE('2018-2019 By Site'!U135:U144)</f>
        <v>0</v>
      </c>
      <c r="U39" s="330">
        <f>AVERAGE('2018-2019 By Site'!V135:V144)</f>
        <v>0</v>
      </c>
      <c r="V39" s="330">
        <v>0</v>
      </c>
      <c r="W39" s="330">
        <f>AVERAGE('2018-2019 By Site'!X135:X144)</f>
        <v>0</v>
      </c>
      <c r="X39" s="330">
        <f>AVERAGE('2018-2019 By Site'!Y135:Y144)</f>
        <v>0</v>
      </c>
      <c r="Y39" s="330">
        <f>AVERAGE('2018-2019 By Site'!Z135:Z144)</f>
        <v>0</v>
      </c>
      <c r="Z39" s="330">
        <f>AVERAGE('2018-2019 By Site'!AA135:AA144)</f>
        <v>0</v>
      </c>
      <c r="AA39" s="330">
        <v>0</v>
      </c>
      <c r="AB39" s="330">
        <v>0</v>
      </c>
      <c r="AC39" s="330">
        <v>0</v>
      </c>
      <c r="AD39" s="330">
        <v>0</v>
      </c>
      <c r="AE39" s="330">
        <f>AVERAGE('2018-2019 By Site'!AF135:AF144)</f>
        <v>0</v>
      </c>
      <c r="AF39" s="330">
        <f>AVERAGE('2018-2019 By Site'!AG135:AG144)</f>
        <v>0</v>
      </c>
      <c r="AG39" s="330">
        <v>0</v>
      </c>
      <c r="AH39" s="330">
        <v>0</v>
      </c>
      <c r="AI39" s="330">
        <f>AVERAGE('2018-2019 By Site'!AJ135:AJ144)</f>
        <v>0</v>
      </c>
      <c r="AJ39" s="330">
        <v>0</v>
      </c>
      <c r="AK39" s="330">
        <v>0</v>
      </c>
      <c r="AL39" s="330">
        <v>0</v>
      </c>
      <c r="AM39" s="324">
        <v>98.079666666666697</v>
      </c>
      <c r="AN39"/>
      <c r="AO39" s="267">
        <f t="shared" si="0"/>
        <v>98.080000000000027</v>
      </c>
      <c r="AP39"/>
      <c r="AQ39" s="306" t="s">
        <v>94</v>
      </c>
      <c r="AR39" s="315" t="s">
        <v>254</v>
      </c>
      <c r="AS39" s="312" t="s">
        <v>250</v>
      </c>
      <c r="AT39" s="1534"/>
      <c r="AU39" s="334">
        <f>AVERAGE('2018-2019 By Site'!AV67:AV68)</f>
        <v>280.32619775739045</v>
      </c>
      <c r="AV39" s="334">
        <f>AVERAGE('2018-2019 By Site'!AW67:AW68)</f>
        <v>96.839959225280325</v>
      </c>
      <c r="AW39" s="334">
        <f>AVERAGE('2018-2019 By Site'!AX67:AX68)</f>
        <v>0</v>
      </c>
      <c r="AX39" s="334">
        <f>AVERAGE('2018-2019 By Site'!AY67:AY68)</f>
        <v>0</v>
      </c>
      <c r="AY39" s="334">
        <f>AVERAGE('2018-2019 By Site'!AZ67:AZ68)</f>
        <v>0</v>
      </c>
      <c r="AZ39" s="334">
        <f>AVERAGE('2018-2019 By Site'!BA67:BA68)</f>
        <v>61.162079510703364</v>
      </c>
      <c r="BA39" s="334">
        <f>AVERAGE('2018-2019 By Site'!BB67:BB68)</f>
        <v>50.968399592252808</v>
      </c>
      <c r="BB39" s="334">
        <f>AVERAGE('2018-2019 By Site'!BC67:BC68)</f>
        <v>0</v>
      </c>
      <c r="BC39" s="334">
        <f>AVERAGE('2018-2019 By Site'!BD67:BD68)</f>
        <v>0</v>
      </c>
      <c r="BD39" s="334">
        <f>AVERAGE('2018-2019 By Site'!BE67:BE68)</f>
        <v>0</v>
      </c>
      <c r="BE39" s="334">
        <v>0</v>
      </c>
      <c r="BF39" s="334">
        <f>AVERAGE('2018-2019 By Site'!BG67:BG68)</f>
        <v>0</v>
      </c>
      <c r="BG39" s="335"/>
      <c r="BH39" s="334">
        <f>AVERAGE('2018-2019 By Site'!BI67:BI68)</f>
        <v>0</v>
      </c>
      <c r="BI39" s="334">
        <f>AVERAGE('2018-2019 By Site'!BJ67:BJ68)</f>
        <v>0</v>
      </c>
      <c r="BJ39" s="334">
        <f>AVERAGE('2018-2019 By Site'!BK67:BK68)</f>
        <v>0</v>
      </c>
      <c r="BK39" s="334">
        <f>AVERAGE('2018-2019 By Site'!BL67:BL68)</f>
        <v>5.0968399592252807</v>
      </c>
      <c r="BL39" s="334">
        <f>AVERAGE('2018-2019 By Site'!BM67:BM68)</f>
        <v>0</v>
      </c>
      <c r="BM39" s="334">
        <v>0</v>
      </c>
      <c r="BN39" s="334">
        <f>AVERAGE('2018-2019 By Site'!BO67:BO68)</f>
        <v>0</v>
      </c>
      <c r="BO39" s="334">
        <f>AVERAGE('2018-2019 By Site'!BP67:BP68)</f>
        <v>0</v>
      </c>
      <c r="BP39" s="334">
        <f>AVERAGE('2018-2019 By Site'!BQ67:BQ68)</f>
        <v>0</v>
      </c>
      <c r="BQ39" s="334">
        <v>0</v>
      </c>
      <c r="BR39" s="334">
        <v>0</v>
      </c>
      <c r="BS39" s="334">
        <v>0</v>
      </c>
      <c r="BT39" s="334">
        <v>0</v>
      </c>
      <c r="BU39" s="334">
        <f>AVERAGE('2018-2019 By Site'!BV67:BV68)</f>
        <v>0</v>
      </c>
      <c r="BV39" s="334">
        <f>AVERAGE('2018-2019 By Site'!BW67:BW68)</f>
        <v>0</v>
      </c>
      <c r="BW39" s="334">
        <v>0</v>
      </c>
      <c r="BX39" s="334">
        <v>0</v>
      </c>
      <c r="BY39" s="334">
        <f>AVERAGE('2018-2019 By Site'!BZ67:BZ68)</f>
        <v>0</v>
      </c>
      <c r="BZ39" s="334">
        <v>0</v>
      </c>
      <c r="CA39" s="334">
        <v>0</v>
      </c>
      <c r="CB39" s="334">
        <v>0</v>
      </c>
      <c r="CC39" s="324">
        <v>494.39347604485221</v>
      </c>
      <c r="CD39" s="586">
        <f>SUM(AU39:CB39)</f>
        <v>494.39347604485221</v>
      </c>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row>
    <row r="40" spans="1:256" s="308" customFormat="1" ht="18">
      <c r="A40" s="308" t="s">
        <v>94</v>
      </c>
      <c r="B40" s="318" t="s">
        <v>251</v>
      </c>
      <c r="C40" s="308" t="s">
        <v>219</v>
      </c>
      <c r="D40" s="308">
        <v>0</v>
      </c>
      <c r="E40" s="330">
        <f>AVERAGE('2018-2019 By Site'!F145:F154)</f>
        <v>2.4266666666666667</v>
      </c>
      <c r="F40" s="330">
        <f>AVERAGE('2018-2019 By Site'!G145:G154)</f>
        <v>0.49333333333333335</v>
      </c>
      <c r="G40" s="330">
        <f>AVERAGE('2018-2019 By Site'!H145:H154)</f>
        <v>1.0266666666666666</v>
      </c>
      <c r="H40" s="330">
        <f>AVERAGE('2018-2019 By Site'!I145:I154)</f>
        <v>1.8399999999999999</v>
      </c>
      <c r="I40" s="330">
        <f>AVERAGE('2018-2019 By Site'!J145:J154)</f>
        <v>0</v>
      </c>
      <c r="J40" s="330">
        <f>AVERAGE('2018-2019 By Site'!K145:K154)</f>
        <v>1.3333333333333332E-2</v>
      </c>
      <c r="K40" s="330">
        <f>AVERAGE('2018-2019 By Site'!L145:L154)</f>
        <v>0.2</v>
      </c>
      <c r="L40" s="330">
        <f>AVERAGE('2018-2019 By Site'!M145:M154)</f>
        <v>0</v>
      </c>
      <c r="M40" s="330">
        <f>AVERAGE('2018-2019 By Site'!N145:N154)</f>
        <v>6.6666666666666666E-2</v>
      </c>
      <c r="N40" s="330">
        <f>AVERAGE('2018-2019 By Site'!O145:O154)</f>
        <v>0</v>
      </c>
      <c r="O40" s="330">
        <f>AVERAGE('2018-2019 By Site'!P145:P154)</f>
        <v>1.3333333333333332E-2</v>
      </c>
      <c r="P40" s="330">
        <f>AVERAGE('2018-2019 By Site'!Q145:Q154)</f>
        <v>0.04</v>
      </c>
      <c r="Q40" s="330"/>
      <c r="R40" s="330">
        <f>AVERAGE('2018-2019 By Site'!S145:S154)</f>
        <v>0</v>
      </c>
      <c r="S40" s="330">
        <f>AVERAGE('2018-2019 By Site'!T145:T154)</f>
        <v>0</v>
      </c>
      <c r="T40" s="330">
        <f>AVERAGE('2018-2019 By Site'!U145:U154)</f>
        <v>2.6666666666666665E-2</v>
      </c>
      <c r="U40" s="330">
        <f>AVERAGE('2018-2019 By Site'!V145:V154)</f>
        <v>0</v>
      </c>
      <c r="V40" s="330">
        <f>AVERAGE('2018-2019 By Site'!W145:W154)</f>
        <v>1.3333333333333332E-2</v>
      </c>
      <c r="W40" s="330">
        <f>AVERAGE('2018-2019 By Site'!X145:X154)</f>
        <v>0</v>
      </c>
      <c r="X40" s="330">
        <f>AVERAGE('2018-2019 By Site'!Y145:Y154)</f>
        <v>0</v>
      </c>
      <c r="Y40" s="330">
        <f>AVERAGE('2018-2019 By Site'!Z145:Z154)</f>
        <v>0</v>
      </c>
      <c r="Z40" s="330">
        <f>AVERAGE('2018-2019 By Site'!AA145:AA154)</f>
        <v>0</v>
      </c>
      <c r="AA40" s="330">
        <f>AVERAGE('2018-2019 By Site'!AB145:AB154)</f>
        <v>0</v>
      </c>
      <c r="AB40" s="330">
        <f>AVERAGE('2018-2019 By Site'!AC145:AC154)</f>
        <v>0</v>
      </c>
      <c r="AC40" s="330">
        <f>AVERAGE('2018-2019 By Site'!AD145:AD154)</f>
        <v>0</v>
      </c>
      <c r="AD40" s="330">
        <f>AVERAGE('2018-2019 By Site'!AE145:AE154)</f>
        <v>0</v>
      </c>
      <c r="AE40" s="330">
        <f>AVERAGE('2018-2019 By Site'!AF145:AF154)</f>
        <v>0</v>
      </c>
      <c r="AF40" s="330">
        <f>AVERAGE('2018-2019 By Site'!AG145:AG154)</f>
        <v>0</v>
      </c>
      <c r="AG40" s="330">
        <f>AVERAGE('2018-2019 By Site'!AH145:AH154)</f>
        <v>0</v>
      </c>
      <c r="AH40" s="330">
        <f>AVERAGE('2018-2019 By Site'!AI145:AI154)</f>
        <v>0</v>
      </c>
      <c r="AI40" s="330">
        <f>AVERAGE('2018-2019 By Site'!AJ145:AJ154)</f>
        <v>0</v>
      </c>
      <c r="AJ40" s="330">
        <f>AVERAGE('2018-2019 By Site'!AK145:AK154)</f>
        <v>0</v>
      </c>
      <c r="AK40" s="330">
        <f>AVERAGE('2018-2019 By Site'!AL145:AL154)</f>
        <v>0</v>
      </c>
      <c r="AL40" s="330">
        <f>AVERAGE('2018-2019 By Site'!AM145:AM154)</f>
        <v>0</v>
      </c>
      <c r="AM40" s="324">
        <v>6.1599999999999993</v>
      </c>
      <c r="AN40"/>
      <c r="AO40" s="267">
        <f t="shared" si="0"/>
        <v>6.16</v>
      </c>
      <c r="AP40"/>
      <c r="AQ40" s="306" t="s">
        <v>94</v>
      </c>
      <c r="AR40" s="315">
        <v>2019</v>
      </c>
      <c r="AS40" s="312" t="s">
        <v>250</v>
      </c>
      <c r="AT40" s="1534">
        <v>0</v>
      </c>
      <c r="AU40" s="334">
        <f>AVERAGE('2018-2019 By Site'!AV69:AV72)</f>
        <v>8.2349999999999994</v>
      </c>
      <c r="AV40" s="334">
        <f>AVERAGE('2018-2019 By Site'!AW69:AW72)</f>
        <v>230.58</v>
      </c>
      <c r="AW40" s="334">
        <f>AVERAGE('2018-2019 By Site'!AX69:AX72)</f>
        <v>0</v>
      </c>
      <c r="AX40" s="334">
        <f>AVERAGE('2018-2019 By Site'!AY69:AY72)</f>
        <v>8.2349999999999994</v>
      </c>
      <c r="AY40" s="334">
        <f>AVERAGE('2018-2019 By Site'!AZ69:AZ72)</f>
        <v>301.95</v>
      </c>
      <c r="AZ40" s="334">
        <f>AVERAGE('2018-2019 By Site'!BA69:BA72)</f>
        <v>2.7450000000000001</v>
      </c>
      <c r="BA40" s="334">
        <f>AVERAGE('2018-2019 By Site'!BB69:BB72)</f>
        <v>0</v>
      </c>
      <c r="BB40" s="334">
        <f>AVERAGE('2018-2019 By Site'!BC69:BC72)</f>
        <v>5.49</v>
      </c>
      <c r="BC40" s="334">
        <f>AVERAGE('2018-2019 By Site'!BD69:BD72)</f>
        <v>0</v>
      </c>
      <c r="BD40" s="334">
        <f>AVERAGE('2018-2019 By Site'!BE69:BE72)</f>
        <v>0</v>
      </c>
      <c r="BE40" s="334">
        <f>AVERAGE('2018-2019 By Site'!BF69:BF72)</f>
        <v>0</v>
      </c>
      <c r="BF40" s="334">
        <f>AVERAGE('2018-2019 By Site'!BG69:BG72)</f>
        <v>0</v>
      </c>
      <c r="BG40" s="335"/>
      <c r="BH40" s="334">
        <f>AVERAGE('2018-2019 By Site'!BI69:BI72)</f>
        <v>0</v>
      </c>
      <c r="BI40" s="334">
        <f>AVERAGE('2018-2019 By Site'!BJ69:BJ72)</f>
        <v>0</v>
      </c>
      <c r="BJ40" s="334">
        <f>AVERAGE('2018-2019 By Site'!BK69:BK72)</f>
        <v>0</v>
      </c>
      <c r="BK40" s="334">
        <f>AVERAGE('2018-2019 By Site'!BL69:BL72)</f>
        <v>0</v>
      </c>
      <c r="BL40" s="334">
        <f>AVERAGE('2018-2019 By Site'!BM69:BM72)</f>
        <v>0</v>
      </c>
      <c r="BM40" s="334">
        <f>AVERAGE('2018-2019 By Site'!BN69:BN72)</f>
        <v>0</v>
      </c>
      <c r="BN40" s="334">
        <f>AVERAGE('2018-2019 By Site'!BO69:BO72)</f>
        <v>0</v>
      </c>
      <c r="BO40" s="334">
        <f>AVERAGE('2018-2019 By Site'!BP69:BP72)</f>
        <v>2.7450000000000001</v>
      </c>
      <c r="BP40" s="334">
        <f>AVERAGE('2018-2019 By Site'!BQ69:BQ72)</f>
        <v>0</v>
      </c>
      <c r="BQ40" s="334">
        <f>AVERAGE('2018-2019 By Site'!BR69:BR72)</f>
        <v>0</v>
      </c>
      <c r="BR40" s="334">
        <f>AVERAGE('2018-2019 By Site'!BS69:BS72)</f>
        <v>0</v>
      </c>
      <c r="BS40" s="334">
        <f>AVERAGE('2018-2019 By Site'!BT69:BT72)</f>
        <v>0</v>
      </c>
      <c r="BT40" s="334">
        <f>AVERAGE('2018-2019 By Site'!BU69:BU72)</f>
        <v>0</v>
      </c>
      <c r="BU40" s="334">
        <f>AVERAGE('2018-2019 By Site'!BV69:BV72)</f>
        <v>0</v>
      </c>
      <c r="BV40" s="334">
        <f>AVERAGE('2018-2019 By Site'!BW69:BW72)</f>
        <v>0</v>
      </c>
      <c r="BW40" s="334">
        <f>AVERAGE('2018-2019 By Site'!BX69:BX72)</f>
        <v>0</v>
      </c>
      <c r="BX40" s="334">
        <f>AVERAGE('2018-2019 By Site'!BY69:BY72)</f>
        <v>0</v>
      </c>
      <c r="BY40" s="334">
        <f>AVERAGE('2018-2019 By Site'!BZ69:BZ72)</f>
        <v>0</v>
      </c>
      <c r="BZ40" s="334">
        <f>AVERAGE('2018-2019 By Site'!CA69:CA72)</f>
        <v>0</v>
      </c>
      <c r="CA40" s="334">
        <f>AVERAGE('2018-2019 By Site'!CB69:CB72)</f>
        <v>0</v>
      </c>
      <c r="CB40" s="334">
        <f>AVERAGE('2018-2019 By Site'!CC69:CC72)</f>
        <v>0</v>
      </c>
      <c r="CC40" s="324">
        <v>559.9799999999999</v>
      </c>
      <c r="CD40" s="586">
        <f>SUM(AU40:CB40)</f>
        <v>559.98</v>
      </c>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row>
    <row r="41" spans="1:256" s="13" customFormat="1" ht="15.75">
      <c r="A41" s="307"/>
      <c r="B41" s="327"/>
      <c r="C41" s="328" t="s">
        <v>252</v>
      </c>
      <c r="D41" s="1535"/>
      <c r="E41" s="331">
        <f>STDEV('2018-2019 By Site'!F135:F144)/SQRT(COUNT('2018-2019 By Site'!F135:F144))</f>
        <v>50.357061858416088</v>
      </c>
      <c r="F41" s="331">
        <f>STDEV('2018-2019 By Site'!G135:G144)/SQRT(COUNT('2018-2019 By Site'!G135:G144))</f>
        <v>7.2355828555313542</v>
      </c>
      <c r="G41" s="331">
        <f>STDEV('2018-2019 By Site'!H135:H144)/SQRT(COUNT('2018-2019 By Site'!H135:H144))</f>
        <v>10.002951663149663</v>
      </c>
      <c r="H41" s="331">
        <f>STDEV('2018-2019 By Site'!I135:I144)/SQRT(COUNT('2018-2019 By Site'!I135:I144))</f>
        <v>1.060128107795596</v>
      </c>
      <c r="I41" s="331">
        <f>STDEV('2018-2019 By Site'!J135:J144)/SQRT(COUNT('2018-2019 By Site'!J135:J144))</f>
        <v>1.3333333333333332E-2</v>
      </c>
      <c r="J41" s="331">
        <f>STDEV('2018-2019 By Site'!K135:K144)/SQRT(COUNT('2018-2019 By Site'!K135:K144))</f>
        <v>0</v>
      </c>
      <c r="K41" s="331">
        <f>STDEV('2018-2019 By Site'!L135:L144)/SQRT(COUNT('2018-2019 By Site'!L135:L144))</f>
        <v>4.5324617898602537E-2</v>
      </c>
      <c r="L41" s="331">
        <f>STDEV('2018-2019 By Site'!M135:M144)/SQRT(COUNT('2018-2019 By Site'!M135:M144))</f>
        <v>0</v>
      </c>
      <c r="M41" s="331">
        <f>STDEV('2018-2019 By Site'!N135:N144)/SQRT(COUNT('2018-2019 By Site'!N135:N144))</f>
        <v>1.7777777777777778E-2</v>
      </c>
      <c r="N41" s="331">
        <f>STDEV('2018-2019 By Site'!O135:O144)/SQRT(COUNT('2018-2019 By Site'!O135:O144))</f>
        <v>0</v>
      </c>
      <c r="O41" s="331" t="e">
        <f>STDEV('2018-2019 By Site'!P135:P144)/SQRT(COUNT('2018-2019 By Site'!P135:P144))</f>
        <v>#DIV/0!</v>
      </c>
      <c r="P41" s="331">
        <f>STDEV('2018-2019 By Site'!Q135:Q144)/SQRT(COUNT('2018-2019 By Site'!Q135:Q144))</f>
        <v>0</v>
      </c>
      <c r="Q41" s="331" t="e">
        <f>STDEV('2018-2019 By Site'!R135:R144)/SQRT(COUNT('2018-2019 By Site'!R135:R144))</f>
        <v>#DIV/0!</v>
      </c>
      <c r="R41" s="331">
        <f>STDEV('2018-2019 By Site'!S135:S144)/SQRT(COUNT('2018-2019 By Site'!S135:S144))</f>
        <v>0</v>
      </c>
      <c r="S41" s="331">
        <f>STDEV('2018-2019 By Site'!T135:T144)/SQRT(COUNT('2018-2019 By Site'!T135:T144))</f>
        <v>0</v>
      </c>
      <c r="T41" s="331">
        <f>STDEV('2018-2019 By Site'!U135:U144)/SQRT(COUNT('2018-2019 By Site'!U135:U144))</f>
        <v>0</v>
      </c>
      <c r="U41" s="331">
        <f>STDEV('2018-2019 By Site'!V135:V144)/SQRT(COUNT('2018-2019 By Site'!V135:V144))</f>
        <v>0</v>
      </c>
      <c r="V41" s="331" t="e">
        <f>STDEV('2018-2019 By Site'!W135:W144)/SQRT(COUNT('2018-2019 By Site'!W135:W144))</f>
        <v>#DIV/0!</v>
      </c>
      <c r="W41" s="331">
        <f>STDEV('2018-2019 By Site'!X135:X144)/SQRT(COUNT('2018-2019 By Site'!X135:X144))</f>
        <v>0</v>
      </c>
      <c r="X41" s="331">
        <f>STDEV('2018-2019 By Site'!Y135:Y144)/SQRT(COUNT('2018-2019 By Site'!Y135:Y144))</f>
        <v>0</v>
      </c>
      <c r="Y41" s="331">
        <f>STDEV('2018-2019 By Site'!Z135:Z144)/SQRT(COUNT('2018-2019 By Site'!Z135:Z144))</f>
        <v>0</v>
      </c>
      <c r="Z41" s="331">
        <f>STDEV('2018-2019 By Site'!AA135:AA144)/SQRT(COUNT('2018-2019 By Site'!AA135:AA144))</f>
        <v>0</v>
      </c>
      <c r="AA41" s="331" t="e">
        <f>STDEV('2018-2019 By Site'!AB135:AB144)/SQRT(COUNT('2018-2019 By Site'!AB135:AB144))</f>
        <v>#DIV/0!</v>
      </c>
      <c r="AB41" s="331" t="e">
        <f>STDEV('2018-2019 By Site'!AC135:AC144)/SQRT(COUNT('2018-2019 By Site'!AC135:AC144))</f>
        <v>#DIV/0!</v>
      </c>
      <c r="AC41" s="331" t="e">
        <f>STDEV('2018-2019 By Site'!AD135:AD144)/SQRT(COUNT('2018-2019 By Site'!AD135:AD144))</f>
        <v>#DIV/0!</v>
      </c>
      <c r="AD41" s="331" t="e">
        <f>STDEV('2018-2019 By Site'!AE135:AE144)/SQRT(COUNT('2018-2019 By Site'!AE135:AE144))</f>
        <v>#DIV/0!</v>
      </c>
      <c r="AE41" s="331">
        <f>STDEV('2018-2019 By Site'!AF135:AF144)/SQRT(COUNT('2018-2019 By Site'!AF135:AF144))</f>
        <v>0</v>
      </c>
      <c r="AF41" s="331">
        <f>STDEV('2018-2019 By Site'!AG135:AG144)/SQRT(COUNT('2018-2019 By Site'!AG135:AG144))</f>
        <v>0</v>
      </c>
      <c r="AG41" s="331" t="e">
        <f>STDEV('2018-2019 By Site'!AH135:AH144)/SQRT(COUNT('2018-2019 By Site'!AH135:AH144))</f>
        <v>#DIV/0!</v>
      </c>
      <c r="AH41" s="331" t="e">
        <f>STDEV('2018-2019 By Site'!AI135:AI144)/SQRT(COUNT('2018-2019 By Site'!AI135:AI144))</f>
        <v>#DIV/0!</v>
      </c>
      <c r="AI41" s="331">
        <f>STDEV('2018-2019 By Site'!AJ135:AJ144)/SQRT(COUNT('2018-2019 By Site'!AJ135:AJ144))</f>
        <v>0</v>
      </c>
      <c r="AJ41" s="331" t="e">
        <f>STDEV('2018-2019 By Site'!AK135:AK144)/SQRT(COUNT('2018-2019 By Site'!AK135:AK144))</f>
        <v>#DIV/0!</v>
      </c>
      <c r="AK41" s="331" t="e">
        <f>STDEV('2018-2019 By Site'!AL135:AL144)/SQRT(COUNT('2018-2019 By Site'!AL135:AL144))</f>
        <v>#DIV/0!</v>
      </c>
      <c r="AL41" s="331" t="e">
        <f>STDEV('2018-2019 By Site'!AM135:AM144)/SQRT(COUNT('2018-2019 By Site'!AM135:AM144))</f>
        <v>#DIV/0!</v>
      </c>
      <c r="AM41" s="331">
        <f>STDEV('2018-2019 By Site'!AN135:AN144)/SQRT(COUNT('2018-2019 By Site'!AN135:AN144))</f>
        <v>58.487873007050688</v>
      </c>
      <c r="AN41"/>
      <c r="AO41"/>
      <c r="AP41"/>
      <c r="AQ41" s="307"/>
      <c r="AR41" s="321"/>
      <c r="AS41" s="328" t="s">
        <v>252</v>
      </c>
      <c r="AT41" s="213"/>
      <c r="AU41" s="333">
        <f>STDEV('2018-2019 By Site'!AV67:AV68)/SQRT(COUNT('2018-2019 By Site'!AV67:AV68))</f>
        <v>229.35779816513761</v>
      </c>
      <c r="AV41" s="333">
        <f>STDEV('2018-2019 By Site'!AW38:AW46)/SQRT(COUNT('2018-2019 By Site'!AW38:AW46))</f>
        <v>132.7146625446637</v>
      </c>
      <c r="AW41" s="333">
        <f>STDEV('2018-2019 By Site'!AX38:AX46)/SQRT(COUNT('2018-2019 By Site'!AX38:AX46))</f>
        <v>2.0205402351249893</v>
      </c>
      <c r="AX41" s="333">
        <f>STDEV('2018-2019 By Site'!AY38:AY46)/SQRT(COUNT('2018-2019 By Site'!AY38:AY46))</f>
        <v>1.8896243533093808</v>
      </c>
      <c r="AY41" s="333">
        <f>STDEV('2018-2019 By Site'!AZ38:AZ46)/SQRT(COUNT('2018-2019 By Site'!AZ38:AZ46))</f>
        <v>13.923748202800631</v>
      </c>
      <c r="AZ41" s="333">
        <f>STDEV('2018-2019 By Site'!BA38:BA46)/SQRT(COUNT('2018-2019 By Site'!BA38:BA46))</f>
        <v>3.7792487066187617</v>
      </c>
      <c r="BA41" s="333">
        <f>STDEV('2018-2019 By Site'!BB38:BB46)/SQRT(COUNT('2018-2019 By Site'!BB38:BB46))</f>
        <v>0</v>
      </c>
      <c r="BB41" s="333">
        <f>STDEV('2018-2019 By Site'!BC38:BC46)/SQRT(COUNT('2018-2019 By Site'!BC38:BC46))</f>
        <v>5.7451622118781973</v>
      </c>
      <c r="BC41" s="333">
        <f>STDEV('2018-2019 By Site'!BD38:BD46)/SQRT(COUNT('2018-2019 By Site'!BD38:BD46))</f>
        <v>3.1409174273617695</v>
      </c>
      <c r="BD41" s="333">
        <f>STDEV('2018-2019 By Site'!BE38:BE46)/SQRT(COUNT('2018-2019 By Site'!BE38:BE46))</f>
        <v>0</v>
      </c>
      <c r="BE41" s="333">
        <f>STDEV('2018-2019 By Site'!BF38:BF46)/SQRT(COUNT('2018-2019 By Site'!BF38:BF46))</f>
        <v>0</v>
      </c>
      <c r="BF41" s="333">
        <f>STDEV('2018-2019 By Site'!BG38:BG46)/SQRT(COUNT('2018-2019 By Site'!BG38:BG46))</f>
        <v>0</v>
      </c>
      <c r="BG41" s="333" t="e">
        <f>STDEV('2018-2019 By Site'!BH38:BH46)/SQRT(COUNT('2018-2019 By Site'!BH38:BH46))</f>
        <v>#DIV/0!</v>
      </c>
      <c r="BH41" s="333">
        <f>STDEV('2018-2019 By Site'!BI38:BI46)/SQRT(COUNT('2018-2019 By Site'!BI38:BI46))</f>
        <v>0</v>
      </c>
      <c r="BI41" s="333">
        <f>STDEV('2018-2019 By Site'!BJ38:BJ46)/SQRT(COUNT('2018-2019 By Site'!BJ38:BJ46))</f>
        <v>0</v>
      </c>
      <c r="BJ41" s="333">
        <f>STDEV('2018-2019 By Site'!BK38:BK46)/SQRT(COUNT('2018-2019 By Site'!BK38:BK46))</f>
        <v>0</v>
      </c>
      <c r="BK41" s="333">
        <f>STDEV('2018-2019 By Site'!BL38:BL46)/SQRT(COUNT('2018-2019 By Site'!BL38:BL46))</f>
        <v>0</v>
      </c>
      <c r="BL41" s="333">
        <f>STDEV('2018-2019 By Site'!BM38:BM46)/SQRT(COUNT('2018-2019 By Site'!BM38:BM46))</f>
        <v>0</v>
      </c>
      <c r="BM41" s="333">
        <f>STDEV('2018-2019 By Site'!BN38:BN46)/SQRT(COUNT('2018-2019 By Site'!BN38:BN46))</f>
        <v>7.764032457428292</v>
      </c>
      <c r="BN41" s="333">
        <f>STDEV('2018-2019 By Site'!BO38:BO46)/SQRT(COUNT('2018-2019 By Site'!BO38:BO46))</f>
        <v>0</v>
      </c>
      <c r="BO41" s="333">
        <f>STDEV('2018-2019 By Site'!BP38:BP46)/SQRT(COUNT('2018-2019 By Site'!BP38:BP46))</f>
        <v>0</v>
      </c>
      <c r="BP41" s="333">
        <f>STDEV('2018-2019 By Site'!BQ38:BQ46)/SQRT(COUNT('2018-2019 By Site'!BQ38:BQ46))</f>
        <v>0</v>
      </c>
      <c r="BQ41" s="333">
        <f>STDEV('2018-2019 By Site'!BR38:BR46)/SQRT(COUNT('2018-2019 By Site'!BR38:BR46))</f>
        <v>0</v>
      </c>
      <c r="BR41" s="333">
        <f>STDEV('2018-2019 By Site'!BS38:BS46)/SQRT(COUNT('2018-2019 By Site'!BS38:BS46))</f>
        <v>0</v>
      </c>
      <c r="BS41" s="333">
        <f>STDEV('2018-2019 By Site'!BT38:BT46)/SQRT(COUNT('2018-2019 By Site'!BT38:BT46))</f>
        <v>0</v>
      </c>
      <c r="BT41" s="333">
        <f>STDEV('2018-2019 By Site'!BU38:BU46)/SQRT(COUNT('2018-2019 By Site'!BU38:BU46))</f>
        <v>0</v>
      </c>
      <c r="BU41" s="333">
        <f>STDEV('2018-2019 By Site'!BV38:BV46)/SQRT(COUNT('2018-2019 By Site'!BV38:BV46))</f>
        <v>0</v>
      </c>
      <c r="BV41" s="333">
        <f>STDEV('2018-2019 By Site'!BW38:BW46)/SQRT(COUNT('2018-2019 By Site'!BW38:BW46))</f>
        <v>0</v>
      </c>
      <c r="BW41" s="333">
        <f>STDEV('2018-2019 By Site'!BX38:BX46)/SQRT(COUNT('2018-2019 By Site'!BX38:BX46))</f>
        <v>0</v>
      </c>
      <c r="BX41" s="333">
        <f>STDEV('2018-2019 By Site'!BY38:BY46)/SQRT(COUNT('2018-2019 By Site'!BY38:BY46))</f>
        <v>0</v>
      </c>
      <c r="BY41" s="333">
        <f>STDEV('2018-2019 By Site'!BZ38:BZ46)/SQRT(COUNT('2018-2019 By Site'!BZ38:BZ46))</f>
        <v>0</v>
      </c>
      <c r="BZ41" s="333">
        <f>STDEV('2018-2019 By Site'!CA38:CA46)/SQRT(COUNT('2018-2019 By Site'!CA38:CA46))</f>
        <v>0</v>
      </c>
      <c r="CA41" s="333">
        <f>STDEV('2018-2019 By Site'!CB38:CB46)/SQRT(COUNT('2018-2019 By Site'!CB38:CB46))</f>
        <v>0</v>
      </c>
      <c r="CB41" s="333">
        <f>STDEV('2018-2019 By Site'!CC38:CC46)/SQRT(COUNT('2018-2019 By Site'!CC38:CC46))</f>
        <v>0</v>
      </c>
      <c r="CC41" s="333">
        <f>STDEV('2018-2019 By Site'!CD38:CD46)/SQRT(COUNT('2018-2019 By Site'!CD38:CD46))</f>
        <v>2115.474217808855</v>
      </c>
      <c r="CD41" s="333" t="e">
        <f>STDEV('2018-2019 By Site'!CE38:CE46)/SQRT(COUNT('2018-2019 By Site'!CE38:CE46))</f>
        <v>#DIV/0!</v>
      </c>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row>
    <row r="42" spans="1:256" s="13" customFormat="1" ht="15.75">
      <c r="A42" s="307"/>
      <c r="B42" s="319"/>
      <c r="C42" s="328" t="s">
        <v>253</v>
      </c>
      <c r="D42" s="213"/>
      <c r="E42" s="331">
        <f>STDEV('2018-2019 By Site'!F145:F154)/SQRT(COUNT('2018-2019 By Site'!F145:F154))</f>
        <v>1.4318838493483648</v>
      </c>
      <c r="F42" s="331">
        <f>STDEV('2018-2019 By Site'!G145:G154)/SQRT(COUNT('2018-2019 By Site'!G145:G154))</f>
        <v>0.36867463657583094</v>
      </c>
      <c r="G42" s="331">
        <f>STDEV('2018-2019 By Site'!H145:H154)/SQRT(COUNT('2018-2019 By Site'!H145:H154))</f>
        <v>0.56325333641946096</v>
      </c>
      <c r="H42" s="331">
        <f>STDEV('2018-2019 By Site'!I145:I154)/SQRT(COUNT('2018-2019 By Site'!I145:I154))</f>
        <v>0.95401426083499552</v>
      </c>
      <c r="I42" s="331">
        <f>STDEV('2018-2019 By Site'!J145:J154)/SQRT(COUNT('2018-2019 By Site'!J145:J154))</f>
        <v>0</v>
      </c>
      <c r="J42" s="331">
        <f>STDEV('2018-2019 By Site'!K145:K154)/SQRT(COUNT('2018-2019 By Site'!K145:K154))</f>
        <v>1.3333333333333332E-2</v>
      </c>
      <c r="K42" s="331">
        <f>STDEV('2018-2019 By Site'!L145:L154)/SQRT(COUNT('2018-2019 By Site'!L145:L154))</f>
        <v>0.18565865399293707</v>
      </c>
      <c r="L42" s="331">
        <f>STDEV('2018-2019 By Site'!M145:M154)/SQRT(COUNT('2018-2019 By Site'!M145:M154))</f>
        <v>0</v>
      </c>
      <c r="M42" s="331">
        <f>STDEV('2018-2019 By Site'!N145:N154)/SQRT(COUNT('2018-2019 By Site'!N145:N154))</f>
        <v>4.0975753143523946E-2</v>
      </c>
      <c r="N42" s="331">
        <f>STDEV('2018-2019 By Site'!O145:O154)/SQRT(COUNT('2018-2019 By Site'!O145:O154))</f>
        <v>0</v>
      </c>
      <c r="O42" s="331">
        <f>STDEV('2018-2019 By Site'!P145:P154)/SQRT(COUNT('2018-2019 By Site'!P145:P154))</f>
        <v>1.3333333333333332E-2</v>
      </c>
      <c r="P42" s="331">
        <f>STDEV('2018-2019 By Site'!Q145:Q154)/SQRT(COUNT('2018-2019 By Site'!Q145:Q154))</f>
        <v>3.9999999999999994E-2</v>
      </c>
      <c r="Q42" s="331" t="e">
        <f>STDEV('2018-2019 By Site'!R149:R158)/SQRT(COUNT('2018-2019 By Site'!R149:R158))</f>
        <v>#DIV/0!</v>
      </c>
      <c r="R42" s="331">
        <f>STDEV('2018-2019 By Site'!S149:S158)/SQRT(COUNT('2018-2019 By Site'!S149:S158))</f>
        <v>0</v>
      </c>
      <c r="S42" s="331">
        <f>STDEV('2018-2019 By Site'!T149:T158)/SQRT(COUNT('2018-2019 By Site'!T149:T158))</f>
        <v>0</v>
      </c>
      <c r="T42" s="331">
        <f>STDEV('2018-2019 By Site'!U149:U158)/SQRT(COUNT('2018-2019 By Site'!U149:U158))</f>
        <v>1.6666666666666666E-3</v>
      </c>
      <c r="U42" s="331">
        <f>STDEV('2018-2019 By Site'!V149:V158)/SQRT(COUNT('2018-2019 By Site'!V149:V158))</f>
        <v>0</v>
      </c>
      <c r="V42" s="331">
        <f>STDEV('2018-2019 By Site'!W149:W158)/SQRT(COUNT('2018-2019 By Site'!W149:W158))</f>
        <v>1.8824085181426784E-2</v>
      </c>
      <c r="W42" s="331">
        <f>STDEV('2018-2019 By Site'!X149:X158)/SQRT(COUNT('2018-2019 By Site'!X149:X158))</f>
        <v>0</v>
      </c>
      <c r="X42" s="331">
        <f>STDEV('2018-2019 By Site'!Y149:Y158)/SQRT(COUNT('2018-2019 By Site'!Y149:Y158))</f>
        <v>0</v>
      </c>
      <c r="Y42" s="331">
        <f>STDEV('2018-2019 By Site'!Z149:Z158)/SQRT(COUNT('2018-2019 By Site'!Z149:Z158))</f>
        <v>0</v>
      </c>
      <c r="Z42" s="331">
        <f>STDEV('2018-2019 By Site'!AA149:AA158)/SQRT(COUNT('2018-2019 By Site'!AA149:AA158))</f>
        <v>0</v>
      </c>
      <c r="AA42" s="331">
        <f>STDEV('2018-2019 By Site'!AB149:AB158)/SQRT(COUNT('2018-2019 By Site'!AB149:AB158))</f>
        <v>0</v>
      </c>
      <c r="AB42" s="331">
        <f>STDEV('2018-2019 By Site'!AC149:AC158)/SQRT(COUNT('2018-2019 By Site'!AC149:AC158))</f>
        <v>0</v>
      </c>
      <c r="AC42" s="331">
        <f>STDEV('2018-2019 By Site'!AD149:AD158)/SQRT(COUNT('2018-2019 By Site'!AD149:AD158))</f>
        <v>0</v>
      </c>
      <c r="AD42" s="331">
        <f>STDEV('2018-2019 By Site'!AE149:AE158)/SQRT(COUNT('2018-2019 By Site'!AE149:AE158))</f>
        <v>0</v>
      </c>
      <c r="AE42" s="331">
        <f>STDEV('2018-2019 By Site'!AF149:AF158)/SQRT(COUNT('2018-2019 By Site'!AF149:AF158))</f>
        <v>0</v>
      </c>
      <c r="AF42" s="331">
        <f>STDEV('2018-2019 By Site'!AG149:AG158)/SQRT(COUNT('2018-2019 By Site'!AG149:AG158))</f>
        <v>0</v>
      </c>
      <c r="AG42" s="331">
        <f>STDEV('2018-2019 By Site'!AH149:AH158)/SQRT(COUNT('2018-2019 By Site'!AH149:AH158))</f>
        <v>0</v>
      </c>
      <c r="AH42" s="331">
        <f>STDEV('2018-2019 By Site'!AI149:AI158)/SQRT(COUNT('2018-2019 By Site'!AI149:AI158))</f>
        <v>0</v>
      </c>
      <c r="AI42" s="331">
        <f>STDEV('2018-2019 By Site'!AJ149:AJ158)/SQRT(COUNT('2018-2019 By Site'!AJ149:AJ158))</f>
        <v>0</v>
      </c>
      <c r="AJ42" s="331">
        <f>STDEV('2018-2019 By Site'!AK149:AK158)/SQRT(COUNT('2018-2019 By Site'!AK149:AK158))</f>
        <v>0</v>
      </c>
      <c r="AK42" s="331">
        <f>STDEV('2018-2019 By Site'!AL149:AL158)/SQRT(COUNT('2018-2019 By Site'!AL149:AL158))</f>
        <v>0</v>
      </c>
      <c r="AL42" s="331">
        <f>STDEV('2018-2019 By Site'!AM149:AM158)/SQRT(COUNT('2018-2019 By Site'!AM149:AM158))</f>
        <v>0</v>
      </c>
      <c r="AM42" s="331">
        <f>STDEV('2018-2019 By Site'!AN149:AN158)/SQRT(COUNT('2018-2019 By Site'!AN149:AN158))</f>
        <v>18.644494133870634</v>
      </c>
      <c r="AN42"/>
      <c r="AO42"/>
      <c r="AP42"/>
      <c r="AQ42" s="307"/>
      <c r="AR42" s="321"/>
      <c r="AS42" s="328" t="s">
        <v>253</v>
      </c>
      <c r="AT42" s="213"/>
      <c r="AU42" s="333">
        <f>STDEV('2018-2019 By Site'!AV69:AV72)/SQRT(COUNT('2018-2019 By Site'!AV69:AV72))</f>
        <v>8.2349999999999994</v>
      </c>
      <c r="AV42" s="333">
        <f>STDEV('2018-2019 By Site'!AW47:AW55)/SQRT(COUNT('2018-2019 By Site'!AW47:AW55))</f>
        <v>155.85837535536589</v>
      </c>
      <c r="AW42" s="333">
        <f>STDEV('2018-2019 By Site'!AX47:AX55)/SQRT(COUNT('2018-2019 By Site'!AX47:AX55))</f>
        <v>4.307615977209565</v>
      </c>
      <c r="AX42" s="333">
        <f>STDEV('2018-2019 By Site'!AY47:AY55)/SQRT(COUNT('2018-2019 By Site'!AY47:AY55))</f>
        <v>1.888251417117377</v>
      </c>
      <c r="AY42" s="333">
        <f>STDEV('2018-2019 By Site'!AZ47:AZ55)/SQRT(COUNT('2018-2019 By Site'!AZ47:AZ55))</f>
        <v>98.984466313803864</v>
      </c>
      <c r="AZ42" s="333">
        <f>STDEV('2018-2019 By Site'!BA47:BA55)/SQRT(COUNT('2018-2019 By Site'!BA47:BA55))</f>
        <v>8.5047425947171487</v>
      </c>
      <c r="BA42" s="333">
        <f>STDEV('2018-2019 By Site'!BB47:BB55)/SQRT(COUNT('2018-2019 By Site'!BB47:BB55))</f>
        <v>0</v>
      </c>
      <c r="BB42" s="333">
        <f>STDEV('2018-2019 By Site'!BC47:BC55)/SQRT(COUNT('2018-2019 By Site'!BC47:BC55))</f>
        <v>0</v>
      </c>
      <c r="BC42" s="333">
        <f>STDEV('2018-2019 By Site'!BD47:BD55)/SQRT(COUNT('2018-2019 By Site'!BD47:BD55))</f>
        <v>0</v>
      </c>
      <c r="BD42" s="333">
        <f>STDEV('2018-2019 By Site'!BE47:BE55)/SQRT(COUNT('2018-2019 By Site'!BE47:BE55))</f>
        <v>1.5466322861531854</v>
      </c>
      <c r="BE42" s="333">
        <f>STDEV('2018-2019 By Site'!BF47:BF55)/SQRT(COUNT('2018-2019 By Site'!BF47:BF55))</f>
        <v>0</v>
      </c>
      <c r="BF42" s="333">
        <f>STDEV('2018-2019 By Site'!BG47:BG55)/SQRT(COUNT('2018-2019 By Site'!BG47:BG55))</f>
        <v>0</v>
      </c>
      <c r="BG42" s="333" t="e">
        <f>STDEV('2018-2019 By Site'!BH47:BH55)/SQRT(COUNT('2018-2019 By Site'!BH47:BH55))</f>
        <v>#DIV/0!</v>
      </c>
      <c r="BH42" s="333">
        <f>STDEV('2018-2019 By Site'!BI47:BI55)/SQRT(COUNT('2018-2019 By Site'!BI47:BI55))</f>
        <v>0</v>
      </c>
      <c r="BI42" s="333">
        <f>STDEV('2018-2019 By Site'!BJ47:BJ55)/SQRT(COUNT('2018-2019 By Site'!BJ47:BJ55))</f>
        <v>0</v>
      </c>
      <c r="BJ42" s="333">
        <f>STDEV('2018-2019 By Site'!BK47:BK55)/SQRT(COUNT('2018-2019 By Site'!BK47:BK55))</f>
        <v>0</v>
      </c>
      <c r="BK42" s="333">
        <f>STDEV('2018-2019 By Site'!BL47:BL55)/SQRT(COUNT('2018-2019 By Site'!BL47:BL55))</f>
        <v>0</v>
      </c>
      <c r="BL42" s="333">
        <f>STDEV('2018-2019 By Site'!BM47:BM55)/SQRT(COUNT('2018-2019 By Site'!BM47:BM55))</f>
        <v>0</v>
      </c>
      <c r="BM42" s="333">
        <f>STDEV('2018-2019 By Site'!BN47:BN55)/SQRT(COUNT('2018-2019 By Site'!BN47:BN55))</f>
        <v>0</v>
      </c>
      <c r="BN42" s="333">
        <f>STDEV('2018-2019 By Site'!BO47:BO55)/SQRT(COUNT('2018-2019 By Site'!BO47:BO55))</f>
        <v>0</v>
      </c>
      <c r="BO42" s="333">
        <f>STDEV('2018-2019 By Site'!BP47:BP55)/SQRT(COUNT('2018-2019 By Site'!BP47:BP55))</f>
        <v>0</v>
      </c>
      <c r="BP42" s="333">
        <f>STDEV('2018-2019 By Site'!BQ47:BQ55)/SQRT(COUNT('2018-2019 By Site'!BQ47:BQ55))</f>
        <v>0</v>
      </c>
      <c r="BQ42" s="333">
        <f>STDEV('2018-2019 By Site'!BR47:BR55)/SQRT(COUNT('2018-2019 By Site'!BR47:BR55))</f>
        <v>0</v>
      </c>
      <c r="BR42" s="333">
        <f>STDEV('2018-2019 By Site'!BS47:BS55)/SQRT(COUNT('2018-2019 By Site'!BS47:BS55))</f>
        <v>0</v>
      </c>
      <c r="BS42" s="333">
        <f>STDEV('2018-2019 By Site'!BT47:BT55)/SQRT(COUNT('2018-2019 By Site'!BT47:BT55))</f>
        <v>0</v>
      </c>
      <c r="BT42" s="333">
        <f>STDEV('2018-2019 By Site'!BU47:BU55)/SQRT(COUNT('2018-2019 By Site'!BU47:BU55))</f>
        <v>0</v>
      </c>
      <c r="BU42" s="333">
        <f>STDEV('2018-2019 By Site'!BV47:BV55)/SQRT(COUNT('2018-2019 By Site'!BV47:BV55))</f>
        <v>0</v>
      </c>
      <c r="BV42" s="333">
        <f>STDEV('2018-2019 By Site'!BW47:BW55)/SQRT(COUNT('2018-2019 By Site'!BW47:BW55))</f>
        <v>0</v>
      </c>
      <c r="BW42" s="333">
        <f>STDEV('2018-2019 By Site'!BX47:BX55)/SQRT(COUNT('2018-2019 By Site'!BX47:BX55))</f>
        <v>0</v>
      </c>
      <c r="BX42" s="333">
        <f>STDEV('2018-2019 By Site'!BY47:BY55)/SQRT(COUNT('2018-2019 By Site'!BY47:BY55))</f>
        <v>0</v>
      </c>
      <c r="BY42" s="333">
        <f>STDEV('2018-2019 By Site'!BZ47:BZ55)/SQRT(COUNT('2018-2019 By Site'!BZ47:BZ55))</f>
        <v>0</v>
      </c>
      <c r="BZ42" s="333">
        <f>STDEV('2018-2019 By Site'!CA47:CA55)/SQRT(COUNT('2018-2019 By Site'!CA47:CA55))</f>
        <v>0</v>
      </c>
      <c r="CA42" s="333">
        <f>STDEV('2018-2019 By Site'!CB47:CB55)/SQRT(COUNT('2018-2019 By Site'!CB47:CB55))</f>
        <v>0</v>
      </c>
      <c r="CB42" s="333">
        <f>STDEV('2018-2019 By Site'!CC47:CC55)/SQRT(COUNT('2018-2019 By Site'!CC47:CC55))</f>
        <v>0</v>
      </c>
      <c r="CC42" s="333">
        <f>STDEV('2018-2019 By Site'!CD47:CD55)/SQRT(COUNT('2018-2019 By Site'!CD47:CD55))</f>
        <v>870.62440296271927</v>
      </c>
      <c r="CD42" s="333" t="e">
        <f>STDEV('2018-2019 By Site'!CE47:CE55)/SQRT(COUNT('2018-2019 By Site'!CE47:CE55))</f>
        <v>#DIV/0!</v>
      </c>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row>
    <row r="43" spans="1:256" s="308" customFormat="1" ht="18">
      <c r="A43" s="308" t="s">
        <v>128</v>
      </c>
      <c r="B43" s="318" t="s">
        <v>249</v>
      </c>
      <c r="C43" s="308" t="s">
        <v>219</v>
      </c>
      <c r="E43" s="330">
        <f>AVERAGE('2018-2019 By Site'!F172:F177)</f>
        <v>22.62222222222222</v>
      </c>
      <c r="F43" s="330">
        <f>AVERAGE('2018-2019 By Site'!G172:G177)</f>
        <v>76.155555555555551</v>
      </c>
      <c r="G43" s="330">
        <f>AVERAGE('2018-2019 By Site'!H172:H177)</f>
        <v>3.0444444444444443</v>
      </c>
      <c r="H43" s="330">
        <f>AVERAGE('2018-2019 By Site'!I172:I177)</f>
        <v>0.17777777777777778</v>
      </c>
      <c r="I43" s="330">
        <f>AVERAGE('2018-2019 By Site'!J172:J177)</f>
        <v>0</v>
      </c>
      <c r="J43" s="330">
        <f>AVERAGE('2018-2019 By Site'!K172:K177)</f>
        <v>0</v>
      </c>
      <c r="K43" s="330">
        <f>AVERAGE('2018-2019 By Site'!L172:L177)</f>
        <v>2.2222222222222223E-2</v>
      </c>
      <c r="L43" s="330">
        <f>AVERAGE('2018-2019 By Site'!M172:M177)</f>
        <v>0.1111111111111111</v>
      </c>
      <c r="M43" s="330">
        <f>AVERAGE('2018-2019 By Site'!N172:N177)</f>
        <v>0</v>
      </c>
      <c r="N43" s="330">
        <f>AVERAGE('2018-2019 By Site'!O172:O177)</f>
        <v>0</v>
      </c>
      <c r="O43" s="330">
        <v>0</v>
      </c>
      <c r="P43" s="330">
        <f>AVERAGE('2018-2019 By Site'!Q172:Q177)</f>
        <v>0</v>
      </c>
      <c r="Q43" s="330"/>
      <c r="R43" s="330">
        <f>AVERAGE('2018-2019 By Site'!S172:S177)</f>
        <v>0</v>
      </c>
      <c r="S43" s="330">
        <f>AVERAGE('2018-2019 By Site'!T172:T177)</f>
        <v>0</v>
      </c>
      <c r="T43" s="330">
        <f>AVERAGE('2018-2019 By Site'!U172:U177)</f>
        <v>0</v>
      </c>
      <c r="U43" s="330">
        <f>AVERAGE('2018-2019 By Site'!V172:V177)</f>
        <v>0</v>
      </c>
      <c r="V43" s="330">
        <v>0</v>
      </c>
      <c r="W43" s="330">
        <f>AVERAGE('2018-2019 By Site'!X172:X177)</f>
        <v>0</v>
      </c>
      <c r="X43" s="330">
        <f>AVERAGE('2018-2019 By Site'!Y172:Y177)</f>
        <v>0</v>
      </c>
      <c r="Y43" s="330">
        <f>AVERAGE('2018-2019 By Site'!Z172:Z177)</f>
        <v>0</v>
      </c>
      <c r="Z43" s="330">
        <f>AVERAGE('2018-2019 By Site'!AA172:AA177)</f>
        <v>0</v>
      </c>
      <c r="AA43" s="330">
        <v>0</v>
      </c>
      <c r="AB43" s="330">
        <v>0</v>
      </c>
      <c r="AC43" s="330">
        <v>0</v>
      </c>
      <c r="AD43" s="330">
        <v>0</v>
      </c>
      <c r="AE43" s="330">
        <f>AVERAGE('2018-2019 By Site'!AF172:AF177)</f>
        <v>0</v>
      </c>
      <c r="AF43" s="330">
        <f>AVERAGE('2018-2019 By Site'!AG172:AG177)</f>
        <v>0</v>
      </c>
      <c r="AG43" s="330">
        <v>0</v>
      </c>
      <c r="AH43" s="330">
        <v>0</v>
      </c>
      <c r="AI43" s="330">
        <f>AVERAGE('2018-2019 By Site'!AJ172:AJ177)</f>
        <v>0</v>
      </c>
      <c r="AJ43" s="330">
        <v>0</v>
      </c>
      <c r="AK43" s="330">
        <v>0</v>
      </c>
      <c r="AL43" s="330">
        <v>0</v>
      </c>
      <c r="AM43" s="324">
        <v>102.13333333333334</v>
      </c>
      <c r="AN43"/>
      <c r="AO43" s="267">
        <f t="shared" si="0"/>
        <v>102.13333333333334</v>
      </c>
      <c r="AP43"/>
      <c r="AQ43" s="306" t="s">
        <v>128</v>
      </c>
      <c r="AR43" s="315" t="s">
        <v>254</v>
      </c>
      <c r="AS43" s="312" t="s">
        <v>250</v>
      </c>
      <c r="AT43" s="1534"/>
      <c r="AU43" s="334">
        <f>AVERAGE('2018-2019 By Site'!AV88:AV89)</f>
        <v>193.67991845056068</v>
      </c>
      <c r="AV43" s="334">
        <f>AVERAGE('2018-2019 By Site'!AW88:AW89)</f>
        <v>50.968399592252801</v>
      </c>
      <c r="AW43" s="334">
        <f>AVERAGE('2018-2019 By Site'!AX88:AX89)</f>
        <v>96.839959225280339</v>
      </c>
      <c r="AX43" s="334">
        <f>AVERAGE('2018-2019 By Site'!AY88:AY89)</f>
        <v>0</v>
      </c>
      <c r="AY43" s="334">
        <f>AVERAGE('2018-2019 By Site'!AZ88:AZ89)</f>
        <v>0</v>
      </c>
      <c r="AZ43" s="334">
        <f>AVERAGE('2018-2019 By Site'!BA88:BA89)</f>
        <v>372.06931702344548</v>
      </c>
      <c r="BA43" s="334">
        <f>AVERAGE('2018-2019 By Site'!BB88:BB89)</f>
        <v>0</v>
      </c>
      <c r="BB43" s="334">
        <f>AVERAGE('2018-2019 By Site'!BC88:BC89)</f>
        <v>0</v>
      </c>
      <c r="BC43" s="334">
        <f>AVERAGE('2018-2019 By Site'!BD88:BD89)</f>
        <v>0</v>
      </c>
      <c r="BD43" s="334">
        <f>AVERAGE('2018-2019 By Site'!BE88:BE89)</f>
        <v>0</v>
      </c>
      <c r="BE43" s="334">
        <v>0</v>
      </c>
      <c r="BF43" s="334">
        <f>AVERAGE('2018-2019 By Site'!BG88:BG89)</f>
        <v>0</v>
      </c>
      <c r="BG43" s="335"/>
      <c r="BH43" s="334">
        <f>AVERAGE('2018-2019 By Site'!BI88:BI89)</f>
        <v>0</v>
      </c>
      <c r="BI43" s="334">
        <f>AVERAGE('2018-2019 By Site'!BJ88:BJ89)</f>
        <v>0</v>
      </c>
      <c r="BJ43" s="334">
        <f>AVERAGE('2018-2019 By Site'!BK88:BK89)</f>
        <v>0</v>
      </c>
      <c r="BK43" s="334">
        <f>AVERAGE('2018-2019 By Site'!BL88:BL89)</f>
        <v>0</v>
      </c>
      <c r="BL43" s="334">
        <f>AVERAGE('2018-2019 By Site'!BM88:BM89)</f>
        <v>0</v>
      </c>
      <c r="BM43" s="334">
        <v>0</v>
      </c>
      <c r="BN43" s="334">
        <f>AVERAGE('2018-2019 By Site'!BO88:BO89)</f>
        <v>0</v>
      </c>
      <c r="BO43" s="334">
        <f>AVERAGE('2018-2019 By Site'!BP88:BP89)</f>
        <v>0</v>
      </c>
      <c r="BP43" s="334">
        <f>AVERAGE('2018-2019 By Site'!BQ88:BQ89)</f>
        <v>0</v>
      </c>
      <c r="BQ43" s="334">
        <v>0</v>
      </c>
      <c r="BR43" s="334">
        <v>0</v>
      </c>
      <c r="BS43" s="334">
        <v>0</v>
      </c>
      <c r="BT43" s="334">
        <v>0</v>
      </c>
      <c r="BU43" s="334">
        <f>AVERAGE('2018-2019 By Site'!BV88:BV89)</f>
        <v>0</v>
      </c>
      <c r="BV43" s="334">
        <f>AVERAGE('2018-2019 By Site'!BW88:BW89)</f>
        <v>0</v>
      </c>
      <c r="BW43" s="334">
        <v>0</v>
      </c>
      <c r="BX43" s="334">
        <v>0</v>
      </c>
      <c r="BY43" s="334">
        <f>AVERAGE('2018-2019 By Site'!BZ88:BZ89)</f>
        <v>0</v>
      </c>
      <c r="BZ43" s="334">
        <v>0</v>
      </c>
      <c r="CA43" s="334">
        <v>0</v>
      </c>
      <c r="CB43" s="334">
        <v>0</v>
      </c>
      <c r="CC43" s="324">
        <v>713.55759429153932</v>
      </c>
      <c r="CD43" s="586">
        <f>SUM(AU43:CB43)</f>
        <v>713.55759429153932</v>
      </c>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row>
    <row r="44" spans="1:256" s="308" customFormat="1" ht="18">
      <c r="A44" s="308" t="s">
        <v>128</v>
      </c>
      <c r="B44" s="320" t="s">
        <v>251</v>
      </c>
      <c r="C44" s="308" t="s">
        <v>219</v>
      </c>
      <c r="D44" s="308">
        <v>0</v>
      </c>
      <c r="E44" s="330">
        <f>AVERAGE('2018-2019 By Site'!F178:F183)</f>
        <v>27.13333333333334</v>
      </c>
      <c r="F44" s="330">
        <f>AVERAGE('2018-2019 By Site'!G178:G183)</f>
        <v>186.57777777777781</v>
      </c>
      <c r="G44" s="330">
        <f>AVERAGE('2018-2019 By Site'!H178:H183)</f>
        <v>121.95555555555556</v>
      </c>
      <c r="H44" s="330">
        <f>AVERAGE('2018-2019 By Site'!I178:I183)</f>
        <v>6.6666666666666666E-2</v>
      </c>
      <c r="I44" s="330">
        <f>AVERAGE('2018-2019 By Site'!J178:J183)</f>
        <v>0</v>
      </c>
      <c r="J44" s="330">
        <f>AVERAGE('2018-2019 By Site'!K178:K183)</f>
        <v>0</v>
      </c>
      <c r="K44" s="330">
        <f>AVERAGE('2018-2019 By Site'!L178:L183)</f>
        <v>0.88888888888888884</v>
      </c>
      <c r="L44" s="330">
        <f>AVERAGE('2018-2019 By Site'!M178:M183)</f>
        <v>0</v>
      </c>
      <c r="M44" s="330">
        <f>AVERAGE('2018-2019 By Site'!N178:N183)</f>
        <v>2.2222222222222223E-2</v>
      </c>
      <c r="N44" s="330">
        <f>AVERAGE('2018-2019 By Site'!O178:O183)</f>
        <v>0</v>
      </c>
      <c r="O44" s="330">
        <f>AVERAGE('2018-2019 By Site'!P178:P183)</f>
        <v>0.64444444444444449</v>
      </c>
      <c r="P44" s="330">
        <f>AVERAGE('2018-2019 By Site'!Q178:Q183)</f>
        <v>0.11111111111111112</v>
      </c>
      <c r="Q44" s="330"/>
      <c r="R44" s="330">
        <f>AVERAGE('2018-2019 By Site'!S178:S183)</f>
        <v>0</v>
      </c>
      <c r="S44" s="330">
        <f>AVERAGE('2018-2019 By Site'!T178:T183)</f>
        <v>4.4444444444444446E-2</v>
      </c>
      <c r="T44" s="330">
        <f>AVERAGE('2018-2019 By Site'!U178:U183)</f>
        <v>0.26666666666666666</v>
      </c>
      <c r="U44" s="330">
        <f>AVERAGE('2018-2019 By Site'!V178:V183)</f>
        <v>0</v>
      </c>
      <c r="V44" s="330">
        <f>AVERAGE('2018-2019 By Site'!W178:W183)</f>
        <v>0</v>
      </c>
      <c r="W44" s="330">
        <f>AVERAGE('2018-2019 By Site'!X178:X183)</f>
        <v>0</v>
      </c>
      <c r="X44" s="330">
        <f>AVERAGE('2018-2019 By Site'!Y178:Y183)</f>
        <v>2.2222222222222223E-2</v>
      </c>
      <c r="Y44" s="330">
        <f>AVERAGE('2018-2019 By Site'!Z178:Z183)</f>
        <v>0.13333333333333333</v>
      </c>
      <c r="Z44" s="330">
        <f>AVERAGE('2018-2019 By Site'!AA178:AA183)</f>
        <v>0.22222222222222221</v>
      </c>
      <c r="AA44" s="330">
        <f>AVERAGE('2018-2019 By Site'!AB178:AB183)</f>
        <v>0</v>
      </c>
      <c r="AB44" s="330">
        <f>AVERAGE('2018-2019 By Site'!AC178:AC183)</f>
        <v>0</v>
      </c>
      <c r="AC44" s="330">
        <f>AVERAGE('2018-2019 By Site'!AD178:AD183)</f>
        <v>0</v>
      </c>
      <c r="AD44" s="330">
        <f>AVERAGE('2018-2019 By Site'!AE178:AE183)</f>
        <v>0</v>
      </c>
      <c r="AE44" s="330">
        <f>AVERAGE('2018-2019 By Site'!AF178:AF183)</f>
        <v>0</v>
      </c>
      <c r="AF44" s="330">
        <f>AVERAGE('2018-2019 By Site'!AG178:AG183)</f>
        <v>0</v>
      </c>
      <c r="AG44" s="330">
        <f>AVERAGE('2018-2019 By Site'!AH178:AH183)</f>
        <v>0</v>
      </c>
      <c r="AH44" s="330">
        <f>AVERAGE('2018-2019 By Site'!AI178:AI183)</f>
        <v>0</v>
      </c>
      <c r="AI44" s="330">
        <f>AVERAGE('2018-2019 By Site'!AJ178:AJ183)</f>
        <v>2.2222222222222223E-2</v>
      </c>
      <c r="AJ44" s="330">
        <f>AVERAGE('2018-2019 By Site'!AK178:AK183)</f>
        <v>0</v>
      </c>
      <c r="AK44" s="330">
        <f>AVERAGE('2018-2019 By Site'!AL178:AL183)</f>
        <v>0.8222222222222223</v>
      </c>
      <c r="AL44" s="330">
        <f>AVERAGE('2018-2019 By Site'!AM178:AM183)</f>
        <v>0</v>
      </c>
      <c r="AM44" s="324">
        <v>338.93333333333334</v>
      </c>
      <c r="AN44"/>
      <c r="AO44" s="267">
        <f t="shared" si="0"/>
        <v>338.93333333333339</v>
      </c>
      <c r="AP44"/>
      <c r="AQ44" s="306" t="s">
        <v>128</v>
      </c>
      <c r="AR44" s="315">
        <v>2019</v>
      </c>
      <c r="AS44" s="312" t="s">
        <v>250</v>
      </c>
      <c r="AT44" s="1534">
        <v>0</v>
      </c>
      <c r="AU44" s="334">
        <f>AVERAGE('2018-2019 By Site'!AV90:AV92)</f>
        <v>25.62</v>
      </c>
      <c r="AV44" s="334">
        <f>AVERAGE('2018-2019 By Site'!AW90:AW92)</f>
        <v>592.92000000000007</v>
      </c>
      <c r="AW44" s="334">
        <f>AVERAGE('2018-2019 By Site'!AX90:AX92)</f>
        <v>95.160000000000011</v>
      </c>
      <c r="AX44" s="334">
        <f>AVERAGE('2018-2019 By Site'!AY90:AY92)</f>
        <v>0</v>
      </c>
      <c r="AY44" s="334">
        <f>AVERAGE('2018-2019 By Site'!AZ90:AZ92)</f>
        <v>58.56</v>
      </c>
      <c r="AZ44" s="334">
        <f>AVERAGE('2018-2019 By Site'!BA90:BA92)</f>
        <v>3.66</v>
      </c>
      <c r="BA44" s="334">
        <f>AVERAGE('2018-2019 By Site'!BB90:BB92)</f>
        <v>0</v>
      </c>
      <c r="BB44" s="334">
        <f>AVERAGE('2018-2019 By Site'!BC90:BC92)</f>
        <v>0</v>
      </c>
      <c r="BC44" s="334">
        <f>AVERAGE('2018-2019 By Site'!BD90:BD92)</f>
        <v>0</v>
      </c>
      <c r="BD44" s="334">
        <f>AVERAGE('2018-2019 By Site'!BE90:BE92)</f>
        <v>0</v>
      </c>
      <c r="BE44" s="334">
        <f>AVERAGE('2018-2019 By Site'!BF90:BF92)</f>
        <v>29.28</v>
      </c>
      <c r="BF44" s="334">
        <f>AVERAGE('2018-2019 By Site'!BG90:BG92)</f>
        <v>36.6</v>
      </c>
      <c r="BG44" s="335"/>
      <c r="BH44" s="334">
        <f>AVERAGE('2018-2019 By Site'!BI90:BI92)</f>
        <v>0</v>
      </c>
      <c r="BI44" s="334">
        <f>AVERAGE('2018-2019 By Site'!BJ90:BJ92)</f>
        <v>0</v>
      </c>
      <c r="BJ44" s="334">
        <f>AVERAGE('2018-2019 By Site'!BK90:BK92)</f>
        <v>0</v>
      </c>
      <c r="BK44" s="334">
        <f>AVERAGE('2018-2019 By Site'!BL90:BL92)</f>
        <v>0</v>
      </c>
      <c r="BL44" s="334">
        <f>AVERAGE('2018-2019 By Site'!BM90:BM92)</f>
        <v>0</v>
      </c>
      <c r="BM44" s="334">
        <f>AVERAGE('2018-2019 By Site'!BN90:BN92)</f>
        <v>0</v>
      </c>
      <c r="BN44" s="334">
        <f>AVERAGE('2018-2019 By Site'!BO90:BO92)</f>
        <v>0</v>
      </c>
      <c r="BO44" s="334">
        <f>AVERAGE('2018-2019 By Site'!BP90:BP92)</f>
        <v>0</v>
      </c>
      <c r="BP44" s="334">
        <f>AVERAGE('2018-2019 By Site'!BQ90:BQ92)</f>
        <v>0</v>
      </c>
      <c r="BQ44" s="334">
        <f>AVERAGE('2018-2019 By Site'!BR90:BR92)</f>
        <v>0</v>
      </c>
      <c r="BR44" s="334">
        <f>AVERAGE('2018-2019 By Site'!BS90:BS92)</f>
        <v>0</v>
      </c>
      <c r="BS44" s="334">
        <f>AVERAGE('2018-2019 By Site'!BT90:BT92)</f>
        <v>0</v>
      </c>
      <c r="BT44" s="334">
        <f>AVERAGE('2018-2019 By Site'!BU90:BU92)</f>
        <v>0</v>
      </c>
      <c r="BU44" s="334">
        <f>AVERAGE('2018-2019 By Site'!BV90:BV92)</f>
        <v>0</v>
      </c>
      <c r="BV44" s="334">
        <f>AVERAGE('2018-2019 By Site'!BW90:BW92)</f>
        <v>0</v>
      </c>
      <c r="BW44" s="334">
        <f>AVERAGE('2018-2019 By Site'!BX90:BX92)</f>
        <v>0</v>
      </c>
      <c r="BX44" s="334">
        <f>AVERAGE('2018-2019 By Site'!BY90:BY92)</f>
        <v>0</v>
      </c>
      <c r="BY44" s="334">
        <f>AVERAGE('2018-2019 By Site'!BZ90:BZ92)</f>
        <v>0</v>
      </c>
      <c r="BZ44" s="334">
        <f>AVERAGE('2018-2019 By Site'!CA90:CA92)</f>
        <v>0</v>
      </c>
      <c r="CA44" s="334">
        <f>AVERAGE('2018-2019 By Site'!CB90:CB92)</f>
        <v>0</v>
      </c>
      <c r="CB44" s="334">
        <f>AVERAGE('2018-2019 By Site'!CC90:CC92)</f>
        <v>0</v>
      </c>
      <c r="CC44" s="324">
        <v>841.8</v>
      </c>
      <c r="CD44" s="586">
        <f>SUM(AU44:CB44)</f>
        <v>841.8</v>
      </c>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row>
    <row r="45" spans="1:256" s="13" customFormat="1" ht="15.75">
      <c r="A45" s="307"/>
      <c r="B45" s="319"/>
      <c r="C45" s="328" t="s">
        <v>252</v>
      </c>
      <c r="D45" s="213"/>
      <c r="E45" s="332">
        <f>STDEV('2018-2019 By Site'!F172:F177)/SQRT(COUNT('2018-2019 By Site'!F172:F177))</f>
        <v>9.0322002842778382</v>
      </c>
      <c r="F45" s="332">
        <f>STDEV('2018-2019 By Site'!G172:G177)/SQRT(COUNT('2018-2019 By Site'!G172:G177))</f>
        <v>44.268947955496081</v>
      </c>
      <c r="G45" s="332">
        <f>STDEV('2018-2019 By Site'!H172:H177)/SQRT(COUNT('2018-2019 By Site'!H172:H177))</f>
        <v>2.0086971393246085</v>
      </c>
      <c r="H45" s="332">
        <f>STDEV('2018-2019 By Site'!I172:I177)/SQRT(COUNT('2018-2019 By Site'!I172:I177))</f>
        <v>4.4444444444444446E-2</v>
      </c>
      <c r="I45" s="332">
        <f>STDEV('2018-2019 By Site'!J172:J177)/SQRT(COUNT('2018-2019 By Site'!J172:J177))</f>
        <v>0</v>
      </c>
      <c r="J45" s="332">
        <f>STDEV('2018-2019 By Site'!K172:K177)/SQRT(COUNT('2018-2019 By Site'!K172:K177))</f>
        <v>0</v>
      </c>
      <c r="K45" s="332">
        <f>STDEV('2018-2019 By Site'!L172:L177)/SQRT(COUNT('2018-2019 By Site'!L172:L177))</f>
        <v>2.2222222222222223E-2</v>
      </c>
      <c r="L45" s="332">
        <f>STDEV('2018-2019 By Site'!M172:M177)/SQRT(COUNT('2018-2019 By Site'!M172:M177))</f>
        <v>0.11111111111111112</v>
      </c>
      <c r="M45" s="332">
        <f>STDEV('2018-2019 By Site'!N172:N177)/SQRT(COUNT('2018-2019 By Site'!N172:N177))</f>
        <v>0</v>
      </c>
      <c r="N45" s="332">
        <f>STDEV('2018-2019 By Site'!O172:O177)/SQRT(COUNT('2018-2019 By Site'!O172:O177))</f>
        <v>0</v>
      </c>
      <c r="O45" s="332" t="e">
        <f>STDEV('2018-2019 By Site'!P172:P177)/SQRT(COUNT('2018-2019 By Site'!P172:P177))</f>
        <v>#DIV/0!</v>
      </c>
      <c r="P45" s="332">
        <f>STDEV('2018-2019 By Site'!Q172:Q177)/SQRT(COUNT('2018-2019 By Site'!Q172:Q177))</f>
        <v>0</v>
      </c>
      <c r="Q45" s="332" t="e">
        <f>STDEV('2018-2019 By Site'!R172:R177)/SQRT(COUNT('2018-2019 By Site'!R172:R177))</f>
        <v>#DIV/0!</v>
      </c>
      <c r="R45" s="332">
        <f>STDEV('2018-2019 By Site'!S172:S177)/SQRT(COUNT('2018-2019 By Site'!S172:S177))</f>
        <v>0</v>
      </c>
      <c r="S45" s="332">
        <f>STDEV('2018-2019 By Site'!T172:T177)/SQRT(COUNT('2018-2019 By Site'!T172:T177))</f>
        <v>0</v>
      </c>
      <c r="T45" s="332">
        <f>STDEV('2018-2019 By Site'!U172:U177)/SQRT(COUNT('2018-2019 By Site'!U172:U177))</f>
        <v>0</v>
      </c>
      <c r="U45" s="332">
        <f>STDEV('2018-2019 By Site'!V172:V177)/SQRT(COUNT('2018-2019 By Site'!V172:V177))</f>
        <v>0</v>
      </c>
      <c r="V45" s="332" t="e">
        <f>STDEV('2018-2019 By Site'!W172:W177)/SQRT(COUNT('2018-2019 By Site'!W172:W177))</f>
        <v>#DIV/0!</v>
      </c>
      <c r="W45" s="332">
        <f>STDEV('2018-2019 By Site'!X172:X177)/SQRT(COUNT('2018-2019 By Site'!X172:X177))</f>
        <v>0</v>
      </c>
      <c r="X45" s="332">
        <f>STDEV('2018-2019 By Site'!Y172:Y177)/SQRT(COUNT('2018-2019 By Site'!Y172:Y177))</f>
        <v>0</v>
      </c>
      <c r="Y45" s="332">
        <f>STDEV('2018-2019 By Site'!Z172:Z177)/SQRT(COUNT('2018-2019 By Site'!Z172:Z177))</f>
        <v>0</v>
      </c>
      <c r="Z45" s="332">
        <f>STDEV('2018-2019 By Site'!AA172:AA177)/SQRT(COUNT('2018-2019 By Site'!AA172:AA177))</f>
        <v>0</v>
      </c>
      <c r="AA45" s="332" t="e">
        <f>STDEV('2018-2019 By Site'!AB172:AB177)/SQRT(COUNT('2018-2019 By Site'!AB172:AB177))</f>
        <v>#DIV/0!</v>
      </c>
      <c r="AB45" s="332" t="e">
        <f>STDEV('2018-2019 By Site'!AC172:AC177)/SQRT(COUNT('2018-2019 By Site'!AC172:AC177))</f>
        <v>#DIV/0!</v>
      </c>
      <c r="AC45" s="332" t="e">
        <f>STDEV('2018-2019 By Site'!AD172:AD177)/SQRT(COUNT('2018-2019 By Site'!AD172:AD177))</f>
        <v>#DIV/0!</v>
      </c>
      <c r="AD45" s="332" t="e">
        <f>STDEV('2018-2019 By Site'!AE172:AE177)/SQRT(COUNT('2018-2019 By Site'!AE172:AE177))</f>
        <v>#DIV/0!</v>
      </c>
      <c r="AE45" s="332">
        <f>STDEV('2018-2019 By Site'!AF172:AF177)/SQRT(COUNT('2018-2019 By Site'!AF172:AF177))</f>
        <v>0</v>
      </c>
      <c r="AF45" s="332">
        <f>STDEV('2018-2019 By Site'!AG172:AG177)/SQRT(COUNT('2018-2019 By Site'!AG172:AG177))</f>
        <v>0</v>
      </c>
      <c r="AG45" s="332" t="e">
        <f>STDEV('2018-2019 By Site'!AH172:AH177)/SQRT(COUNT('2018-2019 By Site'!AH172:AH177))</f>
        <v>#DIV/0!</v>
      </c>
      <c r="AH45" s="332" t="e">
        <f>STDEV('2018-2019 By Site'!AI172:AI177)/SQRT(COUNT('2018-2019 By Site'!AI172:AI177))</f>
        <v>#DIV/0!</v>
      </c>
      <c r="AI45" s="332">
        <f>STDEV('2018-2019 By Site'!AJ172:AJ177)/SQRT(COUNT('2018-2019 By Site'!AJ172:AJ177))</f>
        <v>0</v>
      </c>
      <c r="AJ45" s="332" t="e">
        <f>STDEV('2018-2019 By Site'!AK172:AK177)/SQRT(COUNT('2018-2019 By Site'!AK172:AK177))</f>
        <v>#DIV/0!</v>
      </c>
      <c r="AK45" s="332" t="e">
        <f>STDEV('2018-2019 By Site'!AL172:AL177)/SQRT(COUNT('2018-2019 By Site'!AL172:AL177))</f>
        <v>#DIV/0!</v>
      </c>
      <c r="AL45" s="332" t="e">
        <f>STDEV('2018-2019 By Site'!AM172:AM177)/SQRT(COUNT('2018-2019 By Site'!AM172:AM177))</f>
        <v>#DIV/0!</v>
      </c>
      <c r="AM45" s="332">
        <f>STDEV('2018-2019 By Site'!AN172:AN177)/SQRT(COUNT('2018-2019 By Site'!AN172:AN177))</f>
        <v>48.095054030765176</v>
      </c>
      <c r="AN45"/>
      <c r="AO45"/>
      <c r="AP45"/>
      <c r="AQ45" s="307"/>
      <c r="AR45" s="322"/>
      <c r="AS45" s="328" t="s">
        <v>252</v>
      </c>
      <c r="AT45" s="213"/>
      <c r="AU45" s="333">
        <f>STDEV('2018-2019 By Site'!AV88:AV89)/SQRT(COUNT('2018-2019 By Site'!AV88:AV89))</f>
        <v>142.71151885830787</v>
      </c>
      <c r="AV45" s="333">
        <f>STDEV('2018-2019 By Site'!AW88:AW89)/SQRT(COUNT('2018-2019 By Site'!AW88:AW89))</f>
        <v>40.774719673802238</v>
      </c>
      <c r="AW45" s="333">
        <f>STDEV('2018-2019 By Site'!AX88:AX89)/SQRT(COUNT('2018-2019 By Site'!AX88:AX89))</f>
        <v>96.839959225280339</v>
      </c>
      <c r="AX45" s="333">
        <f>STDEV('2018-2019 By Site'!AY88:AY89)/SQRT(COUNT('2018-2019 By Site'!AY88:AY89))</f>
        <v>0</v>
      </c>
      <c r="AY45" s="333">
        <f>STDEV('2018-2019 By Site'!AZ88:AZ89)/SQRT(COUNT('2018-2019 By Site'!AZ88:AZ89))</f>
        <v>0</v>
      </c>
      <c r="AZ45" s="333">
        <f>STDEV('2018-2019 By Site'!BA88:BA89)/SQRT(COUNT('2018-2019 By Site'!BA88:BA89))</f>
        <v>321.10091743119267</v>
      </c>
      <c r="BA45" s="333">
        <f>STDEV('2018-2019 By Site'!BB88:BB89)/SQRT(COUNT('2018-2019 By Site'!BB88:BB89))</f>
        <v>0</v>
      </c>
      <c r="BB45" s="333">
        <f>STDEV('2018-2019 By Site'!BC88:BC89)/SQRT(COUNT('2018-2019 By Site'!BC88:BC89))</f>
        <v>0</v>
      </c>
      <c r="BC45" s="333">
        <f>STDEV('2018-2019 By Site'!BD88:BD89)/SQRT(COUNT('2018-2019 By Site'!BD88:BD89))</f>
        <v>0</v>
      </c>
      <c r="BD45" s="333">
        <f>STDEV('2018-2019 By Site'!BE88:BE89)/SQRT(COUNT('2018-2019 By Site'!BE88:BE89))</f>
        <v>0</v>
      </c>
      <c r="BE45" s="333" t="e">
        <f>STDEV('2018-2019 By Site'!BF88:BF89)/SQRT(COUNT('2018-2019 By Site'!BF88:BF89))</f>
        <v>#DIV/0!</v>
      </c>
      <c r="BF45" s="333">
        <f>STDEV('2018-2019 By Site'!BG88:BG89)/SQRT(COUNT('2018-2019 By Site'!BG88:BG89))</f>
        <v>0</v>
      </c>
      <c r="BG45" s="333"/>
      <c r="BH45" s="333"/>
      <c r="BI45" s="333"/>
      <c r="BJ45" s="333"/>
      <c r="BK45" s="333"/>
      <c r="BL45" s="333"/>
      <c r="BM45" s="333"/>
      <c r="BN45" s="333"/>
      <c r="BO45" s="333"/>
      <c r="BP45" s="333"/>
      <c r="BQ45" s="333"/>
      <c r="BR45" s="333"/>
      <c r="BS45" s="333"/>
      <c r="BT45" s="333"/>
      <c r="BU45" s="333"/>
      <c r="BV45" s="333"/>
      <c r="BW45" s="333"/>
      <c r="BX45" s="333"/>
      <c r="BY45" s="333"/>
      <c r="BZ45" s="333"/>
      <c r="CA45" s="333"/>
      <c r="CB45" s="333"/>
      <c r="CC45" s="162"/>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row>
    <row r="46" spans="1:256" s="13" customFormat="1" ht="15.75">
      <c r="A46" s="307"/>
      <c r="B46" s="319"/>
      <c r="C46" s="328" t="s">
        <v>253</v>
      </c>
      <c r="D46" s="213"/>
      <c r="E46" s="332">
        <f>STDEV('2018-2019 By Site'!F178:F183)/SQRT(COUNT('2018-2019 By Site'!F178:F183))</f>
        <v>21.62787638759379</v>
      </c>
      <c r="F46" s="332">
        <f>STDEV('2018-2019 By Site'!G178:G183)/SQRT(COUNT('2018-2019 By Site'!G178:G183))</f>
        <v>134.38999374861615</v>
      </c>
      <c r="G46" s="332">
        <f>STDEV('2018-2019 By Site'!H178:H183)/SQRT(COUNT('2018-2019 By Site'!H178:H183))</f>
        <v>66.194610201685506</v>
      </c>
      <c r="H46" s="332">
        <f>STDEV('2018-2019 By Site'!I178:I183)/SQRT(COUNT('2018-2019 By Site'!I178:I183))</f>
        <v>4.5542003404264883E-2</v>
      </c>
      <c r="I46" s="332">
        <f>STDEV('2018-2019 By Site'!J178:J183)/SQRT(COUNT('2018-2019 By Site'!J178:J183))</f>
        <v>0</v>
      </c>
      <c r="J46" s="332">
        <f>STDEV('2018-2019 By Site'!K178:K183)/SQRT(COUNT('2018-2019 By Site'!K178:K183))</f>
        <v>0</v>
      </c>
      <c r="K46" s="332">
        <f>STDEV('2018-2019 By Site'!L178:L183)/SQRT(COUNT('2018-2019 By Site'!L178:L183))</f>
        <v>0.469094215180756</v>
      </c>
      <c r="L46" s="332">
        <f>STDEV('2018-2019 By Site'!M178:M183)/SQRT(COUNT('2018-2019 By Site'!M178:M183))</f>
        <v>0</v>
      </c>
      <c r="M46" s="332">
        <f>STDEV('2018-2019 By Site'!N178:N183)/SQRT(COUNT('2018-2019 By Site'!N178:N183))</f>
        <v>2.2222222222222223E-2</v>
      </c>
      <c r="N46" s="332">
        <f>STDEV('2018-2019 By Site'!O178:O183)/SQRT(COUNT('2018-2019 By Site'!O178:O183))</f>
        <v>0</v>
      </c>
      <c r="O46" s="332">
        <f>STDEV('2018-2019 By Site'!P178:P183)/SQRT(COUNT('2018-2019 By Site'!P178:P183))</f>
        <v>0.59271295074032992</v>
      </c>
      <c r="P46" s="332">
        <f>STDEV('2018-2019 By Site'!Q178:Q183)/SQRT(COUNT('2018-2019 By Site'!Q178:Q183))</f>
        <v>7.2350313760443166E-2</v>
      </c>
      <c r="Q46" s="332" t="e">
        <f>STDEV('2018-2019 By Site'!R178:R183)/SQRT(COUNT('2018-2019 By Site'!R178:R183))</f>
        <v>#DIV/0!</v>
      </c>
      <c r="R46" s="332">
        <f>STDEV('2018-2019 By Site'!S178:S183)/SQRT(COUNT('2018-2019 By Site'!S178:S183))</f>
        <v>0</v>
      </c>
      <c r="S46" s="332">
        <f>STDEV('2018-2019 By Site'!T178:T183)/SQRT(COUNT('2018-2019 By Site'!T178:T183))</f>
        <v>4.4444444444444446E-2</v>
      </c>
      <c r="T46" s="332">
        <f>STDEV('2018-2019 By Site'!U178:U183)/SQRT(COUNT('2018-2019 By Site'!U178:U183))</f>
        <v>0.21773242158072695</v>
      </c>
      <c r="U46" s="332">
        <f>STDEV('2018-2019 By Site'!V178:V183)/SQRT(COUNT('2018-2019 By Site'!V178:V183))</f>
        <v>0</v>
      </c>
      <c r="V46" s="332">
        <f>STDEV('2018-2019 By Site'!W178:W183)/SQRT(COUNT('2018-2019 By Site'!W178:W183))</f>
        <v>0</v>
      </c>
      <c r="W46" s="332">
        <f>STDEV('2018-2019 By Site'!X178:X183)/SQRT(COUNT('2018-2019 By Site'!X178:X183))</f>
        <v>0</v>
      </c>
      <c r="X46" s="332">
        <f>STDEV('2018-2019 By Site'!Y178:Y183)/SQRT(COUNT('2018-2019 By Site'!Y178:Y183))</f>
        <v>2.2222222222222223E-2</v>
      </c>
      <c r="Y46" s="332">
        <f>STDEV('2018-2019 By Site'!Z178:Z183)/SQRT(COUNT('2018-2019 By Site'!Z178:Z183))</f>
        <v>0.13333333333333336</v>
      </c>
      <c r="Z46" s="332">
        <f>STDEV('2018-2019 By Site'!AA178:AA183)/SQRT(COUNT('2018-2019 By Site'!AA178:AA183))</f>
        <v>0.22222222222222224</v>
      </c>
      <c r="AA46" s="332">
        <f>STDEV('2018-2019 By Site'!AB178:AB183)/SQRT(COUNT('2018-2019 By Site'!AB178:AB183))</f>
        <v>0</v>
      </c>
      <c r="AB46" s="332">
        <f>STDEV('2018-2019 By Site'!AC178:AC183)/SQRT(COUNT('2018-2019 By Site'!AC178:AC183))</f>
        <v>0</v>
      </c>
      <c r="AC46" s="332">
        <f>STDEV('2018-2019 By Site'!AD178:AD183)/SQRT(COUNT('2018-2019 By Site'!AD178:AD183))</f>
        <v>0</v>
      </c>
      <c r="AD46" s="332">
        <f>STDEV('2018-2019 By Site'!AE178:AE183)/SQRT(COUNT('2018-2019 By Site'!AE178:AE183))</f>
        <v>0</v>
      </c>
      <c r="AE46" s="332">
        <f>STDEV('2018-2019 By Site'!AF178:AF183)/SQRT(COUNT('2018-2019 By Site'!AF178:AF183))</f>
        <v>0</v>
      </c>
      <c r="AF46" s="332">
        <f>STDEV('2018-2019 By Site'!AG178:AG183)/SQRT(COUNT('2018-2019 By Site'!AG178:AG183))</f>
        <v>0</v>
      </c>
      <c r="AG46" s="332">
        <f>STDEV('2018-2019 By Site'!AH178:AH183)/SQRT(COUNT('2018-2019 By Site'!AH178:AH183))</f>
        <v>0</v>
      </c>
      <c r="AH46" s="332">
        <f>STDEV('2018-2019 By Site'!AI178:AI183)/SQRT(COUNT('2018-2019 By Site'!AI178:AI183))</f>
        <v>0</v>
      </c>
      <c r="AI46" s="332">
        <f>STDEV('2018-2019 By Site'!AJ178:AJ183)/SQRT(COUNT('2018-2019 By Site'!AJ178:AJ183))</f>
        <v>2.2222222222222223E-2</v>
      </c>
      <c r="AJ46" s="332">
        <f>STDEV('2018-2019 By Site'!AK178:AK183)/SQRT(COUNT('2018-2019 By Site'!AK178:AK183))</f>
        <v>0</v>
      </c>
      <c r="AK46" s="332">
        <f>STDEV('2018-2019 By Site'!AL178:AL183)/SQRT(COUNT('2018-2019 By Site'!AL178:AL183))</f>
        <v>0.58870017940762343</v>
      </c>
      <c r="AL46" s="332">
        <f>STDEV('2018-2019 By Site'!AM178:AM183)/SQRT(COUNT('2018-2019 By Site'!AM178:AM183))</f>
        <v>0</v>
      </c>
      <c r="AM46" s="332">
        <f>STDEV('2018-2019 By Site'!AN178:AN183)/SQRT(COUNT('2018-2019 By Site'!AN178:AN183))</f>
        <v>217.93472349238817</v>
      </c>
      <c r="AN46"/>
      <c r="AO46"/>
      <c r="AP46"/>
      <c r="AQ46" s="307"/>
      <c r="AR46" s="322"/>
      <c r="AS46" s="328" t="s">
        <v>253</v>
      </c>
      <c r="AT46" s="213"/>
      <c r="AU46" s="333">
        <f>STDEV('2018-2019 By Site'!AV90:AV92)/SQRT(COUNT('2018-2019 By Site'!AV90:AV92))</f>
        <v>25.620000000000005</v>
      </c>
      <c r="AV46" s="333">
        <f>STDEV('2018-2019 By Site'!AW90:AW92)/SQRT(COUNT('2018-2019 By Site'!AW90:AW92))</f>
        <v>571.10075188183737</v>
      </c>
      <c r="AW46" s="333">
        <f>STDEV('2018-2019 By Site'!AX90:AX92)/SQRT(COUNT('2018-2019 By Site'!AX90:AX92))</f>
        <v>49.240264012289785</v>
      </c>
      <c r="AX46" s="333">
        <f>STDEV('2018-2019 By Site'!AY90:AY92)/SQRT(COUNT('2018-2019 By Site'!AY90:AY92))</f>
        <v>0</v>
      </c>
      <c r="AY46" s="333">
        <f>STDEV('2018-2019 By Site'!AZ90:AZ92)/SQRT(COUNT('2018-2019 By Site'!AZ90:AZ92))</f>
        <v>58.560000000000009</v>
      </c>
      <c r="AZ46" s="333">
        <f>STDEV('2018-2019 By Site'!BA90:BA92)/SQRT(COUNT('2018-2019 By Site'!BA90:BA92))</f>
        <v>3.6600000000000006</v>
      </c>
      <c r="BA46" s="333">
        <f>STDEV('2018-2019 By Site'!BB90:BB92)/SQRT(COUNT('2018-2019 By Site'!BB90:BB92))</f>
        <v>0</v>
      </c>
      <c r="BB46" s="333">
        <f>STDEV('2018-2019 By Site'!BC90:BC92)/SQRT(COUNT('2018-2019 By Site'!BC90:BC92))</f>
        <v>0</v>
      </c>
      <c r="BC46" s="333">
        <f>STDEV('2018-2019 By Site'!BD90:BD92)/SQRT(COUNT('2018-2019 By Site'!BD90:BD92))</f>
        <v>0</v>
      </c>
      <c r="BD46" s="333">
        <f>STDEV('2018-2019 By Site'!BE90:BE92)/SQRT(COUNT('2018-2019 By Site'!BE90:BE92))</f>
        <v>0</v>
      </c>
      <c r="BE46" s="333">
        <f>STDEV('2018-2019 By Site'!BF90:BF92)/SQRT(COUNT('2018-2019 By Site'!BF90:BF92))</f>
        <v>24.000224998945324</v>
      </c>
      <c r="BF46" s="333">
        <f>STDEV('2018-2019 By Site'!BG90:BG92)/SQRT(COUNT('2018-2019 By Site'!BG90:BG92))</f>
        <v>36.600000000000009</v>
      </c>
      <c r="BG46" s="333"/>
      <c r="BH46" s="333"/>
      <c r="BI46" s="333"/>
      <c r="BJ46" s="333"/>
      <c r="BK46" s="333"/>
      <c r="BL46" s="333"/>
      <c r="BM46" s="333"/>
      <c r="BN46" s="333"/>
      <c r="BO46" s="333"/>
      <c r="BP46" s="333"/>
      <c r="BQ46" s="333"/>
      <c r="BR46" s="333"/>
      <c r="BS46" s="333"/>
      <c r="BT46" s="333"/>
      <c r="BU46" s="333"/>
      <c r="BV46" s="333"/>
      <c r="BW46" s="333"/>
      <c r="BX46" s="333"/>
      <c r="BY46" s="333"/>
      <c r="BZ46" s="333"/>
      <c r="CA46" s="333"/>
      <c r="CB46" s="333"/>
      <c r="CC46" s="162"/>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row>
    <row r="47" spans="1:256" s="308" customFormat="1" ht="18">
      <c r="A47" s="308" t="s">
        <v>101</v>
      </c>
      <c r="B47" s="318" t="s">
        <v>249</v>
      </c>
      <c r="C47" s="308" t="s">
        <v>219</v>
      </c>
      <c r="E47" s="330">
        <f>AVERAGE('2018-2019 By Site'!F158:F159)</f>
        <v>20.133333333333333</v>
      </c>
      <c r="F47" s="330">
        <f>AVERAGE('2018-2019 By Site'!G158:G159)</f>
        <v>72.333333333333329</v>
      </c>
      <c r="G47" s="330">
        <f>AVERAGE('2018-2019 By Site'!H158:H159)</f>
        <v>1.6</v>
      </c>
      <c r="H47" s="330">
        <f>AVERAGE('2018-2019 By Site'!I158:I159)</f>
        <v>1</v>
      </c>
      <c r="I47" s="330">
        <f>AVERAGE('2018-2019 By Site'!J158:J159)</f>
        <v>0</v>
      </c>
      <c r="J47" s="330">
        <f>AVERAGE('2018-2019 By Site'!K158:K159)</f>
        <v>0</v>
      </c>
      <c r="K47" s="330">
        <f>AVERAGE('2018-2019 By Site'!L158:L159)</f>
        <v>0.93333333333333335</v>
      </c>
      <c r="L47" s="330">
        <f>AVERAGE('2018-2019 By Site'!M158:M159)</f>
        <v>0</v>
      </c>
      <c r="M47" s="330">
        <f>AVERAGE('2018-2019 By Site'!N158:N159)</f>
        <v>0</v>
      </c>
      <c r="N47" s="330">
        <f>AVERAGE('2018-2019 By Site'!O158:O159)</f>
        <v>0</v>
      </c>
      <c r="O47" s="330">
        <v>0</v>
      </c>
      <c r="P47" s="330">
        <f>AVERAGE('2018-2019 By Site'!Q158:Q159)</f>
        <v>0</v>
      </c>
      <c r="Q47" s="330"/>
      <c r="R47" s="330">
        <f>AVERAGE('2018-2019 By Site'!S158:S159)</f>
        <v>0</v>
      </c>
      <c r="S47" s="330">
        <f>AVERAGE('2018-2019 By Site'!T158:T159)</f>
        <v>0</v>
      </c>
      <c r="T47" s="330">
        <f>AVERAGE('2018-2019 By Site'!U158:U159)</f>
        <v>0</v>
      </c>
      <c r="U47" s="330">
        <f>AVERAGE('2018-2019 By Site'!V158:V159)</f>
        <v>0</v>
      </c>
      <c r="V47" s="330">
        <v>0</v>
      </c>
      <c r="W47" s="330">
        <f>AVERAGE('2018-2019 By Site'!X158:X159)</f>
        <v>0</v>
      </c>
      <c r="X47" s="330">
        <f>AVERAGE('2018-2019 By Site'!Y158:Y159)</f>
        <v>0</v>
      </c>
      <c r="Y47" s="330">
        <f>AVERAGE('2018-2019 By Site'!Z158:Z159)</f>
        <v>0</v>
      </c>
      <c r="Z47" s="330">
        <f>AVERAGE('2018-2019 By Site'!AA158:AA159)</f>
        <v>0</v>
      </c>
      <c r="AA47" s="330">
        <v>0</v>
      </c>
      <c r="AB47" s="330">
        <v>0</v>
      </c>
      <c r="AC47" s="330">
        <v>0</v>
      </c>
      <c r="AD47" s="330">
        <v>0</v>
      </c>
      <c r="AE47" s="330">
        <f>AVERAGE('2018-2019 By Site'!AF158:AF159)</f>
        <v>0</v>
      </c>
      <c r="AF47" s="330">
        <f>AVERAGE('2018-2019 By Site'!AG158:AG159)</f>
        <v>0</v>
      </c>
      <c r="AG47" s="330">
        <v>0</v>
      </c>
      <c r="AH47" s="330">
        <v>0</v>
      </c>
      <c r="AI47" s="330">
        <f>AVERAGE('2018-2019 By Site'!AJ158:AJ159)</f>
        <v>0</v>
      </c>
      <c r="AJ47" s="330">
        <v>0</v>
      </c>
      <c r="AK47" s="330">
        <v>0</v>
      </c>
      <c r="AL47" s="330">
        <v>0</v>
      </c>
      <c r="AM47" s="324">
        <v>96</v>
      </c>
      <c r="AN47"/>
      <c r="AO47" s="267">
        <f t="shared" si="0"/>
        <v>96</v>
      </c>
      <c r="AP47"/>
      <c r="AQ47" s="306" t="s">
        <v>101</v>
      </c>
      <c r="AR47" s="315" t="s">
        <v>254</v>
      </c>
      <c r="AS47" s="312" t="s">
        <v>250</v>
      </c>
      <c r="AT47" s="1534"/>
      <c r="AU47" s="334">
        <f>AVERAGE('2018-2019 By Site'!AV76:AV76)</f>
        <v>20.387359836901123</v>
      </c>
      <c r="AV47" s="334">
        <f>AVERAGE('2018-2019 By Site'!AW76:AW76)</f>
        <v>30.581039755351682</v>
      </c>
      <c r="AW47" s="334">
        <f>AVERAGE('2018-2019 By Site'!AX76:AX76)</f>
        <v>71.355759429153935</v>
      </c>
      <c r="AX47" s="334">
        <f>AVERAGE('2018-2019 By Site'!AY76:AY76)</f>
        <v>0</v>
      </c>
      <c r="AY47" s="334">
        <f>AVERAGE('2018-2019 By Site'!AZ76:AZ76)</f>
        <v>0</v>
      </c>
      <c r="AZ47" s="334">
        <f>AVERAGE('2018-2019 By Site'!BA76:BA76)</f>
        <v>91.743119266055047</v>
      </c>
      <c r="BA47" s="334">
        <f>AVERAGE('2018-2019 By Site'!BB76:BB76)</f>
        <v>0</v>
      </c>
      <c r="BB47" s="334">
        <f>AVERAGE('2018-2019 By Site'!BC76:BC76)</f>
        <v>0</v>
      </c>
      <c r="BC47" s="334">
        <f>AVERAGE('2018-2019 By Site'!BD76:BD76)</f>
        <v>0</v>
      </c>
      <c r="BD47" s="334">
        <f>AVERAGE('2018-2019 By Site'!BE76:BE76)</f>
        <v>0</v>
      </c>
      <c r="BE47" s="334">
        <v>0</v>
      </c>
      <c r="BF47" s="334">
        <f>AVERAGE('2018-2019 By Site'!BG76:BG76)</f>
        <v>0</v>
      </c>
      <c r="BG47" s="335"/>
      <c r="BH47" s="334">
        <f>AVERAGE('2018-2019 By Site'!BI76:BI76)</f>
        <v>0</v>
      </c>
      <c r="BI47" s="334">
        <f>AVERAGE('2018-2019 By Site'!BJ76:BJ76)</f>
        <v>0</v>
      </c>
      <c r="BJ47" s="334">
        <f>AVERAGE('2018-2019 By Site'!BK76:BK76)</f>
        <v>0</v>
      </c>
      <c r="BK47" s="334">
        <f>AVERAGE('2018-2019 By Site'!BL76:BL76)</f>
        <v>0</v>
      </c>
      <c r="BL47" s="334">
        <f>AVERAGE('2018-2019 By Site'!BM76:BM76)</f>
        <v>0</v>
      </c>
      <c r="BM47" s="334">
        <v>0</v>
      </c>
      <c r="BN47" s="334">
        <f>AVERAGE('2018-2019 By Site'!BO76:BO76)</f>
        <v>0</v>
      </c>
      <c r="BO47" s="334">
        <f>AVERAGE('2018-2019 By Site'!BP76:BP76)</f>
        <v>0</v>
      </c>
      <c r="BP47" s="334">
        <f>AVERAGE('2018-2019 By Site'!BQ76:BQ76)</f>
        <v>0</v>
      </c>
      <c r="BQ47" s="334">
        <v>0</v>
      </c>
      <c r="BR47" s="334">
        <v>0</v>
      </c>
      <c r="BS47" s="334">
        <v>0</v>
      </c>
      <c r="BT47" s="334">
        <v>0</v>
      </c>
      <c r="BU47" s="334">
        <f>AVERAGE('2018-2019 By Site'!BV76:BV76)</f>
        <v>0</v>
      </c>
      <c r="BV47" s="334">
        <f>AVERAGE('2018-2019 By Site'!BW76:BW76)</f>
        <v>0</v>
      </c>
      <c r="BW47" s="334">
        <v>0</v>
      </c>
      <c r="BX47" s="334">
        <v>0</v>
      </c>
      <c r="BY47" s="334">
        <f>AVERAGE('2018-2019 By Site'!BZ76:BZ76)</f>
        <v>0</v>
      </c>
      <c r="BZ47" s="334">
        <v>0</v>
      </c>
      <c r="CA47" s="334">
        <v>0</v>
      </c>
      <c r="CB47" s="334">
        <v>0</v>
      </c>
      <c r="CC47" s="324">
        <v>214.06727828746179</v>
      </c>
      <c r="CD47" s="586">
        <f>SUM(AU47:CB47)</f>
        <v>214.06727828746179</v>
      </c>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row>
    <row r="48" spans="1:256" s="308" customFormat="1" ht="18">
      <c r="A48" s="308" t="s">
        <v>101</v>
      </c>
      <c r="B48" s="320" t="s">
        <v>251</v>
      </c>
      <c r="C48" s="308" t="s">
        <v>219</v>
      </c>
      <c r="D48" s="308">
        <v>0</v>
      </c>
      <c r="E48" s="330">
        <f>AVERAGE('2018-2019 By Site'!F160:F161)</f>
        <v>2.0666666666666664</v>
      </c>
      <c r="F48" s="330">
        <f>AVERAGE('2018-2019 By Site'!G160:G161)</f>
        <v>207.06666666666666</v>
      </c>
      <c r="G48" s="330">
        <f>AVERAGE('2018-2019 By Site'!H160:H161)</f>
        <v>15.533333333333335</v>
      </c>
      <c r="H48" s="330">
        <f>AVERAGE('2018-2019 By Site'!I160:I161)</f>
        <v>6.6666666666666666E-2</v>
      </c>
      <c r="I48" s="330">
        <f>AVERAGE('2018-2019 By Site'!J160:J161)</f>
        <v>0</v>
      </c>
      <c r="J48" s="330">
        <f>AVERAGE('2018-2019 By Site'!K160:K161)</f>
        <v>0</v>
      </c>
      <c r="K48" s="330">
        <f>AVERAGE('2018-2019 By Site'!L160:L161)</f>
        <v>1.4666666666666666</v>
      </c>
      <c r="L48" s="330">
        <f>AVERAGE('2018-2019 By Site'!M160:M161)</f>
        <v>0</v>
      </c>
      <c r="M48" s="330">
        <f>AVERAGE('2018-2019 By Site'!N160:N161)</f>
        <v>6.6666666666666666E-2</v>
      </c>
      <c r="N48" s="330">
        <f>AVERAGE('2018-2019 By Site'!O160:O161)</f>
        <v>0</v>
      </c>
      <c r="O48" s="330">
        <f>AVERAGE('2018-2019 By Site'!P160:P161)</f>
        <v>6.6666666666666666E-2</v>
      </c>
      <c r="P48" s="330">
        <f>AVERAGE('2018-2019 By Site'!Q160:Q161)</f>
        <v>0</v>
      </c>
      <c r="Q48" s="330"/>
      <c r="R48" s="330">
        <f>AVERAGE('2018-2019 By Site'!S160:S161)</f>
        <v>0</v>
      </c>
      <c r="S48" s="330">
        <f>AVERAGE('2018-2019 By Site'!T160:T161)</f>
        <v>0</v>
      </c>
      <c r="T48" s="330">
        <f>AVERAGE('2018-2019 By Site'!U160:U161)</f>
        <v>0</v>
      </c>
      <c r="U48" s="330">
        <f>AVERAGE('2018-2019 By Site'!V160:V161)</f>
        <v>0</v>
      </c>
      <c r="V48" s="330">
        <f>AVERAGE('2018-2019 By Site'!W160:W161)</f>
        <v>0</v>
      </c>
      <c r="W48" s="330">
        <f>AVERAGE('2018-2019 By Site'!X160:X161)</f>
        <v>0</v>
      </c>
      <c r="X48" s="330">
        <f>AVERAGE('2018-2019 By Site'!Y160:Y161)</f>
        <v>0</v>
      </c>
      <c r="Y48" s="330">
        <f>AVERAGE('2018-2019 By Site'!Z160:Z161)</f>
        <v>0</v>
      </c>
      <c r="Z48" s="330">
        <f>AVERAGE('2018-2019 By Site'!AA160:AA161)</f>
        <v>0</v>
      </c>
      <c r="AA48" s="330">
        <f>AVERAGE('2018-2019 By Site'!AB160:AB161)</f>
        <v>0</v>
      </c>
      <c r="AB48" s="330">
        <f>AVERAGE('2018-2019 By Site'!AC160:AC161)</f>
        <v>0</v>
      </c>
      <c r="AC48" s="330">
        <f>AVERAGE('2018-2019 By Site'!AD160:AD161)</f>
        <v>0</v>
      </c>
      <c r="AD48" s="330">
        <f>AVERAGE('2018-2019 By Site'!AE160:AE161)</f>
        <v>0</v>
      </c>
      <c r="AE48" s="330">
        <f>AVERAGE('2018-2019 By Site'!AF160:AF161)</f>
        <v>0</v>
      </c>
      <c r="AF48" s="330">
        <f>AVERAGE('2018-2019 By Site'!AG160:AG161)</f>
        <v>0</v>
      </c>
      <c r="AG48" s="330">
        <f>AVERAGE('2018-2019 By Site'!AH160:AH161)</f>
        <v>0</v>
      </c>
      <c r="AH48" s="330">
        <f>AVERAGE('2018-2019 By Site'!AI160:AI161)</f>
        <v>0</v>
      </c>
      <c r="AI48" s="330">
        <f>AVERAGE('2018-2019 By Site'!AJ160:AJ161)</f>
        <v>0</v>
      </c>
      <c r="AJ48" s="330">
        <f>AVERAGE('2018-2019 By Site'!AK160:AK161)</f>
        <v>0</v>
      </c>
      <c r="AK48" s="330">
        <f>AVERAGE('2018-2019 By Site'!AL160:AL161)</f>
        <v>0</v>
      </c>
      <c r="AL48" s="330">
        <f>AVERAGE('2018-2019 By Site'!AM160:AM161)</f>
        <v>0</v>
      </c>
      <c r="AM48" s="324">
        <v>226.33333333333331</v>
      </c>
      <c r="AN48"/>
      <c r="AO48" s="267">
        <f t="shared" si="0"/>
        <v>226.33333333333331</v>
      </c>
      <c r="AP48"/>
      <c r="AQ48" s="306" t="s">
        <v>101</v>
      </c>
      <c r="AR48" s="315">
        <v>2019</v>
      </c>
      <c r="AS48" s="312" t="s">
        <v>250</v>
      </c>
      <c r="AT48" s="1534">
        <v>0</v>
      </c>
      <c r="AU48" s="334">
        <f>AVERAGE('2018-2019 By Site'!AV77:AV78)</f>
        <v>0</v>
      </c>
      <c r="AV48" s="334">
        <f>AVERAGE('2018-2019 By Site'!AW77:AW78)</f>
        <v>872.91</v>
      </c>
      <c r="AW48" s="334">
        <f>AVERAGE('2018-2019 By Site'!AX77:AX78)</f>
        <v>219.60000000000002</v>
      </c>
      <c r="AX48" s="334">
        <f>AVERAGE('2018-2019 By Site'!AY77:AY78)</f>
        <v>0</v>
      </c>
      <c r="AY48" s="334">
        <f>AVERAGE('2018-2019 By Site'!AZ77:AZ78)</f>
        <v>0</v>
      </c>
      <c r="AZ48" s="334">
        <f>AVERAGE('2018-2019 By Site'!BA77:BA78)</f>
        <v>32.94</v>
      </c>
      <c r="BA48" s="334">
        <f>AVERAGE('2018-2019 By Site'!BB77:BB78)</f>
        <v>10.98</v>
      </c>
      <c r="BB48" s="334">
        <f>AVERAGE('2018-2019 By Site'!BC77:BC78)</f>
        <v>0</v>
      </c>
      <c r="BC48" s="334">
        <f>AVERAGE('2018-2019 By Site'!BD77:BD78)</f>
        <v>0</v>
      </c>
      <c r="BD48" s="334">
        <f>AVERAGE('2018-2019 By Site'!BE77:BE78)</f>
        <v>0</v>
      </c>
      <c r="BE48" s="334">
        <f>AVERAGE('2018-2019 By Site'!BF77:BF78)</f>
        <v>0</v>
      </c>
      <c r="BF48" s="334">
        <f>AVERAGE('2018-2019 By Site'!BG77:BG78)</f>
        <v>0</v>
      </c>
      <c r="BG48" s="335"/>
      <c r="BH48" s="334">
        <f>AVERAGE('2018-2019 By Site'!BI77:BI78)</f>
        <v>0</v>
      </c>
      <c r="BI48" s="334">
        <f>AVERAGE('2018-2019 By Site'!BJ77:BJ78)</f>
        <v>0</v>
      </c>
      <c r="BJ48" s="334">
        <f>AVERAGE('2018-2019 By Site'!BK77:BK78)</f>
        <v>0</v>
      </c>
      <c r="BK48" s="334">
        <f>AVERAGE('2018-2019 By Site'!BL77:BL78)</f>
        <v>0</v>
      </c>
      <c r="BL48" s="334">
        <f>AVERAGE('2018-2019 By Site'!BM77:BM78)</f>
        <v>0</v>
      </c>
      <c r="BM48" s="334">
        <f>AVERAGE('2018-2019 By Site'!BN77:BN78)</f>
        <v>0</v>
      </c>
      <c r="BN48" s="334">
        <f>AVERAGE('2018-2019 By Site'!BO77:BO78)</f>
        <v>0</v>
      </c>
      <c r="BO48" s="334">
        <f>AVERAGE('2018-2019 By Site'!BP77:BP78)</f>
        <v>0</v>
      </c>
      <c r="BP48" s="334">
        <f>AVERAGE('2018-2019 By Site'!BQ77:BQ78)</f>
        <v>5.49</v>
      </c>
      <c r="BQ48" s="334">
        <f>AVERAGE('2018-2019 By Site'!BR77:BR78)</f>
        <v>0</v>
      </c>
      <c r="BR48" s="334">
        <f>AVERAGE('2018-2019 By Site'!BS77:BS78)</f>
        <v>0</v>
      </c>
      <c r="BS48" s="334">
        <f>AVERAGE('2018-2019 By Site'!BT77:BT78)</f>
        <v>0</v>
      </c>
      <c r="BT48" s="334">
        <f>AVERAGE('2018-2019 By Site'!BU77:BU78)</f>
        <v>0</v>
      </c>
      <c r="BU48" s="334">
        <f>AVERAGE('2018-2019 By Site'!BV77:BV78)</f>
        <v>0</v>
      </c>
      <c r="BV48" s="334">
        <f>AVERAGE('2018-2019 By Site'!BW77:BW78)</f>
        <v>0</v>
      </c>
      <c r="BW48" s="334">
        <f>AVERAGE('2018-2019 By Site'!BX77:BX78)</f>
        <v>0</v>
      </c>
      <c r="BX48" s="334">
        <f>AVERAGE('2018-2019 By Site'!BY77:BY78)</f>
        <v>0</v>
      </c>
      <c r="BY48" s="334">
        <f>AVERAGE('2018-2019 By Site'!BZ77:BZ78)</f>
        <v>0</v>
      </c>
      <c r="BZ48" s="334">
        <f>AVERAGE('2018-2019 By Site'!CA77:CA78)</f>
        <v>0</v>
      </c>
      <c r="CA48" s="334">
        <f>AVERAGE('2018-2019 By Site'!CB77:CB78)</f>
        <v>0</v>
      </c>
      <c r="CB48" s="334">
        <f>AVERAGE('2018-2019 By Site'!CC77:CC78)</f>
        <v>0</v>
      </c>
      <c r="CC48" s="324">
        <v>1141.92</v>
      </c>
      <c r="CD48" s="586">
        <f>SUM(AU48:CB48)</f>
        <v>1141.92</v>
      </c>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row>
    <row r="49" spans="1:256" s="13" customFormat="1" ht="15.75">
      <c r="A49" s="307"/>
      <c r="B49" s="319"/>
      <c r="C49" s="328" t="s">
        <v>252</v>
      </c>
      <c r="D49" s="213"/>
      <c r="E49" s="332">
        <f>STDEV('2018-2019 By Site'!F158:F159)/SQRT(COUNT('2018-2019 By Site'!F158:F159))</f>
        <v>13.733333333333334</v>
      </c>
      <c r="F49" s="332">
        <f>STDEV('2018-2019 By Site'!G158:G159)/SQRT(COUNT('2018-2019 By Site'!G158:G159))</f>
        <v>71.666666666666671</v>
      </c>
      <c r="G49" s="332">
        <f>STDEV('2018-2019 By Site'!H158:H159)/SQRT(COUNT('2018-2019 By Site'!H158:H159))</f>
        <v>0.13333333333333341</v>
      </c>
      <c r="H49" s="332">
        <f>STDEV('2018-2019 By Site'!I158:I159)/SQRT(COUNT('2018-2019 By Site'!I158:I159))</f>
        <v>0.20000000000000007</v>
      </c>
      <c r="I49" s="332">
        <f>STDEV('2018-2019 By Site'!J158:J159)/SQRT(COUNT('2018-2019 By Site'!J158:J159))</f>
        <v>0</v>
      </c>
      <c r="J49" s="332">
        <f>STDEV('2018-2019 By Site'!K158:K159)/SQRT(COUNT('2018-2019 By Site'!K158:K159))</f>
        <v>0</v>
      </c>
      <c r="K49" s="332">
        <f>STDEV('2018-2019 By Site'!L158:L159)/SQRT(COUNT('2018-2019 By Site'!L158:L159))</f>
        <v>0.93333333333333324</v>
      </c>
      <c r="L49" s="332">
        <f>STDEV('2018-2019 By Site'!M158:M159)/SQRT(COUNT('2018-2019 By Site'!M158:M159))</f>
        <v>0</v>
      </c>
      <c r="M49" s="332">
        <f>STDEV('2018-2019 By Site'!N158:N159)/SQRT(COUNT('2018-2019 By Site'!N158:N159))</f>
        <v>0</v>
      </c>
      <c r="N49" s="332">
        <f>STDEV('2018-2019 By Site'!O158:O159)/SQRT(COUNT('2018-2019 By Site'!O158:O159))</f>
        <v>0</v>
      </c>
      <c r="O49" s="332" t="e">
        <f>STDEV('2018-2019 By Site'!P158:P159)/SQRT(COUNT('2018-2019 By Site'!P158:P159))</f>
        <v>#DIV/0!</v>
      </c>
      <c r="P49" s="332">
        <f>STDEV('2018-2019 By Site'!Q158:Q159)/SQRT(COUNT('2018-2019 By Site'!Q158:Q159))</f>
        <v>0</v>
      </c>
      <c r="Q49" s="332" t="e">
        <f>STDEV('2018-2019 By Site'!R158:R159)/SQRT(COUNT('2018-2019 By Site'!R158:R159))</f>
        <v>#DIV/0!</v>
      </c>
      <c r="R49" s="332">
        <f>STDEV('2018-2019 By Site'!S158:S159)/SQRT(COUNT('2018-2019 By Site'!S158:S159))</f>
        <v>0</v>
      </c>
      <c r="S49" s="332">
        <f>STDEV('2018-2019 By Site'!T158:T159)/SQRT(COUNT('2018-2019 By Site'!T158:T159))</f>
        <v>0</v>
      </c>
      <c r="T49" s="332">
        <f>STDEV('2018-2019 By Site'!U158:U159)/SQRT(COUNT('2018-2019 By Site'!U158:U159))</f>
        <v>0</v>
      </c>
      <c r="U49" s="332">
        <f>STDEV('2018-2019 By Site'!V158:V159)/SQRT(COUNT('2018-2019 By Site'!V158:V159))</f>
        <v>0</v>
      </c>
      <c r="V49" s="332" t="e">
        <f>STDEV('2018-2019 By Site'!W158:W159)/SQRT(COUNT('2018-2019 By Site'!W158:W159))</f>
        <v>#DIV/0!</v>
      </c>
      <c r="W49" s="332">
        <f>STDEV('2018-2019 By Site'!X158:X159)/SQRT(COUNT('2018-2019 By Site'!X158:X159))</f>
        <v>0</v>
      </c>
      <c r="X49" s="332">
        <f>STDEV('2018-2019 By Site'!Y158:Y159)/SQRT(COUNT('2018-2019 By Site'!Y158:Y159))</f>
        <v>0</v>
      </c>
      <c r="Y49" s="332">
        <f>STDEV('2018-2019 By Site'!Z158:Z159)/SQRT(COUNT('2018-2019 By Site'!Z158:Z159))</f>
        <v>0</v>
      </c>
      <c r="Z49" s="332">
        <f>STDEV('2018-2019 By Site'!AA158:AA159)/SQRT(COUNT('2018-2019 By Site'!AA158:AA159))</f>
        <v>0</v>
      </c>
      <c r="AA49" s="332" t="e">
        <f>STDEV('2018-2019 By Site'!AB158:AB159)/SQRT(COUNT('2018-2019 By Site'!AB158:AB159))</f>
        <v>#DIV/0!</v>
      </c>
      <c r="AB49" s="332" t="e">
        <f>STDEV('2018-2019 By Site'!AC158:AC159)/SQRT(COUNT('2018-2019 By Site'!AC158:AC159))</f>
        <v>#DIV/0!</v>
      </c>
      <c r="AC49" s="332" t="e">
        <f>STDEV('2018-2019 By Site'!AD158:AD159)/SQRT(COUNT('2018-2019 By Site'!AD158:AD159))</f>
        <v>#DIV/0!</v>
      </c>
      <c r="AD49" s="332" t="e">
        <f>STDEV('2018-2019 By Site'!AE158:AE159)/SQRT(COUNT('2018-2019 By Site'!AE158:AE159))</f>
        <v>#DIV/0!</v>
      </c>
      <c r="AE49" s="332">
        <f>STDEV('2018-2019 By Site'!AF158:AF159)/SQRT(COUNT('2018-2019 By Site'!AF158:AF159))</f>
        <v>0</v>
      </c>
      <c r="AF49" s="332">
        <f>STDEV('2018-2019 By Site'!AG158:AG159)/SQRT(COUNT('2018-2019 By Site'!AG158:AG159))</f>
        <v>0</v>
      </c>
      <c r="AG49" s="332" t="e">
        <f>STDEV('2018-2019 By Site'!AH158:AH159)/SQRT(COUNT('2018-2019 By Site'!AH158:AH159))</f>
        <v>#DIV/0!</v>
      </c>
      <c r="AH49" s="332" t="e">
        <f>STDEV('2018-2019 By Site'!AI158:AI159)/SQRT(COUNT('2018-2019 By Site'!AI158:AI159))</f>
        <v>#DIV/0!</v>
      </c>
      <c r="AI49" s="332">
        <f>STDEV('2018-2019 By Site'!AJ158:AJ159)/SQRT(COUNT('2018-2019 By Site'!AJ158:AJ159))</f>
        <v>0</v>
      </c>
      <c r="AJ49" s="332" t="e">
        <f>STDEV('2018-2019 By Site'!AK158:AK159)/SQRT(COUNT('2018-2019 By Site'!AK158:AK159))</f>
        <v>#DIV/0!</v>
      </c>
      <c r="AK49" s="332" t="e">
        <f>STDEV('2018-2019 By Site'!AL158:AL159)/SQRT(COUNT('2018-2019 By Site'!AL158:AL159))</f>
        <v>#DIV/0!</v>
      </c>
      <c r="AL49" s="332" t="e">
        <f>STDEV('2018-2019 By Site'!AM158:AM159)/SQRT(COUNT('2018-2019 By Site'!AM158:AM159))</f>
        <v>#DIV/0!</v>
      </c>
      <c r="AM49" s="332">
        <f>STDEV('2018-2019 By Site'!AN158:AN159)/SQRT(COUNT('2018-2019 By Site'!AN158:AN159))</f>
        <v>56.666666666666643</v>
      </c>
      <c r="AN49"/>
      <c r="AO49"/>
      <c r="AP49"/>
      <c r="AQ49" s="307"/>
      <c r="AR49" s="322"/>
      <c r="AS49" s="328" t="s">
        <v>252</v>
      </c>
      <c r="AT49" s="213"/>
      <c r="AU49" s="333" t="e">
        <f>STDEV('2018-2019 By Site'!AV76:AV76)/SQRT(COUNT('2018-2019 By Site'!AV76:AV76))</f>
        <v>#DIV/0!</v>
      </c>
      <c r="AV49" s="333" t="e">
        <f>STDEV('2018-2019 By Site'!AW76:AW76)/SQRT(COUNT('2018-2019 By Site'!AW76:AW76))</f>
        <v>#DIV/0!</v>
      </c>
      <c r="AW49" s="333" t="e">
        <f>STDEV('2018-2019 By Site'!AX76:AX76)/SQRT(COUNT('2018-2019 By Site'!AX76:AX76))</f>
        <v>#DIV/0!</v>
      </c>
      <c r="AX49" s="333" t="e">
        <f>STDEV('2018-2019 By Site'!AY76:AY76)/SQRT(COUNT('2018-2019 By Site'!AY76:AY76))</f>
        <v>#DIV/0!</v>
      </c>
      <c r="AY49" s="333" t="e">
        <f>STDEV('2018-2019 By Site'!AZ76:AZ76)/SQRT(COUNT('2018-2019 By Site'!AZ76:AZ76))</f>
        <v>#DIV/0!</v>
      </c>
      <c r="AZ49" s="333" t="e">
        <f>STDEV('2018-2019 By Site'!BA76:BA76)/SQRT(COUNT('2018-2019 By Site'!BA76:BA76))</f>
        <v>#DIV/0!</v>
      </c>
      <c r="BA49" s="333" t="e">
        <f>STDEV('2018-2019 By Site'!BB76:BB76)/SQRT(COUNT('2018-2019 By Site'!BB76:BB76))</f>
        <v>#DIV/0!</v>
      </c>
      <c r="BB49" s="333" t="e">
        <f>STDEV('2018-2019 By Site'!BC76:BC76)/SQRT(COUNT('2018-2019 By Site'!BC76:BC76))</f>
        <v>#DIV/0!</v>
      </c>
      <c r="BC49" s="333" t="e">
        <f>STDEV('2018-2019 By Site'!BD76:BD76)/SQRT(COUNT('2018-2019 By Site'!BD76:BD76))</f>
        <v>#DIV/0!</v>
      </c>
      <c r="BD49" s="333" t="e">
        <f>STDEV('2018-2019 By Site'!BE76:BE76)/SQRT(COUNT('2018-2019 By Site'!BE76:BE76))</f>
        <v>#DIV/0!</v>
      </c>
      <c r="BE49" s="333" t="e">
        <f>STDEV('2018-2019 By Site'!BF76:BF76)/SQRT(COUNT('2018-2019 By Site'!BF76:BF76))</f>
        <v>#DIV/0!</v>
      </c>
      <c r="BF49" s="333" t="e">
        <f>STDEV('2018-2019 By Site'!BG76:BG76)/SQRT(COUNT('2018-2019 By Site'!BG76:BG76))</f>
        <v>#DIV/0!</v>
      </c>
      <c r="BG49" s="333"/>
      <c r="BH49" s="333"/>
      <c r="BI49" s="333"/>
      <c r="BJ49" s="333"/>
      <c r="BK49" s="333"/>
      <c r="BL49" s="333"/>
      <c r="BM49" s="333"/>
      <c r="BN49" s="333"/>
      <c r="BO49" s="333"/>
      <c r="BP49" s="333"/>
      <c r="BQ49" s="333"/>
      <c r="BR49" s="333"/>
      <c r="BS49" s="333"/>
      <c r="BT49" s="333"/>
      <c r="BU49" s="333"/>
      <c r="BV49" s="333"/>
      <c r="BW49" s="333"/>
      <c r="BX49" s="333"/>
      <c r="BY49" s="333"/>
      <c r="BZ49" s="333"/>
      <c r="CA49" s="333"/>
      <c r="CB49" s="333"/>
      <c r="CC49" s="162"/>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s="13" customFormat="1" ht="15.75">
      <c r="A50" s="307"/>
      <c r="B50" s="319"/>
      <c r="C50" s="328" t="s">
        <v>253</v>
      </c>
      <c r="D50" s="213"/>
      <c r="E50" s="332">
        <f>STDEV('2018-2019 By Site'!F160:F161)/SQRT(COUNT('2018-2019 By Site'!F160:F161))</f>
        <v>0.33333333333333537</v>
      </c>
      <c r="F50" s="332">
        <f>STDEV('2018-2019 By Site'!G160:G161)/SQRT(COUNT('2018-2019 By Site'!G160:G161))</f>
        <v>170.79999999999998</v>
      </c>
      <c r="G50" s="332">
        <f>STDEV('2018-2019 By Site'!H160:H161)/SQRT(COUNT('2018-2019 By Site'!H160:H161))</f>
        <v>15</v>
      </c>
      <c r="H50" s="332">
        <f>STDEV('2018-2019 By Site'!I160:I161)/SQRT(COUNT('2018-2019 By Site'!I160:I161))</f>
        <v>6.6666666666666666E-2</v>
      </c>
      <c r="I50" s="332">
        <f>STDEV('2018-2019 By Site'!J160:J161)/SQRT(COUNT('2018-2019 By Site'!J160:J161))</f>
        <v>0</v>
      </c>
      <c r="J50" s="332">
        <f>STDEV('2018-2019 By Site'!K160:K161)/SQRT(COUNT('2018-2019 By Site'!K160:K161))</f>
        <v>0</v>
      </c>
      <c r="K50" s="332">
        <f>STDEV('2018-2019 By Site'!L160:L161)/SQRT(COUNT('2018-2019 By Site'!L160:L161))</f>
        <v>1.4666666666666663</v>
      </c>
      <c r="L50" s="332">
        <f>STDEV('2018-2019 By Site'!M160:M161)/SQRT(COUNT('2018-2019 By Site'!M160:M161))</f>
        <v>0</v>
      </c>
      <c r="M50" s="332">
        <f>STDEV('2018-2019 By Site'!N160:N161)/SQRT(COUNT('2018-2019 By Site'!N160:N161))</f>
        <v>6.6666666666666666E-2</v>
      </c>
      <c r="N50" s="332">
        <f>STDEV('2018-2019 By Site'!O160:O161)/SQRT(COUNT('2018-2019 By Site'!O160:O161))</f>
        <v>0</v>
      </c>
      <c r="O50" s="332">
        <f>STDEV('2018-2019 By Site'!P160:P161)/SQRT(COUNT('2018-2019 By Site'!P160:P161))</f>
        <v>6.6666666666666666E-2</v>
      </c>
      <c r="P50" s="332">
        <f>STDEV('2018-2019 By Site'!Q160:Q161)/SQRT(COUNT('2018-2019 By Site'!Q160:Q161))</f>
        <v>0</v>
      </c>
      <c r="Q50" s="332" t="e">
        <f>STDEV('2018-2019 By Site'!R160:R161)/SQRT(COUNT('2018-2019 By Site'!R160:R161))</f>
        <v>#DIV/0!</v>
      </c>
      <c r="R50" s="332">
        <f>STDEV('2018-2019 By Site'!S160:S161)/SQRT(COUNT('2018-2019 By Site'!S160:S161))</f>
        <v>0</v>
      </c>
      <c r="S50" s="332">
        <f>STDEV('2018-2019 By Site'!T160:T161)/SQRT(COUNT('2018-2019 By Site'!T160:T161))</f>
        <v>0</v>
      </c>
      <c r="T50" s="332">
        <f>STDEV('2018-2019 By Site'!U160:U161)/SQRT(COUNT('2018-2019 By Site'!U160:U161))</f>
        <v>0</v>
      </c>
      <c r="U50" s="332">
        <f>STDEV('2018-2019 By Site'!V160:V161)/SQRT(COUNT('2018-2019 By Site'!V160:V161))</f>
        <v>0</v>
      </c>
      <c r="V50" s="332">
        <f>STDEV('2018-2019 By Site'!W160:W161)/SQRT(COUNT('2018-2019 By Site'!W160:W161))</f>
        <v>0</v>
      </c>
      <c r="W50" s="332">
        <f>STDEV('2018-2019 By Site'!X160:X161)/SQRT(COUNT('2018-2019 By Site'!X160:X161))</f>
        <v>0</v>
      </c>
      <c r="X50" s="332">
        <f>STDEV('2018-2019 By Site'!Y160:Y161)/SQRT(COUNT('2018-2019 By Site'!Y160:Y161))</f>
        <v>0</v>
      </c>
      <c r="Y50" s="332">
        <f>STDEV('2018-2019 By Site'!Z160:Z161)/SQRT(COUNT('2018-2019 By Site'!Z160:Z161))</f>
        <v>0</v>
      </c>
      <c r="Z50" s="332">
        <f>STDEV('2018-2019 By Site'!AA160:AA161)/SQRT(COUNT('2018-2019 By Site'!AA160:AA161))</f>
        <v>0</v>
      </c>
      <c r="AA50" s="332">
        <f>STDEV('2018-2019 By Site'!AB160:AB161)/SQRT(COUNT('2018-2019 By Site'!AB160:AB161))</f>
        <v>0</v>
      </c>
      <c r="AB50" s="332">
        <f>STDEV('2018-2019 By Site'!AC160:AC161)/SQRT(COUNT('2018-2019 By Site'!AC160:AC161))</f>
        <v>0</v>
      </c>
      <c r="AC50" s="332">
        <f>STDEV('2018-2019 By Site'!AD160:AD161)/SQRT(COUNT('2018-2019 By Site'!AD160:AD161))</f>
        <v>0</v>
      </c>
      <c r="AD50" s="332">
        <f>STDEV('2018-2019 By Site'!AE160:AE161)/SQRT(COUNT('2018-2019 By Site'!AE160:AE161))</f>
        <v>0</v>
      </c>
      <c r="AE50" s="332">
        <f>STDEV('2018-2019 By Site'!AF160:AF161)/SQRT(COUNT('2018-2019 By Site'!AF160:AF161))</f>
        <v>0</v>
      </c>
      <c r="AF50" s="332">
        <f>STDEV('2018-2019 By Site'!AG160:AG161)/SQRT(COUNT('2018-2019 By Site'!AG160:AG161))</f>
        <v>0</v>
      </c>
      <c r="AG50" s="332">
        <f>STDEV('2018-2019 By Site'!AH160:AH161)/SQRT(COUNT('2018-2019 By Site'!AH160:AH161))</f>
        <v>0</v>
      </c>
      <c r="AH50" s="332">
        <f>STDEV('2018-2019 By Site'!AI160:AI161)/SQRT(COUNT('2018-2019 By Site'!AI160:AI161))</f>
        <v>0</v>
      </c>
      <c r="AI50" s="332">
        <f>STDEV('2018-2019 By Site'!AJ160:AJ161)/SQRT(COUNT('2018-2019 By Site'!AJ160:AJ161))</f>
        <v>0</v>
      </c>
      <c r="AJ50" s="332">
        <f>STDEV('2018-2019 By Site'!AK160:AK161)/SQRT(COUNT('2018-2019 By Site'!AK160:AK161))</f>
        <v>0</v>
      </c>
      <c r="AK50" s="332">
        <f>STDEV('2018-2019 By Site'!AL160:AL161)/SQRT(COUNT('2018-2019 By Site'!AL160:AL161))</f>
        <v>0</v>
      </c>
      <c r="AL50" s="332">
        <f>STDEV('2018-2019 By Site'!AM160:AM161)/SQRT(COUNT('2018-2019 By Site'!AM160:AM161))</f>
        <v>0</v>
      </c>
      <c r="AM50" s="332">
        <f>STDEV('2018-2019 By Site'!AN160:AN161)/SQRT(COUNT('2018-2019 By Site'!AN160:AN161))</f>
        <v>187</v>
      </c>
      <c r="AN50"/>
      <c r="AO50"/>
      <c r="AP50"/>
      <c r="AQ50" s="307"/>
      <c r="AR50" s="322"/>
      <c r="AS50" s="328" t="s">
        <v>253</v>
      </c>
      <c r="AT50" s="213"/>
      <c r="AU50" s="333">
        <f>STDEV('2018-2019 By Site'!AV77:AV78)/SQRT(COUNT('2018-2019 By Site'!AV77:AV78))</f>
        <v>0</v>
      </c>
      <c r="AV50" s="333">
        <f>STDEV('2018-2019 By Site'!AW77:AW78)/SQRT(COUNT('2018-2019 By Site'!AW77:AW78))</f>
        <v>796.05000000000007</v>
      </c>
      <c r="AW50" s="333">
        <f>STDEV('2018-2019 By Site'!AX77:AX78)/SQRT(COUNT('2018-2019 By Site'!AX77:AX78))</f>
        <v>219.60000000000002</v>
      </c>
      <c r="AX50" s="333">
        <f>STDEV('2018-2019 By Site'!AY77:AY78)/SQRT(COUNT('2018-2019 By Site'!AY77:AY78))</f>
        <v>0</v>
      </c>
      <c r="AY50" s="333">
        <f>STDEV('2018-2019 By Site'!AZ77:AZ78)/SQRT(COUNT('2018-2019 By Site'!AZ77:AZ78))</f>
        <v>0</v>
      </c>
      <c r="AZ50" s="333">
        <f>STDEV('2018-2019 By Site'!BA77:BA78)/SQRT(COUNT('2018-2019 By Site'!BA77:BA78))</f>
        <v>32.939999999999991</v>
      </c>
      <c r="BA50" s="333">
        <f>STDEV('2018-2019 By Site'!BB77:BB78)/SQRT(COUNT('2018-2019 By Site'!BB77:BB78))</f>
        <v>10.979999999999999</v>
      </c>
      <c r="BB50" s="333">
        <f>STDEV('2018-2019 By Site'!BC77:BC78)/SQRT(COUNT('2018-2019 By Site'!BC77:BC78))</f>
        <v>0</v>
      </c>
      <c r="BC50" s="333">
        <f>STDEV('2018-2019 By Site'!BD77:BD78)/SQRT(COUNT('2018-2019 By Site'!BD77:BD78))</f>
        <v>0</v>
      </c>
      <c r="BD50" s="333">
        <f>STDEV('2018-2019 By Site'!BE77:BE78)/SQRT(COUNT('2018-2019 By Site'!BE77:BE78))</f>
        <v>0</v>
      </c>
      <c r="BE50" s="333">
        <f>STDEV('2018-2019 By Site'!BF77:BF78)/SQRT(COUNT('2018-2019 By Site'!BF77:BF78))</f>
        <v>0</v>
      </c>
      <c r="BF50" s="333">
        <f>STDEV('2018-2019 By Site'!BG77:BG78)/SQRT(COUNT('2018-2019 By Site'!BG77:BG78))</f>
        <v>0</v>
      </c>
      <c r="BG50" s="333"/>
      <c r="BH50" s="333"/>
      <c r="BI50" s="333"/>
      <c r="BJ50" s="333"/>
      <c r="BK50" s="333"/>
      <c r="BL50" s="333"/>
      <c r="BM50" s="333"/>
      <c r="BN50" s="333"/>
      <c r="BO50" s="333"/>
      <c r="BP50" s="333"/>
      <c r="BQ50" s="333"/>
      <c r="BR50" s="333"/>
      <c r="BS50" s="333"/>
      <c r="BT50" s="333"/>
      <c r="BU50" s="333"/>
      <c r="BV50" s="333"/>
      <c r="BW50" s="333"/>
      <c r="BX50" s="333"/>
      <c r="BY50" s="333"/>
      <c r="BZ50" s="333"/>
      <c r="CA50" s="333"/>
      <c r="CB50" s="333"/>
      <c r="CC50" s="162"/>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row>
    <row r="51" spans="1:256" s="308" customFormat="1" ht="18">
      <c r="A51" s="308" t="s">
        <v>85</v>
      </c>
      <c r="B51" s="318" t="s">
        <v>249</v>
      </c>
      <c r="C51" s="308" t="s">
        <v>219</v>
      </c>
      <c r="E51" s="330">
        <f>AVERAGE('2018-2019 By Site'!F165:F166)</f>
        <v>15.133333333333333</v>
      </c>
      <c r="F51" s="330">
        <f>AVERAGE('2018-2019 By Site'!G165:G166)</f>
        <v>52</v>
      </c>
      <c r="G51" s="330">
        <f>AVERAGE('2018-2019 By Site'!H165:H166)</f>
        <v>0.13333333333333333</v>
      </c>
      <c r="H51" s="330">
        <f>AVERAGE('2018-2019 By Site'!I165:I166)</f>
        <v>0.53333333333333333</v>
      </c>
      <c r="I51" s="330">
        <f>AVERAGE('2018-2019 By Site'!J165:J166)</f>
        <v>0</v>
      </c>
      <c r="J51" s="330">
        <f>AVERAGE('2018-2019 By Site'!K165:K166)</f>
        <v>0</v>
      </c>
      <c r="K51" s="330">
        <f>AVERAGE('2018-2019 By Site'!L165:L166)</f>
        <v>0.26666666666666666</v>
      </c>
      <c r="L51" s="330">
        <f>AVERAGE('2018-2019 By Site'!M165:M166)</f>
        <v>0</v>
      </c>
      <c r="M51" s="330">
        <f>AVERAGE('2018-2019 By Site'!N165:N166)</f>
        <v>0</v>
      </c>
      <c r="N51" s="330">
        <f>AVERAGE('2018-2019 By Site'!O165:O166)</f>
        <v>0</v>
      </c>
      <c r="O51" s="330">
        <v>0</v>
      </c>
      <c r="P51" s="330">
        <f>AVERAGE('2018-2019 By Site'!Q165:Q166)</f>
        <v>0</v>
      </c>
      <c r="Q51" s="330"/>
      <c r="R51" s="330">
        <f>AVERAGE('2018-2019 By Site'!S165:S166)</f>
        <v>0</v>
      </c>
      <c r="S51" s="330">
        <f>AVERAGE('2018-2019 By Site'!T165:T166)</f>
        <v>0</v>
      </c>
      <c r="T51" s="330">
        <f>AVERAGE('2018-2019 By Site'!U165:U166)</f>
        <v>0</v>
      </c>
      <c r="U51" s="330">
        <f>AVERAGE('2018-2019 By Site'!V165:V166)</f>
        <v>0.53200000000000003</v>
      </c>
      <c r="V51" s="330">
        <v>0</v>
      </c>
      <c r="W51" s="330">
        <f>AVERAGE('2018-2019 By Site'!X165:X166)</f>
        <v>0</v>
      </c>
      <c r="X51" s="330">
        <f>AVERAGE('2018-2019 By Site'!Y165:Y166)</f>
        <v>0</v>
      </c>
      <c r="Y51" s="330">
        <f>AVERAGE('2018-2019 By Site'!Z165:Z166)</f>
        <v>0</v>
      </c>
      <c r="Z51" s="330">
        <f>AVERAGE('2018-2019 By Site'!AA165:AA166)</f>
        <v>0</v>
      </c>
      <c r="AA51" s="330">
        <v>0</v>
      </c>
      <c r="AB51" s="330">
        <v>0</v>
      </c>
      <c r="AC51" s="330">
        <v>0</v>
      </c>
      <c r="AD51" s="330">
        <v>0</v>
      </c>
      <c r="AE51" s="330">
        <f>AVERAGE('2018-2019 By Site'!AF165:AF166)</f>
        <v>0</v>
      </c>
      <c r="AF51" s="330">
        <f>AVERAGE('2018-2019 By Site'!AG165:AG166)</f>
        <v>0</v>
      </c>
      <c r="AG51" s="330">
        <v>0</v>
      </c>
      <c r="AH51" s="330">
        <v>0</v>
      </c>
      <c r="AI51" s="330">
        <f>AVERAGE('2018-2019 By Site'!AJ165:AJ166)</f>
        <v>0</v>
      </c>
      <c r="AJ51" s="330">
        <v>0</v>
      </c>
      <c r="AK51" s="330">
        <v>0</v>
      </c>
      <c r="AL51" s="330">
        <v>0</v>
      </c>
      <c r="AM51" s="324">
        <v>68.598666666666659</v>
      </c>
      <c r="AN51"/>
      <c r="AO51" s="267">
        <f t="shared" si="0"/>
        <v>68.598666666666659</v>
      </c>
      <c r="AP51"/>
      <c r="AQ51" s="306" t="s">
        <v>85</v>
      </c>
      <c r="AR51" s="315" t="s">
        <v>254</v>
      </c>
      <c r="AS51" s="312" t="s">
        <v>250</v>
      </c>
      <c r="AT51" s="1534"/>
      <c r="AU51" s="334">
        <f>AVERAGE('2018-2019 By Site'!AV82:AV82)</f>
        <v>305.81039755351685</v>
      </c>
      <c r="AV51" s="334">
        <f>AVERAGE('2018-2019 By Site'!AW82:AW82)</f>
        <v>316.00407747196738</v>
      </c>
      <c r="AW51" s="334">
        <f>AVERAGE('2018-2019 By Site'!AX82:AX82)</f>
        <v>519.87767584097867</v>
      </c>
      <c r="AX51" s="334">
        <f>AVERAGE('2018-2019 By Site'!AY82:AY82)</f>
        <v>10.193679918450561</v>
      </c>
      <c r="AY51" s="334">
        <f>AVERAGE('2018-2019 By Site'!AZ82:AZ82)</f>
        <v>0</v>
      </c>
      <c r="AZ51" s="334">
        <f>AVERAGE('2018-2019 By Site'!BA82:BA82)</f>
        <v>152.90519877675843</v>
      </c>
      <c r="BA51" s="334">
        <f>AVERAGE('2018-2019 By Site'!BB82:BB82)</f>
        <v>0</v>
      </c>
      <c r="BB51" s="334">
        <f>AVERAGE('2018-2019 By Site'!BC82:BC82)</f>
        <v>0</v>
      </c>
      <c r="BC51" s="334">
        <f>AVERAGE('2018-2019 By Site'!BD82:BD82)</f>
        <v>0</v>
      </c>
      <c r="BD51" s="334">
        <f>AVERAGE('2018-2019 By Site'!BE82:BE82)</f>
        <v>0</v>
      </c>
      <c r="BE51" s="334">
        <v>0</v>
      </c>
      <c r="BF51" s="334">
        <v>0</v>
      </c>
      <c r="BG51" s="335"/>
      <c r="BH51" s="334">
        <f>AVERAGE('2018-2019 By Site'!BI82:BI82)</f>
        <v>0</v>
      </c>
      <c r="BI51" s="334">
        <f>AVERAGE('2018-2019 By Site'!BJ82:BJ82)</f>
        <v>0</v>
      </c>
      <c r="BJ51" s="334">
        <f>AVERAGE('2018-2019 By Site'!BK82:BK82)</f>
        <v>0</v>
      </c>
      <c r="BK51" s="334">
        <f>AVERAGE('2018-2019 By Site'!BL82:BL82)</f>
        <v>0</v>
      </c>
      <c r="BL51" s="334">
        <f>AVERAGE('2018-2019 By Site'!BM82:BM82)</f>
        <v>0</v>
      </c>
      <c r="BM51" s="334">
        <v>0</v>
      </c>
      <c r="BN51" s="334">
        <f>AVERAGE('2018-2019 By Site'!BO82:BO82)</f>
        <v>0</v>
      </c>
      <c r="BO51" s="334">
        <f>AVERAGE('2018-2019 By Site'!BP82:BP82)</f>
        <v>0</v>
      </c>
      <c r="BP51" s="334">
        <f>AVERAGE('2018-2019 By Site'!BQ82:BQ82)</f>
        <v>0</v>
      </c>
      <c r="BQ51" s="334">
        <v>0</v>
      </c>
      <c r="BR51" s="334">
        <v>0</v>
      </c>
      <c r="BS51" s="334">
        <v>0</v>
      </c>
      <c r="BT51" s="334">
        <v>0</v>
      </c>
      <c r="BU51" s="334">
        <f>AVERAGE('2018-2019 By Site'!BV82:BV82)</f>
        <v>0</v>
      </c>
      <c r="BV51" s="334">
        <f>AVERAGE('2018-2019 By Site'!BW82:BW82)</f>
        <v>0</v>
      </c>
      <c r="BW51" s="334">
        <v>0</v>
      </c>
      <c r="BX51" s="334">
        <v>0</v>
      </c>
      <c r="BY51" s="334">
        <f>AVERAGE('2018-2019 By Site'!BZ82:BZ82)</f>
        <v>0</v>
      </c>
      <c r="BZ51" s="334">
        <v>0</v>
      </c>
      <c r="CA51" s="334">
        <v>0</v>
      </c>
      <c r="CB51" s="334">
        <v>0</v>
      </c>
      <c r="CC51" s="324">
        <v>1304.7910295616718</v>
      </c>
      <c r="CD51" s="586">
        <f>SUM(AU51:CB51)</f>
        <v>1304.7910295616716</v>
      </c>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row>
    <row r="52" spans="1:256" s="308" customFormat="1" ht="18">
      <c r="A52" s="308" t="s">
        <v>85</v>
      </c>
      <c r="B52" s="320" t="s">
        <v>251</v>
      </c>
      <c r="C52" s="308" t="s">
        <v>219</v>
      </c>
      <c r="D52" s="308">
        <v>0</v>
      </c>
      <c r="E52" s="330">
        <f>AVERAGE('2018-2019 By Site'!F167:F168)</f>
        <v>109.26666666666667</v>
      </c>
      <c r="F52" s="330">
        <f>AVERAGE('2018-2019 By Site'!G167:G168)</f>
        <v>10.333333333333332</v>
      </c>
      <c r="G52" s="330">
        <f>AVERAGE('2018-2019 By Site'!H167:H168)</f>
        <v>0.13333333333333333</v>
      </c>
      <c r="H52" s="330">
        <f>AVERAGE('2018-2019 By Site'!I167:I168)</f>
        <v>0</v>
      </c>
      <c r="I52" s="330">
        <f>AVERAGE('2018-2019 By Site'!J167:J168)</f>
        <v>0</v>
      </c>
      <c r="J52" s="330">
        <f>AVERAGE('2018-2019 By Site'!K167:K168)</f>
        <v>0</v>
      </c>
      <c r="K52" s="330">
        <f>AVERAGE('2018-2019 By Site'!L167:L168)</f>
        <v>0</v>
      </c>
      <c r="L52" s="330">
        <f>AVERAGE('2018-2019 By Site'!M167:M168)</f>
        <v>0.46666666666666667</v>
      </c>
      <c r="M52" s="330">
        <f>AVERAGE('2018-2019 By Site'!N167:N168)</f>
        <v>0</v>
      </c>
      <c r="N52" s="330">
        <f>AVERAGE('2018-2019 By Site'!O167:O168)</f>
        <v>0</v>
      </c>
      <c r="O52" s="330">
        <f>AVERAGE('2018-2019 By Site'!P167:P168)</f>
        <v>0</v>
      </c>
      <c r="P52" s="330">
        <f>AVERAGE('2018-2019 By Site'!Q167:Q168)</f>
        <v>0</v>
      </c>
      <c r="Q52" s="330"/>
      <c r="R52" s="330">
        <f>AVERAGE('2018-2019 By Site'!S167:S168)</f>
        <v>0</v>
      </c>
      <c r="S52" s="330">
        <f>AVERAGE('2018-2019 By Site'!T167:T168)</f>
        <v>0</v>
      </c>
      <c r="T52" s="330">
        <f>AVERAGE('2018-2019 By Site'!U167:U168)</f>
        <v>0</v>
      </c>
      <c r="U52" s="330">
        <f>AVERAGE('2018-2019 By Site'!V167:V168)</f>
        <v>0</v>
      </c>
      <c r="V52" s="330">
        <f>AVERAGE('2018-2019 By Site'!W167:W168)</f>
        <v>0</v>
      </c>
      <c r="W52" s="330">
        <f>AVERAGE('2018-2019 By Site'!X167:X168)</f>
        <v>0</v>
      </c>
      <c r="X52" s="330">
        <f>AVERAGE('2018-2019 By Site'!Y167:Y168)</f>
        <v>0</v>
      </c>
      <c r="Y52" s="330">
        <f>AVERAGE('2018-2019 By Site'!Z167:Z168)</f>
        <v>0</v>
      </c>
      <c r="Z52" s="330">
        <f>AVERAGE('2018-2019 By Site'!AA167:AA168)</f>
        <v>0</v>
      </c>
      <c r="AA52" s="330">
        <f>AVERAGE('2018-2019 By Site'!AB167:AB168)</f>
        <v>0</v>
      </c>
      <c r="AB52" s="330">
        <f>AVERAGE('2018-2019 By Site'!AC167:AC168)</f>
        <v>0</v>
      </c>
      <c r="AC52" s="330">
        <f>AVERAGE('2018-2019 By Site'!AD167:AD168)</f>
        <v>0</v>
      </c>
      <c r="AD52" s="330">
        <f>AVERAGE('2018-2019 By Site'!AE167:AE168)</f>
        <v>0</v>
      </c>
      <c r="AE52" s="330">
        <f>AVERAGE('2018-2019 By Site'!AF167:AF168)</f>
        <v>0</v>
      </c>
      <c r="AF52" s="330">
        <f>AVERAGE('2018-2019 By Site'!AG167:AG168)</f>
        <v>0</v>
      </c>
      <c r="AG52" s="330">
        <f>AVERAGE('2018-2019 By Site'!AH167:AH168)</f>
        <v>0</v>
      </c>
      <c r="AH52" s="330">
        <f>AVERAGE('2018-2019 By Site'!AI167:AI168)</f>
        <v>0</v>
      </c>
      <c r="AI52" s="330">
        <f>AVERAGE('2018-2019 By Site'!AJ167:AJ168)</f>
        <v>0</v>
      </c>
      <c r="AJ52" s="330">
        <f>AVERAGE('2018-2019 By Site'!AK167:AK168)</f>
        <v>0</v>
      </c>
      <c r="AK52" s="330">
        <f>AVERAGE('2018-2019 By Site'!AL167:AL168)</f>
        <v>0</v>
      </c>
      <c r="AL52" s="330">
        <f>AVERAGE('2018-2019 By Site'!AM167:AM168)</f>
        <v>0</v>
      </c>
      <c r="AM52" s="324">
        <v>120.2</v>
      </c>
      <c r="AN52"/>
      <c r="AO52" s="267">
        <f t="shared" si="0"/>
        <v>120.2</v>
      </c>
      <c r="AP52"/>
      <c r="AQ52" s="306" t="s">
        <v>85</v>
      </c>
      <c r="AR52" s="315">
        <v>2019</v>
      </c>
      <c r="AS52" s="312" t="s">
        <v>250</v>
      </c>
      <c r="AT52" s="1534">
        <v>0</v>
      </c>
      <c r="AU52" s="334">
        <f>AVERAGE('2018-2019 By Site'!AV83:AV84)</f>
        <v>10.98</v>
      </c>
      <c r="AV52" s="334">
        <f>AVERAGE('2018-2019 By Site'!AW83:AW84)</f>
        <v>203.13000000000002</v>
      </c>
      <c r="AW52" s="334">
        <f>AVERAGE('2018-2019 By Site'!AX83:AX84)</f>
        <v>65.88</v>
      </c>
      <c r="AX52" s="334">
        <f>AVERAGE('2018-2019 By Site'!AY83:AY84)</f>
        <v>0</v>
      </c>
      <c r="AY52" s="334">
        <f>AVERAGE('2018-2019 By Site'!AZ83:AZ84)</f>
        <v>0</v>
      </c>
      <c r="AZ52" s="334">
        <f>AVERAGE('2018-2019 By Site'!BA83:BA84)</f>
        <v>49.41</v>
      </c>
      <c r="BA52" s="334">
        <f>AVERAGE('2018-2019 By Site'!BB83:BB84)</f>
        <v>5.49</v>
      </c>
      <c r="BB52" s="334">
        <f>AVERAGE('2018-2019 By Site'!BC83:BC84)</f>
        <v>0</v>
      </c>
      <c r="BC52" s="334">
        <f>AVERAGE('2018-2019 By Site'!BD83:BD84)</f>
        <v>0</v>
      </c>
      <c r="BD52" s="334">
        <f>AVERAGE('2018-2019 By Site'!BE83:BE84)</f>
        <v>0</v>
      </c>
      <c r="BE52" s="334">
        <f>AVERAGE('2018-2019 By Site'!BF83:BF84)</f>
        <v>0</v>
      </c>
      <c r="BF52" s="334">
        <f>AVERAGE('2018-2019 By Site'!BG83:BG84)</f>
        <v>0</v>
      </c>
      <c r="BG52" s="335"/>
      <c r="BH52" s="334">
        <f>AVERAGE('2018-2019 By Site'!BI83:BI84)</f>
        <v>0</v>
      </c>
      <c r="BI52" s="334">
        <f>AVERAGE('2018-2019 By Site'!BJ83:BJ84)</f>
        <v>0</v>
      </c>
      <c r="BJ52" s="334">
        <f>AVERAGE('2018-2019 By Site'!BK83:BK84)</f>
        <v>0</v>
      </c>
      <c r="BK52" s="334">
        <f>AVERAGE('2018-2019 By Site'!BL83:BL84)</f>
        <v>0</v>
      </c>
      <c r="BL52" s="334">
        <f>AVERAGE('2018-2019 By Site'!BM83:BM84)</f>
        <v>0</v>
      </c>
      <c r="BM52" s="334">
        <f>AVERAGE('2018-2019 By Site'!BN83:BN84)</f>
        <v>0</v>
      </c>
      <c r="BN52" s="334">
        <f>AVERAGE('2018-2019 By Site'!BO83:BO84)</f>
        <v>0</v>
      </c>
      <c r="BO52" s="334">
        <f>AVERAGE('2018-2019 By Site'!BP83:BP84)</f>
        <v>0</v>
      </c>
      <c r="BP52" s="334">
        <f>AVERAGE('2018-2019 By Site'!BQ83:BQ84)</f>
        <v>0</v>
      </c>
      <c r="BQ52" s="334">
        <f>AVERAGE('2018-2019 By Site'!BR83:BR84)</f>
        <v>0</v>
      </c>
      <c r="BR52" s="334">
        <f>AVERAGE('2018-2019 By Site'!BS83:BS84)</f>
        <v>0</v>
      </c>
      <c r="BS52" s="334">
        <f>AVERAGE('2018-2019 By Site'!BT83:BT84)</f>
        <v>0</v>
      </c>
      <c r="BT52" s="334">
        <f>AVERAGE('2018-2019 By Site'!BU83:BU84)</f>
        <v>0</v>
      </c>
      <c r="BU52" s="334">
        <f>AVERAGE('2018-2019 By Site'!BV83:BV84)</f>
        <v>0</v>
      </c>
      <c r="BV52" s="334">
        <f>AVERAGE('2018-2019 By Site'!BW83:BW84)</f>
        <v>0</v>
      </c>
      <c r="BW52" s="334">
        <f>AVERAGE('2018-2019 By Site'!BX83:BX84)</f>
        <v>0</v>
      </c>
      <c r="BX52" s="334">
        <f>AVERAGE('2018-2019 By Site'!BY83:BY84)</f>
        <v>0</v>
      </c>
      <c r="BY52" s="334">
        <f>AVERAGE('2018-2019 By Site'!BZ83:BZ84)</f>
        <v>0</v>
      </c>
      <c r="BZ52" s="334">
        <f>AVERAGE('2018-2019 By Site'!CA83:CA84)</f>
        <v>0</v>
      </c>
      <c r="CA52" s="334">
        <f>AVERAGE('2018-2019 By Site'!CB83:CB84)</f>
        <v>0</v>
      </c>
      <c r="CB52" s="334">
        <f>AVERAGE('2018-2019 By Site'!CC83:CC84)</f>
        <v>0</v>
      </c>
      <c r="CC52" s="324">
        <v>334.89</v>
      </c>
      <c r="CD52" s="586">
        <f>SUM(AU52:CB52)</f>
        <v>334.89</v>
      </c>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row>
    <row r="53" spans="1:256" ht="23.45" customHeight="1">
      <c r="A53" s="267"/>
      <c r="B53" s="267"/>
      <c r="C53" s="328" t="s">
        <v>252</v>
      </c>
      <c r="D53" s="267"/>
      <c r="E53" s="267">
        <f>STDEV('2018-2019 By Site'!F165:F166)/SQRT(COUNT('2018-2019 By Site'!F165:F166))</f>
        <v>11</v>
      </c>
      <c r="F53" s="267">
        <f>STDEV('2018-2019 By Site'!G165:G166)/SQRT(COUNT('2018-2019 By Site'!G165:G166))</f>
        <v>51.866666666666653</v>
      </c>
      <c r="G53" s="267">
        <f>STDEV('2018-2019 By Site'!H165:H166)/SQRT(COUNT('2018-2019 By Site'!H165:H166))</f>
        <v>0.13333333333333333</v>
      </c>
      <c r="H53" s="267">
        <f>STDEV('2018-2019 By Site'!I165:I166)/SQRT(COUNT('2018-2019 By Site'!I165:I166))</f>
        <v>0.53333333333333333</v>
      </c>
      <c r="I53" s="267">
        <f>STDEV('2018-2019 By Site'!J165:J166)/SQRT(COUNT('2018-2019 By Site'!J165:J166))</f>
        <v>0</v>
      </c>
      <c r="J53" s="267">
        <f>STDEV('2018-2019 By Site'!K165:K166)/SQRT(COUNT('2018-2019 By Site'!K165:K166))</f>
        <v>0</v>
      </c>
      <c r="K53" s="267">
        <f>STDEV('2018-2019 By Site'!L165:L166)/SQRT(COUNT('2018-2019 By Site'!L165:L166))</f>
        <v>0</v>
      </c>
      <c r="L53" s="267">
        <f>STDEV('2018-2019 By Site'!M165:M166)/SQRT(COUNT('2018-2019 By Site'!M165:M166))</f>
        <v>0</v>
      </c>
      <c r="M53" s="267">
        <f>STDEV('2018-2019 By Site'!N165:N166)/SQRT(COUNT('2018-2019 By Site'!N165:N166))</f>
        <v>0</v>
      </c>
      <c r="N53" s="267">
        <f>STDEV('2018-2019 By Site'!O165:O166)/SQRT(COUNT('2018-2019 By Site'!O165:O166))</f>
        <v>0</v>
      </c>
      <c r="O53" s="267" t="e">
        <f>STDEV('2018-2019 By Site'!P165:P166)/SQRT(COUNT('2018-2019 By Site'!P165:P166))</f>
        <v>#DIV/0!</v>
      </c>
      <c r="P53" s="267">
        <f>STDEV('2018-2019 By Site'!Q165:Q166)/SQRT(COUNT('2018-2019 By Site'!Q165:Q166))</f>
        <v>0</v>
      </c>
      <c r="Q53" s="267" t="e">
        <f>STDEV('2018-2019 By Site'!R165:R166)/SQRT(COUNT('2018-2019 By Site'!R165:R166))</f>
        <v>#DIV/0!</v>
      </c>
      <c r="R53" s="267">
        <f>STDEV('2018-2019 By Site'!S165:S166)/SQRT(COUNT('2018-2019 By Site'!S165:S166))</f>
        <v>0</v>
      </c>
      <c r="S53" s="267">
        <f>STDEV('2018-2019 By Site'!T165:T166)/SQRT(COUNT('2018-2019 By Site'!T165:T166))</f>
        <v>0</v>
      </c>
      <c r="T53" s="267">
        <f>STDEV('2018-2019 By Site'!U165:U166)/SQRT(COUNT('2018-2019 By Site'!U165:U166))</f>
        <v>0</v>
      </c>
      <c r="U53" s="267">
        <f>STDEV('2018-2019 By Site'!V165:V166)/SQRT(COUNT('2018-2019 By Site'!V165:V166))</f>
        <v>0.53200000000000003</v>
      </c>
      <c r="V53" s="267" t="e">
        <f>STDEV('2018-2019 By Site'!W165:W166)/SQRT(COUNT('2018-2019 By Site'!W165:W166))</f>
        <v>#DIV/0!</v>
      </c>
      <c r="W53" s="267">
        <f>STDEV('2018-2019 By Site'!X165:X166)/SQRT(COUNT('2018-2019 By Site'!X165:X166))</f>
        <v>0</v>
      </c>
      <c r="X53" s="267">
        <f>STDEV('2018-2019 By Site'!Y165:Y166)/SQRT(COUNT('2018-2019 By Site'!Y165:Y166))</f>
        <v>0</v>
      </c>
      <c r="Y53" s="267">
        <f>STDEV('2018-2019 By Site'!Z165:Z166)/SQRT(COUNT('2018-2019 By Site'!Z165:Z166))</f>
        <v>0</v>
      </c>
      <c r="Z53" s="267">
        <f>STDEV('2018-2019 By Site'!AA165:AA166)/SQRT(COUNT('2018-2019 By Site'!AA165:AA166))</f>
        <v>0</v>
      </c>
      <c r="AA53" s="267" t="e">
        <f>STDEV('2018-2019 By Site'!AB165:AB166)/SQRT(COUNT('2018-2019 By Site'!AB165:AB166))</f>
        <v>#DIV/0!</v>
      </c>
      <c r="AB53" s="267" t="e">
        <f>STDEV('2018-2019 By Site'!AC165:AC166)/SQRT(COUNT('2018-2019 By Site'!AC165:AC166))</f>
        <v>#DIV/0!</v>
      </c>
      <c r="AC53" s="267" t="e">
        <f>STDEV('2018-2019 By Site'!AD165:AD166)/SQRT(COUNT('2018-2019 By Site'!AD165:AD166))</f>
        <v>#DIV/0!</v>
      </c>
      <c r="AD53" s="267" t="e">
        <f>STDEV('2018-2019 By Site'!AE165:AE166)/SQRT(COUNT('2018-2019 By Site'!AE165:AE166))</f>
        <v>#DIV/0!</v>
      </c>
      <c r="AE53" s="267">
        <f>STDEV('2018-2019 By Site'!AF165:AF166)/SQRT(COUNT('2018-2019 By Site'!AF165:AF166))</f>
        <v>0</v>
      </c>
      <c r="AF53" s="267">
        <f>STDEV('2018-2019 By Site'!AG165:AG166)/SQRT(COUNT('2018-2019 By Site'!AG165:AG166))</f>
        <v>0</v>
      </c>
      <c r="AG53" s="267" t="e">
        <f>STDEV('2018-2019 By Site'!AH165:AH166)/SQRT(COUNT('2018-2019 By Site'!AH165:AH166))</f>
        <v>#DIV/0!</v>
      </c>
      <c r="AH53" s="267" t="e">
        <f>STDEV('2018-2019 By Site'!AI165:AI166)/SQRT(COUNT('2018-2019 By Site'!AI165:AI166))</f>
        <v>#DIV/0!</v>
      </c>
      <c r="AI53" s="267">
        <f>STDEV('2018-2019 By Site'!AJ165:AJ166)/SQRT(COUNT('2018-2019 By Site'!AJ165:AJ166))</f>
        <v>0</v>
      </c>
      <c r="AJ53" s="267" t="e">
        <f>STDEV('2018-2019 By Site'!AK165:AK166)/SQRT(COUNT('2018-2019 By Site'!AK165:AK166))</f>
        <v>#DIV/0!</v>
      </c>
      <c r="AK53" s="267" t="e">
        <f>STDEV('2018-2019 By Site'!AL165:AL166)/SQRT(COUNT('2018-2019 By Site'!AL165:AL166))</f>
        <v>#DIV/0!</v>
      </c>
      <c r="AL53" s="267" t="e">
        <f>STDEV('2018-2019 By Site'!AM165:AM166)/SQRT(COUNT('2018-2019 By Site'!AM165:AM166))</f>
        <v>#DIV/0!</v>
      </c>
      <c r="AM53" s="267">
        <f>STDEV('2018-2019 By Site'!AN165:AN166)/SQRT(COUNT('2018-2019 By Site'!AN165:AN166))</f>
        <v>61.934666666666679</v>
      </c>
      <c r="AO53" s="267"/>
      <c r="AS53" s="328" t="s">
        <v>252</v>
      </c>
      <c r="AU53" t="e">
        <f>STDEV('2018-2019 By Site'!AV82:AV82)/SQRT(COUNT('2018-2019 By Site'!AV82:AV82))</f>
        <v>#DIV/0!</v>
      </c>
      <c r="AV53" t="e">
        <f>STDEV('2018-2019 By Site'!AW82:AW82)/SQRT(COUNT('2018-2019 By Site'!AW82:AW82))</f>
        <v>#DIV/0!</v>
      </c>
      <c r="AW53" t="e">
        <f>STDEV('2018-2019 By Site'!AX82:AX82)/SQRT(COUNT('2018-2019 By Site'!AX82:AX82))</f>
        <v>#DIV/0!</v>
      </c>
      <c r="AX53" t="e">
        <f>STDEV('2018-2019 By Site'!AY82:AY82)/SQRT(COUNT('2018-2019 By Site'!AY82:AY82))</f>
        <v>#DIV/0!</v>
      </c>
      <c r="AY53" t="e">
        <f>STDEV('2018-2019 By Site'!AZ82:AZ82)/SQRT(COUNT('2018-2019 By Site'!AZ82:AZ82))</f>
        <v>#DIV/0!</v>
      </c>
      <c r="AZ53" t="e">
        <f>STDEV('2018-2019 By Site'!BA82:BA82)/SQRT(COUNT('2018-2019 By Site'!BA82:BA82))</f>
        <v>#DIV/0!</v>
      </c>
      <c r="BA53" t="e">
        <f>STDEV('2018-2019 By Site'!BB82:BB82)/SQRT(COUNT('2018-2019 By Site'!BB82:BB82))</f>
        <v>#DIV/0!</v>
      </c>
      <c r="BB53" t="e">
        <f>STDEV('2018-2019 By Site'!BC82:BC82)/SQRT(COUNT('2018-2019 By Site'!BC82:BC82))</f>
        <v>#DIV/0!</v>
      </c>
      <c r="BC53" t="e">
        <f>STDEV('2018-2019 By Site'!BD82:BD82)/SQRT(COUNT('2018-2019 By Site'!BD82:BD82))</f>
        <v>#DIV/0!</v>
      </c>
      <c r="BD53" t="e">
        <f>STDEV('2018-2019 By Site'!BE82:BE82)/SQRT(COUNT('2018-2019 By Site'!BE82:BE82))</f>
        <v>#DIV/0!</v>
      </c>
      <c r="BE53" t="e">
        <f>STDEV('2018-2019 By Site'!BF82:BF82)/SQRT(COUNT('2018-2019 By Site'!BF82:BF82))</f>
        <v>#DIV/0!</v>
      </c>
      <c r="BF53" t="e">
        <f>STDEV('2018-2019 By Site'!BG82:BG82)/SQRT(COUNT('2018-2019 By Site'!BG82:BG82))</f>
        <v>#DIV/0!</v>
      </c>
    </row>
    <row r="54" spans="1:256" s="314" customFormat="1" ht="18">
      <c r="A54" s="267"/>
      <c r="B54" s="267"/>
      <c r="C54" s="328" t="s">
        <v>253</v>
      </c>
      <c r="D54" s="267"/>
      <c r="E54" s="267">
        <f>STDEV('2018-2019 By Site'!F167:F168)/SQRT(COUNT('2018-2019 By Site'!F167:F168))</f>
        <v>108.33333333333331</v>
      </c>
      <c r="F54" s="267">
        <f>STDEV('2018-2019 By Site'!G167:G168)/SQRT(COUNT('2018-2019 By Site'!G167:G168))</f>
        <v>7.7999999999999989</v>
      </c>
      <c r="G54" s="267">
        <f>STDEV('2018-2019 By Site'!H167:H168)/SQRT(COUNT('2018-2019 By Site'!H167:H168))</f>
        <v>0.13333333333333333</v>
      </c>
      <c r="H54" s="267">
        <f>STDEV('2018-2019 By Site'!I167:I168)/SQRT(COUNT('2018-2019 By Site'!I167:I168))</f>
        <v>0</v>
      </c>
      <c r="I54" s="267">
        <f>STDEV('2018-2019 By Site'!J167:J168)/SQRT(COUNT('2018-2019 By Site'!J167:J168))</f>
        <v>0</v>
      </c>
      <c r="J54" s="267">
        <f>STDEV('2018-2019 By Site'!K167:K168)/SQRT(COUNT('2018-2019 By Site'!K167:K168))</f>
        <v>0</v>
      </c>
      <c r="K54" s="267">
        <f>STDEV('2018-2019 By Site'!L167:L168)/SQRT(COUNT('2018-2019 By Site'!L167:L168))</f>
        <v>0</v>
      </c>
      <c r="L54" s="267">
        <f>STDEV('2018-2019 By Site'!M167:M168)/SQRT(COUNT('2018-2019 By Site'!M167:M168))</f>
        <v>0.46666666666666662</v>
      </c>
      <c r="M54" s="267">
        <f>STDEV('2018-2019 By Site'!N167:N168)/SQRT(COUNT('2018-2019 By Site'!N167:N168))</f>
        <v>0</v>
      </c>
      <c r="N54" s="267">
        <f>STDEV('2018-2019 By Site'!O167:O168)/SQRT(COUNT('2018-2019 By Site'!O167:O168))</f>
        <v>0</v>
      </c>
      <c r="O54" s="267">
        <f>STDEV('2018-2019 By Site'!P167:P168)/SQRT(COUNT('2018-2019 By Site'!P167:P168))</f>
        <v>0</v>
      </c>
      <c r="P54" s="267">
        <f>STDEV('2018-2019 By Site'!Q167:Q168)/SQRT(COUNT('2018-2019 By Site'!Q167:Q168))</f>
        <v>0</v>
      </c>
      <c r="Q54" s="267" t="e">
        <f>STDEV('2018-2019 By Site'!R167:R168)/SQRT(COUNT('2018-2019 By Site'!R167:R168))</f>
        <v>#DIV/0!</v>
      </c>
      <c r="R54" s="267">
        <f>STDEV('2018-2019 By Site'!S167:S168)/SQRT(COUNT('2018-2019 By Site'!S167:S168))</f>
        <v>0</v>
      </c>
      <c r="S54" s="267">
        <f>STDEV('2018-2019 By Site'!T167:T168)/SQRT(COUNT('2018-2019 By Site'!T167:T168))</f>
        <v>0</v>
      </c>
      <c r="T54" s="267">
        <f>STDEV('2018-2019 By Site'!U167:U168)/SQRT(COUNT('2018-2019 By Site'!U167:U168))</f>
        <v>0</v>
      </c>
      <c r="U54" s="267">
        <f>STDEV('2018-2019 By Site'!V167:V168)/SQRT(COUNT('2018-2019 By Site'!V167:V168))</f>
        <v>0</v>
      </c>
      <c r="V54" s="267">
        <f>STDEV('2018-2019 By Site'!W167:W168)/SQRT(COUNT('2018-2019 By Site'!W167:W168))</f>
        <v>0</v>
      </c>
      <c r="W54" s="267">
        <f>STDEV('2018-2019 By Site'!X167:X168)/SQRT(COUNT('2018-2019 By Site'!X167:X168))</f>
        <v>0</v>
      </c>
      <c r="X54" s="267">
        <f>STDEV('2018-2019 By Site'!Y167:Y168)/SQRT(COUNT('2018-2019 By Site'!Y167:Y168))</f>
        <v>0</v>
      </c>
      <c r="Y54" s="267">
        <f>STDEV('2018-2019 By Site'!Z167:Z168)/SQRT(COUNT('2018-2019 By Site'!Z167:Z168))</f>
        <v>0</v>
      </c>
      <c r="Z54" s="267">
        <f>STDEV('2018-2019 By Site'!AA167:AA168)/SQRT(COUNT('2018-2019 By Site'!AA167:AA168))</f>
        <v>0</v>
      </c>
      <c r="AA54" s="267">
        <f>STDEV('2018-2019 By Site'!AB167:AB168)/SQRT(COUNT('2018-2019 By Site'!AB167:AB168))</f>
        <v>0</v>
      </c>
      <c r="AB54" s="267">
        <f>STDEV('2018-2019 By Site'!AC167:AC168)/SQRT(COUNT('2018-2019 By Site'!AC167:AC168))</f>
        <v>0</v>
      </c>
      <c r="AC54" s="267">
        <f>STDEV('2018-2019 By Site'!AD167:AD168)/SQRT(COUNT('2018-2019 By Site'!AD167:AD168))</f>
        <v>0</v>
      </c>
      <c r="AD54" s="267">
        <f>STDEV('2018-2019 By Site'!AE167:AE168)/SQRT(COUNT('2018-2019 By Site'!AE167:AE168))</f>
        <v>0</v>
      </c>
      <c r="AE54" s="267">
        <f>STDEV('2018-2019 By Site'!AF167:AF168)/SQRT(COUNT('2018-2019 By Site'!AF167:AF168))</f>
        <v>0</v>
      </c>
      <c r="AF54" s="267">
        <f>STDEV('2018-2019 By Site'!AG167:AG168)/SQRT(COUNT('2018-2019 By Site'!AG167:AG168))</f>
        <v>0</v>
      </c>
      <c r="AG54" s="267">
        <f>STDEV('2018-2019 By Site'!AH167:AH168)/SQRT(COUNT('2018-2019 By Site'!AH167:AH168))</f>
        <v>0</v>
      </c>
      <c r="AH54" s="267">
        <f>STDEV('2018-2019 By Site'!AI167:AI168)/SQRT(COUNT('2018-2019 By Site'!AI167:AI168))</f>
        <v>0</v>
      </c>
      <c r="AI54" s="267">
        <f>STDEV('2018-2019 By Site'!AJ167:AJ168)/SQRT(COUNT('2018-2019 By Site'!AJ167:AJ168))</f>
        <v>0</v>
      </c>
      <c r="AJ54" s="267">
        <f>STDEV('2018-2019 By Site'!AK167:AK168)/SQRT(COUNT('2018-2019 By Site'!AK167:AK168))</f>
        <v>0</v>
      </c>
      <c r="AK54" s="267">
        <f>STDEV('2018-2019 By Site'!AL167:AL168)/SQRT(COUNT('2018-2019 By Site'!AL167:AL168))</f>
        <v>0</v>
      </c>
      <c r="AL54" s="267">
        <f>STDEV('2018-2019 By Site'!AM167:AM168)/SQRT(COUNT('2018-2019 By Site'!AM167:AM168))</f>
        <v>0</v>
      </c>
      <c r="AM54" s="267">
        <f>STDEV('2018-2019 By Site'!AN167:AN168)/SQRT(COUNT('2018-2019 By Site'!AN167:AN168))</f>
        <v>99.933333333333351</v>
      </c>
      <c r="AN54"/>
      <c r="AO54" s="267"/>
      <c r="AP54"/>
      <c r="AQ54"/>
      <c r="AR54"/>
      <c r="AS54" s="328" t="s">
        <v>253</v>
      </c>
      <c r="AT54"/>
      <c r="AU54">
        <f>STDEV('2018-2019 By Site'!AV83:AV84)/SQRT(COUNT('2018-2019 By Site'!AV83:AV84))</f>
        <v>10.979999999999999</v>
      </c>
      <c r="AV54">
        <f>STDEV('2018-2019 By Site'!AW83:AW84)/SQRT(COUNT('2018-2019 By Site'!AW83:AW84))</f>
        <v>192.14999999999995</v>
      </c>
      <c r="AW54">
        <f>STDEV('2018-2019 By Site'!AX83:AX84)/SQRT(COUNT('2018-2019 By Site'!AX83:AX84))</f>
        <v>32.940000000000012</v>
      </c>
      <c r="AX54">
        <f>STDEV('2018-2019 By Site'!AY83:AY84)/SQRT(COUNT('2018-2019 By Site'!AY83:AY84))</f>
        <v>0</v>
      </c>
      <c r="AY54">
        <f>STDEV('2018-2019 By Site'!AZ83:AZ84)/SQRT(COUNT('2018-2019 By Site'!AZ83:AZ84))</f>
        <v>0</v>
      </c>
      <c r="AZ54">
        <f>STDEV('2018-2019 By Site'!BA83:BA84)/SQRT(COUNT('2018-2019 By Site'!BA83:BA84))</f>
        <v>27.450000000000006</v>
      </c>
      <c r="BA54">
        <f>STDEV('2018-2019 By Site'!BB83:BB84)/SQRT(COUNT('2018-2019 By Site'!BB83:BB84))</f>
        <v>5.4899999999999993</v>
      </c>
      <c r="BB54">
        <f>STDEV('2018-2019 By Site'!BC83:BC84)/SQRT(COUNT('2018-2019 By Site'!BC83:BC84))</f>
        <v>0</v>
      </c>
      <c r="BC54">
        <f>STDEV('2018-2019 By Site'!BD83:BD84)/SQRT(COUNT('2018-2019 By Site'!BD83:BD84))</f>
        <v>0</v>
      </c>
      <c r="BD54">
        <f>STDEV('2018-2019 By Site'!BE83:BE84)/SQRT(COUNT('2018-2019 By Site'!BE83:BE84))</f>
        <v>0</v>
      </c>
      <c r="BE54">
        <f>STDEV('2018-2019 By Site'!BF83:BF84)/SQRT(COUNT('2018-2019 By Site'!BF83:BF84))</f>
        <v>0</v>
      </c>
      <c r="BF54">
        <f>STDEV('2018-2019 By Site'!BG83:BG84)/SQRT(COUNT('2018-2019 By Site'!BG83:BG84))</f>
        <v>0</v>
      </c>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row>
    <row r="55" spans="1:256" s="313" customFormat="1" ht="18.600000000000001" customHeight="1">
      <c r="A55" s="267"/>
      <c r="B55" s="267"/>
      <c r="C55" s="267"/>
      <c r="D55" s="267"/>
      <c r="E55" s="267"/>
      <c r="F55" s="267"/>
      <c r="G55" s="267"/>
      <c r="H55" s="267"/>
      <c r="I55" s="267"/>
      <c r="J55" s="267"/>
      <c r="K55" s="267"/>
      <c r="L55" s="267"/>
      <c r="M55" s="267"/>
      <c r="N55" s="267"/>
      <c r="O55" s="267"/>
      <c r="P55" s="267"/>
      <c r="Q55" s="267"/>
      <c r="R55" s="267"/>
      <c r="S55" s="267"/>
      <c r="T55" s="267"/>
      <c r="U55" s="267"/>
      <c r="V55" s="267"/>
      <c r="W55" s="267"/>
      <c r="X55" s="267"/>
      <c r="Y55" s="267"/>
      <c r="Z55" s="267"/>
      <c r="AA55" s="267"/>
      <c r="AB55" s="267"/>
      <c r="AC55" s="255"/>
      <c r="AD55"/>
      <c r="AE55"/>
      <c r="AF55"/>
      <c r="AG55"/>
      <c r="AH55"/>
      <c r="AI55"/>
      <c r="AJ55"/>
      <c r="AK55"/>
      <c r="AL55" s="267"/>
      <c r="AM55" s="267"/>
      <c r="AN55"/>
      <c r="AO55" s="267"/>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row>
    <row r="56" spans="1:256" s="13" customFormat="1" ht="18">
      <c r="A56" s="267"/>
      <c r="B56" s="267"/>
      <c r="C56" s="267"/>
      <c r="D56" s="267"/>
      <c r="E56" s="267"/>
      <c r="F56" s="267"/>
      <c r="G56" s="267"/>
      <c r="H56" s="267"/>
      <c r="I56" s="267"/>
      <c r="J56" s="267"/>
      <c r="K56" s="267"/>
      <c r="L56" s="267"/>
      <c r="M56" s="267"/>
      <c r="N56" s="267"/>
      <c r="O56" s="267"/>
      <c r="P56" s="267"/>
      <c r="Q56" s="267"/>
      <c r="R56" s="267"/>
      <c r="S56" s="267"/>
      <c r="T56" s="267"/>
      <c r="U56" s="267"/>
      <c r="V56" s="267"/>
      <c r="W56" s="267"/>
      <c r="X56" s="267"/>
      <c r="Y56" s="267"/>
      <c r="Z56" s="267"/>
      <c r="AA56" s="267"/>
      <c r="AB56" s="267"/>
      <c r="AC56" s="271"/>
      <c r="AD56"/>
      <c r="AE56"/>
      <c r="AF56"/>
      <c r="AG56"/>
      <c r="AH56"/>
      <c r="AI56"/>
      <c r="AJ56"/>
      <c r="AK56"/>
      <c r="AL56" s="267"/>
      <c r="AM56" s="267"/>
      <c r="AN56"/>
      <c r="AO56" s="267"/>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row>
    <row r="57" spans="1:256" s="13" customFormat="1" ht="18">
      <c r="A57" s="267"/>
      <c r="B57" s="267"/>
      <c r="C57" s="267"/>
      <c r="D57" s="267"/>
      <c r="E57" s="267"/>
      <c r="F57" s="267"/>
      <c r="G57" s="267"/>
      <c r="H57" s="267"/>
      <c r="I57" s="267"/>
      <c r="J57" s="267"/>
      <c r="K57" s="267"/>
      <c r="L57" s="267"/>
      <c r="M57" s="267"/>
      <c r="N57" s="267"/>
      <c r="O57" s="267"/>
      <c r="P57" s="267"/>
      <c r="Q57" s="267"/>
      <c r="R57" s="267"/>
      <c r="S57" s="267"/>
      <c r="T57" s="267"/>
      <c r="U57" s="267"/>
      <c r="V57" s="267"/>
      <c r="W57" s="267"/>
      <c r="X57" s="267"/>
      <c r="Y57" s="267"/>
      <c r="Z57" s="267"/>
      <c r="AA57" s="267"/>
      <c r="AB57" s="267"/>
      <c r="AC57" s="255"/>
      <c r="AD57"/>
      <c r="AE57"/>
      <c r="AF57"/>
      <c r="AG57"/>
      <c r="AH57"/>
      <c r="AI57"/>
      <c r="AJ57"/>
      <c r="AK57"/>
      <c r="AL57" s="267"/>
      <c r="AM57" s="267"/>
      <c r="AN57"/>
      <c r="AO57" s="26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row>
    <row r="58" spans="1:256" s="314" customFormat="1" ht="18">
      <c r="A58" s="267"/>
      <c r="B58" s="267"/>
      <c r="C58" s="267"/>
      <c r="D58" s="267"/>
      <c r="E58" s="267"/>
      <c r="F58" s="267"/>
      <c r="G58" s="267"/>
      <c r="H58" s="267"/>
      <c r="I58" s="267"/>
      <c r="J58" s="267"/>
      <c r="K58" s="267"/>
      <c r="L58" s="267"/>
      <c r="M58" s="267"/>
      <c r="N58" s="267"/>
      <c r="O58" s="267"/>
      <c r="P58" s="267"/>
      <c r="Q58" s="267"/>
      <c r="R58" s="267"/>
      <c r="S58" s="267"/>
      <c r="T58" s="267"/>
      <c r="U58" s="267"/>
      <c r="V58" s="267"/>
      <c r="W58" s="267"/>
      <c r="X58" s="267"/>
      <c r="Y58" s="267"/>
      <c r="Z58" s="267"/>
      <c r="AA58" s="267"/>
      <c r="AB58" s="267"/>
      <c r="AC58" s="255"/>
      <c r="AD58"/>
      <c r="AE58"/>
      <c r="AF58"/>
      <c r="AG58"/>
      <c r="AH58"/>
      <c r="AI58"/>
      <c r="AJ58"/>
      <c r="AK58"/>
      <c r="AL58" s="267"/>
      <c r="AM58" s="267"/>
      <c r="AN58"/>
      <c r="AO58" s="267"/>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row>
    <row r="59" spans="1:256" s="313" customFormat="1" ht="18">
      <c r="A59" s="267"/>
      <c r="B59" s="267"/>
      <c r="C59" s="267"/>
      <c r="D59" s="267"/>
      <c r="E59" s="267"/>
      <c r="F59" s="267"/>
      <c r="G59" s="267"/>
      <c r="H59" s="267"/>
      <c r="I59" s="267"/>
      <c r="J59" s="267"/>
      <c r="K59" s="267"/>
      <c r="L59" s="267"/>
      <c r="M59" s="267"/>
      <c r="N59" s="267"/>
      <c r="O59" s="267"/>
      <c r="P59" s="267"/>
      <c r="Q59" s="267"/>
      <c r="R59" s="267"/>
      <c r="S59" s="267"/>
      <c r="T59" s="267"/>
      <c r="U59" s="267"/>
      <c r="V59" s="267"/>
      <c r="W59" s="267"/>
      <c r="X59" s="267"/>
      <c r="Y59" s="267"/>
      <c r="Z59" s="267"/>
      <c r="AA59" s="267"/>
      <c r="AB59" s="267"/>
      <c r="AC59" s="255"/>
      <c r="AD59"/>
      <c r="AE59"/>
      <c r="AF59"/>
      <c r="AG59"/>
      <c r="AH59"/>
      <c r="AI59"/>
      <c r="AJ59"/>
      <c r="AK59"/>
      <c r="AL59" s="267"/>
      <c r="AM59" s="267"/>
      <c r="AN59"/>
      <c r="AO59" s="267"/>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row>
    <row r="60" spans="1:256" s="13" customFormat="1" ht="18">
      <c r="A60" s="267"/>
      <c r="B60" s="267"/>
      <c r="C60" s="267"/>
      <c r="D60" s="267"/>
      <c r="E60" s="267"/>
      <c r="F60" s="267"/>
      <c r="G60" s="267"/>
      <c r="H60" s="267"/>
      <c r="I60" s="267"/>
      <c r="J60" s="267"/>
      <c r="K60" s="267"/>
      <c r="L60" s="267"/>
      <c r="M60" s="267"/>
      <c r="N60" s="267"/>
      <c r="O60" s="267"/>
      <c r="P60" s="267"/>
      <c r="Q60" s="267"/>
      <c r="R60" s="267"/>
      <c r="S60" s="267"/>
      <c r="T60" s="267"/>
      <c r="U60" s="267"/>
      <c r="V60" s="267"/>
      <c r="W60" s="267"/>
      <c r="X60" s="267"/>
      <c r="Y60" s="267"/>
      <c r="Z60" s="267"/>
      <c r="AA60" s="267"/>
      <c r="AB60" s="267"/>
      <c r="AC60" s="255"/>
      <c r="AD60"/>
      <c r="AE60"/>
      <c r="AF60"/>
      <c r="AG60"/>
      <c r="AH60"/>
      <c r="AI60"/>
      <c r="AJ60"/>
      <c r="AK60"/>
      <c r="AL60" s="267"/>
      <c r="AM60" s="267"/>
      <c r="AN60"/>
      <c r="AO60" s="267"/>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row>
    <row r="61" spans="1:256" s="13" customFormat="1" ht="18">
      <c r="A61" s="267"/>
      <c r="B61" s="267"/>
      <c r="C61" s="267"/>
      <c r="D61" s="267"/>
      <c r="E61" s="267"/>
      <c r="F61" s="267"/>
      <c r="G61" s="267"/>
      <c r="H61" s="267"/>
      <c r="I61" s="267"/>
      <c r="J61" s="267"/>
      <c r="K61" s="267"/>
      <c r="L61" s="267"/>
      <c r="M61" s="267"/>
      <c r="N61" s="267"/>
      <c r="O61" s="267"/>
      <c r="P61" s="267"/>
      <c r="Q61" s="267"/>
      <c r="R61" s="267"/>
      <c r="S61" s="267"/>
      <c r="T61" s="267"/>
      <c r="U61" s="267"/>
      <c r="V61" s="267"/>
      <c r="W61" s="267"/>
      <c r="X61" s="267"/>
      <c r="Y61" s="267"/>
      <c r="Z61" s="267"/>
      <c r="AA61" s="267"/>
      <c r="AB61" s="267"/>
      <c r="AC61" s="255"/>
      <c r="AD61"/>
      <c r="AE61"/>
      <c r="AF61"/>
      <c r="AG61"/>
      <c r="AH61"/>
      <c r="AI61"/>
      <c r="AJ61"/>
      <c r="AK61"/>
      <c r="AL61" s="267"/>
      <c r="AM61" s="267"/>
      <c r="AN61"/>
      <c r="AO61" s="267"/>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row>
    <row r="62" spans="1:256" s="314" customFormat="1" ht="18">
      <c r="A62" s="267"/>
      <c r="B62" s="267"/>
      <c r="C62" s="267"/>
      <c r="D62" s="267"/>
      <c r="E62" s="267"/>
      <c r="F62" s="267"/>
      <c r="G62" s="267"/>
      <c r="H62" s="267"/>
      <c r="I62" s="267"/>
      <c r="J62" s="267"/>
      <c r="K62" s="267"/>
      <c r="L62" s="267"/>
      <c r="M62" s="267"/>
      <c r="N62" s="267"/>
      <c r="O62" s="267"/>
      <c r="P62" s="267"/>
      <c r="Q62" s="267"/>
      <c r="R62" s="267"/>
      <c r="S62" s="267"/>
      <c r="T62" s="267"/>
      <c r="U62" s="267"/>
      <c r="V62" s="267"/>
      <c r="W62" s="267"/>
      <c r="X62" s="267"/>
      <c r="Y62" s="267"/>
      <c r="Z62" s="267"/>
      <c r="AA62" s="267"/>
      <c r="AB62" s="267"/>
      <c r="AC62" s="255"/>
      <c r="AD62"/>
      <c r="AE62"/>
      <c r="AF62"/>
      <c r="AG62"/>
      <c r="AH62"/>
      <c r="AI62"/>
      <c r="AJ62"/>
      <c r="AK62"/>
      <c r="AL62" s="267"/>
      <c r="AM62" s="267"/>
      <c r="AN62"/>
      <c r="AO62" s="267"/>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row>
    <row r="63" spans="1:256" s="313" customFormat="1" ht="18">
      <c r="A63" s="267"/>
      <c r="B63" s="267"/>
      <c r="C63" s="267"/>
      <c r="D63" s="267"/>
      <c r="E63" s="267"/>
      <c r="F63" s="267"/>
      <c r="G63" s="267"/>
      <c r="H63" s="267"/>
      <c r="I63" s="267"/>
      <c r="J63" s="267"/>
      <c r="K63" s="267"/>
      <c r="L63" s="267"/>
      <c r="M63" s="267"/>
      <c r="N63" s="267"/>
      <c r="O63" s="267"/>
      <c r="P63" s="267"/>
      <c r="Q63" s="267"/>
      <c r="R63" s="267"/>
      <c r="S63" s="267"/>
      <c r="T63" s="267"/>
      <c r="U63" s="267"/>
      <c r="V63" s="267"/>
      <c r="W63" s="267"/>
      <c r="X63" s="267"/>
      <c r="Y63" s="267"/>
      <c r="Z63" s="267"/>
      <c r="AA63" s="267"/>
      <c r="AB63" s="267"/>
      <c r="AC63" s="255"/>
      <c r="AD63"/>
      <c r="AE63"/>
      <c r="AF63"/>
      <c r="AG63"/>
      <c r="AH63"/>
      <c r="AI63"/>
      <c r="AJ63"/>
      <c r="AK63"/>
      <c r="AL63" s="267"/>
      <c r="AM63" s="267"/>
      <c r="AN63"/>
      <c r="AO63" s="267"/>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row>
    <row r="64" spans="1:256" s="13" customFormat="1" ht="18">
      <c r="A64" s="267"/>
      <c r="B64" s="267"/>
      <c r="C64" s="267"/>
      <c r="D64" s="267"/>
      <c r="E64" s="267"/>
      <c r="F64" s="267"/>
      <c r="G64" s="267"/>
      <c r="H64" s="267"/>
      <c r="I64" s="267"/>
      <c r="J64" s="267"/>
      <c r="K64" s="267"/>
      <c r="L64" s="267"/>
      <c r="M64" s="267"/>
      <c r="N64" s="267"/>
      <c r="O64" s="267"/>
      <c r="P64" s="267"/>
      <c r="Q64" s="267"/>
      <c r="R64" s="267"/>
      <c r="S64" s="267"/>
      <c r="T64" s="267"/>
      <c r="U64" s="267"/>
      <c r="V64" s="267"/>
      <c r="W64" s="267"/>
      <c r="X64" s="267"/>
      <c r="Y64" s="267"/>
      <c r="Z64" s="267"/>
      <c r="AA64" s="267"/>
      <c r="AB64" s="267"/>
      <c r="AC64" s="255"/>
      <c r="AD64"/>
      <c r="AE64"/>
      <c r="AF64"/>
      <c r="AG64"/>
      <c r="AH64"/>
      <c r="AI64"/>
      <c r="AJ64"/>
      <c r="AK64"/>
      <c r="AL64" s="267"/>
      <c r="AM64" s="267"/>
      <c r="AN64"/>
      <c r="AO64" s="267"/>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row>
    <row r="65" spans="1:256" s="13" customFormat="1" ht="18">
      <c r="A65" s="267"/>
      <c r="B65" s="267"/>
      <c r="C65" s="267"/>
      <c r="D65" s="267"/>
      <c r="E65" s="267"/>
      <c r="F65" s="267"/>
      <c r="G65" s="267"/>
      <c r="H65" s="267"/>
      <c r="I65" s="267"/>
      <c r="J65" s="267"/>
      <c r="K65" s="267"/>
      <c r="L65" s="267"/>
      <c r="M65" s="267"/>
      <c r="N65" s="267"/>
      <c r="O65" s="267"/>
      <c r="P65" s="267"/>
      <c r="Q65" s="267"/>
      <c r="R65" s="267"/>
      <c r="S65" s="267"/>
      <c r="T65" s="267"/>
      <c r="U65" s="267"/>
      <c r="V65" s="267"/>
      <c r="W65" s="267"/>
      <c r="X65" s="267"/>
      <c r="Y65" s="267"/>
      <c r="Z65" s="267"/>
      <c r="AA65" s="267"/>
      <c r="AB65" s="267"/>
      <c r="AC65" s="255"/>
      <c r="AD65"/>
      <c r="AE65"/>
      <c r="AF65"/>
      <c r="AG65"/>
      <c r="AH65"/>
      <c r="AI65"/>
      <c r="AJ65"/>
      <c r="AK65"/>
      <c r="AL65" s="267"/>
      <c r="AM65" s="267"/>
      <c r="AN65"/>
      <c r="AO65" s="267"/>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row>
    <row r="66" spans="1:256" s="314" customFormat="1" ht="18">
      <c r="A66" s="267"/>
      <c r="B66" s="267"/>
      <c r="C66" s="267"/>
      <c r="D66" s="267"/>
      <c r="E66" s="267"/>
      <c r="F66" s="267"/>
      <c r="G66" s="267"/>
      <c r="H66" s="267"/>
      <c r="I66" s="267"/>
      <c r="J66" s="267"/>
      <c r="K66" s="267"/>
      <c r="L66" s="267"/>
      <c r="M66" s="267"/>
      <c r="N66" s="267"/>
      <c r="O66" s="267"/>
      <c r="P66" s="267"/>
      <c r="Q66" s="267"/>
      <c r="R66" s="267"/>
      <c r="S66" s="267"/>
      <c r="T66" s="267"/>
      <c r="U66" s="267"/>
      <c r="V66" s="267"/>
      <c r="W66" s="267"/>
      <c r="X66" s="267"/>
      <c r="Y66" s="267"/>
      <c r="Z66" s="267"/>
      <c r="AA66" s="267"/>
      <c r="AB66" s="267"/>
      <c r="AC66" s="255"/>
      <c r="AD66"/>
      <c r="AE66"/>
      <c r="AF66"/>
      <c r="AG66"/>
      <c r="AH66"/>
      <c r="AI66"/>
      <c r="AJ66"/>
      <c r="AK66"/>
      <c r="AL66" s="267"/>
      <c r="AM66" s="267"/>
      <c r="AN66"/>
      <c r="AO66" s="267"/>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row>
    <row r="67" spans="1:256" s="313" customFormat="1" ht="18">
      <c r="A67" s="267"/>
      <c r="B67" s="267"/>
      <c r="C67" s="267"/>
      <c r="D67" s="267"/>
      <c r="E67" s="267"/>
      <c r="F67" s="267"/>
      <c r="G67" s="267"/>
      <c r="H67" s="267"/>
      <c r="I67" s="267"/>
      <c r="J67" s="267"/>
      <c r="K67" s="267"/>
      <c r="L67" s="267"/>
      <c r="M67" s="267"/>
      <c r="N67" s="267"/>
      <c r="O67" s="267"/>
      <c r="P67" s="267"/>
      <c r="Q67" s="267"/>
      <c r="R67" s="267"/>
      <c r="S67" s="267"/>
      <c r="T67" s="267"/>
      <c r="U67" s="267"/>
      <c r="V67" s="267"/>
      <c r="W67" s="267"/>
      <c r="X67" s="267"/>
      <c r="Y67" s="267"/>
      <c r="Z67" s="267"/>
      <c r="AA67" s="267"/>
      <c r="AB67" s="267"/>
      <c r="AC67" s="255"/>
      <c r="AD67"/>
      <c r="AE67"/>
      <c r="AF67"/>
      <c r="AG67"/>
      <c r="AH67"/>
      <c r="AI67"/>
      <c r="AJ67"/>
      <c r="AK67"/>
      <c r="AL67" s="267"/>
      <c r="AM67" s="267"/>
      <c r="AN67"/>
      <c r="AO67" s="2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row>
    <row r="68" spans="1:256" s="13" customFormat="1" ht="18">
      <c r="A68" s="267"/>
      <c r="B68" s="267"/>
      <c r="C68" s="267"/>
      <c r="D68" s="267"/>
      <c r="E68" s="267"/>
      <c r="F68" s="267"/>
      <c r="G68" s="267"/>
      <c r="H68" s="267"/>
      <c r="I68" s="267"/>
      <c r="J68" s="267"/>
      <c r="K68" s="267"/>
      <c r="L68" s="267"/>
      <c r="M68" s="267"/>
      <c r="N68" s="267"/>
      <c r="O68" s="267"/>
      <c r="P68" s="267"/>
      <c r="Q68" s="267"/>
      <c r="R68" s="267"/>
      <c r="S68" s="267"/>
      <c r="T68" s="267"/>
      <c r="U68" s="267"/>
      <c r="V68" s="267"/>
      <c r="W68" s="267"/>
      <c r="X68" s="267"/>
      <c r="Y68" s="267"/>
      <c r="Z68" s="267"/>
      <c r="AA68" s="267"/>
      <c r="AB68" s="267"/>
      <c r="AC68" s="255"/>
      <c r="AD68"/>
      <c r="AE68"/>
      <c r="AF68"/>
      <c r="AG68"/>
      <c r="AH68"/>
      <c r="AI68"/>
      <c r="AJ68"/>
      <c r="AK68"/>
      <c r="AL68" s="267"/>
      <c r="AM68" s="267"/>
      <c r="AN68"/>
      <c r="AO68" s="267"/>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row>
    <row r="69" spans="1:256" s="13" customFormat="1" ht="18">
      <c r="A69" s="267"/>
      <c r="B69" s="267"/>
      <c r="C69" s="267"/>
      <c r="D69" s="267"/>
      <c r="E69" s="267"/>
      <c r="F69" s="267"/>
      <c r="G69" s="267"/>
      <c r="H69" s="267"/>
      <c r="I69" s="267"/>
      <c r="J69" s="267"/>
      <c r="K69" s="267"/>
      <c r="L69" s="267"/>
      <c r="M69" s="267"/>
      <c r="N69" s="267"/>
      <c r="O69" s="267"/>
      <c r="P69" s="267"/>
      <c r="Q69" s="267"/>
      <c r="R69" s="267"/>
      <c r="S69" s="267"/>
      <c r="T69" s="267"/>
      <c r="U69" s="267"/>
      <c r="V69" s="267"/>
      <c r="W69" s="267"/>
      <c r="X69" s="267"/>
      <c r="Y69" s="267"/>
      <c r="Z69" s="267"/>
      <c r="AA69" s="267"/>
      <c r="AB69" s="267"/>
      <c r="AC69" s="255"/>
      <c r="AD69"/>
      <c r="AE69"/>
      <c r="AF69"/>
      <c r="AG69"/>
      <c r="AH69"/>
      <c r="AI69"/>
      <c r="AJ69"/>
      <c r="AK69"/>
      <c r="AL69" s="267"/>
      <c r="AM69" s="267"/>
      <c r="AN69"/>
      <c r="AO69" s="267"/>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row>
    <row r="70" spans="1:256" s="314" customFormat="1" ht="18">
      <c r="A70" s="267"/>
      <c r="B70" s="267"/>
      <c r="C70" s="267"/>
      <c r="D70" s="267"/>
      <c r="E70" s="267"/>
      <c r="F70" s="267"/>
      <c r="G70" s="267"/>
      <c r="H70" s="267"/>
      <c r="I70" s="267"/>
      <c r="J70" s="267"/>
      <c r="K70" s="267"/>
      <c r="L70" s="267"/>
      <c r="M70" s="267"/>
      <c r="N70" s="267"/>
      <c r="O70" s="267"/>
      <c r="P70" s="267"/>
      <c r="Q70" s="267"/>
      <c r="R70" s="267"/>
      <c r="S70" s="267"/>
      <c r="T70" s="267"/>
      <c r="U70" s="267"/>
      <c r="V70" s="267"/>
      <c r="W70" s="267"/>
      <c r="X70" s="267"/>
      <c r="Y70" s="267"/>
      <c r="Z70" s="267"/>
      <c r="AA70" s="267"/>
      <c r="AB70" s="267"/>
      <c r="AC70" s="255"/>
      <c r="AD70"/>
      <c r="AE70"/>
      <c r="AF70"/>
      <c r="AG70"/>
      <c r="AH70"/>
      <c r="AI70"/>
      <c r="AJ70"/>
      <c r="AK70"/>
      <c r="AL70" s="267"/>
      <c r="AM70" s="267"/>
      <c r="AN70"/>
      <c r="AO70" s="267"/>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row>
    <row r="71" spans="1:256" s="313" customFormat="1" ht="18">
      <c r="A71" s="267"/>
      <c r="B71" s="267"/>
      <c r="C71" s="267"/>
      <c r="D71" s="267"/>
      <c r="E71" s="267"/>
      <c r="F71" s="267"/>
      <c r="G71" s="267"/>
      <c r="H71" s="267"/>
      <c r="I71" s="267"/>
      <c r="J71" s="267"/>
      <c r="K71" s="267"/>
      <c r="L71" s="267"/>
      <c r="M71" s="267"/>
      <c r="N71" s="267"/>
      <c r="O71" s="267"/>
      <c r="P71" s="267"/>
      <c r="Q71" s="267"/>
      <c r="R71" s="267"/>
      <c r="S71" s="267"/>
      <c r="T71" s="267"/>
      <c r="U71" s="267"/>
      <c r="V71" s="267"/>
      <c r="W71" s="267"/>
      <c r="X71" s="267"/>
      <c r="Y71" s="267"/>
      <c r="Z71" s="267"/>
      <c r="AA71" s="267"/>
      <c r="AB71" s="267"/>
      <c r="AC71" s="255"/>
      <c r="AD71"/>
      <c r="AE71"/>
      <c r="AF71"/>
      <c r="AG71"/>
      <c r="AH71"/>
      <c r="AI71"/>
      <c r="AJ71"/>
      <c r="AK71"/>
      <c r="AL71" s="267"/>
      <c r="AM71" s="267"/>
      <c r="AN71"/>
      <c r="AO71" s="267"/>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row>
    <row r="72" spans="1:256" s="13" customFormat="1" ht="18">
      <c r="A72" s="267"/>
      <c r="B72" s="267"/>
      <c r="C72" s="267"/>
      <c r="D72" s="267"/>
      <c r="E72" s="267"/>
      <c r="F72" s="267"/>
      <c r="G72" s="267"/>
      <c r="H72" s="267"/>
      <c r="I72" s="267"/>
      <c r="J72" s="267"/>
      <c r="K72" s="267"/>
      <c r="L72" s="267"/>
      <c r="M72" s="267"/>
      <c r="N72" s="267"/>
      <c r="O72" s="267"/>
      <c r="P72" s="267"/>
      <c r="Q72" s="267"/>
      <c r="R72" s="267"/>
      <c r="S72" s="267"/>
      <c r="T72" s="267"/>
      <c r="U72" s="267"/>
      <c r="V72" s="267"/>
      <c r="W72" s="267"/>
      <c r="X72" s="267"/>
      <c r="Y72" s="267"/>
      <c r="Z72" s="267"/>
      <c r="AA72" s="267"/>
      <c r="AB72" s="267"/>
      <c r="AC72" s="255"/>
      <c r="AD72"/>
      <c r="AE72"/>
      <c r="AF72"/>
      <c r="AG72"/>
      <c r="AH72"/>
      <c r="AI72"/>
      <c r="AJ72"/>
      <c r="AK72"/>
      <c r="AL72" s="267"/>
      <c r="AM72" s="267"/>
      <c r="AN72"/>
      <c r="AO72" s="267"/>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row>
    <row r="73" spans="1:256" s="13" customFormat="1" ht="18">
      <c r="A73" s="267"/>
      <c r="B73" s="267"/>
      <c r="C73" s="267"/>
      <c r="D73" s="267"/>
      <c r="E73" s="267"/>
      <c r="F73" s="267"/>
      <c r="G73" s="267"/>
      <c r="H73" s="267"/>
      <c r="I73" s="267"/>
      <c r="J73" s="267"/>
      <c r="K73" s="267"/>
      <c r="L73" s="267"/>
      <c r="M73" s="267"/>
      <c r="N73" s="267"/>
      <c r="O73" s="267"/>
      <c r="P73" s="267"/>
      <c r="Q73" s="267"/>
      <c r="R73" s="267"/>
      <c r="S73" s="267"/>
      <c r="T73" s="267"/>
      <c r="U73" s="267"/>
      <c r="V73" s="267"/>
      <c r="W73" s="267"/>
      <c r="X73" s="267"/>
      <c r="Y73" s="267"/>
      <c r="Z73" s="267"/>
      <c r="AA73" s="267"/>
      <c r="AB73" s="267"/>
      <c r="AC73" s="255"/>
      <c r="AD73"/>
      <c r="AE73"/>
      <c r="AF73"/>
      <c r="AG73"/>
      <c r="AH73"/>
      <c r="AI73"/>
      <c r="AJ73"/>
      <c r="AK73"/>
      <c r="AL73" s="267"/>
      <c r="AM73" s="267"/>
      <c r="AN73"/>
      <c r="AO73" s="267"/>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row>
    <row r="74" spans="1:256" s="314" customFormat="1" ht="18">
      <c r="A74" s="267"/>
      <c r="B74" s="267"/>
      <c r="C74" s="267"/>
      <c r="D74" s="267"/>
      <c r="E74" s="267"/>
      <c r="F74" s="267"/>
      <c r="G74" s="267"/>
      <c r="H74" s="267"/>
      <c r="I74" s="267"/>
      <c r="J74" s="267"/>
      <c r="K74" s="267"/>
      <c r="L74" s="267"/>
      <c r="M74" s="267"/>
      <c r="N74" s="267"/>
      <c r="O74" s="267"/>
      <c r="P74" s="267"/>
      <c r="Q74" s="267"/>
      <c r="R74" s="267"/>
      <c r="S74" s="267"/>
      <c r="T74" s="267"/>
      <c r="U74" s="267"/>
      <c r="V74" s="267"/>
      <c r="W74" s="267"/>
      <c r="X74" s="267"/>
      <c r="Y74" s="267"/>
      <c r="Z74" s="267"/>
      <c r="AA74" s="267"/>
      <c r="AB74" s="267"/>
      <c r="AC74" s="255"/>
      <c r="AD74"/>
      <c r="AE74"/>
      <c r="AF74"/>
      <c r="AG74"/>
      <c r="AH74"/>
      <c r="AI74"/>
      <c r="AJ74"/>
      <c r="AK74"/>
      <c r="AL74" s="267"/>
      <c r="AM74" s="267"/>
      <c r="AN74"/>
      <c r="AO74" s="267"/>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row>
    <row r="75" spans="1:256" s="13" customFormat="1" ht="18">
      <c r="A75" s="267"/>
      <c r="B75" s="267"/>
      <c r="C75" s="267"/>
      <c r="D75" s="267"/>
      <c r="E75" s="267"/>
      <c r="F75" s="267"/>
      <c r="G75" s="267"/>
      <c r="H75" s="267"/>
      <c r="I75" s="267"/>
      <c r="J75" s="267"/>
      <c r="K75" s="267"/>
      <c r="L75" s="267"/>
      <c r="M75" s="267"/>
      <c r="N75" s="267"/>
      <c r="O75" s="267"/>
      <c r="P75" s="267"/>
      <c r="Q75" s="267"/>
      <c r="R75" s="267"/>
      <c r="S75" s="267"/>
      <c r="T75" s="267"/>
      <c r="U75" s="267"/>
      <c r="V75" s="267"/>
      <c r="W75" s="267"/>
      <c r="X75" s="267"/>
      <c r="Y75" s="267"/>
      <c r="Z75" s="267"/>
      <c r="AA75" s="267"/>
      <c r="AB75" s="267"/>
      <c r="AC75" s="267"/>
      <c r="AD75" s="267"/>
      <c r="AE75" s="267"/>
      <c r="AF75" s="267"/>
      <c r="AG75" s="267"/>
      <c r="AH75" s="267"/>
      <c r="AI75" s="267"/>
      <c r="AJ75" s="267"/>
      <c r="AK75" s="267"/>
      <c r="AL75" s="267"/>
      <c r="AM75" s="267"/>
      <c r="AN75"/>
      <c r="AO75" s="267"/>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row>
    <row r="76" spans="1:256" s="13" customFormat="1" ht="18">
      <c r="A76" s="267"/>
      <c r="B76" s="267"/>
      <c r="C76" s="267"/>
      <c r="D76" s="267"/>
      <c r="E76" s="267"/>
      <c r="F76" s="267"/>
      <c r="G76" s="267"/>
      <c r="H76" s="267"/>
      <c r="I76" s="267"/>
      <c r="J76" s="267"/>
      <c r="K76" s="267"/>
      <c r="L76" s="267"/>
      <c r="M76" s="267"/>
      <c r="N76" s="267"/>
      <c r="O76" s="267"/>
      <c r="P76" s="267"/>
      <c r="Q76" s="267"/>
      <c r="R76" s="267"/>
      <c r="S76" s="267"/>
      <c r="T76" s="267"/>
      <c r="U76" s="267"/>
      <c r="V76" s="267"/>
      <c r="W76" s="267"/>
      <c r="X76" s="267"/>
      <c r="Y76" s="267"/>
      <c r="Z76" s="267"/>
      <c r="AA76" s="267"/>
      <c r="AB76" s="267"/>
      <c r="AC76" s="267"/>
      <c r="AD76" s="267"/>
      <c r="AE76" s="267"/>
      <c r="AF76" s="267"/>
      <c r="AG76" s="267"/>
      <c r="AH76" s="267"/>
      <c r="AI76" s="267"/>
      <c r="AJ76" s="267"/>
      <c r="AK76" s="267"/>
      <c r="AL76" s="267"/>
      <c r="AM76" s="267"/>
      <c r="AN76"/>
      <c r="AO76" s="267"/>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row>
    <row r="77" spans="1:256" s="314" customFormat="1" ht="18">
      <c r="A77" s="267"/>
      <c r="B77" s="267"/>
      <c r="C77" s="267"/>
      <c r="D77" s="267"/>
      <c r="E77" s="267"/>
      <c r="F77" s="267"/>
      <c r="G77" s="267"/>
      <c r="H77" s="267"/>
      <c r="I77" s="267"/>
      <c r="J77" s="267"/>
      <c r="K77" s="267"/>
      <c r="L77" s="267"/>
      <c r="M77" s="267"/>
      <c r="N77" s="267"/>
      <c r="O77" s="267"/>
      <c r="P77" s="267"/>
      <c r="Q77" s="267"/>
      <c r="R77" s="267"/>
      <c r="S77" s="267"/>
      <c r="T77" s="267"/>
      <c r="U77" s="267"/>
      <c r="V77" s="267"/>
      <c r="W77" s="267"/>
      <c r="X77" s="267"/>
      <c r="Y77" s="267"/>
      <c r="Z77" s="267"/>
      <c r="AA77" s="267"/>
      <c r="AB77" s="267"/>
      <c r="AC77" s="267"/>
      <c r="AD77" s="267"/>
      <c r="AE77" s="267"/>
      <c r="AF77" s="267"/>
      <c r="AG77" s="267"/>
      <c r="AH77" s="267"/>
      <c r="AI77" s="267"/>
      <c r="AJ77" s="267"/>
      <c r="AK77" s="267"/>
      <c r="AL77" s="267"/>
      <c r="AM77" s="267"/>
      <c r="AN77"/>
      <c r="AO77" s="26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row>
    <row r="78" spans="1:256" s="313" customFormat="1" ht="18">
      <c r="A78" s="267"/>
      <c r="B78" s="267"/>
      <c r="C78" s="267"/>
      <c r="D78" s="267"/>
      <c r="E78" s="267"/>
      <c r="F78" s="267"/>
      <c r="G78" s="267"/>
      <c r="H78" s="267"/>
      <c r="I78" s="267"/>
      <c r="J78" s="267"/>
      <c r="K78" s="267"/>
      <c r="L78" s="267"/>
      <c r="M78" s="267"/>
      <c r="N78" s="267"/>
      <c r="O78" s="267"/>
      <c r="P78" s="267"/>
      <c r="Q78" s="267"/>
      <c r="R78" s="267"/>
      <c r="S78" s="267"/>
      <c r="T78" s="267"/>
      <c r="U78" s="267"/>
      <c r="V78" s="267"/>
      <c r="W78" s="267"/>
      <c r="X78" s="267"/>
      <c r="Y78" s="267"/>
      <c r="Z78" s="267"/>
      <c r="AA78" s="267"/>
      <c r="AB78" s="267"/>
      <c r="AC78" s="267"/>
      <c r="AD78" s="267"/>
      <c r="AE78" s="267"/>
      <c r="AF78" s="267"/>
      <c r="AG78" s="267"/>
      <c r="AH78" s="267"/>
      <c r="AI78" s="267"/>
      <c r="AJ78" s="267"/>
      <c r="AK78" s="267"/>
      <c r="AL78" s="267"/>
      <c r="AM78" s="267"/>
      <c r="AN78"/>
      <c r="AO78" s="267"/>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row>
    <row r="79" spans="1:256" ht="18">
      <c r="A79" s="267"/>
      <c r="B79" s="267"/>
      <c r="C79" s="267"/>
      <c r="D79" s="267"/>
      <c r="E79" s="267"/>
      <c r="F79" s="267"/>
      <c r="G79" s="267"/>
      <c r="H79" s="267"/>
      <c r="I79" s="267"/>
      <c r="J79" s="267"/>
      <c r="K79" s="267"/>
      <c r="L79" s="267"/>
      <c r="M79" s="267"/>
      <c r="N79" s="267"/>
      <c r="O79" s="267"/>
      <c r="P79" s="267"/>
      <c r="Q79" s="267"/>
      <c r="R79" s="267"/>
      <c r="S79" s="267"/>
      <c r="T79" s="267"/>
      <c r="U79" s="267"/>
      <c r="V79" s="267"/>
      <c r="W79" s="267"/>
      <c r="X79" s="267"/>
      <c r="Y79" s="267"/>
      <c r="Z79" s="267"/>
      <c r="AA79" s="267"/>
      <c r="AB79" s="267"/>
      <c r="AC79" s="267"/>
      <c r="AD79" s="267"/>
      <c r="AE79" s="267"/>
      <c r="AF79" s="267"/>
      <c r="AG79" s="267"/>
      <c r="AH79" s="267"/>
      <c r="AI79" s="267"/>
      <c r="AJ79" s="267"/>
      <c r="AK79" s="267"/>
      <c r="AL79" s="267"/>
      <c r="AM79" s="267"/>
      <c r="AO79" s="267"/>
    </row>
    <row r="80" spans="1:256" ht="18">
      <c r="A80" s="267"/>
      <c r="B80" s="267"/>
      <c r="C80" s="267"/>
      <c r="D80" s="267"/>
      <c r="E80" s="267"/>
      <c r="F80" s="267"/>
      <c r="G80" s="267"/>
      <c r="H80" s="267"/>
      <c r="I80" s="267"/>
      <c r="J80" s="267"/>
      <c r="K80" s="267"/>
      <c r="L80" s="267"/>
      <c r="M80" s="267"/>
      <c r="N80" s="267"/>
      <c r="O80" s="267"/>
      <c r="P80" s="267"/>
      <c r="Q80" s="267"/>
      <c r="R80" s="267"/>
      <c r="S80" s="267"/>
      <c r="T80" s="267"/>
      <c r="U80" s="267"/>
      <c r="V80" s="267"/>
      <c r="W80" s="267"/>
      <c r="X80" s="267"/>
      <c r="Y80" s="267"/>
      <c r="Z80" s="267"/>
      <c r="AA80" s="267"/>
      <c r="AB80" s="267"/>
      <c r="AC80" s="267"/>
      <c r="AD80" s="267"/>
      <c r="AE80" s="267"/>
      <c r="AF80" s="267"/>
      <c r="AG80" s="267"/>
      <c r="AH80" s="267"/>
      <c r="AI80" s="267"/>
      <c r="AJ80" s="267"/>
      <c r="AK80" s="267"/>
      <c r="AL80" s="267"/>
      <c r="AM80" s="267"/>
      <c r="AO80" s="267"/>
    </row>
    <row r="81" spans="1:256" s="314" customFormat="1" ht="18">
      <c r="A81" s="267"/>
      <c r="B81" s="267"/>
      <c r="C81" s="267"/>
      <c r="D81" s="267"/>
      <c r="E81" s="267"/>
      <c r="F81" s="267"/>
      <c r="G81" s="267"/>
      <c r="H81" s="267"/>
      <c r="I81" s="267"/>
      <c r="J81" s="267"/>
      <c r="K81" s="267"/>
      <c r="L81" s="267"/>
      <c r="M81" s="267"/>
      <c r="N81" s="267"/>
      <c r="O81" s="267"/>
      <c r="P81" s="267"/>
      <c r="Q81" s="267"/>
      <c r="R81" s="267"/>
      <c r="S81" s="267"/>
      <c r="T81" s="267"/>
      <c r="U81" s="267"/>
      <c r="V81" s="267"/>
      <c r="W81" s="267"/>
      <c r="X81" s="267"/>
      <c r="Y81" s="267"/>
      <c r="Z81" s="267"/>
      <c r="AA81" s="267"/>
      <c r="AB81" s="267"/>
      <c r="AC81" s="267"/>
      <c r="AD81" s="267"/>
      <c r="AE81" s="267"/>
      <c r="AF81" s="267"/>
      <c r="AG81" s="267"/>
      <c r="AH81" s="267"/>
      <c r="AI81" s="267"/>
      <c r="AJ81" s="267"/>
      <c r="AK81" s="267"/>
      <c r="AL81" s="267"/>
      <c r="AM81" s="267"/>
      <c r="AN81"/>
      <c r="AO81" s="267"/>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row>
    <row r="82" spans="1:256" s="313" customFormat="1" ht="18">
      <c r="A82" s="267"/>
      <c r="B82" s="267"/>
      <c r="C82" s="267"/>
      <c r="D82" s="267"/>
      <c r="E82" s="267"/>
      <c r="F82" s="267"/>
      <c r="G82" s="267"/>
      <c r="H82" s="267"/>
      <c r="I82" s="267"/>
      <c r="J82" s="267"/>
      <c r="K82" s="267"/>
      <c r="L82" s="267"/>
      <c r="M82" s="267"/>
      <c r="N82" s="267"/>
      <c r="O82" s="267"/>
      <c r="P82" s="267"/>
      <c r="Q82" s="267"/>
      <c r="R82" s="267"/>
      <c r="S82" s="267"/>
      <c r="T82" s="267"/>
      <c r="U82" s="267"/>
      <c r="V82" s="267"/>
      <c r="W82" s="267"/>
      <c r="X82" s="267"/>
      <c r="Y82" s="267"/>
      <c r="Z82" s="267"/>
      <c r="AA82" s="267"/>
      <c r="AB82" s="267"/>
      <c r="AC82" s="267"/>
      <c r="AD82" s="267"/>
      <c r="AE82" s="267"/>
      <c r="AF82" s="267"/>
      <c r="AG82" s="267"/>
      <c r="AH82" s="267"/>
      <c r="AI82" s="267"/>
      <c r="AJ82" s="267"/>
      <c r="AK82" s="267"/>
      <c r="AL82" s="267"/>
      <c r="AM82" s="267"/>
      <c r="AN82"/>
      <c r="AO82" s="267"/>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row>
    <row r="83" spans="1:256" ht="18">
      <c r="A83" s="267"/>
      <c r="B83" s="267"/>
      <c r="C83" s="267"/>
      <c r="D83" s="267"/>
      <c r="E83" s="267"/>
      <c r="F83" s="267"/>
      <c r="G83" s="267"/>
      <c r="H83" s="267"/>
      <c r="I83" s="267"/>
      <c r="J83" s="267"/>
      <c r="K83" s="267"/>
      <c r="L83" s="267"/>
      <c r="M83" s="267"/>
      <c r="N83" s="267"/>
      <c r="O83" s="267"/>
      <c r="P83" s="267"/>
      <c r="Q83" s="267"/>
      <c r="R83" s="267"/>
      <c r="S83" s="267"/>
      <c r="T83" s="267"/>
      <c r="U83" s="267"/>
      <c r="V83" s="267"/>
      <c r="W83" s="267"/>
      <c r="X83" s="267"/>
      <c r="Y83" s="267"/>
      <c r="Z83" s="267"/>
      <c r="AA83" s="267"/>
      <c r="AB83" s="267"/>
      <c r="AC83" s="267"/>
      <c r="AD83" s="267"/>
      <c r="AE83" s="267"/>
      <c r="AF83" s="267"/>
      <c r="AG83" s="267"/>
      <c r="AH83" s="267"/>
      <c r="AI83" s="267"/>
      <c r="AJ83" s="267"/>
      <c r="AK83" s="267"/>
      <c r="AL83" s="267"/>
      <c r="AM83" s="267"/>
      <c r="AO83" s="267"/>
    </row>
    <row r="84" spans="1:256" ht="18">
      <c r="A84" s="267"/>
      <c r="B84" s="267"/>
      <c r="C84" s="267"/>
      <c r="D84" s="267"/>
      <c r="E84" s="267"/>
      <c r="F84" s="267"/>
      <c r="G84" s="267"/>
      <c r="H84" s="267"/>
      <c r="I84" s="267"/>
      <c r="J84" s="267"/>
      <c r="K84" s="267"/>
      <c r="L84" s="267"/>
      <c r="M84" s="267"/>
      <c r="N84" s="267"/>
      <c r="O84" s="267"/>
      <c r="P84" s="267"/>
      <c r="Q84" s="267"/>
      <c r="R84" s="267"/>
      <c r="S84" s="267"/>
      <c r="T84" s="267"/>
      <c r="U84" s="267"/>
      <c r="V84" s="267"/>
      <c r="W84" s="267"/>
      <c r="X84" s="267"/>
      <c r="Y84" s="267"/>
      <c r="Z84" s="267"/>
      <c r="AA84" s="267"/>
      <c r="AB84" s="267"/>
      <c r="AC84" s="267"/>
      <c r="AD84" s="267"/>
      <c r="AE84" s="267"/>
      <c r="AF84" s="267"/>
      <c r="AG84" s="267"/>
      <c r="AH84" s="267"/>
      <c r="AI84" s="267"/>
      <c r="AJ84" s="267"/>
      <c r="AK84" s="267"/>
      <c r="AL84" s="267"/>
      <c r="AM84" s="267"/>
      <c r="AO84" s="267"/>
    </row>
    <row r="85" spans="1:256" s="309" customFormat="1" ht="18">
      <c r="A85" s="267"/>
      <c r="B85" s="267"/>
      <c r="C85" s="267"/>
      <c r="D85" s="267"/>
      <c r="E85" s="267"/>
      <c r="F85" s="267"/>
      <c r="G85" s="267"/>
      <c r="H85" s="267"/>
      <c r="I85" s="267"/>
      <c r="J85" s="267"/>
      <c r="K85" s="267"/>
      <c r="L85" s="267"/>
      <c r="M85" s="267"/>
      <c r="N85" s="267"/>
      <c r="O85" s="267"/>
      <c r="P85" s="267"/>
      <c r="Q85" s="267"/>
      <c r="R85" s="267"/>
      <c r="S85" s="267"/>
      <c r="T85" s="267"/>
      <c r="U85" s="267"/>
      <c r="V85" s="267"/>
      <c r="W85" s="267"/>
      <c r="X85" s="267"/>
      <c r="Y85" s="267"/>
      <c r="Z85" s="267"/>
      <c r="AA85" s="267"/>
      <c r="AB85" s="267"/>
      <c r="AC85" s="267"/>
      <c r="AD85" s="267"/>
      <c r="AE85" s="267"/>
      <c r="AF85" s="267"/>
      <c r="AG85" s="267"/>
      <c r="AH85" s="267"/>
      <c r="AI85" s="267"/>
      <c r="AJ85" s="267"/>
      <c r="AK85" s="267"/>
      <c r="AL85" s="267"/>
      <c r="AM85" s="267"/>
      <c r="AN85"/>
      <c r="AO85" s="267"/>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row>
    <row r="86" spans="1:256" s="313" customFormat="1" ht="18">
      <c r="A86" s="267"/>
      <c r="B86" s="267"/>
      <c r="C86" s="267"/>
      <c r="D86" s="267"/>
      <c r="E86" s="267"/>
      <c r="F86" s="267"/>
      <c r="G86" s="267"/>
      <c r="H86" s="267"/>
      <c r="I86" s="267"/>
      <c r="J86" s="267"/>
      <c r="K86" s="267"/>
      <c r="L86" s="267"/>
      <c r="M86" s="267"/>
      <c r="N86" s="267"/>
      <c r="O86" s="267"/>
      <c r="P86" s="267"/>
      <c r="Q86" s="267"/>
      <c r="R86" s="267"/>
      <c r="S86" s="267"/>
      <c r="T86" s="267"/>
      <c r="U86" s="267"/>
      <c r="V86" s="267"/>
      <c r="W86" s="267"/>
      <c r="X86" s="267"/>
      <c r="Y86" s="267"/>
      <c r="Z86" s="267"/>
      <c r="AA86" s="267"/>
      <c r="AB86" s="267"/>
      <c r="AC86" s="267"/>
      <c r="AD86" s="267"/>
      <c r="AE86" s="267"/>
      <c r="AF86" s="267"/>
      <c r="AG86" s="267"/>
      <c r="AH86" s="267"/>
      <c r="AI86" s="267"/>
      <c r="AJ86" s="267"/>
      <c r="AK86" s="267"/>
      <c r="AL86" s="267"/>
      <c r="AM86" s="267"/>
      <c r="AN86"/>
      <c r="AO86" s="267"/>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row>
    <row r="87" spans="1:256" ht="18">
      <c r="A87" s="267"/>
      <c r="B87" s="267"/>
      <c r="C87" s="267"/>
      <c r="D87" s="267"/>
      <c r="E87" s="267"/>
      <c r="F87" s="267"/>
      <c r="G87" s="267"/>
      <c r="H87" s="267"/>
      <c r="I87" s="267"/>
      <c r="J87" s="267"/>
      <c r="K87" s="267"/>
      <c r="L87" s="267"/>
      <c r="M87" s="267"/>
      <c r="N87" s="267"/>
      <c r="O87" s="267"/>
      <c r="P87" s="267"/>
      <c r="Q87" s="267"/>
      <c r="R87" s="267"/>
      <c r="S87" s="267"/>
      <c r="T87" s="267"/>
      <c r="U87" s="267"/>
      <c r="V87" s="267"/>
      <c r="W87" s="267"/>
      <c r="X87" s="267"/>
      <c r="Y87" s="267"/>
      <c r="Z87" s="267"/>
      <c r="AA87" s="267"/>
      <c r="AB87" s="267"/>
      <c r="AC87" s="267"/>
      <c r="AD87" s="267"/>
      <c r="AE87" s="267"/>
      <c r="AF87" s="267"/>
      <c r="AG87" s="267"/>
      <c r="AH87" s="267"/>
      <c r="AI87" s="267"/>
      <c r="AJ87" s="267"/>
      <c r="AK87" s="267"/>
      <c r="AL87" s="267"/>
      <c r="AM87" s="267"/>
      <c r="AO87" s="267"/>
    </row>
    <row r="88" spans="1:256" ht="18">
      <c r="A88" s="267"/>
      <c r="B88" s="267"/>
      <c r="C88" s="267"/>
      <c r="D88" s="267"/>
      <c r="E88" s="267"/>
      <c r="F88" s="267"/>
      <c r="G88" s="267"/>
      <c r="H88" s="267"/>
      <c r="I88" s="267"/>
      <c r="J88" s="267"/>
      <c r="K88" s="267"/>
      <c r="L88" s="267"/>
      <c r="M88" s="267"/>
      <c r="N88" s="267"/>
      <c r="O88" s="267"/>
      <c r="P88" s="267"/>
      <c r="Q88" s="267"/>
      <c r="R88" s="267"/>
      <c r="S88" s="267"/>
      <c r="T88" s="267"/>
      <c r="U88" s="267"/>
      <c r="V88" s="267"/>
      <c r="W88" s="267"/>
      <c r="X88" s="267"/>
      <c r="Y88" s="267"/>
      <c r="Z88" s="267"/>
      <c r="AA88" s="267"/>
      <c r="AB88" s="267"/>
      <c r="AC88" s="267"/>
      <c r="AD88" s="267"/>
      <c r="AE88" s="267"/>
      <c r="AF88" s="267"/>
      <c r="AG88" s="267"/>
      <c r="AH88" s="267"/>
      <c r="AI88" s="267"/>
      <c r="AJ88" s="267"/>
      <c r="AK88" s="267"/>
      <c r="AL88" s="267"/>
      <c r="AM88" s="267"/>
      <c r="AO88" s="267"/>
    </row>
    <row r="89" spans="1:256" ht="18">
      <c r="A89" s="267"/>
      <c r="B89" s="267"/>
      <c r="C89" s="267"/>
      <c r="D89" s="267"/>
      <c r="E89" s="267"/>
      <c r="F89" s="267"/>
      <c r="G89" s="267"/>
      <c r="H89" s="267"/>
      <c r="I89" s="267"/>
      <c r="J89" s="267"/>
      <c r="K89" s="267"/>
      <c r="L89" s="267"/>
      <c r="M89" s="267"/>
      <c r="N89" s="267"/>
      <c r="O89" s="267"/>
      <c r="P89" s="267"/>
      <c r="Q89" s="267"/>
      <c r="R89" s="267"/>
      <c r="S89" s="267"/>
      <c r="T89" s="267"/>
      <c r="U89" s="267"/>
      <c r="V89" s="267"/>
      <c r="W89" s="267"/>
      <c r="X89" s="267"/>
      <c r="Y89" s="267"/>
      <c r="Z89" s="267"/>
      <c r="AA89" s="267"/>
      <c r="AB89" s="267"/>
      <c r="AC89" s="267"/>
      <c r="AD89" s="267"/>
      <c r="AE89" s="267"/>
      <c r="AF89" s="267"/>
      <c r="AG89" s="267"/>
      <c r="AH89" s="267"/>
      <c r="AI89" s="267"/>
      <c r="AJ89" s="267"/>
      <c r="AK89" s="267"/>
      <c r="AL89" s="267"/>
      <c r="AM89" s="267"/>
      <c r="AO89" s="267"/>
    </row>
    <row r="90" spans="1:256" ht="18">
      <c r="A90" s="267"/>
      <c r="B90" s="267"/>
      <c r="C90" s="267"/>
      <c r="D90" s="267"/>
      <c r="E90" s="267"/>
      <c r="F90" s="267"/>
      <c r="G90" s="267"/>
      <c r="H90" s="267"/>
      <c r="I90" s="267"/>
      <c r="J90" s="267"/>
      <c r="K90" s="267"/>
      <c r="L90" s="267"/>
      <c r="M90" s="267"/>
      <c r="N90" s="267"/>
      <c r="O90" s="267"/>
      <c r="P90" s="267"/>
      <c r="Q90" s="267"/>
      <c r="R90" s="267"/>
      <c r="S90" s="267"/>
      <c r="T90" s="267"/>
      <c r="U90" s="267"/>
      <c r="V90" s="267"/>
      <c r="W90" s="267"/>
      <c r="X90" s="267"/>
      <c r="Y90" s="267"/>
      <c r="Z90" s="267"/>
      <c r="AA90" s="267"/>
      <c r="AB90" s="267"/>
      <c r="AC90" s="267"/>
      <c r="AD90" s="267"/>
      <c r="AE90" s="267"/>
      <c r="AF90" s="267"/>
      <c r="AG90" s="267"/>
      <c r="AH90" s="267"/>
      <c r="AI90" s="267"/>
      <c r="AJ90" s="267"/>
      <c r="AK90" s="267"/>
      <c r="AL90" s="267"/>
      <c r="AM90" s="267"/>
    </row>
    <row r="91" spans="1:256" ht="18">
      <c r="A91" s="267"/>
      <c r="B91" s="267"/>
      <c r="C91" s="267"/>
      <c r="D91" s="267"/>
      <c r="E91" s="267"/>
      <c r="F91" s="267"/>
      <c r="G91" s="267"/>
      <c r="H91" s="267"/>
      <c r="I91" s="267"/>
      <c r="J91" s="267"/>
      <c r="K91" s="267"/>
      <c r="L91" s="267"/>
      <c r="M91" s="267"/>
      <c r="N91" s="267"/>
      <c r="O91" s="267"/>
      <c r="P91" s="267"/>
      <c r="Q91" s="267"/>
      <c r="R91" s="267"/>
      <c r="S91" s="267"/>
      <c r="T91" s="267"/>
      <c r="U91" s="267"/>
      <c r="V91" s="267"/>
      <c r="W91" s="267"/>
      <c r="X91" s="267"/>
      <c r="Y91" s="267"/>
      <c r="Z91" s="267"/>
      <c r="AA91" s="267"/>
      <c r="AB91" s="267"/>
      <c r="AC91" s="267"/>
      <c r="AD91" s="267"/>
      <c r="AE91" s="267"/>
      <c r="AF91" s="267"/>
      <c r="AG91" s="267"/>
      <c r="AH91" s="267"/>
      <c r="AI91" s="267"/>
      <c r="AJ91" s="267"/>
      <c r="AK91" s="267"/>
      <c r="AL91" s="267"/>
      <c r="AM91" s="267"/>
    </row>
    <row r="92" spans="1:256" ht="18">
      <c r="A92" s="267"/>
      <c r="B92" s="267"/>
      <c r="C92" s="267"/>
      <c r="D92" s="267"/>
      <c r="E92" s="267"/>
      <c r="F92" s="267"/>
      <c r="G92" s="267"/>
      <c r="H92" s="267"/>
      <c r="I92" s="267"/>
      <c r="J92" s="267"/>
      <c r="K92" s="267"/>
      <c r="L92" s="267"/>
      <c r="M92" s="267"/>
      <c r="N92" s="267"/>
      <c r="O92" s="267"/>
      <c r="P92" s="267"/>
      <c r="Q92" s="267"/>
      <c r="R92" s="267"/>
      <c r="S92" s="267"/>
      <c r="T92" s="267"/>
      <c r="U92" s="267"/>
      <c r="V92" s="267"/>
      <c r="W92" s="267"/>
      <c r="X92" s="267"/>
      <c r="Y92" s="267"/>
      <c r="Z92" s="267"/>
      <c r="AA92" s="267"/>
      <c r="AB92" s="267"/>
      <c r="AC92" s="267"/>
      <c r="AD92" s="267"/>
      <c r="AE92" s="267"/>
      <c r="AF92" s="267"/>
      <c r="AG92" s="267"/>
      <c r="AH92" s="267"/>
      <c r="AI92" s="267"/>
      <c r="AJ92" s="267"/>
      <c r="AK92" s="267"/>
      <c r="AL92" s="267"/>
      <c r="AM92" s="267"/>
    </row>
    <row r="93" spans="1:256" ht="18">
      <c r="A93" s="267"/>
      <c r="B93" s="267"/>
      <c r="C93" s="267"/>
      <c r="D93" s="267"/>
      <c r="E93" s="267"/>
      <c r="F93" s="267"/>
      <c r="G93" s="267"/>
      <c r="H93" s="267"/>
      <c r="I93" s="267"/>
      <c r="J93" s="267"/>
      <c r="K93" s="267"/>
      <c r="L93" s="267"/>
      <c r="M93" s="267"/>
      <c r="N93" s="267"/>
      <c r="O93" s="267"/>
      <c r="P93" s="267"/>
      <c r="Q93" s="267"/>
      <c r="R93" s="267"/>
      <c r="S93" s="267"/>
      <c r="T93" s="267"/>
      <c r="U93" s="267"/>
      <c r="V93" s="267"/>
      <c r="W93" s="267"/>
      <c r="X93" s="267"/>
      <c r="Y93" s="267"/>
      <c r="Z93" s="267"/>
      <c r="AA93" s="267"/>
      <c r="AB93" s="267"/>
      <c r="AC93" s="267"/>
      <c r="AD93" s="267"/>
      <c r="AE93" s="267"/>
      <c r="AF93" s="267"/>
      <c r="AG93" s="267"/>
      <c r="AH93" s="267"/>
      <c r="AI93" s="267"/>
      <c r="AJ93" s="267"/>
      <c r="AK93" s="267"/>
      <c r="AL93" s="267"/>
      <c r="AM93" s="267"/>
    </row>
    <row r="94" spans="1:256" ht="15" customHeight="1">
      <c r="A94" s="267"/>
      <c r="B94" s="267"/>
      <c r="C94" s="267"/>
      <c r="D94" s="267"/>
      <c r="E94" s="267"/>
      <c r="F94" s="267"/>
      <c r="G94" s="267"/>
      <c r="H94" s="267"/>
      <c r="I94" s="267"/>
      <c r="J94" s="267"/>
      <c r="K94" s="267"/>
      <c r="L94" s="267"/>
      <c r="M94" s="267"/>
      <c r="N94" s="267"/>
      <c r="O94" s="267"/>
      <c r="P94" s="267"/>
      <c r="Q94" s="267"/>
      <c r="R94" s="267"/>
      <c r="S94" s="267"/>
      <c r="T94" s="267"/>
      <c r="U94" s="267"/>
      <c r="V94" s="267"/>
      <c r="W94" s="267"/>
      <c r="X94" s="267"/>
      <c r="Y94" s="267"/>
      <c r="Z94" s="267"/>
      <c r="AA94" s="267"/>
      <c r="AB94" s="267"/>
      <c r="AC94" s="267"/>
      <c r="AD94" s="267"/>
      <c r="AE94" s="267"/>
      <c r="AF94" s="267"/>
      <c r="AG94" s="267"/>
      <c r="AH94" s="267"/>
      <c r="AI94" s="267"/>
      <c r="AJ94" s="267"/>
      <c r="AK94" s="267"/>
      <c r="AL94" s="267"/>
      <c r="AM94" s="267"/>
    </row>
    <row r="95" spans="1:256" ht="18">
      <c r="A95" s="267"/>
      <c r="B95" s="267"/>
      <c r="C95" s="267"/>
      <c r="D95" s="267"/>
      <c r="E95" s="267"/>
      <c r="F95" s="267"/>
      <c r="G95" s="267"/>
      <c r="H95" s="267"/>
      <c r="I95" s="267"/>
      <c r="J95" s="267"/>
      <c r="K95" s="267"/>
      <c r="L95" s="267"/>
      <c r="M95" s="267"/>
      <c r="N95" s="267"/>
      <c r="O95" s="267"/>
      <c r="P95" s="267"/>
      <c r="Q95" s="267"/>
      <c r="R95" s="267"/>
      <c r="S95" s="267"/>
      <c r="T95" s="267"/>
      <c r="U95" s="267"/>
      <c r="V95" s="267"/>
      <c r="W95" s="267"/>
      <c r="X95" s="267"/>
      <c r="Y95" s="267"/>
      <c r="Z95" s="267"/>
      <c r="AA95" s="267"/>
      <c r="AB95" s="267"/>
      <c r="AC95" s="267"/>
      <c r="AD95" s="267"/>
      <c r="AE95" s="267"/>
      <c r="AF95" s="267"/>
      <c r="AG95" s="267"/>
      <c r="AH95" s="267"/>
      <c r="AI95" s="267"/>
      <c r="AJ95" s="267"/>
      <c r="AK95" s="267"/>
      <c r="AL95" s="267"/>
      <c r="AM95" s="267"/>
    </row>
    <row r="96" spans="1:256" ht="18">
      <c r="A96" s="267"/>
      <c r="B96" s="267"/>
      <c r="C96" s="267"/>
      <c r="D96" s="267"/>
      <c r="E96" s="267"/>
      <c r="F96" s="267"/>
      <c r="G96" s="267"/>
      <c r="H96" s="267"/>
      <c r="I96" s="267"/>
      <c r="J96" s="267"/>
      <c r="K96" s="267"/>
      <c r="L96" s="267"/>
      <c r="M96" s="267"/>
      <c r="N96" s="267"/>
      <c r="O96" s="267"/>
      <c r="P96" s="267"/>
      <c r="Q96" s="267"/>
      <c r="R96" s="267"/>
      <c r="S96" s="267"/>
      <c r="T96" s="267"/>
      <c r="U96" s="267"/>
      <c r="V96" s="267"/>
      <c r="W96" s="267"/>
      <c r="X96" s="267"/>
      <c r="Y96" s="267"/>
      <c r="Z96" s="267"/>
      <c r="AA96" s="267"/>
      <c r="AB96" s="267"/>
      <c r="AC96" s="267"/>
      <c r="AD96" s="267"/>
      <c r="AE96" s="267"/>
      <c r="AF96" s="267"/>
      <c r="AG96" s="267"/>
      <c r="AH96" s="267"/>
      <c r="AI96" s="267"/>
      <c r="AJ96" s="267"/>
      <c r="AK96" s="267"/>
      <c r="AL96" s="267"/>
      <c r="AM96" s="267"/>
    </row>
    <row r="97" spans="1:256" ht="18">
      <c r="A97" s="267"/>
      <c r="B97" s="267"/>
      <c r="C97" s="267"/>
      <c r="D97" s="267"/>
      <c r="E97" s="267"/>
      <c r="F97" s="267"/>
      <c r="G97" s="267"/>
      <c r="H97" s="267"/>
      <c r="I97" s="267"/>
      <c r="J97" s="267"/>
      <c r="K97" s="267"/>
      <c r="L97" s="267"/>
      <c r="M97" s="267"/>
      <c r="N97" s="267"/>
      <c r="O97" s="267"/>
      <c r="P97" s="267"/>
      <c r="Q97" s="267"/>
      <c r="R97" s="267"/>
      <c r="S97" s="267"/>
      <c r="T97" s="267"/>
      <c r="U97" s="267"/>
      <c r="V97" s="267"/>
      <c r="W97" s="267"/>
      <c r="X97" s="267"/>
      <c r="Y97" s="267"/>
      <c r="Z97" s="267"/>
      <c r="AA97" s="267"/>
      <c r="AB97" s="267"/>
      <c r="AC97" s="267"/>
      <c r="AD97" s="267"/>
      <c r="AE97" s="267"/>
      <c r="AF97" s="267"/>
      <c r="AG97" s="267"/>
      <c r="AH97" s="267"/>
      <c r="AI97" s="267"/>
      <c r="AJ97" s="267"/>
      <c r="AK97" s="267"/>
      <c r="AL97" s="267"/>
      <c r="AM97" s="267"/>
    </row>
    <row r="98" spans="1:256" ht="18">
      <c r="A98" s="267"/>
      <c r="B98" s="267"/>
      <c r="C98" s="267"/>
      <c r="D98" s="267"/>
      <c r="E98" s="267"/>
      <c r="F98" s="267"/>
      <c r="G98" s="267"/>
      <c r="H98" s="267"/>
      <c r="I98" s="267"/>
      <c r="J98" s="267"/>
      <c r="K98" s="267"/>
      <c r="L98" s="267"/>
      <c r="M98" s="267"/>
      <c r="N98" s="267"/>
      <c r="O98" s="267"/>
      <c r="P98" s="267"/>
      <c r="Q98" s="267"/>
      <c r="R98" s="267"/>
      <c r="S98" s="267"/>
      <c r="T98" s="267"/>
      <c r="U98" s="267"/>
      <c r="V98" s="267"/>
      <c r="W98" s="267"/>
      <c r="X98" s="267"/>
      <c r="Y98" s="267"/>
      <c r="Z98" s="267"/>
      <c r="AA98" s="267"/>
      <c r="AB98" s="267"/>
      <c r="AC98" s="267"/>
      <c r="AD98" s="267"/>
      <c r="AE98" s="267"/>
      <c r="AF98" s="267"/>
      <c r="AG98" s="267"/>
      <c r="AH98" s="267"/>
      <c r="AI98" s="267"/>
      <c r="AJ98" s="267"/>
      <c r="AK98" s="267"/>
      <c r="AL98" s="267"/>
      <c r="AM98" s="267"/>
    </row>
    <row r="99" spans="1:256" ht="18">
      <c r="A99" s="267"/>
      <c r="B99" s="267"/>
      <c r="C99" s="267"/>
      <c r="D99" s="267"/>
      <c r="E99" s="267"/>
      <c r="F99" s="267"/>
      <c r="G99" s="267"/>
      <c r="H99" s="267"/>
      <c r="I99" s="267"/>
      <c r="J99" s="267"/>
      <c r="K99" s="267"/>
      <c r="L99" s="267"/>
      <c r="M99" s="267"/>
      <c r="N99" s="267"/>
      <c r="O99" s="267"/>
      <c r="P99" s="267"/>
      <c r="Q99" s="267"/>
      <c r="R99" s="267"/>
      <c r="S99" s="267"/>
      <c r="T99" s="267"/>
      <c r="U99" s="267"/>
      <c r="V99" s="267"/>
      <c r="W99" s="267"/>
      <c r="X99" s="267"/>
      <c r="Y99" s="267"/>
      <c r="Z99" s="267"/>
      <c r="AA99" s="267"/>
      <c r="AB99" s="267"/>
      <c r="AC99" s="267"/>
      <c r="AD99" s="267"/>
      <c r="AE99" s="267"/>
      <c r="AF99" s="267"/>
      <c r="AG99" s="267"/>
      <c r="AH99" s="267"/>
      <c r="AI99" s="267"/>
      <c r="AJ99" s="267"/>
      <c r="AK99" s="267"/>
      <c r="AL99" s="267"/>
      <c r="AM99" s="267"/>
    </row>
    <row r="100" spans="1:256" ht="18">
      <c r="A100" s="267"/>
      <c r="B100" s="267"/>
      <c r="C100" s="267"/>
      <c r="D100" s="267"/>
      <c r="E100" s="267"/>
      <c r="F100" s="267"/>
      <c r="G100" s="267"/>
      <c r="H100" s="267"/>
      <c r="I100" s="267"/>
      <c r="J100" s="267"/>
      <c r="K100" s="267"/>
      <c r="L100" s="267"/>
      <c r="M100" s="267"/>
      <c r="N100" s="267"/>
      <c r="O100" s="267"/>
      <c r="P100" s="267"/>
      <c r="Q100" s="267"/>
      <c r="R100" s="267"/>
      <c r="S100" s="267"/>
      <c r="T100" s="267"/>
      <c r="U100" s="267"/>
      <c r="V100" s="267"/>
      <c r="W100" s="267"/>
      <c r="X100" s="267"/>
      <c r="Y100" s="267"/>
      <c r="Z100" s="267"/>
      <c r="AA100" s="267"/>
      <c r="AB100" s="267"/>
      <c r="AC100" s="267"/>
      <c r="AD100" s="267"/>
      <c r="AE100" s="267"/>
      <c r="AF100" s="267"/>
      <c r="AG100" s="267"/>
      <c r="AH100" s="267"/>
      <c r="AI100" s="267"/>
      <c r="AJ100" s="267"/>
      <c r="AK100" s="267"/>
      <c r="AL100" s="267"/>
      <c r="AM100" s="267"/>
    </row>
    <row r="101" spans="1:256" ht="18">
      <c r="A101" s="267"/>
      <c r="B101" s="267"/>
      <c r="C101" s="267"/>
      <c r="D101" s="267"/>
      <c r="E101" s="267"/>
      <c r="F101" s="267"/>
      <c r="G101" s="267"/>
      <c r="H101" s="267"/>
      <c r="I101" s="267"/>
      <c r="J101" s="267"/>
      <c r="K101" s="267"/>
      <c r="L101" s="267"/>
      <c r="M101" s="267"/>
      <c r="N101" s="267"/>
      <c r="O101" s="267"/>
      <c r="P101" s="267"/>
      <c r="Q101" s="267"/>
      <c r="R101" s="267"/>
      <c r="S101" s="267"/>
      <c r="T101" s="267"/>
      <c r="U101" s="267"/>
      <c r="V101" s="267"/>
      <c r="W101" s="267"/>
      <c r="X101" s="267"/>
      <c r="Y101" s="267"/>
      <c r="Z101" s="267"/>
      <c r="AA101" s="267"/>
      <c r="AB101" s="267"/>
      <c r="AC101" s="267"/>
      <c r="AD101" s="267"/>
      <c r="AE101" s="267"/>
      <c r="AF101" s="267"/>
      <c r="AG101" s="267"/>
      <c r="AH101" s="267"/>
      <c r="AI101" s="267"/>
      <c r="AJ101" s="267"/>
      <c r="AK101" s="267"/>
      <c r="AL101" s="267"/>
      <c r="AM101" s="267"/>
    </row>
    <row r="102" spans="1:256" ht="18">
      <c r="A102" s="267"/>
      <c r="B102" s="267"/>
      <c r="C102" s="267"/>
      <c r="D102" s="267"/>
      <c r="E102" s="267"/>
      <c r="F102" s="267"/>
      <c r="G102" s="267"/>
      <c r="H102" s="267"/>
      <c r="I102" s="267"/>
      <c r="J102" s="267"/>
      <c r="K102" s="267"/>
      <c r="L102" s="267"/>
      <c r="M102" s="267"/>
      <c r="N102" s="267"/>
      <c r="O102" s="267"/>
      <c r="P102" s="267"/>
      <c r="Q102" s="267"/>
      <c r="R102" s="267"/>
      <c r="S102" s="267"/>
      <c r="T102" s="267"/>
      <c r="U102" s="267"/>
      <c r="V102" s="267"/>
      <c r="W102" s="267"/>
      <c r="X102" s="267"/>
      <c r="Y102" s="267"/>
      <c r="Z102" s="267"/>
      <c r="AA102" s="267"/>
      <c r="AB102" s="267"/>
      <c r="AC102" s="267"/>
      <c r="AD102" s="267"/>
      <c r="AE102" s="267"/>
      <c r="AF102" s="267"/>
      <c r="AG102" s="267"/>
      <c r="AH102" s="267"/>
      <c r="AI102" s="267"/>
      <c r="AJ102" s="267"/>
      <c r="AK102" s="267"/>
      <c r="AL102" s="267"/>
      <c r="AM102" s="267"/>
    </row>
    <row r="103" spans="1:256" ht="18">
      <c r="A103" s="267"/>
      <c r="B103" s="267"/>
      <c r="C103" s="267"/>
      <c r="D103" s="267"/>
      <c r="E103" s="267"/>
      <c r="F103" s="267"/>
      <c r="G103" s="267"/>
      <c r="H103" s="267"/>
      <c r="I103" s="267"/>
      <c r="J103" s="267"/>
      <c r="K103" s="267"/>
      <c r="L103" s="267"/>
      <c r="M103" s="267"/>
      <c r="N103" s="267"/>
      <c r="O103" s="267"/>
      <c r="P103" s="267"/>
      <c r="Q103" s="267"/>
      <c r="R103" s="267"/>
      <c r="S103" s="267"/>
      <c r="T103" s="267"/>
      <c r="U103" s="267"/>
      <c r="V103" s="267"/>
      <c r="W103" s="267"/>
      <c r="X103" s="267"/>
      <c r="Y103" s="267"/>
      <c r="Z103" s="267"/>
      <c r="AA103" s="267"/>
      <c r="AB103" s="267"/>
      <c r="AC103" s="267"/>
      <c r="AD103" s="267"/>
      <c r="AE103" s="267"/>
      <c r="AF103" s="267"/>
      <c r="AG103" s="267"/>
      <c r="AH103" s="267"/>
      <c r="AI103" s="267"/>
      <c r="AJ103" s="267"/>
      <c r="AK103" s="267"/>
      <c r="AL103" s="267"/>
      <c r="AM103" s="267"/>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3"/>
      <c r="CZ103" s="13"/>
      <c r="DA103" s="13"/>
      <c r="DB103" s="13"/>
      <c r="DC103" s="13"/>
      <c r="DD103" s="13"/>
      <c r="DE103" s="13"/>
      <c r="DF103" s="13"/>
      <c r="DG103" s="13"/>
      <c r="DH103" s="13"/>
      <c r="DI103" s="13"/>
      <c r="DJ103" s="13"/>
      <c r="DK103" s="13"/>
      <c r="DL103" s="13"/>
      <c r="DM103" s="13"/>
      <c r="DN103" s="13"/>
      <c r="DO103" s="13"/>
      <c r="DP103" s="13"/>
      <c r="DQ103" s="13"/>
      <c r="DR103" s="13"/>
      <c r="DS103" s="13"/>
      <c r="DT103" s="13"/>
      <c r="DU103" s="13"/>
      <c r="DV103" s="13"/>
      <c r="DW103" s="13"/>
      <c r="DX103" s="13"/>
      <c r="DY103" s="13"/>
      <c r="DZ103" s="13"/>
      <c r="EA103" s="13"/>
      <c r="EB103" s="13"/>
      <c r="EC103" s="13"/>
      <c r="ED103" s="13"/>
      <c r="EE103" s="13"/>
      <c r="EF103" s="13"/>
      <c r="EG103" s="13"/>
      <c r="EH103" s="13"/>
      <c r="EI103" s="13"/>
      <c r="EJ103" s="13"/>
      <c r="EK103" s="13"/>
      <c r="EL103" s="13"/>
      <c r="EM103" s="13"/>
      <c r="EN103" s="13"/>
      <c r="EO103" s="13"/>
      <c r="EP103" s="13"/>
      <c r="EQ103" s="13"/>
      <c r="ER103" s="13"/>
      <c r="ES103" s="13"/>
      <c r="ET103" s="13"/>
      <c r="EU103" s="13"/>
      <c r="EV103" s="13"/>
      <c r="EW103" s="13"/>
      <c r="EX103" s="13"/>
      <c r="EY103" s="13"/>
      <c r="EZ103" s="13"/>
      <c r="FA103" s="13"/>
      <c r="FB103" s="13"/>
      <c r="FC103" s="13"/>
      <c r="FD103" s="13"/>
      <c r="FE103" s="13"/>
      <c r="FF103" s="13"/>
      <c r="FG103" s="13"/>
      <c r="FH103" s="13"/>
      <c r="FI103" s="13"/>
      <c r="FJ103" s="13"/>
      <c r="FK103" s="13"/>
      <c r="FL103" s="13"/>
      <c r="FM103" s="13"/>
      <c r="FN103" s="13"/>
      <c r="FO103" s="13"/>
      <c r="FP103" s="13"/>
      <c r="FQ103" s="13"/>
      <c r="FR103" s="13"/>
      <c r="FS103" s="13"/>
      <c r="FT103" s="13"/>
      <c r="FU103" s="13"/>
      <c r="FV103" s="13"/>
      <c r="FW103" s="13"/>
      <c r="FX103" s="13"/>
      <c r="FY103" s="13"/>
      <c r="FZ103" s="13"/>
      <c r="GA103" s="13"/>
      <c r="GB103" s="13"/>
      <c r="GC103" s="13"/>
      <c r="GD103" s="13"/>
      <c r="GE103" s="13"/>
      <c r="GF103" s="13"/>
      <c r="GG103" s="13"/>
      <c r="GH103" s="13"/>
      <c r="GI103" s="13"/>
      <c r="GJ103" s="13"/>
      <c r="GK103" s="13"/>
      <c r="GL103" s="13"/>
      <c r="GM103" s="13"/>
      <c r="GN103" s="13"/>
      <c r="GO103" s="13"/>
      <c r="GP103" s="13"/>
      <c r="GQ103" s="13"/>
      <c r="GR103" s="13"/>
      <c r="GS103" s="13"/>
      <c r="GT103" s="13"/>
      <c r="GU103" s="13"/>
      <c r="GV103" s="13"/>
      <c r="GW103" s="13"/>
      <c r="GX103" s="13"/>
      <c r="GY103" s="13"/>
      <c r="GZ103" s="13"/>
      <c r="HA103" s="13"/>
      <c r="HB103" s="13"/>
      <c r="HC103" s="13"/>
      <c r="HD103" s="13"/>
      <c r="HE103" s="13"/>
      <c r="HF103" s="13"/>
      <c r="HG103" s="13"/>
      <c r="HH103" s="13"/>
      <c r="HI103" s="13"/>
      <c r="HJ103" s="13"/>
      <c r="HK103" s="13"/>
      <c r="HL103" s="13"/>
      <c r="HM103" s="13"/>
      <c r="HN103" s="13"/>
      <c r="HO103" s="13"/>
      <c r="HP103" s="13"/>
      <c r="HQ103" s="13"/>
      <c r="HR103" s="13"/>
      <c r="HS103" s="13"/>
      <c r="HT103" s="13"/>
      <c r="HU103" s="13"/>
      <c r="HV103" s="13"/>
      <c r="HW103" s="13"/>
      <c r="HX103" s="13"/>
      <c r="HY103" s="13"/>
      <c r="HZ103" s="13"/>
      <c r="IA103" s="13"/>
      <c r="IB103" s="13"/>
      <c r="IC103" s="13"/>
      <c r="ID103" s="13"/>
      <c r="IE103" s="13"/>
      <c r="IF103" s="13"/>
      <c r="IG103" s="13"/>
      <c r="IH103" s="13"/>
      <c r="II103" s="13"/>
      <c r="IJ103" s="13"/>
      <c r="IK103" s="13"/>
      <c r="IL103" s="13"/>
      <c r="IM103" s="13"/>
      <c r="IN103" s="13"/>
      <c r="IO103" s="13"/>
      <c r="IP103" s="13"/>
      <c r="IQ103" s="13"/>
      <c r="IR103" s="13"/>
      <c r="IS103" s="13"/>
      <c r="IT103" s="13"/>
      <c r="IU103" s="13"/>
      <c r="IV103" s="13"/>
    </row>
    <row r="104" spans="1:256" ht="18">
      <c r="A104" s="267"/>
      <c r="B104" s="267"/>
      <c r="C104" s="267"/>
      <c r="D104" s="267"/>
      <c r="E104" s="267"/>
      <c r="F104" s="267"/>
      <c r="G104" s="267"/>
      <c r="H104" s="267"/>
      <c r="I104" s="267"/>
      <c r="J104" s="267"/>
      <c r="K104" s="267"/>
      <c r="L104" s="267"/>
      <c r="M104" s="267"/>
      <c r="N104" s="267"/>
      <c r="O104" s="267"/>
      <c r="P104" s="267"/>
      <c r="Q104" s="267"/>
      <c r="R104" s="267"/>
      <c r="S104" s="267"/>
      <c r="T104" s="267"/>
      <c r="U104" s="267"/>
      <c r="V104" s="267"/>
      <c r="W104" s="267"/>
      <c r="X104" s="267"/>
      <c r="Y104" s="267"/>
      <c r="Z104" s="267"/>
      <c r="AA104" s="267"/>
      <c r="AB104" s="267"/>
      <c r="AC104" s="267"/>
      <c r="AD104" s="267"/>
      <c r="AE104" s="267"/>
      <c r="AF104" s="267"/>
      <c r="AG104" s="267"/>
      <c r="AH104" s="267"/>
      <c r="AI104" s="267"/>
      <c r="AJ104" s="267"/>
      <c r="AK104" s="267"/>
      <c r="AL104" s="267"/>
      <c r="AM104" s="267"/>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3"/>
      <c r="CZ104" s="13"/>
      <c r="DA104" s="13"/>
      <c r="DB104" s="13"/>
      <c r="DC104" s="13"/>
      <c r="DD104" s="13"/>
      <c r="DE104" s="13"/>
      <c r="DF104" s="13"/>
      <c r="DG104" s="13"/>
      <c r="DH104" s="13"/>
      <c r="DI104" s="13"/>
      <c r="DJ104" s="13"/>
      <c r="DK104" s="13"/>
      <c r="DL104" s="13"/>
      <c r="DM104" s="13"/>
      <c r="DN104" s="13"/>
      <c r="DO104" s="13"/>
      <c r="DP104" s="13"/>
      <c r="DQ104" s="13"/>
      <c r="DR104" s="13"/>
      <c r="DS104" s="13"/>
      <c r="DT104" s="13"/>
      <c r="DU104" s="13"/>
      <c r="DV104" s="13"/>
      <c r="DW104" s="13"/>
      <c r="DX104" s="13"/>
      <c r="DY104" s="13"/>
      <c r="DZ104" s="13"/>
      <c r="EA104" s="13"/>
      <c r="EB104" s="13"/>
      <c r="EC104" s="13"/>
      <c r="ED104" s="13"/>
      <c r="EE104" s="13"/>
      <c r="EF104" s="13"/>
      <c r="EG104" s="13"/>
      <c r="EH104" s="13"/>
      <c r="EI104" s="13"/>
      <c r="EJ104" s="13"/>
      <c r="EK104" s="13"/>
      <c r="EL104" s="13"/>
      <c r="EM104" s="13"/>
      <c r="EN104" s="13"/>
      <c r="EO104" s="13"/>
      <c r="EP104" s="13"/>
      <c r="EQ104" s="13"/>
      <c r="ER104" s="13"/>
      <c r="ES104" s="13"/>
      <c r="ET104" s="13"/>
      <c r="EU104" s="13"/>
      <c r="EV104" s="13"/>
      <c r="EW104" s="13"/>
      <c r="EX104" s="13"/>
      <c r="EY104" s="13"/>
      <c r="EZ104" s="13"/>
      <c r="FA104" s="13"/>
      <c r="FB104" s="13"/>
      <c r="FC104" s="13"/>
      <c r="FD104" s="13"/>
      <c r="FE104" s="13"/>
      <c r="FF104" s="13"/>
      <c r="FG104" s="13"/>
      <c r="FH104" s="13"/>
      <c r="FI104" s="13"/>
      <c r="FJ104" s="13"/>
      <c r="FK104" s="13"/>
      <c r="FL104" s="13"/>
      <c r="FM104" s="13"/>
      <c r="FN104" s="13"/>
      <c r="FO104" s="13"/>
      <c r="FP104" s="13"/>
      <c r="FQ104" s="13"/>
      <c r="FR104" s="13"/>
      <c r="FS104" s="13"/>
      <c r="FT104" s="13"/>
      <c r="FU104" s="13"/>
      <c r="FV104" s="13"/>
      <c r="FW104" s="13"/>
      <c r="FX104" s="13"/>
      <c r="FY104" s="13"/>
      <c r="FZ104" s="13"/>
      <c r="GA104" s="13"/>
      <c r="GB104" s="13"/>
      <c r="GC104" s="13"/>
      <c r="GD104" s="13"/>
      <c r="GE104" s="13"/>
      <c r="GF104" s="13"/>
      <c r="GG104" s="13"/>
      <c r="GH104" s="13"/>
      <c r="GI104" s="13"/>
      <c r="GJ104" s="13"/>
      <c r="GK104" s="13"/>
      <c r="GL104" s="13"/>
      <c r="GM104" s="13"/>
      <c r="GN104" s="13"/>
      <c r="GO104" s="13"/>
      <c r="GP104" s="13"/>
      <c r="GQ104" s="13"/>
      <c r="GR104" s="13"/>
      <c r="GS104" s="13"/>
      <c r="GT104" s="13"/>
      <c r="GU104" s="13"/>
      <c r="GV104" s="13"/>
      <c r="GW104" s="13"/>
      <c r="GX104" s="13"/>
      <c r="GY104" s="13"/>
      <c r="GZ104" s="13"/>
      <c r="HA104" s="13"/>
      <c r="HB104" s="13"/>
      <c r="HC104" s="13"/>
      <c r="HD104" s="13"/>
      <c r="HE104" s="13"/>
      <c r="HF104" s="13"/>
      <c r="HG104" s="13"/>
      <c r="HH104" s="13"/>
      <c r="HI104" s="13"/>
      <c r="HJ104" s="13"/>
      <c r="HK104" s="13"/>
      <c r="HL104" s="13"/>
      <c r="HM104" s="13"/>
      <c r="HN104" s="13"/>
      <c r="HO104" s="13"/>
      <c r="HP104" s="13"/>
      <c r="HQ104" s="13"/>
      <c r="HR104" s="13"/>
      <c r="HS104" s="13"/>
      <c r="HT104" s="13"/>
      <c r="HU104" s="13"/>
      <c r="HV104" s="13"/>
      <c r="HW104" s="13"/>
      <c r="HX104" s="13"/>
      <c r="HY104" s="13"/>
      <c r="HZ104" s="13"/>
      <c r="IA104" s="13"/>
      <c r="IB104" s="13"/>
      <c r="IC104" s="13"/>
      <c r="ID104" s="13"/>
      <c r="IE104" s="13"/>
      <c r="IF104" s="13"/>
      <c r="IG104" s="13"/>
      <c r="IH104" s="13"/>
      <c r="II104" s="13"/>
      <c r="IJ104" s="13"/>
      <c r="IK104" s="13"/>
      <c r="IL104" s="13"/>
      <c r="IM104" s="13"/>
      <c r="IN104" s="13"/>
      <c r="IO104" s="13"/>
      <c r="IP104" s="13"/>
      <c r="IQ104" s="13"/>
      <c r="IR104" s="13"/>
      <c r="IS104" s="13"/>
      <c r="IT104" s="13"/>
      <c r="IU104" s="13"/>
      <c r="IV104" s="13"/>
    </row>
    <row r="105" spans="1:256" ht="18">
      <c r="A105" s="267"/>
      <c r="B105" s="267"/>
      <c r="C105" s="267"/>
      <c r="D105" s="267"/>
      <c r="E105" s="267"/>
      <c r="F105" s="267"/>
      <c r="G105" s="267"/>
      <c r="H105" s="267"/>
      <c r="I105" s="267"/>
      <c r="J105" s="267"/>
      <c r="K105" s="267"/>
      <c r="L105" s="267"/>
      <c r="M105" s="267"/>
      <c r="N105" s="267"/>
      <c r="O105" s="267"/>
      <c r="P105" s="267"/>
      <c r="Q105" s="267"/>
      <c r="R105" s="267"/>
      <c r="S105" s="267"/>
      <c r="T105" s="267"/>
      <c r="U105" s="267"/>
      <c r="V105" s="267"/>
      <c r="W105" s="267"/>
      <c r="X105" s="267"/>
      <c r="Y105" s="267"/>
      <c r="Z105" s="267"/>
      <c r="AA105" s="267"/>
      <c r="AB105" s="267"/>
      <c r="AC105" s="267"/>
      <c r="AD105" s="267"/>
      <c r="AE105" s="267"/>
      <c r="AF105" s="267"/>
      <c r="AG105" s="267"/>
      <c r="AH105" s="267"/>
      <c r="AI105" s="267"/>
      <c r="AJ105" s="267"/>
      <c r="AK105" s="267"/>
      <c r="AL105" s="267"/>
      <c r="AM105" s="267"/>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3"/>
      <c r="CZ105" s="13"/>
      <c r="DA105" s="13"/>
      <c r="DB105" s="13"/>
      <c r="DC105" s="13"/>
      <c r="DD105" s="13"/>
      <c r="DE105" s="13"/>
      <c r="DF105" s="13"/>
      <c r="DG105" s="13"/>
      <c r="DH105" s="13"/>
      <c r="DI105" s="13"/>
      <c r="DJ105" s="13"/>
      <c r="DK105" s="13"/>
      <c r="DL105" s="13"/>
      <c r="DM105" s="13"/>
      <c r="DN105" s="13"/>
      <c r="DO105" s="13"/>
      <c r="DP105" s="13"/>
      <c r="DQ105" s="13"/>
      <c r="DR105" s="13"/>
      <c r="DS105" s="13"/>
      <c r="DT105" s="13"/>
      <c r="DU105" s="13"/>
      <c r="DV105" s="13"/>
      <c r="DW105" s="13"/>
      <c r="DX105" s="13"/>
      <c r="DY105" s="13"/>
      <c r="DZ105" s="13"/>
      <c r="EA105" s="13"/>
      <c r="EB105" s="13"/>
      <c r="EC105" s="13"/>
      <c r="ED105" s="13"/>
      <c r="EE105" s="13"/>
      <c r="EF105" s="13"/>
      <c r="EG105" s="13"/>
      <c r="EH105" s="13"/>
      <c r="EI105" s="13"/>
      <c r="EJ105" s="13"/>
      <c r="EK105" s="13"/>
      <c r="EL105" s="13"/>
      <c r="EM105" s="13"/>
      <c r="EN105" s="13"/>
      <c r="EO105" s="13"/>
      <c r="EP105" s="13"/>
      <c r="EQ105" s="13"/>
      <c r="ER105" s="13"/>
      <c r="ES105" s="13"/>
      <c r="ET105" s="13"/>
      <c r="EU105" s="13"/>
      <c r="EV105" s="13"/>
      <c r="EW105" s="13"/>
      <c r="EX105" s="13"/>
      <c r="EY105" s="13"/>
      <c r="EZ105" s="13"/>
      <c r="FA105" s="13"/>
      <c r="FB105" s="13"/>
      <c r="FC105" s="13"/>
      <c r="FD105" s="13"/>
      <c r="FE105" s="13"/>
      <c r="FF105" s="13"/>
      <c r="FG105" s="13"/>
      <c r="FH105" s="13"/>
      <c r="FI105" s="13"/>
      <c r="FJ105" s="13"/>
      <c r="FK105" s="13"/>
      <c r="FL105" s="13"/>
      <c r="FM105" s="13"/>
      <c r="FN105" s="13"/>
      <c r="FO105" s="13"/>
      <c r="FP105" s="13"/>
      <c r="FQ105" s="13"/>
      <c r="FR105" s="13"/>
      <c r="FS105" s="13"/>
      <c r="FT105" s="13"/>
      <c r="FU105" s="13"/>
      <c r="FV105" s="13"/>
      <c r="FW105" s="13"/>
      <c r="FX105" s="13"/>
      <c r="FY105" s="13"/>
      <c r="FZ105" s="13"/>
      <c r="GA105" s="13"/>
      <c r="GB105" s="13"/>
      <c r="GC105" s="13"/>
      <c r="GD105" s="13"/>
      <c r="GE105" s="13"/>
      <c r="GF105" s="13"/>
      <c r="GG105" s="13"/>
      <c r="GH105" s="13"/>
      <c r="GI105" s="13"/>
      <c r="GJ105" s="13"/>
      <c r="GK105" s="13"/>
      <c r="GL105" s="13"/>
      <c r="GM105" s="13"/>
      <c r="GN105" s="13"/>
      <c r="GO105" s="13"/>
      <c r="GP105" s="13"/>
      <c r="GQ105" s="13"/>
      <c r="GR105" s="13"/>
      <c r="GS105" s="13"/>
      <c r="GT105" s="13"/>
      <c r="GU105" s="13"/>
      <c r="GV105" s="13"/>
      <c r="GW105" s="13"/>
      <c r="GX105" s="13"/>
      <c r="GY105" s="13"/>
      <c r="GZ105" s="13"/>
      <c r="HA105" s="13"/>
      <c r="HB105" s="13"/>
      <c r="HC105" s="13"/>
      <c r="HD105" s="13"/>
      <c r="HE105" s="13"/>
      <c r="HF105" s="13"/>
      <c r="HG105" s="13"/>
      <c r="HH105" s="13"/>
      <c r="HI105" s="13"/>
      <c r="HJ105" s="13"/>
      <c r="HK105" s="13"/>
      <c r="HL105" s="13"/>
      <c r="HM105" s="13"/>
      <c r="HN105" s="13"/>
      <c r="HO105" s="13"/>
      <c r="HP105" s="13"/>
      <c r="HQ105" s="13"/>
      <c r="HR105" s="13"/>
      <c r="HS105" s="13"/>
      <c r="HT105" s="13"/>
      <c r="HU105" s="13"/>
      <c r="HV105" s="13"/>
      <c r="HW105" s="13"/>
      <c r="HX105" s="13"/>
      <c r="HY105" s="13"/>
      <c r="HZ105" s="13"/>
      <c r="IA105" s="13"/>
      <c r="IB105" s="13"/>
      <c r="IC105" s="13"/>
      <c r="ID105" s="13"/>
      <c r="IE105" s="13"/>
      <c r="IF105" s="13"/>
      <c r="IG105" s="13"/>
      <c r="IH105" s="13"/>
      <c r="II105" s="13"/>
      <c r="IJ105" s="13"/>
      <c r="IK105" s="13"/>
      <c r="IL105" s="13"/>
      <c r="IM105" s="13"/>
      <c r="IN105" s="13"/>
      <c r="IO105" s="13"/>
      <c r="IP105" s="13"/>
      <c r="IQ105" s="13"/>
      <c r="IR105" s="13"/>
      <c r="IS105" s="13"/>
      <c r="IT105" s="13"/>
      <c r="IU105" s="13"/>
      <c r="IV105" s="13"/>
    </row>
    <row r="106" spans="1:256" ht="18">
      <c r="A106" s="267"/>
      <c r="B106" s="267"/>
      <c r="C106" s="267"/>
      <c r="D106" s="267"/>
      <c r="E106" s="267"/>
      <c r="F106" s="267"/>
      <c r="G106" s="267"/>
      <c r="H106" s="267"/>
      <c r="I106" s="267"/>
      <c r="J106" s="267"/>
      <c r="K106" s="267"/>
      <c r="L106" s="267"/>
      <c r="M106" s="267"/>
      <c r="N106" s="267"/>
      <c r="O106" s="267"/>
      <c r="P106" s="267"/>
      <c r="Q106" s="267"/>
      <c r="R106" s="267"/>
      <c r="S106" s="267"/>
      <c r="T106" s="267"/>
      <c r="U106" s="267"/>
      <c r="V106" s="267"/>
      <c r="W106" s="267"/>
      <c r="X106" s="267"/>
      <c r="Y106" s="267"/>
      <c r="Z106" s="267"/>
      <c r="AA106" s="267"/>
      <c r="AB106" s="267"/>
      <c r="AC106" s="267"/>
      <c r="AD106" s="267"/>
      <c r="AE106" s="267"/>
      <c r="AF106" s="267"/>
      <c r="AG106" s="267"/>
      <c r="AH106" s="267"/>
      <c r="AI106" s="267"/>
      <c r="AJ106" s="267"/>
      <c r="AK106" s="267"/>
      <c r="AL106" s="267"/>
      <c r="AM106" s="267"/>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3"/>
      <c r="CZ106" s="13"/>
      <c r="DA106" s="13"/>
      <c r="DB106" s="13"/>
      <c r="DC106" s="13"/>
      <c r="DD106" s="13"/>
      <c r="DE106" s="13"/>
      <c r="DF106" s="13"/>
      <c r="DG106" s="13"/>
      <c r="DH106" s="13"/>
      <c r="DI106" s="13"/>
      <c r="DJ106" s="13"/>
      <c r="DK106" s="13"/>
      <c r="DL106" s="13"/>
      <c r="DM106" s="13"/>
      <c r="DN106" s="13"/>
      <c r="DO106" s="13"/>
      <c r="DP106" s="13"/>
      <c r="DQ106" s="13"/>
      <c r="DR106" s="13"/>
      <c r="DS106" s="13"/>
      <c r="DT106" s="13"/>
      <c r="DU106" s="13"/>
      <c r="DV106" s="13"/>
      <c r="DW106" s="13"/>
      <c r="DX106" s="13"/>
      <c r="DY106" s="13"/>
      <c r="DZ106" s="13"/>
      <c r="EA106" s="13"/>
      <c r="EB106" s="13"/>
      <c r="EC106" s="13"/>
      <c r="ED106" s="13"/>
      <c r="EE106" s="13"/>
      <c r="EF106" s="13"/>
      <c r="EG106" s="13"/>
      <c r="EH106" s="13"/>
      <c r="EI106" s="13"/>
      <c r="EJ106" s="13"/>
      <c r="EK106" s="13"/>
      <c r="EL106" s="13"/>
      <c r="EM106" s="13"/>
      <c r="EN106" s="13"/>
      <c r="EO106" s="13"/>
      <c r="EP106" s="13"/>
      <c r="EQ106" s="13"/>
      <c r="ER106" s="13"/>
      <c r="ES106" s="13"/>
      <c r="ET106" s="13"/>
      <c r="EU106" s="13"/>
      <c r="EV106" s="13"/>
      <c r="EW106" s="13"/>
      <c r="EX106" s="13"/>
      <c r="EY106" s="13"/>
      <c r="EZ106" s="13"/>
      <c r="FA106" s="13"/>
      <c r="FB106" s="13"/>
      <c r="FC106" s="13"/>
      <c r="FD106" s="13"/>
      <c r="FE106" s="13"/>
      <c r="FF106" s="13"/>
      <c r="FG106" s="13"/>
      <c r="FH106" s="13"/>
      <c r="FI106" s="13"/>
      <c r="FJ106" s="13"/>
      <c r="FK106" s="13"/>
      <c r="FL106" s="13"/>
      <c r="FM106" s="13"/>
      <c r="FN106" s="13"/>
      <c r="FO106" s="13"/>
      <c r="FP106" s="13"/>
      <c r="FQ106" s="13"/>
      <c r="FR106" s="13"/>
      <c r="FS106" s="13"/>
      <c r="FT106" s="13"/>
      <c r="FU106" s="13"/>
      <c r="FV106" s="13"/>
      <c r="FW106" s="13"/>
      <c r="FX106" s="13"/>
      <c r="FY106" s="13"/>
      <c r="FZ106" s="13"/>
      <c r="GA106" s="13"/>
      <c r="GB106" s="13"/>
      <c r="GC106" s="13"/>
      <c r="GD106" s="13"/>
      <c r="GE106" s="13"/>
      <c r="GF106" s="13"/>
      <c r="GG106" s="13"/>
      <c r="GH106" s="13"/>
      <c r="GI106" s="13"/>
      <c r="GJ106" s="13"/>
      <c r="GK106" s="13"/>
      <c r="GL106" s="13"/>
      <c r="GM106" s="13"/>
      <c r="GN106" s="13"/>
      <c r="GO106" s="13"/>
      <c r="GP106" s="13"/>
      <c r="GQ106" s="13"/>
      <c r="GR106" s="13"/>
      <c r="GS106" s="13"/>
      <c r="GT106" s="13"/>
      <c r="GU106" s="13"/>
      <c r="GV106" s="13"/>
      <c r="GW106" s="13"/>
      <c r="GX106" s="13"/>
      <c r="GY106" s="13"/>
      <c r="GZ106" s="13"/>
      <c r="HA106" s="13"/>
      <c r="HB106" s="13"/>
      <c r="HC106" s="13"/>
      <c r="HD106" s="13"/>
      <c r="HE106" s="13"/>
      <c r="HF106" s="13"/>
      <c r="HG106" s="13"/>
      <c r="HH106" s="13"/>
      <c r="HI106" s="13"/>
      <c r="HJ106" s="13"/>
      <c r="HK106" s="13"/>
      <c r="HL106" s="13"/>
      <c r="HM106" s="13"/>
      <c r="HN106" s="13"/>
      <c r="HO106" s="13"/>
      <c r="HP106" s="13"/>
      <c r="HQ106" s="13"/>
      <c r="HR106" s="13"/>
      <c r="HS106" s="13"/>
      <c r="HT106" s="13"/>
      <c r="HU106" s="13"/>
      <c r="HV106" s="13"/>
      <c r="HW106" s="13"/>
      <c r="HX106" s="13"/>
      <c r="HY106" s="13"/>
      <c r="HZ106" s="13"/>
      <c r="IA106" s="13"/>
      <c r="IB106" s="13"/>
      <c r="IC106" s="13"/>
      <c r="ID106" s="13"/>
      <c r="IE106" s="13"/>
      <c r="IF106" s="13"/>
      <c r="IG106" s="13"/>
      <c r="IH106" s="13"/>
      <c r="II106" s="13"/>
      <c r="IJ106" s="13"/>
      <c r="IK106" s="13"/>
      <c r="IL106" s="13"/>
      <c r="IM106" s="13"/>
      <c r="IN106" s="13"/>
      <c r="IO106" s="13"/>
      <c r="IP106" s="13"/>
      <c r="IQ106" s="13"/>
      <c r="IR106" s="13"/>
      <c r="IS106" s="13"/>
      <c r="IT106" s="13"/>
      <c r="IU106" s="13"/>
      <c r="IV106" s="13"/>
    </row>
    <row r="107" spans="1:256" ht="18">
      <c r="A107" s="267"/>
      <c r="B107" s="267"/>
      <c r="C107" s="267"/>
      <c r="D107" s="267"/>
      <c r="E107" s="267"/>
      <c r="F107" s="267"/>
      <c r="G107" s="267"/>
      <c r="H107" s="267"/>
      <c r="I107" s="267"/>
      <c r="J107" s="267"/>
      <c r="K107" s="267"/>
      <c r="L107" s="267"/>
      <c r="M107" s="267"/>
      <c r="N107" s="267"/>
      <c r="O107" s="267"/>
      <c r="P107" s="267"/>
      <c r="Q107" s="267"/>
      <c r="R107" s="267"/>
      <c r="S107" s="267"/>
      <c r="T107" s="267"/>
      <c r="U107" s="267"/>
      <c r="V107" s="267"/>
      <c r="W107" s="267"/>
      <c r="X107" s="267"/>
      <c r="Y107" s="267"/>
      <c r="Z107" s="267"/>
      <c r="AA107" s="267"/>
      <c r="AB107" s="267"/>
      <c r="AC107" s="267"/>
      <c r="AD107" s="267"/>
      <c r="AE107" s="267"/>
      <c r="AF107" s="267"/>
      <c r="AG107" s="267"/>
      <c r="AH107" s="267"/>
      <c r="AI107" s="267"/>
      <c r="AJ107" s="267"/>
      <c r="AK107" s="267"/>
      <c r="AL107" s="267"/>
      <c r="AM107" s="267"/>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3"/>
      <c r="CY107" s="13"/>
      <c r="CZ107" s="13"/>
      <c r="DA107" s="13"/>
      <c r="DB107" s="13"/>
      <c r="DC107" s="13"/>
      <c r="DD107" s="13"/>
      <c r="DE107" s="13"/>
      <c r="DF107" s="13"/>
      <c r="DG107" s="13"/>
      <c r="DH107" s="13"/>
      <c r="DI107" s="13"/>
      <c r="DJ107" s="13"/>
      <c r="DK107" s="13"/>
      <c r="DL107" s="13"/>
      <c r="DM107" s="13"/>
      <c r="DN107" s="13"/>
      <c r="DO107" s="13"/>
      <c r="DP107" s="13"/>
      <c r="DQ107" s="13"/>
      <c r="DR107" s="13"/>
      <c r="DS107" s="13"/>
      <c r="DT107" s="13"/>
      <c r="DU107" s="13"/>
      <c r="DV107" s="13"/>
      <c r="DW107" s="13"/>
      <c r="DX107" s="13"/>
      <c r="DY107" s="13"/>
      <c r="DZ107" s="13"/>
      <c r="EA107" s="13"/>
      <c r="EB107" s="13"/>
      <c r="EC107" s="13"/>
      <c r="ED107" s="13"/>
      <c r="EE107" s="13"/>
      <c r="EF107" s="13"/>
      <c r="EG107" s="13"/>
      <c r="EH107" s="13"/>
      <c r="EI107" s="13"/>
      <c r="EJ107" s="13"/>
      <c r="EK107" s="13"/>
      <c r="EL107" s="13"/>
      <c r="EM107" s="13"/>
      <c r="EN107" s="13"/>
      <c r="EO107" s="13"/>
      <c r="EP107" s="13"/>
      <c r="EQ107" s="13"/>
      <c r="ER107" s="13"/>
      <c r="ES107" s="13"/>
      <c r="ET107" s="13"/>
      <c r="EU107" s="13"/>
      <c r="EV107" s="13"/>
      <c r="EW107" s="13"/>
      <c r="EX107" s="13"/>
      <c r="EY107" s="13"/>
      <c r="EZ107" s="13"/>
      <c r="FA107" s="13"/>
      <c r="FB107" s="13"/>
      <c r="FC107" s="13"/>
      <c r="FD107" s="13"/>
      <c r="FE107" s="13"/>
      <c r="FF107" s="13"/>
      <c r="FG107" s="13"/>
      <c r="FH107" s="13"/>
      <c r="FI107" s="13"/>
      <c r="FJ107" s="13"/>
      <c r="FK107" s="13"/>
      <c r="FL107" s="13"/>
      <c r="FM107" s="13"/>
      <c r="FN107" s="13"/>
      <c r="FO107" s="13"/>
      <c r="FP107" s="13"/>
      <c r="FQ107" s="13"/>
      <c r="FR107" s="13"/>
      <c r="FS107" s="13"/>
      <c r="FT107" s="13"/>
      <c r="FU107" s="13"/>
      <c r="FV107" s="13"/>
      <c r="FW107" s="13"/>
      <c r="FX107" s="13"/>
      <c r="FY107" s="13"/>
      <c r="FZ107" s="13"/>
      <c r="GA107" s="13"/>
      <c r="GB107" s="13"/>
      <c r="GC107" s="13"/>
      <c r="GD107" s="13"/>
      <c r="GE107" s="13"/>
      <c r="GF107" s="13"/>
      <c r="GG107" s="13"/>
      <c r="GH107" s="13"/>
      <c r="GI107" s="13"/>
      <c r="GJ107" s="13"/>
      <c r="GK107" s="13"/>
      <c r="GL107" s="13"/>
      <c r="GM107" s="13"/>
      <c r="GN107" s="13"/>
      <c r="GO107" s="13"/>
      <c r="GP107" s="13"/>
      <c r="GQ107" s="13"/>
      <c r="GR107" s="13"/>
      <c r="GS107" s="13"/>
      <c r="GT107" s="13"/>
      <c r="GU107" s="13"/>
      <c r="GV107" s="13"/>
      <c r="GW107" s="13"/>
      <c r="GX107" s="13"/>
      <c r="GY107" s="13"/>
      <c r="GZ107" s="13"/>
      <c r="HA107" s="13"/>
      <c r="HB107" s="13"/>
      <c r="HC107" s="13"/>
      <c r="HD107" s="13"/>
      <c r="HE107" s="13"/>
      <c r="HF107" s="13"/>
      <c r="HG107" s="13"/>
      <c r="HH107" s="13"/>
      <c r="HI107" s="13"/>
      <c r="HJ107" s="13"/>
      <c r="HK107" s="13"/>
      <c r="HL107" s="13"/>
      <c r="HM107" s="13"/>
      <c r="HN107" s="13"/>
      <c r="HO107" s="13"/>
      <c r="HP107" s="13"/>
      <c r="HQ107" s="13"/>
      <c r="HR107" s="13"/>
      <c r="HS107" s="13"/>
      <c r="HT107" s="13"/>
      <c r="HU107" s="13"/>
      <c r="HV107" s="13"/>
      <c r="HW107" s="13"/>
      <c r="HX107" s="13"/>
      <c r="HY107" s="13"/>
      <c r="HZ107" s="13"/>
      <c r="IA107" s="13"/>
      <c r="IB107" s="13"/>
      <c r="IC107" s="13"/>
      <c r="ID107" s="13"/>
      <c r="IE107" s="13"/>
      <c r="IF107" s="13"/>
      <c r="IG107" s="13"/>
      <c r="IH107" s="13"/>
      <c r="II107" s="13"/>
      <c r="IJ107" s="13"/>
      <c r="IK107" s="13"/>
      <c r="IL107" s="13"/>
      <c r="IM107" s="13"/>
      <c r="IN107" s="13"/>
      <c r="IO107" s="13"/>
      <c r="IP107" s="13"/>
      <c r="IQ107" s="13"/>
      <c r="IR107" s="13"/>
      <c r="IS107" s="13"/>
      <c r="IT107" s="13"/>
      <c r="IU107" s="13"/>
      <c r="IV107" s="13"/>
    </row>
    <row r="108" spans="1:256" ht="18">
      <c r="A108" s="267"/>
      <c r="B108" s="267"/>
      <c r="C108" s="267"/>
      <c r="D108" s="267"/>
      <c r="E108" s="267"/>
      <c r="F108" s="267"/>
      <c r="G108" s="267"/>
      <c r="H108" s="267"/>
      <c r="I108" s="267"/>
      <c r="J108" s="267"/>
      <c r="K108" s="267"/>
      <c r="L108" s="267"/>
      <c r="M108" s="267"/>
      <c r="N108" s="267"/>
      <c r="O108" s="267"/>
      <c r="P108" s="267"/>
      <c r="Q108" s="267"/>
      <c r="R108" s="267"/>
      <c r="S108" s="267"/>
      <c r="T108" s="267"/>
      <c r="U108" s="267"/>
      <c r="V108" s="267"/>
      <c r="W108" s="267"/>
      <c r="X108" s="267"/>
      <c r="Y108" s="267"/>
      <c r="Z108" s="267"/>
      <c r="AA108" s="267"/>
      <c r="AB108" s="267"/>
      <c r="AC108" s="267"/>
      <c r="AD108" s="267"/>
      <c r="AE108" s="267"/>
      <c r="AF108" s="267"/>
      <c r="AG108" s="267"/>
      <c r="AH108" s="267"/>
      <c r="AI108" s="267"/>
      <c r="AJ108" s="267"/>
      <c r="AK108" s="267"/>
      <c r="AL108" s="267"/>
      <c r="AM108" s="267"/>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c r="CO108" s="13"/>
      <c r="CP108" s="13"/>
      <c r="CQ108" s="13"/>
      <c r="CR108" s="13"/>
      <c r="CS108" s="13"/>
      <c r="CT108" s="13"/>
      <c r="CU108" s="13"/>
      <c r="CV108" s="13"/>
      <c r="CW108" s="13"/>
      <c r="CX108" s="13"/>
      <c r="CY108" s="13"/>
      <c r="CZ108" s="13"/>
      <c r="DA108" s="13"/>
      <c r="DB108" s="13"/>
      <c r="DC108" s="13"/>
      <c r="DD108" s="13"/>
      <c r="DE108" s="13"/>
      <c r="DF108" s="13"/>
      <c r="DG108" s="13"/>
      <c r="DH108" s="13"/>
      <c r="DI108" s="13"/>
      <c r="DJ108" s="13"/>
      <c r="DK108" s="13"/>
      <c r="DL108" s="13"/>
      <c r="DM108" s="13"/>
      <c r="DN108" s="13"/>
      <c r="DO108" s="13"/>
      <c r="DP108" s="13"/>
      <c r="DQ108" s="13"/>
      <c r="DR108" s="13"/>
      <c r="DS108" s="13"/>
      <c r="DT108" s="13"/>
      <c r="DU108" s="13"/>
      <c r="DV108" s="13"/>
      <c r="DW108" s="13"/>
      <c r="DX108" s="13"/>
      <c r="DY108" s="13"/>
      <c r="DZ108" s="13"/>
      <c r="EA108" s="13"/>
      <c r="EB108" s="13"/>
      <c r="EC108" s="13"/>
      <c r="ED108" s="13"/>
      <c r="EE108" s="13"/>
      <c r="EF108" s="13"/>
      <c r="EG108" s="13"/>
      <c r="EH108" s="13"/>
      <c r="EI108" s="13"/>
      <c r="EJ108" s="13"/>
      <c r="EK108" s="13"/>
      <c r="EL108" s="13"/>
      <c r="EM108" s="13"/>
      <c r="EN108" s="13"/>
      <c r="EO108" s="13"/>
      <c r="EP108" s="13"/>
      <c r="EQ108" s="13"/>
      <c r="ER108" s="13"/>
      <c r="ES108" s="13"/>
      <c r="ET108" s="13"/>
      <c r="EU108" s="13"/>
      <c r="EV108" s="13"/>
      <c r="EW108" s="13"/>
      <c r="EX108" s="13"/>
      <c r="EY108" s="13"/>
      <c r="EZ108" s="13"/>
      <c r="FA108" s="13"/>
      <c r="FB108" s="13"/>
      <c r="FC108" s="13"/>
      <c r="FD108" s="13"/>
      <c r="FE108" s="13"/>
      <c r="FF108" s="13"/>
      <c r="FG108" s="13"/>
      <c r="FH108" s="13"/>
      <c r="FI108" s="13"/>
      <c r="FJ108" s="13"/>
      <c r="FK108" s="13"/>
      <c r="FL108" s="13"/>
      <c r="FM108" s="13"/>
      <c r="FN108" s="13"/>
      <c r="FO108" s="13"/>
      <c r="FP108" s="13"/>
      <c r="FQ108" s="13"/>
      <c r="FR108" s="13"/>
      <c r="FS108" s="13"/>
      <c r="FT108" s="13"/>
      <c r="FU108" s="13"/>
      <c r="FV108" s="13"/>
      <c r="FW108" s="13"/>
      <c r="FX108" s="13"/>
      <c r="FY108" s="13"/>
      <c r="FZ108" s="13"/>
      <c r="GA108" s="13"/>
      <c r="GB108" s="13"/>
      <c r="GC108" s="13"/>
      <c r="GD108" s="13"/>
      <c r="GE108" s="13"/>
      <c r="GF108" s="13"/>
      <c r="GG108" s="13"/>
      <c r="GH108" s="13"/>
      <c r="GI108" s="13"/>
      <c r="GJ108" s="13"/>
      <c r="GK108" s="13"/>
      <c r="GL108" s="13"/>
      <c r="GM108" s="13"/>
      <c r="GN108" s="13"/>
      <c r="GO108" s="13"/>
      <c r="GP108" s="13"/>
      <c r="GQ108" s="13"/>
      <c r="GR108" s="13"/>
      <c r="GS108" s="13"/>
      <c r="GT108" s="13"/>
      <c r="GU108" s="13"/>
      <c r="GV108" s="13"/>
      <c r="GW108" s="13"/>
      <c r="GX108" s="13"/>
      <c r="GY108" s="13"/>
      <c r="GZ108" s="13"/>
      <c r="HA108" s="13"/>
      <c r="HB108" s="13"/>
      <c r="HC108" s="13"/>
      <c r="HD108" s="13"/>
      <c r="HE108" s="13"/>
      <c r="HF108" s="13"/>
      <c r="HG108" s="13"/>
      <c r="HH108" s="13"/>
      <c r="HI108" s="13"/>
      <c r="HJ108" s="13"/>
      <c r="HK108" s="13"/>
      <c r="HL108" s="13"/>
      <c r="HM108" s="13"/>
      <c r="HN108" s="13"/>
      <c r="HO108" s="13"/>
      <c r="HP108" s="13"/>
      <c r="HQ108" s="13"/>
      <c r="HR108" s="13"/>
      <c r="HS108" s="13"/>
      <c r="HT108" s="13"/>
      <c r="HU108" s="13"/>
      <c r="HV108" s="13"/>
      <c r="HW108" s="13"/>
      <c r="HX108" s="13"/>
      <c r="HY108" s="13"/>
      <c r="HZ108" s="13"/>
      <c r="IA108" s="13"/>
      <c r="IB108" s="13"/>
      <c r="IC108" s="13"/>
      <c r="ID108" s="13"/>
      <c r="IE108" s="13"/>
      <c r="IF108" s="13"/>
      <c r="IG108" s="13"/>
      <c r="IH108" s="13"/>
      <c r="II108" s="13"/>
      <c r="IJ108" s="13"/>
      <c r="IK108" s="13"/>
      <c r="IL108" s="13"/>
      <c r="IM108" s="13"/>
      <c r="IN108" s="13"/>
      <c r="IO108" s="13"/>
      <c r="IP108" s="13"/>
      <c r="IQ108" s="13"/>
      <c r="IR108" s="13"/>
      <c r="IS108" s="13"/>
      <c r="IT108" s="13"/>
      <c r="IU108" s="13"/>
      <c r="IV108" s="13"/>
    </row>
    <row r="109" spans="1:256" ht="18">
      <c r="A109" s="267"/>
      <c r="B109" s="267"/>
      <c r="C109" s="267"/>
      <c r="D109" s="267"/>
      <c r="E109" s="267"/>
      <c r="F109" s="267"/>
      <c r="G109" s="267"/>
      <c r="H109" s="267"/>
      <c r="I109" s="267"/>
      <c r="J109" s="267"/>
      <c r="K109" s="267"/>
      <c r="L109" s="267"/>
      <c r="M109" s="267"/>
      <c r="N109" s="267"/>
      <c r="O109" s="267"/>
      <c r="P109" s="267"/>
      <c r="Q109" s="267"/>
      <c r="R109" s="267"/>
      <c r="S109" s="267"/>
      <c r="T109" s="267"/>
      <c r="U109" s="267"/>
      <c r="V109" s="267"/>
      <c r="W109" s="267"/>
      <c r="X109" s="267"/>
      <c r="Y109" s="267"/>
      <c r="Z109" s="267"/>
      <c r="AA109" s="267"/>
      <c r="AB109" s="267"/>
      <c r="AC109" s="267"/>
      <c r="AD109" s="267"/>
      <c r="AE109" s="267"/>
      <c r="AF109" s="267"/>
      <c r="AG109" s="267"/>
      <c r="AH109" s="267"/>
      <c r="AI109" s="267"/>
      <c r="AJ109" s="267"/>
      <c r="AK109" s="267"/>
      <c r="AL109" s="267"/>
      <c r="AM109" s="267"/>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c r="CU109" s="13"/>
      <c r="CV109" s="13"/>
      <c r="CW109" s="13"/>
      <c r="CX109" s="13"/>
      <c r="CY109" s="13"/>
      <c r="CZ109" s="13"/>
      <c r="DA109" s="13"/>
      <c r="DB109" s="13"/>
      <c r="DC109" s="13"/>
      <c r="DD109" s="13"/>
      <c r="DE109" s="13"/>
      <c r="DF109" s="13"/>
      <c r="DG109" s="13"/>
      <c r="DH109" s="13"/>
      <c r="DI109" s="13"/>
      <c r="DJ109" s="13"/>
      <c r="DK109" s="13"/>
      <c r="DL109" s="13"/>
      <c r="DM109" s="13"/>
      <c r="DN109" s="13"/>
      <c r="DO109" s="13"/>
      <c r="DP109" s="13"/>
      <c r="DQ109" s="13"/>
      <c r="DR109" s="13"/>
      <c r="DS109" s="13"/>
      <c r="DT109" s="13"/>
      <c r="DU109" s="13"/>
      <c r="DV109" s="13"/>
      <c r="DW109" s="13"/>
      <c r="DX109" s="13"/>
      <c r="DY109" s="13"/>
      <c r="DZ109" s="13"/>
      <c r="EA109" s="13"/>
      <c r="EB109" s="13"/>
      <c r="EC109" s="13"/>
      <c r="ED109" s="13"/>
      <c r="EE109" s="13"/>
      <c r="EF109" s="13"/>
      <c r="EG109" s="13"/>
      <c r="EH109" s="13"/>
      <c r="EI109" s="13"/>
      <c r="EJ109" s="13"/>
      <c r="EK109" s="13"/>
      <c r="EL109" s="13"/>
      <c r="EM109" s="13"/>
      <c r="EN109" s="13"/>
      <c r="EO109" s="13"/>
      <c r="EP109" s="13"/>
      <c r="EQ109" s="13"/>
      <c r="ER109" s="13"/>
      <c r="ES109" s="13"/>
      <c r="ET109" s="13"/>
      <c r="EU109" s="13"/>
      <c r="EV109" s="13"/>
      <c r="EW109" s="13"/>
      <c r="EX109" s="13"/>
      <c r="EY109" s="13"/>
      <c r="EZ109" s="13"/>
      <c r="FA109" s="13"/>
      <c r="FB109" s="13"/>
      <c r="FC109" s="13"/>
      <c r="FD109" s="13"/>
      <c r="FE109" s="13"/>
      <c r="FF109" s="13"/>
      <c r="FG109" s="13"/>
      <c r="FH109" s="13"/>
      <c r="FI109" s="13"/>
      <c r="FJ109" s="13"/>
      <c r="FK109" s="13"/>
      <c r="FL109" s="13"/>
      <c r="FM109" s="13"/>
      <c r="FN109" s="13"/>
      <c r="FO109" s="13"/>
      <c r="FP109" s="13"/>
      <c r="FQ109" s="13"/>
      <c r="FR109" s="13"/>
      <c r="FS109" s="13"/>
      <c r="FT109" s="13"/>
      <c r="FU109" s="13"/>
      <c r="FV109" s="13"/>
      <c r="FW109" s="13"/>
      <c r="FX109" s="13"/>
      <c r="FY109" s="13"/>
      <c r="FZ109" s="13"/>
      <c r="GA109" s="13"/>
      <c r="GB109" s="13"/>
      <c r="GC109" s="13"/>
      <c r="GD109" s="13"/>
      <c r="GE109" s="13"/>
      <c r="GF109" s="13"/>
      <c r="GG109" s="13"/>
      <c r="GH109" s="13"/>
      <c r="GI109" s="13"/>
      <c r="GJ109" s="13"/>
      <c r="GK109" s="13"/>
      <c r="GL109" s="13"/>
      <c r="GM109" s="13"/>
      <c r="GN109" s="13"/>
      <c r="GO109" s="13"/>
      <c r="GP109" s="13"/>
      <c r="GQ109" s="13"/>
      <c r="GR109" s="13"/>
      <c r="GS109" s="13"/>
      <c r="GT109" s="13"/>
      <c r="GU109" s="13"/>
      <c r="GV109" s="13"/>
      <c r="GW109" s="13"/>
      <c r="GX109" s="13"/>
      <c r="GY109" s="13"/>
      <c r="GZ109" s="13"/>
      <c r="HA109" s="13"/>
      <c r="HB109" s="13"/>
      <c r="HC109" s="13"/>
      <c r="HD109" s="13"/>
      <c r="HE109" s="13"/>
      <c r="HF109" s="13"/>
      <c r="HG109" s="13"/>
      <c r="HH109" s="13"/>
      <c r="HI109" s="13"/>
      <c r="HJ109" s="13"/>
      <c r="HK109" s="13"/>
      <c r="HL109" s="13"/>
      <c r="HM109" s="13"/>
      <c r="HN109" s="13"/>
      <c r="HO109" s="13"/>
      <c r="HP109" s="13"/>
      <c r="HQ109" s="13"/>
      <c r="HR109" s="13"/>
      <c r="HS109" s="13"/>
      <c r="HT109" s="13"/>
      <c r="HU109" s="13"/>
      <c r="HV109" s="13"/>
      <c r="HW109" s="13"/>
      <c r="HX109" s="13"/>
      <c r="HY109" s="13"/>
      <c r="HZ109" s="13"/>
      <c r="IA109" s="13"/>
      <c r="IB109" s="13"/>
      <c r="IC109" s="13"/>
      <c r="ID109" s="13"/>
      <c r="IE109" s="13"/>
      <c r="IF109" s="13"/>
      <c r="IG109" s="13"/>
      <c r="IH109" s="13"/>
      <c r="II109" s="13"/>
      <c r="IJ109" s="13"/>
      <c r="IK109" s="13"/>
      <c r="IL109" s="13"/>
      <c r="IM109" s="13"/>
      <c r="IN109" s="13"/>
      <c r="IO109" s="13"/>
      <c r="IP109" s="13"/>
      <c r="IQ109" s="13"/>
      <c r="IR109" s="13"/>
      <c r="IS109" s="13"/>
      <c r="IT109" s="13"/>
      <c r="IU109" s="13"/>
      <c r="IV109" s="13"/>
    </row>
    <row r="110" spans="1:256" ht="18">
      <c r="A110" s="267"/>
      <c r="B110" s="267"/>
      <c r="C110" s="267"/>
      <c r="D110" s="267"/>
      <c r="E110" s="267"/>
      <c r="F110" s="267"/>
      <c r="G110" s="267"/>
      <c r="H110" s="267"/>
      <c r="I110" s="267"/>
      <c r="J110" s="267"/>
      <c r="K110" s="267"/>
      <c r="L110" s="267"/>
      <c r="M110" s="267"/>
      <c r="N110" s="267"/>
      <c r="O110" s="267"/>
      <c r="P110" s="267"/>
      <c r="Q110" s="267"/>
      <c r="R110" s="267"/>
      <c r="S110" s="267"/>
      <c r="T110" s="267"/>
      <c r="U110" s="267"/>
      <c r="V110" s="267"/>
      <c r="W110" s="267"/>
      <c r="X110" s="267"/>
      <c r="Y110" s="267"/>
      <c r="Z110" s="267"/>
      <c r="AA110" s="267"/>
      <c r="AB110" s="267"/>
      <c r="AC110" s="267"/>
      <c r="AD110" s="267"/>
      <c r="AE110" s="267"/>
      <c r="AF110" s="267"/>
      <c r="AG110" s="267"/>
      <c r="AH110" s="267"/>
      <c r="AI110" s="267"/>
      <c r="AJ110" s="267"/>
      <c r="AK110" s="267"/>
      <c r="AL110" s="267"/>
      <c r="AM110" s="267"/>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3"/>
      <c r="CY110" s="13"/>
      <c r="CZ110" s="13"/>
      <c r="DA110" s="13"/>
      <c r="DB110" s="13"/>
      <c r="DC110" s="13"/>
      <c r="DD110" s="13"/>
      <c r="DE110" s="13"/>
      <c r="DF110" s="13"/>
      <c r="DG110" s="13"/>
      <c r="DH110" s="13"/>
      <c r="DI110" s="13"/>
      <c r="DJ110" s="13"/>
      <c r="DK110" s="13"/>
      <c r="DL110" s="13"/>
      <c r="DM110" s="13"/>
      <c r="DN110" s="13"/>
      <c r="DO110" s="13"/>
      <c r="DP110" s="13"/>
      <c r="DQ110" s="13"/>
      <c r="DR110" s="13"/>
      <c r="DS110" s="13"/>
      <c r="DT110" s="13"/>
      <c r="DU110" s="13"/>
      <c r="DV110" s="13"/>
      <c r="DW110" s="13"/>
      <c r="DX110" s="13"/>
      <c r="DY110" s="13"/>
      <c r="DZ110" s="13"/>
      <c r="EA110" s="13"/>
      <c r="EB110" s="13"/>
      <c r="EC110" s="13"/>
      <c r="ED110" s="13"/>
      <c r="EE110" s="13"/>
      <c r="EF110" s="13"/>
      <c r="EG110" s="13"/>
      <c r="EH110" s="13"/>
      <c r="EI110" s="13"/>
      <c r="EJ110" s="13"/>
      <c r="EK110" s="13"/>
      <c r="EL110" s="13"/>
      <c r="EM110" s="13"/>
      <c r="EN110" s="13"/>
      <c r="EO110" s="13"/>
      <c r="EP110" s="13"/>
      <c r="EQ110" s="13"/>
      <c r="ER110" s="13"/>
      <c r="ES110" s="13"/>
      <c r="ET110" s="13"/>
      <c r="EU110" s="13"/>
      <c r="EV110" s="13"/>
      <c r="EW110" s="13"/>
      <c r="EX110" s="13"/>
      <c r="EY110" s="13"/>
      <c r="EZ110" s="13"/>
      <c r="FA110" s="13"/>
      <c r="FB110" s="13"/>
      <c r="FC110" s="13"/>
      <c r="FD110" s="13"/>
      <c r="FE110" s="13"/>
      <c r="FF110" s="13"/>
      <c r="FG110" s="13"/>
      <c r="FH110" s="13"/>
      <c r="FI110" s="13"/>
      <c r="FJ110" s="13"/>
      <c r="FK110" s="13"/>
      <c r="FL110" s="13"/>
      <c r="FM110" s="13"/>
      <c r="FN110" s="13"/>
      <c r="FO110" s="13"/>
      <c r="FP110" s="13"/>
      <c r="FQ110" s="13"/>
      <c r="FR110" s="13"/>
      <c r="FS110" s="13"/>
      <c r="FT110" s="13"/>
      <c r="FU110" s="13"/>
      <c r="FV110" s="13"/>
      <c r="FW110" s="13"/>
      <c r="FX110" s="13"/>
      <c r="FY110" s="13"/>
      <c r="FZ110" s="13"/>
      <c r="GA110" s="13"/>
      <c r="GB110" s="13"/>
      <c r="GC110" s="13"/>
      <c r="GD110" s="13"/>
      <c r="GE110" s="13"/>
      <c r="GF110" s="13"/>
      <c r="GG110" s="13"/>
      <c r="GH110" s="13"/>
      <c r="GI110" s="13"/>
      <c r="GJ110" s="13"/>
      <c r="GK110" s="13"/>
      <c r="GL110" s="13"/>
      <c r="GM110" s="13"/>
      <c r="GN110" s="13"/>
      <c r="GO110" s="13"/>
      <c r="GP110" s="13"/>
      <c r="GQ110" s="13"/>
      <c r="GR110" s="13"/>
      <c r="GS110" s="13"/>
      <c r="GT110" s="13"/>
      <c r="GU110" s="13"/>
      <c r="GV110" s="13"/>
      <c r="GW110" s="13"/>
      <c r="GX110" s="13"/>
      <c r="GY110" s="13"/>
      <c r="GZ110" s="13"/>
      <c r="HA110" s="13"/>
      <c r="HB110" s="13"/>
      <c r="HC110" s="13"/>
      <c r="HD110" s="13"/>
      <c r="HE110" s="13"/>
      <c r="HF110" s="13"/>
      <c r="HG110" s="13"/>
      <c r="HH110" s="13"/>
      <c r="HI110" s="13"/>
      <c r="HJ110" s="13"/>
      <c r="HK110" s="13"/>
      <c r="HL110" s="13"/>
      <c r="HM110" s="13"/>
      <c r="HN110" s="13"/>
      <c r="HO110" s="13"/>
      <c r="HP110" s="13"/>
      <c r="HQ110" s="13"/>
      <c r="HR110" s="13"/>
      <c r="HS110" s="13"/>
      <c r="HT110" s="13"/>
      <c r="HU110" s="13"/>
      <c r="HV110" s="13"/>
      <c r="HW110" s="13"/>
      <c r="HX110" s="13"/>
      <c r="HY110" s="13"/>
      <c r="HZ110" s="13"/>
      <c r="IA110" s="13"/>
      <c r="IB110" s="13"/>
      <c r="IC110" s="13"/>
      <c r="ID110" s="13"/>
      <c r="IE110" s="13"/>
      <c r="IF110" s="13"/>
      <c r="IG110" s="13"/>
      <c r="IH110" s="13"/>
      <c r="II110" s="13"/>
      <c r="IJ110" s="13"/>
      <c r="IK110" s="13"/>
      <c r="IL110" s="13"/>
      <c r="IM110" s="13"/>
      <c r="IN110" s="13"/>
      <c r="IO110" s="13"/>
      <c r="IP110" s="13"/>
      <c r="IQ110" s="13"/>
      <c r="IR110" s="13"/>
      <c r="IS110" s="13"/>
      <c r="IT110" s="13"/>
      <c r="IU110" s="13"/>
      <c r="IV110" s="13"/>
    </row>
    <row r="111" spans="1:256" ht="18">
      <c r="A111" s="267"/>
      <c r="B111" s="267"/>
      <c r="C111" s="267"/>
      <c r="D111" s="267"/>
      <c r="E111" s="267"/>
      <c r="F111" s="267"/>
      <c r="G111" s="267"/>
      <c r="H111" s="267"/>
      <c r="I111" s="267"/>
      <c r="J111" s="267"/>
      <c r="K111" s="267"/>
      <c r="L111" s="267"/>
      <c r="M111" s="267"/>
      <c r="N111" s="267"/>
      <c r="O111" s="267"/>
      <c r="P111" s="267"/>
      <c r="Q111" s="267"/>
      <c r="R111" s="267"/>
      <c r="S111" s="267"/>
      <c r="T111" s="267"/>
      <c r="U111" s="267"/>
      <c r="V111" s="267"/>
      <c r="W111" s="267"/>
      <c r="X111" s="267"/>
      <c r="Y111" s="267"/>
      <c r="Z111" s="267"/>
      <c r="AA111" s="267"/>
      <c r="AB111" s="267"/>
      <c r="AC111" s="267"/>
      <c r="AD111" s="267"/>
      <c r="AE111" s="267"/>
      <c r="AF111" s="267"/>
      <c r="AG111" s="267"/>
      <c r="AH111" s="267"/>
      <c r="AI111" s="267"/>
      <c r="AJ111" s="267"/>
      <c r="AK111" s="267"/>
      <c r="AL111" s="267"/>
      <c r="AM111" s="267"/>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c r="CU111" s="13"/>
      <c r="CV111" s="13"/>
      <c r="CW111" s="13"/>
      <c r="CX111" s="13"/>
      <c r="CY111" s="13"/>
      <c r="CZ111" s="13"/>
      <c r="DA111" s="13"/>
      <c r="DB111" s="13"/>
      <c r="DC111" s="13"/>
      <c r="DD111" s="13"/>
      <c r="DE111" s="13"/>
      <c r="DF111" s="13"/>
      <c r="DG111" s="13"/>
      <c r="DH111" s="13"/>
      <c r="DI111" s="13"/>
      <c r="DJ111" s="13"/>
      <c r="DK111" s="13"/>
      <c r="DL111" s="13"/>
      <c r="DM111" s="13"/>
      <c r="DN111" s="13"/>
      <c r="DO111" s="13"/>
      <c r="DP111" s="13"/>
      <c r="DQ111" s="13"/>
      <c r="DR111" s="13"/>
      <c r="DS111" s="13"/>
      <c r="DT111" s="13"/>
      <c r="DU111" s="13"/>
      <c r="DV111" s="13"/>
      <c r="DW111" s="13"/>
      <c r="DX111" s="13"/>
      <c r="DY111" s="13"/>
      <c r="DZ111" s="13"/>
      <c r="EA111" s="13"/>
      <c r="EB111" s="13"/>
      <c r="EC111" s="13"/>
      <c r="ED111" s="13"/>
      <c r="EE111" s="13"/>
      <c r="EF111" s="13"/>
      <c r="EG111" s="13"/>
      <c r="EH111" s="13"/>
      <c r="EI111" s="13"/>
      <c r="EJ111" s="13"/>
      <c r="EK111" s="13"/>
      <c r="EL111" s="13"/>
      <c r="EM111" s="13"/>
      <c r="EN111" s="13"/>
      <c r="EO111" s="13"/>
      <c r="EP111" s="13"/>
      <c r="EQ111" s="13"/>
      <c r="ER111" s="13"/>
      <c r="ES111" s="13"/>
      <c r="ET111" s="13"/>
      <c r="EU111" s="13"/>
      <c r="EV111" s="13"/>
      <c r="EW111" s="13"/>
      <c r="EX111" s="13"/>
      <c r="EY111" s="13"/>
      <c r="EZ111" s="13"/>
      <c r="FA111" s="13"/>
      <c r="FB111" s="13"/>
      <c r="FC111" s="13"/>
      <c r="FD111" s="13"/>
      <c r="FE111" s="13"/>
      <c r="FF111" s="13"/>
      <c r="FG111" s="13"/>
      <c r="FH111" s="13"/>
      <c r="FI111" s="13"/>
      <c r="FJ111" s="13"/>
      <c r="FK111" s="13"/>
      <c r="FL111" s="13"/>
      <c r="FM111" s="13"/>
      <c r="FN111" s="13"/>
      <c r="FO111" s="13"/>
      <c r="FP111" s="13"/>
      <c r="FQ111" s="13"/>
      <c r="FR111" s="13"/>
      <c r="FS111" s="13"/>
      <c r="FT111" s="13"/>
      <c r="FU111" s="13"/>
      <c r="FV111" s="13"/>
      <c r="FW111" s="13"/>
      <c r="FX111" s="13"/>
      <c r="FY111" s="13"/>
      <c r="FZ111" s="13"/>
      <c r="GA111" s="13"/>
      <c r="GB111" s="13"/>
      <c r="GC111" s="13"/>
      <c r="GD111" s="13"/>
      <c r="GE111" s="13"/>
      <c r="GF111" s="13"/>
      <c r="GG111" s="13"/>
      <c r="GH111" s="13"/>
      <c r="GI111" s="13"/>
      <c r="GJ111" s="13"/>
      <c r="GK111" s="13"/>
      <c r="GL111" s="13"/>
      <c r="GM111" s="13"/>
      <c r="GN111" s="13"/>
      <c r="GO111" s="13"/>
      <c r="GP111" s="13"/>
      <c r="GQ111" s="13"/>
      <c r="GR111" s="13"/>
      <c r="GS111" s="13"/>
      <c r="GT111" s="13"/>
      <c r="GU111" s="13"/>
      <c r="GV111" s="13"/>
      <c r="GW111" s="13"/>
      <c r="GX111" s="13"/>
      <c r="GY111" s="13"/>
      <c r="GZ111" s="13"/>
      <c r="HA111" s="13"/>
      <c r="HB111" s="13"/>
      <c r="HC111" s="13"/>
      <c r="HD111" s="13"/>
      <c r="HE111" s="13"/>
      <c r="HF111" s="13"/>
      <c r="HG111" s="13"/>
      <c r="HH111" s="13"/>
      <c r="HI111" s="13"/>
      <c r="HJ111" s="13"/>
      <c r="HK111" s="13"/>
      <c r="HL111" s="13"/>
      <c r="HM111" s="13"/>
      <c r="HN111" s="13"/>
      <c r="HO111" s="13"/>
      <c r="HP111" s="13"/>
      <c r="HQ111" s="13"/>
      <c r="HR111" s="13"/>
      <c r="HS111" s="13"/>
      <c r="HT111" s="13"/>
      <c r="HU111" s="13"/>
      <c r="HV111" s="13"/>
      <c r="HW111" s="13"/>
      <c r="HX111" s="13"/>
      <c r="HY111" s="13"/>
      <c r="HZ111" s="13"/>
      <c r="IA111" s="13"/>
      <c r="IB111" s="13"/>
      <c r="IC111" s="13"/>
      <c r="ID111" s="13"/>
      <c r="IE111" s="13"/>
      <c r="IF111" s="13"/>
      <c r="IG111" s="13"/>
      <c r="IH111" s="13"/>
      <c r="II111" s="13"/>
      <c r="IJ111" s="13"/>
      <c r="IK111" s="13"/>
      <c r="IL111" s="13"/>
      <c r="IM111" s="13"/>
      <c r="IN111" s="13"/>
      <c r="IO111" s="13"/>
      <c r="IP111" s="13"/>
      <c r="IQ111" s="13"/>
      <c r="IR111" s="13"/>
      <c r="IS111" s="13"/>
      <c r="IT111" s="13"/>
      <c r="IU111" s="13"/>
      <c r="IV111" s="13"/>
    </row>
    <row r="112" spans="1:256" ht="18">
      <c r="A112" s="267"/>
      <c r="B112" s="267"/>
      <c r="C112" s="267"/>
      <c r="D112" s="267"/>
      <c r="E112" s="267"/>
      <c r="F112" s="267"/>
      <c r="G112" s="267"/>
      <c r="H112" s="267"/>
      <c r="I112" s="267"/>
      <c r="J112" s="267"/>
      <c r="K112" s="267"/>
      <c r="L112" s="267"/>
      <c r="M112" s="267"/>
      <c r="N112" s="267"/>
      <c r="O112" s="267"/>
      <c r="P112" s="267"/>
      <c r="Q112" s="267"/>
      <c r="R112" s="267"/>
      <c r="S112" s="267"/>
      <c r="T112" s="267"/>
      <c r="U112" s="267"/>
      <c r="V112" s="267"/>
      <c r="W112" s="267"/>
      <c r="X112" s="267"/>
      <c r="Y112" s="267"/>
      <c r="Z112" s="267"/>
      <c r="AA112" s="267"/>
      <c r="AB112" s="267"/>
      <c r="AC112" s="267"/>
      <c r="AD112" s="267"/>
      <c r="AE112" s="267"/>
      <c r="AF112" s="267"/>
      <c r="AG112" s="267"/>
      <c r="AH112" s="267"/>
      <c r="AI112" s="267"/>
      <c r="AJ112" s="267"/>
      <c r="AK112" s="267"/>
      <c r="AL112" s="267"/>
      <c r="AM112" s="267"/>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c r="CT112" s="13"/>
      <c r="CU112" s="13"/>
      <c r="CV112" s="13"/>
      <c r="CW112" s="13"/>
      <c r="CX112" s="13"/>
      <c r="CY112" s="13"/>
      <c r="CZ112" s="13"/>
      <c r="DA112" s="13"/>
      <c r="DB112" s="13"/>
      <c r="DC112" s="13"/>
      <c r="DD112" s="13"/>
      <c r="DE112" s="13"/>
      <c r="DF112" s="13"/>
      <c r="DG112" s="13"/>
      <c r="DH112" s="13"/>
      <c r="DI112" s="13"/>
      <c r="DJ112" s="13"/>
      <c r="DK112" s="13"/>
      <c r="DL112" s="13"/>
      <c r="DM112" s="13"/>
      <c r="DN112" s="13"/>
      <c r="DO112" s="13"/>
      <c r="DP112" s="13"/>
      <c r="DQ112" s="13"/>
      <c r="DR112" s="13"/>
      <c r="DS112" s="13"/>
      <c r="DT112" s="13"/>
      <c r="DU112" s="13"/>
      <c r="DV112" s="13"/>
      <c r="DW112" s="13"/>
      <c r="DX112" s="13"/>
      <c r="DY112" s="13"/>
      <c r="DZ112" s="13"/>
      <c r="EA112" s="13"/>
      <c r="EB112" s="13"/>
      <c r="EC112" s="13"/>
      <c r="ED112" s="13"/>
      <c r="EE112" s="13"/>
      <c r="EF112" s="13"/>
      <c r="EG112" s="13"/>
      <c r="EH112" s="13"/>
      <c r="EI112" s="13"/>
      <c r="EJ112" s="13"/>
      <c r="EK112" s="13"/>
      <c r="EL112" s="13"/>
      <c r="EM112" s="13"/>
      <c r="EN112" s="13"/>
      <c r="EO112" s="13"/>
      <c r="EP112" s="13"/>
      <c r="EQ112" s="13"/>
      <c r="ER112" s="13"/>
      <c r="ES112" s="13"/>
      <c r="ET112" s="13"/>
      <c r="EU112" s="13"/>
      <c r="EV112" s="13"/>
      <c r="EW112" s="13"/>
      <c r="EX112" s="13"/>
      <c r="EY112" s="13"/>
      <c r="EZ112" s="13"/>
      <c r="FA112" s="13"/>
      <c r="FB112" s="13"/>
      <c r="FC112" s="13"/>
      <c r="FD112" s="13"/>
      <c r="FE112" s="13"/>
      <c r="FF112" s="13"/>
      <c r="FG112" s="13"/>
      <c r="FH112" s="13"/>
      <c r="FI112" s="13"/>
      <c r="FJ112" s="13"/>
      <c r="FK112" s="13"/>
      <c r="FL112" s="13"/>
      <c r="FM112" s="13"/>
      <c r="FN112" s="13"/>
      <c r="FO112" s="13"/>
      <c r="FP112" s="13"/>
      <c r="FQ112" s="13"/>
      <c r="FR112" s="13"/>
      <c r="FS112" s="13"/>
      <c r="FT112" s="13"/>
      <c r="FU112" s="13"/>
      <c r="FV112" s="13"/>
      <c r="FW112" s="13"/>
      <c r="FX112" s="13"/>
      <c r="FY112" s="13"/>
      <c r="FZ112" s="13"/>
      <c r="GA112" s="13"/>
      <c r="GB112" s="13"/>
      <c r="GC112" s="13"/>
      <c r="GD112" s="13"/>
      <c r="GE112" s="13"/>
      <c r="GF112" s="13"/>
      <c r="GG112" s="13"/>
      <c r="GH112" s="13"/>
      <c r="GI112" s="13"/>
      <c r="GJ112" s="13"/>
      <c r="GK112" s="13"/>
      <c r="GL112" s="13"/>
      <c r="GM112" s="13"/>
      <c r="GN112" s="13"/>
      <c r="GO112" s="13"/>
      <c r="GP112" s="13"/>
      <c r="GQ112" s="13"/>
      <c r="GR112" s="13"/>
      <c r="GS112" s="13"/>
      <c r="GT112" s="13"/>
      <c r="GU112" s="13"/>
      <c r="GV112" s="13"/>
      <c r="GW112" s="13"/>
      <c r="GX112" s="13"/>
      <c r="GY112" s="13"/>
      <c r="GZ112" s="13"/>
      <c r="HA112" s="13"/>
      <c r="HB112" s="13"/>
      <c r="HC112" s="13"/>
      <c r="HD112" s="13"/>
      <c r="HE112" s="13"/>
      <c r="HF112" s="13"/>
      <c r="HG112" s="13"/>
      <c r="HH112" s="13"/>
      <c r="HI112" s="13"/>
      <c r="HJ112" s="13"/>
      <c r="HK112" s="13"/>
      <c r="HL112" s="13"/>
      <c r="HM112" s="13"/>
      <c r="HN112" s="13"/>
      <c r="HO112" s="13"/>
      <c r="HP112" s="13"/>
      <c r="HQ112" s="13"/>
      <c r="HR112" s="13"/>
      <c r="HS112" s="13"/>
      <c r="HT112" s="13"/>
      <c r="HU112" s="13"/>
      <c r="HV112" s="13"/>
      <c r="HW112" s="13"/>
      <c r="HX112" s="13"/>
      <c r="HY112" s="13"/>
      <c r="HZ112" s="13"/>
      <c r="IA112" s="13"/>
      <c r="IB112" s="13"/>
      <c r="IC112" s="13"/>
      <c r="ID112" s="13"/>
      <c r="IE112" s="13"/>
      <c r="IF112" s="13"/>
      <c r="IG112" s="13"/>
      <c r="IH112" s="13"/>
      <c r="II112" s="13"/>
      <c r="IJ112" s="13"/>
      <c r="IK112" s="13"/>
      <c r="IL112" s="13"/>
      <c r="IM112" s="13"/>
      <c r="IN112" s="13"/>
      <c r="IO112" s="13"/>
      <c r="IP112" s="13"/>
      <c r="IQ112" s="13"/>
      <c r="IR112" s="13"/>
      <c r="IS112" s="13"/>
      <c r="IT112" s="13"/>
      <c r="IU112" s="13"/>
      <c r="IV112" s="13"/>
    </row>
    <row r="113" spans="1:256" ht="18">
      <c r="A113" s="267"/>
      <c r="B113" s="267"/>
      <c r="C113" s="267"/>
      <c r="D113" s="267"/>
      <c r="E113" s="267"/>
      <c r="F113" s="267"/>
      <c r="G113" s="267"/>
      <c r="H113" s="267"/>
      <c r="I113" s="267"/>
      <c r="J113" s="267"/>
      <c r="K113" s="267"/>
      <c r="L113" s="267"/>
      <c r="M113" s="267"/>
      <c r="N113" s="267"/>
      <c r="O113" s="267"/>
      <c r="P113" s="267"/>
      <c r="Q113" s="267"/>
      <c r="R113" s="267"/>
      <c r="S113" s="267"/>
      <c r="T113" s="267"/>
      <c r="U113" s="267"/>
      <c r="V113" s="267"/>
      <c r="W113" s="267"/>
      <c r="X113" s="267"/>
      <c r="Y113" s="267"/>
      <c r="Z113" s="267"/>
      <c r="AA113" s="267"/>
      <c r="AB113" s="267"/>
      <c r="AC113" s="267"/>
      <c r="AD113" s="267"/>
      <c r="AE113" s="267"/>
      <c r="AF113" s="267"/>
      <c r="AG113" s="267"/>
      <c r="AH113" s="267"/>
      <c r="AI113" s="267"/>
      <c r="AJ113" s="267"/>
      <c r="AK113" s="267"/>
      <c r="AL113" s="267"/>
      <c r="AM113" s="267"/>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c r="CU113" s="13"/>
      <c r="CV113" s="13"/>
      <c r="CW113" s="13"/>
      <c r="CX113" s="13"/>
      <c r="CY113" s="13"/>
      <c r="CZ113" s="13"/>
      <c r="DA113" s="13"/>
      <c r="DB113" s="13"/>
      <c r="DC113" s="13"/>
      <c r="DD113" s="13"/>
      <c r="DE113" s="13"/>
      <c r="DF113" s="13"/>
      <c r="DG113" s="13"/>
      <c r="DH113" s="13"/>
      <c r="DI113" s="13"/>
      <c r="DJ113" s="13"/>
      <c r="DK113" s="13"/>
      <c r="DL113" s="13"/>
      <c r="DM113" s="13"/>
      <c r="DN113" s="13"/>
      <c r="DO113" s="13"/>
      <c r="DP113" s="13"/>
      <c r="DQ113" s="13"/>
      <c r="DR113" s="13"/>
      <c r="DS113" s="13"/>
      <c r="DT113" s="13"/>
      <c r="DU113" s="13"/>
      <c r="DV113" s="13"/>
      <c r="DW113" s="13"/>
      <c r="DX113" s="13"/>
      <c r="DY113" s="13"/>
      <c r="DZ113" s="13"/>
      <c r="EA113" s="13"/>
      <c r="EB113" s="13"/>
      <c r="EC113" s="13"/>
      <c r="ED113" s="13"/>
      <c r="EE113" s="13"/>
      <c r="EF113" s="13"/>
      <c r="EG113" s="13"/>
      <c r="EH113" s="13"/>
      <c r="EI113" s="13"/>
      <c r="EJ113" s="13"/>
      <c r="EK113" s="13"/>
      <c r="EL113" s="13"/>
      <c r="EM113" s="13"/>
      <c r="EN113" s="13"/>
      <c r="EO113" s="13"/>
      <c r="EP113" s="13"/>
      <c r="EQ113" s="13"/>
      <c r="ER113" s="13"/>
      <c r="ES113" s="13"/>
      <c r="ET113" s="13"/>
      <c r="EU113" s="13"/>
      <c r="EV113" s="13"/>
      <c r="EW113" s="13"/>
      <c r="EX113" s="13"/>
      <c r="EY113" s="13"/>
      <c r="EZ113" s="13"/>
      <c r="FA113" s="13"/>
      <c r="FB113" s="13"/>
      <c r="FC113" s="13"/>
      <c r="FD113" s="13"/>
      <c r="FE113" s="13"/>
      <c r="FF113" s="13"/>
      <c r="FG113" s="13"/>
      <c r="FH113" s="13"/>
      <c r="FI113" s="13"/>
      <c r="FJ113" s="13"/>
      <c r="FK113" s="13"/>
      <c r="FL113" s="13"/>
      <c r="FM113" s="13"/>
      <c r="FN113" s="13"/>
      <c r="FO113" s="13"/>
      <c r="FP113" s="13"/>
      <c r="FQ113" s="13"/>
      <c r="FR113" s="13"/>
      <c r="FS113" s="13"/>
      <c r="FT113" s="13"/>
      <c r="FU113" s="13"/>
      <c r="FV113" s="13"/>
      <c r="FW113" s="13"/>
      <c r="FX113" s="13"/>
      <c r="FY113" s="13"/>
      <c r="FZ113" s="13"/>
      <c r="GA113" s="13"/>
      <c r="GB113" s="13"/>
      <c r="GC113" s="13"/>
      <c r="GD113" s="13"/>
      <c r="GE113" s="13"/>
      <c r="GF113" s="13"/>
      <c r="GG113" s="13"/>
      <c r="GH113" s="13"/>
      <c r="GI113" s="13"/>
      <c r="GJ113" s="13"/>
      <c r="GK113" s="13"/>
      <c r="GL113" s="13"/>
      <c r="GM113" s="13"/>
      <c r="GN113" s="13"/>
      <c r="GO113" s="13"/>
      <c r="GP113" s="13"/>
      <c r="GQ113" s="13"/>
      <c r="GR113" s="13"/>
      <c r="GS113" s="13"/>
      <c r="GT113" s="13"/>
      <c r="GU113" s="13"/>
      <c r="GV113" s="13"/>
      <c r="GW113" s="13"/>
      <c r="GX113" s="13"/>
      <c r="GY113" s="13"/>
      <c r="GZ113" s="13"/>
      <c r="HA113" s="13"/>
      <c r="HB113" s="13"/>
      <c r="HC113" s="13"/>
      <c r="HD113" s="13"/>
      <c r="HE113" s="13"/>
      <c r="HF113" s="13"/>
      <c r="HG113" s="13"/>
      <c r="HH113" s="13"/>
      <c r="HI113" s="13"/>
      <c r="HJ113" s="13"/>
      <c r="HK113" s="13"/>
      <c r="HL113" s="13"/>
      <c r="HM113" s="13"/>
      <c r="HN113" s="13"/>
      <c r="HO113" s="13"/>
      <c r="HP113" s="13"/>
      <c r="HQ113" s="13"/>
      <c r="HR113" s="13"/>
      <c r="HS113" s="13"/>
      <c r="HT113" s="13"/>
      <c r="HU113" s="13"/>
      <c r="HV113" s="13"/>
      <c r="HW113" s="13"/>
      <c r="HX113" s="13"/>
      <c r="HY113" s="13"/>
      <c r="HZ113" s="13"/>
      <c r="IA113" s="13"/>
      <c r="IB113" s="13"/>
      <c r="IC113" s="13"/>
      <c r="ID113" s="13"/>
      <c r="IE113" s="13"/>
      <c r="IF113" s="13"/>
      <c r="IG113" s="13"/>
      <c r="IH113" s="13"/>
      <c r="II113" s="13"/>
      <c r="IJ113" s="13"/>
      <c r="IK113" s="13"/>
      <c r="IL113" s="13"/>
      <c r="IM113" s="13"/>
      <c r="IN113" s="13"/>
      <c r="IO113" s="13"/>
      <c r="IP113" s="13"/>
      <c r="IQ113" s="13"/>
      <c r="IR113" s="13"/>
      <c r="IS113" s="13"/>
      <c r="IT113" s="13"/>
      <c r="IU113" s="13"/>
      <c r="IV113" s="13"/>
    </row>
    <row r="114" spans="1:256" ht="18">
      <c r="A114" s="267"/>
      <c r="B114" s="267"/>
      <c r="C114" s="267"/>
      <c r="D114" s="267"/>
      <c r="E114" s="267"/>
      <c r="F114" s="267"/>
      <c r="G114" s="267"/>
      <c r="H114" s="267"/>
      <c r="I114" s="267"/>
      <c r="J114" s="267"/>
      <c r="K114" s="267"/>
      <c r="L114" s="267"/>
      <c r="M114" s="267"/>
      <c r="N114" s="267"/>
      <c r="O114" s="267"/>
      <c r="P114" s="267"/>
      <c r="Q114" s="267"/>
      <c r="R114" s="267"/>
      <c r="S114" s="267"/>
      <c r="T114" s="267"/>
      <c r="U114" s="267"/>
      <c r="V114" s="267"/>
      <c r="W114" s="267"/>
      <c r="X114" s="267"/>
      <c r="Y114" s="267"/>
      <c r="Z114" s="267"/>
      <c r="AA114" s="267"/>
      <c r="AB114" s="267"/>
      <c r="AC114" s="267"/>
      <c r="AD114" s="267"/>
      <c r="AE114" s="267"/>
      <c r="AF114" s="267"/>
      <c r="AG114" s="267"/>
      <c r="AH114" s="267"/>
      <c r="AI114" s="267"/>
      <c r="AJ114" s="267"/>
      <c r="AK114" s="267"/>
      <c r="AL114" s="267"/>
      <c r="AM114" s="267"/>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c r="CU114" s="13"/>
      <c r="CV114" s="13"/>
      <c r="CW114" s="13"/>
      <c r="CX114" s="13"/>
      <c r="CY114" s="13"/>
      <c r="CZ114" s="13"/>
      <c r="DA114" s="13"/>
      <c r="DB114" s="13"/>
      <c r="DC114" s="13"/>
      <c r="DD114" s="13"/>
      <c r="DE114" s="13"/>
      <c r="DF114" s="13"/>
      <c r="DG114" s="13"/>
      <c r="DH114" s="13"/>
      <c r="DI114" s="13"/>
      <c r="DJ114" s="13"/>
      <c r="DK114" s="13"/>
      <c r="DL114" s="13"/>
      <c r="DM114" s="13"/>
      <c r="DN114" s="13"/>
      <c r="DO114" s="13"/>
      <c r="DP114" s="13"/>
      <c r="DQ114" s="13"/>
      <c r="DR114" s="13"/>
      <c r="DS114" s="13"/>
      <c r="DT114" s="13"/>
      <c r="DU114" s="13"/>
      <c r="DV114" s="13"/>
      <c r="DW114" s="13"/>
      <c r="DX114" s="13"/>
      <c r="DY114" s="13"/>
      <c r="DZ114" s="13"/>
      <c r="EA114" s="13"/>
      <c r="EB114" s="13"/>
      <c r="EC114" s="13"/>
      <c r="ED114" s="13"/>
      <c r="EE114" s="13"/>
      <c r="EF114" s="13"/>
      <c r="EG114" s="13"/>
      <c r="EH114" s="13"/>
      <c r="EI114" s="13"/>
      <c r="EJ114" s="13"/>
      <c r="EK114" s="13"/>
      <c r="EL114" s="13"/>
      <c r="EM114" s="13"/>
      <c r="EN114" s="13"/>
      <c r="EO114" s="13"/>
      <c r="EP114" s="13"/>
      <c r="EQ114" s="13"/>
      <c r="ER114" s="13"/>
      <c r="ES114" s="13"/>
      <c r="ET114" s="13"/>
      <c r="EU114" s="13"/>
      <c r="EV114" s="13"/>
      <c r="EW114" s="13"/>
      <c r="EX114" s="13"/>
      <c r="EY114" s="13"/>
      <c r="EZ114" s="13"/>
      <c r="FA114" s="13"/>
      <c r="FB114" s="13"/>
      <c r="FC114" s="13"/>
      <c r="FD114" s="13"/>
      <c r="FE114" s="13"/>
      <c r="FF114" s="13"/>
      <c r="FG114" s="13"/>
      <c r="FH114" s="13"/>
      <c r="FI114" s="13"/>
      <c r="FJ114" s="13"/>
      <c r="FK114" s="13"/>
      <c r="FL114" s="13"/>
      <c r="FM114" s="13"/>
      <c r="FN114" s="13"/>
      <c r="FO114" s="13"/>
      <c r="FP114" s="13"/>
      <c r="FQ114" s="13"/>
      <c r="FR114" s="13"/>
      <c r="FS114" s="13"/>
      <c r="FT114" s="13"/>
      <c r="FU114" s="13"/>
      <c r="FV114" s="13"/>
      <c r="FW114" s="13"/>
      <c r="FX114" s="13"/>
      <c r="FY114" s="13"/>
      <c r="FZ114" s="13"/>
      <c r="GA114" s="13"/>
      <c r="GB114" s="13"/>
      <c r="GC114" s="13"/>
      <c r="GD114" s="13"/>
      <c r="GE114" s="13"/>
      <c r="GF114" s="13"/>
      <c r="GG114" s="13"/>
      <c r="GH114" s="13"/>
      <c r="GI114" s="13"/>
      <c r="GJ114" s="13"/>
      <c r="GK114" s="13"/>
      <c r="GL114" s="13"/>
      <c r="GM114" s="13"/>
      <c r="GN114" s="13"/>
      <c r="GO114" s="13"/>
      <c r="GP114" s="13"/>
      <c r="GQ114" s="13"/>
      <c r="GR114" s="13"/>
      <c r="GS114" s="13"/>
      <c r="GT114" s="13"/>
      <c r="GU114" s="13"/>
      <c r="GV114" s="13"/>
      <c r="GW114" s="13"/>
      <c r="GX114" s="13"/>
      <c r="GY114" s="13"/>
      <c r="GZ114" s="13"/>
      <c r="HA114" s="13"/>
      <c r="HB114" s="13"/>
      <c r="HC114" s="13"/>
      <c r="HD114" s="13"/>
      <c r="HE114" s="13"/>
      <c r="HF114" s="13"/>
      <c r="HG114" s="13"/>
      <c r="HH114" s="13"/>
      <c r="HI114" s="13"/>
      <c r="HJ114" s="13"/>
      <c r="HK114" s="13"/>
      <c r="HL114" s="13"/>
      <c r="HM114" s="13"/>
      <c r="HN114" s="13"/>
      <c r="HO114" s="13"/>
      <c r="HP114" s="13"/>
      <c r="HQ114" s="13"/>
      <c r="HR114" s="13"/>
      <c r="HS114" s="13"/>
      <c r="HT114" s="13"/>
      <c r="HU114" s="13"/>
      <c r="HV114" s="13"/>
      <c r="HW114" s="13"/>
      <c r="HX114" s="13"/>
      <c r="HY114" s="13"/>
      <c r="HZ114" s="13"/>
      <c r="IA114" s="13"/>
      <c r="IB114" s="13"/>
      <c r="IC114" s="13"/>
      <c r="ID114" s="13"/>
      <c r="IE114" s="13"/>
      <c r="IF114" s="13"/>
      <c r="IG114" s="13"/>
      <c r="IH114" s="13"/>
      <c r="II114" s="13"/>
      <c r="IJ114" s="13"/>
      <c r="IK114" s="13"/>
      <c r="IL114" s="13"/>
      <c r="IM114" s="13"/>
      <c r="IN114" s="13"/>
      <c r="IO114" s="13"/>
      <c r="IP114" s="13"/>
      <c r="IQ114" s="13"/>
      <c r="IR114" s="13"/>
      <c r="IS114" s="13"/>
      <c r="IT114" s="13"/>
      <c r="IU114" s="13"/>
      <c r="IV114" s="13"/>
    </row>
    <row r="115" spans="1:256">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c r="CT115" s="13"/>
      <c r="CU115" s="13"/>
      <c r="CV115" s="13"/>
      <c r="CW115" s="13"/>
      <c r="CX115" s="13"/>
      <c r="CY115" s="13"/>
      <c r="CZ115" s="13"/>
      <c r="DA115" s="13"/>
      <c r="DB115" s="13"/>
      <c r="DC115" s="13"/>
      <c r="DD115" s="13"/>
      <c r="DE115" s="13"/>
      <c r="DF115" s="13"/>
      <c r="DG115" s="13"/>
      <c r="DH115" s="13"/>
      <c r="DI115" s="13"/>
      <c r="DJ115" s="13"/>
      <c r="DK115" s="13"/>
      <c r="DL115" s="13"/>
      <c r="DM115" s="13"/>
      <c r="DN115" s="13"/>
      <c r="DO115" s="13"/>
      <c r="DP115" s="13"/>
      <c r="DQ115" s="13"/>
      <c r="DR115" s="13"/>
      <c r="DS115" s="13"/>
      <c r="DT115" s="13"/>
      <c r="DU115" s="13"/>
      <c r="DV115" s="13"/>
      <c r="DW115" s="13"/>
      <c r="DX115" s="13"/>
      <c r="DY115" s="13"/>
      <c r="DZ115" s="13"/>
      <c r="EA115" s="13"/>
      <c r="EB115" s="13"/>
      <c r="EC115" s="13"/>
      <c r="ED115" s="13"/>
      <c r="EE115" s="13"/>
      <c r="EF115" s="13"/>
      <c r="EG115" s="13"/>
      <c r="EH115" s="13"/>
      <c r="EI115" s="13"/>
      <c r="EJ115" s="13"/>
      <c r="EK115" s="13"/>
      <c r="EL115" s="13"/>
      <c r="EM115" s="13"/>
      <c r="EN115" s="13"/>
      <c r="EO115" s="13"/>
      <c r="EP115" s="13"/>
      <c r="EQ115" s="13"/>
      <c r="ER115" s="13"/>
      <c r="ES115" s="13"/>
      <c r="ET115" s="13"/>
      <c r="EU115" s="13"/>
      <c r="EV115" s="13"/>
      <c r="EW115" s="13"/>
      <c r="EX115" s="13"/>
      <c r="EY115" s="13"/>
      <c r="EZ115" s="13"/>
      <c r="FA115" s="13"/>
      <c r="FB115" s="13"/>
      <c r="FC115" s="13"/>
      <c r="FD115" s="13"/>
      <c r="FE115" s="13"/>
      <c r="FF115" s="13"/>
      <c r="FG115" s="13"/>
      <c r="FH115" s="13"/>
      <c r="FI115" s="13"/>
      <c r="FJ115" s="13"/>
      <c r="FK115" s="13"/>
      <c r="FL115" s="13"/>
      <c r="FM115" s="13"/>
      <c r="FN115" s="13"/>
      <c r="FO115" s="13"/>
      <c r="FP115" s="13"/>
      <c r="FQ115" s="13"/>
      <c r="FR115" s="13"/>
      <c r="FS115" s="13"/>
      <c r="FT115" s="13"/>
      <c r="FU115" s="13"/>
      <c r="FV115" s="13"/>
      <c r="FW115" s="13"/>
      <c r="FX115" s="13"/>
      <c r="FY115" s="13"/>
      <c r="FZ115" s="13"/>
      <c r="GA115" s="13"/>
      <c r="GB115" s="13"/>
      <c r="GC115" s="13"/>
      <c r="GD115" s="13"/>
      <c r="GE115" s="13"/>
      <c r="GF115" s="13"/>
      <c r="GG115" s="13"/>
      <c r="GH115" s="13"/>
      <c r="GI115" s="13"/>
      <c r="GJ115" s="13"/>
      <c r="GK115" s="13"/>
      <c r="GL115" s="13"/>
      <c r="GM115" s="13"/>
      <c r="GN115" s="13"/>
      <c r="GO115" s="13"/>
      <c r="GP115" s="13"/>
      <c r="GQ115" s="13"/>
      <c r="GR115" s="13"/>
      <c r="GS115" s="13"/>
      <c r="GT115" s="13"/>
      <c r="GU115" s="13"/>
      <c r="GV115" s="13"/>
      <c r="GW115" s="13"/>
      <c r="GX115" s="13"/>
      <c r="GY115" s="13"/>
      <c r="GZ115" s="13"/>
      <c r="HA115" s="13"/>
      <c r="HB115" s="13"/>
      <c r="HC115" s="13"/>
      <c r="HD115" s="13"/>
      <c r="HE115" s="13"/>
      <c r="HF115" s="13"/>
      <c r="HG115" s="13"/>
      <c r="HH115" s="13"/>
      <c r="HI115" s="13"/>
      <c r="HJ115" s="13"/>
      <c r="HK115" s="13"/>
      <c r="HL115" s="13"/>
      <c r="HM115" s="13"/>
      <c r="HN115" s="13"/>
      <c r="HO115" s="13"/>
      <c r="HP115" s="13"/>
      <c r="HQ115" s="13"/>
      <c r="HR115" s="13"/>
      <c r="HS115" s="13"/>
      <c r="HT115" s="13"/>
      <c r="HU115" s="13"/>
      <c r="HV115" s="13"/>
      <c r="HW115" s="13"/>
      <c r="HX115" s="13"/>
      <c r="HY115" s="13"/>
      <c r="HZ115" s="13"/>
      <c r="IA115" s="13"/>
      <c r="IB115" s="13"/>
      <c r="IC115" s="13"/>
      <c r="ID115" s="13"/>
      <c r="IE115" s="13"/>
      <c r="IF115" s="13"/>
      <c r="IG115" s="13"/>
      <c r="IH115" s="13"/>
      <c r="II115" s="13"/>
      <c r="IJ115" s="13"/>
      <c r="IK115" s="13"/>
      <c r="IL115" s="13"/>
      <c r="IM115" s="13"/>
      <c r="IN115" s="13"/>
      <c r="IO115" s="13"/>
      <c r="IP115" s="13"/>
      <c r="IQ115" s="13"/>
      <c r="IR115" s="13"/>
      <c r="IS115" s="13"/>
      <c r="IT115" s="13"/>
      <c r="IU115" s="13"/>
      <c r="IV115" s="13"/>
    </row>
    <row r="116" spans="1:256">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c r="CO116" s="13"/>
      <c r="CP116" s="13"/>
      <c r="CQ116" s="13"/>
      <c r="CR116" s="13"/>
      <c r="CS116" s="13"/>
      <c r="CT116" s="13"/>
      <c r="CU116" s="13"/>
      <c r="CV116" s="13"/>
      <c r="CW116" s="13"/>
      <c r="CX116" s="13"/>
      <c r="CY116" s="13"/>
      <c r="CZ116" s="13"/>
      <c r="DA116" s="13"/>
      <c r="DB116" s="13"/>
      <c r="DC116" s="13"/>
      <c r="DD116" s="13"/>
      <c r="DE116" s="13"/>
      <c r="DF116" s="13"/>
      <c r="DG116" s="13"/>
      <c r="DH116" s="13"/>
      <c r="DI116" s="13"/>
      <c r="DJ116" s="13"/>
      <c r="DK116" s="13"/>
      <c r="DL116" s="13"/>
      <c r="DM116" s="13"/>
      <c r="DN116" s="13"/>
      <c r="DO116" s="13"/>
      <c r="DP116" s="13"/>
      <c r="DQ116" s="13"/>
      <c r="DR116" s="13"/>
      <c r="DS116" s="13"/>
      <c r="DT116" s="13"/>
      <c r="DU116" s="13"/>
      <c r="DV116" s="13"/>
      <c r="DW116" s="13"/>
      <c r="DX116" s="13"/>
      <c r="DY116" s="13"/>
      <c r="DZ116" s="13"/>
      <c r="EA116" s="13"/>
      <c r="EB116" s="13"/>
      <c r="EC116" s="13"/>
      <c r="ED116" s="13"/>
      <c r="EE116" s="13"/>
      <c r="EF116" s="13"/>
      <c r="EG116" s="13"/>
      <c r="EH116" s="13"/>
      <c r="EI116" s="13"/>
      <c r="EJ116" s="13"/>
      <c r="EK116" s="13"/>
      <c r="EL116" s="13"/>
      <c r="EM116" s="13"/>
      <c r="EN116" s="13"/>
      <c r="EO116" s="13"/>
      <c r="EP116" s="13"/>
      <c r="EQ116" s="13"/>
      <c r="ER116" s="13"/>
      <c r="ES116" s="13"/>
      <c r="ET116" s="13"/>
      <c r="EU116" s="13"/>
      <c r="EV116" s="13"/>
      <c r="EW116" s="13"/>
      <c r="EX116" s="13"/>
      <c r="EY116" s="13"/>
      <c r="EZ116" s="13"/>
      <c r="FA116" s="13"/>
      <c r="FB116" s="13"/>
      <c r="FC116" s="13"/>
      <c r="FD116" s="13"/>
      <c r="FE116" s="13"/>
      <c r="FF116" s="13"/>
      <c r="FG116" s="13"/>
      <c r="FH116" s="13"/>
      <c r="FI116" s="13"/>
      <c r="FJ116" s="13"/>
      <c r="FK116" s="13"/>
      <c r="FL116" s="13"/>
      <c r="FM116" s="13"/>
      <c r="FN116" s="13"/>
      <c r="FO116" s="13"/>
      <c r="FP116" s="13"/>
      <c r="FQ116" s="13"/>
      <c r="FR116" s="13"/>
      <c r="FS116" s="13"/>
      <c r="FT116" s="13"/>
      <c r="FU116" s="13"/>
      <c r="FV116" s="13"/>
      <c r="FW116" s="13"/>
      <c r="FX116" s="13"/>
      <c r="FY116" s="13"/>
      <c r="FZ116" s="13"/>
      <c r="GA116" s="13"/>
      <c r="GB116" s="13"/>
      <c r="GC116" s="13"/>
      <c r="GD116" s="13"/>
      <c r="GE116" s="13"/>
      <c r="GF116" s="13"/>
      <c r="GG116" s="13"/>
      <c r="GH116" s="13"/>
      <c r="GI116" s="13"/>
      <c r="GJ116" s="13"/>
      <c r="GK116" s="13"/>
      <c r="GL116" s="13"/>
      <c r="GM116" s="13"/>
      <c r="GN116" s="13"/>
      <c r="GO116" s="13"/>
      <c r="GP116" s="13"/>
      <c r="GQ116" s="13"/>
      <c r="GR116" s="13"/>
      <c r="GS116" s="13"/>
      <c r="GT116" s="13"/>
      <c r="GU116" s="13"/>
      <c r="GV116" s="13"/>
      <c r="GW116" s="13"/>
      <c r="GX116" s="13"/>
      <c r="GY116" s="13"/>
      <c r="GZ116" s="13"/>
      <c r="HA116" s="13"/>
      <c r="HB116" s="13"/>
      <c r="HC116" s="13"/>
      <c r="HD116" s="13"/>
      <c r="HE116" s="13"/>
      <c r="HF116" s="13"/>
      <c r="HG116" s="13"/>
      <c r="HH116" s="13"/>
      <c r="HI116" s="13"/>
      <c r="HJ116" s="13"/>
      <c r="HK116" s="13"/>
      <c r="HL116" s="13"/>
      <c r="HM116" s="13"/>
      <c r="HN116" s="13"/>
      <c r="HO116" s="13"/>
      <c r="HP116" s="13"/>
      <c r="HQ116" s="13"/>
      <c r="HR116" s="13"/>
      <c r="HS116" s="13"/>
      <c r="HT116" s="13"/>
      <c r="HU116" s="13"/>
      <c r="HV116" s="13"/>
      <c r="HW116" s="13"/>
      <c r="HX116" s="13"/>
      <c r="HY116" s="13"/>
      <c r="HZ116" s="13"/>
      <c r="IA116" s="13"/>
      <c r="IB116" s="13"/>
      <c r="IC116" s="13"/>
      <c r="ID116" s="13"/>
      <c r="IE116" s="13"/>
      <c r="IF116" s="13"/>
      <c r="IG116" s="13"/>
      <c r="IH116" s="13"/>
      <c r="II116" s="13"/>
      <c r="IJ116" s="13"/>
      <c r="IK116" s="13"/>
      <c r="IL116" s="13"/>
      <c r="IM116" s="13"/>
      <c r="IN116" s="13"/>
      <c r="IO116" s="13"/>
      <c r="IP116" s="13"/>
      <c r="IQ116" s="13"/>
      <c r="IR116" s="13"/>
      <c r="IS116" s="13"/>
      <c r="IT116" s="13"/>
      <c r="IU116" s="13"/>
      <c r="IV116" s="13"/>
    </row>
    <row r="117" spans="1:256">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c r="CO117" s="13"/>
      <c r="CP117" s="13"/>
      <c r="CQ117" s="13"/>
      <c r="CR117" s="13"/>
      <c r="CS117" s="13"/>
      <c r="CT117" s="13"/>
      <c r="CU117" s="13"/>
      <c r="CV117" s="13"/>
      <c r="CW117" s="13"/>
      <c r="CX117" s="13"/>
      <c r="CY117" s="13"/>
      <c r="CZ117" s="13"/>
      <c r="DA117" s="13"/>
      <c r="DB117" s="13"/>
      <c r="DC117" s="13"/>
      <c r="DD117" s="13"/>
      <c r="DE117" s="13"/>
      <c r="DF117" s="13"/>
      <c r="DG117" s="13"/>
      <c r="DH117" s="13"/>
      <c r="DI117" s="13"/>
      <c r="DJ117" s="13"/>
      <c r="DK117" s="13"/>
      <c r="DL117" s="13"/>
      <c r="DM117" s="13"/>
      <c r="DN117" s="13"/>
      <c r="DO117" s="13"/>
      <c r="DP117" s="13"/>
      <c r="DQ117" s="13"/>
      <c r="DR117" s="13"/>
      <c r="DS117" s="13"/>
      <c r="DT117" s="13"/>
      <c r="DU117" s="13"/>
      <c r="DV117" s="13"/>
      <c r="DW117" s="13"/>
      <c r="DX117" s="13"/>
      <c r="DY117" s="13"/>
      <c r="DZ117" s="13"/>
      <c r="EA117" s="13"/>
      <c r="EB117" s="13"/>
      <c r="EC117" s="13"/>
      <c r="ED117" s="13"/>
      <c r="EE117" s="13"/>
      <c r="EF117" s="13"/>
      <c r="EG117" s="13"/>
      <c r="EH117" s="13"/>
      <c r="EI117" s="13"/>
      <c r="EJ117" s="13"/>
      <c r="EK117" s="13"/>
      <c r="EL117" s="13"/>
      <c r="EM117" s="13"/>
      <c r="EN117" s="13"/>
      <c r="EO117" s="13"/>
      <c r="EP117" s="13"/>
      <c r="EQ117" s="13"/>
      <c r="ER117" s="13"/>
      <c r="ES117" s="13"/>
      <c r="ET117" s="13"/>
      <c r="EU117" s="13"/>
      <c r="EV117" s="13"/>
      <c r="EW117" s="13"/>
      <c r="EX117" s="13"/>
      <c r="EY117" s="13"/>
      <c r="EZ117" s="13"/>
      <c r="FA117" s="13"/>
      <c r="FB117" s="13"/>
      <c r="FC117" s="13"/>
      <c r="FD117" s="13"/>
      <c r="FE117" s="13"/>
      <c r="FF117" s="13"/>
      <c r="FG117" s="13"/>
      <c r="FH117" s="13"/>
      <c r="FI117" s="13"/>
      <c r="FJ117" s="13"/>
      <c r="FK117" s="13"/>
      <c r="FL117" s="13"/>
      <c r="FM117" s="13"/>
      <c r="FN117" s="13"/>
      <c r="FO117" s="13"/>
      <c r="FP117" s="13"/>
      <c r="FQ117" s="13"/>
      <c r="FR117" s="13"/>
      <c r="FS117" s="13"/>
      <c r="FT117" s="13"/>
      <c r="FU117" s="13"/>
      <c r="FV117" s="13"/>
      <c r="FW117" s="13"/>
      <c r="FX117" s="13"/>
      <c r="FY117" s="13"/>
      <c r="FZ117" s="13"/>
      <c r="GA117" s="13"/>
      <c r="GB117" s="13"/>
      <c r="GC117" s="13"/>
      <c r="GD117" s="13"/>
      <c r="GE117" s="13"/>
      <c r="GF117" s="13"/>
      <c r="GG117" s="13"/>
      <c r="GH117" s="13"/>
      <c r="GI117" s="13"/>
      <c r="GJ117" s="13"/>
      <c r="GK117" s="13"/>
      <c r="GL117" s="13"/>
      <c r="GM117" s="13"/>
      <c r="GN117" s="13"/>
      <c r="GO117" s="13"/>
      <c r="GP117" s="13"/>
      <c r="GQ117" s="13"/>
      <c r="GR117" s="13"/>
      <c r="GS117" s="13"/>
      <c r="GT117" s="13"/>
      <c r="GU117" s="13"/>
      <c r="GV117" s="13"/>
      <c r="GW117" s="13"/>
      <c r="GX117" s="13"/>
      <c r="GY117" s="13"/>
      <c r="GZ117" s="13"/>
      <c r="HA117" s="13"/>
      <c r="HB117" s="13"/>
      <c r="HC117" s="13"/>
      <c r="HD117" s="13"/>
      <c r="HE117" s="13"/>
      <c r="HF117" s="13"/>
      <c r="HG117" s="13"/>
      <c r="HH117" s="13"/>
      <c r="HI117" s="13"/>
      <c r="HJ117" s="13"/>
      <c r="HK117" s="13"/>
      <c r="HL117" s="13"/>
      <c r="HM117" s="13"/>
      <c r="HN117" s="13"/>
      <c r="HO117" s="13"/>
      <c r="HP117" s="13"/>
      <c r="HQ117" s="13"/>
      <c r="HR117" s="13"/>
      <c r="HS117" s="13"/>
      <c r="HT117" s="13"/>
      <c r="HU117" s="13"/>
      <c r="HV117" s="13"/>
      <c r="HW117" s="13"/>
      <c r="HX117" s="13"/>
      <c r="HY117" s="13"/>
      <c r="HZ117" s="13"/>
      <c r="IA117" s="13"/>
      <c r="IB117" s="13"/>
      <c r="IC117" s="13"/>
      <c r="ID117" s="13"/>
      <c r="IE117" s="13"/>
      <c r="IF117" s="13"/>
      <c r="IG117" s="13"/>
      <c r="IH117" s="13"/>
      <c r="II117" s="13"/>
      <c r="IJ117" s="13"/>
      <c r="IK117" s="13"/>
      <c r="IL117" s="13"/>
      <c r="IM117" s="13"/>
      <c r="IN117" s="13"/>
      <c r="IO117" s="13"/>
      <c r="IP117" s="13"/>
      <c r="IQ117" s="13"/>
      <c r="IR117" s="13"/>
      <c r="IS117" s="13"/>
      <c r="IT117" s="13"/>
      <c r="IU117" s="13"/>
      <c r="IV117" s="13"/>
    </row>
    <row r="118" spans="1:256">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c r="CM118" s="13"/>
      <c r="CN118" s="13"/>
      <c r="CO118" s="13"/>
      <c r="CP118" s="13"/>
      <c r="CQ118" s="13"/>
      <c r="CR118" s="13"/>
      <c r="CS118" s="13"/>
      <c r="CT118" s="13"/>
      <c r="CU118" s="13"/>
      <c r="CV118" s="13"/>
      <c r="CW118" s="13"/>
      <c r="CX118" s="13"/>
      <c r="CY118" s="13"/>
      <c r="CZ118" s="13"/>
      <c r="DA118" s="13"/>
      <c r="DB118" s="13"/>
      <c r="DC118" s="13"/>
      <c r="DD118" s="13"/>
      <c r="DE118" s="13"/>
      <c r="DF118" s="13"/>
      <c r="DG118" s="13"/>
      <c r="DH118" s="13"/>
      <c r="DI118" s="13"/>
      <c r="DJ118" s="13"/>
      <c r="DK118" s="13"/>
      <c r="DL118" s="13"/>
      <c r="DM118" s="13"/>
      <c r="DN118" s="13"/>
      <c r="DO118" s="13"/>
      <c r="DP118" s="13"/>
      <c r="DQ118" s="13"/>
      <c r="DR118" s="13"/>
      <c r="DS118" s="13"/>
      <c r="DT118" s="13"/>
      <c r="DU118" s="13"/>
      <c r="DV118" s="13"/>
      <c r="DW118" s="13"/>
      <c r="DX118" s="13"/>
      <c r="DY118" s="13"/>
      <c r="DZ118" s="13"/>
      <c r="EA118" s="13"/>
      <c r="EB118" s="13"/>
      <c r="EC118" s="13"/>
      <c r="ED118" s="13"/>
      <c r="EE118" s="13"/>
      <c r="EF118" s="13"/>
      <c r="EG118" s="13"/>
      <c r="EH118" s="13"/>
      <c r="EI118" s="13"/>
      <c r="EJ118" s="13"/>
      <c r="EK118" s="13"/>
      <c r="EL118" s="13"/>
      <c r="EM118" s="13"/>
      <c r="EN118" s="13"/>
      <c r="EO118" s="13"/>
      <c r="EP118" s="13"/>
      <c r="EQ118" s="13"/>
      <c r="ER118" s="13"/>
      <c r="ES118" s="13"/>
      <c r="ET118" s="13"/>
      <c r="EU118" s="13"/>
      <c r="EV118" s="13"/>
      <c r="EW118" s="13"/>
      <c r="EX118" s="13"/>
      <c r="EY118" s="13"/>
      <c r="EZ118" s="13"/>
      <c r="FA118" s="13"/>
      <c r="FB118" s="13"/>
      <c r="FC118" s="13"/>
      <c r="FD118" s="13"/>
      <c r="FE118" s="13"/>
      <c r="FF118" s="13"/>
      <c r="FG118" s="13"/>
      <c r="FH118" s="13"/>
      <c r="FI118" s="13"/>
      <c r="FJ118" s="13"/>
      <c r="FK118" s="13"/>
      <c r="FL118" s="13"/>
      <c r="FM118" s="13"/>
      <c r="FN118" s="13"/>
      <c r="FO118" s="13"/>
      <c r="FP118" s="13"/>
      <c r="FQ118" s="13"/>
      <c r="FR118" s="13"/>
      <c r="FS118" s="13"/>
      <c r="FT118" s="13"/>
      <c r="FU118" s="13"/>
      <c r="FV118" s="13"/>
      <c r="FW118" s="13"/>
      <c r="FX118" s="13"/>
      <c r="FY118" s="13"/>
      <c r="FZ118" s="13"/>
      <c r="GA118" s="13"/>
      <c r="GB118" s="13"/>
      <c r="GC118" s="13"/>
      <c r="GD118" s="13"/>
      <c r="GE118" s="13"/>
      <c r="GF118" s="13"/>
      <c r="GG118" s="13"/>
      <c r="GH118" s="13"/>
      <c r="GI118" s="13"/>
      <c r="GJ118" s="13"/>
      <c r="GK118" s="13"/>
      <c r="GL118" s="13"/>
      <c r="GM118" s="13"/>
      <c r="GN118" s="13"/>
      <c r="GO118" s="13"/>
      <c r="GP118" s="13"/>
      <c r="GQ118" s="13"/>
      <c r="GR118" s="13"/>
      <c r="GS118" s="13"/>
      <c r="GT118" s="13"/>
      <c r="GU118" s="13"/>
      <c r="GV118" s="13"/>
      <c r="GW118" s="13"/>
      <c r="GX118" s="13"/>
      <c r="GY118" s="13"/>
      <c r="GZ118" s="13"/>
      <c r="HA118" s="13"/>
      <c r="HB118" s="13"/>
      <c r="HC118" s="13"/>
      <c r="HD118" s="13"/>
      <c r="HE118" s="13"/>
      <c r="HF118" s="13"/>
      <c r="HG118" s="13"/>
      <c r="HH118" s="13"/>
      <c r="HI118" s="13"/>
      <c r="HJ118" s="13"/>
      <c r="HK118" s="13"/>
      <c r="HL118" s="13"/>
      <c r="HM118" s="13"/>
      <c r="HN118" s="13"/>
      <c r="HO118" s="13"/>
      <c r="HP118" s="13"/>
      <c r="HQ118" s="13"/>
      <c r="HR118" s="13"/>
      <c r="HS118" s="13"/>
      <c r="HT118" s="13"/>
      <c r="HU118" s="13"/>
      <c r="HV118" s="13"/>
      <c r="HW118" s="13"/>
      <c r="HX118" s="13"/>
      <c r="HY118" s="13"/>
      <c r="HZ118" s="13"/>
      <c r="IA118" s="13"/>
      <c r="IB118" s="13"/>
      <c r="IC118" s="13"/>
      <c r="ID118" s="13"/>
      <c r="IE118" s="13"/>
      <c r="IF118" s="13"/>
      <c r="IG118" s="13"/>
      <c r="IH118" s="13"/>
      <c r="II118" s="13"/>
      <c r="IJ118" s="13"/>
      <c r="IK118" s="13"/>
      <c r="IL118" s="13"/>
      <c r="IM118" s="13"/>
      <c r="IN118" s="13"/>
      <c r="IO118" s="13"/>
      <c r="IP118" s="13"/>
      <c r="IQ118" s="13"/>
      <c r="IR118" s="13"/>
      <c r="IS118" s="13"/>
      <c r="IT118" s="13"/>
      <c r="IU118" s="13"/>
      <c r="IV118" s="13"/>
    </row>
    <row r="133" spans="3:36" ht="15.75">
      <c r="C133" s="263"/>
      <c r="D133" s="263"/>
      <c r="E133" s="265"/>
      <c r="F133" s="265"/>
      <c r="G133" s="265"/>
      <c r="H133" s="265"/>
      <c r="I133" s="265"/>
      <c r="J133" s="265"/>
      <c r="K133" s="265"/>
      <c r="M133" s="265"/>
      <c r="N133" s="265"/>
      <c r="P133" s="265"/>
      <c r="Q133" s="265"/>
      <c r="R133" s="265"/>
      <c r="S133" s="265"/>
      <c r="T133" s="265"/>
      <c r="U133" s="265"/>
      <c r="V133" s="265"/>
      <c r="W133" s="265"/>
      <c r="X133" s="265"/>
      <c r="Y133" s="265"/>
      <c r="Z133" s="265"/>
      <c r="AA133" s="265"/>
      <c r="AB133" s="265"/>
      <c r="AC133" s="265"/>
      <c r="AD133" s="265"/>
      <c r="AE133" s="265"/>
      <c r="AF133" s="265"/>
      <c r="AG133" s="265"/>
      <c r="AH133" s="265"/>
      <c r="AI133" s="265"/>
      <c r="AJ133" s="26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IH639"/>
  <sheetViews>
    <sheetView tabSelected="1" zoomScaleNormal="100" workbookViewId="0">
      <pane xSplit="1" ySplit="2" topLeftCell="O6" activePane="bottomRight" state="frozen"/>
      <selection pane="bottomRight" activeCell="V20" sqref="V20"/>
      <selection pane="bottomLeft" activeCell="A3" sqref="A3"/>
      <selection pane="topRight" activeCell="B1" sqref="B1"/>
    </sheetView>
  </sheetViews>
  <sheetFormatPr defaultRowHeight="15"/>
  <cols>
    <col min="2" max="2" width="10.5703125" customWidth="1"/>
    <col min="3" max="3" width="23.7109375" customWidth="1"/>
    <col min="4" max="4" width="1.140625" customWidth="1"/>
    <col min="5" max="5" width="14.28515625" customWidth="1"/>
    <col min="6" max="6" width="9.42578125" bestFit="1" customWidth="1"/>
    <col min="7" max="8" width="8.28515625" customWidth="1"/>
    <col min="9" max="9" width="8.28515625" style="341" customWidth="1"/>
    <col min="10" max="10" width="8.28515625" customWidth="1"/>
    <col min="11" max="11" width="9.42578125" bestFit="1" customWidth="1"/>
    <col min="12" max="12" width="10.85546875" style="341" bestFit="1" customWidth="1"/>
    <col min="13" max="13" width="8.28515625" style="341" customWidth="1"/>
    <col min="14" max="14" width="8.28515625" customWidth="1"/>
    <col min="15" max="15" width="8.28515625" style="341" customWidth="1"/>
    <col min="16" max="19" width="8.28515625" customWidth="1"/>
    <col min="20" max="20" width="11.42578125" customWidth="1"/>
    <col min="21" max="21" width="1.28515625" customWidth="1"/>
    <col min="22" max="22" width="21.5703125" customWidth="1"/>
    <col min="23" max="23" width="10.42578125" bestFit="1" customWidth="1"/>
    <col min="24" max="25" width="8.28515625" customWidth="1"/>
    <col min="26" max="26" width="8.28515625" style="341" customWidth="1"/>
    <col min="27" max="27" width="10.85546875" style="341" bestFit="1" customWidth="1"/>
    <col min="28" max="30" width="9.7109375" style="341" bestFit="1" customWidth="1"/>
    <col min="31" max="42" width="8.28515625" style="341" customWidth="1"/>
    <col min="43" max="43" width="5.5703125" style="341" customWidth="1"/>
    <col min="56" max="58" width="14.7109375" bestFit="1" customWidth="1"/>
    <col min="59" max="59" width="41.85546875" bestFit="1" customWidth="1"/>
    <col min="60" max="60" width="20.140625" bestFit="1" customWidth="1"/>
    <col min="61" max="61" width="25.85546875" bestFit="1" customWidth="1"/>
    <col min="62" max="62" width="27.7109375" bestFit="1" customWidth="1"/>
    <col min="63" max="63" width="34.140625" bestFit="1" customWidth="1"/>
    <col min="64" max="64" width="14.7109375" bestFit="1" customWidth="1"/>
    <col min="65" max="65" width="29.140625" bestFit="1" customWidth="1"/>
  </cols>
  <sheetData>
    <row r="1" spans="1:242" ht="15.75" thickBot="1">
      <c r="A1" s="360" t="s">
        <v>256</v>
      </c>
    </row>
    <row r="2" spans="1:242" ht="140.25" thickBot="1">
      <c r="A2" s="2" t="s">
        <v>19</v>
      </c>
      <c r="B2" s="317" t="s">
        <v>18</v>
      </c>
      <c r="C2" s="2" t="s">
        <v>20</v>
      </c>
      <c r="D2" s="12"/>
      <c r="E2" s="122" t="s">
        <v>22</v>
      </c>
      <c r="F2" s="121" t="s">
        <v>24</v>
      </c>
      <c r="G2" s="122" t="s">
        <v>21</v>
      </c>
      <c r="H2" s="134" t="s">
        <v>23</v>
      </c>
      <c r="I2" s="26" t="s">
        <v>43</v>
      </c>
      <c r="J2" s="27" t="s">
        <v>31</v>
      </c>
      <c r="K2" s="27" t="s">
        <v>28</v>
      </c>
      <c r="L2" s="28" t="s">
        <v>29</v>
      </c>
      <c r="M2" s="122" t="s">
        <v>25</v>
      </c>
      <c r="N2" s="135" t="s">
        <v>38</v>
      </c>
      <c r="O2" s="25" t="s">
        <v>55</v>
      </c>
      <c r="P2" s="27" t="s">
        <v>30</v>
      </c>
      <c r="Q2" s="432"/>
      <c r="R2" s="2" t="s">
        <v>19</v>
      </c>
      <c r="S2" s="317" t="s">
        <v>18</v>
      </c>
      <c r="T2" s="2" t="s">
        <v>20</v>
      </c>
      <c r="U2" s="429"/>
      <c r="V2" s="122" t="s">
        <v>22</v>
      </c>
      <c r="W2" s="122" t="s">
        <v>21</v>
      </c>
      <c r="X2" s="121" t="s">
        <v>24</v>
      </c>
      <c r="Y2" s="134" t="s">
        <v>23</v>
      </c>
      <c r="Z2" s="135" t="s">
        <v>38</v>
      </c>
      <c r="AA2" s="27" t="s">
        <v>28</v>
      </c>
      <c r="AB2" s="122" t="s">
        <v>25</v>
      </c>
      <c r="AC2" s="28" t="s">
        <v>29</v>
      </c>
      <c r="AD2" s="27" t="s">
        <v>31</v>
      </c>
      <c r="AE2" s="135" t="s">
        <v>39</v>
      </c>
      <c r="AF2" s="25" t="s">
        <v>56</v>
      </c>
      <c r="AG2" s="24" t="s">
        <v>41</v>
      </c>
      <c r="AH2" s="267"/>
      <c r="AJ2" s="267"/>
      <c r="AK2" s="267"/>
      <c r="AL2" s="267"/>
      <c r="AM2" s="267"/>
      <c r="AN2" s="267"/>
      <c r="AO2" s="267"/>
      <c r="AP2" s="267"/>
      <c r="AQ2" s="267"/>
      <c r="AR2" s="419"/>
      <c r="AS2" s="419"/>
      <c r="AT2" s="419"/>
      <c r="AU2" s="419"/>
      <c r="AV2" s="419"/>
      <c r="AW2" s="419"/>
      <c r="AX2" s="419"/>
      <c r="AY2" s="419"/>
      <c r="AZ2" s="419"/>
      <c r="BA2" s="419"/>
      <c r="BB2" s="419"/>
      <c r="BC2" s="419"/>
      <c r="BD2" s="419"/>
      <c r="BE2" s="419"/>
      <c r="BF2" s="419"/>
      <c r="BG2" s="419"/>
      <c r="BH2" s="419"/>
      <c r="BI2" s="419"/>
      <c r="BJ2" s="419"/>
      <c r="BK2" s="419"/>
      <c r="BL2" s="419"/>
      <c r="BM2" s="419"/>
      <c r="BN2" s="419"/>
      <c r="BO2" s="419"/>
      <c r="BP2" s="419"/>
      <c r="BQ2" s="419"/>
    </row>
    <row r="3" spans="1:242" ht="39.6" customHeight="1">
      <c r="A3" s="326" t="s">
        <v>74</v>
      </c>
      <c r="B3" s="325"/>
      <c r="C3" s="326" t="s">
        <v>74</v>
      </c>
      <c r="D3" s="12"/>
      <c r="E3" s="142" t="s">
        <v>168</v>
      </c>
      <c r="F3" s="144" t="s">
        <v>168</v>
      </c>
      <c r="G3" s="142" t="s">
        <v>168</v>
      </c>
      <c r="H3" s="143" t="s">
        <v>168</v>
      </c>
      <c r="I3" s="153" t="s">
        <v>168</v>
      </c>
      <c r="J3" s="146" t="s">
        <v>168</v>
      </c>
      <c r="K3" s="146" t="s">
        <v>168</v>
      </c>
      <c r="L3" s="154" t="s">
        <v>168</v>
      </c>
      <c r="M3" s="147" t="s">
        <v>168</v>
      </c>
      <c r="N3" s="142" t="s">
        <v>168</v>
      </c>
      <c r="O3" s="154" t="s">
        <v>168</v>
      </c>
      <c r="P3" s="151" t="s">
        <v>168</v>
      </c>
      <c r="Q3" s="433"/>
      <c r="R3" s="329" t="s">
        <v>77</v>
      </c>
      <c r="S3" s="319"/>
      <c r="T3" s="329" t="s">
        <v>77</v>
      </c>
      <c r="U3" s="430"/>
      <c r="V3" s="142" t="s">
        <v>168</v>
      </c>
      <c r="W3" s="142" t="s">
        <v>168</v>
      </c>
      <c r="X3" s="144" t="s">
        <v>168</v>
      </c>
      <c r="Y3" s="143" t="s">
        <v>168</v>
      </c>
      <c r="Z3" s="151" t="s">
        <v>168</v>
      </c>
      <c r="AA3" s="146" t="s">
        <v>168</v>
      </c>
      <c r="AB3" s="142" t="s">
        <v>168</v>
      </c>
      <c r="AC3" s="147" t="s">
        <v>168</v>
      </c>
      <c r="AD3" s="146" t="s">
        <v>168</v>
      </c>
      <c r="AE3" s="154" t="s">
        <v>168</v>
      </c>
      <c r="AF3" s="151" t="s">
        <v>168</v>
      </c>
      <c r="AG3" s="151" t="s">
        <v>168</v>
      </c>
      <c r="AH3" s="267"/>
      <c r="AJ3" s="267"/>
      <c r="AK3" s="267"/>
      <c r="AL3" s="267"/>
      <c r="AM3" s="267"/>
      <c r="AN3" s="267"/>
      <c r="AO3" s="267"/>
      <c r="AP3" s="267"/>
      <c r="AQ3" s="267"/>
      <c r="AR3" s="419"/>
      <c r="AS3" s="419"/>
      <c r="AT3" s="419"/>
      <c r="AU3" s="419"/>
      <c r="AV3" s="419"/>
      <c r="AW3" s="419"/>
      <c r="AX3" s="419"/>
      <c r="AY3" s="419"/>
      <c r="AZ3" s="419"/>
      <c r="BA3" s="419"/>
      <c r="BB3" s="419"/>
      <c r="BC3" s="419"/>
      <c r="BD3" s="419"/>
      <c r="BE3" s="419"/>
      <c r="BF3" s="419"/>
      <c r="BG3" s="419"/>
      <c r="BH3" s="419"/>
      <c r="BI3" s="419"/>
      <c r="BJ3" s="419"/>
      <c r="BK3" s="419"/>
      <c r="BL3" s="419"/>
      <c r="BM3" s="419"/>
      <c r="BN3" s="419"/>
      <c r="BO3" s="419"/>
      <c r="BP3" s="419"/>
      <c r="BQ3" s="419"/>
    </row>
    <row r="4" spans="1:242" s="13" customFormat="1" ht="18" customHeight="1">
      <c r="A4" s="425"/>
      <c r="B4" s="325"/>
      <c r="C4" s="428" t="s">
        <v>227</v>
      </c>
      <c r="D4" s="417"/>
      <c r="E4" s="299">
        <v>1</v>
      </c>
      <c r="F4" s="299">
        <v>2</v>
      </c>
      <c r="G4" s="299">
        <v>3</v>
      </c>
      <c r="H4" s="299">
        <v>4</v>
      </c>
      <c r="I4" s="299">
        <v>5</v>
      </c>
      <c r="J4" s="299">
        <v>6</v>
      </c>
      <c r="K4" s="299">
        <v>7</v>
      </c>
      <c r="L4" s="299">
        <v>8</v>
      </c>
      <c r="M4" s="299">
        <v>9</v>
      </c>
      <c r="N4" s="299">
        <v>10</v>
      </c>
      <c r="O4" s="299">
        <v>11</v>
      </c>
      <c r="P4" s="299">
        <v>12</v>
      </c>
      <c r="Q4" s="434"/>
      <c r="R4" s="426"/>
      <c r="S4" s="319"/>
      <c r="T4" s="427" t="s">
        <v>162</v>
      </c>
      <c r="U4" s="431"/>
      <c r="V4" s="585">
        <v>1</v>
      </c>
      <c r="W4" s="585">
        <v>2</v>
      </c>
      <c r="X4" s="585">
        <v>3</v>
      </c>
      <c r="Y4" s="585">
        <v>4</v>
      </c>
      <c r="Z4" s="585">
        <v>5</v>
      </c>
      <c r="AA4" s="585">
        <v>6</v>
      </c>
      <c r="AB4" s="585">
        <v>8</v>
      </c>
      <c r="AC4" s="585">
        <v>7</v>
      </c>
      <c r="AD4" s="585">
        <v>9</v>
      </c>
      <c r="AE4" s="585">
        <v>10</v>
      </c>
      <c r="AF4" s="585">
        <v>11</v>
      </c>
      <c r="AG4" s="585">
        <v>12</v>
      </c>
      <c r="AH4" s="267"/>
      <c r="AJ4" s="267"/>
      <c r="AK4" s="267"/>
      <c r="AL4" s="267"/>
      <c r="AM4" s="267"/>
      <c r="AN4" s="267"/>
      <c r="AO4" s="267"/>
      <c r="AP4" s="267"/>
      <c r="AQ4" s="267"/>
      <c r="AR4" s="419"/>
      <c r="AS4" s="419"/>
      <c r="AT4" s="419"/>
      <c r="AU4" s="419"/>
      <c r="AV4" s="419"/>
      <c r="AW4" s="419"/>
      <c r="AX4" s="419"/>
      <c r="AY4" s="419"/>
      <c r="AZ4" s="419"/>
      <c r="BA4" s="419"/>
      <c r="BB4" s="419"/>
      <c r="BC4" s="419"/>
      <c r="BD4" s="419"/>
      <c r="BE4" s="419"/>
      <c r="BF4" s="419"/>
      <c r="BG4" s="419"/>
      <c r="BH4" s="419"/>
      <c r="BI4" s="419"/>
      <c r="BJ4" s="419"/>
      <c r="BK4" s="419"/>
      <c r="BL4" s="419"/>
      <c r="BM4" s="419"/>
      <c r="BN4" s="419"/>
      <c r="BO4" s="419"/>
      <c r="BP4" s="419"/>
      <c r="BQ4" s="419"/>
    </row>
    <row r="5" spans="1:242" s="308" customFormat="1" ht="18">
      <c r="A5" s="308" t="s">
        <v>82</v>
      </c>
      <c r="B5" s="318" t="s">
        <v>249</v>
      </c>
      <c r="C5" s="308" t="s">
        <v>219</v>
      </c>
      <c r="E5" s="330">
        <f>'2018-19 v Site Summary'!E5</f>
        <v>62.740740740740733</v>
      </c>
      <c r="F5" s="330">
        <f>'2018-19 v Site Summary'!F5</f>
        <v>1.4814814814814815E-2</v>
      </c>
      <c r="G5" s="330">
        <f>'2018-19 v Site Summary'!G5</f>
        <v>15.392592592592592</v>
      </c>
      <c r="H5" s="330">
        <f>'2018-19 v Site Summary'!H5</f>
        <v>2.4296296296296296</v>
      </c>
      <c r="I5" s="330">
        <f>'2018-19 v Site Summary'!I5</f>
        <v>0</v>
      </c>
      <c r="J5" s="330">
        <f>'2018-19 v Site Summary'!J5</f>
        <v>2.2666666666666666</v>
      </c>
      <c r="K5" s="330">
        <f>'2018-19 v Site Summary'!K5</f>
        <v>2.9629629629629631E-2</v>
      </c>
      <c r="L5" s="330">
        <f>'2018-19 v Site Summary'!L5</f>
        <v>7.407407407407407E-2</v>
      </c>
      <c r="M5" s="330">
        <f>'2018-19 v Site Summary'!M5</f>
        <v>0.19259259259259259</v>
      </c>
      <c r="N5" s="330">
        <f>'2018-19 v Site Summary'!N5</f>
        <v>0</v>
      </c>
      <c r="O5" s="330">
        <f>'2018-19 v Site Summary'!O5</f>
        <v>0</v>
      </c>
      <c r="P5" s="330">
        <f>'2018-19 v Site Summary'!P5</f>
        <v>1.4814814814814815E-2</v>
      </c>
      <c r="Q5" s="434"/>
      <c r="R5" s="306" t="s">
        <v>82</v>
      </c>
      <c r="S5" s="315" t="s">
        <v>249</v>
      </c>
      <c r="T5" s="312" t="s">
        <v>250</v>
      </c>
      <c r="U5" s="1536"/>
      <c r="V5" s="335">
        <f>'2018-19 v Site Summary'!AU5</f>
        <v>0</v>
      </c>
      <c r="W5" s="335">
        <f>'2018-19 v Site Summary'!AV5</f>
        <v>163.09887869520898</v>
      </c>
      <c r="X5" s="335">
        <f>'2018-19 v Site Summary'!AW5</f>
        <v>0</v>
      </c>
      <c r="Y5" s="335">
        <f>'2018-19 v Site Summary'!AX5</f>
        <v>0</v>
      </c>
      <c r="Z5" s="335">
        <f>'2018-19 v Site Summary'!AY5</f>
        <v>0</v>
      </c>
      <c r="AA5" s="335">
        <f>'2018-19 v Site Summary'!AZ5</f>
        <v>0</v>
      </c>
      <c r="AB5" s="335">
        <f>'2018-19 v Site Summary'!BA5</f>
        <v>0</v>
      </c>
      <c r="AC5" s="335">
        <f>'2018-19 v Site Summary'!BB5</f>
        <v>0</v>
      </c>
      <c r="AD5" s="335">
        <f>'2018-19 v Site Summary'!BC5</f>
        <v>0</v>
      </c>
      <c r="AE5" s="335">
        <f>'2018-19 v Site Summary'!BD5</f>
        <v>0</v>
      </c>
      <c r="AF5" s="335">
        <f>'2018-19 v Site Summary'!BE5</f>
        <v>0</v>
      </c>
      <c r="AG5" s="335">
        <f>'2018-19 v Site Summary'!BF5</f>
        <v>0</v>
      </c>
      <c r="AH5" s="267"/>
      <c r="AI5" s="267"/>
      <c r="AJ5" s="267"/>
      <c r="AK5" s="267"/>
      <c r="AL5" s="267"/>
      <c r="AM5" s="267"/>
      <c r="AN5" s="267"/>
      <c r="AO5" s="267"/>
      <c r="AP5" s="267"/>
      <c r="AQ5" s="267"/>
      <c r="AR5" s="419"/>
      <c r="AS5" s="419"/>
      <c r="AT5" s="419"/>
      <c r="AU5" s="419"/>
      <c r="AV5" s="419"/>
      <c r="AW5" s="419"/>
      <c r="AX5" s="419"/>
      <c r="AY5" s="419"/>
      <c r="AZ5" s="419"/>
      <c r="BA5" s="419"/>
      <c r="BB5" s="419"/>
      <c r="BC5" s="419"/>
      <c r="BD5" s="419"/>
      <c r="BE5" s="419"/>
      <c r="BF5" s="419"/>
      <c r="BG5" s="419"/>
      <c r="BH5" s="419"/>
      <c r="BI5" s="419"/>
      <c r="BJ5" s="419"/>
      <c r="BK5" s="419"/>
      <c r="BL5" s="419"/>
      <c r="BM5" s="419"/>
      <c r="BN5" s="419"/>
      <c r="BO5" s="419"/>
      <c r="BP5" s="419"/>
      <c r="BQ5" s="419"/>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row>
    <row r="6" spans="1:242" s="308" customFormat="1" ht="18">
      <c r="A6" s="308" t="s">
        <v>82</v>
      </c>
      <c r="B6" s="318" t="s">
        <v>251</v>
      </c>
      <c r="C6" s="308" t="s">
        <v>219</v>
      </c>
      <c r="D6" s="308">
        <v>0</v>
      </c>
      <c r="E6" s="330">
        <f>'2018-19 v Site Summary'!E6</f>
        <v>8.4740740740740748</v>
      </c>
      <c r="F6" s="330">
        <f>'2018-19 v Site Summary'!F6</f>
        <v>5.2444444444444445</v>
      </c>
      <c r="G6" s="330">
        <f>'2018-19 v Site Summary'!G6</f>
        <v>5.4814814814814818</v>
      </c>
      <c r="H6" s="330">
        <f>'2018-19 v Site Summary'!H6</f>
        <v>19.185185185185187</v>
      </c>
      <c r="I6" s="330">
        <f>'2018-19 v Site Summary'!I6</f>
        <v>5.0814814814814815</v>
      </c>
      <c r="J6" s="330">
        <f>'2018-19 v Site Summary'!J6</f>
        <v>0</v>
      </c>
      <c r="K6" s="330">
        <f>'2018-19 v Site Summary'!K6</f>
        <v>2.9629629629629631E-2</v>
      </c>
      <c r="L6" s="330">
        <f>'2018-19 v Site Summary'!L6</f>
        <v>0.19259259259259259</v>
      </c>
      <c r="M6" s="330">
        <f>'2018-19 v Site Summary'!M6</f>
        <v>0.3259259259259259</v>
      </c>
      <c r="N6" s="330">
        <f>'2018-19 v Site Summary'!N6</f>
        <v>0</v>
      </c>
      <c r="O6" s="330">
        <f>'2018-19 v Site Summary'!O6</f>
        <v>5.9259259259259262E-2</v>
      </c>
      <c r="P6" s="330">
        <f>'2018-19 v Site Summary'!P6</f>
        <v>0</v>
      </c>
      <c r="Q6" s="434"/>
      <c r="R6" s="306" t="s">
        <v>82</v>
      </c>
      <c r="S6" s="315" t="s">
        <v>251</v>
      </c>
      <c r="T6" s="312" t="s">
        <v>250</v>
      </c>
      <c r="U6" s="1536"/>
      <c r="V6" s="335">
        <f>'2018-19 v Site Summary'!AU6</f>
        <v>142.74</v>
      </c>
      <c r="W6" s="335">
        <f>'2018-19 v Site Summary'!AV6</f>
        <v>30.195000000000004</v>
      </c>
      <c r="X6" s="335">
        <f>'2018-19 v Site Summary'!AW6</f>
        <v>0</v>
      </c>
      <c r="Y6" s="335">
        <f>'2018-19 v Site Summary'!AX6</f>
        <v>16.470000000000002</v>
      </c>
      <c r="Z6" s="335">
        <f>'2018-19 v Site Summary'!AY6</f>
        <v>236.07000000000002</v>
      </c>
      <c r="AA6" s="335">
        <f>'2018-19 v Site Summary'!AZ6</f>
        <v>0</v>
      </c>
      <c r="AB6" s="335">
        <f>'2018-19 v Site Summary'!BA6</f>
        <v>0</v>
      </c>
      <c r="AC6" s="335">
        <f>'2018-19 v Site Summary'!BB6</f>
        <v>2.7450000000000001</v>
      </c>
      <c r="AD6" s="335">
        <f>'2018-19 v Site Summary'!BC6</f>
        <v>0</v>
      </c>
      <c r="AE6" s="335">
        <f>'2018-19 v Site Summary'!BD6</f>
        <v>0</v>
      </c>
      <c r="AF6" s="335">
        <f>'2018-19 v Site Summary'!BE6</f>
        <v>0</v>
      </c>
      <c r="AG6" s="335">
        <f>'2018-19 v Site Summary'!BF6</f>
        <v>0</v>
      </c>
      <c r="AH6" s="267"/>
      <c r="AI6" s="267"/>
      <c r="AJ6" s="267"/>
      <c r="AK6" s="267"/>
      <c r="AL6" s="267"/>
      <c r="AM6" s="267"/>
      <c r="AN6" s="267"/>
      <c r="AO6" s="267"/>
      <c r="AP6" s="267"/>
      <c r="AQ6" s="267"/>
      <c r="AR6" s="419"/>
      <c r="AS6" s="419"/>
      <c r="AT6" s="419"/>
      <c r="AU6" s="419"/>
      <c r="AV6" s="419"/>
      <c r="AW6" s="419"/>
      <c r="AX6" s="419"/>
      <c r="AY6" s="419"/>
      <c r="AZ6" s="419"/>
      <c r="BA6" s="419"/>
      <c r="BB6" s="419"/>
      <c r="BC6" s="419"/>
      <c r="BD6" s="419"/>
      <c r="BE6" s="419"/>
      <c r="BF6" s="419"/>
      <c r="BG6" s="419"/>
      <c r="BH6" s="419"/>
      <c r="BI6" s="419"/>
      <c r="BJ6" s="419"/>
      <c r="BK6" s="419"/>
      <c r="BL6" s="419"/>
      <c r="BM6" s="419"/>
      <c r="BN6" s="419"/>
      <c r="BO6" s="419"/>
      <c r="BP6" s="419"/>
      <c r="BQ6" s="419"/>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row>
    <row r="7" spans="1:242" s="13" customFormat="1" ht="18">
      <c r="A7" s="307"/>
      <c r="B7" s="327" t="s">
        <v>254</v>
      </c>
      <c r="C7" s="328" t="s">
        <v>257</v>
      </c>
      <c r="D7" s="1535"/>
      <c r="E7" s="1417">
        <v>29.923137017093623</v>
      </c>
      <c r="F7" s="1417">
        <v>1.4814814814814815E-2</v>
      </c>
      <c r="G7" s="1417">
        <v>13.15914198694761</v>
      </c>
      <c r="H7" s="1417">
        <v>1.2905693600022745</v>
      </c>
      <c r="I7" s="1417">
        <v>0</v>
      </c>
      <c r="J7" s="1417">
        <v>2.2168824734826535</v>
      </c>
      <c r="K7" s="1417">
        <v>1.959815785973771E-2</v>
      </c>
      <c r="L7" s="1417">
        <v>7.407407407407407E-2</v>
      </c>
      <c r="M7" s="1417">
        <v>0.19259259259259262</v>
      </c>
      <c r="N7" s="1417">
        <v>0</v>
      </c>
      <c r="O7" s="1417" t="e">
        <v>#DIV/0!</v>
      </c>
      <c r="P7" s="1417">
        <v>1.4814814814814815E-2</v>
      </c>
      <c r="Q7" s="434"/>
      <c r="R7" s="307"/>
      <c r="S7" s="327" t="s">
        <v>254</v>
      </c>
      <c r="T7" s="328" t="s">
        <v>257</v>
      </c>
      <c r="U7" s="430"/>
      <c r="V7" s="334">
        <v>0</v>
      </c>
      <c r="W7" s="334">
        <v>163.09887869520898</v>
      </c>
      <c r="X7" s="334">
        <v>0</v>
      </c>
      <c r="Y7" s="334">
        <v>0</v>
      </c>
      <c r="Z7" s="334">
        <v>0</v>
      </c>
      <c r="AA7" s="334">
        <v>0</v>
      </c>
      <c r="AB7" s="334">
        <v>0</v>
      </c>
      <c r="AC7" s="334">
        <v>0</v>
      </c>
      <c r="AD7" s="334">
        <v>0</v>
      </c>
      <c r="AE7" s="334">
        <v>0</v>
      </c>
      <c r="AF7" s="334" t="e">
        <v>#DIV/0!</v>
      </c>
      <c r="AG7" s="334">
        <v>0</v>
      </c>
      <c r="AH7" s="267"/>
      <c r="AI7" s="267"/>
      <c r="AJ7" s="267"/>
      <c r="AK7" s="267"/>
      <c r="AL7" s="267"/>
      <c r="AM7" s="267"/>
      <c r="AN7" s="267"/>
      <c r="AO7" s="267"/>
      <c r="AP7" s="267"/>
      <c r="AQ7" s="267"/>
      <c r="AR7" s="419"/>
      <c r="AS7" s="419"/>
      <c r="AT7" s="419"/>
      <c r="AU7" s="419"/>
      <c r="AV7" s="419"/>
      <c r="AW7" s="419"/>
      <c r="AX7" s="419"/>
      <c r="AY7" s="419"/>
      <c r="AZ7" s="419"/>
      <c r="BA7" s="419"/>
      <c r="BB7" s="419"/>
      <c r="BC7" s="419"/>
      <c r="BD7" s="419"/>
      <c r="BE7" s="419"/>
      <c r="BF7" s="419"/>
      <c r="BG7" s="419"/>
      <c r="BH7" s="419"/>
      <c r="BI7" s="419"/>
      <c r="BJ7" s="419"/>
      <c r="BK7" s="419"/>
      <c r="BL7" s="419"/>
      <c r="BM7" s="419"/>
      <c r="BN7" s="419"/>
      <c r="BO7" s="419"/>
      <c r="BP7" s="419"/>
      <c r="BQ7" s="419"/>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row>
    <row r="8" spans="1:242" s="13" customFormat="1" ht="18">
      <c r="A8" s="307"/>
      <c r="B8" s="327" t="s">
        <v>255</v>
      </c>
      <c r="C8" s="328" t="s">
        <v>257</v>
      </c>
      <c r="D8" s="1535"/>
      <c r="E8" s="1417">
        <v>4.1366242043429695</v>
      </c>
      <c r="F8" s="1417">
        <v>5.2444444444444445</v>
      </c>
      <c r="G8" s="1417">
        <v>4.1915520237290256</v>
      </c>
      <c r="H8" s="1417">
        <v>10.175071072508036</v>
      </c>
      <c r="I8" s="1417">
        <v>4.2090698332831264</v>
      </c>
      <c r="J8" s="1417">
        <v>0</v>
      </c>
      <c r="K8" s="1417">
        <v>1.959815785973771E-2</v>
      </c>
      <c r="L8" s="1417">
        <v>9.4571446924471891E-2</v>
      </c>
      <c r="M8" s="1417">
        <v>0.27942720168681506</v>
      </c>
      <c r="N8" s="1417">
        <v>0</v>
      </c>
      <c r="O8" s="1417">
        <v>3.9196315719475419E-2</v>
      </c>
      <c r="P8" s="1417">
        <v>0</v>
      </c>
      <c r="Q8" s="434"/>
      <c r="R8" s="307"/>
      <c r="S8" s="327" t="s">
        <v>255</v>
      </c>
      <c r="T8" s="328" t="s">
        <v>257</v>
      </c>
      <c r="U8" s="430"/>
      <c r="V8" s="333">
        <v>142.74</v>
      </c>
      <c r="W8" s="333">
        <v>26.660908180330246</v>
      </c>
      <c r="X8" s="333">
        <v>0</v>
      </c>
      <c r="Y8" s="333">
        <v>9.5089589335531333</v>
      </c>
      <c r="Z8" s="333">
        <v>236.07000000000002</v>
      </c>
      <c r="AA8" s="333">
        <v>0</v>
      </c>
      <c r="AB8" s="333">
        <v>0</v>
      </c>
      <c r="AC8" s="333">
        <v>2.7450000000000001</v>
      </c>
      <c r="AD8" s="333">
        <v>0</v>
      </c>
      <c r="AE8" s="333">
        <v>0</v>
      </c>
      <c r="AF8" s="333">
        <v>0</v>
      </c>
      <c r="AG8" s="333">
        <v>0</v>
      </c>
      <c r="AH8" s="267"/>
      <c r="AI8" s="267"/>
      <c r="AJ8" s="267"/>
      <c r="AK8" s="267"/>
      <c r="AL8" s="267"/>
      <c r="AM8" s="267"/>
      <c r="AN8" s="267"/>
      <c r="AO8" s="267"/>
      <c r="AP8" s="267"/>
      <c r="AQ8" s="267"/>
      <c r="AR8" s="419"/>
      <c r="AS8" s="419"/>
      <c r="AT8" s="419"/>
      <c r="AU8" s="419"/>
      <c r="AV8" s="419"/>
      <c r="AW8" s="419"/>
      <c r="AX8" s="419"/>
      <c r="AY8" s="419"/>
      <c r="AZ8" s="419"/>
      <c r="BA8" s="419"/>
      <c r="BB8" s="419"/>
      <c r="BC8" s="419"/>
      <c r="BD8" s="419"/>
      <c r="BE8" s="419"/>
      <c r="BF8" s="419"/>
      <c r="BG8" s="419"/>
      <c r="BH8" s="419"/>
      <c r="BI8" s="419"/>
      <c r="BJ8" s="419"/>
      <c r="BK8" s="419"/>
      <c r="BL8" s="419"/>
      <c r="BM8" s="419"/>
      <c r="BN8" s="419"/>
      <c r="BO8" s="419"/>
      <c r="BP8" s="419"/>
      <c r="BQ8" s="419"/>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row>
    <row r="9" spans="1:242" s="308" customFormat="1" ht="18">
      <c r="A9" s="308" t="s">
        <v>86</v>
      </c>
      <c r="B9" s="318" t="s">
        <v>249</v>
      </c>
      <c r="C9" s="308" t="s">
        <v>219</v>
      </c>
      <c r="E9" s="330">
        <f>'2018-19 v Site Summary'!E11</f>
        <v>14.566666666666666</v>
      </c>
      <c r="F9" s="330">
        <f>'2018-19 v Site Summary'!F11</f>
        <v>0</v>
      </c>
      <c r="G9" s="330">
        <f>'2018-19 v Site Summary'!G11</f>
        <v>21.6</v>
      </c>
      <c r="H9" s="330">
        <f>'2018-19 v Site Summary'!H11</f>
        <v>11.666666666666668</v>
      </c>
      <c r="I9" s="330">
        <f>'2018-19 v Site Summary'!I11</f>
        <v>0</v>
      </c>
      <c r="J9" s="330">
        <f>'2018-19 v Site Summary'!J11</f>
        <v>0</v>
      </c>
      <c r="K9" s="330">
        <f>'2018-19 v Site Summary'!K11</f>
        <v>0.6333333333333333</v>
      </c>
      <c r="L9" s="330">
        <f>'2018-19 v Site Summary'!L11</f>
        <v>0</v>
      </c>
      <c r="M9" s="330">
        <f>'2018-19 v Site Summary'!M11</f>
        <v>0</v>
      </c>
      <c r="N9" s="330">
        <f>'2018-19 v Site Summary'!N11</f>
        <v>0</v>
      </c>
      <c r="O9" s="330">
        <f>'2018-19 v Site Summary'!O11</f>
        <v>0</v>
      </c>
      <c r="P9" s="330">
        <f>'2018-19 v Site Summary'!P11</f>
        <v>0</v>
      </c>
      <c r="Q9" s="434"/>
      <c r="R9" s="306" t="s">
        <v>86</v>
      </c>
      <c r="S9" s="315" t="s">
        <v>254</v>
      </c>
      <c r="T9" s="312" t="s">
        <v>250</v>
      </c>
      <c r="U9" s="1536"/>
      <c r="V9" s="335">
        <f>'2018-19 v Site Summary'!AU11</f>
        <v>0</v>
      </c>
      <c r="W9" s="335">
        <f>'2018-19 v Site Summary'!AV11</f>
        <v>1080.5300713557594</v>
      </c>
      <c r="X9" s="335">
        <f>'2018-19 v Site Summary'!AW11</f>
        <v>0</v>
      </c>
      <c r="Y9" s="335">
        <f>'2018-19 v Site Summary'!AX11</f>
        <v>0</v>
      </c>
      <c r="Z9" s="335">
        <f>'2018-19 v Site Summary'!AY11</f>
        <v>0</v>
      </c>
      <c r="AA9" s="335">
        <f>'2018-19 v Site Summary'!AZ11</f>
        <v>326.19775739041796</v>
      </c>
      <c r="AB9" s="335">
        <f>'2018-19 v Site Summary'!BA11</f>
        <v>0</v>
      </c>
      <c r="AC9" s="335">
        <f>'2018-19 v Site Summary'!BB11</f>
        <v>0</v>
      </c>
      <c r="AD9" s="335">
        <f>'2018-19 v Site Summary'!BC11</f>
        <v>0</v>
      </c>
      <c r="AE9" s="335">
        <f>'2018-19 v Site Summary'!BD11</f>
        <v>0</v>
      </c>
      <c r="AF9" s="335">
        <f>'2018-19 v Site Summary'!BE11</f>
        <v>0</v>
      </c>
      <c r="AG9" s="335">
        <f>'2018-19 v Site Summary'!BF11</f>
        <v>0</v>
      </c>
      <c r="AH9" s="267"/>
      <c r="AI9" s="267"/>
      <c r="AJ9" s="267"/>
      <c r="AK9" s="267"/>
      <c r="AL9" s="267"/>
      <c r="AM9" s="267"/>
      <c r="AN9" s="267"/>
      <c r="AO9" s="267"/>
      <c r="AP9" s="267"/>
      <c r="AQ9" s="267"/>
      <c r="AR9" s="419"/>
      <c r="AS9" s="419"/>
      <c r="AT9" s="419"/>
      <c r="AU9" s="419"/>
      <c r="AV9" s="419"/>
      <c r="AW9" s="419"/>
      <c r="AX9" s="419"/>
      <c r="AY9" s="419"/>
      <c r="AZ9" s="419"/>
      <c r="BA9" s="419"/>
      <c r="BB9" s="419"/>
      <c r="BC9" s="419"/>
      <c r="BD9" s="419"/>
      <c r="BE9" s="419"/>
      <c r="BF9" s="419"/>
      <c r="BG9" s="419"/>
      <c r="BH9" s="419"/>
      <c r="BI9" s="419"/>
      <c r="BJ9" s="419"/>
      <c r="BK9" s="419"/>
      <c r="BL9" s="419"/>
      <c r="BM9" s="419"/>
      <c r="BN9" s="419"/>
      <c r="BO9" s="419"/>
      <c r="BP9" s="419"/>
      <c r="BQ9" s="41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row>
    <row r="10" spans="1:242" s="308" customFormat="1" ht="18">
      <c r="A10" s="308" t="s">
        <v>86</v>
      </c>
      <c r="B10" s="318" t="s">
        <v>251</v>
      </c>
      <c r="C10" s="308" t="s">
        <v>219</v>
      </c>
      <c r="D10" s="308">
        <v>0</v>
      </c>
      <c r="E10" s="330">
        <f>'2018-19 v Site Summary'!E12</f>
        <v>39.580952380952382</v>
      </c>
      <c r="F10" s="330">
        <f>'2018-19 v Site Summary'!F12</f>
        <v>51.885714285714286</v>
      </c>
      <c r="G10" s="330">
        <f>'2018-19 v Site Summary'!G12</f>
        <v>68.723809523809521</v>
      </c>
      <c r="H10" s="330">
        <f>'2018-19 v Site Summary'!H12</f>
        <v>0.43809523809523804</v>
      </c>
      <c r="I10" s="330">
        <f>'2018-19 v Site Summary'!I12</f>
        <v>0</v>
      </c>
      <c r="J10" s="330">
        <f>'2018-19 v Site Summary'!J12</f>
        <v>2.5714285714285716</v>
      </c>
      <c r="K10" s="330">
        <f>'2018-19 v Site Summary'!K12</f>
        <v>0.2857142857142857</v>
      </c>
      <c r="L10" s="330">
        <f>'2018-19 v Site Summary'!L12</f>
        <v>0</v>
      </c>
      <c r="M10" s="330">
        <f>'2018-19 v Site Summary'!M12</f>
        <v>5.7142857142857148E-2</v>
      </c>
      <c r="N10" s="330">
        <f>'2018-19 v Site Summary'!N12</f>
        <v>0</v>
      </c>
      <c r="O10" s="330">
        <f>'2018-19 v Site Summary'!O12</f>
        <v>0.20952380952380953</v>
      </c>
      <c r="P10" s="330">
        <f>'2018-19 v Site Summary'!P12</f>
        <v>0.1142857142857143</v>
      </c>
      <c r="Q10" s="434"/>
      <c r="R10" s="306" t="s">
        <v>86</v>
      </c>
      <c r="S10" s="315" t="s">
        <v>255</v>
      </c>
      <c r="T10" s="312" t="s">
        <v>250</v>
      </c>
      <c r="U10" s="1536"/>
      <c r="V10" s="335">
        <f>'2018-19 v Site Summary'!AU12</f>
        <v>5.49</v>
      </c>
      <c r="W10" s="335">
        <f>'2018-19 v Site Summary'!AV12</f>
        <v>266.26500000000004</v>
      </c>
      <c r="X10" s="335">
        <f>'2018-19 v Site Summary'!AW12</f>
        <v>1070.55</v>
      </c>
      <c r="Y10" s="335">
        <f>'2018-19 v Site Summary'!AX12</f>
        <v>2.7450000000000001</v>
      </c>
      <c r="Z10" s="335">
        <f>'2018-19 v Site Summary'!AY12</f>
        <v>13.725000000000001</v>
      </c>
      <c r="AA10" s="335">
        <f>'2018-19 v Site Summary'!AZ12</f>
        <v>30.195000000000004</v>
      </c>
      <c r="AB10" s="335">
        <f>'2018-19 v Site Summary'!BA12</f>
        <v>5.49</v>
      </c>
      <c r="AC10" s="335">
        <f>'2018-19 v Site Summary'!BB12</f>
        <v>0</v>
      </c>
      <c r="AD10" s="335">
        <f>'2018-19 v Site Summary'!BC12</f>
        <v>0</v>
      </c>
      <c r="AE10" s="335">
        <f>'2018-19 v Site Summary'!BD12</f>
        <v>0</v>
      </c>
      <c r="AF10" s="335">
        <f>'2018-19 v Site Summary'!BE12</f>
        <v>0</v>
      </c>
      <c r="AG10" s="335">
        <f>'2018-19 v Site Summary'!BF12</f>
        <v>0</v>
      </c>
      <c r="AH10" s="267"/>
      <c r="AI10" s="267"/>
      <c r="AJ10" s="267"/>
      <c r="AK10" s="267"/>
      <c r="AL10" s="267"/>
      <c r="AM10" s="267"/>
      <c r="AN10" s="267"/>
      <c r="AO10" s="267"/>
      <c r="AP10" s="267"/>
      <c r="AQ10" s="267"/>
      <c r="AR10" s="419"/>
      <c r="AS10" s="419"/>
      <c r="AT10" s="419"/>
      <c r="AU10" s="419"/>
      <c r="AV10" s="419"/>
      <c r="AW10" s="419"/>
      <c r="AX10" s="419"/>
      <c r="AY10" s="419"/>
      <c r="AZ10" s="419"/>
      <c r="BA10" s="419"/>
      <c r="BB10" s="419"/>
      <c r="BC10" s="419"/>
      <c r="BD10" s="419"/>
      <c r="BE10" s="419"/>
      <c r="BF10" s="419"/>
      <c r="BG10" s="419"/>
      <c r="BH10" s="419"/>
      <c r="BI10" s="419"/>
      <c r="BJ10" s="419"/>
      <c r="BK10" s="419"/>
      <c r="BL10" s="419"/>
      <c r="BM10" s="419"/>
      <c r="BN10" s="419"/>
      <c r="BO10" s="419"/>
      <c r="BP10" s="419"/>
      <c r="BQ10" s="419"/>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row>
    <row r="11" spans="1:242" s="13" customFormat="1" ht="18">
      <c r="A11" s="307"/>
      <c r="B11" s="327" t="s">
        <v>254</v>
      </c>
      <c r="C11" s="328" t="s">
        <v>257</v>
      </c>
      <c r="D11" s="1535"/>
      <c r="E11" s="1417">
        <v>14.300310796933362</v>
      </c>
      <c r="F11" s="1417">
        <v>0</v>
      </c>
      <c r="G11" s="1417">
        <v>11.163166947434599</v>
      </c>
      <c r="H11" s="1417">
        <v>6.9218922696465439</v>
      </c>
      <c r="I11" s="1417">
        <v>0</v>
      </c>
      <c r="J11" s="1417">
        <v>0</v>
      </c>
      <c r="K11" s="1417">
        <v>0.39015666369065427</v>
      </c>
      <c r="L11" s="1417">
        <v>0</v>
      </c>
      <c r="M11" s="1417">
        <v>0</v>
      </c>
      <c r="N11" s="1417">
        <v>0</v>
      </c>
      <c r="O11" s="1417" t="e">
        <v>#DIV/0!</v>
      </c>
      <c r="P11" s="1417">
        <v>0</v>
      </c>
      <c r="Q11" s="434"/>
      <c r="R11" s="307"/>
      <c r="S11" s="327" t="s">
        <v>254</v>
      </c>
      <c r="T11" s="328" t="s">
        <v>257</v>
      </c>
      <c r="U11" s="430"/>
      <c r="V11" s="1417" t="e">
        <v>#DIV/0!</v>
      </c>
      <c r="W11" s="267" t="e">
        <v>#DIV/0!</v>
      </c>
      <c r="X11" s="267" t="e">
        <v>#DIV/0!</v>
      </c>
      <c r="Y11" s="267" t="e">
        <v>#DIV/0!</v>
      </c>
      <c r="Z11" s="267" t="e">
        <v>#DIV/0!</v>
      </c>
      <c r="AA11" s="267" t="e">
        <v>#DIV/0!</v>
      </c>
      <c r="AB11" s="267" t="e">
        <v>#DIV/0!</v>
      </c>
      <c r="AC11" s="267" t="e">
        <v>#DIV/0!</v>
      </c>
      <c r="AD11" s="267" t="e">
        <v>#DIV/0!</v>
      </c>
      <c r="AE11" s="267" t="e">
        <v>#DIV/0!</v>
      </c>
      <c r="AF11" s="267" t="e">
        <v>#DIV/0!</v>
      </c>
      <c r="AG11" s="267" t="e">
        <v>#DIV/0!</v>
      </c>
      <c r="AH11" s="267"/>
      <c r="AI11" s="267"/>
      <c r="AJ11" s="267"/>
      <c r="AK11" s="267"/>
      <c r="AL11" s="267"/>
      <c r="AM11" s="267"/>
      <c r="AN11" s="267"/>
      <c r="AO11" s="267"/>
      <c r="AP11" s="267"/>
      <c r="AQ11" s="267"/>
      <c r="AR11" s="419"/>
      <c r="AS11" s="419"/>
      <c r="AT11" s="419"/>
      <c r="AU11" s="419"/>
      <c r="AV11" s="419"/>
      <c r="AW11" s="419"/>
      <c r="AX11" s="419"/>
      <c r="AY11" s="419"/>
      <c r="AZ11" s="419"/>
      <c r="BA11" s="419"/>
      <c r="BB11" s="419"/>
      <c r="BC11" s="419"/>
      <c r="BD11" s="419"/>
      <c r="BE11" s="419"/>
      <c r="BF11" s="419"/>
      <c r="BG11" s="419"/>
      <c r="BH11" s="419"/>
      <c r="BI11" s="419"/>
      <c r="BJ11" s="419"/>
      <c r="BK11" s="419"/>
      <c r="BL11" s="419"/>
      <c r="BM11" s="419"/>
      <c r="BN11" s="419"/>
      <c r="BO11" s="419"/>
      <c r="BP11" s="419"/>
      <c r="BQ11" s="419"/>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row>
    <row r="12" spans="1:242" s="13" customFormat="1" ht="18">
      <c r="A12" s="307"/>
      <c r="B12" s="327" t="s">
        <v>255</v>
      </c>
      <c r="C12" s="328" t="s">
        <v>257</v>
      </c>
      <c r="D12" s="1535"/>
      <c r="E12" s="1417">
        <v>32.105664549190145</v>
      </c>
      <c r="F12" s="1417">
        <v>32.822233122540823</v>
      </c>
      <c r="G12" s="1417">
        <v>45.510009198678418</v>
      </c>
      <c r="H12" s="1417">
        <v>0.22103993886386294</v>
      </c>
      <c r="I12" s="1417">
        <v>0</v>
      </c>
      <c r="J12" s="1417">
        <v>2.5714285714285712</v>
      </c>
      <c r="K12" s="1417">
        <v>0.12824768175697876</v>
      </c>
      <c r="L12" s="1417">
        <v>0</v>
      </c>
      <c r="M12" s="1417">
        <v>5.7142857142857148E-2</v>
      </c>
      <c r="N12" s="1417">
        <v>0</v>
      </c>
      <c r="O12" s="1417">
        <v>0.10018878627339366</v>
      </c>
      <c r="P12" s="1417">
        <v>7.3771111356331756E-2</v>
      </c>
      <c r="Q12" s="434"/>
      <c r="R12" s="307"/>
      <c r="S12" s="327" t="s">
        <v>255</v>
      </c>
      <c r="T12" s="328" t="s">
        <v>257</v>
      </c>
      <c r="U12" s="430"/>
      <c r="V12" s="267">
        <v>5.49</v>
      </c>
      <c r="W12" s="267">
        <v>244.59269577197108</v>
      </c>
      <c r="X12" s="267">
        <v>1059.5794818228599</v>
      </c>
      <c r="Y12" s="267">
        <v>2.7450000000000001</v>
      </c>
      <c r="Z12" s="267">
        <v>13.725000000000001</v>
      </c>
      <c r="AA12" s="267">
        <v>12.173283246519814</v>
      </c>
      <c r="AB12" s="267">
        <v>5.49</v>
      </c>
      <c r="AC12" s="267">
        <v>0</v>
      </c>
      <c r="AD12" s="267">
        <v>0</v>
      </c>
      <c r="AE12" s="267">
        <v>0</v>
      </c>
      <c r="AF12" s="267">
        <v>0</v>
      </c>
      <c r="AG12" s="267">
        <v>0</v>
      </c>
      <c r="AH12" s="267"/>
      <c r="AI12" s="267"/>
      <c r="AJ12" s="267"/>
      <c r="AK12" s="267"/>
      <c r="AL12" s="267"/>
      <c r="AM12" s="267"/>
      <c r="AN12" s="267"/>
      <c r="AO12" s="267"/>
      <c r="AP12" s="267"/>
      <c r="AQ12" s="267"/>
      <c r="AR12" s="419"/>
      <c r="AS12" s="419"/>
      <c r="AT12" s="419"/>
      <c r="AU12" s="419"/>
      <c r="AV12" s="419"/>
      <c r="AW12" s="419"/>
      <c r="AX12" s="419"/>
      <c r="AY12" s="419"/>
      <c r="AZ12" s="419"/>
      <c r="BA12" s="419"/>
      <c r="BB12" s="419"/>
      <c r="BC12" s="419"/>
      <c r="BD12" s="419"/>
      <c r="BE12" s="419"/>
      <c r="BF12" s="419"/>
      <c r="BG12" s="419"/>
      <c r="BH12" s="419"/>
      <c r="BI12" s="419"/>
      <c r="BJ12" s="419"/>
      <c r="BK12" s="419"/>
      <c r="BL12" s="419"/>
      <c r="BM12" s="419"/>
      <c r="BN12" s="419"/>
      <c r="BO12" s="419"/>
      <c r="BP12" s="419"/>
      <c r="BQ12" s="419"/>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row>
    <row r="13" spans="1:242" s="308" customFormat="1" ht="18">
      <c r="A13" s="308" t="s">
        <v>73</v>
      </c>
      <c r="B13" s="318" t="s">
        <v>249</v>
      </c>
      <c r="C13" s="308" t="s">
        <v>219</v>
      </c>
      <c r="E13" s="330">
        <f>'2018-19 v Site Summary'!E15</f>
        <v>109.30370370370369</v>
      </c>
      <c r="F13" s="330">
        <f>'2018-19 v Site Summary'!F15</f>
        <v>4.4444444444444446E-2</v>
      </c>
      <c r="G13" s="330">
        <f>'2018-19 v Site Summary'!G15</f>
        <v>0.57777777777777783</v>
      </c>
      <c r="H13" s="330">
        <f>'2018-19 v Site Summary'!H15</f>
        <v>48.414814814814811</v>
      </c>
      <c r="I13" s="330">
        <f>'2018-19 v Site Summary'!I15</f>
        <v>0</v>
      </c>
      <c r="J13" s="330">
        <f>'2018-19 v Site Summary'!J15</f>
        <v>1.4814814814814815E-2</v>
      </c>
      <c r="K13" s="330">
        <f>'2018-19 v Site Summary'!K15</f>
        <v>8.8888888888888892E-2</v>
      </c>
      <c r="L13" s="330">
        <f>'2018-19 v Site Summary'!L15</f>
        <v>2.9629629629629631E-2</v>
      </c>
      <c r="M13" s="330">
        <f>'2018-19 v Site Summary'!M15</f>
        <v>0</v>
      </c>
      <c r="N13" s="330">
        <f>'2018-19 v Site Summary'!N15</f>
        <v>0</v>
      </c>
      <c r="O13" s="330">
        <f>'2018-19 v Site Summary'!O15</f>
        <v>0</v>
      </c>
      <c r="P13" s="330">
        <f>'2018-19 v Site Summary'!P15</f>
        <v>0</v>
      </c>
      <c r="Q13" s="434"/>
      <c r="R13" s="306" t="s">
        <v>73</v>
      </c>
      <c r="S13" s="315" t="s">
        <v>254</v>
      </c>
      <c r="T13" s="312" t="s">
        <v>250</v>
      </c>
      <c r="U13" s="1536"/>
      <c r="V13" s="334">
        <f>'2018-19 v Site Summary'!AU15</f>
        <v>13022.426095820592</v>
      </c>
      <c r="W13" s="335">
        <f>'2018-19 v Site Summary'!AV15</f>
        <v>203.87359836901123</v>
      </c>
      <c r="X13" s="335">
        <f>'2018-19 v Site Summary'!AW15</f>
        <v>0</v>
      </c>
      <c r="Y13" s="335">
        <f>'2018-19 v Site Summary'!AX15</f>
        <v>2104.9949031600408</v>
      </c>
      <c r="Z13" s="335">
        <f>'2018-19 v Site Summary'!AY15</f>
        <v>0</v>
      </c>
      <c r="AA13" s="335">
        <f>'2018-19 v Site Summary'!AZ15</f>
        <v>20.387359836901123</v>
      </c>
      <c r="AB13" s="335">
        <f>'2018-19 v Site Summary'!BA15</f>
        <v>0</v>
      </c>
      <c r="AC13" s="335">
        <f>'2018-19 v Site Summary'!BB15</f>
        <v>0</v>
      </c>
      <c r="AD13" s="335">
        <f>'2018-19 v Site Summary'!BC15</f>
        <v>10.193679918450561</v>
      </c>
      <c r="AE13" s="335">
        <f>'2018-19 v Site Summary'!BD15</f>
        <v>0</v>
      </c>
      <c r="AF13" s="335">
        <f>'2018-19 v Site Summary'!BE15</f>
        <v>0</v>
      </c>
      <c r="AG13" s="335">
        <f>'2018-19 v Site Summary'!BF15</f>
        <v>0</v>
      </c>
      <c r="AH13" s="267"/>
      <c r="AI13" s="267"/>
      <c r="AJ13" s="267"/>
      <c r="AK13" s="267"/>
      <c r="AL13" s="267"/>
      <c r="AM13" s="267"/>
      <c r="AN13" s="267"/>
      <c r="AO13" s="267"/>
      <c r="AP13" s="267"/>
      <c r="AQ13" s="267"/>
      <c r="AR13" s="419"/>
      <c r="AS13" s="419"/>
      <c r="AT13" s="419"/>
      <c r="AU13" s="419"/>
      <c r="AV13" s="419"/>
      <c r="AW13" s="419"/>
      <c r="AX13" s="419"/>
      <c r="AY13" s="419"/>
      <c r="AZ13" s="419"/>
      <c r="BA13" s="419"/>
      <c r="BB13" s="419"/>
      <c r="BC13" s="419"/>
      <c r="BD13" s="419"/>
      <c r="BE13" s="419"/>
      <c r="BF13" s="419"/>
      <c r="BG13" s="419"/>
      <c r="BH13" s="419"/>
      <c r="BI13" s="419"/>
      <c r="BJ13" s="419"/>
      <c r="BK13" s="419"/>
      <c r="BL13" s="419"/>
      <c r="BM13" s="419"/>
      <c r="BN13" s="419"/>
      <c r="BO13" s="419"/>
      <c r="BP13" s="419"/>
      <c r="BQ13" s="419"/>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row>
    <row r="14" spans="1:242" s="308" customFormat="1" ht="18">
      <c r="A14" s="308" t="s">
        <v>73</v>
      </c>
      <c r="B14" s="318" t="s">
        <v>251</v>
      </c>
      <c r="C14" s="308" t="s">
        <v>219</v>
      </c>
      <c r="D14" s="308">
        <v>0</v>
      </c>
      <c r="E14" s="330">
        <f>'2018-19 v Site Summary'!E16</f>
        <v>63.573333333333323</v>
      </c>
      <c r="F14" s="330">
        <f>'2018-19 v Site Summary'!F16</f>
        <v>0.16</v>
      </c>
      <c r="G14" s="330">
        <f>'2018-19 v Site Summary'!G16</f>
        <v>0.84000000000000008</v>
      </c>
      <c r="H14" s="330">
        <f>'2018-19 v Site Summary'!H16</f>
        <v>4.6133333333333324</v>
      </c>
      <c r="I14" s="330">
        <f>'2018-19 v Site Summary'!I16</f>
        <v>0</v>
      </c>
      <c r="J14" s="330">
        <f>'2018-19 v Site Summary'!J16</f>
        <v>2.6666666666666665E-2</v>
      </c>
      <c r="K14" s="330">
        <f>'2018-19 v Site Summary'!K16</f>
        <v>6.6666666666666666E-2</v>
      </c>
      <c r="L14" s="330">
        <f>'2018-19 v Site Summary'!L16</f>
        <v>0</v>
      </c>
      <c r="M14" s="330">
        <f>'2018-19 v Site Summary'!M16</f>
        <v>6.6666666666666666E-2</v>
      </c>
      <c r="N14" s="330">
        <f>'2018-19 v Site Summary'!N16</f>
        <v>0.8</v>
      </c>
      <c r="O14" s="330">
        <f>'2018-19 v Site Summary'!O16</f>
        <v>1.3333333333333332E-2</v>
      </c>
      <c r="P14" s="330">
        <f>'2018-19 v Site Summary'!P16</f>
        <v>0</v>
      </c>
      <c r="Q14" s="434"/>
      <c r="R14" s="306" t="s">
        <v>73</v>
      </c>
      <c r="S14" s="315">
        <v>2019</v>
      </c>
      <c r="T14" s="312" t="s">
        <v>250</v>
      </c>
      <c r="U14" s="1536"/>
      <c r="V14" s="335">
        <f>'2018-19 v Site Summary'!AU16</f>
        <v>318.42</v>
      </c>
      <c r="W14" s="335">
        <f>'2018-19 v Site Summary'!AV16</f>
        <v>79.605000000000004</v>
      </c>
      <c r="X14" s="335">
        <f>'2018-19 v Site Summary'!AW16</f>
        <v>0</v>
      </c>
      <c r="Y14" s="335">
        <f>'2018-19 v Site Summary'!AX16</f>
        <v>0</v>
      </c>
      <c r="Z14" s="335">
        <f>'2018-19 v Site Summary'!AY16</f>
        <v>0</v>
      </c>
      <c r="AA14" s="335">
        <f>'2018-19 v Site Summary'!AZ16</f>
        <v>19.215</v>
      </c>
      <c r="AB14" s="335">
        <f>'2018-19 v Site Summary'!BA16</f>
        <v>118.03500000000001</v>
      </c>
      <c r="AC14" s="335">
        <f>'2018-19 v Site Summary'!BB16</f>
        <v>0</v>
      </c>
      <c r="AD14" s="335">
        <f>'2018-19 v Site Summary'!BC16</f>
        <v>2.7450000000000001</v>
      </c>
      <c r="AE14" s="335">
        <f>'2018-19 v Site Summary'!BD16</f>
        <v>46.664999999999999</v>
      </c>
      <c r="AF14" s="335">
        <f>'2018-19 v Site Summary'!BE16</f>
        <v>0</v>
      </c>
      <c r="AG14" s="335">
        <f>'2018-19 v Site Summary'!BF16</f>
        <v>0</v>
      </c>
      <c r="AH14" s="267"/>
      <c r="AI14" s="267"/>
      <c r="AJ14" s="267"/>
      <c r="AK14" s="267"/>
      <c r="AL14" s="267"/>
      <c r="AM14" s="267"/>
      <c r="AN14" s="267"/>
      <c r="AO14" s="267"/>
      <c r="AP14" s="267"/>
      <c r="AQ14" s="267"/>
      <c r="AR14" s="419"/>
      <c r="AS14" s="419"/>
      <c r="AT14" s="419"/>
      <c r="AU14" s="419"/>
      <c r="AV14" s="419"/>
      <c r="AW14" s="419"/>
      <c r="AX14" s="419"/>
      <c r="AY14" s="419"/>
      <c r="AZ14" s="419"/>
      <c r="BA14" s="419"/>
      <c r="BB14" s="419"/>
      <c r="BC14" s="419"/>
      <c r="BD14" s="419"/>
      <c r="BE14" s="419"/>
      <c r="BF14" s="419"/>
      <c r="BG14" s="419"/>
      <c r="BH14" s="419"/>
      <c r="BI14" s="419"/>
      <c r="BJ14" s="419"/>
      <c r="BK14" s="419"/>
      <c r="BL14" s="419"/>
      <c r="BM14" s="419"/>
      <c r="BN14" s="419"/>
      <c r="BO14" s="419"/>
      <c r="BP14" s="419"/>
      <c r="BQ14" s="419"/>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row>
    <row r="15" spans="1:242" s="13" customFormat="1" ht="18">
      <c r="A15" s="307"/>
      <c r="B15" s="327" t="s">
        <v>254</v>
      </c>
      <c r="C15" s="328" t="s">
        <v>257</v>
      </c>
      <c r="D15" s="1535"/>
      <c r="E15" s="331">
        <v>62.031476588837499</v>
      </c>
      <c r="F15" s="331">
        <v>4.4444444444444453E-2</v>
      </c>
      <c r="G15" s="331">
        <v>0.49640684230419274</v>
      </c>
      <c r="H15" s="331">
        <v>45.040593183189237</v>
      </c>
      <c r="I15" s="331">
        <v>0</v>
      </c>
      <c r="J15" s="331">
        <v>1.4814814814814815E-2</v>
      </c>
      <c r="K15" s="331">
        <v>5.8794473579213129E-2</v>
      </c>
      <c r="L15" s="331">
        <v>1.959815785973771E-2</v>
      </c>
      <c r="M15" s="331">
        <v>0</v>
      </c>
      <c r="N15" s="331">
        <v>0</v>
      </c>
      <c r="O15" s="331" t="e">
        <v>#DIV/0!</v>
      </c>
      <c r="P15" s="331">
        <v>0</v>
      </c>
      <c r="Q15" s="434" t="e">
        <v>#DIV/0!</v>
      </c>
      <c r="R15" s="307"/>
      <c r="S15" s="327" t="s">
        <v>254</v>
      </c>
      <c r="T15" s="328" t="s">
        <v>257</v>
      </c>
      <c r="U15" s="430"/>
      <c r="V15" s="267">
        <v>13012.232415902141</v>
      </c>
      <c r="W15" s="267">
        <v>81.549439347604519</v>
      </c>
      <c r="X15" s="267">
        <v>0</v>
      </c>
      <c r="Y15" s="267">
        <v>2074.4138634046894</v>
      </c>
      <c r="Z15" s="267">
        <v>0</v>
      </c>
      <c r="AA15" s="267">
        <v>10.193679918450561</v>
      </c>
      <c r="AB15" s="267">
        <v>0</v>
      </c>
      <c r="AC15" s="267">
        <v>0</v>
      </c>
      <c r="AD15" s="267">
        <v>10.193679918450561</v>
      </c>
      <c r="AE15" s="267">
        <v>0</v>
      </c>
      <c r="AF15" s="267" t="e">
        <v>#DIV/0!</v>
      </c>
      <c r="AG15" s="267">
        <v>0</v>
      </c>
      <c r="AH15" s="267"/>
      <c r="AI15" s="267"/>
      <c r="AJ15" s="267"/>
      <c r="AK15" s="267"/>
      <c r="AL15" s="267"/>
      <c r="AM15" s="267"/>
      <c r="AN15" s="267"/>
      <c r="AO15" s="267"/>
      <c r="AP15" s="267"/>
      <c r="AQ15" s="267"/>
      <c r="AR15" s="419"/>
      <c r="AS15" s="419"/>
      <c r="AT15" s="419"/>
      <c r="AU15" s="419"/>
      <c r="AV15" s="419"/>
      <c r="AW15" s="419"/>
      <c r="AX15" s="419"/>
      <c r="AY15" s="419"/>
      <c r="AZ15" s="419"/>
      <c r="BA15" s="419"/>
      <c r="BB15" s="419"/>
      <c r="BC15" s="419"/>
      <c r="BD15" s="419"/>
      <c r="BE15" s="419"/>
      <c r="BF15" s="419"/>
      <c r="BG15" s="419"/>
      <c r="BH15" s="419"/>
      <c r="BI15" s="419"/>
      <c r="BJ15" s="419"/>
      <c r="BK15" s="419"/>
      <c r="BL15" s="419"/>
      <c r="BM15" s="419"/>
      <c r="BN15" s="419"/>
      <c r="BO15" s="419"/>
      <c r="BP15" s="419"/>
      <c r="BQ15" s="419"/>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row>
    <row r="16" spans="1:242" s="13" customFormat="1" ht="18">
      <c r="A16" s="307"/>
      <c r="B16" s="327" t="s">
        <v>255</v>
      </c>
      <c r="C16" s="328" t="s">
        <v>257</v>
      </c>
      <c r="D16" s="1535"/>
      <c r="E16" s="331">
        <v>42.320712262670547</v>
      </c>
      <c r="F16" s="331">
        <v>9.6966329907873017E-2</v>
      </c>
      <c r="G16" s="331">
        <v>0.42212864460089961</v>
      </c>
      <c r="H16" s="331">
        <v>3.5775541683055607</v>
      </c>
      <c r="I16" s="331">
        <v>0</v>
      </c>
      <c r="J16" s="331">
        <v>2.6666666666666665E-2</v>
      </c>
      <c r="K16" s="331">
        <v>6.6666666666666666E-2</v>
      </c>
      <c r="L16" s="331">
        <v>0</v>
      </c>
      <c r="M16" s="331">
        <v>5.3518198127965752E-2</v>
      </c>
      <c r="N16" s="331">
        <v>0.78529698714861462</v>
      </c>
      <c r="O16" s="331">
        <v>1.3333333333333332E-2</v>
      </c>
      <c r="P16" s="331">
        <v>0</v>
      </c>
      <c r="Q16" s="434">
        <v>0.24798471471601302</v>
      </c>
      <c r="R16" s="307"/>
      <c r="S16" s="327" t="s">
        <v>255</v>
      </c>
      <c r="T16" s="328" t="s">
        <v>257</v>
      </c>
      <c r="U16" s="430"/>
      <c r="V16" s="267">
        <v>155.7328924793988</v>
      </c>
      <c r="W16" s="267">
        <v>28.833390799557368</v>
      </c>
      <c r="X16" s="267">
        <v>0</v>
      </c>
      <c r="Y16" s="267">
        <v>0</v>
      </c>
      <c r="Z16" s="267">
        <v>0</v>
      </c>
      <c r="AA16" s="267">
        <v>19.215</v>
      </c>
      <c r="AB16" s="267">
        <v>114.40427625311914</v>
      </c>
      <c r="AC16" s="267">
        <v>0</v>
      </c>
      <c r="AD16" s="267">
        <v>2.7450000000000001</v>
      </c>
      <c r="AE16" s="267">
        <v>31.177206818443498</v>
      </c>
      <c r="AF16" s="267">
        <v>0</v>
      </c>
      <c r="AG16" s="267">
        <v>0</v>
      </c>
      <c r="AH16" s="267"/>
      <c r="AI16" s="267"/>
      <c r="AJ16" s="267"/>
      <c r="AK16" s="267"/>
      <c r="AL16" s="267"/>
      <c r="AM16" s="267"/>
      <c r="AN16" s="267"/>
      <c r="AO16" s="267"/>
      <c r="AP16" s="267"/>
      <c r="AQ16" s="267"/>
      <c r="AR16" s="419"/>
      <c r="AS16" s="419"/>
      <c r="AT16" s="419"/>
      <c r="AU16" s="419"/>
      <c r="AV16" s="419"/>
      <c r="AW16" s="419"/>
      <c r="AX16" s="419"/>
      <c r="AY16" s="419"/>
      <c r="AZ16" s="419"/>
      <c r="BA16" s="419"/>
      <c r="BB16" s="419"/>
      <c r="BC16" s="419"/>
      <c r="BD16" s="419"/>
      <c r="BE16" s="419"/>
      <c r="BF16" s="419"/>
      <c r="BG16" s="419"/>
      <c r="BH16" s="419"/>
      <c r="BI16" s="419"/>
      <c r="BJ16" s="419"/>
      <c r="BK16" s="419"/>
      <c r="BL16" s="419"/>
      <c r="BM16" s="419"/>
      <c r="BN16" s="419"/>
      <c r="BO16" s="419"/>
      <c r="BP16" s="419"/>
      <c r="BQ16" s="419"/>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row>
    <row r="17" spans="1:242" s="308" customFormat="1" ht="18">
      <c r="A17" s="308" t="s">
        <v>118</v>
      </c>
      <c r="B17" s="318" t="s">
        <v>249</v>
      </c>
      <c r="C17" s="308" t="s">
        <v>219</v>
      </c>
      <c r="E17" s="330">
        <f>'2018-19 v Site Summary'!E19</f>
        <v>24.633333333333333</v>
      </c>
      <c r="F17" s="330">
        <f>'2018-19 v Site Summary'!F19</f>
        <v>180.2</v>
      </c>
      <c r="G17" s="330">
        <f>'2018-19 v Site Summary'!G19</f>
        <v>13.766666666666666</v>
      </c>
      <c r="H17" s="330">
        <f>'2018-19 v Site Summary'!H19</f>
        <v>1.7666666666666668</v>
      </c>
      <c r="I17" s="330">
        <f>'2018-19 v Site Summary'!I19</f>
        <v>0</v>
      </c>
      <c r="J17" s="330">
        <f>'2018-19 v Site Summary'!J19</f>
        <v>0</v>
      </c>
      <c r="K17" s="330">
        <f>'2018-19 v Site Summary'!K19</f>
        <v>0</v>
      </c>
      <c r="L17" s="330">
        <f>'2018-19 v Site Summary'!L19</f>
        <v>3.3333333333333333E-2</v>
      </c>
      <c r="M17" s="330">
        <f>'2018-19 v Site Summary'!M19</f>
        <v>0</v>
      </c>
      <c r="N17" s="330">
        <f>'2018-19 v Site Summary'!N19</f>
        <v>0</v>
      </c>
      <c r="O17" s="330">
        <f>'2018-19 v Site Summary'!O19</f>
        <v>0</v>
      </c>
      <c r="P17" s="330">
        <f>'2018-19 v Site Summary'!P19</f>
        <v>1.3333333333333333</v>
      </c>
      <c r="Q17" s="434"/>
      <c r="R17" s="306" t="s">
        <v>118</v>
      </c>
      <c r="S17" s="315" t="s">
        <v>254</v>
      </c>
      <c r="T17" s="312" t="s">
        <v>250</v>
      </c>
      <c r="U17" s="1536"/>
      <c r="V17" s="335">
        <f>'2018-19 v Site Summary'!AU19</f>
        <v>0</v>
      </c>
      <c r="W17" s="335">
        <f>'2018-19 v Site Summary'!AV19</f>
        <v>10.193679918450561</v>
      </c>
      <c r="X17" s="335">
        <f>'2018-19 v Site Summary'!AW19</f>
        <v>0</v>
      </c>
      <c r="Y17" s="335">
        <f>'2018-19 v Site Summary'!AX19</f>
        <v>0</v>
      </c>
      <c r="Z17" s="335">
        <f>'2018-19 v Site Summary'!AY19</f>
        <v>0</v>
      </c>
      <c r="AA17" s="335">
        <f>'2018-19 v Site Summary'!AZ19</f>
        <v>0</v>
      </c>
      <c r="AB17" s="335">
        <f>'2018-19 v Site Summary'!BA19</f>
        <v>0</v>
      </c>
      <c r="AC17" s="335">
        <f>'2018-19 v Site Summary'!BB19</f>
        <v>285.42303771661574</v>
      </c>
      <c r="AD17" s="335">
        <f>'2018-19 v Site Summary'!BC19</f>
        <v>0</v>
      </c>
      <c r="AE17" s="335">
        <f>'2018-19 v Site Summary'!BD19</f>
        <v>0</v>
      </c>
      <c r="AF17" s="335">
        <f>'2018-19 v Site Summary'!BE19</f>
        <v>0</v>
      </c>
      <c r="AG17" s="335">
        <f>'2018-19 v Site Summary'!BF19</f>
        <v>0</v>
      </c>
      <c r="AH17" s="267"/>
      <c r="AI17" s="267"/>
      <c r="AJ17" s="267"/>
      <c r="AK17" s="267"/>
      <c r="AL17" s="267"/>
      <c r="AM17" s="267"/>
      <c r="AN17" s="267"/>
      <c r="AO17" s="267"/>
      <c r="AP17" s="267"/>
      <c r="AQ17" s="267"/>
      <c r="AR17" s="419"/>
      <c r="AS17" s="419"/>
      <c r="AT17" s="419"/>
      <c r="AU17" s="419"/>
      <c r="AV17" s="419"/>
      <c r="AW17" s="419"/>
      <c r="AX17" s="419"/>
      <c r="AY17" s="419"/>
      <c r="AZ17" s="419"/>
      <c r="BA17" s="419"/>
      <c r="BB17" s="419"/>
      <c r="BC17" s="419"/>
      <c r="BD17" s="419"/>
      <c r="BE17" s="419"/>
      <c r="BF17" s="419"/>
      <c r="BG17" s="419"/>
      <c r="BH17" s="419"/>
      <c r="BI17" s="419"/>
      <c r="BJ17" s="419"/>
      <c r="BK17" s="419"/>
      <c r="BL17" s="419"/>
      <c r="BM17" s="419"/>
      <c r="BN17" s="419"/>
      <c r="BO17" s="419"/>
      <c r="BP17" s="419"/>
      <c r="BQ17" s="419"/>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row>
    <row r="18" spans="1:242" s="308" customFormat="1" ht="18">
      <c r="A18" s="308" t="s">
        <v>118</v>
      </c>
      <c r="B18" s="318" t="s">
        <v>251</v>
      </c>
      <c r="C18" s="308" t="s">
        <v>219</v>
      </c>
      <c r="D18" s="308">
        <v>0</v>
      </c>
      <c r="E18" s="330">
        <f>'2018-19 v Site Summary'!E20</f>
        <v>36.879999999999995</v>
      </c>
      <c r="F18" s="330">
        <f>'2018-19 v Site Summary'!F20</f>
        <v>32.96</v>
      </c>
      <c r="G18" s="330">
        <f>'2018-19 v Site Summary'!G20</f>
        <v>9.4933333333333323</v>
      </c>
      <c r="H18" s="330">
        <f>'2018-19 v Site Summary'!H20</f>
        <v>0.13333333333333333</v>
      </c>
      <c r="I18" s="330">
        <f>'2018-19 v Site Summary'!I20</f>
        <v>2.6666666666666665E-2</v>
      </c>
      <c r="J18" s="330">
        <f>'2018-19 v Site Summary'!J20</f>
        <v>0</v>
      </c>
      <c r="K18" s="330">
        <f>'2018-19 v Site Summary'!K20</f>
        <v>0.08</v>
      </c>
      <c r="L18" s="330">
        <f>'2018-19 v Site Summary'!L20</f>
        <v>2.6666666666666665E-2</v>
      </c>
      <c r="M18" s="330">
        <f>'2018-19 v Site Summary'!M20</f>
        <v>0.24</v>
      </c>
      <c r="N18" s="330">
        <f>'2018-19 v Site Summary'!N20</f>
        <v>0</v>
      </c>
      <c r="O18" s="330">
        <f>'2018-19 v Site Summary'!O20</f>
        <v>0.08</v>
      </c>
      <c r="P18" s="330">
        <f>'2018-19 v Site Summary'!P20</f>
        <v>0</v>
      </c>
      <c r="Q18" s="434"/>
      <c r="R18" s="306" t="s">
        <v>118</v>
      </c>
      <c r="S18" s="315">
        <v>2019</v>
      </c>
      <c r="T18" s="312" t="s">
        <v>250</v>
      </c>
      <c r="U18" s="1536"/>
      <c r="V18" s="335">
        <f>'2018-19 v Site Summary'!AU20</f>
        <v>65.88</v>
      </c>
      <c r="W18" s="335">
        <f>'2018-19 v Site Summary'!AV20</f>
        <v>279.99</v>
      </c>
      <c r="X18" s="335">
        <f>'2018-19 v Site Summary'!AW20</f>
        <v>312.93</v>
      </c>
      <c r="Y18" s="335">
        <f>'2018-19 v Site Summary'!AX20</f>
        <v>0</v>
      </c>
      <c r="Z18" s="335">
        <f>'2018-19 v Site Summary'!AY20</f>
        <v>0</v>
      </c>
      <c r="AA18" s="335">
        <f>'2018-19 v Site Summary'!AZ20</f>
        <v>5.49</v>
      </c>
      <c r="AB18" s="335">
        <f>'2018-19 v Site Summary'!BA20</f>
        <v>126.27</v>
      </c>
      <c r="AC18" s="335">
        <f>'2018-19 v Site Summary'!BB20</f>
        <v>0</v>
      </c>
      <c r="AD18" s="335">
        <f>'2018-19 v Site Summary'!BC20</f>
        <v>0</v>
      </c>
      <c r="AE18" s="335">
        <f>'2018-19 v Site Summary'!BD20</f>
        <v>0</v>
      </c>
      <c r="AF18" s="335">
        <f>'2018-19 v Site Summary'!BE20</f>
        <v>21.96</v>
      </c>
      <c r="AG18" s="335">
        <f>'2018-19 v Site Summary'!BF20</f>
        <v>0</v>
      </c>
      <c r="AH18" s="267"/>
      <c r="AI18" s="267"/>
      <c r="AJ18" s="267"/>
      <c r="AK18" s="267"/>
      <c r="AL18" s="267"/>
      <c r="AM18" s="267"/>
      <c r="AN18" s="267"/>
      <c r="AO18" s="267"/>
      <c r="AP18" s="267"/>
      <c r="AQ18" s="267"/>
      <c r="AR18" s="419"/>
      <c r="AS18" s="419"/>
      <c r="AT18" s="419"/>
      <c r="AU18" s="419"/>
      <c r="AV18" s="419"/>
      <c r="AW18" s="419"/>
      <c r="AX18" s="419"/>
      <c r="AY18" s="419"/>
      <c r="AZ18" s="419"/>
      <c r="BA18" s="419"/>
      <c r="BB18" s="419"/>
      <c r="BC18" s="419"/>
      <c r="BD18" s="419"/>
      <c r="BE18" s="419"/>
      <c r="BF18" s="419"/>
      <c r="BG18" s="419"/>
      <c r="BH18" s="419"/>
      <c r="BI18" s="419"/>
      <c r="BJ18" s="419"/>
      <c r="BK18" s="419"/>
      <c r="BL18" s="419"/>
      <c r="BM18" s="419"/>
      <c r="BN18" s="419"/>
      <c r="BO18" s="419"/>
      <c r="BP18" s="419"/>
      <c r="BQ18" s="419"/>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row>
    <row r="19" spans="1:242" s="13" customFormat="1" ht="18">
      <c r="A19" s="307"/>
      <c r="B19" s="327" t="s">
        <v>254</v>
      </c>
      <c r="C19" s="328" t="s">
        <v>257</v>
      </c>
      <c r="D19" s="1535"/>
      <c r="E19" s="331">
        <v>20.387023832348376</v>
      </c>
      <c r="F19" s="331">
        <v>111.77793461442498</v>
      </c>
      <c r="G19" s="331">
        <v>10.337472289362294</v>
      </c>
      <c r="H19" s="331">
        <v>1.6360521589077368</v>
      </c>
      <c r="I19" s="331">
        <v>0</v>
      </c>
      <c r="J19" s="331">
        <v>0</v>
      </c>
      <c r="K19" s="331">
        <v>0</v>
      </c>
      <c r="L19" s="331">
        <v>3.3333333333333333E-2</v>
      </c>
      <c r="M19" s="331">
        <v>0</v>
      </c>
      <c r="N19" s="331">
        <v>0</v>
      </c>
      <c r="O19" s="331" t="e">
        <v>#DIV/0!</v>
      </c>
      <c r="P19" s="331">
        <v>1.2460307350112165</v>
      </c>
      <c r="Q19" s="434"/>
      <c r="R19" s="307"/>
      <c r="S19" s="327" t="s">
        <v>254</v>
      </c>
      <c r="T19" s="328" t="s">
        <v>257</v>
      </c>
      <c r="U19" s="430"/>
      <c r="V19" s="267" t="e">
        <v>#DIV/0!</v>
      </c>
      <c r="W19" s="267" t="e">
        <v>#DIV/0!</v>
      </c>
      <c r="X19" s="267" t="e">
        <v>#DIV/0!</v>
      </c>
      <c r="Y19" s="267" t="e">
        <v>#DIV/0!</v>
      </c>
      <c r="Z19" s="267" t="e">
        <v>#DIV/0!</v>
      </c>
      <c r="AA19" s="267" t="e">
        <v>#DIV/0!</v>
      </c>
      <c r="AB19" s="267" t="e">
        <v>#DIV/0!</v>
      </c>
      <c r="AC19" s="267" t="e">
        <v>#DIV/0!</v>
      </c>
      <c r="AD19" s="267" t="e">
        <v>#DIV/0!</v>
      </c>
      <c r="AE19" s="267" t="e">
        <v>#DIV/0!</v>
      </c>
      <c r="AF19" s="267" t="e">
        <v>#DIV/0!</v>
      </c>
      <c r="AG19" s="267" t="e">
        <v>#DIV/0!</v>
      </c>
      <c r="AH19" s="267"/>
      <c r="AI19" s="267"/>
      <c r="AJ19" s="267"/>
      <c r="AK19" s="267"/>
      <c r="AL19" s="267"/>
      <c r="AM19" s="267"/>
      <c r="AN19" s="267"/>
      <c r="AO19" s="267"/>
      <c r="AP19" s="267"/>
      <c r="AQ19" s="267"/>
      <c r="AR19" s="419"/>
      <c r="AS19" s="419"/>
      <c r="AT19" s="419"/>
      <c r="AU19" s="419"/>
      <c r="AV19" s="419"/>
      <c r="AW19" s="419"/>
      <c r="AX19" s="419"/>
      <c r="AY19" s="419"/>
      <c r="AZ19" s="419"/>
      <c r="BA19" s="419"/>
      <c r="BB19" s="419"/>
      <c r="BC19" s="419"/>
      <c r="BD19" s="419"/>
      <c r="BE19" s="419"/>
      <c r="BF19" s="419"/>
      <c r="BG19" s="419"/>
      <c r="BH19" s="419"/>
      <c r="BI19" s="419"/>
      <c r="BJ19" s="419"/>
      <c r="BK19" s="419"/>
      <c r="BL19" s="419"/>
      <c r="BM19" s="419"/>
      <c r="BN19" s="419"/>
      <c r="BO19" s="419"/>
      <c r="BP19" s="419"/>
      <c r="BQ19" s="4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row>
    <row r="20" spans="1:242" s="13" customFormat="1" ht="18">
      <c r="A20" s="307"/>
      <c r="B20" s="327" t="s">
        <v>255</v>
      </c>
      <c r="C20" s="328" t="s">
        <v>257</v>
      </c>
      <c r="D20" s="1535"/>
      <c r="E20" s="331">
        <v>30.960292849605494</v>
      </c>
      <c r="F20" s="331">
        <v>16.161210075706304</v>
      </c>
      <c r="G20" s="331">
        <v>4.207168485652395</v>
      </c>
      <c r="H20" s="331">
        <v>0.10327955589886445</v>
      </c>
      <c r="I20" s="331">
        <v>2.6666666666666665E-2</v>
      </c>
      <c r="J20" s="331">
        <v>0</v>
      </c>
      <c r="K20" s="331">
        <v>8.0000000000000016E-2</v>
      </c>
      <c r="L20" s="331">
        <v>2.6666666666666665E-2</v>
      </c>
      <c r="M20" s="331">
        <v>0.24</v>
      </c>
      <c r="N20" s="331">
        <v>0</v>
      </c>
      <c r="O20" s="331">
        <v>8.0000000000000016E-2</v>
      </c>
      <c r="P20" s="331">
        <v>0</v>
      </c>
      <c r="Q20" s="434"/>
      <c r="R20" s="307"/>
      <c r="S20" s="327" t="s">
        <v>255</v>
      </c>
      <c r="T20" s="328" t="s">
        <v>257</v>
      </c>
      <c r="U20" s="430"/>
      <c r="V20" s="267">
        <v>10.980000000000055</v>
      </c>
      <c r="W20" s="267">
        <v>137.25</v>
      </c>
      <c r="X20" s="267">
        <v>301.95</v>
      </c>
      <c r="Y20" s="267">
        <v>0</v>
      </c>
      <c r="Z20" s="267">
        <v>0</v>
      </c>
      <c r="AA20" s="267">
        <v>5.4899999999999993</v>
      </c>
      <c r="AB20" s="267">
        <v>115.29</v>
      </c>
      <c r="AC20" s="267">
        <v>0</v>
      </c>
      <c r="AD20" s="267">
        <v>0</v>
      </c>
      <c r="AE20" s="267">
        <v>0</v>
      </c>
      <c r="AF20" s="267">
        <v>21.959999999999997</v>
      </c>
      <c r="AG20" s="267">
        <v>0</v>
      </c>
      <c r="AH20" s="267"/>
      <c r="AI20" s="267"/>
      <c r="AJ20" s="267"/>
      <c r="AK20" s="267"/>
      <c r="AL20" s="267"/>
      <c r="AM20" s="267"/>
      <c r="AN20" s="267"/>
      <c r="AO20" s="267"/>
      <c r="AP20" s="267"/>
      <c r="AQ20" s="267"/>
      <c r="AR20" s="419"/>
      <c r="AS20" s="419"/>
      <c r="AT20" s="419"/>
      <c r="AU20" s="419"/>
      <c r="AV20" s="419"/>
      <c r="AW20" s="419"/>
      <c r="AX20" s="419"/>
      <c r="AY20" s="419"/>
      <c r="AZ20" s="419"/>
      <c r="BA20" s="419"/>
      <c r="BB20" s="419"/>
      <c r="BC20" s="419"/>
      <c r="BD20" s="419"/>
      <c r="BE20" s="419"/>
      <c r="BF20" s="419"/>
      <c r="BG20" s="419"/>
      <c r="BH20" s="419"/>
      <c r="BI20" s="419"/>
      <c r="BJ20" s="419"/>
      <c r="BK20" s="419"/>
      <c r="BL20" s="419"/>
      <c r="BM20" s="419"/>
      <c r="BN20" s="419"/>
      <c r="BO20" s="419"/>
      <c r="BP20" s="419"/>
      <c r="BQ20" s="419"/>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row>
    <row r="21" spans="1:242" s="308" customFormat="1" ht="18">
      <c r="A21" s="308" t="s">
        <v>89</v>
      </c>
      <c r="B21" s="318" t="s">
        <v>249</v>
      </c>
      <c r="C21" s="308" t="s">
        <v>219</v>
      </c>
      <c r="E21" s="330">
        <f>'2018-19 v Site Summary'!E23</f>
        <v>26.476190476190478</v>
      </c>
      <c r="F21" s="330">
        <f>'2018-19 v Site Summary'!F23</f>
        <v>0.19047619047619047</v>
      </c>
      <c r="G21" s="330">
        <f>'2018-19 v Site Summary'!G23</f>
        <v>1.8476190476190479</v>
      </c>
      <c r="H21" s="330">
        <f>'2018-19 v Site Summary'!H23</f>
        <v>4.8952380952380947</v>
      </c>
      <c r="I21" s="330">
        <f>'2018-19 v Site Summary'!I23</f>
        <v>1.9047619047619046E-2</v>
      </c>
      <c r="J21" s="330">
        <f>'2018-19 v Site Summary'!J23</f>
        <v>0.26666666666666666</v>
      </c>
      <c r="K21" s="330">
        <f>'2018-19 v Site Summary'!K23</f>
        <v>0</v>
      </c>
      <c r="L21" s="330">
        <f>'2018-19 v Site Summary'!L23</f>
        <v>0.32380952380952382</v>
      </c>
      <c r="M21" s="330">
        <f>'2018-19 v Site Summary'!M23</f>
        <v>0</v>
      </c>
      <c r="N21" s="330">
        <f>'2018-19 v Site Summary'!N23</f>
        <v>0</v>
      </c>
      <c r="O21" s="330">
        <f>'2018-19 v Site Summary'!O23</f>
        <v>0</v>
      </c>
      <c r="P21" s="330">
        <f>'2018-19 v Site Summary'!P23</f>
        <v>0</v>
      </c>
      <c r="Q21" s="434"/>
      <c r="R21" s="306" t="s">
        <v>89</v>
      </c>
      <c r="S21" s="315" t="s">
        <v>254</v>
      </c>
      <c r="T21" s="312" t="s">
        <v>250</v>
      </c>
      <c r="U21" s="1536"/>
      <c r="V21" s="335">
        <f>'2018-19 v Site Summary'!AU23</f>
        <v>2502.5484199796124</v>
      </c>
      <c r="W21" s="335">
        <f>'2018-19 v Site Summary'!AV23</f>
        <v>463.81243628950051</v>
      </c>
      <c r="X21" s="335">
        <f>'2018-19 v Site Summary'!AW23</f>
        <v>20.387359836901123</v>
      </c>
      <c r="Y21" s="335">
        <f>'2018-19 v Site Summary'!AX23</f>
        <v>2.5484199796126403</v>
      </c>
      <c r="Z21" s="335">
        <f>'2018-19 v Site Summary'!AY23</f>
        <v>0</v>
      </c>
      <c r="AA21" s="335">
        <f>'2018-19 v Site Summary'!AZ23</f>
        <v>5.0968399592252807</v>
      </c>
      <c r="AB21" s="335">
        <f>'2018-19 v Site Summary'!BA23</f>
        <v>0</v>
      </c>
      <c r="AC21" s="335">
        <f>'2018-19 v Site Summary'!BB23</f>
        <v>10.193679918450561</v>
      </c>
      <c r="AD21" s="335">
        <f>'2018-19 v Site Summary'!BC23</f>
        <v>2.5484199796126403</v>
      </c>
      <c r="AE21" s="335">
        <f>'2018-19 v Site Summary'!BD23</f>
        <v>0</v>
      </c>
      <c r="AF21" s="335">
        <f>'2018-19 v Site Summary'!BE23</f>
        <v>0</v>
      </c>
      <c r="AG21" s="335">
        <f>'2018-19 v Site Summary'!BF23</f>
        <v>0</v>
      </c>
      <c r="AH21" s="267"/>
      <c r="AI21" s="267"/>
      <c r="AJ21" s="267"/>
      <c r="AK21" s="267"/>
      <c r="AL21" s="267"/>
      <c r="AM21" s="267"/>
      <c r="AN21" s="267"/>
      <c r="AO21" s="267"/>
      <c r="AP21" s="267"/>
      <c r="AQ21" s="267"/>
      <c r="AR21" s="419"/>
      <c r="AS21" s="419"/>
      <c r="AT21" s="419"/>
      <c r="AU21" s="419"/>
      <c r="AV21" s="419"/>
      <c r="AW21" s="419"/>
      <c r="AX21" s="419"/>
      <c r="AY21" s="419"/>
      <c r="AZ21" s="419"/>
      <c r="BA21" s="419"/>
      <c r="BB21" s="419"/>
      <c r="BC21" s="419"/>
      <c r="BD21" s="419"/>
      <c r="BE21" s="419"/>
      <c r="BF21" s="419"/>
      <c r="BG21" s="419"/>
      <c r="BH21" s="419"/>
      <c r="BI21" s="419"/>
      <c r="BJ21" s="419"/>
      <c r="BK21" s="419"/>
      <c r="BL21" s="419"/>
      <c r="BM21" s="419"/>
      <c r="BN21" s="419"/>
      <c r="BO21" s="419"/>
      <c r="BP21" s="419"/>
      <c r="BQ21" s="419"/>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row>
    <row r="22" spans="1:242" s="308" customFormat="1" ht="18">
      <c r="A22" s="308" t="s">
        <v>89</v>
      </c>
      <c r="B22" s="318" t="s">
        <v>251</v>
      </c>
      <c r="C22" s="308" t="s">
        <v>219</v>
      </c>
      <c r="D22" s="308">
        <v>0</v>
      </c>
      <c r="E22" s="330">
        <f>'2018-19 v Site Summary'!E24</f>
        <v>2.8266666666666667</v>
      </c>
      <c r="F22" s="330">
        <f>'2018-19 v Site Summary'!F24</f>
        <v>25.413333333333334</v>
      </c>
      <c r="G22" s="330">
        <f>'2018-19 v Site Summary'!G24</f>
        <v>4.879999999999999</v>
      </c>
      <c r="H22" s="330">
        <f>'2018-19 v Site Summary'!H24</f>
        <v>4.3466666666666658</v>
      </c>
      <c r="I22" s="330">
        <f>'2018-19 v Site Summary'!I24</f>
        <v>0</v>
      </c>
      <c r="J22" s="330">
        <f>'2018-19 v Site Summary'!J24</f>
        <v>0</v>
      </c>
      <c r="K22" s="330">
        <f>'2018-19 v Site Summary'!K24</f>
        <v>0.10666666666666666</v>
      </c>
      <c r="L22" s="330">
        <f>'2018-19 v Site Summary'!L24</f>
        <v>5.333333333333333E-2</v>
      </c>
      <c r="M22" s="330">
        <f>'2018-19 v Site Summary'!M24</f>
        <v>0.04</v>
      </c>
      <c r="N22" s="330">
        <f>'2018-19 v Site Summary'!N24</f>
        <v>0</v>
      </c>
      <c r="O22" s="330">
        <f>'2018-19 v Site Summary'!O24</f>
        <v>0.12</v>
      </c>
      <c r="P22" s="330">
        <f>'2018-19 v Site Summary'!P24</f>
        <v>0</v>
      </c>
      <c r="Q22" s="434"/>
      <c r="R22" s="306" t="s">
        <v>89</v>
      </c>
      <c r="S22" s="315">
        <v>2019</v>
      </c>
      <c r="T22" s="312" t="s">
        <v>250</v>
      </c>
      <c r="U22" s="1536"/>
      <c r="V22" s="335">
        <f>'2018-19 v Site Summary'!AU24</f>
        <v>95.160000000000011</v>
      </c>
      <c r="W22" s="335">
        <f>'2018-19 v Site Summary'!AV24</f>
        <v>47.580000000000005</v>
      </c>
      <c r="X22" s="335">
        <f>'2018-19 v Site Summary'!AW24</f>
        <v>0</v>
      </c>
      <c r="Y22" s="335">
        <f>'2018-19 v Site Summary'!AX24</f>
        <v>3.66</v>
      </c>
      <c r="Z22" s="335">
        <f>'2018-19 v Site Summary'!AY24</f>
        <v>32.940000000000005</v>
      </c>
      <c r="AA22" s="335">
        <f>'2018-19 v Site Summary'!AZ24</f>
        <v>7.32</v>
      </c>
      <c r="AB22" s="335">
        <f>'2018-19 v Site Summary'!BA24</f>
        <v>0</v>
      </c>
      <c r="AC22" s="335">
        <f>'2018-19 v Site Summary'!BB24</f>
        <v>0</v>
      </c>
      <c r="AD22" s="335">
        <f>'2018-19 v Site Summary'!BC24</f>
        <v>7.32</v>
      </c>
      <c r="AE22" s="335">
        <f>'2018-19 v Site Summary'!BD24</f>
        <v>0</v>
      </c>
      <c r="AF22" s="335">
        <f>'2018-19 v Site Summary'!BE24</f>
        <v>0</v>
      </c>
      <c r="AG22" s="335">
        <f>'2018-19 v Site Summary'!BF24</f>
        <v>0</v>
      </c>
      <c r="AH22" s="267"/>
      <c r="AI22" s="267"/>
      <c r="AJ22" s="267"/>
      <c r="AK22" s="267"/>
      <c r="AL22" s="267"/>
      <c r="AM22" s="267"/>
      <c r="AN22" s="267"/>
      <c r="AO22" s="267"/>
      <c r="AP22" s="267"/>
      <c r="AQ22" s="267"/>
      <c r="AR22" s="419"/>
      <c r="AS22" s="419"/>
      <c r="AT22" s="419"/>
      <c r="AU22" s="419"/>
      <c r="AV22" s="419"/>
      <c r="AW22" s="419"/>
      <c r="AX22" s="419"/>
      <c r="AY22" s="419"/>
      <c r="AZ22" s="419"/>
      <c r="BA22" s="419"/>
      <c r="BB22" s="419"/>
      <c r="BC22" s="419"/>
      <c r="BD22" s="419"/>
      <c r="BE22" s="419"/>
      <c r="BF22" s="419"/>
      <c r="BG22" s="419"/>
      <c r="BH22" s="419"/>
      <c r="BI22" s="419"/>
      <c r="BJ22" s="419"/>
      <c r="BK22" s="419"/>
      <c r="BL22" s="419"/>
      <c r="BM22" s="419"/>
      <c r="BN22" s="419"/>
      <c r="BO22" s="419"/>
      <c r="BP22" s="419"/>
      <c r="BQ22" s="419"/>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row>
    <row r="23" spans="1:242" s="13" customFormat="1" ht="18">
      <c r="A23" s="307"/>
      <c r="B23" s="327" t="s">
        <v>254</v>
      </c>
      <c r="C23" s="328" t="s">
        <v>257</v>
      </c>
      <c r="D23" s="1535"/>
      <c r="E23" s="331">
        <v>11.895483368294949</v>
      </c>
      <c r="F23" s="331">
        <v>0.1083093467252824</v>
      </c>
      <c r="G23" s="331">
        <v>1.0118571417366418</v>
      </c>
      <c r="H23" s="331">
        <v>2.6821320250029608</v>
      </c>
      <c r="I23" s="331">
        <v>1.9047619047619046E-2</v>
      </c>
      <c r="J23" s="331">
        <v>0.26666666666666666</v>
      </c>
      <c r="K23" s="331">
        <v>0</v>
      </c>
      <c r="L23" s="331">
        <v>0.21352599010539985</v>
      </c>
      <c r="M23" s="331">
        <v>0</v>
      </c>
      <c r="N23" s="331">
        <v>0</v>
      </c>
      <c r="O23" s="331" t="e">
        <v>#DIV/0!</v>
      </c>
      <c r="P23" s="331">
        <v>0</v>
      </c>
      <c r="Q23" s="434"/>
      <c r="R23" s="307"/>
      <c r="S23" s="327" t="s">
        <v>254</v>
      </c>
      <c r="T23" s="328" t="s">
        <v>257</v>
      </c>
      <c r="U23" s="430"/>
      <c r="V23" s="267">
        <v>2401.3076912265628</v>
      </c>
      <c r="W23" s="267">
        <v>191.4540262078792</v>
      </c>
      <c r="X23" s="267">
        <v>17.158520112745634</v>
      </c>
      <c r="Y23" s="267">
        <v>2.5484199796126403</v>
      </c>
      <c r="Z23" s="267">
        <v>0</v>
      </c>
      <c r="AA23" s="267">
        <v>5.0968399592252807</v>
      </c>
      <c r="AB23" s="267">
        <v>0</v>
      </c>
      <c r="AC23" s="267">
        <v>10.193679918450561</v>
      </c>
      <c r="AD23" s="267">
        <v>2.5484199796126403</v>
      </c>
      <c r="AE23" s="267">
        <v>0</v>
      </c>
      <c r="AF23" s="267" t="e">
        <v>#DIV/0!</v>
      </c>
      <c r="AG23" s="267">
        <v>0</v>
      </c>
      <c r="AH23" s="267" t="e">
        <v>#DIV/0!</v>
      </c>
      <c r="AI23" s="267"/>
      <c r="AJ23" s="267"/>
      <c r="AK23" s="267"/>
      <c r="AL23" s="267"/>
      <c r="AM23" s="267"/>
      <c r="AN23" s="267"/>
      <c r="AO23" s="267"/>
      <c r="AP23" s="267"/>
      <c r="AQ23" s="267"/>
      <c r="AR23" s="419"/>
      <c r="AS23" s="419"/>
      <c r="AT23" s="419"/>
      <c r="AU23" s="419"/>
      <c r="AV23" s="419"/>
      <c r="AW23" s="419"/>
      <c r="AX23" s="419"/>
      <c r="AY23" s="419"/>
      <c r="AZ23" s="419"/>
      <c r="BA23" s="419"/>
      <c r="BB23" s="419"/>
      <c r="BC23" s="419"/>
      <c r="BD23" s="419"/>
      <c r="BE23" s="419"/>
      <c r="BF23" s="419"/>
      <c r="BG23" s="419"/>
      <c r="BH23" s="419"/>
      <c r="BI23" s="419"/>
      <c r="BJ23" s="419"/>
      <c r="BK23" s="419"/>
      <c r="BL23" s="419"/>
      <c r="BM23" s="419"/>
      <c r="BN23" s="419"/>
      <c r="BO23" s="419"/>
      <c r="BP23" s="419"/>
      <c r="BQ23" s="419"/>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row>
    <row r="24" spans="1:242" s="13" customFormat="1" ht="18">
      <c r="A24" s="307"/>
      <c r="B24" s="327" t="s">
        <v>255</v>
      </c>
      <c r="C24" s="328" t="s">
        <v>257</v>
      </c>
      <c r="D24" s="1535"/>
      <c r="E24" s="331">
        <v>2.2478346233268942</v>
      </c>
      <c r="F24" s="331">
        <v>32.71147342794513</v>
      </c>
      <c r="G24" s="331">
        <v>3.2500130725587986</v>
      </c>
      <c r="H24" s="331">
        <v>0.28641975308641981</v>
      </c>
      <c r="I24" s="331">
        <v>4.9382716049382715E-3</v>
      </c>
      <c r="J24" s="331">
        <v>0</v>
      </c>
      <c r="K24" s="331">
        <v>1.4814814814814814E-2</v>
      </c>
      <c r="L24" s="331">
        <v>9.876543209876543E-3</v>
      </c>
      <c r="M24" s="331">
        <v>4.4444444444444446E-2</v>
      </c>
      <c r="N24" s="331">
        <v>0</v>
      </c>
      <c r="O24" s="331">
        <v>0.04</v>
      </c>
      <c r="P24" s="331">
        <v>0.19753086419753088</v>
      </c>
      <c r="Q24" s="434"/>
      <c r="R24" s="307"/>
      <c r="S24" s="327" t="s">
        <v>255</v>
      </c>
      <c r="T24" s="328" t="s">
        <v>257</v>
      </c>
      <c r="U24" s="430"/>
      <c r="V24" s="267">
        <v>79.26245264941025</v>
      </c>
      <c r="W24" s="267">
        <v>31.271053707862169</v>
      </c>
      <c r="X24" s="267">
        <v>0</v>
      </c>
      <c r="Y24" s="267">
        <v>3.6600000000000006</v>
      </c>
      <c r="Z24" s="267">
        <v>32.940000000000005</v>
      </c>
      <c r="AA24" s="267">
        <v>7.3200000000000012</v>
      </c>
      <c r="AB24" s="267">
        <v>0</v>
      </c>
      <c r="AC24" s="267">
        <v>0</v>
      </c>
      <c r="AD24" s="267">
        <v>7.3200000000000012</v>
      </c>
      <c r="AE24" s="267">
        <v>0</v>
      </c>
      <c r="AF24" s="267">
        <v>0</v>
      </c>
      <c r="AG24" s="267">
        <v>0</v>
      </c>
      <c r="AH24" s="267" t="e">
        <v>#DIV/0!</v>
      </c>
      <c r="AJ24" s="267"/>
      <c r="AK24" s="267"/>
      <c r="AL24" s="267"/>
      <c r="AM24" s="267"/>
      <c r="AN24" s="267"/>
      <c r="AO24" s="267"/>
      <c r="AP24" s="267"/>
      <c r="AQ24" s="267"/>
      <c r="AR24" s="419"/>
      <c r="AS24" s="419"/>
      <c r="AT24" s="419"/>
      <c r="AU24" s="419"/>
      <c r="AV24" s="419"/>
      <c r="AW24" s="419"/>
      <c r="AX24" s="419"/>
      <c r="AY24" s="419"/>
      <c r="AZ24" s="419"/>
      <c r="BA24" s="419"/>
      <c r="BB24" s="419"/>
      <c r="BC24" s="419"/>
      <c r="BD24" s="419"/>
      <c r="BE24" s="419"/>
      <c r="BF24" s="419"/>
      <c r="BG24" s="419"/>
      <c r="BH24" s="419"/>
      <c r="BI24" s="419"/>
      <c r="BJ24" s="419"/>
      <c r="BK24" s="419"/>
      <c r="BL24" s="419"/>
      <c r="BM24" s="419"/>
      <c r="BN24" s="419"/>
      <c r="BO24" s="419"/>
      <c r="BP24" s="419"/>
      <c r="BQ24" s="419"/>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row>
    <row r="25" spans="1:242" s="308" customFormat="1" ht="18">
      <c r="A25" s="308" t="s">
        <v>92</v>
      </c>
      <c r="B25" s="318" t="s">
        <v>249</v>
      </c>
      <c r="C25" s="308" t="s">
        <v>219</v>
      </c>
      <c r="E25" s="330">
        <f>'2018-19 v Site Summary'!E27</f>
        <v>31.360000000000003</v>
      </c>
      <c r="F25" s="330">
        <f>'2018-19 v Site Summary'!F27</f>
        <v>0</v>
      </c>
      <c r="G25" s="330">
        <f>'2018-19 v Site Summary'!G27</f>
        <v>2.0799999999999996</v>
      </c>
      <c r="H25" s="330">
        <f>'2018-19 v Site Summary'!H27</f>
        <v>1.6400000000000001</v>
      </c>
      <c r="I25" s="330">
        <f>'2018-19 v Site Summary'!I27</f>
        <v>1.3333333333333332E-2</v>
      </c>
      <c r="J25" s="330">
        <f>'2018-19 v Site Summary'!J27</f>
        <v>0.08</v>
      </c>
      <c r="K25" s="330">
        <f>'2018-19 v Site Summary'!K27</f>
        <v>6.666666666666668E-2</v>
      </c>
      <c r="L25" s="330">
        <f>'2018-19 v Site Summary'!L27</f>
        <v>5.333333333333333E-2</v>
      </c>
      <c r="M25" s="330">
        <f>'2018-19 v Site Summary'!M27</f>
        <v>0</v>
      </c>
      <c r="N25" s="330">
        <f>'2018-19 v Site Summary'!N27</f>
        <v>0</v>
      </c>
      <c r="O25" s="330">
        <f>'2018-19 v Site Summary'!O27</f>
        <v>0</v>
      </c>
      <c r="P25" s="330">
        <f>'2018-19 v Site Summary'!P27</f>
        <v>0</v>
      </c>
      <c r="Q25" s="434"/>
      <c r="R25" s="306" t="s">
        <v>92</v>
      </c>
      <c r="S25" s="315" t="s">
        <v>254</v>
      </c>
      <c r="T25" s="312" t="s">
        <v>250</v>
      </c>
      <c r="U25" s="1536"/>
      <c r="V25" s="335">
        <f>'2018-19 v Site Summary'!AU27</f>
        <v>1196.0584437648658</v>
      </c>
      <c r="W25" s="335">
        <f>'2018-19 v Site Summary'!AV27</f>
        <v>91.743119266055047</v>
      </c>
      <c r="X25" s="335">
        <f>'2018-19 v Site Summary'!AW27</f>
        <v>10.193679918450561</v>
      </c>
      <c r="Y25" s="335">
        <f>'2018-19 v Site Summary'!AX27</f>
        <v>3.3978933061501873</v>
      </c>
      <c r="Z25" s="335">
        <f>'2018-19 v Site Summary'!AY27</f>
        <v>0</v>
      </c>
      <c r="AA25" s="335">
        <f>'2018-19 v Site Summary'!AZ27</f>
        <v>30.581039755351682</v>
      </c>
      <c r="AB25" s="335">
        <f>'2018-19 v Site Summary'!BA27</f>
        <v>0</v>
      </c>
      <c r="AC25" s="335">
        <f>'2018-19 v Site Summary'!BB27</f>
        <v>0</v>
      </c>
      <c r="AD25" s="335">
        <f>'2018-19 v Site Summary'!BC27</f>
        <v>0</v>
      </c>
      <c r="AE25" s="335">
        <f>'2018-19 v Site Summary'!BD27</f>
        <v>0</v>
      </c>
      <c r="AF25" s="335">
        <f>'2018-19 v Site Summary'!BE27</f>
        <v>0</v>
      </c>
      <c r="AG25" s="335">
        <f>'2018-19 v Site Summary'!BF27</f>
        <v>0</v>
      </c>
      <c r="AH25" s="267"/>
      <c r="AI25" s="267"/>
      <c r="AJ25" s="267"/>
      <c r="AK25" s="267"/>
      <c r="AL25" s="267"/>
      <c r="AM25" s="267"/>
      <c r="AN25" s="267"/>
      <c r="AO25" s="267"/>
      <c r="AP25" s="267"/>
      <c r="AQ25" s="267"/>
      <c r="AR25" s="419"/>
      <c r="AS25" s="419"/>
      <c r="AT25" s="419"/>
      <c r="AU25" s="419"/>
      <c r="AV25" s="419"/>
      <c r="AW25" s="419"/>
      <c r="AX25" s="419"/>
      <c r="AY25" s="419"/>
      <c r="AZ25" s="419"/>
      <c r="BA25" s="419"/>
      <c r="BB25" s="419"/>
      <c r="BC25" s="419"/>
      <c r="BD25" s="419"/>
      <c r="BE25" s="419"/>
      <c r="BF25" s="419"/>
      <c r="BG25" s="419"/>
      <c r="BH25" s="419"/>
      <c r="BI25" s="419"/>
      <c r="BJ25" s="419"/>
      <c r="BK25" s="419"/>
      <c r="BL25" s="419"/>
      <c r="BM25" s="419"/>
      <c r="BN25" s="419"/>
      <c r="BO25" s="419"/>
      <c r="BP25" s="419"/>
      <c r="BQ25" s="419"/>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row>
    <row r="26" spans="1:242" s="308" customFormat="1" ht="18">
      <c r="A26" s="308" t="s">
        <v>92</v>
      </c>
      <c r="B26" s="318" t="s">
        <v>251</v>
      </c>
      <c r="C26" s="308" t="s">
        <v>219</v>
      </c>
      <c r="D26" s="308">
        <v>0</v>
      </c>
      <c r="E26" s="330">
        <f>'2018-19 v Site Summary'!E28</f>
        <v>9.3600000000000012</v>
      </c>
      <c r="F26" s="330">
        <f>'2018-19 v Site Summary'!F28</f>
        <v>1.1466666666666665</v>
      </c>
      <c r="G26" s="330">
        <f>'2018-19 v Site Summary'!G28</f>
        <v>1.6133333333333333</v>
      </c>
      <c r="H26" s="330">
        <f>'2018-19 v Site Summary'!H28</f>
        <v>1.1600000000000001</v>
      </c>
      <c r="I26" s="330">
        <f>'2018-19 v Site Summary'!I28</f>
        <v>0</v>
      </c>
      <c r="J26" s="330">
        <f>'2018-19 v Site Summary'!J28</f>
        <v>0</v>
      </c>
      <c r="K26" s="330">
        <f>'2018-19 v Site Summary'!K28</f>
        <v>0.42666666666666664</v>
      </c>
      <c r="L26" s="330">
        <f>'2018-19 v Site Summary'!L28</f>
        <v>0</v>
      </c>
      <c r="M26" s="330">
        <f>'2018-19 v Site Summary'!M28</f>
        <v>6.6666666666666666E-2</v>
      </c>
      <c r="N26" s="330">
        <f>'2018-19 v Site Summary'!N28</f>
        <v>0</v>
      </c>
      <c r="O26" s="330">
        <f>'2018-19 v Site Summary'!O28</f>
        <v>0</v>
      </c>
      <c r="P26" s="330">
        <f>'2018-19 v Site Summary'!P28</f>
        <v>0</v>
      </c>
      <c r="Q26" s="434"/>
      <c r="R26" s="306" t="s">
        <v>92</v>
      </c>
      <c r="S26" s="315">
        <v>2019</v>
      </c>
      <c r="T26" s="312" t="s">
        <v>250</v>
      </c>
      <c r="U26" s="1536"/>
      <c r="V26" s="335">
        <f>'2018-19 v Site Summary'!AU28</f>
        <v>36.6</v>
      </c>
      <c r="W26" s="335">
        <f>'2018-19 v Site Summary'!AV28</f>
        <v>534.36</v>
      </c>
      <c r="X26" s="335">
        <f>'2018-19 v Site Summary'!AW28</f>
        <v>0</v>
      </c>
      <c r="Y26" s="335">
        <f>'2018-19 v Site Summary'!AX28</f>
        <v>3.66</v>
      </c>
      <c r="Z26" s="335">
        <f>'2018-19 v Site Summary'!AY28</f>
        <v>234.24</v>
      </c>
      <c r="AA26" s="335">
        <f>'2018-19 v Site Summary'!AZ28</f>
        <v>3.66</v>
      </c>
      <c r="AB26" s="335">
        <f>'2018-19 v Site Summary'!BA28</f>
        <v>0</v>
      </c>
      <c r="AC26" s="335">
        <f>'2018-19 v Site Summary'!BB28</f>
        <v>0</v>
      </c>
      <c r="AD26" s="335">
        <f>'2018-19 v Site Summary'!BC28</f>
        <v>0</v>
      </c>
      <c r="AE26" s="335">
        <f>'2018-19 v Site Summary'!BD28</f>
        <v>3.66</v>
      </c>
      <c r="AF26" s="335">
        <f>'2018-19 v Site Summary'!BE28</f>
        <v>0</v>
      </c>
      <c r="AG26" s="335">
        <f>'2018-19 v Site Summary'!BF28</f>
        <v>0</v>
      </c>
      <c r="AH26" s="267"/>
      <c r="AI26" s="267"/>
      <c r="AJ26" s="267"/>
      <c r="AK26" s="267"/>
      <c r="AL26" s="267"/>
      <c r="AM26" s="267"/>
      <c r="AN26" s="267"/>
      <c r="AO26" s="267"/>
      <c r="AP26" s="267"/>
      <c r="AQ26" s="267"/>
      <c r="AR26" s="419"/>
      <c r="AS26" s="419"/>
      <c r="AT26" s="419"/>
      <c r="AU26" s="419"/>
      <c r="AV26" s="419"/>
      <c r="AW26" s="419"/>
      <c r="AX26" s="419"/>
      <c r="AY26" s="419"/>
      <c r="AZ26" s="419"/>
      <c r="BA26" s="419"/>
      <c r="BB26" s="419"/>
      <c r="BC26" s="419"/>
      <c r="BD26" s="419"/>
      <c r="BE26" s="419"/>
      <c r="BF26" s="419"/>
      <c r="BG26" s="419"/>
      <c r="BH26" s="419"/>
      <c r="BI26" s="419"/>
      <c r="BJ26" s="419"/>
      <c r="BK26" s="419"/>
      <c r="BL26" s="419"/>
      <c r="BM26" s="419"/>
      <c r="BN26" s="419"/>
      <c r="BO26" s="419"/>
      <c r="BP26" s="419"/>
      <c r="BQ26" s="419"/>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row>
    <row r="27" spans="1:242" s="13" customFormat="1" ht="18">
      <c r="A27" s="307"/>
      <c r="B27" s="327" t="s">
        <v>254</v>
      </c>
      <c r="C27" s="328" t="s">
        <v>257</v>
      </c>
      <c r="D27" s="1535"/>
      <c r="E27" s="331">
        <v>11.465560670175767</v>
      </c>
      <c r="F27" s="331">
        <v>0</v>
      </c>
      <c r="G27" s="331">
        <v>1.340012898408532</v>
      </c>
      <c r="H27" s="331">
        <v>0.60124972729133197</v>
      </c>
      <c r="I27" s="331">
        <v>1.3333333333333332E-2</v>
      </c>
      <c r="J27" s="331">
        <v>7.9999999999999988E-2</v>
      </c>
      <c r="K27" s="331">
        <v>3.583225665910466E-2</v>
      </c>
      <c r="L27" s="331">
        <v>4.0734006177385242E-2</v>
      </c>
      <c r="M27" s="331">
        <v>0</v>
      </c>
      <c r="N27" s="331">
        <v>0</v>
      </c>
      <c r="O27" s="331" t="e">
        <v>#DIV/0!</v>
      </c>
      <c r="P27" s="331">
        <v>0</v>
      </c>
      <c r="Q27" s="434"/>
      <c r="R27" s="307"/>
      <c r="S27" s="327" t="s">
        <v>254</v>
      </c>
      <c r="T27" s="328" t="s">
        <v>257</v>
      </c>
      <c r="U27" s="430"/>
      <c r="V27" s="267">
        <v>1064.8587784721037</v>
      </c>
      <c r="W27" s="267">
        <v>41.197266914652189</v>
      </c>
      <c r="X27" s="267">
        <v>10.193679918450561</v>
      </c>
      <c r="Y27" s="267">
        <v>3.3978933061501873</v>
      </c>
      <c r="Z27" s="267">
        <v>0</v>
      </c>
      <c r="AA27" s="267">
        <v>17.655971534850945</v>
      </c>
      <c r="AB27" s="267">
        <v>0</v>
      </c>
      <c r="AC27" s="267">
        <v>0</v>
      </c>
      <c r="AD27" s="267">
        <v>0</v>
      </c>
      <c r="AE27" s="267">
        <v>0</v>
      </c>
      <c r="AF27" s="267" t="e">
        <v>#DIV/0!</v>
      </c>
      <c r="AG27" s="267">
        <v>0</v>
      </c>
      <c r="AH27" s="267"/>
      <c r="AI27" s="267"/>
      <c r="AJ27" s="267"/>
      <c r="AK27" s="267"/>
      <c r="AL27" s="267"/>
      <c r="AM27" s="267"/>
      <c r="AN27" s="267"/>
      <c r="AO27" s="267"/>
      <c r="AP27" s="267"/>
      <c r="AQ27" s="267"/>
      <c r="AR27" s="419"/>
      <c r="AS27" s="419"/>
      <c r="AT27" s="419"/>
      <c r="AU27" s="419"/>
      <c r="AV27" s="419"/>
      <c r="AW27" s="419"/>
      <c r="AX27" s="419"/>
      <c r="AY27" s="419"/>
      <c r="AZ27" s="419"/>
      <c r="BA27" s="419"/>
      <c r="BB27" s="419"/>
      <c r="BC27" s="419"/>
      <c r="BD27" s="419"/>
      <c r="BE27" s="419"/>
      <c r="BF27" s="419"/>
      <c r="BG27" s="419"/>
      <c r="BH27" s="419"/>
      <c r="BI27" s="419"/>
      <c r="BJ27" s="419"/>
      <c r="BK27" s="419"/>
      <c r="BL27" s="419"/>
      <c r="BM27" s="419"/>
      <c r="BN27" s="419"/>
      <c r="BO27" s="419"/>
      <c r="BP27" s="419"/>
      <c r="BQ27" s="419"/>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row>
    <row r="28" spans="1:242" s="13" customFormat="1" ht="18">
      <c r="A28" s="307"/>
      <c r="B28" s="327" t="s">
        <v>255</v>
      </c>
      <c r="C28" s="328" t="s">
        <v>257</v>
      </c>
      <c r="D28" s="1535"/>
      <c r="E28" s="331">
        <v>4.6823777857403872</v>
      </c>
      <c r="F28" s="331">
        <v>1.0598299421005426</v>
      </c>
      <c r="G28" s="331">
        <v>0.47054473292027438</v>
      </c>
      <c r="H28" s="331">
        <v>0.31240998703626616</v>
      </c>
      <c r="I28" s="331">
        <v>0</v>
      </c>
      <c r="J28" s="331">
        <v>0</v>
      </c>
      <c r="K28" s="331">
        <v>0.26651847734337686</v>
      </c>
      <c r="L28" s="331">
        <v>0</v>
      </c>
      <c r="M28" s="331">
        <v>4.0975753143523946E-2</v>
      </c>
      <c r="N28" s="331">
        <v>0</v>
      </c>
      <c r="O28" s="331">
        <v>0</v>
      </c>
      <c r="P28" s="331">
        <v>0</v>
      </c>
      <c r="Q28" s="434"/>
      <c r="R28" s="307"/>
      <c r="S28" s="327" t="s">
        <v>255</v>
      </c>
      <c r="T28" s="328" t="s">
        <v>257</v>
      </c>
      <c r="U28" s="430"/>
      <c r="V28" s="267">
        <v>36.600000000000009</v>
      </c>
      <c r="W28" s="267">
        <v>345.49702111595695</v>
      </c>
      <c r="X28" s="267">
        <v>0</v>
      </c>
      <c r="Y28" s="267">
        <v>3.6600000000000006</v>
      </c>
      <c r="Z28" s="267">
        <v>234.24000000000004</v>
      </c>
      <c r="AA28" s="267">
        <v>3.6600000000000006</v>
      </c>
      <c r="AB28" s="267">
        <v>0</v>
      </c>
      <c r="AC28" s="267">
        <v>0</v>
      </c>
      <c r="AD28" s="267">
        <v>0</v>
      </c>
      <c r="AE28" s="267">
        <v>3.6600000000000006</v>
      </c>
      <c r="AF28" s="267">
        <v>0</v>
      </c>
      <c r="AG28" s="267">
        <v>0</v>
      </c>
      <c r="AH28" s="267"/>
      <c r="AI28" s="267"/>
      <c r="AJ28" s="267"/>
      <c r="AK28" s="267"/>
      <c r="AL28" s="267"/>
      <c r="AM28" s="267"/>
      <c r="AN28" s="267"/>
      <c r="AO28" s="267"/>
      <c r="AP28" s="267"/>
      <c r="AQ28" s="267"/>
      <c r="AR28" s="419"/>
      <c r="AS28" s="419"/>
      <c r="AT28" s="419"/>
      <c r="AU28" s="419"/>
      <c r="AV28" s="419"/>
      <c r="AW28" s="419"/>
      <c r="AX28" s="419"/>
      <c r="AY28" s="419"/>
      <c r="AZ28" s="419"/>
      <c r="BA28" s="419"/>
      <c r="BB28" s="419"/>
      <c r="BC28" s="419"/>
      <c r="BD28" s="419"/>
      <c r="BE28" s="419"/>
      <c r="BF28" s="419"/>
      <c r="BG28" s="419"/>
      <c r="BH28" s="419"/>
      <c r="BI28" s="419"/>
      <c r="BJ28" s="419"/>
      <c r="BK28" s="419"/>
      <c r="BL28" s="419"/>
      <c r="BM28" s="419"/>
      <c r="BN28" s="419"/>
      <c r="BO28" s="419"/>
      <c r="BP28" s="419"/>
      <c r="BQ28" s="419"/>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row>
    <row r="29" spans="1:242" s="308" customFormat="1" ht="18">
      <c r="A29" s="308" t="s">
        <v>121</v>
      </c>
      <c r="B29" s="318" t="s">
        <v>249</v>
      </c>
      <c r="C29" s="308" t="s">
        <v>219</v>
      </c>
      <c r="E29" s="330">
        <f>'2018-19 v Site Summary'!E31</f>
        <v>77.86666666666666</v>
      </c>
      <c r="F29" s="330">
        <f>'2018-19 v Site Summary'!F31</f>
        <v>43.133333333333333</v>
      </c>
      <c r="G29" s="330">
        <f>'2018-19 v Site Summary'!G31</f>
        <v>12.333333333333336</v>
      </c>
      <c r="H29" s="330">
        <f>'2018-19 v Site Summary'!H31</f>
        <v>2.333333333333333</v>
      </c>
      <c r="I29" s="330">
        <f>'2018-19 v Site Summary'!I31</f>
        <v>0</v>
      </c>
      <c r="J29" s="330">
        <f>'2018-19 v Site Summary'!J31</f>
        <v>0</v>
      </c>
      <c r="K29" s="330">
        <f>'2018-19 v Site Summary'!K31</f>
        <v>6.6666666666666666E-2</v>
      </c>
      <c r="L29" s="330">
        <f>'2018-19 v Site Summary'!L31</f>
        <v>4.4444444444444446E-2</v>
      </c>
      <c r="M29" s="330">
        <f>'2018-19 v Site Summary'!M31</f>
        <v>0</v>
      </c>
      <c r="N29" s="330">
        <f>'2018-19 v Site Summary'!N31</f>
        <v>0</v>
      </c>
      <c r="O29" s="330">
        <f>'2018-19 v Site Summary'!O31</f>
        <v>0</v>
      </c>
      <c r="P29" s="330">
        <f>'2018-19 v Site Summary'!P31</f>
        <v>0</v>
      </c>
      <c r="Q29" s="434"/>
      <c r="R29" s="306" t="s">
        <v>121</v>
      </c>
      <c r="S29" s="315" t="s">
        <v>249</v>
      </c>
      <c r="T29" s="312" t="s">
        <v>250</v>
      </c>
      <c r="U29" s="1536"/>
      <c r="V29" s="335">
        <f>'2018-19 v Site Summary'!AU31</f>
        <v>415.39245667686043</v>
      </c>
      <c r="W29" s="335">
        <f>'2018-19 v Site Summary'!AV31</f>
        <v>616.71763506625894</v>
      </c>
      <c r="X29" s="335">
        <f>'2018-19 v Site Summary'!AW31</f>
        <v>0</v>
      </c>
      <c r="Y29" s="335">
        <f>'2018-19 v Site Summary'!AX31</f>
        <v>12.742099898063202</v>
      </c>
      <c r="Z29" s="335">
        <f>'2018-19 v Site Summary'!AY31</f>
        <v>0</v>
      </c>
      <c r="AA29" s="335">
        <f>'2018-19 v Site Summary'!AZ31</f>
        <v>2.5484199796126403</v>
      </c>
      <c r="AB29" s="335">
        <f>'2018-19 v Site Summary'!BA31</f>
        <v>0</v>
      </c>
      <c r="AC29" s="335">
        <f>'2018-19 v Site Summary'!BB31</f>
        <v>48.419979612640162</v>
      </c>
      <c r="AD29" s="335">
        <f>'2018-19 v Site Summary'!BC31</f>
        <v>0</v>
      </c>
      <c r="AE29" s="335">
        <f>'2018-19 v Site Summary'!BD31</f>
        <v>0</v>
      </c>
      <c r="AF29" s="335">
        <f>'2018-19 v Site Summary'!BE31</f>
        <v>0</v>
      </c>
      <c r="AG29" s="335">
        <f>'2018-19 v Site Summary'!BF31</f>
        <v>0</v>
      </c>
      <c r="AH29" s="267"/>
      <c r="AI29" s="267"/>
      <c r="AJ29" s="267"/>
      <c r="AK29" s="267"/>
      <c r="AL29" s="267"/>
      <c r="AM29" s="267"/>
      <c r="AN29" s="267"/>
      <c r="AO29" s="267"/>
      <c r="AP29" s="267"/>
      <c r="AQ29" s="267"/>
      <c r="AR29" s="419"/>
      <c r="AS29" s="419"/>
      <c r="AT29" s="419"/>
      <c r="AU29" s="419"/>
      <c r="AV29" s="419"/>
      <c r="AW29" s="419"/>
      <c r="AX29" s="419"/>
      <c r="AY29" s="419"/>
      <c r="AZ29" s="419"/>
      <c r="BA29" s="419"/>
      <c r="BB29" s="419"/>
      <c r="BC29" s="419"/>
      <c r="BD29" s="419"/>
      <c r="BE29" s="419"/>
      <c r="BF29" s="419"/>
      <c r="BG29" s="419"/>
      <c r="BH29" s="419"/>
      <c r="BI29" s="419"/>
      <c r="BJ29" s="419"/>
      <c r="BK29" s="419"/>
      <c r="BL29" s="419"/>
      <c r="BM29" s="419"/>
      <c r="BN29" s="419"/>
      <c r="BO29" s="419"/>
      <c r="BP29" s="419"/>
      <c r="BQ29" s="41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row>
    <row r="30" spans="1:242" s="308" customFormat="1" ht="18">
      <c r="A30" s="308" t="s">
        <v>121</v>
      </c>
      <c r="B30" s="318" t="s">
        <v>251</v>
      </c>
      <c r="C30" s="308" t="s">
        <v>219</v>
      </c>
      <c r="D30" s="308">
        <v>0</v>
      </c>
      <c r="E30" s="330">
        <f>'2018-19 v Site Summary'!E32</f>
        <v>7.9066666666666681</v>
      </c>
      <c r="F30" s="330">
        <f>'2018-19 v Site Summary'!F32</f>
        <v>0.3866666666666666</v>
      </c>
      <c r="G30" s="330">
        <f>'2018-19 v Site Summary'!G32</f>
        <v>6.7866666666666671</v>
      </c>
      <c r="H30" s="330">
        <f>'2018-19 v Site Summary'!H32</f>
        <v>2.44</v>
      </c>
      <c r="I30" s="330">
        <f>'2018-19 v Site Summary'!I32</f>
        <v>0</v>
      </c>
      <c r="J30" s="330">
        <f>'2018-19 v Site Summary'!J32</f>
        <v>1.3333333333333332E-2</v>
      </c>
      <c r="K30" s="330">
        <f>'2018-19 v Site Summary'!K32</f>
        <v>0.30666666666666664</v>
      </c>
      <c r="L30" s="330">
        <f>'2018-19 v Site Summary'!L32</f>
        <v>0</v>
      </c>
      <c r="M30" s="330">
        <f>'2018-19 v Site Summary'!M32</f>
        <v>0.26666666666666666</v>
      </c>
      <c r="N30" s="330">
        <f>'2018-19 v Site Summary'!N32</f>
        <v>0.24</v>
      </c>
      <c r="O30" s="330">
        <f>'2018-19 v Site Summary'!O32</f>
        <v>0</v>
      </c>
      <c r="P30" s="330">
        <f>'2018-19 v Site Summary'!P32</f>
        <v>0</v>
      </c>
      <c r="Q30" s="434"/>
      <c r="R30" s="306" t="s">
        <v>121</v>
      </c>
      <c r="S30" s="315" t="s">
        <v>251</v>
      </c>
      <c r="T30" s="312" t="s">
        <v>250</v>
      </c>
      <c r="U30" s="1536"/>
      <c r="V30" s="335">
        <f>'2018-19 v Site Summary'!AU32</f>
        <v>310.185</v>
      </c>
      <c r="W30" s="335">
        <f>'2018-19 v Site Summary'!AV32</f>
        <v>68.625</v>
      </c>
      <c r="X30" s="335">
        <f>'2018-19 v Site Summary'!AW32</f>
        <v>85.094999999999999</v>
      </c>
      <c r="Y30" s="335">
        <f>'2018-19 v Site Summary'!AX32</f>
        <v>5.49</v>
      </c>
      <c r="Z30" s="335">
        <f>'2018-19 v Site Summary'!AY32</f>
        <v>19.215</v>
      </c>
      <c r="AA30" s="335">
        <f>'2018-19 v Site Summary'!AZ32</f>
        <v>8.2349999999999994</v>
      </c>
      <c r="AB30" s="335">
        <f>'2018-19 v Site Summary'!BA32</f>
        <v>13.725000000000001</v>
      </c>
      <c r="AC30" s="335">
        <f>'2018-19 v Site Summary'!BB32</f>
        <v>0</v>
      </c>
      <c r="AD30" s="335">
        <f>'2018-19 v Site Summary'!BC32</f>
        <v>65.88</v>
      </c>
      <c r="AE30" s="335">
        <f>'2018-19 v Site Summary'!BD32</f>
        <v>0</v>
      </c>
      <c r="AF30" s="335">
        <f>'2018-19 v Site Summary'!BE32</f>
        <v>0</v>
      </c>
      <c r="AG30" s="335">
        <f>'2018-19 v Site Summary'!BF32</f>
        <v>0</v>
      </c>
      <c r="AH30" s="267"/>
      <c r="AI30" s="267"/>
      <c r="AJ30" s="267"/>
      <c r="AK30" s="267"/>
      <c r="AL30" s="267"/>
      <c r="AM30" s="267"/>
      <c r="AN30" s="267"/>
      <c r="AO30" s="267"/>
      <c r="AP30" s="267"/>
      <c r="AQ30" s="267"/>
      <c r="AR30" s="419"/>
      <c r="AS30" s="419"/>
      <c r="AT30" s="419"/>
      <c r="AU30" s="419"/>
      <c r="AV30" s="419"/>
      <c r="AW30" s="419"/>
      <c r="AX30" s="419"/>
      <c r="AY30" s="419"/>
      <c r="AZ30" s="419"/>
      <c r="BA30" s="419"/>
      <c r="BB30" s="419"/>
      <c r="BC30" s="419"/>
      <c r="BD30" s="419"/>
      <c r="BE30" s="419"/>
      <c r="BF30" s="419"/>
      <c r="BG30" s="419"/>
      <c r="BH30" s="419"/>
      <c r="BI30" s="419"/>
      <c r="BJ30" s="419"/>
      <c r="BK30" s="419"/>
      <c r="BL30" s="419"/>
      <c r="BM30" s="419"/>
      <c r="BN30" s="419"/>
      <c r="BO30" s="419"/>
      <c r="BP30" s="419"/>
      <c r="BQ30" s="419"/>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row>
    <row r="31" spans="1:242" s="13" customFormat="1" ht="18">
      <c r="A31" s="307"/>
      <c r="B31" s="327" t="s">
        <v>254</v>
      </c>
      <c r="C31" s="328" t="s">
        <v>257</v>
      </c>
      <c r="D31" s="1535"/>
      <c r="E31" s="331">
        <v>54.849007553734552</v>
      </c>
      <c r="F31" s="331">
        <v>43.106672165515</v>
      </c>
      <c r="G31" s="331">
        <v>10.261398359692322</v>
      </c>
      <c r="H31" s="331">
        <v>1.156623438193165</v>
      </c>
      <c r="I31" s="331">
        <v>0</v>
      </c>
      <c r="J31" s="331">
        <v>0</v>
      </c>
      <c r="K31" s="331">
        <v>6.666666666666668E-2</v>
      </c>
      <c r="L31" s="331">
        <v>2.8109134757052262E-2</v>
      </c>
      <c r="M31" s="331">
        <v>0</v>
      </c>
      <c r="N31" s="331">
        <v>0</v>
      </c>
      <c r="O31" s="331" t="e">
        <v>#DIV/0!</v>
      </c>
      <c r="P31" s="331">
        <v>0</v>
      </c>
      <c r="Q31" s="434"/>
      <c r="R31" s="307"/>
      <c r="S31" s="327" t="s">
        <v>254</v>
      </c>
      <c r="T31" s="328" t="s">
        <v>257</v>
      </c>
      <c r="U31" s="430"/>
      <c r="V31" s="267">
        <v>271.34390738995143</v>
      </c>
      <c r="W31" s="267">
        <v>405.07320621219736</v>
      </c>
      <c r="X31" s="267">
        <v>0</v>
      </c>
      <c r="Y31" s="267">
        <v>12.742099898063202</v>
      </c>
      <c r="Z31" s="267">
        <v>0</v>
      </c>
      <c r="AA31" s="267">
        <v>2.5484199796126403</v>
      </c>
      <c r="AB31" s="267">
        <v>0</v>
      </c>
      <c r="AC31" s="267">
        <v>29.82849110784818</v>
      </c>
      <c r="AD31" s="267">
        <v>0</v>
      </c>
      <c r="AE31" s="267">
        <v>0</v>
      </c>
      <c r="AF31" s="267" t="e">
        <v>#DIV/0!</v>
      </c>
      <c r="AG31" s="267">
        <v>0</v>
      </c>
      <c r="AH31" s="267"/>
      <c r="AI31" s="267"/>
      <c r="AJ31" s="267"/>
      <c r="AK31" s="267"/>
      <c r="AL31" s="267"/>
      <c r="AM31" s="267"/>
      <c r="AN31" s="267"/>
      <c r="AO31" s="267"/>
      <c r="AP31" s="267"/>
      <c r="AQ31" s="267"/>
      <c r="AR31" s="419"/>
      <c r="AS31" s="419"/>
      <c r="AT31" s="419"/>
      <c r="AU31" s="419"/>
      <c r="AV31" s="419"/>
      <c r="AW31" s="419"/>
      <c r="AX31" s="419"/>
      <c r="AY31" s="419"/>
      <c r="AZ31" s="419"/>
      <c r="BA31" s="419"/>
      <c r="BB31" s="419"/>
      <c r="BC31" s="419"/>
      <c r="BD31" s="419"/>
      <c r="BE31" s="419"/>
      <c r="BF31" s="419"/>
      <c r="BG31" s="419"/>
      <c r="BH31" s="419"/>
      <c r="BI31" s="419"/>
      <c r="BJ31" s="419"/>
      <c r="BK31" s="419"/>
      <c r="BL31" s="419"/>
      <c r="BM31" s="419"/>
      <c r="BN31" s="419"/>
      <c r="BO31" s="419"/>
      <c r="BP31" s="419"/>
      <c r="BQ31" s="419"/>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row>
    <row r="32" spans="1:242" s="13" customFormat="1" ht="18">
      <c r="A32" s="307"/>
      <c r="B32" s="327" t="s">
        <v>255</v>
      </c>
      <c r="C32" s="328" t="s">
        <v>257</v>
      </c>
      <c r="D32" s="1535"/>
      <c r="E32" s="331">
        <v>5.2568234317496909</v>
      </c>
      <c r="F32" s="331">
        <v>0.25949618803546665</v>
      </c>
      <c r="G32" s="331">
        <v>4.6383671030564244</v>
      </c>
      <c r="H32" s="331">
        <v>1.3947414469010748</v>
      </c>
      <c r="I32" s="331">
        <v>0</v>
      </c>
      <c r="J32" s="331">
        <v>1.3333333333333332E-2</v>
      </c>
      <c r="K32" s="331">
        <v>0.15143755588800728</v>
      </c>
      <c r="L32" s="331">
        <v>0</v>
      </c>
      <c r="M32" s="331">
        <v>0.21407279251186301</v>
      </c>
      <c r="N32" s="331">
        <v>0.24000000000000002</v>
      </c>
      <c r="O32" s="331">
        <v>0</v>
      </c>
      <c r="P32" s="331">
        <v>0</v>
      </c>
      <c r="Q32" s="434"/>
      <c r="R32" s="307"/>
      <c r="S32" s="327" t="s">
        <v>255</v>
      </c>
      <c r="T32" s="328" t="s">
        <v>257</v>
      </c>
      <c r="U32" s="430"/>
      <c r="V32" s="267">
        <v>310.185</v>
      </c>
      <c r="W32" s="267">
        <v>35.685000000000002</v>
      </c>
      <c r="X32" s="267">
        <v>85.094999999999999</v>
      </c>
      <c r="Y32" s="267">
        <v>5.49</v>
      </c>
      <c r="Z32" s="267">
        <v>19.215</v>
      </c>
      <c r="AA32" s="267">
        <v>8.2349999999999994</v>
      </c>
      <c r="AB32" s="267">
        <v>10.3924022728145</v>
      </c>
      <c r="AC32" s="267">
        <v>0</v>
      </c>
      <c r="AD32" s="267">
        <v>65.88</v>
      </c>
      <c r="AE32" s="267">
        <v>0</v>
      </c>
      <c r="AF32" s="267">
        <v>0</v>
      </c>
      <c r="AG32" s="267">
        <v>0</v>
      </c>
      <c r="AH32" s="267"/>
      <c r="AI32" s="267"/>
      <c r="AJ32" s="267"/>
      <c r="AK32" s="267"/>
      <c r="AL32" s="267"/>
      <c r="AM32" s="267"/>
      <c r="AN32" s="267"/>
      <c r="AO32" s="267"/>
      <c r="AP32" s="267"/>
      <c r="AQ32" s="267"/>
      <c r="AR32" s="419"/>
      <c r="AS32" s="419"/>
      <c r="AT32" s="419"/>
      <c r="AU32" s="419"/>
      <c r="AV32" s="419"/>
      <c r="AW32" s="419"/>
      <c r="AX32" s="419"/>
      <c r="AY32" s="419"/>
      <c r="AZ32" s="419"/>
      <c r="BA32" s="419"/>
      <c r="BB32" s="419"/>
      <c r="BC32" s="419"/>
      <c r="BD32" s="419"/>
      <c r="BE32" s="419"/>
      <c r="BF32" s="419"/>
      <c r="BG32" s="419"/>
      <c r="BH32" s="419"/>
      <c r="BI32" s="419"/>
      <c r="BJ32" s="419"/>
      <c r="BK32" s="419"/>
      <c r="BL32" s="419"/>
      <c r="BM32" s="419"/>
      <c r="BN32" s="419"/>
      <c r="BO32" s="419"/>
      <c r="BP32" s="419"/>
      <c r="BQ32" s="419"/>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row>
    <row r="33" spans="1:242" s="308" customFormat="1" ht="18">
      <c r="A33" s="308" t="s">
        <v>96</v>
      </c>
      <c r="B33" s="318" t="s">
        <v>249</v>
      </c>
      <c r="C33" s="308" t="s">
        <v>219</v>
      </c>
      <c r="E33" s="330">
        <f>'2018-19 v Site Summary'!E35</f>
        <v>49.6</v>
      </c>
      <c r="F33" s="330">
        <f>'2018-19 v Site Summary'!F35</f>
        <v>2.6666666666666665E-2</v>
      </c>
      <c r="G33" s="330">
        <f>'2018-19 v Site Summary'!G35</f>
        <v>3.6</v>
      </c>
      <c r="H33" s="330">
        <f>'2018-19 v Site Summary'!H35</f>
        <v>4.9333333333333336</v>
      </c>
      <c r="I33" s="330">
        <f>'2018-19 v Site Summary'!I35</f>
        <v>0</v>
      </c>
      <c r="J33" s="330">
        <f>'2018-19 v Site Summary'!J35</f>
        <v>0.24000000000000005</v>
      </c>
      <c r="K33" s="330">
        <f>'2018-19 v Site Summary'!K35</f>
        <v>0.8</v>
      </c>
      <c r="L33" s="330">
        <f>'2018-19 v Site Summary'!L35</f>
        <v>1.2266666666666668</v>
      </c>
      <c r="M33" s="330">
        <f>'2018-19 v Site Summary'!M35</f>
        <v>0</v>
      </c>
      <c r="N33" s="330">
        <f>'2018-19 v Site Summary'!N35</f>
        <v>0</v>
      </c>
      <c r="O33" s="330">
        <f>'2018-19 v Site Summary'!O35</f>
        <v>0</v>
      </c>
      <c r="P33" s="330">
        <f>'2018-19 v Site Summary'!P35</f>
        <v>0</v>
      </c>
      <c r="Q33" s="434"/>
      <c r="R33" s="306" t="s">
        <v>207</v>
      </c>
      <c r="S33" s="315" t="s">
        <v>254</v>
      </c>
      <c r="T33" s="312" t="s">
        <v>250</v>
      </c>
      <c r="U33" s="1536"/>
      <c r="V33" s="335">
        <f>'2018-19 v Site Summary'!AU35</f>
        <v>1034.6585117227319</v>
      </c>
      <c r="W33" s="335">
        <f>'2018-19 v Site Summary'!AV35</f>
        <v>259.93883792048928</v>
      </c>
      <c r="X33" s="335">
        <f>'2018-19 v Site Summary'!AW35</f>
        <v>5.0968399592252807</v>
      </c>
      <c r="Y33" s="335">
        <f>'2018-19 v Site Summary'!AX35</f>
        <v>0</v>
      </c>
      <c r="Z33" s="335">
        <f>'2018-19 v Site Summary'!AY35</f>
        <v>0</v>
      </c>
      <c r="AA33" s="335">
        <f>'2018-19 v Site Summary'!AZ35</f>
        <v>0</v>
      </c>
      <c r="AB33" s="335">
        <f>'2018-19 v Site Summary'!BA35</f>
        <v>0</v>
      </c>
      <c r="AC33" s="335">
        <f>'2018-19 v Site Summary'!BB35</f>
        <v>20.387359836901123</v>
      </c>
      <c r="AD33" s="335">
        <f>'2018-19 v Site Summary'!BC35</f>
        <v>15.290519877675841</v>
      </c>
      <c r="AE33" s="335">
        <f>'2018-19 v Site Summary'!BD35</f>
        <v>0</v>
      </c>
      <c r="AF33" s="335">
        <f>'2018-19 v Site Summary'!BE35</f>
        <v>0</v>
      </c>
      <c r="AG33" s="335">
        <f>'2018-19 v Site Summary'!BF35</f>
        <v>0</v>
      </c>
      <c r="AH33" s="267"/>
      <c r="AI33" s="267"/>
      <c r="AJ33" s="267"/>
      <c r="AK33" s="267"/>
      <c r="AL33" s="267"/>
      <c r="AM33" s="267"/>
      <c r="AN33" s="267"/>
      <c r="AO33" s="267"/>
      <c r="AP33" s="267"/>
      <c r="AQ33" s="267"/>
      <c r="AR33" s="419"/>
      <c r="AS33" s="419"/>
      <c r="AT33" s="419"/>
      <c r="AU33" s="419"/>
      <c r="AV33" s="419"/>
      <c r="AW33" s="419"/>
      <c r="AX33" s="419"/>
      <c r="AY33" s="419"/>
      <c r="AZ33" s="419"/>
      <c r="BA33" s="419"/>
      <c r="BB33" s="419"/>
      <c r="BC33" s="419"/>
      <c r="BD33" s="419"/>
      <c r="BE33" s="419"/>
      <c r="BF33" s="419"/>
      <c r="BG33" s="419"/>
      <c r="BH33" s="419"/>
      <c r="BI33" s="419"/>
      <c r="BJ33" s="419"/>
      <c r="BK33" s="419"/>
      <c r="BL33" s="419"/>
      <c r="BM33" s="419"/>
      <c r="BN33" s="419"/>
      <c r="BO33" s="419"/>
      <c r="BP33" s="419"/>
      <c r="BQ33" s="419"/>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row>
    <row r="34" spans="1:242" s="308" customFormat="1" ht="18">
      <c r="A34" s="308" t="s">
        <v>96</v>
      </c>
      <c r="B34" s="318" t="s">
        <v>251</v>
      </c>
      <c r="C34" s="308" t="s">
        <v>219</v>
      </c>
      <c r="D34" s="308">
        <v>0</v>
      </c>
      <c r="E34" s="330">
        <f>'2018-19 v Site Summary'!E36</f>
        <v>3.546666666666666</v>
      </c>
      <c r="F34" s="330">
        <f>'2018-19 v Site Summary'!F36</f>
        <v>0.3066666666666667</v>
      </c>
      <c r="G34" s="330">
        <f>'2018-19 v Site Summary'!G36</f>
        <v>0.18666666666666668</v>
      </c>
      <c r="H34" s="330">
        <f>'2018-19 v Site Summary'!H36</f>
        <v>2.2933333333333334</v>
      </c>
      <c r="I34" s="330">
        <f>'2018-19 v Site Summary'!I36</f>
        <v>0</v>
      </c>
      <c r="J34" s="330">
        <f>'2018-19 v Site Summary'!J36</f>
        <v>0</v>
      </c>
      <c r="K34" s="330">
        <f>'2018-19 v Site Summary'!K36</f>
        <v>0.77333333333333332</v>
      </c>
      <c r="L34" s="330">
        <f>'2018-19 v Site Summary'!L36</f>
        <v>1.3333333333333332E-2</v>
      </c>
      <c r="M34" s="330">
        <f>'2018-19 v Site Summary'!M36</f>
        <v>2.6666666666666665E-2</v>
      </c>
      <c r="N34" s="330">
        <f>'2018-19 v Site Summary'!N36</f>
        <v>0</v>
      </c>
      <c r="O34" s="330">
        <f>'2018-19 v Site Summary'!O36</f>
        <v>2.6666666666666665E-2</v>
      </c>
      <c r="P34" s="330">
        <f>'2018-19 v Site Summary'!P36</f>
        <v>0</v>
      </c>
      <c r="Q34" s="434"/>
      <c r="R34" s="306" t="s">
        <v>96</v>
      </c>
      <c r="S34" s="315">
        <v>2019</v>
      </c>
      <c r="T34" s="312" t="s">
        <v>250</v>
      </c>
      <c r="U34" s="1536"/>
      <c r="V34" s="335">
        <f>'2018-19 v Site Summary'!AU36</f>
        <v>41.174999999999997</v>
      </c>
      <c r="W34" s="335">
        <f>'2018-19 v Site Summary'!AV36</f>
        <v>1150.155</v>
      </c>
      <c r="X34" s="335">
        <f>'2018-19 v Site Summary'!AW36</f>
        <v>0</v>
      </c>
      <c r="Y34" s="335">
        <f>'2018-19 v Site Summary'!AX36</f>
        <v>2.7450000000000001</v>
      </c>
      <c r="Z34" s="335">
        <f>'2018-19 v Site Summary'!AY36</f>
        <v>200.38500000000002</v>
      </c>
      <c r="AA34" s="335">
        <f>'2018-19 v Site Summary'!AZ36</f>
        <v>0</v>
      </c>
      <c r="AB34" s="335">
        <f>'2018-19 v Site Summary'!BA36</f>
        <v>0</v>
      </c>
      <c r="AC34" s="335">
        <f>'2018-19 v Site Summary'!BB36</f>
        <v>2.7450000000000001</v>
      </c>
      <c r="AD34" s="335">
        <f>'2018-19 v Site Summary'!BC36</f>
        <v>0</v>
      </c>
      <c r="AE34" s="335">
        <f>'2018-19 v Site Summary'!BD36</f>
        <v>0</v>
      </c>
      <c r="AF34" s="335">
        <f>'2018-19 v Site Summary'!BE36</f>
        <v>0</v>
      </c>
      <c r="AG34" s="335">
        <f>'2018-19 v Site Summary'!BF36</f>
        <v>0</v>
      </c>
      <c r="AH34" s="267"/>
      <c r="AI34" s="267"/>
      <c r="AJ34" s="267"/>
      <c r="AK34" s="267"/>
      <c r="AL34" s="267"/>
      <c r="AM34" s="267"/>
      <c r="AN34" s="267"/>
      <c r="AO34" s="267"/>
      <c r="AP34" s="267"/>
      <c r="AQ34" s="267"/>
      <c r="AR34" s="419"/>
      <c r="AS34" s="419"/>
      <c r="AT34" s="419"/>
      <c r="AU34" s="419"/>
      <c r="AV34" s="419"/>
      <c r="AW34" s="419"/>
      <c r="AX34" s="419"/>
      <c r="AY34" s="419"/>
      <c r="AZ34" s="419"/>
      <c r="BA34" s="419"/>
      <c r="BB34" s="419"/>
      <c r="BC34" s="419"/>
      <c r="BD34" s="419"/>
      <c r="BE34" s="419"/>
      <c r="BF34" s="419"/>
      <c r="BG34" s="419"/>
      <c r="BH34" s="419"/>
      <c r="BI34" s="419"/>
      <c r="BJ34" s="419"/>
      <c r="BK34" s="419"/>
      <c r="BL34" s="419"/>
      <c r="BM34" s="419"/>
      <c r="BN34" s="419"/>
      <c r="BO34" s="419"/>
      <c r="BP34" s="419"/>
      <c r="BQ34" s="419"/>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row>
    <row r="35" spans="1:242" s="13" customFormat="1" ht="18">
      <c r="A35" s="307"/>
      <c r="B35" s="327" t="s">
        <v>254</v>
      </c>
      <c r="C35" s="328" t="s">
        <v>257</v>
      </c>
      <c r="D35" s="1535"/>
      <c r="E35" s="331">
        <v>44.65597882080791</v>
      </c>
      <c r="F35" s="331">
        <v>2.6666666666666665E-2</v>
      </c>
      <c r="G35" s="331">
        <v>3.4347246371919438</v>
      </c>
      <c r="H35" s="331">
        <v>1.5301416056474426</v>
      </c>
      <c r="I35" s="331">
        <v>0</v>
      </c>
      <c r="J35" s="331">
        <v>0.16</v>
      </c>
      <c r="K35" s="331">
        <v>0.76710132606093462</v>
      </c>
      <c r="L35" s="331">
        <v>1.1293262494858505</v>
      </c>
      <c r="M35" s="331">
        <v>0</v>
      </c>
      <c r="N35" s="331">
        <v>0</v>
      </c>
      <c r="O35" s="331" t="e">
        <v>#DIV/0!</v>
      </c>
      <c r="P35" s="331">
        <v>0</v>
      </c>
      <c r="Q35" s="434"/>
      <c r="R35" s="307"/>
      <c r="S35" s="327" t="s">
        <v>254</v>
      </c>
      <c r="T35" s="328" t="s">
        <v>257</v>
      </c>
      <c r="U35" s="430"/>
      <c r="V35" s="267">
        <v>1034.6585117227319</v>
      </c>
      <c r="W35" s="267">
        <v>56.065239551478243</v>
      </c>
      <c r="X35" s="267">
        <v>5.0968399592252807</v>
      </c>
      <c r="Y35" s="267">
        <v>0</v>
      </c>
      <c r="Z35" s="267">
        <v>0</v>
      </c>
      <c r="AA35" s="267">
        <v>0</v>
      </c>
      <c r="AB35" s="267">
        <v>0</v>
      </c>
      <c r="AC35" s="267">
        <v>20.387359836901123</v>
      </c>
      <c r="AD35" s="267">
        <v>15.290519877675839</v>
      </c>
      <c r="AE35" s="267">
        <v>0</v>
      </c>
      <c r="AF35" s="267" t="e">
        <v>#DIV/0!</v>
      </c>
      <c r="AG35" s="267">
        <v>0</v>
      </c>
      <c r="AH35" s="267"/>
      <c r="AI35" s="267"/>
      <c r="AJ35" s="267"/>
      <c r="AK35" s="267"/>
      <c r="AL35" s="267"/>
      <c r="AM35" s="267"/>
      <c r="AN35" s="267"/>
      <c r="AO35" s="267"/>
      <c r="AP35" s="267"/>
      <c r="AQ35" s="267"/>
      <c r="AR35" s="419"/>
      <c r="AS35" s="419"/>
      <c r="AT35" s="419"/>
      <c r="AU35" s="419"/>
      <c r="AV35" s="419"/>
      <c r="AW35" s="419"/>
      <c r="AX35" s="419"/>
      <c r="AY35" s="419"/>
      <c r="AZ35" s="419"/>
      <c r="BA35" s="419"/>
      <c r="BB35" s="419"/>
      <c r="BC35" s="419"/>
      <c r="BD35" s="419"/>
      <c r="BE35" s="419"/>
      <c r="BF35" s="419"/>
      <c r="BG35" s="419"/>
      <c r="BH35" s="419"/>
      <c r="BI35" s="419"/>
      <c r="BJ35" s="419"/>
      <c r="BK35" s="419"/>
      <c r="BL35" s="419"/>
      <c r="BM35" s="419"/>
      <c r="BN35" s="419"/>
      <c r="BO35" s="419"/>
      <c r="BP35" s="419"/>
      <c r="BQ35" s="419"/>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row>
    <row r="36" spans="1:242" s="13" customFormat="1" ht="18">
      <c r="A36" s="307"/>
      <c r="B36" s="327" t="s">
        <v>255</v>
      </c>
      <c r="C36" s="328" t="s">
        <v>257</v>
      </c>
      <c r="D36" s="1535"/>
      <c r="E36" s="331">
        <v>2.9382584915155032</v>
      </c>
      <c r="F36" s="331">
        <v>0.30666666666666664</v>
      </c>
      <c r="G36" s="331">
        <v>9.5736263237946734E-2</v>
      </c>
      <c r="H36" s="331">
        <v>1.2873247213782564</v>
      </c>
      <c r="I36" s="331">
        <v>0</v>
      </c>
      <c r="J36" s="331">
        <v>0</v>
      </c>
      <c r="K36" s="331">
        <v>0.77333333333333321</v>
      </c>
      <c r="L36" s="331">
        <v>1.3333333333333332E-2</v>
      </c>
      <c r="M36" s="331">
        <v>2.6666666666666665E-2</v>
      </c>
      <c r="N36" s="331">
        <v>0</v>
      </c>
      <c r="O36" s="331">
        <v>2.6666666666666665E-2</v>
      </c>
      <c r="P36" s="331">
        <v>0</v>
      </c>
      <c r="Q36" s="434"/>
      <c r="R36" s="307"/>
      <c r="S36" s="327" t="s">
        <v>255</v>
      </c>
      <c r="T36" s="328" t="s">
        <v>257</v>
      </c>
      <c r="U36" s="430"/>
      <c r="V36" s="267">
        <v>4.6688061528464795</v>
      </c>
      <c r="W36" s="267">
        <v>149.92055313029252</v>
      </c>
      <c r="X36" s="267">
        <v>0</v>
      </c>
      <c r="Y36" s="267">
        <v>0.50973370329600742</v>
      </c>
      <c r="Z36" s="267">
        <v>36.585128228557572</v>
      </c>
      <c r="AA36" s="267">
        <v>0</v>
      </c>
      <c r="AB36" s="267">
        <v>0</v>
      </c>
      <c r="AC36" s="267">
        <v>0.49301655406349715</v>
      </c>
      <c r="AD36" s="267">
        <v>0</v>
      </c>
      <c r="AE36" s="267">
        <v>0</v>
      </c>
      <c r="AF36" s="267">
        <v>0</v>
      </c>
      <c r="AG36" s="267">
        <v>0</v>
      </c>
      <c r="AH36" s="267"/>
      <c r="AI36" s="267"/>
      <c r="AJ36" s="267"/>
      <c r="AK36" s="267"/>
      <c r="AL36" s="267"/>
      <c r="AM36" s="267"/>
      <c r="AN36" s="267"/>
      <c r="AO36" s="267"/>
      <c r="AP36" s="267"/>
      <c r="AQ36" s="267"/>
      <c r="AR36" s="419"/>
      <c r="AS36" s="419"/>
      <c r="AT36" s="419"/>
      <c r="AU36" s="419"/>
      <c r="AV36" s="419"/>
      <c r="AW36" s="419"/>
      <c r="AX36" s="419"/>
      <c r="AY36" s="419"/>
      <c r="AZ36" s="419"/>
      <c r="BA36" s="419"/>
      <c r="BB36" s="419"/>
      <c r="BC36" s="419"/>
      <c r="BD36" s="419"/>
      <c r="BE36" s="419"/>
      <c r="BF36" s="419"/>
      <c r="BG36" s="419"/>
      <c r="BH36" s="419"/>
      <c r="BI36" s="419"/>
      <c r="BJ36" s="419"/>
      <c r="BK36" s="419"/>
      <c r="BL36" s="419"/>
      <c r="BM36" s="419"/>
      <c r="BN36" s="419"/>
      <c r="BO36" s="419"/>
      <c r="BP36" s="419"/>
      <c r="BQ36" s="419"/>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row>
    <row r="37" spans="1:242" s="308" customFormat="1" ht="18">
      <c r="A37" s="308" t="s">
        <v>94</v>
      </c>
      <c r="B37" s="318" t="s">
        <v>249</v>
      </c>
      <c r="C37" s="308" t="s">
        <v>219</v>
      </c>
      <c r="E37" s="330">
        <f>'2018-19 v Site Summary'!E39</f>
        <v>68.933333333333351</v>
      </c>
      <c r="F37" s="330">
        <f>'2018-19 v Site Summary'!F39</f>
        <v>7.2800000000000029</v>
      </c>
      <c r="G37" s="330">
        <f>'2018-19 v Site Summary'!G39</f>
        <v>17.986666666666668</v>
      </c>
      <c r="H37" s="330">
        <f>'2018-19 v Site Summary'!H39</f>
        <v>3.7600000000000002</v>
      </c>
      <c r="I37" s="330">
        <f>'2018-19 v Site Summary'!I39</f>
        <v>1.3333333333333332E-2</v>
      </c>
      <c r="J37" s="330">
        <f>'2018-19 v Site Summary'!J39</f>
        <v>0</v>
      </c>
      <c r="K37" s="330">
        <f>'2018-19 v Site Summary'!K39</f>
        <v>0.08</v>
      </c>
      <c r="L37" s="330">
        <f>'2018-19 v Site Summary'!L39</f>
        <v>0</v>
      </c>
      <c r="M37" s="330">
        <f>'2018-19 v Site Summary'!M39</f>
        <v>2.6666666666666665E-2</v>
      </c>
      <c r="N37" s="330">
        <f>'2018-19 v Site Summary'!N39</f>
        <v>0</v>
      </c>
      <c r="O37" s="330">
        <f>'2018-19 v Site Summary'!O39</f>
        <v>0</v>
      </c>
      <c r="P37" s="330">
        <f>'2018-19 v Site Summary'!P39</f>
        <v>0</v>
      </c>
      <c r="Q37" s="434"/>
      <c r="R37" s="306" t="s">
        <v>94</v>
      </c>
      <c r="S37" s="315" t="s">
        <v>254</v>
      </c>
      <c r="T37" s="312" t="s">
        <v>250</v>
      </c>
      <c r="U37" s="1536"/>
      <c r="V37" s="335">
        <f>'2018-19 v Site Summary'!AU39</f>
        <v>280.32619775739045</v>
      </c>
      <c r="W37" s="335">
        <f>'2018-19 v Site Summary'!AV39</f>
        <v>96.839959225280325</v>
      </c>
      <c r="X37" s="335">
        <f>'2018-19 v Site Summary'!AW39</f>
        <v>0</v>
      </c>
      <c r="Y37" s="335">
        <f>'2018-19 v Site Summary'!AX39</f>
        <v>0</v>
      </c>
      <c r="Z37" s="335">
        <f>'2018-19 v Site Summary'!AY39</f>
        <v>0</v>
      </c>
      <c r="AA37" s="335">
        <f>'2018-19 v Site Summary'!AZ39</f>
        <v>61.162079510703364</v>
      </c>
      <c r="AB37" s="335">
        <f>'2018-19 v Site Summary'!BA39</f>
        <v>50.968399592252808</v>
      </c>
      <c r="AC37" s="335">
        <f>'2018-19 v Site Summary'!BB39</f>
        <v>0</v>
      </c>
      <c r="AD37" s="335">
        <f>'2018-19 v Site Summary'!BC39</f>
        <v>0</v>
      </c>
      <c r="AE37" s="335">
        <f>'2018-19 v Site Summary'!BD39</f>
        <v>0</v>
      </c>
      <c r="AF37" s="335">
        <f>'2018-19 v Site Summary'!BE39</f>
        <v>0</v>
      </c>
      <c r="AG37" s="335">
        <f>'2018-19 v Site Summary'!BF39</f>
        <v>0</v>
      </c>
      <c r="AH37" s="267"/>
      <c r="AI37" s="267"/>
      <c r="AJ37" s="267"/>
      <c r="AK37" s="267"/>
      <c r="AL37" s="267"/>
      <c r="AM37" s="267"/>
      <c r="AN37" s="267"/>
      <c r="AO37" s="267"/>
      <c r="AP37" s="267"/>
      <c r="AQ37" s="267"/>
      <c r="AR37" s="419"/>
      <c r="AS37" s="419"/>
      <c r="AT37" s="419"/>
      <c r="AU37" s="419"/>
      <c r="AV37" s="419"/>
      <c r="AW37" s="419"/>
      <c r="AX37" s="419"/>
      <c r="AY37" s="419"/>
      <c r="AZ37" s="419"/>
      <c r="BA37" s="419"/>
      <c r="BB37" s="419"/>
      <c r="BC37" s="419"/>
      <c r="BD37" s="419"/>
      <c r="BE37" s="419"/>
      <c r="BF37" s="419"/>
      <c r="BG37" s="419"/>
      <c r="BH37" s="419"/>
      <c r="BI37" s="419"/>
      <c r="BJ37" s="419"/>
      <c r="BK37" s="419"/>
      <c r="BL37" s="419"/>
      <c r="BM37" s="419"/>
      <c r="BN37" s="419"/>
      <c r="BO37" s="419"/>
      <c r="BP37" s="419"/>
      <c r="BQ37" s="419"/>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row>
    <row r="38" spans="1:242" s="308" customFormat="1" ht="18">
      <c r="A38" s="308" t="s">
        <v>94</v>
      </c>
      <c r="B38" s="318" t="s">
        <v>251</v>
      </c>
      <c r="C38" s="308" t="s">
        <v>219</v>
      </c>
      <c r="D38" s="308">
        <v>0</v>
      </c>
      <c r="E38" s="330">
        <f>'2018-19 v Site Summary'!E40</f>
        <v>2.4266666666666667</v>
      </c>
      <c r="F38" s="330">
        <f>'2018-19 v Site Summary'!F40</f>
        <v>0.49333333333333335</v>
      </c>
      <c r="G38" s="330">
        <f>'2018-19 v Site Summary'!G40</f>
        <v>1.0266666666666666</v>
      </c>
      <c r="H38" s="330">
        <f>'2018-19 v Site Summary'!H40</f>
        <v>1.8399999999999999</v>
      </c>
      <c r="I38" s="330">
        <f>'2018-19 v Site Summary'!I40</f>
        <v>0</v>
      </c>
      <c r="J38" s="330">
        <f>'2018-19 v Site Summary'!J40</f>
        <v>1.3333333333333332E-2</v>
      </c>
      <c r="K38" s="330">
        <f>'2018-19 v Site Summary'!K40</f>
        <v>0.2</v>
      </c>
      <c r="L38" s="330">
        <f>'2018-19 v Site Summary'!L40</f>
        <v>0</v>
      </c>
      <c r="M38" s="330">
        <f>'2018-19 v Site Summary'!M40</f>
        <v>6.6666666666666666E-2</v>
      </c>
      <c r="N38" s="330">
        <f>'2018-19 v Site Summary'!N40</f>
        <v>0</v>
      </c>
      <c r="O38" s="330">
        <f>'2018-19 v Site Summary'!O40</f>
        <v>1.3333333333333332E-2</v>
      </c>
      <c r="P38" s="330">
        <f>'2018-19 v Site Summary'!P40</f>
        <v>0.04</v>
      </c>
      <c r="Q38" s="434"/>
      <c r="R38" s="306" t="s">
        <v>94</v>
      </c>
      <c r="S38" s="315">
        <v>2019</v>
      </c>
      <c r="T38" s="312" t="s">
        <v>250</v>
      </c>
      <c r="U38" s="1536"/>
      <c r="V38" s="335">
        <f>'2018-19 v Site Summary'!AU40</f>
        <v>8.2349999999999994</v>
      </c>
      <c r="W38" s="335">
        <f>'2018-19 v Site Summary'!AV40</f>
        <v>230.58</v>
      </c>
      <c r="X38" s="335">
        <f>'2018-19 v Site Summary'!AW40</f>
        <v>0</v>
      </c>
      <c r="Y38" s="335">
        <f>'2018-19 v Site Summary'!AX40</f>
        <v>8.2349999999999994</v>
      </c>
      <c r="Z38" s="335">
        <f>'2018-19 v Site Summary'!AY40</f>
        <v>301.95</v>
      </c>
      <c r="AA38" s="335">
        <f>'2018-19 v Site Summary'!AZ40</f>
        <v>2.7450000000000001</v>
      </c>
      <c r="AB38" s="335">
        <f>'2018-19 v Site Summary'!BA40</f>
        <v>0</v>
      </c>
      <c r="AC38" s="335">
        <f>'2018-19 v Site Summary'!BB40</f>
        <v>5.49</v>
      </c>
      <c r="AD38" s="335">
        <f>'2018-19 v Site Summary'!BC40</f>
        <v>0</v>
      </c>
      <c r="AE38" s="335">
        <f>'2018-19 v Site Summary'!BD40</f>
        <v>0</v>
      </c>
      <c r="AF38" s="335">
        <f>'2018-19 v Site Summary'!BE40</f>
        <v>0</v>
      </c>
      <c r="AG38" s="335">
        <f>'2018-19 v Site Summary'!BF40</f>
        <v>0</v>
      </c>
      <c r="AH38" s="267"/>
      <c r="AI38" s="267"/>
      <c r="AJ38" s="267"/>
      <c r="AK38" s="267"/>
      <c r="AL38" s="267"/>
      <c r="AM38" s="267"/>
      <c r="AN38" s="267"/>
      <c r="AO38" s="267"/>
      <c r="AP38" s="267"/>
      <c r="AQ38" s="267"/>
      <c r="AR38" s="419"/>
      <c r="AS38" s="419"/>
      <c r="AT38" s="419"/>
      <c r="AU38" s="419"/>
      <c r="AV38" s="419"/>
      <c r="AW38" s="419"/>
      <c r="AX38" s="419"/>
      <c r="AY38" s="419"/>
      <c r="AZ38" s="419"/>
      <c r="BA38" s="419"/>
      <c r="BB38" s="419"/>
      <c r="BC38" s="419"/>
      <c r="BD38" s="419"/>
      <c r="BE38" s="419"/>
      <c r="BF38" s="419"/>
      <c r="BG38" s="419"/>
      <c r="BH38" s="419"/>
      <c r="BI38" s="419"/>
      <c r="BJ38" s="419"/>
      <c r="BK38" s="419"/>
      <c r="BL38" s="419"/>
      <c r="BM38" s="419"/>
      <c r="BN38" s="419"/>
      <c r="BO38" s="419"/>
      <c r="BP38" s="419"/>
      <c r="BQ38" s="419"/>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row>
    <row r="39" spans="1:242" s="13" customFormat="1" ht="18">
      <c r="A39" s="307"/>
      <c r="B39" s="327" t="s">
        <v>254</v>
      </c>
      <c r="C39" s="328" t="s">
        <v>257</v>
      </c>
      <c r="D39" s="1535"/>
      <c r="E39" s="331">
        <v>50.357061858416088</v>
      </c>
      <c r="F39" s="331">
        <v>7.2355828555313542</v>
      </c>
      <c r="G39" s="331">
        <v>10.002951663149663</v>
      </c>
      <c r="H39" s="331">
        <v>1.060128107795596</v>
      </c>
      <c r="I39" s="331">
        <v>1.3333333333333332E-2</v>
      </c>
      <c r="J39" s="331">
        <v>0</v>
      </c>
      <c r="K39" s="331">
        <v>4.5324617898602537E-2</v>
      </c>
      <c r="L39" s="331">
        <v>0</v>
      </c>
      <c r="M39" s="331">
        <v>1.7777777777777778E-2</v>
      </c>
      <c r="N39" s="331">
        <v>0</v>
      </c>
      <c r="O39" s="331" t="e">
        <v>#DIV/0!</v>
      </c>
      <c r="P39" s="267">
        <v>0</v>
      </c>
      <c r="Q39" s="434" t="e">
        <v>#DIV/0!</v>
      </c>
      <c r="R39" s="307"/>
      <c r="S39" s="327" t="s">
        <v>254</v>
      </c>
      <c r="T39" s="328" t="s">
        <v>257</v>
      </c>
      <c r="U39" s="430"/>
      <c r="V39" s="267">
        <v>229.35779816513761</v>
      </c>
      <c r="W39" s="267">
        <v>132.7146625446637</v>
      </c>
      <c r="X39" s="267">
        <v>2.0205402351249893</v>
      </c>
      <c r="Y39" s="267">
        <v>1.8896243533093808</v>
      </c>
      <c r="Z39" s="267">
        <v>13.923748202800631</v>
      </c>
      <c r="AA39" s="267">
        <v>3.7792487066187617</v>
      </c>
      <c r="AB39" s="267">
        <v>0</v>
      </c>
      <c r="AC39" s="267">
        <v>5.7451622118781973</v>
      </c>
      <c r="AD39" s="267">
        <v>3.1409174273617695</v>
      </c>
      <c r="AE39" s="267">
        <v>0</v>
      </c>
      <c r="AF39" s="267">
        <v>0</v>
      </c>
      <c r="AG39" s="267">
        <v>0</v>
      </c>
      <c r="AH39" s="267"/>
      <c r="AI39" s="267"/>
      <c r="AJ39" s="267"/>
      <c r="AK39" s="267"/>
      <c r="AL39" s="267"/>
      <c r="AM39" s="267"/>
      <c r="AN39" s="267"/>
      <c r="AO39" s="267"/>
      <c r="AP39" s="267"/>
      <c r="AQ39" s="267"/>
      <c r="AR39" s="419"/>
      <c r="AS39" s="419"/>
      <c r="AT39" s="419"/>
      <c r="AU39" s="419"/>
      <c r="AV39" s="419"/>
      <c r="AW39" s="419"/>
      <c r="AX39" s="419"/>
      <c r="AY39" s="419"/>
      <c r="AZ39" s="419"/>
      <c r="BA39" s="419"/>
      <c r="BB39" s="419"/>
      <c r="BC39" s="419"/>
      <c r="BD39" s="419"/>
      <c r="BE39" s="419"/>
      <c r="BF39" s="419"/>
      <c r="BG39" s="419"/>
      <c r="BH39" s="419"/>
      <c r="BI39" s="419"/>
      <c r="BJ39" s="419"/>
      <c r="BK39" s="419"/>
      <c r="BL39" s="419"/>
      <c r="BM39" s="419"/>
      <c r="BN39" s="419"/>
      <c r="BO39" s="419"/>
      <c r="BP39" s="419"/>
      <c r="BQ39" s="41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row>
    <row r="40" spans="1:242" s="13" customFormat="1" ht="18">
      <c r="A40" s="307"/>
      <c r="B40" s="327" t="s">
        <v>255</v>
      </c>
      <c r="C40" s="328" t="s">
        <v>257</v>
      </c>
      <c r="D40" s="213"/>
      <c r="E40" s="331">
        <v>1.4318838493483648</v>
      </c>
      <c r="F40" s="331">
        <v>0.36867463657583094</v>
      </c>
      <c r="G40" s="331">
        <v>0.56325333641946096</v>
      </c>
      <c r="H40" s="331">
        <v>0.95401426083499552</v>
      </c>
      <c r="I40" s="331">
        <v>0</v>
      </c>
      <c r="J40" s="331">
        <v>1.3333333333333332E-2</v>
      </c>
      <c r="K40" s="331">
        <v>0.18565865399293707</v>
      </c>
      <c r="L40" s="331">
        <v>0</v>
      </c>
      <c r="M40" s="331">
        <v>4.0975753143523946E-2</v>
      </c>
      <c r="N40" s="331">
        <v>0</v>
      </c>
      <c r="O40" s="331">
        <v>1.3333333333333332E-2</v>
      </c>
      <c r="P40" s="267">
        <v>3.9999999999999994E-2</v>
      </c>
      <c r="Q40" s="435" t="e">
        <v>#DIV/0!</v>
      </c>
      <c r="R40" s="307"/>
      <c r="S40" s="327" t="s">
        <v>255</v>
      </c>
      <c r="T40" s="328" t="s">
        <v>257</v>
      </c>
      <c r="U40" s="430"/>
      <c r="V40" s="267">
        <v>8.2349999999999994</v>
      </c>
      <c r="W40" s="267">
        <v>155.85837535536589</v>
      </c>
      <c r="X40" s="267">
        <v>4.307615977209565</v>
      </c>
      <c r="Y40" s="267">
        <v>1.888251417117377</v>
      </c>
      <c r="Z40" s="267">
        <v>98.984466313803864</v>
      </c>
      <c r="AA40" s="267">
        <v>8.5047425947171487</v>
      </c>
      <c r="AB40" s="267">
        <v>0</v>
      </c>
      <c r="AC40" s="267">
        <v>0</v>
      </c>
      <c r="AD40" s="267">
        <v>0</v>
      </c>
      <c r="AE40" s="267">
        <v>1.5466322861531854</v>
      </c>
      <c r="AF40" s="267">
        <v>0</v>
      </c>
      <c r="AG40" s="267">
        <v>0</v>
      </c>
      <c r="AH40" s="267"/>
      <c r="AI40" s="267"/>
      <c r="AJ40" s="267"/>
      <c r="AK40" s="267"/>
      <c r="AL40" s="267"/>
      <c r="AM40" s="267"/>
      <c r="AN40" s="267"/>
      <c r="AO40" s="267"/>
      <c r="AP40" s="267"/>
      <c r="AQ40" s="267"/>
      <c r="AR40" s="419"/>
      <c r="AS40" s="419"/>
      <c r="AT40" s="419"/>
      <c r="AU40" s="419"/>
      <c r="AV40" s="419"/>
      <c r="AW40" s="419"/>
      <c r="AX40" s="419"/>
      <c r="AY40" s="419"/>
      <c r="AZ40" s="419"/>
      <c r="BA40" s="419"/>
      <c r="BB40" s="419"/>
      <c r="BC40" s="419"/>
      <c r="BD40" s="419"/>
      <c r="BE40" s="419"/>
      <c r="BF40" s="419"/>
      <c r="BG40" s="419"/>
      <c r="BH40" s="419"/>
      <c r="BI40" s="419"/>
      <c r="BJ40" s="419"/>
      <c r="BK40" s="419"/>
      <c r="BL40" s="419"/>
      <c r="BM40" s="419"/>
      <c r="BN40" s="419"/>
      <c r="BO40" s="419"/>
      <c r="BP40" s="419"/>
      <c r="BQ40" s="419"/>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row>
    <row r="41" spans="1:242" s="308" customFormat="1" ht="18">
      <c r="A41" s="308" t="s">
        <v>128</v>
      </c>
      <c r="B41" s="318" t="s">
        <v>249</v>
      </c>
      <c r="C41" s="308" t="s">
        <v>219</v>
      </c>
      <c r="E41" s="330">
        <f>'2018-19 v Site Summary'!E43</f>
        <v>22.62222222222222</v>
      </c>
      <c r="F41" s="330">
        <f>'2018-19 v Site Summary'!F43</f>
        <v>76.155555555555551</v>
      </c>
      <c r="G41" s="330">
        <f>'2018-19 v Site Summary'!G43</f>
        <v>3.0444444444444443</v>
      </c>
      <c r="H41" s="330">
        <f>'2018-19 v Site Summary'!H43</f>
        <v>0.17777777777777778</v>
      </c>
      <c r="I41" s="330">
        <f>'2018-19 v Site Summary'!I43</f>
        <v>0</v>
      </c>
      <c r="J41" s="330">
        <f>'2018-19 v Site Summary'!J43</f>
        <v>0</v>
      </c>
      <c r="K41" s="330">
        <f>'2018-19 v Site Summary'!K43</f>
        <v>2.2222222222222223E-2</v>
      </c>
      <c r="L41" s="330">
        <f>'2018-19 v Site Summary'!L43</f>
        <v>0.1111111111111111</v>
      </c>
      <c r="M41" s="330">
        <f>'2018-19 v Site Summary'!M43</f>
        <v>0</v>
      </c>
      <c r="N41" s="330">
        <f>'2018-19 v Site Summary'!N43</f>
        <v>0</v>
      </c>
      <c r="O41" s="330">
        <f>'2018-19 v Site Summary'!O43</f>
        <v>0</v>
      </c>
      <c r="P41" s="330">
        <f>'2018-19 v Site Summary'!P43</f>
        <v>0</v>
      </c>
      <c r="Q41" s="434"/>
      <c r="R41" s="306" t="s">
        <v>128</v>
      </c>
      <c r="S41" s="315" t="s">
        <v>254</v>
      </c>
      <c r="T41" s="312" t="s">
        <v>250</v>
      </c>
      <c r="U41" s="1536"/>
      <c r="V41" s="335">
        <f>'2018-19 v Site Summary'!AU43</f>
        <v>193.67991845056068</v>
      </c>
      <c r="W41" s="335">
        <f>'2018-19 v Site Summary'!AV43</f>
        <v>50.968399592252801</v>
      </c>
      <c r="X41" s="335">
        <f>'2018-19 v Site Summary'!AW43</f>
        <v>96.839959225280339</v>
      </c>
      <c r="Y41" s="335">
        <f>'2018-19 v Site Summary'!AX43</f>
        <v>0</v>
      </c>
      <c r="Z41" s="335">
        <f>'2018-19 v Site Summary'!AY43</f>
        <v>0</v>
      </c>
      <c r="AA41" s="335">
        <f>'2018-19 v Site Summary'!AZ43</f>
        <v>372.06931702344548</v>
      </c>
      <c r="AB41" s="335">
        <f>'2018-19 v Site Summary'!BA43</f>
        <v>0</v>
      </c>
      <c r="AC41" s="335">
        <f>'2018-19 v Site Summary'!BB43</f>
        <v>0</v>
      </c>
      <c r="AD41" s="335">
        <f>'2018-19 v Site Summary'!BC43</f>
        <v>0</v>
      </c>
      <c r="AE41" s="335">
        <f>'2018-19 v Site Summary'!BD43</f>
        <v>0</v>
      </c>
      <c r="AF41" s="335">
        <f>'2018-19 v Site Summary'!BE43</f>
        <v>0</v>
      </c>
      <c r="AG41" s="335">
        <f>'2018-19 v Site Summary'!BF43</f>
        <v>0</v>
      </c>
      <c r="AH41" s="267"/>
      <c r="AI41" s="267"/>
      <c r="AJ41" s="267"/>
      <c r="AK41" s="267"/>
      <c r="AL41" s="267"/>
      <c r="AM41" s="267"/>
      <c r="AN41" s="267"/>
      <c r="AO41" s="267"/>
      <c r="AP41" s="267"/>
      <c r="AQ41" s="267"/>
      <c r="AR41" s="419"/>
      <c r="AS41" s="419"/>
      <c r="AT41" s="419"/>
      <c r="AU41" s="419"/>
      <c r="AV41" s="419"/>
      <c r="AW41" s="419"/>
      <c r="AX41" s="419"/>
      <c r="AY41" s="419"/>
      <c r="AZ41" s="419"/>
      <c r="BA41" s="419"/>
      <c r="BB41" s="419"/>
      <c r="BC41" s="419"/>
      <c r="BD41" s="419"/>
      <c r="BE41" s="419"/>
      <c r="BF41" s="419"/>
      <c r="BG41" s="419"/>
      <c r="BH41" s="419"/>
      <c r="BI41" s="419"/>
      <c r="BJ41" s="419"/>
      <c r="BK41" s="419"/>
      <c r="BL41" s="419"/>
      <c r="BM41" s="419"/>
      <c r="BN41" s="419"/>
      <c r="BO41" s="419"/>
      <c r="BP41" s="419"/>
      <c r="BQ41" s="419"/>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row>
    <row r="42" spans="1:242" s="308" customFormat="1" ht="18">
      <c r="A42" s="308" t="s">
        <v>128</v>
      </c>
      <c r="B42" s="320" t="s">
        <v>251</v>
      </c>
      <c r="C42" s="308" t="s">
        <v>219</v>
      </c>
      <c r="D42" s="308">
        <v>0</v>
      </c>
      <c r="E42" s="330">
        <f>'2018-19 v Site Summary'!E44</f>
        <v>27.13333333333334</v>
      </c>
      <c r="F42" s="330">
        <f>'2018-19 v Site Summary'!F44</f>
        <v>186.57777777777781</v>
      </c>
      <c r="G42" s="330">
        <f>'2018-19 v Site Summary'!G44</f>
        <v>121.95555555555556</v>
      </c>
      <c r="H42" s="330">
        <f>'2018-19 v Site Summary'!H44</f>
        <v>6.6666666666666666E-2</v>
      </c>
      <c r="I42" s="330">
        <f>'2018-19 v Site Summary'!I44</f>
        <v>0</v>
      </c>
      <c r="J42" s="330">
        <f>'2018-19 v Site Summary'!J44</f>
        <v>0</v>
      </c>
      <c r="K42" s="330">
        <f>'2018-19 v Site Summary'!K44</f>
        <v>0.88888888888888884</v>
      </c>
      <c r="L42" s="330">
        <f>'2018-19 v Site Summary'!L44</f>
        <v>0</v>
      </c>
      <c r="M42" s="330">
        <f>'2018-19 v Site Summary'!M44</f>
        <v>2.2222222222222223E-2</v>
      </c>
      <c r="N42" s="330">
        <f>'2018-19 v Site Summary'!N44</f>
        <v>0</v>
      </c>
      <c r="O42" s="330">
        <f>'2018-19 v Site Summary'!O44</f>
        <v>0.64444444444444449</v>
      </c>
      <c r="P42" s="330">
        <f>'2018-19 v Site Summary'!P44</f>
        <v>0.11111111111111112</v>
      </c>
      <c r="Q42" s="434"/>
      <c r="R42" s="306" t="s">
        <v>128</v>
      </c>
      <c r="S42" s="315">
        <v>2019</v>
      </c>
      <c r="T42" s="312" t="s">
        <v>250</v>
      </c>
      <c r="U42" s="1536"/>
      <c r="V42" s="335">
        <f>'2018-19 v Site Summary'!AU44</f>
        <v>25.62</v>
      </c>
      <c r="W42" s="335">
        <f>'2018-19 v Site Summary'!AV44</f>
        <v>592.92000000000007</v>
      </c>
      <c r="X42" s="335">
        <f>'2018-19 v Site Summary'!AW44</f>
        <v>95.160000000000011</v>
      </c>
      <c r="Y42" s="335">
        <f>'2018-19 v Site Summary'!AX44</f>
        <v>0</v>
      </c>
      <c r="Z42" s="335">
        <f>'2018-19 v Site Summary'!AY44</f>
        <v>58.56</v>
      </c>
      <c r="AA42" s="335">
        <f>'2018-19 v Site Summary'!AZ44</f>
        <v>3.66</v>
      </c>
      <c r="AB42" s="335">
        <f>'2018-19 v Site Summary'!BA44</f>
        <v>0</v>
      </c>
      <c r="AC42" s="335">
        <f>'2018-19 v Site Summary'!BB44</f>
        <v>0</v>
      </c>
      <c r="AD42" s="335">
        <f>'2018-19 v Site Summary'!BC44</f>
        <v>0</v>
      </c>
      <c r="AE42" s="335">
        <f>'2018-19 v Site Summary'!BD44</f>
        <v>0</v>
      </c>
      <c r="AF42" s="335">
        <f>'2018-19 v Site Summary'!BE44</f>
        <v>29.28</v>
      </c>
      <c r="AG42" s="335">
        <f>'2018-19 v Site Summary'!BF44</f>
        <v>36.6</v>
      </c>
      <c r="AH42" s="267"/>
      <c r="AI42" s="267"/>
      <c r="AJ42" s="267"/>
      <c r="AK42" s="267"/>
      <c r="AL42" s="267"/>
      <c r="AM42" s="267"/>
      <c r="AN42" s="267"/>
      <c r="AO42" s="267"/>
      <c r="AP42" s="267"/>
      <c r="AQ42" s="267"/>
      <c r="AR42" s="419"/>
      <c r="AS42" s="419"/>
      <c r="AT42" s="419"/>
      <c r="AU42" s="419"/>
      <c r="AV42" s="419"/>
      <c r="AW42" s="419"/>
      <c r="AX42" s="419"/>
      <c r="AY42" s="419"/>
      <c r="AZ42" s="419"/>
      <c r="BA42" s="419"/>
      <c r="BB42" s="419"/>
      <c r="BC42" s="419"/>
      <c r="BD42" s="419"/>
      <c r="BE42" s="419"/>
      <c r="BF42" s="419"/>
      <c r="BG42" s="419"/>
      <c r="BH42" s="419"/>
      <c r="BI42" s="419"/>
      <c r="BJ42" s="419"/>
      <c r="BK42" s="419"/>
      <c r="BL42" s="419"/>
      <c r="BM42" s="419"/>
      <c r="BN42" s="419"/>
      <c r="BO42" s="419"/>
      <c r="BP42" s="419"/>
      <c r="BQ42" s="419"/>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row>
    <row r="43" spans="1:242" s="13" customFormat="1" ht="18">
      <c r="A43" s="307"/>
      <c r="B43" s="327" t="s">
        <v>254</v>
      </c>
      <c r="C43" s="328" t="s">
        <v>257</v>
      </c>
      <c r="D43" s="213"/>
      <c r="E43" s="332">
        <v>9.0322002842778382</v>
      </c>
      <c r="F43" s="332">
        <v>44.268947955496081</v>
      </c>
      <c r="G43" s="332">
        <v>2.0086971393246085</v>
      </c>
      <c r="H43" s="332">
        <v>4.4444444444444446E-2</v>
      </c>
      <c r="I43" s="332">
        <v>0</v>
      </c>
      <c r="J43" s="332">
        <v>0</v>
      </c>
      <c r="K43" s="332">
        <v>2.2222222222222223E-2</v>
      </c>
      <c r="L43" s="332">
        <v>0.11111111111111112</v>
      </c>
      <c r="M43" s="332">
        <v>0</v>
      </c>
      <c r="N43" s="332">
        <v>0</v>
      </c>
      <c r="O43" s="332" t="e">
        <v>#DIV/0!</v>
      </c>
      <c r="P43" s="332">
        <v>0</v>
      </c>
      <c r="Q43" s="435"/>
      <c r="R43" s="307"/>
      <c r="S43" s="327" t="s">
        <v>254</v>
      </c>
      <c r="T43" s="328" t="s">
        <v>257</v>
      </c>
      <c r="U43" s="430"/>
      <c r="V43" s="267">
        <v>142.71151885830787</v>
      </c>
      <c r="W43" s="267">
        <v>40.774719673802238</v>
      </c>
      <c r="X43" s="267">
        <v>96.839959225280339</v>
      </c>
      <c r="Y43" s="267">
        <v>0</v>
      </c>
      <c r="Z43" s="267">
        <v>0</v>
      </c>
      <c r="AA43" s="267">
        <v>321.10091743119267</v>
      </c>
      <c r="AB43" s="267">
        <v>0</v>
      </c>
      <c r="AC43" s="267">
        <v>0</v>
      </c>
      <c r="AD43" s="267">
        <v>0</v>
      </c>
      <c r="AE43" s="267">
        <v>0</v>
      </c>
      <c r="AF43" s="267" t="e">
        <v>#DIV/0!</v>
      </c>
      <c r="AG43" s="267">
        <v>0</v>
      </c>
      <c r="AH43" s="267"/>
      <c r="AI43" s="267"/>
      <c r="AJ43" s="267"/>
      <c r="AK43" s="267"/>
      <c r="AL43" s="267"/>
      <c r="AM43" s="267"/>
      <c r="AN43" s="267"/>
      <c r="AO43" s="267"/>
      <c r="AP43" s="267"/>
      <c r="AQ43" s="267"/>
      <c r="AR43" s="419"/>
      <c r="AS43" s="419"/>
      <c r="AT43" s="419"/>
      <c r="AU43" s="419"/>
      <c r="AV43" s="419"/>
      <c r="AW43" s="419"/>
      <c r="AX43" s="419"/>
      <c r="AY43" s="419"/>
      <c r="AZ43" s="419"/>
      <c r="BA43" s="419"/>
      <c r="BB43" s="419"/>
      <c r="BC43" s="419"/>
      <c r="BD43" s="419"/>
      <c r="BE43" s="419"/>
      <c r="BF43" s="419"/>
      <c r="BG43" s="419"/>
      <c r="BH43" s="419"/>
      <c r="BI43" s="419"/>
      <c r="BJ43" s="419"/>
      <c r="BK43" s="419"/>
      <c r="BL43" s="419"/>
      <c r="BM43" s="419"/>
      <c r="BN43" s="419"/>
      <c r="BO43" s="419"/>
      <c r="BP43" s="419"/>
      <c r="BQ43" s="419"/>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row>
    <row r="44" spans="1:242" s="13" customFormat="1" ht="18">
      <c r="A44" s="307"/>
      <c r="B44" s="327" t="s">
        <v>255</v>
      </c>
      <c r="C44" s="328" t="s">
        <v>257</v>
      </c>
      <c r="D44" s="213"/>
      <c r="E44" s="332">
        <v>21.62787638759379</v>
      </c>
      <c r="F44" s="332">
        <v>134.38999374861615</v>
      </c>
      <c r="G44" s="332">
        <v>66.194610201685506</v>
      </c>
      <c r="H44" s="332">
        <v>4.5542003404264883E-2</v>
      </c>
      <c r="I44" s="332">
        <v>0</v>
      </c>
      <c r="J44" s="332">
        <v>0</v>
      </c>
      <c r="K44" s="332">
        <v>0.469094215180756</v>
      </c>
      <c r="L44" s="332">
        <v>0</v>
      </c>
      <c r="M44" s="332">
        <v>2.2222222222222223E-2</v>
      </c>
      <c r="N44" s="332">
        <v>0</v>
      </c>
      <c r="O44" s="332">
        <v>0.59271295074032992</v>
      </c>
      <c r="P44" s="332">
        <v>7.2350313760443166E-2</v>
      </c>
      <c r="Q44" s="435"/>
      <c r="R44" s="307"/>
      <c r="S44" s="327" t="s">
        <v>255</v>
      </c>
      <c r="T44" s="328" t="s">
        <v>257</v>
      </c>
      <c r="U44" s="430"/>
      <c r="V44" s="267">
        <v>25.620000000000005</v>
      </c>
      <c r="W44" s="267">
        <v>571.10075188183737</v>
      </c>
      <c r="X44" s="267">
        <v>49.240264012289785</v>
      </c>
      <c r="Y44" s="267">
        <v>0</v>
      </c>
      <c r="Z44" s="267">
        <v>58.560000000000009</v>
      </c>
      <c r="AA44" s="267">
        <v>3.6600000000000006</v>
      </c>
      <c r="AB44" s="267">
        <v>0</v>
      </c>
      <c r="AC44" s="267">
        <v>0</v>
      </c>
      <c r="AD44" s="267">
        <v>0</v>
      </c>
      <c r="AE44" s="267">
        <v>0</v>
      </c>
      <c r="AF44" s="267">
        <v>24.000224998945324</v>
      </c>
      <c r="AG44" s="267">
        <v>36.600000000000009</v>
      </c>
      <c r="AH44" s="267"/>
      <c r="AI44" s="267"/>
      <c r="AJ44" s="267"/>
      <c r="AK44" s="267"/>
      <c r="AL44" s="267"/>
      <c r="AM44" s="267"/>
      <c r="AN44" s="267"/>
      <c r="AO44" s="267"/>
      <c r="AP44" s="267"/>
      <c r="AQ44" s="267"/>
      <c r="AR44" s="419"/>
      <c r="AS44" s="419"/>
      <c r="AT44" s="419"/>
      <c r="AU44" s="419"/>
      <c r="AV44" s="419"/>
      <c r="AW44" s="419"/>
      <c r="AX44" s="419"/>
      <c r="AY44" s="419"/>
      <c r="AZ44" s="419"/>
      <c r="BA44" s="419"/>
      <c r="BB44" s="419"/>
      <c r="BC44" s="419"/>
      <c r="BD44" s="419"/>
      <c r="BE44" s="419"/>
      <c r="BF44" s="419"/>
      <c r="BG44" s="419"/>
      <c r="BH44" s="419"/>
      <c r="BI44" s="419"/>
      <c r="BJ44" s="419"/>
      <c r="BK44" s="419"/>
      <c r="BL44" s="419"/>
      <c r="BM44" s="419"/>
      <c r="BN44" s="419"/>
      <c r="BO44" s="419"/>
      <c r="BP44" s="419"/>
      <c r="BQ44" s="419"/>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row>
    <row r="45" spans="1:242" s="308" customFormat="1" ht="18">
      <c r="A45" s="308" t="s">
        <v>101</v>
      </c>
      <c r="B45" s="318" t="s">
        <v>249</v>
      </c>
      <c r="C45" s="308" t="s">
        <v>219</v>
      </c>
      <c r="E45" s="330">
        <f>'2018-19 v Site Summary'!E47</f>
        <v>20.133333333333333</v>
      </c>
      <c r="F45" s="330">
        <f>'2018-19 v Site Summary'!F47</f>
        <v>72.333333333333329</v>
      </c>
      <c r="G45" s="330">
        <f>'2018-19 v Site Summary'!G47</f>
        <v>1.6</v>
      </c>
      <c r="H45" s="330">
        <f>'2018-19 v Site Summary'!H47</f>
        <v>1</v>
      </c>
      <c r="I45" s="330">
        <f>'2018-19 v Site Summary'!I47</f>
        <v>0</v>
      </c>
      <c r="J45" s="330">
        <f>'2018-19 v Site Summary'!J47</f>
        <v>0</v>
      </c>
      <c r="K45" s="330">
        <f>'2018-19 v Site Summary'!K47</f>
        <v>0.93333333333333335</v>
      </c>
      <c r="L45" s="330">
        <f>'2018-19 v Site Summary'!L47</f>
        <v>0</v>
      </c>
      <c r="M45" s="330">
        <f>'2018-19 v Site Summary'!M47</f>
        <v>0</v>
      </c>
      <c r="N45" s="330">
        <f>'2018-19 v Site Summary'!N47</f>
        <v>0</v>
      </c>
      <c r="O45" s="330">
        <f>'2018-19 v Site Summary'!O47</f>
        <v>0</v>
      </c>
      <c r="P45" s="330">
        <f>'2018-19 v Site Summary'!P47</f>
        <v>0</v>
      </c>
      <c r="Q45" s="434"/>
      <c r="R45" s="306" t="s">
        <v>101</v>
      </c>
      <c r="S45" s="315" t="s">
        <v>254</v>
      </c>
      <c r="T45" s="312" t="s">
        <v>250</v>
      </c>
      <c r="U45" s="1536"/>
      <c r="V45" s="335">
        <f>'2018-19 v Site Summary'!AU47</f>
        <v>20.387359836901123</v>
      </c>
      <c r="W45" s="335">
        <f>'2018-19 v Site Summary'!AV47</f>
        <v>30.581039755351682</v>
      </c>
      <c r="X45" s="335">
        <f>'2018-19 v Site Summary'!AW47</f>
        <v>71.355759429153935</v>
      </c>
      <c r="Y45" s="335">
        <f>'2018-19 v Site Summary'!AX47</f>
        <v>0</v>
      </c>
      <c r="Z45" s="335">
        <f>'2018-19 v Site Summary'!AY47</f>
        <v>0</v>
      </c>
      <c r="AA45" s="335">
        <f>'2018-19 v Site Summary'!AZ47</f>
        <v>91.743119266055047</v>
      </c>
      <c r="AB45" s="335">
        <f>'2018-19 v Site Summary'!BA47</f>
        <v>0</v>
      </c>
      <c r="AC45" s="335">
        <f>'2018-19 v Site Summary'!BB47</f>
        <v>0</v>
      </c>
      <c r="AD45" s="335">
        <f>'2018-19 v Site Summary'!BC47</f>
        <v>0</v>
      </c>
      <c r="AE45" s="335">
        <f>'2018-19 v Site Summary'!BD47</f>
        <v>0</v>
      </c>
      <c r="AF45" s="335">
        <f>'2018-19 v Site Summary'!BE47</f>
        <v>0</v>
      </c>
      <c r="AG45" s="335">
        <f>'2018-19 v Site Summary'!BF47</f>
        <v>0</v>
      </c>
      <c r="AH45" s="267"/>
      <c r="AI45" s="267"/>
      <c r="AJ45" s="267"/>
      <c r="AK45" s="267"/>
      <c r="AL45" s="267"/>
      <c r="AM45" s="267"/>
      <c r="AN45" s="267"/>
      <c r="AO45" s="267"/>
      <c r="AP45" s="267"/>
      <c r="AQ45" s="267"/>
      <c r="AR45" s="419"/>
      <c r="AS45" s="419"/>
      <c r="AT45" s="419"/>
      <c r="AU45" s="419"/>
      <c r="AV45" s="419"/>
      <c r="AW45" s="419"/>
      <c r="AX45" s="419"/>
      <c r="AY45" s="419"/>
      <c r="AZ45" s="419"/>
      <c r="BA45" s="419"/>
      <c r="BB45" s="419"/>
      <c r="BC45" s="419"/>
      <c r="BD45" s="419"/>
      <c r="BE45" s="419"/>
      <c r="BF45" s="419"/>
      <c r="BG45" s="419"/>
      <c r="BH45" s="419"/>
      <c r="BI45" s="419"/>
      <c r="BJ45" s="419"/>
      <c r="BK45" s="419"/>
      <c r="BL45" s="419"/>
      <c r="BM45" s="419"/>
      <c r="BN45" s="419"/>
      <c r="BO45" s="419"/>
      <c r="BP45" s="419"/>
      <c r="BQ45" s="419"/>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row>
    <row r="46" spans="1:242" s="308" customFormat="1" ht="18">
      <c r="A46" s="308" t="s">
        <v>101</v>
      </c>
      <c r="B46" s="320" t="s">
        <v>251</v>
      </c>
      <c r="C46" s="308" t="s">
        <v>219</v>
      </c>
      <c r="D46" s="308">
        <v>0</v>
      </c>
      <c r="E46" s="330">
        <f>'2018-19 v Site Summary'!E48</f>
        <v>2.0666666666666664</v>
      </c>
      <c r="F46" s="330">
        <f>'2018-19 v Site Summary'!F48</f>
        <v>207.06666666666666</v>
      </c>
      <c r="G46" s="330">
        <f>'2018-19 v Site Summary'!G48</f>
        <v>15.533333333333335</v>
      </c>
      <c r="H46" s="330">
        <f>'2018-19 v Site Summary'!H48</f>
        <v>6.6666666666666666E-2</v>
      </c>
      <c r="I46" s="330">
        <f>'2018-19 v Site Summary'!I48</f>
        <v>0</v>
      </c>
      <c r="J46" s="330">
        <f>'2018-19 v Site Summary'!J48</f>
        <v>0</v>
      </c>
      <c r="K46" s="330">
        <f>'2018-19 v Site Summary'!K48</f>
        <v>1.4666666666666666</v>
      </c>
      <c r="L46" s="330">
        <f>'2018-19 v Site Summary'!L48</f>
        <v>0</v>
      </c>
      <c r="M46" s="330">
        <f>'2018-19 v Site Summary'!M48</f>
        <v>6.6666666666666666E-2</v>
      </c>
      <c r="N46" s="330">
        <f>'2018-19 v Site Summary'!N48</f>
        <v>0</v>
      </c>
      <c r="O46" s="330">
        <f>'2018-19 v Site Summary'!O48</f>
        <v>6.6666666666666666E-2</v>
      </c>
      <c r="P46" s="330">
        <f>'2018-19 v Site Summary'!P48</f>
        <v>0</v>
      </c>
      <c r="Q46" s="434"/>
      <c r="R46" s="306" t="s">
        <v>101</v>
      </c>
      <c r="S46" s="315">
        <v>2019</v>
      </c>
      <c r="T46" s="312" t="s">
        <v>250</v>
      </c>
      <c r="U46" s="1536"/>
      <c r="V46" s="335">
        <f>'2018-19 v Site Summary'!AU48</f>
        <v>0</v>
      </c>
      <c r="W46" s="335">
        <f>'2018-19 v Site Summary'!AV48</f>
        <v>872.91</v>
      </c>
      <c r="X46" s="335">
        <f>'2018-19 v Site Summary'!AW48</f>
        <v>219.60000000000002</v>
      </c>
      <c r="Y46" s="335">
        <f>'2018-19 v Site Summary'!AX48</f>
        <v>0</v>
      </c>
      <c r="Z46" s="335">
        <f>'2018-19 v Site Summary'!AY48</f>
        <v>0</v>
      </c>
      <c r="AA46" s="335">
        <f>'2018-19 v Site Summary'!AZ48</f>
        <v>32.94</v>
      </c>
      <c r="AB46" s="335">
        <f>'2018-19 v Site Summary'!BA48</f>
        <v>10.98</v>
      </c>
      <c r="AC46" s="335">
        <f>'2018-19 v Site Summary'!BB48</f>
        <v>0</v>
      </c>
      <c r="AD46" s="335">
        <f>'2018-19 v Site Summary'!BC48</f>
        <v>0</v>
      </c>
      <c r="AE46" s="335">
        <f>'2018-19 v Site Summary'!BD48</f>
        <v>0</v>
      </c>
      <c r="AF46" s="335">
        <f>'2018-19 v Site Summary'!BE48</f>
        <v>0</v>
      </c>
      <c r="AG46" s="335">
        <f>'2018-19 v Site Summary'!BF48</f>
        <v>0</v>
      </c>
      <c r="AH46" s="267"/>
      <c r="AI46" s="267"/>
      <c r="AJ46" s="267"/>
      <c r="AK46" s="267"/>
      <c r="AL46" s="267"/>
      <c r="AM46" s="267"/>
      <c r="AN46" s="267"/>
      <c r="AO46" s="267"/>
      <c r="AP46" s="267"/>
      <c r="AQ46" s="267"/>
      <c r="AR46" s="419"/>
      <c r="AS46" s="419"/>
      <c r="AT46" s="419"/>
      <c r="AU46" s="419"/>
      <c r="AV46" s="419"/>
      <c r="AW46" s="419"/>
      <c r="AX46" s="419"/>
      <c r="AY46" s="419"/>
      <c r="AZ46" s="419"/>
      <c r="BA46" s="419"/>
      <c r="BB46" s="419"/>
      <c r="BC46" s="419"/>
      <c r="BD46" s="419"/>
      <c r="BE46" s="419"/>
      <c r="BF46" s="419"/>
      <c r="BG46" s="419"/>
      <c r="BH46" s="419"/>
      <c r="BI46" s="419"/>
      <c r="BJ46" s="419"/>
      <c r="BK46" s="419"/>
      <c r="BL46" s="419"/>
      <c r="BM46" s="419"/>
      <c r="BN46" s="419"/>
      <c r="BO46" s="419"/>
      <c r="BP46" s="419"/>
      <c r="BQ46" s="419"/>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row>
    <row r="47" spans="1:242" s="13" customFormat="1" ht="18">
      <c r="A47" s="307"/>
      <c r="B47" s="327" t="s">
        <v>254</v>
      </c>
      <c r="C47" s="328" t="s">
        <v>257</v>
      </c>
      <c r="D47" s="213"/>
      <c r="E47" s="332">
        <v>13.733333333333334</v>
      </c>
      <c r="F47" s="332">
        <v>71.666666666666671</v>
      </c>
      <c r="G47" s="332">
        <v>0.13333333333333341</v>
      </c>
      <c r="H47" s="332">
        <v>0.20000000000000007</v>
      </c>
      <c r="I47" s="332">
        <v>0</v>
      </c>
      <c r="J47" s="332">
        <v>0</v>
      </c>
      <c r="K47" s="332">
        <v>0.93333333333333324</v>
      </c>
      <c r="L47" s="332">
        <v>0</v>
      </c>
      <c r="M47" s="332">
        <v>0</v>
      </c>
      <c r="N47" s="332">
        <v>0</v>
      </c>
      <c r="O47" s="332" t="e">
        <v>#DIV/0!</v>
      </c>
      <c r="P47" s="332">
        <v>0</v>
      </c>
      <c r="Q47" s="435"/>
      <c r="R47" s="307"/>
      <c r="S47" s="327" t="s">
        <v>254</v>
      </c>
      <c r="T47" s="328" t="s">
        <v>257</v>
      </c>
      <c r="U47" s="430"/>
      <c r="V47" s="267" t="e">
        <v>#DIV/0!</v>
      </c>
      <c r="W47" s="267" t="e">
        <v>#DIV/0!</v>
      </c>
      <c r="X47" s="267" t="e">
        <v>#DIV/0!</v>
      </c>
      <c r="Y47" s="267" t="e">
        <v>#DIV/0!</v>
      </c>
      <c r="Z47" s="267" t="e">
        <v>#DIV/0!</v>
      </c>
      <c r="AA47" s="267" t="e">
        <v>#DIV/0!</v>
      </c>
      <c r="AB47" s="267" t="e">
        <v>#DIV/0!</v>
      </c>
      <c r="AC47" s="267" t="e">
        <v>#DIV/0!</v>
      </c>
      <c r="AD47" s="267" t="e">
        <v>#DIV/0!</v>
      </c>
      <c r="AE47" s="267" t="e">
        <v>#DIV/0!</v>
      </c>
      <c r="AF47" s="267" t="e">
        <v>#DIV/0!</v>
      </c>
      <c r="AG47" s="267" t="e">
        <v>#DIV/0!</v>
      </c>
      <c r="AH47" s="267"/>
      <c r="AI47" s="267"/>
      <c r="AJ47" s="267"/>
      <c r="AK47" s="267"/>
      <c r="AL47" s="267"/>
      <c r="AM47" s="267"/>
      <c r="AN47" s="267"/>
      <c r="AO47" s="267"/>
      <c r="AP47" s="267"/>
      <c r="AQ47" s="267"/>
      <c r="AR47" s="419"/>
      <c r="AS47" s="419"/>
      <c r="AT47" s="419"/>
      <c r="AU47" s="419"/>
      <c r="AV47" s="419"/>
      <c r="AW47" s="419"/>
      <c r="AX47" s="419"/>
      <c r="AY47" s="419"/>
      <c r="AZ47" s="419"/>
      <c r="BA47" s="419"/>
      <c r="BB47" s="419"/>
      <c r="BC47" s="419"/>
      <c r="BD47" s="419"/>
      <c r="BE47" s="419"/>
      <c r="BF47" s="419"/>
      <c r="BG47" s="419"/>
      <c r="BH47" s="419"/>
      <c r="BI47" s="419"/>
      <c r="BJ47" s="419"/>
      <c r="BK47" s="419"/>
      <c r="BL47" s="419"/>
      <c r="BM47" s="419"/>
      <c r="BN47" s="419"/>
      <c r="BO47" s="419"/>
      <c r="BP47" s="419"/>
      <c r="BQ47" s="419"/>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row>
    <row r="48" spans="1:242" s="13" customFormat="1" ht="18">
      <c r="A48" s="307"/>
      <c r="B48" s="327" t="s">
        <v>255</v>
      </c>
      <c r="C48" s="328" t="s">
        <v>257</v>
      </c>
      <c r="D48" s="213"/>
      <c r="E48" s="332">
        <v>0.33333333333333537</v>
      </c>
      <c r="F48" s="332">
        <v>170.79999999999998</v>
      </c>
      <c r="G48" s="332">
        <v>15</v>
      </c>
      <c r="H48" s="332">
        <v>6.6666666666666666E-2</v>
      </c>
      <c r="I48" s="332">
        <v>0</v>
      </c>
      <c r="J48" s="332">
        <v>0</v>
      </c>
      <c r="K48" s="332">
        <v>1.4666666666666663</v>
      </c>
      <c r="L48" s="332">
        <v>0</v>
      </c>
      <c r="M48" s="332">
        <v>6.6666666666666666E-2</v>
      </c>
      <c r="N48" s="332">
        <v>0</v>
      </c>
      <c r="O48" s="332">
        <v>6.6666666666666666E-2</v>
      </c>
      <c r="P48" s="332">
        <v>0</v>
      </c>
      <c r="Q48" s="435"/>
      <c r="R48" s="307"/>
      <c r="S48" s="327" t="s">
        <v>255</v>
      </c>
      <c r="T48" s="328" t="s">
        <v>257</v>
      </c>
      <c r="U48" s="430"/>
      <c r="V48" s="267">
        <v>0</v>
      </c>
      <c r="W48" s="267">
        <v>796.05000000000007</v>
      </c>
      <c r="X48" s="267">
        <v>219.60000000000002</v>
      </c>
      <c r="Y48" s="267">
        <v>0</v>
      </c>
      <c r="Z48" s="267">
        <v>0</v>
      </c>
      <c r="AA48" s="267">
        <v>32.939999999999991</v>
      </c>
      <c r="AB48" s="267">
        <v>10.979999999999999</v>
      </c>
      <c r="AC48" s="267">
        <v>0</v>
      </c>
      <c r="AD48" s="267">
        <v>0</v>
      </c>
      <c r="AE48" s="267">
        <v>0</v>
      </c>
      <c r="AF48" s="267">
        <v>0</v>
      </c>
      <c r="AG48" s="267">
        <v>0</v>
      </c>
      <c r="AH48" s="267"/>
      <c r="AI48" s="267"/>
      <c r="AJ48" s="267"/>
      <c r="AK48" s="267"/>
      <c r="AL48" s="267"/>
      <c r="AM48" s="267"/>
      <c r="AN48" s="267"/>
      <c r="AO48" s="267"/>
      <c r="AP48" s="267"/>
      <c r="AQ48" s="267"/>
      <c r="AR48" s="419"/>
      <c r="AS48" s="419"/>
      <c r="AT48" s="419"/>
      <c r="AU48" s="419"/>
      <c r="AV48" s="419"/>
      <c r="AW48" s="419"/>
      <c r="AX48" s="419"/>
      <c r="AY48" s="419"/>
      <c r="AZ48" s="419"/>
      <c r="BA48" s="419"/>
      <c r="BB48" s="419"/>
      <c r="BC48" s="419"/>
      <c r="BD48" s="419"/>
      <c r="BE48" s="419"/>
      <c r="BF48" s="419"/>
      <c r="BG48" s="419"/>
      <c r="BH48" s="419"/>
      <c r="BI48" s="419"/>
      <c r="BJ48" s="419"/>
      <c r="BK48" s="419"/>
      <c r="BL48" s="419"/>
      <c r="BM48" s="419"/>
      <c r="BN48" s="419"/>
      <c r="BO48" s="419"/>
      <c r="BP48" s="419"/>
      <c r="BQ48" s="419"/>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row>
    <row r="49" spans="1:242" s="308" customFormat="1" ht="18">
      <c r="A49" s="308" t="s">
        <v>85</v>
      </c>
      <c r="B49" s="318" t="s">
        <v>249</v>
      </c>
      <c r="C49" s="308" t="s">
        <v>219</v>
      </c>
      <c r="E49" s="330">
        <f>'2018-19 v Site Summary'!E51</f>
        <v>15.133333333333333</v>
      </c>
      <c r="F49" s="330">
        <f>'2018-19 v Site Summary'!F51</f>
        <v>52</v>
      </c>
      <c r="G49" s="330">
        <f>'2018-19 v Site Summary'!G51</f>
        <v>0.13333333333333333</v>
      </c>
      <c r="H49" s="330">
        <f>'2018-19 v Site Summary'!H51</f>
        <v>0.53333333333333333</v>
      </c>
      <c r="I49" s="330">
        <f>'2018-19 v Site Summary'!I51</f>
        <v>0</v>
      </c>
      <c r="J49" s="330">
        <f>'2018-19 v Site Summary'!J51</f>
        <v>0</v>
      </c>
      <c r="K49" s="330">
        <f>'2018-19 v Site Summary'!K51</f>
        <v>0.26666666666666666</v>
      </c>
      <c r="L49" s="330">
        <f>'2018-19 v Site Summary'!L51</f>
        <v>0</v>
      </c>
      <c r="M49" s="330">
        <f>'2018-19 v Site Summary'!M51</f>
        <v>0</v>
      </c>
      <c r="N49" s="330">
        <f>'2018-19 v Site Summary'!N51</f>
        <v>0</v>
      </c>
      <c r="O49" s="330">
        <f>'2018-19 v Site Summary'!O51</f>
        <v>0</v>
      </c>
      <c r="P49" s="330">
        <f>'2018-19 v Site Summary'!P51</f>
        <v>0</v>
      </c>
      <c r="Q49" s="434"/>
      <c r="R49" s="306" t="s">
        <v>85</v>
      </c>
      <c r="S49" s="315" t="s">
        <v>254</v>
      </c>
      <c r="T49" s="312" t="s">
        <v>250</v>
      </c>
      <c r="U49" s="1536"/>
      <c r="V49" s="335">
        <f>'2018-19 v Site Summary'!AU51</f>
        <v>305.81039755351685</v>
      </c>
      <c r="W49" s="335">
        <f>'2018-19 v Site Summary'!AV51</f>
        <v>316.00407747196738</v>
      </c>
      <c r="X49" s="335">
        <f>'2018-19 v Site Summary'!AW51</f>
        <v>519.87767584097867</v>
      </c>
      <c r="Y49" s="335">
        <f>'2018-19 v Site Summary'!AX51</f>
        <v>10.193679918450561</v>
      </c>
      <c r="Z49" s="335">
        <f>'2018-19 v Site Summary'!AY51</f>
        <v>0</v>
      </c>
      <c r="AA49" s="335">
        <f>'2018-19 v Site Summary'!AZ51</f>
        <v>152.90519877675843</v>
      </c>
      <c r="AB49" s="335">
        <f>'2018-19 v Site Summary'!BA51</f>
        <v>0</v>
      </c>
      <c r="AC49" s="335">
        <f>'2018-19 v Site Summary'!BB51</f>
        <v>0</v>
      </c>
      <c r="AD49" s="335">
        <f>'2018-19 v Site Summary'!BC51</f>
        <v>0</v>
      </c>
      <c r="AE49" s="335">
        <f>'2018-19 v Site Summary'!BD51</f>
        <v>0</v>
      </c>
      <c r="AF49" s="335">
        <f>'2018-19 v Site Summary'!BE51</f>
        <v>0</v>
      </c>
      <c r="AG49" s="335">
        <f>'2018-19 v Site Summary'!BF51</f>
        <v>0</v>
      </c>
      <c r="AH49" s="267"/>
      <c r="AI49" s="267"/>
      <c r="AJ49" s="267"/>
      <c r="AK49" s="267"/>
      <c r="AL49" s="267"/>
      <c r="AM49" s="267"/>
      <c r="AN49" s="267"/>
      <c r="AO49" s="267"/>
      <c r="AP49" s="267"/>
      <c r="AQ49" s="267"/>
      <c r="AR49" s="419"/>
      <c r="AS49" s="419"/>
      <c r="AT49" s="419"/>
      <c r="AU49" s="419"/>
      <c r="AV49" s="419"/>
      <c r="AW49" s="419"/>
      <c r="AX49" s="419"/>
      <c r="AY49" s="419"/>
      <c r="AZ49" s="419"/>
      <c r="BA49" s="419"/>
      <c r="BB49" s="419"/>
      <c r="BC49" s="419"/>
      <c r="BD49" s="419"/>
      <c r="BE49" s="419"/>
      <c r="BF49" s="419"/>
      <c r="BG49" s="419"/>
      <c r="BH49" s="419"/>
      <c r="BI49" s="419"/>
      <c r="BJ49" s="419"/>
      <c r="BK49" s="419"/>
      <c r="BL49" s="419"/>
      <c r="BM49" s="419"/>
      <c r="BN49" s="419"/>
      <c r="BO49" s="419"/>
      <c r="BP49" s="419"/>
      <c r="BQ49" s="41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row>
    <row r="50" spans="1:242" s="308" customFormat="1" ht="18">
      <c r="A50" s="308" t="s">
        <v>85</v>
      </c>
      <c r="B50" s="320" t="s">
        <v>251</v>
      </c>
      <c r="C50" s="308" t="s">
        <v>219</v>
      </c>
      <c r="D50" s="308">
        <v>0</v>
      </c>
      <c r="E50" s="330">
        <f>'2018-19 v Site Summary'!E52</f>
        <v>109.26666666666667</v>
      </c>
      <c r="F50" s="330">
        <f>'2018-19 v Site Summary'!F52</f>
        <v>10.333333333333332</v>
      </c>
      <c r="G50" s="330">
        <f>'2018-19 v Site Summary'!G52</f>
        <v>0.13333333333333333</v>
      </c>
      <c r="H50" s="330">
        <f>'2018-19 v Site Summary'!H52</f>
        <v>0</v>
      </c>
      <c r="I50" s="330">
        <f>'2018-19 v Site Summary'!I52</f>
        <v>0</v>
      </c>
      <c r="J50" s="330">
        <f>'2018-19 v Site Summary'!J52</f>
        <v>0</v>
      </c>
      <c r="K50" s="330">
        <f>'2018-19 v Site Summary'!K52</f>
        <v>0</v>
      </c>
      <c r="L50" s="330">
        <f>'2018-19 v Site Summary'!L52</f>
        <v>0.46666666666666667</v>
      </c>
      <c r="M50" s="330">
        <f>'2018-19 v Site Summary'!M52</f>
        <v>0</v>
      </c>
      <c r="N50" s="330">
        <f>'2018-19 v Site Summary'!N52</f>
        <v>0</v>
      </c>
      <c r="O50" s="330">
        <f>'2018-19 v Site Summary'!O52</f>
        <v>0</v>
      </c>
      <c r="P50" s="330">
        <f>'2018-19 v Site Summary'!P52</f>
        <v>0</v>
      </c>
      <c r="Q50" s="434"/>
      <c r="R50" s="306" t="s">
        <v>85</v>
      </c>
      <c r="S50" s="315">
        <v>2019</v>
      </c>
      <c r="T50" s="312" t="s">
        <v>250</v>
      </c>
      <c r="U50" s="1536"/>
      <c r="V50" s="335">
        <f>'2018-19 v Site Summary'!AU52</f>
        <v>10.98</v>
      </c>
      <c r="W50" s="335">
        <f>'2018-19 v Site Summary'!AV52</f>
        <v>203.13000000000002</v>
      </c>
      <c r="X50" s="335">
        <f>'2018-19 v Site Summary'!AW52</f>
        <v>65.88</v>
      </c>
      <c r="Y50" s="335">
        <f>'2018-19 v Site Summary'!AX52</f>
        <v>0</v>
      </c>
      <c r="Z50" s="335">
        <f>'2018-19 v Site Summary'!AY52</f>
        <v>0</v>
      </c>
      <c r="AA50" s="335">
        <f>'2018-19 v Site Summary'!AZ52</f>
        <v>49.41</v>
      </c>
      <c r="AB50" s="335">
        <f>'2018-19 v Site Summary'!BA52</f>
        <v>5.49</v>
      </c>
      <c r="AC50" s="335">
        <f>'2018-19 v Site Summary'!BB52</f>
        <v>0</v>
      </c>
      <c r="AD50" s="335">
        <f>'2018-19 v Site Summary'!BC52</f>
        <v>0</v>
      </c>
      <c r="AE50" s="335">
        <f>'2018-19 v Site Summary'!BD52</f>
        <v>0</v>
      </c>
      <c r="AF50" s="335">
        <f>'2018-19 v Site Summary'!BE52</f>
        <v>0</v>
      </c>
      <c r="AG50" s="335">
        <f>'2018-19 v Site Summary'!BF52</f>
        <v>0</v>
      </c>
      <c r="AH50" s="267"/>
      <c r="AI50" s="267"/>
      <c r="AJ50" s="267"/>
      <c r="AK50" s="267"/>
      <c r="AL50" s="267"/>
      <c r="AM50" s="267"/>
      <c r="AN50" s="267"/>
      <c r="AO50" s="267"/>
      <c r="AP50" s="267"/>
      <c r="AQ50" s="267"/>
      <c r="AR50" s="419"/>
      <c r="AS50" s="419"/>
      <c r="AT50" s="419"/>
      <c r="AU50" s="419"/>
      <c r="AV50" s="419"/>
      <c r="AW50" s="419"/>
      <c r="AX50" s="419"/>
      <c r="AY50" s="419"/>
      <c r="AZ50" s="419"/>
      <c r="BA50" s="419"/>
      <c r="BB50" s="419"/>
      <c r="BC50" s="419"/>
      <c r="BD50" s="419"/>
      <c r="BE50" s="419"/>
      <c r="BF50" s="419"/>
      <c r="BG50" s="419"/>
      <c r="BH50" s="419"/>
      <c r="BI50" s="419"/>
      <c r="BJ50" s="419"/>
      <c r="BK50" s="419"/>
      <c r="BL50" s="419"/>
      <c r="BM50" s="419"/>
      <c r="BN50" s="419"/>
      <c r="BO50" s="419"/>
      <c r="BP50" s="419"/>
      <c r="BQ50" s="419"/>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row>
    <row r="51" spans="1:242" s="13" customFormat="1" ht="18">
      <c r="A51" s="267"/>
      <c r="B51" s="327" t="s">
        <v>254</v>
      </c>
      <c r="C51" s="328" t="s">
        <v>257</v>
      </c>
      <c r="D51" s="267"/>
      <c r="E51" s="267">
        <v>11</v>
      </c>
      <c r="F51" s="267">
        <v>51.866666666666653</v>
      </c>
      <c r="G51" s="267">
        <v>0.13333333333333333</v>
      </c>
      <c r="H51" s="267">
        <v>0.53333333333333333</v>
      </c>
      <c r="I51" s="267">
        <v>0</v>
      </c>
      <c r="J51" s="267">
        <v>0</v>
      </c>
      <c r="K51" s="267">
        <v>0</v>
      </c>
      <c r="L51" s="267">
        <v>0</v>
      </c>
      <c r="M51" s="267">
        <v>0</v>
      </c>
      <c r="N51" s="267">
        <v>0</v>
      </c>
      <c r="O51" s="267" t="e">
        <v>#DIV/0!</v>
      </c>
      <c r="P51" s="267">
        <v>0</v>
      </c>
      <c r="Q51" s="267"/>
      <c r="R51" s="267"/>
      <c r="S51" s="327" t="s">
        <v>254</v>
      </c>
      <c r="T51" s="328" t="s">
        <v>257</v>
      </c>
      <c r="U51" s="267"/>
      <c r="V51" t="e">
        <f>STDEV('2018-2019 By Site'!W80:W80)/SQRT(COUNT('2018-2019 By Site'!W80:W80))</f>
        <v>#DIV/0!</v>
      </c>
      <c r="W51" t="e">
        <f>STDEV('2018-2019 By Site'!X80:X80)/SQRT(COUNT('2018-2019 By Site'!X80:X80))</f>
        <v>#DIV/0!</v>
      </c>
      <c r="X51" t="e">
        <f>STDEV('2018-2019 By Site'!Y80:Y80)/SQRT(COUNT('2018-2019 By Site'!Y80:Y80))</f>
        <v>#DIV/0!</v>
      </c>
      <c r="Y51" t="e">
        <f>STDEV('2018-2019 By Site'!Z80:Z80)/SQRT(COUNT('2018-2019 By Site'!Z80:Z80))</f>
        <v>#DIV/0!</v>
      </c>
      <c r="Z51" t="e">
        <f>STDEV('2018-2019 By Site'!AA80:AA80)/SQRT(COUNT('2018-2019 By Site'!AA80:AA80))</f>
        <v>#DIV/0!</v>
      </c>
      <c r="AA51" t="e">
        <f>STDEV('2018-2019 By Site'!AB80:AB80)/SQRT(COUNT('2018-2019 By Site'!AB80:AB80))</f>
        <v>#DIV/0!</v>
      </c>
      <c r="AB51" t="e">
        <f>STDEV('2018-2019 By Site'!AC80:AC80)/SQRT(COUNT('2018-2019 By Site'!AC80:AC80))</f>
        <v>#DIV/0!</v>
      </c>
      <c r="AC51" t="e">
        <f>STDEV('2018-2019 By Site'!AD80:AD80)/SQRT(COUNT('2018-2019 By Site'!AD80:AD80))</f>
        <v>#DIV/0!</v>
      </c>
      <c r="AD51" t="e">
        <f>STDEV('2018-2019 By Site'!AE80:AE80)/SQRT(COUNT('2018-2019 By Site'!AE80:AE80))</f>
        <v>#DIV/0!</v>
      </c>
      <c r="AE51" t="e">
        <f>STDEV('2018-2019 By Site'!AF80:AF80)/SQRT(COUNT('2018-2019 By Site'!AF80:AF80))</f>
        <v>#DIV/0!</v>
      </c>
      <c r="AF51" t="e">
        <f>STDEV('2018-2019 By Site'!AG80:AG80)/SQRT(COUNT('2018-2019 By Site'!AG80:AG80))</f>
        <v>#DIV/0!</v>
      </c>
      <c r="AG51" t="e">
        <f>STDEV('2018-2019 By Site'!AH80:AH80)/SQRT(COUNT('2018-2019 By Site'!AH80:AH80))</f>
        <v>#DIV/0!</v>
      </c>
      <c r="AH51" s="267"/>
      <c r="AI51" s="267"/>
      <c r="AJ51" s="267"/>
      <c r="AK51" s="267"/>
      <c r="AL51" s="267"/>
      <c r="AM51" s="267"/>
      <c r="AN51" s="267"/>
      <c r="AO51" s="267"/>
      <c r="AP51" s="267"/>
      <c r="AQ51" s="267"/>
      <c r="AR51" s="419"/>
      <c r="AS51" s="419"/>
      <c r="AT51" s="419"/>
      <c r="AU51" s="419"/>
      <c r="AV51" s="419"/>
      <c r="AW51" s="419"/>
      <c r="AX51" s="419"/>
      <c r="AY51" s="419"/>
      <c r="AZ51" s="419"/>
      <c r="BA51" s="419"/>
      <c r="BB51" s="419"/>
      <c r="BC51" s="419"/>
      <c r="BD51" s="419" t="s">
        <v>22</v>
      </c>
      <c r="BE51" s="419" t="s">
        <v>24</v>
      </c>
      <c r="BF51" s="419" t="s">
        <v>21</v>
      </c>
      <c r="BG51" s="419" t="s">
        <v>23</v>
      </c>
      <c r="BH51" s="419" t="s">
        <v>43</v>
      </c>
      <c r="BI51" s="419" t="s">
        <v>31</v>
      </c>
      <c r="BJ51" s="419" t="s">
        <v>28</v>
      </c>
      <c r="BK51" s="419" t="s">
        <v>29</v>
      </c>
      <c r="BL51" s="419" t="s">
        <v>25</v>
      </c>
      <c r="BM51" s="419" t="s">
        <v>38</v>
      </c>
      <c r="BN51" s="419" t="s">
        <v>55</v>
      </c>
      <c r="BO51" s="419" t="s">
        <v>30</v>
      </c>
      <c r="BP51" s="419"/>
      <c r="BQ51" s="419"/>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row>
    <row r="52" spans="1:242" s="13" customFormat="1" ht="18">
      <c r="A52" s="267"/>
      <c r="B52" s="327" t="s">
        <v>255</v>
      </c>
      <c r="C52" s="328" t="s">
        <v>257</v>
      </c>
      <c r="D52" s="267"/>
      <c r="E52" s="267">
        <v>108.33333333333331</v>
      </c>
      <c r="F52" s="267">
        <v>7.7999999999999989</v>
      </c>
      <c r="G52" s="267">
        <v>0.13333333333333333</v>
      </c>
      <c r="H52" s="267">
        <v>0</v>
      </c>
      <c r="I52" s="267">
        <v>0</v>
      </c>
      <c r="J52" s="267">
        <v>0</v>
      </c>
      <c r="K52" s="267">
        <v>0</v>
      </c>
      <c r="L52" s="267">
        <v>0.46666666666666662</v>
      </c>
      <c r="M52" s="267">
        <v>0</v>
      </c>
      <c r="N52" s="267">
        <v>0</v>
      </c>
      <c r="O52" s="267">
        <v>0</v>
      </c>
      <c r="P52" s="267">
        <v>0</v>
      </c>
      <c r="Q52" s="267"/>
      <c r="R52" s="267"/>
      <c r="S52" s="327" t="s">
        <v>255</v>
      </c>
      <c r="T52" s="328" t="s">
        <v>257</v>
      </c>
      <c r="U52" s="267"/>
      <c r="V52">
        <f>STDEV('2018-2019 By Site'!W81:W82)/SQRT(COUNT('2018-2019 By Site'!W81:W82))</f>
        <v>0</v>
      </c>
      <c r="W52">
        <f>STDEV('2018-2019 By Site'!X81:X82)/SQRT(COUNT('2018-2019 By Site'!X81:X82))</f>
        <v>0</v>
      </c>
      <c r="X52">
        <f>STDEV('2018-2019 By Site'!Y81:Y82)/SQRT(COUNT('2018-2019 By Site'!Y81:Y82))</f>
        <v>0</v>
      </c>
      <c r="Y52">
        <f>STDEV('2018-2019 By Site'!Z81:Z82)/SQRT(COUNT('2018-2019 By Site'!Z81:Z82))</f>
        <v>0</v>
      </c>
      <c r="Z52">
        <f>STDEV('2018-2019 By Site'!AA81:AA82)/SQRT(COUNT('2018-2019 By Site'!AA81:AA82))</f>
        <v>0</v>
      </c>
      <c r="AA52">
        <f>STDEV('2018-2019 By Site'!AB81:AB82)/SQRT(COUNT('2018-2019 By Site'!AB81:AB82))</f>
        <v>0</v>
      </c>
      <c r="AB52">
        <f>STDEV('2018-2019 By Site'!AC81:AC82)/SQRT(COUNT('2018-2019 By Site'!AC81:AC82))</f>
        <v>0</v>
      </c>
      <c r="AC52">
        <f>STDEV('2018-2019 By Site'!AD81:AD82)/SQRT(COUNT('2018-2019 By Site'!AD81:AD82))</f>
        <v>0</v>
      </c>
      <c r="AD52">
        <f>STDEV('2018-2019 By Site'!AE81:AE82)/SQRT(COUNT('2018-2019 By Site'!AE81:AE82))</f>
        <v>0</v>
      </c>
      <c r="AE52">
        <f>STDEV('2018-2019 By Site'!AF81:AF82)/SQRT(COUNT('2018-2019 By Site'!AF81:AF82))</f>
        <v>0</v>
      </c>
      <c r="AF52">
        <f>STDEV('2018-2019 By Site'!AG81:AG82)/SQRT(COUNT('2018-2019 By Site'!AG81:AG82))</f>
        <v>0</v>
      </c>
      <c r="AG52">
        <f>STDEV('2018-2019 By Site'!AH81:AH82)/SQRT(COUNT('2018-2019 By Site'!AH81:AH82))</f>
        <v>0</v>
      </c>
      <c r="AH52" s="267"/>
      <c r="AI52" s="267"/>
      <c r="AJ52" s="267"/>
      <c r="AK52" s="267"/>
      <c r="AL52" s="267"/>
      <c r="AM52" s="267"/>
      <c r="AN52" s="267"/>
      <c r="AO52" s="267"/>
      <c r="AP52" s="267"/>
      <c r="AQ52" s="267"/>
      <c r="AR52"/>
      <c r="AS52"/>
      <c r="AT52"/>
      <c r="AU52"/>
      <c r="AV52"/>
      <c r="AW52"/>
      <c r="AX52"/>
      <c r="AY52"/>
      <c r="AZ52"/>
      <c r="BA52"/>
      <c r="BB52"/>
      <c r="BC52"/>
      <c r="BD52">
        <v>6.5315973183713769</v>
      </c>
      <c r="BE52">
        <v>7.2102698455944738</v>
      </c>
      <c r="BF52">
        <v>3.6354595541969159</v>
      </c>
      <c r="BG52">
        <v>2.5596112828603887</v>
      </c>
      <c r="BH52">
        <v>0.23505296499308351</v>
      </c>
      <c r="BI52">
        <v>0.1628876566259557</v>
      </c>
      <c r="BJ52">
        <v>6.373576316209216E-2</v>
      </c>
      <c r="BK52">
        <v>3.7349212570874167E-2</v>
      </c>
      <c r="BL52">
        <v>2.4354181098009964E-2</v>
      </c>
      <c r="BM52">
        <v>4.9761703793936775E-2</v>
      </c>
      <c r="BN52">
        <v>4.2197792700804398E-2</v>
      </c>
      <c r="BO52">
        <v>3.1083646766015036E-2</v>
      </c>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row>
    <row r="53" spans="1:242" ht="23.45" customHeight="1" thickBot="1">
      <c r="A53" s="267"/>
      <c r="B53" s="267"/>
      <c r="C53" s="267"/>
      <c r="D53" s="267"/>
      <c r="E53" s="267"/>
      <c r="F53" s="267"/>
      <c r="G53" s="267"/>
      <c r="H53" s="267"/>
      <c r="I53" s="267"/>
      <c r="J53" s="267"/>
      <c r="K53" s="267"/>
      <c r="L53" s="267"/>
      <c r="M53" s="267"/>
      <c r="N53" s="267"/>
      <c r="O53" s="267"/>
      <c r="P53" s="267"/>
      <c r="Q53" s="267"/>
      <c r="R53" s="267"/>
      <c r="S53" s="267"/>
      <c r="T53" s="267"/>
      <c r="U53" s="267"/>
      <c r="V53" s="267"/>
      <c r="W53" s="267"/>
      <c r="X53" s="267"/>
      <c r="Y53" s="267"/>
      <c r="Z53" s="267"/>
      <c r="AA53" s="267"/>
      <c r="AB53" s="267"/>
      <c r="AC53" s="267"/>
      <c r="AD53" s="267"/>
      <c r="AE53" s="267"/>
      <c r="AF53" s="267"/>
      <c r="AG53" s="267"/>
      <c r="AH53" s="267"/>
      <c r="AI53" s="267"/>
      <c r="AJ53" s="267"/>
      <c r="AK53" s="267"/>
      <c r="AL53" s="267"/>
      <c r="AM53" s="267"/>
      <c r="AN53" s="267"/>
      <c r="AO53" s="267"/>
      <c r="AP53" s="267"/>
      <c r="AQ53" s="267"/>
    </row>
    <row r="54" spans="1:242" s="314" customFormat="1" ht="18.75" thickBot="1">
      <c r="A54" s="267"/>
      <c r="B54" s="267"/>
      <c r="C54" s="267"/>
      <c r="D54" s="267"/>
      <c r="E54" s="286" t="s">
        <v>258</v>
      </c>
      <c r="F54" s="269"/>
      <c r="G54" s="269"/>
      <c r="H54" s="269"/>
      <c r="I54" s="269"/>
      <c r="J54" s="269"/>
      <c r="K54" s="269"/>
      <c r="L54" s="269"/>
      <c r="M54" s="269"/>
      <c r="N54" s="269"/>
      <c r="O54" s="269"/>
      <c r="P54" s="269"/>
      <c r="Q54" s="269"/>
      <c r="R54" s="269"/>
      <c r="S54" s="269"/>
      <c r="T54" s="269"/>
      <c r="U54" s="269"/>
      <c r="V54" s="269"/>
      <c r="W54" s="269"/>
      <c r="X54" s="269"/>
      <c r="Y54" s="269"/>
      <c r="Z54" s="269"/>
      <c r="AA54" s="270"/>
      <c r="AB54"/>
      <c r="AC54"/>
      <c r="AD54"/>
      <c r="AE54"/>
      <c r="AF54"/>
      <c r="AG54"/>
      <c r="AH54"/>
      <c r="AI54"/>
      <c r="AJ54"/>
      <c r="AK54"/>
      <c r="AL54" s="267"/>
      <c r="AM54" s="267"/>
      <c r="AN54" s="267"/>
      <c r="AO54" s="267"/>
      <c r="AP54" s="267"/>
      <c r="AQ54" s="267"/>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row>
    <row r="55" spans="1:242" s="313" customFormat="1" ht="18.75" thickBot="1">
      <c r="A55" s="267"/>
      <c r="B55" s="267"/>
      <c r="C55" s="267"/>
      <c r="D55" s="267"/>
      <c r="E55"/>
      <c r="F55" t="s">
        <v>259</v>
      </c>
      <c r="G55" s="1">
        <v>1</v>
      </c>
      <c r="H55" s="1">
        <f>G55+1</f>
        <v>2</v>
      </c>
      <c r="I55" s="1">
        <f t="shared" ref="I55:P55" si="0">H55+1</f>
        <v>3</v>
      </c>
      <c r="J55" s="1">
        <f t="shared" si="0"/>
        <v>4</v>
      </c>
      <c r="K55" s="1">
        <f t="shared" si="0"/>
        <v>5</v>
      </c>
      <c r="L55" s="1">
        <f t="shared" si="0"/>
        <v>6</v>
      </c>
      <c r="M55" s="1">
        <f t="shared" si="0"/>
        <v>7</v>
      </c>
      <c r="N55" s="1">
        <f t="shared" si="0"/>
        <v>8</v>
      </c>
      <c r="O55" s="1">
        <f t="shared" si="0"/>
        <v>9</v>
      </c>
      <c r="P55" s="1">
        <f t="shared" si="0"/>
        <v>10</v>
      </c>
      <c r="Q55"/>
      <c r="R55"/>
      <c r="S55"/>
      <c r="T55"/>
      <c r="U55"/>
      <c r="V55"/>
      <c r="W55" t="s">
        <v>259</v>
      </c>
      <c r="X55" s="1">
        <v>1</v>
      </c>
      <c r="Y55" s="1">
        <f>X55+1</f>
        <v>2</v>
      </c>
      <c r="Z55" s="1">
        <f t="shared" ref="Z55:AF55" si="1">Y55+1</f>
        <v>3</v>
      </c>
      <c r="AA55" s="1">
        <f t="shared" si="1"/>
        <v>4</v>
      </c>
      <c r="AB55" s="1">
        <f t="shared" si="1"/>
        <v>5</v>
      </c>
      <c r="AC55" s="1">
        <f t="shared" si="1"/>
        <v>6</v>
      </c>
      <c r="AD55" s="1">
        <f t="shared" si="1"/>
        <v>7</v>
      </c>
      <c r="AE55" s="1">
        <f t="shared" si="1"/>
        <v>8</v>
      </c>
      <c r="AF55" s="1">
        <f t="shared" si="1"/>
        <v>9</v>
      </c>
      <c r="AG55" s="1">
        <f t="shared" ref="AG55" si="2">AF55+1</f>
        <v>10</v>
      </c>
      <c r="AH55"/>
      <c r="AI55"/>
      <c r="AJ55"/>
      <c r="AK55"/>
      <c r="AL55" s="267"/>
      <c r="AM55" s="267"/>
      <c r="AN55" s="267"/>
      <c r="AO55" s="267"/>
      <c r="AP55" s="267"/>
      <c r="AQ55" s="267"/>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row>
    <row r="56" spans="1:242" s="13" customFormat="1" ht="18.600000000000001" customHeight="1" thickBot="1">
      <c r="A56" s="267"/>
      <c r="B56" s="267"/>
      <c r="C56" s="1438" t="s">
        <v>260</v>
      </c>
      <c r="D56" s="1439"/>
      <c r="E56" s="1438" t="s">
        <v>261</v>
      </c>
      <c r="F56" s="1439"/>
      <c r="G56" s="285">
        <f>G59</f>
        <v>1.545909104709017</v>
      </c>
      <c r="H56" s="285">
        <f t="shared" ref="H56:Q56" si="3">H59</f>
        <v>1.4193581972714233</v>
      </c>
      <c r="I56" s="285">
        <f t="shared" si="3"/>
        <v>1.1388861509942565</v>
      </c>
      <c r="J56" s="285">
        <f t="shared" si="3"/>
        <v>0.843691986234405</v>
      </c>
      <c r="K56" s="285">
        <f t="shared" si="3"/>
        <v>0.10734703592071299</v>
      </c>
      <c r="L56" s="285">
        <f t="shared" si="3"/>
        <v>0.1004401714875562</v>
      </c>
      <c r="M56" s="285">
        <f t="shared" si="3"/>
        <v>9.7926562967738884E-2</v>
      </c>
      <c r="N56" s="285">
        <f t="shared" si="3"/>
        <v>3.6790846266913098E-2</v>
      </c>
      <c r="O56" s="285">
        <f t="shared" si="3"/>
        <v>3.633849449416704E-2</v>
      </c>
      <c r="P56" s="285">
        <f t="shared" si="3"/>
        <v>3.0816351140689997E-2</v>
      </c>
      <c r="Q56" s="285">
        <f t="shared" si="3"/>
        <v>7.9181246047624804E-2</v>
      </c>
      <c r="U56" s="1450" t="s">
        <v>262</v>
      </c>
      <c r="V56" s="1451"/>
      <c r="W56" s="1452"/>
      <c r="X56" s="285">
        <f>X59</f>
        <v>2.9014830711347082</v>
      </c>
      <c r="Y56" s="285">
        <f t="shared" ref="Y56:AH56" si="4">Y59</f>
        <v>2.5026293948057763</v>
      </c>
      <c r="Z56" s="285">
        <f t="shared" si="4"/>
        <v>2.0317435681075304</v>
      </c>
      <c r="AA56" s="285">
        <f t="shared" si="4"/>
        <v>1.8695432576143303</v>
      </c>
      <c r="AB56" s="285">
        <f t="shared" si="4"/>
        <v>1.8299466959416357</v>
      </c>
      <c r="AC56" s="285">
        <f t="shared" si="4"/>
        <v>1.5080204814701514</v>
      </c>
      <c r="AD56" s="285">
        <f t="shared" si="4"/>
        <v>1.203878205207481</v>
      </c>
      <c r="AE56" s="285">
        <f t="shared" si="4"/>
        <v>1.0378654663665325</v>
      </c>
      <c r="AF56" s="285">
        <f t="shared" si="4"/>
        <v>0.83649229572094774</v>
      </c>
      <c r="AG56" s="285">
        <f t="shared" si="4"/>
        <v>0.65906779264284832</v>
      </c>
      <c r="AH56" s="285">
        <f t="shared" si="4"/>
        <v>1.1020954049938705</v>
      </c>
      <c r="AI56"/>
      <c r="AJ56"/>
      <c r="AK56"/>
      <c r="AL56" s="267"/>
      <c r="AM56" s="267"/>
      <c r="AN56" s="267"/>
      <c r="AO56" s="267"/>
      <c r="AP56" s="267"/>
      <c r="AQ56" s="267"/>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row>
    <row r="57" spans="1:242" s="13" customFormat="1" ht="126" thickBot="1">
      <c r="A57" s="267"/>
      <c r="B57" s="267"/>
      <c r="C57" s="1440"/>
      <c r="D57" s="1441"/>
      <c r="E57" s="1440"/>
      <c r="F57" s="1441"/>
      <c r="G57" s="821" t="str">
        <f>$E$2</f>
        <v>Copepod</v>
      </c>
      <c r="H57" s="821" t="str">
        <f>$F$2</f>
        <v>Cladocera</v>
      </c>
      <c r="I57" s="821" t="str">
        <f>$G$2</f>
        <v>Ostracod</v>
      </c>
      <c r="J57" s="821" t="str">
        <f>$H$2</f>
        <v>Hemiptera: Corixidae (boatman)</v>
      </c>
      <c r="K57" s="821" t="str">
        <f>$I$2</f>
        <v>Coleoptera sp.</v>
      </c>
      <c r="L57" s="821" t="str">
        <f>$J$2</f>
        <v>Diptera: Ephydridae</v>
      </c>
      <c r="M57" s="821" t="str">
        <f>$K$2</f>
        <v xml:space="preserve">Diptera: Chironomid </v>
      </c>
      <c r="N57" s="821" t="str">
        <f>$L$2</f>
        <v>Diptera: Ceratopogonidae</v>
      </c>
      <c r="O57" s="821" t="str">
        <f>$M$2</f>
        <v>Nematode</v>
      </c>
      <c r="P57" s="821" t="str">
        <f>$N$2</f>
        <v>Annelida: Oligochaete</v>
      </c>
      <c r="Q57" s="979" t="s">
        <v>263</v>
      </c>
      <c r="U57" s="1453"/>
      <c r="V57" s="1454"/>
      <c r="W57" s="1455"/>
      <c r="X57" s="980" t="str">
        <f>$V$2</f>
        <v>Copepod</v>
      </c>
      <c r="Y57" s="980" t="str">
        <f>$W$2</f>
        <v>Ostracod</v>
      </c>
      <c r="Z57" s="980" t="str">
        <f>$X$2</f>
        <v>Cladocera</v>
      </c>
      <c r="AA57" s="980" t="str">
        <f>$Y$2</f>
        <v>Hemiptera: Corixidae (boatman)</v>
      </c>
      <c r="AB57" s="980" t="str">
        <f>$Z$2</f>
        <v>Annelida: Oligochaete</v>
      </c>
      <c r="AC57" s="980" t="str">
        <f>$AA$2</f>
        <v xml:space="preserve">Diptera: Chironomid </v>
      </c>
      <c r="AD57" s="980" t="str">
        <f>$AB$2</f>
        <v>Nematode</v>
      </c>
      <c r="AE57" s="980" t="str">
        <f>$AC$2</f>
        <v>Diptera: Ceratopogonidae</v>
      </c>
      <c r="AF57" s="980" t="str">
        <f>$AD$2</f>
        <v>Diptera: Ephydridae</v>
      </c>
      <c r="AG57" s="980" t="str">
        <f>$AE$2</f>
        <v>Annelida: Polychaete</v>
      </c>
      <c r="AH57" s="979" t="s">
        <v>263</v>
      </c>
      <c r="AI57"/>
      <c r="AJ57"/>
      <c r="AK57"/>
      <c r="AL57" s="267"/>
      <c r="AM57" s="267"/>
      <c r="AN57" s="267"/>
      <c r="AO57" s="267" t="s">
        <v>22</v>
      </c>
      <c r="AP57" s="267" t="s">
        <v>21</v>
      </c>
      <c r="AQ57" s="267" t="s">
        <v>24</v>
      </c>
      <c r="AR57" t="s">
        <v>23</v>
      </c>
      <c r="AS57" t="s">
        <v>38</v>
      </c>
      <c r="AT57" t="s">
        <v>28</v>
      </c>
      <c r="AU57" t="s">
        <v>25</v>
      </c>
      <c r="AV57" t="s">
        <v>29</v>
      </c>
      <c r="AW57" t="s">
        <v>31</v>
      </c>
      <c r="AX57" t="s">
        <v>39</v>
      </c>
      <c r="AY57" t="s">
        <v>56</v>
      </c>
      <c r="AZ57" t="s">
        <v>41</v>
      </c>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row>
    <row r="58" spans="1:242" s="314" customFormat="1" ht="18.75" thickBot="1">
      <c r="A58" s="267"/>
      <c r="B58" s="267"/>
      <c r="C58" s="267"/>
      <c r="D58" s="267"/>
      <c r="E58" s="439" t="s">
        <v>264</v>
      </c>
      <c r="F58" s="437"/>
      <c r="G58" s="438">
        <f>'2018-2019 By Site'!F204</f>
        <v>34.148686868686852</v>
      </c>
      <c r="H58" s="438">
        <f>'2018-2019 By Site'!G204</f>
        <v>25.26383838383839</v>
      </c>
      <c r="I58" s="438">
        <f>'2018-2019 By Site'!H204</f>
        <v>12.768484848484855</v>
      </c>
      <c r="J58" s="1092">
        <f>'2018-2019 By Site'!I204</f>
        <v>5.9773737373737337</v>
      </c>
      <c r="K58" s="1092">
        <f>'2018-2019 By Site'!J204</f>
        <v>0.28040404040404038</v>
      </c>
      <c r="L58" s="1092">
        <f>'2018-2019 By Site'!K204</f>
        <v>0.26020202020202016</v>
      </c>
      <c r="M58" s="1092">
        <f>'2018-2019 By Site'!L204</f>
        <v>0.25292929292929295</v>
      </c>
      <c r="N58" s="1092">
        <f>'2018-2019 By Site'!P204</f>
        <v>8.8405797101449274E-2</v>
      </c>
      <c r="O58" s="1092">
        <f>'2018-2019 By Site'!M204</f>
        <v>8.727272727272728E-2</v>
      </c>
      <c r="P58" s="1092">
        <f>'2018-2019 By Site'!N204</f>
        <v>7.3535353535353537E-2</v>
      </c>
      <c r="Q58" s="1093">
        <v>0.2</v>
      </c>
      <c r="R58" s="255"/>
      <c r="S58" s="255"/>
      <c r="T58" s="255"/>
      <c r="U58" s="1456" t="s">
        <v>264</v>
      </c>
      <c r="V58" s="1457"/>
      <c r="W58" s="1457"/>
      <c r="X58" s="276">
        <f>'2018-2019 By Site'!AV104</f>
        <v>796.04542103240271</v>
      </c>
      <c r="Y58" s="276">
        <f>'2018-2019 By Site'!AW104</f>
        <v>317.14814458314544</v>
      </c>
      <c r="Z58" s="276">
        <f>'2018-2019 By Site'!AX104</f>
        <v>106.58297956250729</v>
      </c>
      <c r="AA58" s="276">
        <f>'2018-2019 By Site'!AY104</f>
        <v>73.053102387994841</v>
      </c>
      <c r="AB58" s="276">
        <f>'2018-2019 By Site'!AZ104</f>
        <v>66.599999999999994</v>
      </c>
      <c r="AC58" s="276">
        <f>'2018-2019 By Site'!BA104</f>
        <v>31.212207015257103</v>
      </c>
      <c r="AD58" s="276">
        <f>'2018-2019 By Site'!BB104</f>
        <v>14.991095068598455</v>
      </c>
      <c r="AE58" s="276">
        <f>'2018-2019 By Site'!BC104</f>
        <v>9.9110228772914919</v>
      </c>
      <c r="AF58" s="276">
        <f>'2018-2019 By Site'!BD104</f>
        <v>5.8626570411590713</v>
      </c>
      <c r="AG58" s="276">
        <f>'2018-2019 By Site'!BF104</f>
        <v>3.5610810810810807</v>
      </c>
      <c r="AH58" s="277">
        <f>'2018-2019 By Site'!CD104-SUM('2018-19 v Site GRAPHS'!X58:AG58)</f>
        <v>11.650142128894231</v>
      </c>
      <c r="AI58"/>
      <c r="AJ58"/>
      <c r="AK58"/>
      <c r="AL58" s="267"/>
      <c r="AM58" s="267"/>
      <c r="AN58" s="267"/>
      <c r="AO58" s="267">
        <v>453.72998794045327</v>
      </c>
      <c r="AP58" s="267">
        <v>73.48392655555142</v>
      </c>
      <c r="AQ58" s="267">
        <v>70.564658089642634</v>
      </c>
      <c r="AR58">
        <v>68.451845025047689</v>
      </c>
      <c r="AS58">
        <v>29.870890177562504</v>
      </c>
      <c r="AT58">
        <v>12.743917296019751</v>
      </c>
      <c r="AU58">
        <v>8.5984436102027413</v>
      </c>
      <c r="AV58">
        <v>5.2160361661634731</v>
      </c>
      <c r="AW58">
        <v>4.3546260917890134</v>
      </c>
      <c r="AX58">
        <v>2.3291285924139098</v>
      </c>
      <c r="AY58">
        <v>2.3709608227025516</v>
      </c>
      <c r="AZ58">
        <v>1.8000000000000003</v>
      </c>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row>
    <row r="59" spans="1:242" s="313" customFormat="1" ht="18.75" thickBot="1">
      <c r="A59" s="267"/>
      <c r="B59" s="267"/>
      <c r="C59" s="267"/>
      <c r="D59" s="267"/>
      <c r="E59" s="274" t="s">
        <v>265</v>
      </c>
      <c r="F59" s="275"/>
      <c r="G59" s="283">
        <f>LOG(G58+1,10)</f>
        <v>1.545909104709017</v>
      </c>
      <c r="H59" s="273">
        <f>LOG(H58+1,10)</f>
        <v>1.4193581972714233</v>
      </c>
      <c r="I59" s="273">
        <f t="shared" ref="I59:N59" si="5">LOG(I58+1,10)</f>
        <v>1.1388861509942565</v>
      </c>
      <c r="J59" s="273">
        <f t="shared" si="5"/>
        <v>0.843691986234405</v>
      </c>
      <c r="K59" s="273">
        <f t="shared" si="5"/>
        <v>0.10734703592071299</v>
      </c>
      <c r="L59" s="273">
        <f t="shared" si="5"/>
        <v>0.1004401714875562</v>
      </c>
      <c r="M59" s="273">
        <f t="shared" si="5"/>
        <v>9.7926562967738884E-2</v>
      </c>
      <c r="N59" s="273">
        <f t="shared" si="5"/>
        <v>3.6790846266913098E-2</v>
      </c>
      <c r="O59" s="273">
        <f t="shared" ref="O59:P59" si="6">LOG(O58+1,10)</f>
        <v>3.633849449416704E-2</v>
      </c>
      <c r="P59" s="273">
        <f t="shared" si="6"/>
        <v>3.0816351140689997E-2</v>
      </c>
      <c r="Q59" s="284">
        <f>LOG(Q58+1,10)</f>
        <v>7.9181246047624804E-2</v>
      </c>
      <c r="R59" s="255"/>
      <c r="S59" s="255"/>
      <c r="T59" s="255"/>
      <c r="U59" s="1458" t="s">
        <v>265</v>
      </c>
      <c r="V59" s="1459"/>
      <c r="W59" s="1460"/>
      <c r="X59" s="283">
        <f>LOG(X58+1,10)</f>
        <v>2.9014830711347082</v>
      </c>
      <c r="Y59" s="273">
        <f>LOG(Y58+1,10)</f>
        <v>2.5026293948057763</v>
      </c>
      <c r="Z59" s="273">
        <f t="shared" ref="Z59:AF59" si="7">LOG(Z58+1,10)</f>
        <v>2.0317435681075304</v>
      </c>
      <c r="AA59" s="273">
        <f t="shared" si="7"/>
        <v>1.8695432576143303</v>
      </c>
      <c r="AB59" s="273">
        <f t="shared" si="7"/>
        <v>1.8299466959416357</v>
      </c>
      <c r="AC59" s="273">
        <f t="shared" si="7"/>
        <v>1.5080204814701514</v>
      </c>
      <c r="AD59" s="273">
        <f t="shared" si="7"/>
        <v>1.203878205207481</v>
      </c>
      <c r="AE59" s="273">
        <f t="shared" si="7"/>
        <v>1.0378654663665325</v>
      </c>
      <c r="AF59" s="273">
        <f t="shared" si="7"/>
        <v>0.83649229572094774</v>
      </c>
      <c r="AG59" s="273">
        <f t="shared" ref="AG59" si="8">LOG(AG58+1,10)</f>
        <v>0.65906779264284832</v>
      </c>
      <c r="AH59" s="284">
        <f>LOG(AH58+1,10)</f>
        <v>1.1020954049938705</v>
      </c>
      <c r="AI59"/>
      <c r="AJ59"/>
      <c r="AK59"/>
      <c r="AL59" s="267"/>
      <c r="AM59" s="267"/>
      <c r="AN59" s="267"/>
      <c r="AO59" s="267"/>
      <c r="AP59" s="267"/>
      <c r="AQ59" s="267"/>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row>
    <row r="60" spans="1:242" s="1419" customFormat="1" ht="18">
      <c r="A60" s="267"/>
      <c r="B60" s="267"/>
      <c r="C60" s="267"/>
      <c r="D60" s="267"/>
      <c r="E60" s="1415" t="s">
        <v>237</v>
      </c>
      <c r="F60" s="1416"/>
      <c r="G60" s="1417">
        <v>6.5315973183713769</v>
      </c>
      <c r="H60" s="1417">
        <v>7.2102698455944738</v>
      </c>
      <c r="I60" s="1417">
        <v>3.6354595541969159</v>
      </c>
      <c r="J60" s="1417">
        <v>2.5596112828603887</v>
      </c>
      <c r="K60" s="1417">
        <v>0.23505296499308351</v>
      </c>
      <c r="L60" s="1417">
        <v>0.1628876566259557</v>
      </c>
      <c r="M60" s="1417">
        <v>6.373576316209216E-2</v>
      </c>
      <c r="N60" s="1417">
        <v>3.7349212570874167E-2</v>
      </c>
      <c r="O60" s="1417">
        <v>2.4354181098009964E-2</v>
      </c>
      <c r="P60" s="1417">
        <v>4.9761703793936775E-2</v>
      </c>
      <c r="Q60" s="1417"/>
      <c r="R60" s="255"/>
      <c r="S60" s="255"/>
      <c r="T60" s="255"/>
      <c r="U60" s="1418"/>
      <c r="V60" s="1418" t="s">
        <v>266</v>
      </c>
      <c r="W60" s="1418"/>
      <c r="X60" s="1417">
        <v>453.72998794045327</v>
      </c>
      <c r="Y60" s="1417">
        <v>73.48392655555142</v>
      </c>
      <c r="Z60" s="1417">
        <v>70.564658089642634</v>
      </c>
      <c r="AA60" s="1417">
        <v>68.451845025047689</v>
      </c>
      <c r="AB60" s="1417">
        <v>29.870890177562504</v>
      </c>
      <c r="AC60" s="1417">
        <v>12.743917296019751</v>
      </c>
      <c r="AD60" s="1417">
        <v>8.5984436102027413</v>
      </c>
      <c r="AE60" s="1417">
        <v>5.2160361661634731</v>
      </c>
      <c r="AF60" s="1417">
        <v>4.3546260917890134</v>
      </c>
      <c r="AG60" s="1417">
        <v>2.3291285924139098</v>
      </c>
      <c r="AH60" s="1417"/>
      <c r="AI60"/>
      <c r="AJ60"/>
      <c r="AK60"/>
      <c r="AL60" s="267"/>
      <c r="AM60" s="267"/>
      <c r="AN60" s="267"/>
      <c r="AO60" s="267"/>
      <c r="AP60" s="267"/>
      <c r="AQ60" s="267"/>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row>
    <row r="61" spans="1:242" s="1419" customFormat="1" ht="18">
      <c r="A61" s="267"/>
      <c r="B61" s="267"/>
      <c r="C61" s="267"/>
      <c r="D61" s="267"/>
      <c r="E61" s="1415" t="s">
        <v>267</v>
      </c>
      <c r="F61" s="1416"/>
      <c r="G61" s="1417">
        <f>LOG(G60+1,10)</f>
        <v>0.87688709213534799</v>
      </c>
      <c r="H61" s="1417">
        <f t="shared" ref="H61:P61" si="9">LOG(H60+1,10)</f>
        <v>0.91435743123962987</v>
      </c>
      <c r="I61" s="1417">
        <f t="shared" si="9"/>
        <v>0.66609279607671212</v>
      </c>
      <c r="J61" s="1417">
        <f t="shared" si="9"/>
        <v>0.55140257467904208</v>
      </c>
      <c r="K61" s="1417">
        <f t="shared" si="9"/>
        <v>9.1685582624831452E-2</v>
      </c>
      <c r="L61" s="1417">
        <f t="shared" si="9"/>
        <v>6.5537760761046046E-2</v>
      </c>
      <c r="M61" s="1417">
        <f t="shared" si="9"/>
        <v>2.6833760616480809E-2</v>
      </c>
      <c r="N61" s="1417">
        <f t="shared" si="9"/>
        <v>1.5924981617710773E-2</v>
      </c>
      <c r="O61" s="1417">
        <f t="shared" si="9"/>
        <v>1.0450144433907831E-2</v>
      </c>
      <c r="P61" s="1417">
        <f t="shared" si="9"/>
        <v>2.1090725286437767E-2</v>
      </c>
      <c r="Q61" s="1417"/>
      <c r="R61" s="255"/>
      <c r="S61" s="255"/>
      <c r="T61" s="255"/>
      <c r="U61" s="1418"/>
      <c r="V61" s="1418"/>
      <c r="W61" s="1418"/>
      <c r="X61" s="1417">
        <f>LOG(X60+1,10)</f>
        <v>2.6577535954358567</v>
      </c>
      <c r="Y61" s="1417">
        <f t="shared" ref="Y61:AG61" si="10">LOG(Y60+1,10)</f>
        <v>1.8720625631996499</v>
      </c>
      <c r="Z61" s="1417">
        <f t="shared" si="10"/>
        <v>1.8546986007157569</v>
      </c>
      <c r="AA61" s="1417">
        <f t="shared" si="10"/>
        <v>1.841683787489816</v>
      </c>
      <c r="AB61" s="1417">
        <f t="shared" si="10"/>
        <v>1.4895491527613101</v>
      </c>
      <c r="AC61" s="1417">
        <f t="shared" si="10"/>
        <v>1.1381105331293146</v>
      </c>
      <c r="AD61" s="1417">
        <f t="shared" si="10"/>
        <v>0.98220081780009949</v>
      </c>
      <c r="AE61" s="1417">
        <f t="shared" si="10"/>
        <v>0.7935135326138899</v>
      </c>
      <c r="AF61" s="1417">
        <f t="shared" si="10"/>
        <v>0.72872914987519954</v>
      </c>
      <c r="AG61" s="1417">
        <f t="shared" si="10"/>
        <v>0.52233057073407085</v>
      </c>
      <c r="AH61" s="1417"/>
      <c r="AI61"/>
      <c r="AJ61"/>
      <c r="AK61"/>
      <c r="AL61" s="267"/>
      <c r="AM61" s="267"/>
      <c r="AN61" s="267"/>
      <c r="AO61" s="267"/>
      <c r="AP61" s="267"/>
      <c r="AQ61" s="267"/>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row>
    <row r="62" spans="1:242" s="13" customFormat="1" ht="18">
      <c r="A62" s="267"/>
      <c r="B62" s="1411"/>
      <c r="C62" s="1411"/>
      <c r="D62" s="1411"/>
      <c r="E62" s="1412"/>
      <c r="F62" s="1413"/>
      <c r="G62" s="1413"/>
      <c r="H62" s="1413"/>
      <c r="I62" s="1413"/>
      <c r="J62" s="1413"/>
      <c r="K62" s="1413"/>
      <c r="L62" s="1413"/>
      <c r="M62" s="1413"/>
      <c r="N62" s="1413"/>
      <c r="O62" s="1413"/>
      <c r="P62" s="1413"/>
      <c r="Q62" s="1413"/>
      <c r="R62" s="1413"/>
      <c r="S62" s="1413"/>
      <c r="T62" s="1413"/>
      <c r="U62" s="1413"/>
      <c r="V62" s="1413"/>
      <c r="W62" s="1413"/>
      <c r="X62" s="1413"/>
      <c r="Y62" s="1413"/>
      <c r="Z62" s="1413"/>
      <c r="AA62" s="1413"/>
      <c r="AB62" s="1413"/>
      <c r="AC62" s="1413"/>
      <c r="AD62" s="1413"/>
      <c r="AE62" s="1414"/>
      <c r="AF62" s="1414"/>
      <c r="AG62" s="1414"/>
      <c r="AH62" s="1414"/>
      <c r="AI62" s="1414"/>
      <c r="AJ62" s="1414"/>
      <c r="AK62" s="1414"/>
      <c r="AL62" s="1411"/>
      <c r="AM62" s="1411"/>
      <c r="AN62" s="1411"/>
      <c r="AO62" s="1411"/>
      <c r="AP62" s="1411"/>
      <c r="AQ62" s="267"/>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row>
    <row r="63" spans="1:242" s="13" customFormat="1" ht="18">
      <c r="A63" s="267"/>
      <c r="B63" s="1411"/>
      <c r="C63" s="1411"/>
      <c r="D63" s="1411"/>
      <c r="E63" s="1412"/>
      <c r="F63" s="1413"/>
      <c r="G63" s="1413"/>
      <c r="H63" s="1413"/>
      <c r="I63" s="1413"/>
      <c r="J63" s="1413"/>
      <c r="K63" s="1413"/>
      <c r="L63" s="1413"/>
      <c r="M63" s="1413"/>
      <c r="N63" s="1413"/>
      <c r="O63" s="1413"/>
      <c r="P63" s="1413"/>
      <c r="Q63" s="1413"/>
      <c r="R63" s="1413"/>
      <c r="S63" s="1413"/>
      <c r="T63" s="1413"/>
      <c r="U63" s="1413"/>
      <c r="V63" s="1413"/>
      <c r="W63" s="1413"/>
      <c r="X63" s="1413"/>
      <c r="Y63" s="1413"/>
      <c r="Z63" s="1413"/>
      <c r="AA63" s="1413"/>
      <c r="AB63" s="1413"/>
      <c r="AC63" s="1413"/>
      <c r="AD63" s="1413"/>
      <c r="AE63" s="1414"/>
      <c r="AF63" s="1414"/>
      <c r="AG63" s="1414"/>
      <c r="AH63" s="1414"/>
      <c r="AI63" s="1414"/>
      <c r="AJ63" s="1414"/>
      <c r="AK63" s="1414"/>
      <c r="AL63" s="1411"/>
      <c r="AM63" s="1411"/>
      <c r="AN63" s="1411"/>
      <c r="AO63" s="1411"/>
      <c r="AP63" s="1411"/>
      <c r="AQ63" s="267"/>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row>
    <row r="64" spans="1:242">
      <c r="B64" s="1414"/>
      <c r="C64" s="1414"/>
      <c r="D64" s="1414"/>
      <c r="E64" s="1412"/>
      <c r="F64" s="1413"/>
      <c r="G64" s="1413"/>
      <c r="H64" s="1413"/>
      <c r="I64" s="1413"/>
      <c r="J64" s="1413"/>
      <c r="K64" s="1413"/>
      <c r="L64" s="1413"/>
      <c r="M64" s="1413"/>
      <c r="N64" s="1413"/>
      <c r="O64" s="1413"/>
      <c r="P64" s="1413"/>
      <c r="Q64" s="1413"/>
      <c r="R64" s="1413"/>
      <c r="S64" s="1413"/>
      <c r="T64" s="1413"/>
      <c r="U64" s="1413"/>
      <c r="V64" s="1413"/>
      <c r="W64" s="1413"/>
      <c r="X64" s="1413"/>
      <c r="Y64" s="1413"/>
      <c r="Z64" s="1413"/>
      <c r="AA64" s="1413"/>
      <c r="AB64" s="1413"/>
      <c r="AC64" s="1413"/>
      <c r="AD64" s="1413"/>
      <c r="AE64" s="1414"/>
      <c r="AF64" s="1414"/>
      <c r="AG64" s="1414"/>
      <c r="AH64" s="1414"/>
      <c r="AI64" s="1414"/>
      <c r="AJ64" s="1414"/>
      <c r="AK64" s="1414"/>
      <c r="AL64" s="1413"/>
      <c r="AM64" s="1413"/>
      <c r="AN64" s="1413"/>
      <c r="AO64" s="1413"/>
      <c r="AP64" s="1413"/>
    </row>
    <row r="65" spans="2:42">
      <c r="B65" s="1414"/>
      <c r="C65" s="1414"/>
      <c r="D65" s="1414"/>
      <c r="E65" s="1412"/>
      <c r="F65" s="1413"/>
      <c r="G65" s="1413"/>
      <c r="H65" s="1413"/>
      <c r="I65" s="1413"/>
      <c r="J65" s="1413"/>
      <c r="K65" s="1413"/>
      <c r="L65" s="1413"/>
      <c r="M65" s="1413"/>
      <c r="N65" s="1413"/>
      <c r="O65" s="1413"/>
      <c r="P65" s="1413"/>
      <c r="Q65" s="1413"/>
      <c r="R65" s="1413"/>
      <c r="S65" s="1413"/>
      <c r="T65" s="1413"/>
      <c r="U65" s="1413"/>
      <c r="V65" s="1413"/>
      <c r="W65" s="1413"/>
      <c r="X65" s="1413"/>
      <c r="Y65" s="1413"/>
      <c r="Z65" s="1413"/>
      <c r="AA65" s="1413"/>
      <c r="AB65" s="1413"/>
      <c r="AC65" s="1413"/>
      <c r="AD65" s="1413"/>
      <c r="AE65" s="1414"/>
      <c r="AF65" s="1414"/>
      <c r="AG65" s="1414"/>
      <c r="AH65" s="1414"/>
      <c r="AI65" s="1414"/>
      <c r="AJ65" s="1414"/>
      <c r="AK65" s="1414"/>
      <c r="AL65" s="1413"/>
      <c r="AM65" s="1413"/>
      <c r="AN65" s="1413"/>
      <c r="AO65" s="1413"/>
      <c r="AP65" s="1413"/>
    </row>
    <row r="66" spans="2:42">
      <c r="B66" s="1414"/>
      <c r="C66" s="1414"/>
      <c r="D66" s="1414"/>
      <c r="E66" s="1412"/>
      <c r="F66" s="1413"/>
      <c r="G66" s="1413"/>
      <c r="H66" s="1413"/>
      <c r="I66" s="1413"/>
      <c r="J66" s="1413"/>
      <c r="K66" s="1413"/>
      <c r="L66" s="1413"/>
      <c r="M66" s="1413"/>
      <c r="N66" s="1413"/>
      <c r="O66" s="1413"/>
      <c r="P66" s="1413"/>
      <c r="Q66" s="1413"/>
      <c r="R66" s="1413"/>
      <c r="S66" s="1413"/>
      <c r="T66" s="1413"/>
      <c r="U66" s="1413"/>
      <c r="V66" s="1413"/>
      <c r="W66" s="1413"/>
      <c r="X66" s="1413"/>
      <c r="Y66" s="1413"/>
      <c r="Z66" s="1413"/>
      <c r="AA66" s="1413"/>
      <c r="AB66" s="1413"/>
      <c r="AC66" s="1413"/>
      <c r="AD66" s="1413"/>
      <c r="AE66" s="1414"/>
      <c r="AF66" s="1414"/>
      <c r="AG66" s="1414"/>
      <c r="AH66" s="1414"/>
      <c r="AI66" s="1414"/>
      <c r="AJ66" s="1414"/>
      <c r="AK66" s="1414"/>
      <c r="AL66" s="1413"/>
      <c r="AM66" s="1413"/>
      <c r="AN66" s="1413"/>
      <c r="AO66" s="1413"/>
      <c r="AP66" s="1413"/>
    </row>
    <row r="67" spans="2:42">
      <c r="B67" s="1414"/>
      <c r="C67" s="1414"/>
      <c r="D67" s="1414"/>
      <c r="E67" s="1412"/>
      <c r="F67" s="1413"/>
      <c r="G67" s="1413"/>
      <c r="H67" s="1413"/>
      <c r="I67" s="1413"/>
      <c r="J67" s="1413"/>
      <c r="K67" s="1413"/>
      <c r="L67" s="1413"/>
      <c r="M67" s="1413"/>
      <c r="N67" s="1413"/>
      <c r="O67" s="1413"/>
      <c r="P67" s="1413"/>
      <c r="Q67" s="1413"/>
      <c r="R67" s="1413"/>
      <c r="S67" s="1413"/>
      <c r="T67" s="1413"/>
      <c r="U67" s="1413"/>
      <c r="V67" s="1413"/>
      <c r="W67" s="1413"/>
      <c r="X67" s="1413"/>
      <c r="Y67" s="1413"/>
      <c r="Z67" s="1413"/>
      <c r="AA67" s="1413"/>
      <c r="AB67" s="1413"/>
      <c r="AC67" s="1413"/>
      <c r="AD67" s="1413"/>
      <c r="AE67" s="1414"/>
      <c r="AF67" s="1414"/>
      <c r="AG67" s="1414"/>
      <c r="AH67" s="1414"/>
      <c r="AI67" s="1414"/>
      <c r="AJ67" s="1414"/>
      <c r="AK67" s="1414"/>
      <c r="AL67" s="1413"/>
      <c r="AM67" s="1413"/>
      <c r="AN67" s="1413"/>
      <c r="AO67" s="1413"/>
      <c r="AP67" s="1413"/>
    </row>
    <row r="68" spans="2:42">
      <c r="B68" s="1414"/>
      <c r="C68" s="1414"/>
      <c r="D68" s="1414"/>
      <c r="E68" s="1412"/>
      <c r="F68" s="1413"/>
      <c r="G68" s="1413"/>
      <c r="H68" s="1413"/>
      <c r="I68" s="1413"/>
      <c r="J68" s="1413"/>
      <c r="K68" s="1413"/>
      <c r="L68" s="1413"/>
      <c r="M68" s="1413"/>
      <c r="N68" s="1413"/>
      <c r="O68" s="1413"/>
      <c r="P68" s="1413"/>
      <c r="Q68" s="1413"/>
      <c r="R68" s="1413"/>
      <c r="S68" s="1413"/>
      <c r="T68" s="1413"/>
      <c r="U68" s="1413"/>
      <c r="V68" s="1413"/>
      <c r="W68" s="1413"/>
      <c r="X68" s="1413"/>
      <c r="Y68" s="1413"/>
      <c r="Z68" s="1413"/>
      <c r="AA68" s="1413"/>
      <c r="AB68" s="1413"/>
      <c r="AC68" s="1413"/>
      <c r="AD68" s="1413"/>
      <c r="AE68" s="1414"/>
      <c r="AF68" s="1414"/>
      <c r="AG68" s="1414"/>
      <c r="AH68" s="1414"/>
      <c r="AI68" s="1414"/>
      <c r="AJ68" s="1414"/>
      <c r="AK68" s="1414"/>
      <c r="AL68" s="1413"/>
      <c r="AM68" s="1413"/>
      <c r="AN68" s="1413"/>
      <c r="AO68" s="1413"/>
      <c r="AP68" s="1413"/>
    </row>
    <row r="69" spans="2:42">
      <c r="B69" s="1414"/>
      <c r="C69" s="1414"/>
      <c r="D69" s="1414"/>
      <c r="E69" s="1412"/>
      <c r="F69" s="1413"/>
      <c r="G69" s="1413"/>
      <c r="H69" s="1413"/>
      <c r="I69" s="1413"/>
      <c r="J69" s="1413"/>
      <c r="K69" s="1413"/>
      <c r="L69" s="1413"/>
      <c r="M69" s="1413"/>
      <c r="N69" s="1413"/>
      <c r="O69" s="1413"/>
      <c r="P69" s="1413"/>
      <c r="Q69" s="1413"/>
      <c r="R69" s="1413"/>
      <c r="S69" s="1413"/>
      <c r="T69" s="1413"/>
      <c r="U69" s="1413"/>
      <c r="V69" s="1413"/>
      <c r="W69" s="1413"/>
      <c r="X69" s="1413"/>
      <c r="Y69" s="1413"/>
      <c r="Z69" s="1413"/>
      <c r="AA69" s="1413"/>
      <c r="AB69" s="1413"/>
      <c r="AC69" s="1413"/>
      <c r="AD69" s="1413"/>
      <c r="AE69" s="1414"/>
      <c r="AF69" s="1414"/>
      <c r="AG69" s="1414"/>
      <c r="AH69" s="1414"/>
      <c r="AI69" s="1414"/>
      <c r="AJ69" s="1414"/>
      <c r="AK69" s="1414"/>
      <c r="AL69" s="1413"/>
      <c r="AM69" s="1413"/>
      <c r="AN69" s="1413"/>
      <c r="AO69" s="1413"/>
      <c r="AP69" s="1413"/>
    </row>
    <row r="70" spans="2:42">
      <c r="B70" s="1414"/>
      <c r="C70" s="1414"/>
      <c r="D70" s="1414"/>
      <c r="E70" s="1412"/>
      <c r="F70" s="1413"/>
      <c r="G70" s="1413"/>
      <c r="H70" s="1413"/>
      <c r="I70" s="1413"/>
      <c r="J70" s="1413"/>
      <c r="K70" s="1413"/>
      <c r="L70" s="1413"/>
      <c r="M70" s="1413"/>
      <c r="N70" s="1413"/>
      <c r="O70" s="1413"/>
      <c r="P70" s="1413"/>
      <c r="Q70" s="1413"/>
      <c r="R70" s="1413"/>
      <c r="S70" s="1413"/>
      <c r="T70" s="1413"/>
      <c r="U70" s="1413"/>
      <c r="V70" s="1413"/>
      <c r="W70" s="1413"/>
      <c r="X70" s="1413"/>
      <c r="Y70" s="1413"/>
      <c r="Z70" s="1413"/>
      <c r="AA70" s="1413"/>
      <c r="AB70" s="1413"/>
      <c r="AC70" s="1413"/>
      <c r="AD70" s="1413"/>
      <c r="AE70" s="1414"/>
      <c r="AF70" s="1414"/>
      <c r="AG70" s="1414"/>
      <c r="AH70" s="1414"/>
      <c r="AI70" s="1414"/>
      <c r="AJ70" s="1414"/>
      <c r="AK70" s="1414"/>
      <c r="AL70" s="1413"/>
      <c r="AM70" s="1413"/>
      <c r="AN70" s="1413"/>
      <c r="AO70" s="1413"/>
      <c r="AP70" s="1413"/>
    </row>
    <row r="71" spans="2:42">
      <c r="B71" s="1414"/>
      <c r="C71" s="1414"/>
      <c r="D71" s="1414"/>
      <c r="E71" s="1412"/>
      <c r="F71" s="1413"/>
      <c r="G71" s="1413"/>
      <c r="H71" s="1413"/>
      <c r="I71" s="1413"/>
      <c r="J71" s="1413"/>
      <c r="K71" s="1413"/>
      <c r="L71" s="1413"/>
      <c r="M71" s="1413"/>
      <c r="N71" s="1413"/>
      <c r="O71" s="1413"/>
      <c r="P71" s="1413"/>
      <c r="Q71" s="1413"/>
      <c r="R71" s="1413"/>
      <c r="S71" s="1413"/>
      <c r="T71" s="1413"/>
      <c r="U71" s="1413"/>
      <c r="V71" s="1413"/>
      <c r="W71" s="1413"/>
      <c r="X71" s="1413"/>
      <c r="Y71" s="1413"/>
      <c r="Z71" s="1413"/>
      <c r="AA71" s="1413"/>
      <c r="AB71" s="1413"/>
      <c r="AC71" s="1413"/>
      <c r="AD71" s="1413"/>
      <c r="AE71" s="1414"/>
      <c r="AF71" s="1414"/>
      <c r="AG71" s="1414"/>
      <c r="AH71" s="1414"/>
      <c r="AI71" s="1414"/>
      <c r="AJ71" s="1414"/>
      <c r="AK71" s="1414"/>
      <c r="AL71" s="1413"/>
      <c r="AM71" s="1413"/>
      <c r="AN71" s="1413"/>
      <c r="AO71" s="1413"/>
      <c r="AP71" s="1413"/>
    </row>
    <row r="72" spans="2:42">
      <c r="B72" s="1414"/>
      <c r="C72" s="1414"/>
      <c r="D72" s="1414"/>
      <c r="E72" s="1412"/>
      <c r="F72" s="1413"/>
      <c r="G72" s="1413"/>
      <c r="H72" s="1413"/>
      <c r="I72" s="1413"/>
      <c r="J72" s="1413"/>
      <c r="K72" s="1413"/>
      <c r="L72" s="1413"/>
      <c r="M72" s="1413"/>
      <c r="N72" s="1413"/>
      <c r="O72" s="1413"/>
      <c r="P72" s="1413"/>
      <c r="Q72" s="1413"/>
      <c r="R72" s="1413"/>
      <c r="S72" s="1413"/>
      <c r="T72" s="1413"/>
      <c r="U72" s="1413"/>
      <c r="V72" s="1413"/>
      <c r="W72" s="1413"/>
      <c r="X72" s="1413"/>
      <c r="Y72" s="1413"/>
      <c r="Z72" s="1413"/>
      <c r="AA72" s="1413"/>
      <c r="AB72" s="1413"/>
      <c r="AC72" s="1413"/>
      <c r="AD72" s="1413"/>
      <c r="AE72" s="1414"/>
      <c r="AF72" s="1414"/>
      <c r="AG72" s="1414"/>
      <c r="AH72" s="1414"/>
      <c r="AI72" s="1414"/>
      <c r="AJ72" s="1414"/>
      <c r="AK72" s="1414"/>
      <c r="AL72" s="1413"/>
      <c r="AM72" s="1413"/>
      <c r="AN72" s="1413"/>
      <c r="AO72" s="1413"/>
      <c r="AP72" s="1413"/>
    </row>
    <row r="73" spans="2:42">
      <c r="B73" s="1414"/>
      <c r="C73" s="1414"/>
      <c r="D73" s="1414"/>
      <c r="E73" s="1412"/>
      <c r="F73" s="1413"/>
      <c r="G73" s="1413"/>
      <c r="H73" s="1413"/>
      <c r="I73" s="1413"/>
      <c r="J73" s="1413"/>
      <c r="K73" s="1413"/>
      <c r="L73" s="1413"/>
      <c r="M73" s="1413"/>
      <c r="N73" s="1413"/>
      <c r="O73" s="1413"/>
      <c r="P73" s="1413"/>
      <c r="Q73" s="1413"/>
      <c r="R73" s="1413"/>
      <c r="S73" s="1413"/>
      <c r="T73" s="1413"/>
      <c r="U73" s="1413"/>
      <c r="V73" s="1413"/>
      <c r="W73" s="1413"/>
      <c r="X73" s="1413"/>
      <c r="Y73" s="1413"/>
      <c r="Z73" s="1413"/>
      <c r="AA73" s="1413"/>
      <c r="AB73" s="1413"/>
      <c r="AC73" s="1413"/>
      <c r="AD73" s="1413"/>
      <c r="AE73" s="1414"/>
      <c r="AF73" s="1414"/>
      <c r="AG73" s="1414"/>
      <c r="AH73" s="1414"/>
      <c r="AI73" s="1414"/>
      <c r="AJ73" s="1414"/>
      <c r="AK73" s="1414"/>
      <c r="AL73" s="1413"/>
      <c r="AM73" s="1413"/>
      <c r="AN73" s="1413"/>
      <c r="AO73" s="1413"/>
      <c r="AP73" s="1413"/>
    </row>
    <row r="74" spans="2:42">
      <c r="B74" s="1414"/>
      <c r="C74" s="1414"/>
      <c r="D74" s="1414"/>
      <c r="E74" s="1412"/>
      <c r="F74" s="1413"/>
      <c r="G74" s="1413"/>
      <c r="H74" s="1413"/>
      <c r="I74" s="1413"/>
      <c r="J74" s="1413"/>
      <c r="K74" s="1413"/>
      <c r="L74" s="1413"/>
      <c r="M74" s="1413"/>
      <c r="N74" s="1413"/>
      <c r="O74" s="1413"/>
      <c r="P74" s="1413"/>
      <c r="Q74" s="1413"/>
      <c r="R74" s="1413"/>
      <c r="S74" s="1413"/>
      <c r="T74" s="1413"/>
      <c r="U74" s="1413"/>
      <c r="V74" s="1413"/>
      <c r="W74" s="1413"/>
      <c r="X74" s="1413"/>
      <c r="Y74" s="1413"/>
      <c r="Z74" s="1413"/>
      <c r="AA74" s="1413"/>
      <c r="AB74" s="1413"/>
      <c r="AC74" s="1413"/>
      <c r="AD74" s="1413"/>
      <c r="AE74" s="1414"/>
      <c r="AF74" s="1414"/>
      <c r="AG74" s="1414"/>
      <c r="AH74" s="1414"/>
      <c r="AI74" s="1414"/>
      <c r="AJ74" s="1414"/>
      <c r="AK74" s="1414"/>
      <c r="AL74" s="1413"/>
      <c r="AM74" s="1413"/>
      <c r="AN74" s="1413"/>
      <c r="AO74" s="1413"/>
      <c r="AP74" s="1413"/>
    </row>
    <row r="75" spans="2:42">
      <c r="B75" s="1414"/>
      <c r="C75" s="1414"/>
      <c r="D75" s="1414"/>
      <c r="E75" s="1412"/>
      <c r="F75" s="1413"/>
      <c r="G75" s="1413"/>
      <c r="H75" s="1413"/>
      <c r="I75" s="1413"/>
      <c r="J75" s="1413"/>
      <c r="K75" s="1413"/>
      <c r="L75" s="1413"/>
      <c r="M75" s="1413"/>
      <c r="N75" s="1413"/>
      <c r="O75" s="1413"/>
      <c r="P75" s="1413"/>
      <c r="Q75" s="1413"/>
      <c r="R75" s="1413"/>
      <c r="S75" s="1413"/>
      <c r="T75" s="1413"/>
      <c r="U75" s="1413"/>
      <c r="V75" s="1413"/>
      <c r="W75" s="1413"/>
      <c r="X75" s="1413"/>
      <c r="Y75" s="1413"/>
      <c r="Z75" s="1413"/>
      <c r="AA75" s="1413"/>
      <c r="AB75" s="1413"/>
      <c r="AC75" s="1413"/>
      <c r="AD75" s="1413"/>
      <c r="AE75" s="1414"/>
      <c r="AF75" s="1414"/>
      <c r="AG75" s="1414"/>
      <c r="AH75" s="1414"/>
      <c r="AI75" s="1414"/>
      <c r="AJ75" s="1414"/>
      <c r="AK75" s="1414"/>
      <c r="AL75" s="1413"/>
      <c r="AM75" s="1413"/>
      <c r="AN75" s="1413"/>
      <c r="AO75" s="1413"/>
      <c r="AP75" s="1413"/>
    </row>
    <row r="76" spans="2:42">
      <c r="B76" s="1414"/>
      <c r="C76" s="1414"/>
      <c r="D76" s="1414"/>
      <c r="E76" s="1412"/>
      <c r="F76" s="1413"/>
      <c r="G76" s="1413"/>
      <c r="H76" s="1413"/>
      <c r="I76" s="1413"/>
      <c r="J76" s="1413"/>
      <c r="K76" s="1413"/>
      <c r="L76" s="1413"/>
      <c r="M76" s="1413"/>
      <c r="N76" s="1413"/>
      <c r="O76" s="1413"/>
      <c r="P76" s="1413"/>
      <c r="Q76" s="1413"/>
      <c r="R76" s="1413"/>
      <c r="S76" s="1413"/>
      <c r="T76" s="1413"/>
      <c r="U76" s="1413"/>
      <c r="V76" s="1413"/>
      <c r="W76" s="1413"/>
      <c r="X76" s="1413"/>
      <c r="Y76" s="1413"/>
      <c r="Z76" s="1413"/>
      <c r="AA76" s="1413"/>
      <c r="AB76" s="1413"/>
      <c r="AC76" s="1413"/>
      <c r="AD76" s="1413"/>
      <c r="AE76" s="1414"/>
      <c r="AF76" s="1414"/>
      <c r="AG76" s="1414"/>
      <c r="AH76" s="1414"/>
      <c r="AI76" s="1414"/>
      <c r="AJ76" s="1414"/>
      <c r="AK76" s="1414"/>
      <c r="AL76" s="1413"/>
      <c r="AM76" s="1413"/>
      <c r="AN76" s="1413"/>
      <c r="AO76" s="1413"/>
      <c r="AP76" s="1413"/>
    </row>
    <row r="77" spans="2:42">
      <c r="B77" s="1414"/>
      <c r="C77" s="1414"/>
      <c r="D77" s="1414"/>
      <c r="E77" s="1412"/>
      <c r="F77" s="1413"/>
      <c r="G77" s="1413"/>
      <c r="H77" s="1413"/>
      <c r="I77" s="1413"/>
      <c r="J77" s="1413"/>
      <c r="K77" s="1413"/>
      <c r="L77" s="1413"/>
      <c r="M77" s="1413"/>
      <c r="N77" s="1413"/>
      <c r="O77" s="1413"/>
      <c r="P77" s="1413"/>
      <c r="Q77" s="1413"/>
      <c r="R77" s="1413"/>
      <c r="S77" s="1413"/>
      <c r="T77" s="1413"/>
      <c r="U77" s="1413"/>
      <c r="V77" s="1413"/>
      <c r="W77" s="1413"/>
      <c r="X77" s="1413"/>
      <c r="Y77" s="1413"/>
      <c r="Z77" s="1413"/>
      <c r="AA77" s="1413"/>
      <c r="AB77" s="1413"/>
      <c r="AC77" s="1413"/>
      <c r="AD77" s="1413"/>
      <c r="AE77" s="1414"/>
      <c r="AF77" s="1414"/>
      <c r="AG77" s="1414"/>
      <c r="AH77" s="1414"/>
      <c r="AI77" s="1414"/>
      <c r="AJ77" s="1414"/>
      <c r="AK77" s="1414"/>
      <c r="AL77" s="1413"/>
      <c r="AM77" s="1413"/>
      <c r="AN77" s="1413"/>
      <c r="AO77" s="1413"/>
      <c r="AP77" s="1413"/>
    </row>
    <row r="78" spans="2:42">
      <c r="B78" s="1414"/>
      <c r="C78" s="1414"/>
      <c r="D78" s="1414"/>
      <c r="E78" s="1412"/>
      <c r="F78" s="1413"/>
      <c r="G78" s="1413"/>
      <c r="H78" s="1413"/>
      <c r="I78" s="1413"/>
      <c r="J78" s="1413"/>
      <c r="K78" s="1413"/>
      <c r="L78" s="1413"/>
      <c r="M78" s="1413"/>
      <c r="N78" s="1413"/>
      <c r="O78" s="1413"/>
      <c r="P78" s="1413"/>
      <c r="Q78" s="1413"/>
      <c r="R78" s="1413"/>
      <c r="S78" s="1413"/>
      <c r="T78" s="1413"/>
      <c r="U78" s="1413"/>
      <c r="V78" s="1413"/>
      <c r="W78" s="1413"/>
      <c r="X78" s="1413"/>
      <c r="Y78" s="1413"/>
      <c r="Z78" s="1413"/>
      <c r="AA78" s="1413"/>
      <c r="AB78" s="1413"/>
      <c r="AC78" s="1413"/>
      <c r="AD78" s="1413"/>
      <c r="AE78" s="1414"/>
      <c r="AF78" s="1414"/>
      <c r="AG78" s="1414"/>
      <c r="AH78" s="1414"/>
      <c r="AI78" s="1414"/>
      <c r="AJ78" s="1414"/>
      <c r="AK78" s="1414"/>
      <c r="AL78" s="1413"/>
      <c r="AM78" s="1413"/>
      <c r="AN78" s="1413"/>
      <c r="AO78" s="1413"/>
      <c r="AP78" s="1413"/>
    </row>
    <row r="79" spans="2:42">
      <c r="B79" s="1414"/>
      <c r="C79" s="1414"/>
      <c r="D79" s="1414"/>
      <c r="E79" s="1412"/>
      <c r="F79" s="1413"/>
      <c r="G79" s="1413"/>
      <c r="H79" s="1413"/>
      <c r="I79" s="1413"/>
      <c r="J79" s="1413"/>
      <c r="K79" s="1413"/>
      <c r="L79" s="1413"/>
      <c r="M79" s="1413"/>
      <c r="N79" s="1413"/>
      <c r="O79" s="1413"/>
      <c r="P79" s="1413"/>
      <c r="Q79" s="1413"/>
      <c r="R79" s="1413"/>
      <c r="S79" s="1413"/>
      <c r="T79" s="1413"/>
      <c r="U79" s="1413"/>
      <c r="V79" s="1413"/>
      <c r="W79" s="1413"/>
      <c r="X79" s="1413"/>
      <c r="Y79" s="1413"/>
      <c r="Z79" s="1413"/>
      <c r="AA79" s="1413"/>
      <c r="AB79" s="1413"/>
      <c r="AC79" s="1413"/>
      <c r="AD79" s="1413"/>
      <c r="AE79" s="1414"/>
      <c r="AF79" s="1414"/>
      <c r="AG79" s="1414"/>
      <c r="AH79" s="1414"/>
      <c r="AI79" s="1414"/>
      <c r="AJ79" s="1414"/>
      <c r="AK79" s="1414"/>
      <c r="AL79" s="1413"/>
      <c r="AM79" s="1413"/>
      <c r="AN79" s="1413"/>
      <c r="AO79" s="1413"/>
      <c r="AP79" s="1413"/>
    </row>
    <row r="80" spans="2:42">
      <c r="B80" s="1414"/>
      <c r="C80" s="1414"/>
      <c r="D80" s="1414"/>
      <c r="E80" s="1412"/>
      <c r="F80" s="1413"/>
      <c r="G80" s="1413"/>
      <c r="H80" s="1413"/>
      <c r="I80" s="1413"/>
      <c r="J80" s="1413"/>
      <c r="K80" s="1413"/>
      <c r="L80" s="1413"/>
      <c r="M80" s="1413"/>
      <c r="N80" s="1413"/>
      <c r="O80" s="1413"/>
      <c r="P80" s="1413"/>
      <c r="Q80" s="1413"/>
      <c r="R80" s="1413"/>
      <c r="S80" s="1413"/>
      <c r="T80" s="1413"/>
      <c r="U80" s="1413"/>
      <c r="V80" s="1413"/>
      <c r="W80" s="1413"/>
      <c r="X80" s="1413"/>
      <c r="Y80" s="1413"/>
      <c r="Z80" s="1413"/>
      <c r="AA80" s="1413"/>
      <c r="AB80" s="1413"/>
      <c r="AC80" s="1413"/>
      <c r="AD80" s="1413"/>
      <c r="AE80" s="1414"/>
      <c r="AF80" s="1414"/>
      <c r="AG80" s="1414"/>
      <c r="AH80" s="1414"/>
      <c r="AI80" s="1414"/>
      <c r="AJ80" s="1414"/>
      <c r="AK80" s="1414"/>
      <c r="AL80" s="1413"/>
      <c r="AM80" s="1413"/>
      <c r="AN80" s="1413"/>
      <c r="AO80" s="1413"/>
      <c r="AP80" s="1413"/>
    </row>
    <row r="81" spans="2:42">
      <c r="B81" s="1414"/>
      <c r="C81" s="1414"/>
      <c r="D81" s="1414"/>
      <c r="E81" s="1412"/>
      <c r="F81" s="1413"/>
      <c r="G81" s="1413"/>
      <c r="H81" s="1413"/>
      <c r="I81" s="1413"/>
      <c r="J81" s="1413"/>
      <c r="K81" s="1413"/>
      <c r="L81" s="1413"/>
      <c r="M81" s="1413"/>
      <c r="N81" s="1413"/>
      <c r="O81" s="1413"/>
      <c r="P81" s="1413"/>
      <c r="Q81" s="1413"/>
      <c r="R81" s="1413"/>
      <c r="S81" s="1413"/>
      <c r="T81" s="1413"/>
      <c r="U81" s="1413"/>
      <c r="V81" s="1413"/>
      <c r="W81" s="1413"/>
      <c r="X81" s="1413"/>
      <c r="Y81" s="1413"/>
      <c r="Z81" s="1413"/>
      <c r="AA81" s="1413"/>
      <c r="AB81" s="1413"/>
      <c r="AC81" s="1413"/>
      <c r="AD81" s="1413"/>
      <c r="AE81" s="1414"/>
      <c r="AF81" s="1414"/>
      <c r="AG81" s="1414"/>
      <c r="AH81" s="1414"/>
      <c r="AI81" s="1414"/>
      <c r="AJ81" s="1414"/>
      <c r="AK81" s="1414"/>
      <c r="AL81" s="1413"/>
      <c r="AM81" s="1413"/>
      <c r="AN81" s="1413"/>
      <c r="AO81" s="1413"/>
      <c r="AP81" s="1413"/>
    </row>
    <row r="82" spans="2:42">
      <c r="B82" s="1414"/>
      <c r="C82" s="1414"/>
      <c r="D82" s="1414"/>
      <c r="E82" s="1412"/>
      <c r="F82" s="1413"/>
      <c r="G82" s="1413"/>
      <c r="H82" s="1413"/>
      <c r="I82" s="1413"/>
      <c r="J82" s="1413"/>
      <c r="K82" s="1413"/>
      <c r="L82" s="1413"/>
      <c r="M82" s="1413"/>
      <c r="N82" s="1413"/>
      <c r="O82" s="1413"/>
      <c r="P82" s="1413"/>
      <c r="Q82" s="1413"/>
      <c r="R82" s="1413"/>
      <c r="S82" s="1413"/>
      <c r="T82" s="1413"/>
      <c r="U82" s="1413"/>
      <c r="V82" s="1413"/>
      <c r="W82" s="1413"/>
      <c r="X82" s="1413"/>
      <c r="Y82" s="1413"/>
      <c r="Z82" s="1413"/>
      <c r="AA82" s="1413"/>
      <c r="AB82" s="1413"/>
      <c r="AC82" s="1413"/>
      <c r="AD82" s="1413"/>
      <c r="AE82" s="1414"/>
      <c r="AF82" s="1414"/>
      <c r="AG82" s="1414"/>
      <c r="AH82" s="1414"/>
      <c r="AI82" s="1414"/>
      <c r="AJ82" s="1414"/>
      <c r="AK82" s="1414"/>
      <c r="AL82" s="1413"/>
      <c r="AM82" s="1413"/>
      <c r="AN82" s="1413"/>
      <c r="AO82" s="1413"/>
      <c r="AP82" s="1413"/>
    </row>
    <row r="83" spans="2:42">
      <c r="B83" s="1414"/>
      <c r="C83" s="1414"/>
      <c r="D83" s="1414"/>
      <c r="E83" s="1412"/>
      <c r="F83" s="1413"/>
      <c r="G83" s="1413"/>
      <c r="H83" s="1413"/>
      <c r="I83" s="1413"/>
      <c r="J83" s="1413"/>
      <c r="K83" s="1413"/>
      <c r="L83" s="1413"/>
      <c r="M83" s="1413"/>
      <c r="N83" s="1413"/>
      <c r="O83" s="1413"/>
      <c r="P83" s="1413"/>
      <c r="Q83" s="1413"/>
      <c r="R83" s="1413"/>
      <c r="S83" s="1413"/>
      <c r="T83" s="1413"/>
      <c r="U83" s="1413"/>
      <c r="V83" s="1413"/>
      <c r="W83" s="1413"/>
      <c r="X83" s="1413"/>
      <c r="Y83" s="1413"/>
      <c r="Z83" s="1413"/>
      <c r="AA83" s="1413"/>
      <c r="AB83" s="1413"/>
      <c r="AC83" s="1413"/>
      <c r="AD83" s="1413"/>
      <c r="AE83" s="1414"/>
      <c r="AF83" s="1414"/>
      <c r="AG83" s="1414"/>
      <c r="AH83" s="1414"/>
      <c r="AI83" s="1414"/>
      <c r="AJ83" s="1414"/>
      <c r="AK83" s="1414"/>
      <c r="AL83" s="1413"/>
      <c r="AM83" s="1413"/>
      <c r="AN83" s="1413"/>
      <c r="AO83" s="1413"/>
      <c r="AP83" s="1413"/>
    </row>
    <row r="84" spans="2:42">
      <c r="B84" s="1414"/>
      <c r="C84" s="1414"/>
      <c r="D84" s="1414"/>
      <c r="E84" s="1412"/>
      <c r="F84" s="1413"/>
      <c r="G84" s="1413"/>
      <c r="H84" s="1413"/>
      <c r="I84" s="1413"/>
      <c r="J84" s="1413"/>
      <c r="K84" s="1413"/>
      <c r="L84" s="1413"/>
      <c r="M84" s="1413"/>
      <c r="N84" s="1413"/>
      <c r="O84" s="1413"/>
      <c r="P84" s="1413"/>
      <c r="Q84" s="1413"/>
      <c r="R84" s="1413"/>
      <c r="S84" s="1413"/>
      <c r="T84" s="1413"/>
      <c r="U84" s="1413"/>
      <c r="V84" s="1413"/>
      <c r="W84" s="1413"/>
      <c r="X84" s="1413"/>
      <c r="Y84" s="1413"/>
      <c r="Z84" s="1413"/>
      <c r="AA84" s="1413"/>
      <c r="AB84" s="1413"/>
      <c r="AC84" s="1413"/>
      <c r="AD84" s="1413"/>
      <c r="AE84" s="1414"/>
      <c r="AF84" s="1414"/>
      <c r="AG84" s="1414"/>
      <c r="AH84" s="1414"/>
      <c r="AI84" s="1414"/>
      <c r="AJ84" s="1414"/>
      <c r="AK84" s="1414"/>
      <c r="AL84" s="1413"/>
      <c r="AM84" s="1413"/>
      <c r="AN84" s="1413"/>
      <c r="AO84" s="1413"/>
      <c r="AP84" s="1413"/>
    </row>
    <row r="85" spans="2:42">
      <c r="B85" s="1414"/>
      <c r="C85" s="1414"/>
      <c r="D85" s="1414"/>
      <c r="E85" s="1412"/>
      <c r="F85" s="1413"/>
      <c r="G85" s="1413"/>
      <c r="H85" s="1413"/>
      <c r="I85" s="1413"/>
      <c r="J85" s="1413"/>
      <c r="K85" s="1413"/>
      <c r="L85" s="1413"/>
      <c r="M85" s="1413"/>
      <c r="N85" s="1413"/>
      <c r="O85" s="1413"/>
      <c r="P85" s="1413"/>
      <c r="Q85" s="1413"/>
      <c r="R85" s="1413"/>
      <c r="S85" s="1413"/>
      <c r="T85" s="1413"/>
      <c r="U85" s="1413"/>
      <c r="V85" s="1413"/>
      <c r="W85" s="1413"/>
      <c r="X85" s="1413"/>
      <c r="Y85" s="1413"/>
      <c r="Z85" s="1413"/>
      <c r="AA85" s="1413"/>
      <c r="AB85" s="1413"/>
      <c r="AC85" s="1413"/>
      <c r="AD85" s="1413"/>
      <c r="AE85" s="1414"/>
      <c r="AF85" s="1414"/>
      <c r="AG85" s="1414"/>
      <c r="AH85" s="1414"/>
      <c r="AI85" s="1414"/>
      <c r="AJ85" s="1414"/>
      <c r="AK85" s="1414"/>
      <c r="AL85" s="1413"/>
      <c r="AM85" s="1413"/>
      <c r="AN85" s="1413"/>
      <c r="AO85" s="1413"/>
      <c r="AP85" s="1413"/>
    </row>
    <row r="86" spans="2:42">
      <c r="B86" s="1414"/>
      <c r="C86" s="1414"/>
      <c r="D86" s="1414"/>
      <c r="E86" s="1414"/>
      <c r="F86" s="1414"/>
      <c r="G86" s="1414"/>
      <c r="H86" s="1414"/>
      <c r="I86" s="1414"/>
      <c r="J86" s="1414"/>
      <c r="K86" s="1414"/>
      <c r="L86" s="1414"/>
      <c r="M86" s="1414"/>
      <c r="N86" s="1414"/>
      <c r="O86" s="1414"/>
      <c r="P86" s="1414"/>
      <c r="Q86" s="1414"/>
      <c r="R86" s="1414"/>
      <c r="S86" s="1414"/>
      <c r="T86" s="1413"/>
      <c r="U86" s="1414"/>
      <c r="V86" s="1414"/>
      <c r="W86" s="1414"/>
      <c r="X86" s="1414"/>
      <c r="Y86" s="1414"/>
      <c r="Z86" s="1414"/>
      <c r="AA86" s="1414"/>
      <c r="AB86" s="1414"/>
      <c r="AC86" s="1414"/>
      <c r="AD86" s="1414"/>
      <c r="AE86" s="1414"/>
      <c r="AF86" s="1414"/>
      <c r="AG86" s="1414"/>
      <c r="AH86" s="1414"/>
      <c r="AI86" s="1414"/>
      <c r="AJ86" s="1414"/>
      <c r="AK86" s="1414"/>
      <c r="AL86" s="1413"/>
      <c r="AM86" s="1413"/>
      <c r="AN86" s="1413"/>
      <c r="AO86" s="1413"/>
      <c r="AP86" s="1413"/>
    </row>
    <row r="87" spans="2:42" ht="18.75" thickBot="1">
      <c r="B87" s="263"/>
      <c r="C87" s="351"/>
      <c r="D87" s="351"/>
      <c r="E87" s="351"/>
      <c r="F87" s="351"/>
      <c r="G87" s="351"/>
      <c r="H87" s="351"/>
      <c r="I87" s="351"/>
      <c r="J87" s="351"/>
      <c r="K87" s="351"/>
      <c r="L87" s="351"/>
      <c r="M87" s="351"/>
      <c r="N87" s="351"/>
      <c r="O87" s="263"/>
      <c r="P87" s="263"/>
      <c r="Q87" s="263"/>
      <c r="R87" s="263"/>
      <c r="S87" s="263"/>
      <c r="T87" s="263"/>
      <c r="U87" s="351"/>
      <c r="V87" s="351"/>
      <c r="W87" s="351"/>
      <c r="X87" s="352"/>
      <c r="Y87" s="352"/>
      <c r="Z87" s="352"/>
      <c r="AA87" s="353"/>
      <c r="AB87" s="353"/>
      <c r="AC87" s="353"/>
      <c r="AD87" s="353"/>
      <c r="AE87" s="353"/>
      <c r="AF87" s="353"/>
      <c r="AG87" s="353"/>
      <c r="AH87" s="353"/>
      <c r="AI87" s="353"/>
      <c r="AJ87" s="353"/>
      <c r="AK87" s="351"/>
      <c r="AL87" s="351"/>
    </row>
    <row r="88" spans="2:42" ht="130.5" thickBot="1">
      <c r="B88" s="287" t="s">
        <v>268</v>
      </c>
      <c r="C88" s="1433" t="s">
        <v>269</v>
      </c>
      <c r="D88" s="1434"/>
      <c r="E88" s="821" t="str">
        <f>$E$2</f>
        <v>Copepod</v>
      </c>
      <c r="F88" s="821" t="str">
        <f>$F$2</f>
        <v>Cladocera</v>
      </c>
      <c r="G88" s="821" t="str">
        <f>$G$2</f>
        <v>Ostracod</v>
      </c>
      <c r="H88" s="821" t="str">
        <f>$H$2</f>
        <v>Hemiptera: Corixidae (boatman)</v>
      </c>
      <c r="I88" s="821" t="str">
        <f>$I$2</f>
        <v>Coleoptera sp.</v>
      </c>
      <c r="J88" s="821" t="str">
        <f>$J$2</f>
        <v>Diptera: Ephydridae</v>
      </c>
      <c r="K88" s="821" t="str">
        <f>$K$2</f>
        <v xml:space="preserve">Diptera: Chironomid </v>
      </c>
      <c r="L88" s="821" t="str">
        <f>$L$2</f>
        <v>Diptera: Ceratopogonidae</v>
      </c>
      <c r="M88" s="821" t="str">
        <f>$M$2</f>
        <v>Nematode</v>
      </c>
      <c r="N88" s="821" t="str">
        <f>$N$2</f>
        <v>Annelida: Oligochaete</v>
      </c>
      <c r="O88"/>
      <c r="U88" s="341"/>
      <c r="V88" s="1463" t="s">
        <v>270</v>
      </c>
      <c r="W88" s="1464"/>
      <c r="X88" s="980" t="str">
        <f>$V$2</f>
        <v>Copepod</v>
      </c>
      <c r="Y88" s="980" t="str">
        <f>$W$2</f>
        <v>Ostracod</v>
      </c>
      <c r="Z88" s="980" t="str">
        <f>$X$2</f>
        <v>Cladocera</v>
      </c>
      <c r="AA88" s="980" t="str">
        <f>$Y$2</f>
        <v>Hemiptera: Corixidae (boatman)</v>
      </c>
      <c r="AB88" s="980" t="str">
        <f>$Z$2</f>
        <v>Annelida: Oligochaete</v>
      </c>
      <c r="AC88" s="980" t="str">
        <f>$AA$2</f>
        <v xml:space="preserve">Diptera: Chironomid </v>
      </c>
      <c r="AD88" s="980" t="str">
        <f>$AB$2</f>
        <v>Nematode</v>
      </c>
      <c r="AE88" s="980" t="str">
        <f>$AC$2</f>
        <v>Diptera: Ceratopogonidae</v>
      </c>
      <c r="AF88" s="980" t="str">
        <f>$AD$2</f>
        <v>Diptera: Ephydridae</v>
      </c>
      <c r="AG88" s="980" t="str">
        <f>$AE$2</f>
        <v>Annelida: Polychaete</v>
      </c>
      <c r="AH88"/>
      <c r="AI88"/>
      <c r="AJ88"/>
      <c r="AK88"/>
      <c r="AL88"/>
    </row>
    <row r="89" spans="2:42" ht="18.75" thickBot="1">
      <c r="B89" s="355">
        <v>2018</v>
      </c>
      <c r="C89" s="343" t="s">
        <v>264</v>
      </c>
      <c r="D89" s="349"/>
      <c r="E89" s="344">
        <f t="shared" ref="E89:N89" si="11">E5</f>
        <v>62.740740740740733</v>
      </c>
      <c r="F89" s="344">
        <f t="shared" si="11"/>
        <v>1.4814814814814815E-2</v>
      </c>
      <c r="G89" s="344">
        <f t="shared" si="11"/>
        <v>15.392592592592592</v>
      </c>
      <c r="H89" s="344">
        <f t="shared" si="11"/>
        <v>2.4296296296296296</v>
      </c>
      <c r="I89" s="344">
        <f t="shared" si="11"/>
        <v>0</v>
      </c>
      <c r="J89" s="344">
        <f t="shared" si="11"/>
        <v>2.2666666666666666</v>
      </c>
      <c r="K89" s="344">
        <f t="shared" si="11"/>
        <v>2.9629629629629631E-2</v>
      </c>
      <c r="L89" s="344">
        <f t="shared" si="11"/>
        <v>7.407407407407407E-2</v>
      </c>
      <c r="M89" s="344">
        <f t="shared" si="11"/>
        <v>0.19259259259259259</v>
      </c>
      <c r="N89" s="344">
        <f t="shared" si="11"/>
        <v>0</v>
      </c>
      <c r="O89"/>
      <c r="T89" s="355">
        <v>2018</v>
      </c>
      <c r="U89" s="341"/>
      <c r="V89" s="1465" t="s">
        <v>264</v>
      </c>
      <c r="W89" s="1466"/>
      <c r="X89" s="346">
        <f t="shared" ref="X89:AG89" si="12">V5</f>
        <v>0</v>
      </c>
      <c r="Y89" s="346">
        <f t="shared" si="12"/>
        <v>163.09887869520898</v>
      </c>
      <c r="Z89" s="346">
        <f t="shared" si="12"/>
        <v>0</v>
      </c>
      <c r="AA89" s="346">
        <f t="shared" si="12"/>
        <v>0</v>
      </c>
      <c r="AB89" s="346">
        <f t="shared" si="12"/>
        <v>0</v>
      </c>
      <c r="AC89" s="346">
        <f t="shared" si="12"/>
        <v>0</v>
      </c>
      <c r="AD89" s="346">
        <f t="shared" si="12"/>
        <v>0</v>
      </c>
      <c r="AE89" s="346">
        <f t="shared" si="12"/>
        <v>0</v>
      </c>
      <c r="AF89" s="346">
        <f t="shared" si="12"/>
        <v>0</v>
      </c>
      <c r="AG89" s="346">
        <f t="shared" si="12"/>
        <v>0</v>
      </c>
      <c r="AH89"/>
      <c r="AI89"/>
      <c r="AJ89"/>
      <c r="AK89"/>
      <c r="AL89"/>
    </row>
    <row r="90" spans="2:42" ht="18.75" thickBot="1">
      <c r="B90" s="355">
        <v>2018</v>
      </c>
      <c r="C90" s="342" t="s">
        <v>265</v>
      </c>
      <c r="D90" s="350"/>
      <c r="E90" s="301">
        <f t="shared" ref="E90:N92" si="13">LOG(E89+1,10)</f>
        <v>1.8044171061685728</v>
      </c>
      <c r="F90" s="302">
        <f t="shared" si="13"/>
        <v>6.3867986614006599E-3</v>
      </c>
      <c r="G90" s="302">
        <f t="shared" si="13"/>
        <v>1.2146476454322517</v>
      </c>
      <c r="H90" s="302">
        <f t="shared" si="13"/>
        <v>0.53524722252294699</v>
      </c>
      <c r="I90" s="302">
        <f t="shared" si="13"/>
        <v>0</v>
      </c>
      <c r="J90" s="302">
        <f t="shared" si="13"/>
        <v>0.51410482097283239</v>
      </c>
      <c r="K90" s="302">
        <f t="shared" si="13"/>
        <v>1.268103175908898E-2</v>
      </c>
      <c r="L90" s="302">
        <f t="shared" si="13"/>
        <v>3.103423373996873E-2</v>
      </c>
      <c r="M90" s="302">
        <f t="shared" si="13"/>
        <v>7.6492107536843601E-2</v>
      </c>
      <c r="N90" s="303">
        <f t="shared" ref="N90" si="14">LOG(N89+1,10)</f>
        <v>0</v>
      </c>
      <c r="O90"/>
      <c r="T90" s="355">
        <v>2018</v>
      </c>
      <c r="U90" s="341"/>
      <c r="V90" s="1461" t="s">
        <v>265</v>
      </c>
      <c r="W90" s="1462"/>
      <c r="X90" s="301">
        <f t="shared" ref="X90:AG92" si="15">LOG(X89+1,10)</f>
        <v>0</v>
      </c>
      <c r="Y90" s="302">
        <f t="shared" si="15"/>
        <v>2.2151056134836411</v>
      </c>
      <c r="Z90" s="302">
        <f t="shared" si="15"/>
        <v>0</v>
      </c>
      <c r="AA90" s="302">
        <f t="shared" si="15"/>
        <v>0</v>
      </c>
      <c r="AB90" s="302">
        <f t="shared" si="15"/>
        <v>0</v>
      </c>
      <c r="AC90" s="302">
        <f t="shared" si="15"/>
        <v>0</v>
      </c>
      <c r="AD90" s="302">
        <f t="shared" si="15"/>
        <v>0</v>
      </c>
      <c r="AE90" s="302">
        <f t="shared" si="15"/>
        <v>0</v>
      </c>
      <c r="AF90" s="302">
        <f t="shared" si="15"/>
        <v>0</v>
      </c>
      <c r="AG90" s="303">
        <f t="shared" si="15"/>
        <v>0</v>
      </c>
      <c r="AH90"/>
      <c r="AI90"/>
      <c r="AJ90"/>
      <c r="AK90"/>
      <c r="AL90"/>
    </row>
    <row r="91" spans="2:42" ht="18.75" thickBot="1">
      <c r="B91" s="355"/>
      <c r="C91" s="1422" t="s">
        <v>266</v>
      </c>
      <c r="D91" s="1423"/>
      <c r="E91" s="1424">
        <v>29.923137017093623</v>
      </c>
      <c r="F91" s="1425">
        <v>1.4814814814814815E-2</v>
      </c>
      <c r="G91" s="1425">
        <v>13.15914198694761</v>
      </c>
      <c r="H91" s="1425">
        <v>1.2905693600022745</v>
      </c>
      <c r="I91" s="1425">
        <v>0</v>
      </c>
      <c r="J91" s="1425">
        <v>2.2168824734826535</v>
      </c>
      <c r="K91" s="1425">
        <v>1.959815785973771E-2</v>
      </c>
      <c r="L91" s="1425">
        <v>7.407407407407407E-2</v>
      </c>
      <c r="M91" s="1425">
        <v>0.19259259259259262</v>
      </c>
      <c r="N91" s="1426">
        <v>0</v>
      </c>
      <c r="O91" t="e">
        <v>#DIV/0!</v>
      </c>
      <c r="P91">
        <v>1.4814814814814815E-2</v>
      </c>
      <c r="T91" s="355"/>
      <c r="U91" s="341"/>
      <c r="V91" s="1427"/>
      <c r="W91" s="1421" t="s">
        <v>271</v>
      </c>
      <c r="X91" s="334">
        <v>0</v>
      </c>
      <c r="Y91" s="334">
        <v>163.09887869520898</v>
      </c>
      <c r="Z91" s="334">
        <v>0</v>
      </c>
      <c r="AA91" s="334">
        <v>0</v>
      </c>
      <c r="AB91" s="334">
        <v>0</v>
      </c>
      <c r="AC91" s="334">
        <v>0</v>
      </c>
      <c r="AD91" s="334">
        <v>0</v>
      </c>
      <c r="AE91" s="334">
        <v>0</v>
      </c>
      <c r="AF91" s="334">
        <v>0</v>
      </c>
      <c r="AG91" s="334">
        <v>0</v>
      </c>
      <c r="AH91" s="334"/>
      <c r="AI91" s="334"/>
      <c r="AJ91"/>
      <c r="AK91"/>
      <c r="AL91"/>
    </row>
    <row r="92" spans="2:42" ht="16.5" thickBot="1">
      <c r="C92" s="356" t="s">
        <v>272</v>
      </c>
      <c r="D92" s="269"/>
      <c r="E92" s="301">
        <f t="shared" si="13"/>
        <v>1.4902835447581515</v>
      </c>
      <c r="F92" s="301">
        <f t="shared" si="13"/>
        <v>6.3867986614006599E-3</v>
      </c>
      <c r="G92" s="301">
        <f t="shared" si="13"/>
        <v>1.1510369368548716</v>
      </c>
      <c r="H92" s="301">
        <f t="shared" si="13"/>
        <v>0.35994344704429215</v>
      </c>
      <c r="I92" s="301">
        <f t="shared" si="13"/>
        <v>0</v>
      </c>
      <c r="J92" s="301">
        <f t="shared" si="13"/>
        <v>0.50743519455123154</v>
      </c>
      <c r="K92" s="301">
        <f t="shared" si="13"/>
        <v>8.4290421443527826E-3</v>
      </c>
      <c r="L92" s="301">
        <f t="shared" si="13"/>
        <v>3.103423373996873E-2</v>
      </c>
      <c r="M92" s="301">
        <f t="shared" si="13"/>
        <v>7.6492107536843601E-2</v>
      </c>
      <c r="N92" s="301">
        <f t="shared" si="13"/>
        <v>0</v>
      </c>
      <c r="O92">
        <v>3.9196315719475419E-2</v>
      </c>
      <c r="P92">
        <v>0</v>
      </c>
      <c r="U92" s="341"/>
      <c r="V92" s="1446" t="s">
        <v>273</v>
      </c>
      <c r="W92" s="1447"/>
      <c r="X92" s="301">
        <f t="shared" si="15"/>
        <v>0</v>
      </c>
      <c r="Y92" s="301">
        <f t="shared" si="15"/>
        <v>2.2151056134836411</v>
      </c>
      <c r="Z92" s="301">
        <f t="shared" si="15"/>
        <v>0</v>
      </c>
      <c r="AA92" s="301">
        <f t="shared" si="15"/>
        <v>0</v>
      </c>
      <c r="AB92" s="301">
        <f t="shared" si="15"/>
        <v>0</v>
      </c>
      <c r="AC92" s="301">
        <f t="shared" si="15"/>
        <v>0</v>
      </c>
      <c r="AD92" s="301">
        <f t="shared" si="15"/>
        <v>0</v>
      </c>
      <c r="AE92" s="301">
        <f t="shared" si="15"/>
        <v>0</v>
      </c>
      <c r="AF92" s="301">
        <f t="shared" si="15"/>
        <v>0</v>
      </c>
      <c r="AG92" s="301">
        <f t="shared" si="15"/>
        <v>0</v>
      </c>
      <c r="AH92" s="333"/>
      <c r="AI92" s="333"/>
      <c r="AJ92"/>
      <c r="AK92"/>
      <c r="AL92"/>
    </row>
    <row r="93" spans="2:42" ht="18.75" thickBot="1">
      <c r="B93" s="354">
        <v>2019</v>
      </c>
      <c r="C93" s="343" t="s">
        <v>264</v>
      </c>
      <c r="D93" s="349"/>
      <c r="E93" s="344">
        <f t="shared" ref="E93:N93" si="16">E6</f>
        <v>8.4740740740740748</v>
      </c>
      <c r="F93" s="344">
        <f t="shared" si="16"/>
        <v>5.2444444444444445</v>
      </c>
      <c r="G93" s="344">
        <f t="shared" si="16"/>
        <v>5.4814814814814818</v>
      </c>
      <c r="H93" s="344">
        <f t="shared" si="16"/>
        <v>19.185185185185187</v>
      </c>
      <c r="I93" s="344">
        <f t="shared" si="16"/>
        <v>5.0814814814814815</v>
      </c>
      <c r="J93" s="344">
        <f t="shared" si="16"/>
        <v>0</v>
      </c>
      <c r="K93" s="344">
        <f t="shared" si="16"/>
        <v>2.9629629629629631E-2</v>
      </c>
      <c r="L93" s="344">
        <f t="shared" si="16"/>
        <v>0.19259259259259259</v>
      </c>
      <c r="M93" s="344">
        <f t="shared" si="16"/>
        <v>0.3259259259259259</v>
      </c>
      <c r="N93" s="344">
        <f t="shared" si="16"/>
        <v>0</v>
      </c>
      <c r="O93"/>
      <c r="T93" s="354">
        <v>2019</v>
      </c>
      <c r="U93" s="341"/>
      <c r="V93" s="1465" t="s">
        <v>264</v>
      </c>
      <c r="W93" s="1466"/>
      <c r="X93" s="346">
        <f t="shared" ref="X93:AG93" si="17">V6</f>
        <v>142.74</v>
      </c>
      <c r="Y93" s="346">
        <f t="shared" si="17"/>
        <v>30.195000000000004</v>
      </c>
      <c r="Z93" s="346">
        <f t="shared" si="17"/>
        <v>0</v>
      </c>
      <c r="AA93" s="346">
        <f t="shared" si="17"/>
        <v>16.470000000000002</v>
      </c>
      <c r="AB93" s="346">
        <f t="shared" si="17"/>
        <v>236.07000000000002</v>
      </c>
      <c r="AC93" s="346">
        <f t="shared" si="17"/>
        <v>0</v>
      </c>
      <c r="AD93" s="346">
        <f t="shared" si="17"/>
        <v>0</v>
      </c>
      <c r="AE93" s="346">
        <f t="shared" si="17"/>
        <v>2.7450000000000001</v>
      </c>
      <c r="AF93" s="346">
        <f t="shared" si="17"/>
        <v>0</v>
      </c>
      <c r="AG93" s="346">
        <f t="shared" si="17"/>
        <v>0</v>
      </c>
      <c r="AH93"/>
      <c r="AI93"/>
      <c r="AJ93"/>
      <c r="AK93"/>
      <c r="AL93"/>
    </row>
    <row r="94" spans="2:42" ht="18.75" thickBot="1">
      <c r="B94" s="354">
        <v>2019</v>
      </c>
      <c r="C94" s="342" t="s">
        <v>265</v>
      </c>
      <c r="D94" s="350"/>
      <c r="E94" s="301">
        <f>LOG(E93+1,10)</f>
        <v>0.97653677598364774</v>
      </c>
      <c r="F94" s="302">
        <f t="shared" ref="F94:M94" si="18">LOG(F93+1,10)</f>
        <v>0.79549380612973619</v>
      </c>
      <c r="G94" s="302">
        <f t="shared" si="18"/>
        <v>0.81167428452730717</v>
      </c>
      <c r="H94" s="302">
        <f t="shared" si="18"/>
        <v>1.3050327381176552</v>
      </c>
      <c r="I94" s="302">
        <f t="shared" si="18"/>
        <v>0.78400938862443459</v>
      </c>
      <c r="J94" s="302">
        <f t="shared" si="18"/>
        <v>0</v>
      </c>
      <c r="K94" s="302">
        <f t="shared" si="18"/>
        <v>1.268103175908898E-2</v>
      </c>
      <c r="L94" s="302">
        <f t="shared" si="18"/>
        <v>7.6492107536843601E-2</v>
      </c>
      <c r="M94" s="302">
        <f t="shared" si="18"/>
        <v>0.12251926248488705</v>
      </c>
      <c r="N94" s="303">
        <f t="shared" ref="N94" si="19">LOG(N93+1,10)</f>
        <v>0</v>
      </c>
      <c r="O94"/>
      <c r="T94" s="354">
        <v>2019</v>
      </c>
      <c r="U94" s="341"/>
      <c r="V94" s="1461" t="s">
        <v>265</v>
      </c>
      <c r="W94" s="1462"/>
      <c r="X94" s="301">
        <f t="shared" ref="X94:AG94" si="20">LOG(X93+1,10)</f>
        <v>2.1575776405207292</v>
      </c>
      <c r="Y94" s="302">
        <f t="shared" si="20"/>
        <v>1.4940849899663819</v>
      </c>
      <c r="Z94" s="302">
        <f t="shared" si="20"/>
        <v>0</v>
      </c>
      <c r="AA94" s="302">
        <f t="shared" si="20"/>
        <v>1.2422929049829308</v>
      </c>
      <c r="AB94" s="302">
        <f t="shared" si="20"/>
        <v>2.3748765997024028</v>
      </c>
      <c r="AC94" s="302">
        <f t="shared" si="20"/>
        <v>0</v>
      </c>
      <c r="AD94" s="302">
        <f t="shared" si="20"/>
        <v>0</v>
      </c>
      <c r="AE94" s="302">
        <f t="shared" si="20"/>
        <v>0.57345182203548528</v>
      </c>
      <c r="AF94" s="302">
        <f t="shared" si="20"/>
        <v>0</v>
      </c>
      <c r="AG94" s="303">
        <f t="shared" si="20"/>
        <v>0</v>
      </c>
      <c r="AH94"/>
      <c r="AI94"/>
      <c r="AJ94"/>
      <c r="AK94"/>
      <c r="AL94"/>
    </row>
    <row r="95" spans="2:42" ht="18">
      <c r="B95" s="354"/>
      <c r="C95" s="1415" t="s">
        <v>230</v>
      </c>
      <c r="D95" s="1416"/>
      <c r="E95" s="1417">
        <v>4.1366242043429695</v>
      </c>
      <c r="F95" s="1417">
        <v>5.2444444444444445</v>
      </c>
      <c r="G95" s="1417">
        <v>4.1915520237290256</v>
      </c>
      <c r="H95" s="1417">
        <v>10.175071072508036</v>
      </c>
      <c r="I95" s="1417">
        <v>4.2090698332831264</v>
      </c>
      <c r="J95" s="1417">
        <v>0</v>
      </c>
      <c r="K95" s="1417">
        <v>1.959815785973771E-2</v>
      </c>
      <c r="L95" s="1417">
        <v>9.4571446924471891E-2</v>
      </c>
      <c r="M95" s="1417">
        <v>0.27942720168681506</v>
      </c>
      <c r="N95" s="1417">
        <v>0</v>
      </c>
      <c r="O95" s="1417">
        <f>STDEV('2018-2019 By Site'!P100:P108)/SQRT(COUNT('2018-2019 By Site'!P100:P108))</f>
        <v>0</v>
      </c>
      <c r="P95" s="1417">
        <f>STDEV('2018-2019 By Site'!Q100:Q108)/SQRT(COUNT('2018-2019 By Site'!Q100:Q108))</f>
        <v>0</v>
      </c>
      <c r="T95" s="354"/>
      <c r="U95" s="341"/>
      <c r="V95" s="1420"/>
      <c r="W95" s="1421" t="s">
        <v>274</v>
      </c>
      <c r="X95" s="333">
        <v>142.74</v>
      </c>
      <c r="Y95" s="333">
        <v>26.660908180330246</v>
      </c>
      <c r="Z95" s="333">
        <v>0</v>
      </c>
      <c r="AA95" s="333">
        <v>9.5089589335531333</v>
      </c>
      <c r="AB95" s="333">
        <v>236.07000000000002</v>
      </c>
      <c r="AC95" s="333">
        <v>0</v>
      </c>
      <c r="AD95" s="333">
        <v>0</v>
      </c>
      <c r="AE95" s="333">
        <v>2.7450000000000001</v>
      </c>
      <c r="AF95" s="333">
        <v>0</v>
      </c>
      <c r="AG95" s="333">
        <v>0</v>
      </c>
      <c r="AH95"/>
      <c r="AI95"/>
      <c r="AJ95"/>
      <c r="AK95"/>
      <c r="AL95"/>
    </row>
    <row r="96" spans="2:42" ht="18.75" thickBot="1">
      <c r="B96" s="354"/>
      <c r="C96" s="1415" t="s">
        <v>272</v>
      </c>
      <c r="D96" s="1416"/>
      <c r="E96" s="301">
        <f>LOG(E95+1,10)</f>
        <v>0.71067779388277508</v>
      </c>
      <c r="F96" s="301">
        <f t="shared" ref="F96:N96" si="21">LOG(F95+1,10)</f>
        <v>0.79549380612973619</v>
      </c>
      <c r="G96" s="301">
        <f t="shared" si="21"/>
        <v>0.71529721036853955</v>
      </c>
      <c r="H96" s="301">
        <f t="shared" si="21"/>
        <v>1.0482502938889762</v>
      </c>
      <c r="I96" s="301">
        <f t="shared" si="21"/>
        <v>0.71676017966464611</v>
      </c>
      <c r="J96" s="301">
        <f t="shared" si="21"/>
        <v>0</v>
      </c>
      <c r="K96" s="301">
        <f t="shared" si="21"/>
        <v>8.4290421443527826E-3</v>
      </c>
      <c r="L96" s="301">
        <f t="shared" si="21"/>
        <v>3.9244114914762075E-2</v>
      </c>
      <c r="M96" s="301">
        <f t="shared" si="21"/>
        <v>0.10701557994172713</v>
      </c>
      <c r="N96" s="301">
        <f t="shared" si="21"/>
        <v>0</v>
      </c>
      <c r="O96"/>
      <c r="T96" s="354"/>
      <c r="U96" s="341"/>
      <c r="V96" s="1420"/>
      <c r="W96" s="1421" t="s">
        <v>273</v>
      </c>
      <c r="X96" s="301">
        <f t="shared" ref="X96:AG96" si="22">LOG(X95+1,10)</f>
        <v>2.1575776405207292</v>
      </c>
      <c r="Y96" s="301">
        <f t="shared" si="22"/>
        <v>1.4418664350368868</v>
      </c>
      <c r="Z96" s="301">
        <f t="shared" si="22"/>
        <v>0</v>
      </c>
      <c r="AA96" s="301">
        <f t="shared" si="22"/>
        <v>1.0215596949238224</v>
      </c>
      <c r="AB96" s="301">
        <f t="shared" si="22"/>
        <v>2.3748765997024028</v>
      </c>
      <c r="AC96" s="301">
        <f t="shared" si="22"/>
        <v>0</v>
      </c>
      <c r="AD96" s="301">
        <f t="shared" si="22"/>
        <v>0</v>
      </c>
      <c r="AE96" s="301">
        <f t="shared" si="22"/>
        <v>0.57345182203548528</v>
      </c>
      <c r="AF96" s="301">
        <f t="shared" si="22"/>
        <v>0</v>
      </c>
      <c r="AG96" s="301">
        <f t="shared" si="22"/>
        <v>0</v>
      </c>
      <c r="AH96"/>
      <c r="AI96"/>
      <c r="AJ96"/>
      <c r="AK96"/>
      <c r="AL96"/>
    </row>
    <row r="97" spans="1:38">
      <c r="A97" s="1414"/>
      <c r="B97" s="1414"/>
      <c r="C97" s="1412"/>
      <c r="D97" s="1413"/>
      <c r="E97" s="1413"/>
      <c r="F97" s="1413"/>
      <c r="G97" s="1413"/>
      <c r="H97" s="1413"/>
      <c r="I97" s="1413"/>
      <c r="J97" s="1413"/>
      <c r="K97" s="1413"/>
      <c r="L97" s="1413"/>
      <c r="M97" s="1413"/>
      <c r="N97" s="1413"/>
      <c r="O97" s="1413"/>
      <c r="P97" s="1413"/>
      <c r="Q97" s="1413"/>
      <c r="R97" s="1413"/>
      <c r="S97" s="1413"/>
      <c r="T97" s="1413"/>
      <c r="U97" s="1413"/>
      <c r="V97" s="1413"/>
      <c r="W97" s="1413"/>
      <c r="X97" s="1413"/>
      <c r="Y97" s="1413"/>
      <c r="Z97" s="1413"/>
      <c r="AA97" s="1413"/>
      <c r="AB97" s="1413"/>
      <c r="AC97" s="1413"/>
      <c r="AD97" s="1413"/>
      <c r="AE97" s="1413"/>
      <c r="AF97" s="1413"/>
      <c r="AG97" s="1413"/>
      <c r="AH97" s="1413"/>
      <c r="AI97" s="1413"/>
      <c r="AJ97" s="1413"/>
      <c r="AK97" s="1413"/>
      <c r="AL97" s="1413"/>
    </row>
    <row r="98" spans="1:38">
      <c r="A98" s="1414"/>
      <c r="B98" s="1414"/>
      <c r="C98" s="1412"/>
      <c r="D98" s="1413"/>
      <c r="E98" s="1413"/>
      <c r="F98" s="1413"/>
      <c r="G98" s="1413"/>
      <c r="H98" s="1413"/>
      <c r="I98" s="1413"/>
      <c r="J98" s="1413"/>
      <c r="K98" s="1413"/>
      <c r="L98" s="1413"/>
      <c r="M98" s="1413"/>
      <c r="N98" s="1413"/>
      <c r="O98" s="1413"/>
      <c r="P98" s="1413"/>
      <c r="Q98" s="1413"/>
      <c r="R98" s="1413"/>
      <c r="S98" s="1413"/>
      <c r="T98" s="1413"/>
      <c r="U98" s="1413"/>
      <c r="V98" s="1413"/>
      <c r="W98" s="1413"/>
      <c r="X98" s="1413"/>
      <c r="Y98" s="1413"/>
      <c r="Z98" s="1413"/>
      <c r="AA98" s="1413"/>
      <c r="AB98" s="1413"/>
      <c r="AC98" s="1413"/>
      <c r="AD98" s="1413"/>
      <c r="AE98" s="1413"/>
      <c r="AF98" s="1413"/>
      <c r="AG98" s="1413"/>
      <c r="AH98" s="1413"/>
      <c r="AI98" s="1413"/>
      <c r="AJ98" s="1413"/>
      <c r="AK98" s="1413"/>
      <c r="AL98" s="1413"/>
    </row>
    <row r="99" spans="1:38">
      <c r="A99" s="1414"/>
      <c r="B99" s="1414"/>
      <c r="C99" s="1412"/>
      <c r="D99" s="1413"/>
      <c r="E99" s="1413"/>
      <c r="F99" s="1413"/>
      <c r="G99" s="1413"/>
      <c r="H99" s="1413"/>
      <c r="I99" s="1413"/>
      <c r="J99" s="1413"/>
      <c r="K99" s="1413"/>
      <c r="L99" s="1413"/>
      <c r="M99" s="1413"/>
      <c r="N99" s="1413"/>
      <c r="O99" s="1413"/>
      <c r="P99" s="1413"/>
      <c r="Q99" s="1413"/>
      <c r="R99" s="1413"/>
      <c r="S99" s="1413"/>
      <c r="T99" s="1413"/>
      <c r="U99" s="1413"/>
      <c r="V99" s="1413"/>
      <c r="W99" s="1413"/>
      <c r="X99" s="1413"/>
      <c r="Y99" s="1413"/>
      <c r="Z99" s="1413"/>
      <c r="AA99" s="1413"/>
      <c r="AB99" s="1413"/>
      <c r="AC99" s="1413"/>
      <c r="AD99" s="1413"/>
      <c r="AE99" s="1413"/>
      <c r="AF99" s="1413"/>
      <c r="AG99" s="1413"/>
      <c r="AH99" s="1413"/>
      <c r="AI99" s="1413"/>
      <c r="AJ99" s="1413"/>
      <c r="AK99" s="1413"/>
      <c r="AL99" s="1413"/>
    </row>
    <row r="100" spans="1:38">
      <c r="A100" s="1414"/>
      <c r="B100" s="1414"/>
      <c r="C100" s="1412"/>
      <c r="D100" s="1413"/>
      <c r="E100" s="1413"/>
      <c r="F100" s="1413"/>
      <c r="G100" s="1413"/>
      <c r="H100" s="1413"/>
      <c r="I100" s="1413"/>
      <c r="J100" s="1413"/>
      <c r="K100" s="1413"/>
      <c r="L100" s="1413"/>
      <c r="M100" s="1413"/>
      <c r="N100" s="1413"/>
      <c r="O100" s="1413"/>
      <c r="P100" s="1413"/>
      <c r="Q100" s="1413"/>
      <c r="R100" s="1413"/>
      <c r="S100" s="1413"/>
      <c r="T100" s="1413"/>
      <c r="U100" s="1413"/>
      <c r="V100" s="1413"/>
      <c r="W100" s="1413"/>
      <c r="X100" s="1413"/>
      <c r="Y100" s="1413"/>
      <c r="Z100" s="1413"/>
      <c r="AA100" s="1413"/>
      <c r="AB100" s="1413"/>
      <c r="AC100" s="1413"/>
      <c r="AD100" s="1413"/>
      <c r="AE100" s="1413"/>
      <c r="AF100" s="1413"/>
      <c r="AG100" s="1413"/>
      <c r="AH100" s="1413"/>
      <c r="AI100" s="1413"/>
      <c r="AJ100" s="1413"/>
      <c r="AK100" s="1413"/>
      <c r="AL100" s="1413"/>
    </row>
    <row r="101" spans="1:38">
      <c r="A101" s="1414"/>
      <c r="B101" s="1414"/>
      <c r="C101" s="1412"/>
      <c r="D101" s="1413"/>
      <c r="E101" s="1413"/>
      <c r="F101" s="1413"/>
      <c r="G101" s="1413"/>
      <c r="H101" s="1413"/>
      <c r="I101" s="1413"/>
      <c r="J101" s="1413"/>
      <c r="K101" s="1413"/>
      <c r="L101" s="1413"/>
      <c r="M101" s="1413"/>
      <c r="N101" s="1413"/>
      <c r="O101" s="1413"/>
      <c r="P101" s="1413"/>
      <c r="Q101" s="1413"/>
      <c r="R101" s="1413"/>
      <c r="S101" s="1413"/>
      <c r="T101" s="1413"/>
      <c r="U101" s="1413"/>
      <c r="V101" s="1413"/>
      <c r="W101" s="1413"/>
      <c r="X101" s="1413"/>
      <c r="Y101" s="1413"/>
      <c r="Z101" s="1413"/>
      <c r="AA101" s="1413"/>
      <c r="AB101" s="1413"/>
      <c r="AC101" s="1413"/>
      <c r="AD101" s="1413"/>
      <c r="AE101" s="1413"/>
      <c r="AF101" s="1413"/>
      <c r="AG101" s="1413"/>
      <c r="AH101" s="1413"/>
      <c r="AI101" s="1413"/>
      <c r="AJ101" s="1413"/>
      <c r="AK101" s="1413"/>
      <c r="AL101" s="1413"/>
    </row>
    <row r="102" spans="1:38">
      <c r="A102" s="1414"/>
      <c r="B102" s="1414"/>
      <c r="C102" s="1412"/>
      <c r="D102" s="1413"/>
      <c r="E102" s="1413"/>
      <c r="F102" s="1413"/>
      <c r="G102" s="1413"/>
      <c r="H102" s="1413"/>
      <c r="I102" s="1413"/>
      <c r="J102" s="1413"/>
      <c r="K102" s="1413"/>
      <c r="L102" s="1413"/>
      <c r="M102" s="1413"/>
      <c r="N102" s="1413"/>
      <c r="O102" s="1413"/>
      <c r="P102" s="1413"/>
      <c r="Q102" s="1413"/>
      <c r="R102" s="1413"/>
      <c r="S102" s="1413"/>
      <c r="T102" s="1413"/>
      <c r="U102" s="1413"/>
      <c r="V102" s="1413"/>
      <c r="W102" s="1413"/>
      <c r="X102" s="1413"/>
      <c r="Y102" s="1413"/>
      <c r="Z102" s="1413"/>
      <c r="AA102" s="1413"/>
      <c r="AB102" s="1413"/>
      <c r="AC102" s="1413"/>
      <c r="AD102" s="1413"/>
      <c r="AE102" s="1413"/>
      <c r="AF102" s="1413"/>
      <c r="AG102" s="1413"/>
      <c r="AH102" s="1413"/>
      <c r="AI102" s="1413"/>
      <c r="AJ102" s="1413"/>
      <c r="AK102" s="1413"/>
      <c r="AL102" s="1413"/>
    </row>
    <row r="103" spans="1:38">
      <c r="A103" s="1414"/>
      <c r="B103" s="1414"/>
      <c r="C103" s="1412"/>
      <c r="D103" s="1413"/>
      <c r="E103" s="1413"/>
      <c r="F103" s="1413"/>
      <c r="G103" s="1413"/>
      <c r="H103" s="1413"/>
      <c r="I103" s="1413"/>
      <c r="J103" s="1413"/>
      <c r="K103" s="1413"/>
      <c r="L103" s="1413"/>
      <c r="M103" s="1413"/>
      <c r="N103" s="1413"/>
      <c r="O103" s="1413"/>
      <c r="P103" s="1413"/>
      <c r="Q103" s="1413"/>
      <c r="R103" s="1413"/>
      <c r="S103" s="1413"/>
      <c r="T103" s="1413"/>
      <c r="U103" s="1413"/>
      <c r="V103" s="1413"/>
      <c r="W103" s="1413"/>
      <c r="X103" s="1413"/>
      <c r="Y103" s="1413"/>
      <c r="Z103" s="1413"/>
      <c r="AA103" s="1413"/>
      <c r="AB103" s="1413"/>
      <c r="AC103" s="1413"/>
      <c r="AD103" s="1413"/>
      <c r="AE103" s="1413"/>
      <c r="AF103" s="1413"/>
      <c r="AG103" s="1413"/>
      <c r="AH103" s="1413"/>
      <c r="AI103" s="1413"/>
      <c r="AJ103" s="1413"/>
      <c r="AK103" s="1413"/>
      <c r="AL103" s="1413"/>
    </row>
    <row r="104" spans="1:38">
      <c r="A104" s="1414"/>
      <c r="B104" s="1414"/>
      <c r="C104" s="1412"/>
      <c r="D104" s="1413"/>
      <c r="E104" s="1413"/>
      <c r="F104" s="1413"/>
      <c r="G104" s="1413"/>
      <c r="H104" s="1413"/>
      <c r="I104" s="1413"/>
      <c r="J104" s="1413"/>
      <c r="K104" s="1413"/>
      <c r="L104" s="1413"/>
      <c r="M104" s="1413"/>
      <c r="N104" s="1413"/>
      <c r="O104" s="1413"/>
      <c r="P104" s="1413"/>
      <c r="Q104" s="1413"/>
      <c r="R104" s="1413"/>
      <c r="S104" s="1413"/>
      <c r="T104" s="1413"/>
      <c r="U104" s="1413"/>
      <c r="V104" s="1413"/>
      <c r="W104" s="1413"/>
      <c r="X104" s="1413"/>
      <c r="Y104" s="1413"/>
      <c r="Z104" s="1413"/>
      <c r="AA104" s="1413"/>
      <c r="AB104" s="1413"/>
      <c r="AC104" s="1413"/>
      <c r="AD104" s="1413"/>
      <c r="AE104" s="1413"/>
      <c r="AF104" s="1413"/>
      <c r="AG104" s="1413"/>
      <c r="AH104" s="1413"/>
      <c r="AI104" s="1413"/>
      <c r="AJ104" s="1413"/>
      <c r="AK104" s="1413"/>
      <c r="AL104" s="1413"/>
    </row>
    <row r="105" spans="1:38">
      <c r="A105" s="1414"/>
      <c r="B105" s="1414"/>
      <c r="C105" s="1412"/>
      <c r="D105" s="1413"/>
      <c r="E105" s="1413"/>
      <c r="F105" s="1413"/>
      <c r="G105" s="1413"/>
      <c r="H105" s="1413"/>
      <c r="I105" s="1413"/>
      <c r="J105" s="1413"/>
      <c r="K105" s="1413"/>
      <c r="L105" s="1413"/>
      <c r="M105" s="1413"/>
      <c r="N105" s="1413"/>
      <c r="O105" s="1413"/>
      <c r="P105" s="1413"/>
      <c r="Q105" s="1413"/>
      <c r="R105" s="1413"/>
      <c r="S105" s="1413"/>
      <c r="T105" s="1413"/>
      <c r="U105" s="1413"/>
      <c r="V105" s="1413"/>
      <c r="W105" s="1413"/>
      <c r="X105" s="1413"/>
      <c r="Y105" s="1413"/>
      <c r="Z105" s="1413"/>
      <c r="AA105" s="1413"/>
      <c r="AB105" s="1413"/>
      <c r="AC105" s="1413"/>
      <c r="AD105" s="1413"/>
      <c r="AE105" s="1413"/>
      <c r="AF105" s="1413"/>
      <c r="AG105" s="1413"/>
      <c r="AH105" s="1413"/>
      <c r="AI105" s="1413"/>
      <c r="AJ105" s="1413"/>
      <c r="AK105" s="1413"/>
      <c r="AL105" s="1413"/>
    </row>
    <row r="106" spans="1:38">
      <c r="A106" s="1414"/>
      <c r="B106" s="1414"/>
      <c r="C106" s="1412"/>
      <c r="D106" s="1413"/>
      <c r="E106" s="1413"/>
      <c r="F106" s="1413"/>
      <c r="G106" s="1413"/>
      <c r="H106" s="1413"/>
      <c r="I106" s="1413"/>
      <c r="J106" s="1413"/>
      <c r="K106" s="1413"/>
      <c r="L106" s="1413"/>
      <c r="M106" s="1413"/>
      <c r="N106" s="1413"/>
      <c r="O106" s="1413"/>
      <c r="P106" s="1413"/>
      <c r="Q106" s="1413"/>
      <c r="R106" s="1413"/>
      <c r="S106" s="1413"/>
      <c r="T106" s="1413"/>
      <c r="U106" s="1413"/>
      <c r="V106" s="1413"/>
      <c r="W106" s="1413"/>
      <c r="X106" s="1413"/>
      <c r="Y106" s="1413"/>
      <c r="Z106" s="1413"/>
      <c r="AA106" s="1413"/>
      <c r="AB106" s="1413"/>
      <c r="AC106" s="1413"/>
      <c r="AD106" s="1413"/>
      <c r="AE106" s="1413"/>
      <c r="AF106" s="1413"/>
      <c r="AG106" s="1413"/>
      <c r="AH106" s="1413"/>
      <c r="AI106" s="1413"/>
      <c r="AJ106" s="1413"/>
      <c r="AK106" s="1413"/>
      <c r="AL106" s="1413"/>
    </row>
    <row r="107" spans="1:38">
      <c r="A107" s="1414"/>
      <c r="B107" s="1414"/>
      <c r="C107" s="1412"/>
      <c r="D107" s="1413"/>
      <c r="E107" s="1413"/>
      <c r="F107" s="1413"/>
      <c r="G107" s="1413"/>
      <c r="H107" s="1413"/>
      <c r="I107" s="1413"/>
      <c r="J107" s="1413"/>
      <c r="K107" s="1413"/>
      <c r="L107" s="1413"/>
      <c r="M107" s="1413"/>
      <c r="N107" s="1413"/>
      <c r="O107" s="1413"/>
      <c r="P107" s="1413"/>
      <c r="Q107" s="1413"/>
      <c r="R107" s="1413"/>
      <c r="S107" s="1413"/>
      <c r="T107" s="1413"/>
      <c r="U107" s="1413"/>
      <c r="V107" s="1413"/>
      <c r="W107" s="1413"/>
      <c r="X107" s="1413"/>
      <c r="Y107" s="1413"/>
      <c r="Z107" s="1413"/>
      <c r="AA107" s="1413"/>
      <c r="AB107" s="1413"/>
      <c r="AC107" s="1413"/>
      <c r="AD107" s="1413"/>
      <c r="AE107" s="1413"/>
      <c r="AF107" s="1413"/>
      <c r="AG107" s="1413"/>
      <c r="AH107" s="1413"/>
      <c r="AI107" s="1413"/>
      <c r="AJ107" s="1413"/>
      <c r="AK107" s="1413"/>
      <c r="AL107" s="1413"/>
    </row>
    <row r="108" spans="1:38">
      <c r="A108" s="1414"/>
      <c r="B108" s="1414"/>
      <c r="C108" s="1412"/>
      <c r="D108" s="1413"/>
      <c r="E108" s="1413"/>
      <c r="F108" s="1413"/>
      <c r="G108" s="1413"/>
      <c r="H108" s="1413"/>
      <c r="I108" s="1413"/>
      <c r="J108" s="1413"/>
      <c r="K108" s="1413"/>
      <c r="L108" s="1413"/>
      <c r="M108" s="1413"/>
      <c r="N108" s="1413"/>
      <c r="O108" s="1413"/>
      <c r="P108" s="1413"/>
      <c r="Q108" s="1413"/>
      <c r="R108" s="1413"/>
      <c r="S108" s="1413"/>
      <c r="T108" s="1413"/>
      <c r="U108" s="1413"/>
      <c r="V108" s="1413"/>
      <c r="W108" s="1413"/>
      <c r="X108" s="1413"/>
      <c r="Y108" s="1413"/>
      <c r="Z108" s="1413"/>
      <c r="AA108" s="1413"/>
      <c r="AB108" s="1413"/>
      <c r="AC108" s="1413"/>
      <c r="AD108" s="1413"/>
      <c r="AE108" s="1413"/>
      <c r="AF108" s="1413"/>
      <c r="AG108" s="1413"/>
      <c r="AH108" s="1413"/>
      <c r="AI108" s="1413"/>
      <c r="AJ108" s="1413"/>
      <c r="AK108" s="1413"/>
      <c r="AL108" s="1413"/>
    </row>
    <row r="109" spans="1:38">
      <c r="A109" s="1414"/>
      <c r="B109" s="1414"/>
      <c r="C109" s="1412"/>
      <c r="D109" s="1413"/>
      <c r="E109" s="1413"/>
      <c r="F109" s="1413"/>
      <c r="G109" s="1413"/>
      <c r="H109" s="1413"/>
      <c r="I109" s="1413"/>
      <c r="J109" s="1413"/>
      <c r="K109" s="1413"/>
      <c r="L109" s="1413"/>
      <c r="M109" s="1413"/>
      <c r="N109" s="1413"/>
      <c r="O109" s="1413"/>
      <c r="P109" s="1413"/>
      <c r="Q109" s="1413"/>
      <c r="R109" s="1413"/>
      <c r="S109" s="1413"/>
      <c r="T109" s="1413"/>
      <c r="U109" s="1413"/>
      <c r="V109" s="1413"/>
      <c r="W109" s="1413"/>
      <c r="X109" s="1413"/>
      <c r="Y109" s="1413"/>
      <c r="Z109" s="1413"/>
      <c r="AA109" s="1413"/>
      <c r="AB109" s="1413"/>
      <c r="AC109" s="1413"/>
      <c r="AD109" s="1413"/>
      <c r="AE109" s="1413"/>
      <c r="AF109" s="1413"/>
      <c r="AG109" s="1413"/>
      <c r="AH109" s="1413"/>
      <c r="AI109" s="1413"/>
      <c r="AJ109" s="1413"/>
      <c r="AK109" s="1413"/>
      <c r="AL109" s="1413"/>
    </row>
    <row r="110" spans="1:38">
      <c r="A110" s="1414"/>
      <c r="B110" s="1414"/>
      <c r="C110" s="1412"/>
      <c r="D110" s="1413"/>
      <c r="E110" s="1413"/>
      <c r="F110" s="1413"/>
      <c r="G110" s="1413"/>
      <c r="H110" s="1413"/>
      <c r="I110" s="1413"/>
      <c r="J110" s="1413"/>
      <c r="K110" s="1413"/>
      <c r="L110" s="1413"/>
      <c r="M110" s="1413"/>
      <c r="N110" s="1413"/>
      <c r="O110" s="1413"/>
      <c r="P110" s="1413"/>
      <c r="Q110" s="1413"/>
      <c r="R110" s="1413"/>
      <c r="S110" s="1413"/>
      <c r="T110" s="1413"/>
      <c r="U110" s="1413"/>
      <c r="V110" s="1413"/>
      <c r="W110" s="1413"/>
      <c r="X110" s="1413"/>
      <c r="Y110" s="1413"/>
      <c r="Z110" s="1413"/>
      <c r="AA110" s="1413"/>
      <c r="AB110" s="1413"/>
      <c r="AC110" s="1413"/>
      <c r="AD110" s="1413"/>
      <c r="AE110" s="1413"/>
      <c r="AF110" s="1413"/>
      <c r="AG110" s="1413"/>
      <c r="AH110" s="1413"/>
      <c r="AI110" s="1413"/>
      <c r="AJ110" s="1413"/>
      <c r="AK110" s="1413"/>
      <c r="AL110" s="1413"/>
    </row>
    <row r="111" spans="1:38">
      <c r="A111" s="1414"/>
      <c r="B111" s="1414"/>
      <c r="C111" s="1412"/>
      <c r="D111" s="1413"/>
      <c r="E111" s="1413"/>
      <c r="F111" s="1413"/>
      <c r="G111" s="1413"/>
      <c r="H111" s="1413"/>
      <c r="I111" s="1413"/>
      <c r="J111" s="1413"/>
      <c r="K111" s="1413"/>
      <c r="L111" s="1413"/>
      <c r="M111" s="1413"/>
      <c r="N111" s="1413"/>
      <c r="O111" s="1413"/>
      <c r="P111" s="1413"/>
      <c r="Q111" s="1413"/>
      <c r="R111" s="1413"/>
      <c r="S111" s="1413"/>
      <c r="T111" s="1413"/>
      <c r="U111" s="1413"/>
      <c r="V111" s="1413"/>
      <c r="W111" s="1413"/>
      <c r="X111" s="1413"/>
      <c r="Y111" s="1413"/>
      <c r="Z111" s="1413"/>
      <c r="AA111" s="1413"/>
      <c r="AB111" s="1413"/>
      <c r="AC111" s="1413"/>
      <c r="AD111" s="1413"/>
      <c r="AE111" s="1413"/>
      <c r="AF111" s="1413"/>
      <c r="AG111" s="1413"/>
      <c r="AH111" s="1413"/>
      <c r="AI111" s="1413"/>
      <c r="AJ111" s="1413"/>
      <c r="AK111" s="1413"/>
      <c r="AL111" s="1413"/>
    </row>
    <row r="112" spans="1:38">
      <c r="A112" s="1414"/>
      <c r="B112" s="1414"/>
      <c r="C112" s="1412"/>
      <c r="D112" s="1413"/>
      <c r="E112" s="1413"/>
      <c r="F112" s="1413"/>
      <c r="G112" s="1413"/>
      <c r="H112" s="1413"/>
      <c r="I112" s="1413"/>
      <c r="J112" s="1413"/>
      <c r="K112" s="1413"/>
      <c r="L112" s="1413"/>
      <c r="M112" s="1413"/>
      <c r="N112" s="1413"/>
      <c r="O112" s="1413"/>
      <c r="P112" s="1413"/>
      <c r="Q112" s="1413"/>
      <c r="R112" s="1413"/>
      <c r="S112" s="1413"/>
      <c r="T112" s="1413"/>
      <c r="U112" s="1413"/>
      <c r="V112" s="1413"/>
      <c r="W112" s="1413"/>
      <c r="X112" s="1413"/>
      <c r="Y112" s="1413"/>
      <c r="Z112" s="1413"/>
      <c r="AA112" s="1413"/>
      <c r="AB112" s="1413"/>
      <c r="AC112" s="1413"/>
      <c r="AD112" s="1413"/>
      <c r="AE112" s="1413"/>
      <c r="AF112" s="1413"/>
      <c r="AG112" s="1413"/>
      <c r="AH112" s="1413"/>
      <c r="AI112" s="1413"/>
      <c r="AJ112" s="1413"/>
      <c r="AK112" s="1413"/>
      <c r="AL112" s="1413"/>
    </row>
    <row r="113" spans="1:38">
      <c r="A113" s="1414"/>
      <c r="B113" s="1414"/>
      <c r="C113" s="1412"/>
      <c r="D113" s="1413"/>
      <c r="E113" s="1413"/>
      <c r="F113" s="1413"/>
      <c r="G113" s="1413"/>
      <c r="H113" s="1413"/>
      <c r="I113" s="1413"/>
      <c r="J113" s="1413"/>
      <c r="K113" s="1413"/>
      <c r="L113" s="1413"/>
      <c r="M113" s="1413"/>
      <c r="N113" s="1413"/>
      <c r="O113" s="1413"/>
      <c r="P113" s="1413"/>
      <c r="Q113" s="1413"/>
      <c r="R113" s="1413"/>
      <c r="S113" s="1413"/>
      <c r="T113" s="1413"/>
      <c r="U113" s="1413"/>
      <c r="V113" s="1413"/>
      <c r="W113" s="1413"/>
      <c r="X113" s="1413"/>
      <c r="Y113" s="1413"/>
      <c r="Z113" s="1413"/>
      <c r="AA113" s="1413"/>
      <c r="AB113" s="1413"/>
      <c r="AC113" s="1413"/>
      <c r="AD113" s="1413"/>
      <c r="AE113" s="1413"/>
      <c r="AF113" s="1413"/>
      <c r="AG113" s="1413"/>
      <c r="AH113" s="1413"/>
      <c r="AI113" s="1413"/>
      <c r="AJ113" s="1413"/>
      <c r="AK113" s="1413"/>
      <c r="AL113" s="1413"/>
    </row>
    <row r="114" spans="1:38">
      <c r="A114" s="1414"/>
      <c r="B114" s="1414"/>
      <c r="C114" s="1412"/>
      <c r="D114" s="1413"/>
      <c r="E114" s="1413"/>
      <c r="F114" s="1413"/>
      <c r="G114" s="1413"/>
      <c r="H114" s="1413"/>
      <c r="I114" s="1413"/>
      <c r="J114" s="1413"/>
      <c r="K114" s="1413"/>
      <c r="L114" s="1413"/>
      <c r="M114" s="1413"/>
      <c r="N114" s="1413"/>
      <c r="O114" s="1413"/>
      <c r="P114" s="1413"/>
      <c r="Q114" s="1413"/>
      <c r="R114" s="1413"/>
      <c r="S114" s="1413"/>
      <c r="T114" s="1413"/>
      <c r="U114" s="1413"/>
      <c r="V114" s="1413"/>
      <c r="W114" s="1413"/>
      <c r="X114" s="1413"/>
      <c r="Y114" s="1413"/>
      <c r="Z114" s="1413"/>
      <c r="AA114" s="1413"/>
      <c r="AB114" s="1413"/>
      <c r="AC114" s="1413"/>
      <c r="AD114" s="1413"/>
      <c r="AE114" s="1413"/>
      <c r="AF114" s="1413"/>
      <c r="AG114" s="1413"/>
      <c r="AH114" s="1413"/>
      <c r="AI114" s="1413"/>
      <c r="AJ114" s="1413"/>
      <c r="AK114" s="1413"/>
      <c r="AL114" s="1413"/>
    </row>
    <row r="115" spans="1:38">
      <c r="A115" s="1414"/>
      <c r="B115" s="1414"/>
      <c r="C115" s="1412"/>
      <c r="D115" s="1413"/>
      <c r="E115" s="1413"/>
      <c r="F115" s="1413"/>
      <c r="G115" s="1413"/>
      <c r="H115" s="1413"/>
      <c r="I115" s="1413"/>
      <c r="J115" s="1413"/>
      <c r="K115" s="1413"/>
      <c r="L115" s="1413"/>
      <c r="M115" s="1413"/>
      <c r="N115" s="1413"/>
      <c r="O115" s="1413"/>
      <c r="P115" s="1413"/>
      <c r="Q115" s="1413"/>
      <c r="R115" s="1413"/>
      <c r="S115" s="1413"/>
      <c r="T115" s="1413"/>
      <c r="U115" s="1413"/>
      <c r="V115" s="1413"/>
      <c r="W115" s="1413"/>
      <c r="X115" s="1413"/>
      <c r="Y115" s="1413"/>
      <c r="Z115" s="1413"/>
      <c r="AA115" s="1413"/>
      <c r="AB115" s="1413"/>
      <c r="AC115" s="1413"/>
      <c r="AD115" s="1413"/>
      <c r="AE115" s="1413"/>
      <c r="AF115" s="1413"/>
      <c r="AG115" s="1413"/>
      <c r="AH115" s="1413"/>
      <c r="AI115" s="1413"/>
      <c r="AJ115" s="1413"/>
      <c r="AK115" s="1413"/>
      <c r="AL115" s="1413"/>
    </row>
    <row r="116" spans="1:38">
      <c r="A116" s="1414"/>
      <c r="B116" s="1414"/>
      <c r="C116" s="1412"/>
      <c r="D116" s="1413"/>
      <c r="E116" s="1413"/>
      <c r="F116" s="1413"/>
      <c r="G116" s="1413"/>
      <c r="H116" s="1413"/>
      <c r="I116" s="1413"/>
      <c r="J116" s="1413"/>
      <c r="K116" s="1413"/>
      <c r="L116" s="1413"/>
      <c r="M116" s="1413"/>
      <c r="N116" s="1413"/>
      <c r="O116" s="1413"/>
      <c r="P116" s="1413"/>
      <c r="Q116" s="1413"/>
      <c r="R116" s="1413"/>
      <c r="S116" s="1413"/>
      <c r="T116" s="1413"/>
      <c r="U116" s="1413"/>
      <c r="V116" s="1413"/>
      <c r="W116" s="1413"/>
      <c r="X116" s="1413"/>
      <c r="Y116" s="1413"/>
      <c r="Z116" s="1413"/>
      <c r="AA116" s="1413"/>
      <c r="AB116" s="1413"/>
      <c r="AC116" s="1413"/>
      <c r="AD116" s="1413"/>
      <c r="AE116" s="1413"/>
      <c r="AF116" s="1413"/>
      <c r="AG116" s="1413"/>
      <c r="AH116" s="1413"/>
      <c r="AI116" s="1413"/>
      <c r="AJ116" s="1413"/>
      <c r="AK116" s="1413"/>
      <c r="AL116" s="1413"/>
    </row>
    <row r="117" spans="1:38">
      <c r="A117" s="1414"/>
      <c r="B117" s="1414"/>
      <c r="C117" s="1412"/>
      <c r="D117" s="1413"/>
      <c r="E117" s="1413"/>
      <c r="F117" s="1413"/>
      <c r="G117" s="1413"/>
      <c r="H117" s="1413"/>
      <c r="I117" s="1413"/>
      <c r="J117" s="1413"/>
      <c r="K117" s="1413"/>
      <c r="L117" s="1413"/>
      <c r="M117" s="1413"/>
      <c r="N117" s="1413"/>
      <c r="O117" s="1413"/>
      <c r="P117" s="1413"/>
      <c r="Q117" s="1413"/>
      <c r="R117" s="1413"/>
      <c r="S117" s="1413"/>
      <c r="T117" s="1413"/>
      <c r="U117" s="1413"/>
      <c r="V117" s="1413"/>
      <c r="W117" s="1413"/>
      <c r="X117" s="1413"/>
      <c r="Y117" s="1413"/>
      <c r="Z117" s="1413"/>
      <c r="AA117" s="1413"/>
      <c r="AB117" s="1413"/>
      <c r="AC117" s="1413"/>
      <c r="AD117" s="1413"/>
      <c r="AE117" s="1413"/>
      <c r="AF117" s="1413"/>
      <c r="AG117" s="1413"/>
      <c r="AH117" s="1413"/>
      <c r="AI117" s="1413"/>
      <c r="AJ117" s="1413"/>
      <c r="AK117" s="1413"/>
      <c r="AL117" s="1413"/>
    </row>
    <row r="118" spans="1:38">
      <c r="A118" s="1414"/>
      <c r="B118" s="1414"/>
      <c r="C118" s="1412"/>
      <c r="D118" s="1413"/>
      <c r="E118" s="1413"/>
      <c r="F118" s="1413"/>
      <c r="G118" s="1413"/>
      <c r="H118" s="1413"/>
      <c r="I118" s="1413"/>
      <c r="J118" s="1413"/>
      <c r="K118" s="1413"/>
      <c r="L118" s="1413"/>
      <c r="M118" s="1413"/>
      <c r="N118" s="1413"/>
      <c r="O118" s="1413"/>
      <c r="P118" s="1413"/>
      <c r="Q118" s="1413"/>
      <c r="R118" s="1413"/>
      <c r="S118" s="1413"/>
      <c r="T118" s="1413"/>
      <c r="U118" s="1413"/>
      <c r="V118" s="1413"/>
      <c r="W118" s="1413"/>
      <c r="X118" s="1413"/>
      <c r="Y118" s="1413"/>
      <c r="Z118" s="1413"/>
      <c r="AA118" s="1413"/>
      <c r="AB118" s="1413"/>
      <c r="AC118" s="1413"/>
      <c r="AD118" s="1413"/>
      <c r="AE118" s="1413"/>
      <c r="AF118" s="1413"/>
      <c r="AG118" s="1413"/>
      <c r="AH118" s="1413"/>
      <c r="AI118" s="1413"/>
      <c r="AJ118" s="1413"/>
      <c r="AK118" s="1413"/>
      <c r="AL118" s="1413"/>
    </row>
    <row r="119" spans="1:38">
      <c r="A119" s="1414"/>
      <c r="B119" s="1414"/>
      <c r="C119" s="1412"/>
      <c r="D119" s="1413"/>
      <c r="E119" s="1413"/>
      <c r="F119" s="1413"/>
      <c r="G119" s="1413"/>
      <c r="H119" s="1413"/>
      <c r="I119" s="1413"/>
      <c r="J119" s="1413"/>
      <c r="K119" s="1413"/>
      <c r="L119" s="1413"/>
      <c r="M119" s="1413"/>
      <c r="N119" s="1413"/>
      <c r="O119" s="1413"/>
      <c r="P119" s="1413"/>
      <c r="Q119" s="1413"/>
      <c r="R119" s="1413"/>
      <c r="S119" s="1413"/>
      <c r="T119" s="1413"/>
      <c r="U119" s="1413"/>
      <c r="V119" s="1413"/>
      <c r="W119" s="1413"/>
      <c r="X119" s="1413"/>
      <c r="Y119" s="1413"/>
      <c r="Z119" s="1413"/>
      <c r="AA119" s="1413"/>
      <c r="AB119" s="1413"/>
      <c r="AC119" s="1413"/>
      <c r="AD119" s="1413"/>
      <c r="AE119" s="1413"/>
      <c r="AF119" s="1413"/>
      <c r="AG119" s="1413"/>
      <c r="AH119" s="1413"/>
      <c r="AI119" s="1413"/>
      <c r="AJ119" s="1413"/>
      <c r="AK119" s="1413"/>
      <c r="AL119" s="1413"/>
    </row>
    <row r="120" spans="1:38">
      <c r="A120" s="1414"/>
      <c r="B120" s="1414"/>
      <c r="C120" s="1412"/>
      <c r="D120" s="1413"/>
      <c r="E120" s="1413"/>
      <c r="F120" s="1413"/>
      <c r="G120" s="1413"/>
      <c r="H120" s="1413"/>
      <c r="I120" s="1413"/>
      <c r="J120" s="1413"/>
      <c r="K120" s="1413"/>
      <c r="L120" s="1413"/>
      <c r="M120" s="1413"/>
      <c r="N120" s="1413"/>
      <c r="O120" s="1413"/>
      <c r="P120" s="1413"/>
      <c r="Q120" s="1413"/>
      <c r="R120" s="1413"/>
      <c r="S120" s="1413"/>
      <c r="T120" s="1413"/>
      <c r="U120" s="1413"/>
      <c r="V120" s="1413"/>
      <c r="W120" s="1413"/>
      <c r="X120" s="1413"/>
      <c r="Y120" s="1413"/>
      <c r="Z120" s="1413"/>
      <c r="AA120" s="1413"/>
      <c r="AB120" s="1413"/>
      <c r="AC120" s="1413"/>
      <c r="AD120" s="1413"/>
      <c r="AE120" s="1413"/>
      <c r="AF120" s="1413"/>
      <c r="AG120" s="1413"/>
      <c r="AH120" s="1413"/>
      <c r="AI120" s="1413"/>
      <c r="AJ120" s="1413"/>
      <c r="AK120" s="1413"/>
      <c r="AL120" s="1413"/>
    </row>
    <row r="121" spans="1:38">
      <c r="A121" s="1414"/>
      <c r="B121" s="1414"/>
      <c r="C121" s="1412"/>
      <c r="D121" s="1413"/>
      <c r="E121" s="1413"/>
      <c r="F121" s="1413"/>
      <c r="G121" s="1413"/>
      <c r="H121" s="1413"/>
      <c r="I121" s="1413"/>
      <c r="J121" s="1413"/>
      <c r="K121" s="1413"/>
      <c r="L121" s="1413"/>
      <c r="M121" s="1413"/>
      <c r="N121" s="1413"/>
      <c r="O121" s="1413"/>
      <c r="P121" s="1413"/>
      <c r="Q121" s="1413"/>
      <c r="R121" s="1413"/>
      <c r="S121" s="1413"/>
      <c r="T121" s="1413"/>
      <c r="U121" s="1413"/>
      <c r="V121" s="1413"/>
      <c r="W121" s="1413"/>
      <c r="X121" s="1413"/>
      <c r="Y121" s="1413"/>
      <c r="Z121" s="1413"/>
      <c r="AA121" s="1413"/>
      <c r="AB121" s="1413"/>
      <c r="AC121" s="1413"/>
      <c r="AD121" s="1413"/>
      <c r="AE121" s="1413"/>
      <c r="AF121" s="1413"/>
      <c r="AG121" s="1413"/>
      <c r="AH121" s="1413"/>
      <c r="AI121" s="1413"/>
      <c r="AJ121" s="1413"/>
      <c r="AK121" s="1413"/>
      <c r="AL121" s="1413"/>
    </row>
    <row r="122" spans="1:38">
      <c r="A122" s="1414"/>
      <c r="B122" s="1414"/>
      <c r="C122" s="1412"/>
      <c r="D122" s="1413"/>
      <c r="E122" s="1413"/>
      <c r="F122" s="1413"/>
      <c r="G122" s="1413"/>
      <c r="H122" s="1413"/>
      <c r="I122" s="1413"/>
      <c r="J122" s="1413"/>
      <c r="K122" s="1413"/>
      <c r="L122" s="1413"/>
      <c r="M122" s="1413"/>
      <c r="N122" s="1413"/>
      <c r="O122" s="1413"/>
      <c r="P122" s="1413"/>
      <c r="Q122" s="1413"/>
      <c r="R122" s="1413"/>
      <c r="S122" s="1413"/>
      <c r="T122" s="1413"/>
      <c r="U122" s="1413"/>
      <c r="V122" s="1413"/>
      <c r="W122" s="1413"/>
      <c r="X122" s="1413"/>
      <c r="Y122" s="1413"/>
      <c r="Z122" s="1413"/>
      <c r="AA122" s="1413"/>
      <c r="AB122" s="1413"/>
      <c r="AC122" s="1413"/>
      <c r="AD122" s="1413"/>
      <c r="AE122" s="1413"/>
      <c r="AF122" s="1413"/>
      <c r="AG122" s="1413"/>
      <c r="AH122" s="1413"/>
      <c r="AI122" s="1413"/>
      <c r="AJ122" s="1413"/>
      <c r="AK122" s="1413"/>
      <c r="AL122" s="1413"/>
    </row>
    <row r="123" spans="1:38">
      <c r="A123" s="1414"/>
      <c r="B123" s="1414"/>
      <c r="C123" s="1412"/>
      <c r="D123" s="1413"/>
      <c r="E123" s="1413"/>
      <c r="F123" s="1413"/>
      <c r="G123" s="1413"/>
      <c r="H123" s="1413"/>
      <c r="I123" s="1413"/>
      <c r="J123" s="1413"/>
      <c r="K123" s="1413"/>
      <c r="L123" s="1413"/>
      <c r="M123" s="1413"/>
      <c r="N123" s="1413"/>
      <c r="O123" s="1413"/>
      <c r="P123" s="1413"/>
      <c r="Q123" s="1413"/>
      <c r="R123" s="1413"/>
      <c r="S123" s="1413"/>
      <c r="T123" s="1413"/>
      <c r="U123" s="1413"/>
      <c r="V123" s="1413"/>
      <c r="W123" s="1413"/>
      <c r="X123" s="1413"/>
      <c r="Y123" s="1413"/>
      <c r="Z123" s="1413"/>
      <c r="AA123" s="1413"/>
      <c r="AB123" s="1413"/>
      <c r="AC123" s="1413"/>
      <c r="AD123" s="1413"/>
      <c r="AE123" s="1413"/>
      <c r="AF123" s="1413"/>
      <c r="AG123" s="1413"/>
      <c r="AH123" s="1413"/>
      <c r="AI123" s="1413"/>
      <c r="AJ123" s="1413"/>
      <c r="AK123" s="1413"/>
      <c r="AL123" s="1413"/>
    </row>
    <row r="124" spans="1:38" ht="18.75" thickBot="1">
      <c r="B124" s="263"/>
      <c r="C124" s="351"/>
      <c r="D124" s="351"/>
      <c r="E124" s="351"/>
      <c r="F124" s="351"/>
      <c r="G124" s="351"/>
      <c r="H124" s="351"/>
      <c r="I124" s="351"/>
      <c r="J124" s="351"/>
      <c r="K124" s="351"/>
      <c r="L124" s="351"/>
      <c r="M124" s="351"/>
      <c r="N124" s="351"/>
      <c r="O124" s="263"/>
      <c r="P124" s="263"/>
      <c r="Q124" s="263"/>
      <c r="R124" s="263"/>
      <c r="S124" s="263"/>
      <c r="T124" s="263"/>
      <c r="U124" s="351"/>
      <c r="V124" s="351"/>
      <c r="W124" s="351"/>
      <c r="X124" s="352"/>
      <c r="Y124" s="352"/>
      <c r="Z124" s="352"/>
      <c r="AA124" s="353"/>
      <c r="AB124" s="353"/>
      <c r="AC124" s="353"/>
      <c r="AD124" s="353"/>
      <c r="AE124" s="353"/>
      <c r="AF124" s="353"/>
      <c r="AG124" s="353"/>
      <c r="AH124" s="353"/>
      <c r="AI124" s="353"/>
      <c r="AJ124" s="353"/>
      <c r="AK124" s="351"/>
      <c r="AL124" s="351"/>
    </row>
    <row r="125" spans="1:38" ht="130.5" thickBot="1">
      <c r="B125" s="287" t="s">
        <v>275</v>
      </c>
      <c r="C125" s="1433" t="s">
        <v>276</v>
      </c>
      <c r="D125" s="1434"/>
      <c r="E125" s="821" t="str">
        <f>$E$2</f>
        <v>Copepod</v>
      </c>
      <c r="F125" s="821" t="str">
        <f>$F$2</f>
        <v>Cladocera</v>
      </c>
      <c r="G125" s="821" t="str">
        <f>$G$2</f>
        <v>Ostracod</v>
      </c>
      <c r="H125" s="821" t="str">
        <f>$H$2</f>
        <v>Hemiptera: Corixidae (boatman)</v>
      </c>
      <c r="I125" s="821" t="str">
        <f>$I$2</f>
        <v>Coleoptera sp.</v>
      </c>
      <c r="J125" s="821" t="str">
        <f>$J$2</f>
        <v>Diptera: Ephydridae</v>
      </c>
      <c r="K125" s="821" t="str">
        <f>$K$2</f>
        <v xml:space="preserve">Diptera: Chironomid </v>
      </c>
      <c r="L125" s="821" t="str">
        <f>$L$2</f>
        <v>Diptera: Ceratopogonidae</v>
      </c>
      <c r="M125" s="821" t="str">
        <f>$M$2</f>
        <v>Nematode</v>
      </c>
      <c r="N125" s="821" t="str">
        <f>$N$2</f>
        <v>Annelida: Oligochaete</v>
      </c>
      <c r="O125" s="255"/>
      <c r="P125" s="255"/>
      <c r="Q125" s="255"/>
      <c r="R125" s="255"/>
      <c r="S125" s="255"/>
      <c r="T125" s="255"/>
      <c r="U125" s="341"/>
      <c r="V125" s="1442" t="s">
        <v>277</v>
      </c>
      <c r="W125" s="1443"/>
      <c r="X125" s="980" t="str">
        <f>$V$2</f>
        <v>Copepod</v>
      </c>
      <c r="Y125" s="980" t="str">
        <f>$W$2</f>
        <v>Ostracod</v>
      </c>
      <c r="Z125" s="980" t="str">
        <f>$X$2</f>
        <v>Cladocera</v>
      </c>
      <c r="AA125" s="980" t="str">
        <f>$Y$2</f>
        <v>Hemiptera: Corixidae (boatman)</v>
      </c>
      <c r="AB125" s="980" t="str">
        <f>$Z$2</f>
        <v>Annelida: Oligochaete</v>
      </c>
      <c r="AC125" s="980" t="str">
        <f>$AA$2</f>
        <v xml:space="preserve">Diptera: Chironomid </v>
      </c>
      <c r="AD125" s="980" t="str">
        <f>$AB$2</f>
        <v>Nematode</v>
      </c>
      <c r="AE125" s="980" t="str">
        <f>$AC$2</f>
        <v>Diptera: Ceratopogonidae</v>
      </c>
      <c r="AF125" s="980" t="str">
        <f>$AD$2</f>
        <v>Diptera: Ephydridae</v>
      </c>
      <c r="AG125" s="980" t="str">
        <f>$AE$2</f>
        <v>Annelida: Polychaete</v>
      </c>
      <c r="AH125" s="255"/>
      <c r="AI125" s="255"/>
      <c r="AJ125" s="255"/>
      <c r="AK125" s="255"/>
      <c r="AL125" s="255"/>
    </row>
    <row r="126" spans="1:38" ht="18.75" thickBot="1">
      <c r="B126" s="355">
        <v>2018</v>
      </c>
      <c r="C126" s="343" t="s">
        <v>264</v>
      </c>
      <c r="D126" s="349"/>
      <c r="E126" s="344">
        <f t="shared" ref="E126:N126" si="23">E9</f>
        <v>14.566666666666666</v>
      </c>
      <c r="F126" s="344">
        <f t="shared" si="23"/>
        <v>0</v>
      </c>
      <c r="G126" s="344">
        <f t="shared" si="23"/>
        <v>21.6</v>
      </c>
      <c r="H126" s="344">
        <f t="shared" si="23"/>
        <v>11.666666666666668</v>
      </c>
      <c r="I126" s="344">
        <f t="shared" si="23"/>
        <v>0</v>
      </c>
      <c r="J126" s="344">
        <f t="shared" si="23"/>
        <v>0</v>
      </c>
      <c r="K126" s="344">
        <f t="shared" si="23"/>
        <v>0.6333333333333333</v>
      </c>
      <c r="L126" s="344">
        <f t="shared" si="23"/>
        <v>0</v>
      </c>
      <c r="M126" s="344">
        <f t="shared" si="23"/>
        <v>0</v>
      </c>
      <c r="N126" s="344">
        <f t="shared" si="23"/>
        <v>0</v>
      </c>
      <c r="O126" s="255"/>
      <c r="P126" s="255"/>
      <c r="Q126" s="255"/>
      <c r="R126" s="255"/>
      <c r="S126" s="255"/>
      <c r="T126" s="355">
        <v>2018</v>
      </c>
      <c r="U126" s="341"/>
      <c r="V126" s="343" t="s">
        <v>264</v>
      </c>
      <c r="W126" s="343"/>
      <c r="X126" s="346">
        <f t="shared" ref="X126:AG126" si="24">V9</f>
        <v>0</v>
      </c>
      <c r="Y126" s="346">
        <f t="shared" si="24"/>
        <v>1080.5300713557594</v>
      </c>
      <c r="Z126" s="346">
        <f t="shared" si="24"/>
        <v>0</v>
      </c>
      <c r="AA126" s="346">
        <f t="shared" si="24"/>
        <v>0</v>
      </c>
      <c r="AB126" s="346">
        <f t="shared" si="24"/>
        <v>0</v>
      </c>
      <c r="AC126" s="346">
        <f t="shared" si="24"/>
        <v>326.19775739041796</v>
      </c>
      <c r="AD126" s="346">
        <f t="shared" si="24"/>
        <v>0</v>
      </c>
      <c r="AE126" s="346">
        <f t="shared" si="24"/>
        <v>0</v>
      </c>
      <c r="AF126" s="346">
        <f t="shared" si="24"/>
        <v>0</v>
      </c>
      <c r="AG126" s="346">
        <f t="shared" si="24"/>
        <v>0</v>
      </c>
      <c r="AH126" s="255"/>
      <c r="AI126" s="255"/>
      <c r="AJ126" s="255"/>
      <c r="AK126" s="255"/>
      <c r="AL126" s="255"/>
    </row>
    <row r="127" spans="1:38" ht="18.75" thickBot="1">
      <c r="B127" s="355">
        <v>2018</v>
      </c>
      <c r="C127" s="342" t="s">
        <v>265</v>
      </c>
      <c r="D127" s="350"/>
      <c r="E127" s="301">
        <f t="shared" ref="E127:N129" si="25">LOG(E126+1,10)</f>
        <v>1.1921956258464497</v>
      </c>
      <c r="F127" s="302">
        <f t="shared" si="25"/>
        <v>0</v>
      </c>
      <c r="G127" s="302">
        <f t="shared" si="25"/>
        <v>1.3541084391474008</v>
      </c>
      <c r="H127" s="302">
        <f t="shared" si="25"/>
        <v>1.1026623418971477</v>
      </c>
      <c r="I127" s="302">
        <f t="shared" si="25"/>
        <v>0</v>
      </c>
      <c r="J127" s="302">
        <f t="shared" si="25"/>
        <v>0</v>
      </c>
      <c r="K127" s="302">
        <f t="shared" si="25"/>
        <v>0.21307482530885119</v>
      </c>
      <c r="L127" s="302">
        <f t="shared" si="25"/>
        <v>0</v>
      </c>
      <c r="M127" s="302">
        <f t="shared" si="25"/>
        <v>0</v>
      </c>
      <c r="N127" s="303">
        <f t="shared" si="25"/>
        <v>0</v>
      </c>
      <c r="O127" s="255"/>
      <c r="P127" s="255"/>
      <c r="Q127" s="255"/>
      <c r="R127" s="255"/>
      <c r="S127" s="255"/>
      <c r="T127" s="355">
        <v>2018</v>
      </c>
      <c r="U127" s="341"/>
      <c r="V127" s="1444" t="s">
        <v>265</v>
      </c>
      <c r="W127" s="1445"/>
      <c r="X127" s="301">
        <f t="shared" ref="X127:AG127" si="26">LOG(X126+1,10)</f>
        <v>0</v>
      </c>
      <c r="Y127" s="302">
        <f t="shared" si="26"/>
        <v>3.0340385992649921</v>
      </c>
      <c r="Z127" s="302">
        <f t="shared" si="26"/>
        <v>0</v>
      </c>
      <c r="AA127" s="302">
        <f t="shared" si="26"/>
        <v>0</v>
      </c>
      <c r="AB127" s="302">
        <f t="shared" si="26"/>
        <v>0</v>
      </c>
      <c r="AC127" s="302">
        <f t="shared" si="26"/>
        <v>2.5148103183602135</v>
      </c>
      <c r="AD127" s="302">
        <f t="shared" si="26"/>
        <v>0</v>
      </c>
      <c r="AE127" s="302">
        <f t="shared" si="26"/>
        <v>0</v>
      </c>
      <c r="AF127" s="302">
        <f t="shared" si="26"/>
        <v>0</v>
      </c>
      <c r="AG127" s="303">
        <f t="shared" si="26"/>
        <v>0</v>
      </c>
      <c r="AH127" s="255"/>
      <c r="AI127" s="255"/>
      <c r="AJ127" s="255"/>
      <c r="AK127" s="255"/>
      <c r="AL127" s="255"/>
    </row>
    <row r="128" spans="1:38" ht="18.75" thickBot="1">
      <c r="B128" s="355"/>
      <c r="C128" s="1422" t="s">
        <v>274</v>
      </c>
      <c r="D128" s="1423"/>
      <c r="E128" s="1417">
        <v>14.300310796933362</v>
      </c>
      <c r="F128" s="1417">
        <v>0</v>
      </c>
      <c r="G128" s="1417">
        <v>11.163166947434599</v>
      </c>
      <c r="H128" s="1417">
        <v>6.9218922696465439</v>
      </c>
      <c r="I128" s="1417">
        <v>0</v>
      </c>
      <c r="J128" s="1417">
        <v>0</v>
      </c>
      <c r="K128" s="1417">
        <v>0.39015666369065427</v>
      </c>
      <c r="L128" s="1417">
        <v>0</v>
      </c>
      <c r="M128" s="1417">
        <v>0</v>
      </c>
      <c r="N128" s="1417">
        <v>0</v>
      </c>
      <c r="O128" s="1417" t="e">
        <v>#DIV/0!</v>
      </c>
      <c r="P128" s="1417">
        <v>0</v>
      </c>
      <c r="Q128" s="255"/>
      <c r="R128" s="255"/>
      <c r="S128" s="255"/>
      <c r="T128" s="355"/>
      <c r="U128" s="341"/>
      <c r="V128" s="1427"/>
      <c r="W128" s="1421"/>
      <c r="X128" s="1428"/>
      <c r="Y128" s="1417"/>
      <c r="Z128" s="1417"/>
      <c r="AA128" s="1417"/>
      <c r="AB128" s="1417"/>
      <c r="AC128" s="1417"/>
      <c r="AD128" s="1417"/>
      <c r="AE128" s="1417"/>
      <c r="AF128" s="1417"/>
      <c r="AG128" s="1429"/>
      <c r="AH128" s="255"/>
      <c r="AI128" s="255"/>
      <c r="AJ128" s="255"/>
      <c r="AK128" s="255"/>
      <c r="AL128" s="255"/>
    </row>
    <row r="129" spans="2:38" ht="16.5" thickBot="1">
      <c r="C129" s="356" t="s">
        <v>273</v>
      </c>
      <c r="D129" s="269"/>
      <c r="E129" s="301">
        <f t="shared" si="25"/>
        <v>1.1847002527798365</v>
      </c>
      <c r="F129" s="301">
        <f t="shared" si="25"/>
        <v>0</v>
      </c>
      <c r="G129" s="301">
        <f t="shared" si="25"/>
        <v>1.0850466677593791</v>
      </c>
      <c r="H129" s="301">
        <f t="shared" si="25"/>
        <v>0.89882893210814208</v>
      </c>
      <c r="I129" s="301">
        <f t="shared" si="25"/>
        <v>0</v>
      </c>
      <c r="J129" s="301">
        <f t="shared" si="25"/>
        <v>0</v>
      </c>
      <c r="K129" s="301">
        <f t="shared" si="25"/>
        <v>0.14306374582419643</v>
      </c>
      <c r="L129" s="301">
        <f t="shared" si="25"/>
        <v>0</v>
      </c>
      <c r="M129" s="301">
        <f t="shared" si="25"/>
        <v>0</v>
      </c>
      <c r="N129" s="301">
        <f t="shared" si="25"/>
        <v>0</v>
      </c>
      <c r="O129" s="1417">
        <v>0.10018878627339366</v>
      </c>
      <c r="P129" s="1417">
        <v>7.3771111356331756E-2</v>
      </c>
      <c r="Q129" s="255"/>
      <c r="R129" s="255"/>
      <c r="S129" s="255"/>
      <c r="U129" s="341"/>
      <c r="V129" s="1446"/>
      <c r="W129" s="1447"/>
      <c r="X129" s="254"/>
      <c r="Y129" s="255"/>
      <c r="Z129" s="255"/>
      <c r="AA129" s="255"/>
      <c r="AB129" s="255"/>
      <c r="AC129" s="255"/>
      <c r="AD129" s="255"/>
      <c r="AE129" s="255"/>
      <c r="AF129" s="255"/>
      <c r="AG129" s="256"/>
      <c r="AH129" s="255"/>
      <c r="AI129" s="255"/>
      <c r="AJ129" s="255"/>
      <c r="AK129" s="255"/>
      <c r="AL129" s="255"/>
    </row>
    <row r="130" spans="2:38" ht="18.75" thickBot="1">
      <c r="B130" s="354">
        <v>2019</v>
      </c>
      <c r="C130" s="357" t="s">
        <v>264</v>
      </c>
      <c r="D130" s="358"/>
      <c r="E130" s="344">
        <f t="shared" ref="E130:N130" si="27">E10</f>
        <v>39.580952380952382</v>
      </c>
      <c r="F130" s="344">
        <f t="shared" si="27"/>
        <v>51.885714285714286</v>
      </c>
      <c r="G130" s="344">
        <f t="shared" si="27"/>
        <v>68.723809523809521</v>
      </c>
      <c r="H130" s="344">
        <f t="shared" si="27"/>
        <v>0.43809523809523804</v>
      </c>
      <c r="I130" s="344">
        <f t="shared" si="27"/>
        <v>0</v>
      </c>
      <c r="J130" s="344">
        <f t="shared" si="27"/>
        <v>2.5714285714285716</v>
      </c>
      <c r="K130" s="344">
        <f t="shared" si="27"/>
        <v>0.2857142857142857</v>
      </c>
      <c r="L130" s="344">
        <f t="shared" si="27"/>
        <v>0</v>
      </c>
      <c r="M130" s="344">
        <f t="shared" si="27"/>
        <v>5.7142857142857148E-2</v>
      </c>
      <c r="N130" s="344">
        <f t="shared" si="27"/>
        <v>0</v>
      </c>
      <c r="O130" s="255"/>
      <c r="P130" s="255"/>
      <c r="Q130" s="255"/>
      <c r="R130" s="255"/>
      <c r="S130" s="255"/>
      <c r="T130" s="354">
        <v>2019</v>
      </c>
      <c r="U130" s="341"/>
      <c r="V130" s="1448" t="s">
        <v>264</v>
      </c>
      <c r="W130" s="1449"/>
      <c r="X130" s="346">
        <f t="shared" ref="X130:AG130" si="28">V10</f>
        <v>5.49</v>
      </c>
      <c r="Y130" s="346">
        <f t="shared" si="28"/>
        <v>266.26500000000004</v>
      </c>
      <c r="Z130" s="346">
        <f t="shared" si="28"/>
        <v>1070.55</v>
      </c>
      <c r="AA130" s="346">
        <f t="shared" si="28"/>
        <v>2.7450000000000001</v>
      </c>
      <c r="AB130" s="346">
        <f t="shared" si="28"/>
        <v>13.725000000000001</v>
      </c>
      <c r="AC130" s="346">
        <f t="shared" si="28"/>
        <v>30.195000000000004</v>
      </c>
      <c r="AD130" s="346">
        <f t="shared" si="28"/>
        <v>5.49</v>
      </c>
      <c r="AE130" s="346">
        <f t="shared" si="28"/>
        <v>0</v>
      </c>
      <c r="AF130" s="346">
        <f t="shared" si="28"/>
        <v>0</v>
      </c>
      <c r="AG130" s="346">
        <f t="shared" si="28"/>
        <v>0</v>
      </c>
      <c r="AH130" s="255"/>
      <c r="AI130" s="255"/>
      <c r="AJ130" s="255"/>
      <c r="AK130" s="255"/>
      <c r="AL130" s="255"/>
    </row>
    <row r="131" spans="2:38" ht="18.75" thickBot="1">
      <c r="B131" s="354">
        <v>2019</v>
      </c>
      <c r="C131" s="342" t="s">
        <v>265</v>
      </c>
      <c r="D131" s="350"/>
      <c r="E131" s="301">
        <f>LOG(E130+1,10)</f>
        <v>1.6083222351305151</v>
      </c>
      <c r="F131" s="302">
        <f t="shared" ref="F131:N131" si="29">LOG(F130+1,10)</f>
        <v>1.7233383744026283</v>
      </c>
      <c r="G131" s="302">
        <f t="shared" si="29"/>
        <v>1.8433811077834918</v>
      </c>
      <c r="H131" s="302">
        <f t="shared" si="29"/>
        <v>0.15778764822323135</v>
      </c>
      <c r="I131" s="302">
        <f t="shared" si="29"/>
        <v>0</v>
      </c>
      <c r="J131" s="302">
        <f t="shared" si="29"/>
        <v>0.55284196865778079</v>
      </c>
      <c r="K131" s="302">
        <f t="shared" si="29"/>
        <v>0.109144469425068</v>
      </c>
      <c r="L131" s="302">
        <f t="shared" si="29"/>
        <v>0</v>
      </c>
      <c r="M131" s="302">
        <f t="shared" si="29"/>
        <v>2.413367971671937E-2</v>
      </c>
      <c r="N131" s="303">
        <f t="shared" si="29"/>
        <v>0</v>
      </c>
      <c r="O131" s="255"/>
      <c r="P131" s="255"/>
      <c r="Q131" s="255"/>
      <c r="R131" s="255"/>
      <c r="S131" s="255"/>
      <c r="T131" s="354">
        <v>2019</v>
      </c>
      <c r="U131" s="341"/>
      <c r="V131" s="1444" t="s">
        <v>265</v>
      </c>
      <c r="W131" s="1445"/>
      <c r="X131" s="301">
        <f t="shared" ref="X131:AG131" si="30">LOG(X130+1,10)</f>
        <v>0.81224469680036915</v>
      </c>
      <c r="Y131" s="302">
        <f t="shared" si="30"/>
        <v>2.4269420889394397</v>
      </c>
      <c r="Z131" s="302">
        <f t="shared" si="30"/>
        <v>3.0300124406298004</v>
      </c>
      <c r="AA131" s="302">
        <f t="shared" si="30"/>
        <v>0.57345182203548528</v>
      </c>
      <c r="AB131" s="302">
        <f t="shared" si="30"/>
        <v>1.168055303459139</v>
      </c>
      <c r="AC131" s="302">
        <f t="shared" si="30"/>
        <v>1.4940849899663819</v>
      </c>
      <c r="AD131" s="302">
        <f t="shared" si="30"/>
        <v>0.81224469680036915</v>
      </c>
      <c r="AE131" s="302">
        <f t="shared" si="30"/>
        <v>0</v>
      </c>
      <c r="AF131" s="302">
        <f t="shared" si="30"/>
        <v>0</v>
      </c>
      <c r="AG131" s="303">
        <f t="shared" si="30"/>
        <v>0</v>
      </c>
      <c r="AH131" s="255"/>
      <c r="AI131" s="255"/>
      <c r="AJ131" s="255"/>
      <c r="AK131" s="255"/>
      <c r="AL131" s="255"/>
    </row>
    <row r="132" spans="2:38" ht="18">
      <c r="B132" s="354"/>
      <c r="C132" s="1415" t="s">
        <v>274</v>
      </c>
      <c r="D132" s="1416"/>
      <c r="E132" s="1417">
        <v>32.105664549190145</v>
      </c>
      <c r="F132" s="1417">
        <v>32.822233122540823</v>
      </c>
      <c r="G132" s="1417">
        <v>45.510009198678418</v>
      </c>
      <c r="H132" s="1417">
        <v>0.22103993886386294</v>
      </c>
      <c r="I132" s="1417">
        <v>0</v>
      </c>
      <c r="J132" s="1417">
        <v>2.5714285714285712</v>
      </c>
      <c r="K132" s="1417">
        <v>0.12824768175697876</v>
      </c>
      <c r="L132" s="1417">
        <v>0</v>
      </c>
      <c r="M132" s="1417">
        <v>5.7142857142857148E-2</v>
      </c>
      <c r="N132" s="1417">
        <v>0</v>
      </c>
      <c r="O132" s="1417"/>
      <c r="P132" s="1417"/>
      <c r="Q132" s="255"/>
      <c r="R132" s="255"/>
      <c r="S132" s="255"/>
      <c r="T132" s="354"/>
      <c r="U132" s="341"/>
      <c r="V132" s="1420"/>
      <c r="W132" s="1421"/>
      <c r="X132" s="1417"/>
      <c r="Y132" s="1417"/>
      <c r="Z132" s="1417"/>
      <c r="AA132" s="1417"/>
      <c r="AB132" s="1417"/>
      <c r="AC132" s="1417"/>
      <c r="AD132" s="1417"/>
      <c r="AE132" s="1417"/>
      <c r="AF132" s="1417"/>
      <c r="AG132" s="1417"/>
      <c r="AH132" s="255"/>
      <c r="AI132" s="255"/>
      <c r="AJ132" s="255"/>
      <c r="AK132" s="255"/>
      <c r="AL132" s="255"/>
    </row>
    <row r="133" spans="2:38" ht="16.5" thickBot="1">
      <c r="C133" s="254" t="s">
        <v>273</v>
      </c>
      <c r="D133" s="255"/>
      <c r="E133" s="301">
        <f t="shared" ref="E133:N133" si="31">LOG(E132+1,10)</f>
        <v>1.5199023101496574</v>
      </c>
      <c r="F133" s="301">
        <f t="shared" si="31"/>
        <v>1.5292022786248052</v>
      </c>
      <c r="G133" s="301">
        <f t="shared" si="31"/>
        <v>1.6675464254056227</v>
      </c>
      <c r="H133" s="301">
        <f t="shared" si="31"/>
        <v>8.6729869468645304E-2</v>
      </c>
      <c r="I133" s="301">
        <f t="shared" si="31"/>
        <v>0</v>
      </c>
      <c r="J133" s="301">
        <f t="shared" si="31"/>
        <v>0.55284196865778068</v>
      </c>
      <c r="K133" s="301">
        <f t="shared" si="31"/>
        <v>5.2404449835714455E-2</v>
      </c>
      <c r="L133" s="301">
        <f t="shared" si="31"/>
        <v>0</v>
      </c>
      <c r="M133" s="301">
        <f t="shared" si="31"/>
        <v>2.413367971671937E-2</v>
      </c>
      <c r="N133" s="301">
        <f t="shared" si="31"/>
        <v>0</v>
      </c>
      <c r="O133" s="255"/>
      <c r="P133" s="255"/>
      <c r="Q133" s="255"/>
      <c r="R133" s="255"/>
      <c r="S133" s="255"/>
      <c r="T133" s="255"/>
      <c r="U133" s="341"/>
      <c r="V133" s="341"/>
      <c r="W133" s="341"/>
      <c r="X133" s="341"/>
      <c r="Y133" s="341"/>
    </row>
    <row r="134" spans="2:38">
      <c r="C134" s="254"/>
      <c r="D134" s="255"/>
      <c r="E134" s="255"/>
      <c r="F134" s="255"/>
      <c r="G134" s="255"/>
      <c r="H134" s="255"/>
      <c r="I134" s="255"/>
      <c r="J134" s="255"/>
      <c r="K134" s="255"/>
      <c r="L134" s="255"/>
      <c r="M134" s="255"/>
      <c r="N134" s="255"/>
      <c r="O134" s="255"/>
      <c r="P134" s="255"/>
      <c r="Q134" s="255"/>
      <c r="R134" s="255"/>
      <c r="S134" s="255"/>
      <c r="T134" s="255"/>
      <c r="U134" s="341"/>
      <c r="V134" s="341"/>
      <c r="W134" s="341"/>
      <c r="X134" s="341"/>
      <c r="Y134" s="341"/>
    </row>
    <row r="135" spans="2:38">
      <c r="C135" s="254"/>
      <c r="D135" s="255"/>
      <c r="E135" s="255"/>
      <c r="F135" s="255"/>
      <c r="G135" s="255"/>
      <c r="H135" s="255"/>
      <c r="I135" s="255"/>
      <c r="J135" s="255"/>
      <c r="K135" s="255"/>
      <c r="L135" s="255"/>
      <c r="M135" s="255"/>
      <c r="N135" s="255"/>
      <c r="O135" s="255"/>
      <c r="P135" s="255"/>
      <c r="Q135" s="255"/>
      <c r="R135" s="255"/>
      <c r="S135" s="255"/>
      <c r="T135" s="255"/>
      <c r="U135" s="341"/>
      <c r="V135" s="341"/>
      <c r="W135" s="341"/>
      <c r="X135" s="341"/>
      <c r="Y135" s="341"/>
    </row>
    <row r="136" spans="2:38">
      <c r="C136" s="254"/>
      <c r="D136" s="255"/>
      <c r="E136" s="255"/>
      <c r="F136" s="255"/>
      <c r="G136" s="255"/>
      <c r="H136" s="255"/>
      <c r="I136" s="255"/>
      <c r="J136" s="255"/>
      <c r="K136" s="255"/>
      <c r="L136" s="255"/>
      <c r="M136" s="255"/>
      <c r="N136" s="255"/>
      <c r="O136" s="255"/>
      <c r="P136" s="255"/>
      <c r="Q136" s="255"/>
      <c r="R136" s="255"/>
      <c r="S136" s="255"/>
      <c r="T136" s="255"/>
      <c r="U136" s="341"/>
      <c r="V136" s="341"/>
      <c r="W136" s="341"/>
      <c r="X136" s="341"/>
      <c r="Y136" s="341"/>
    </row>
    <row r="137" spans="2:38">
      <c r="C137" s="254"/>
      <c r="D137" s="255"/>
      <c r="E137" s="255"/>
      <c r="F137" s="255"/>
      <c r="G137" s="255"/>
      <c r="H137" s="255"/>
      <c r="I137" s="255"/>
      <c r="J137" s="255"/>
      <c r="K137" s="255"/>
      <c r="L137" s="255"/>
      <c r="M137" s="255"/>
      <c r="N137" s="255"/>
      <c r="O137" s="255"/>
      <c r="P137" s="255"/>
      <c r="Q137" s="255"/>
      <c r="R137" s="255"/>
      <c r="S137" s="255"/>
      <c r="T137" s="255"/>
      <c r="U137" s="341"/>
      <c r="V137" s="341"/>
      <c r="W137" s="341"/>
      <c r="X137" s="341"/>
      <c r="Y137" s="341"/>
    </row>
    <row r="138" spans="2:38">
      <c r="C138" s="254"/>
      <c r="D138" s="255"/>
      <c r="E138" s="255"/>
      <c r="F138" s="255"/>
      <c r="G138" s="255"/>
      <c r="H138" s="255"/>
      <c r="I138" s="255"/>
      <c r="J138" s="255"/>
      <c r="K138" s="255"/>
      <c r="L138" s="255"/>
      <c r="M138" s="255"/>
      <c r="N138" s="255"/>
      <c r="O138" s="255"/>
      <c r="P138" s="255"/>
      <c r="Q138" s="255"/>
      <c r="R138" s="255"/>
      <c r="S138" s="255"/>
      <c r="T138" s="255"/>
      <c r="U138" s="341"/>
      <c r="V138" s="341"/>
      <c r="W138" s="341"/>
      <c r="X138" s="341"/>
      <c r="Y138" s="341"/>
    </row>
    <row r="139" spans="2:38">
      <c r="C139" s="254"/>
      <c r="D139" s="255"/>
      <c r="E139" s="255"/>
      <c r="F139" s="255"/>
      <c r="G139" s="255"/>
      <c r="H139" s="255"/>
      <c r="I139" s="255"/>
      <c r="J139" s="255"/>
      <c r="K139" s="255"/>
      <c r="L139" s="255"/>
      <c r="M139" s="255"/>
      <c r="N139" s="255"/>
      <c r="O139" s="255"/>
      <c r="P139" s="255"/>
      <c r="Q139" s="255"/>
      <c r="R139" s="255"/>
      <c r="S139" s="255"/>
      <c r="T139" s="255"/>
      <c r="U139" s="341"/>
      <c r="V139" s="341"/>
      <c r="W139" s="341"/>
      <c r="X139" s="341"/>
      <c r="Y139" s="341"/>
    </row>
    <row r="140" spans="2:38">
      <c r="C140" s="254"/>
      <c r="D140" s="255"/>
      <c r="E140" s="255"/>
      <c r="F140" s="255"/>
      <c r="G140" s="255"/>
      <c r="H140" s="255"/>
      <c r="I140" s="255"/>
      <c r="J140" s="255"/>
      <c r="K140" s="255"/>
      <c r="L140" s="255"/>
      <c r="M140" s="255"/>
      <c r="N140" s="255"/>
      <c r="O140" s="255"/>
      <c r="P140" s="255"/>
      <c r="Q140" s="255"/>
      <c r="R140" s="255"/>
      <c r="S140" s="255"/>
      <c r="T140" s="255"/>
      <c r="U140" s="341"/>
      <c r="V140" s="341"/>
      <c r="W140" s="341"/>
      <c r="X140" s="341"/>
      <c r="Y140" s="341"/>
    </row>
    <row r="141" spans="2:38">
      <c r="C141" s="254"/>
      <c r="D141" s="255"/>
      <c r="E141" s="255"/>
      <c r="F141" s="255"/>
      <c r="G141" s="255"/>
      <c r="H141" s="255"/>
      <c r="I141" s="255"/>
      <c r="J141" s="255"/>
      <c r="K141" s="255"/>
      <c r="L141" s="255"/>
      <c r="M141" s="255"/>
      <c r="N141" s="255"/>
      <c r="O141" s="255"/>
      <c r="P141" s="255"/>
      <c r="Q141" s="255"/>
      <c r="R141" s="255"/>
      <c r="S141" s="255"/>
      <c r="T141" s="255"/>
      <c r="U141" s="341"/>
      <c r="V141" s="341"/>
      <c r="W141" s="341"/>
      <c r="X141" s="341"/>
      <c r="Y141" s="341"/>
    </row>
    <row r="142" spans="2:38">
      <c r="C142" s="254"/>
      <c r="D142" s="255"/>
      <c r="E142" s="255"/>
      <c r="F142" s="255"/>
      <c r="G142" s="255"/>
      <c r="H142" s="255"/>
      <c r="I142" s="255"/>
      <c r="J142" s="255"/>
      <c r="K142" s="255"/>
      <c r="L142" s="255"/>
      <c r="M142" s="255"/>
      <c r="N142" s="255"/>
      <c r="O142" s="255"/>
      <c r="P142" s="255"/>
      <c r="Q142" s="255"/>
      <c r="R142" s="255"/>
      <c r="S142" s="255"/>
      <c r="T142" s="255"/>
      <c r="U142" s="341"/>
      <c r="V142" s="341"/>
      <c r="W142" s="341"/>
      <c r="X142" s="341"/>
      <c r="Y142" s="341"/>
    </row>
    <row r="143" spans="2:38">
      <c r="C143" s="254"/>
      <c r="D143" s="255"/>
      <c r="E143" s="255"/>
      <c r="F143" s="255"/>
      <c r="G143" s="255"/>
      <c r="H143" s="255"/>
      <c r="I143" s="255"/>
      <c r="J143" s="255"/>
      <c r="K143" s="255"/>
      <c r="L143" s="255"/>
      <c r="M143" s="255"/>
      <c r="N143" s="255"/>
      <c r="O143" s="255"/>
      <c r="P143" s="255"/>
      <c r="Q143" s="255"/>
      <c r="R143" s="255"/>
      <c r="S143" s="255"/>
      <c r="T143" s="255"/>
      <c r="U143" s="341"/>
      <c r="V143" s="341"/>
      <c r="W143" s="341"/>
      <c r="X143" s="341"/>
      <c r="Y143" s="341"/>
    </row>
    <row r="144" spans="2:38">
      <c r="C144" s="254"/>
      <c r="D144" s="255"/>
      <c r="E144" s="255"/>
      <c r="F144" s="255"/>
      <c r="G144" s="255"/>
      <c r="H144" s="255"/>
      <c r="I144" s="255"/>
      <c r="J144" s="255"/>
      <c r="K144" s="255"/>
      <c r="L144" s="255"/>
      <c r="M144" s="255"/>
      <c r="N144" s="255"/>
      <c r="O144" s="255"/>
      <c r="P144" s="255"/>
      <c r="Q144" s="255"/>
      <c r="R144" s="255"/>
      <c r="S144" s="255"/>
      <c r="T144" s="255"/>
      <c r="U144" s="341"/>
      <c r="V144" s="341"/>
      <c r="W144" s="341"/>
      <c r="X144" s="341"/>
      <c r="Y144" s="341"/>
    </row>
    <row r="145" spans="3:25">
      <c r="C145" s="254"/>
      <c r="D145" s="255"/>
      <c r="E145" s="255"/>
      <c r="F145" s="255"/>
      <c r="G145" s="255"/>
      <c r="H145" s="255"/>
      <c r="I145" s="255"/>
      <c r="J145" s="255"/>
      <c r="K145" s="255"/>
      <c r="L145" s="255"/>
      <c r="M145" s="255"/>
      <c r="N145" s="255"/>
      <c r="O145" s="255"/>
      <c r="P145" s="255"/>
      <c r="Q145" s="255"/>
      <c r="R145" s="255"/>
      <c r="S145" s="255"/>
      <c r="T145" s="255"/>
      <c r="U145" s="341"/>
      <c r="V145" s="341"/>
      <c r="W145" s="341"/>
      <c r="X145" s="341"/>
      <c r="Y145" s="341"/>
    </row>
    <row r="146" spans="3:25">
      <c r="C146" s="254"/>
      <c r="D146" s="255"/>
      <c r="E146" s="255"/>
      <c r="F146" s="255"/>
      <c r="G146" s="255"/>
      <c r="H146" s="255"/>
      <c r="I146" s="255"/>
      <c r="J146" s="255"/>
      <c r="K146" s="255"/>
      <c r="L146" s="255"/>
      <c r="M146" s="255"/>
      <c r="N146" s="255"/>
      <c r="O146" s="255"/>
      <c r="P146" s="255"/>
      <c r="Q146" s="255"/>
      <c r="R146" s="255"/>
      <c r="S146" s="255"/>
      <c r="T146" s="255"/>
      <c r="U146" s="341"/>
      <c r="V146" s="341"/>
      <c r="W146" s="341"/>
      <c r="X146" s="341"/>
      <c r="Y146" s="341"/>
    </row>
    <row r="147" spans="3:25">
      <c r="C147" s="254"/>
      <c r="D147" s="255"/>
      <c r="E147" s="255"/>
      <c r="F147" s="255"/>
      <c r="G147" s="255"/>
      <c r="H147" s="255"/>
      <c r="I147" s="255"/>
      <c r="J147" s="255"/>
      <c r="K147" s="255"/>
      <c r="L147" s="255"/>
      <c r="M147" s="255"/>
      <c r="N147" s="255"/>
      <c r="O147" s="255"/>
      <c r="P147" s="255"/>
      <c r="Q147" s="255"/>
      <c r="R147" s="255"/>
      <c r="S147" s="255"/>
      <c r="T147" s="255"/>
      <c r="U147" s="341"/>
      <c r="V147" s="341"/>
      <c r="W147" s="341"/>
      <c r="X147" s="341"/>
      <c r="Y147" s="341"/>
    </row>
    <row r="148" spans="3:25">
      <c r="C148" s="254"/>
      <c r="D148" s="255"/>
      <c r="E148" s="255"/>
      <c r="F148" s="255"/>
      <c r="G148" s="255"/>
      <c r="H148" s="255"/>
      <c r="I148" s="255"/>
      <c r="J148" s="255"/>
      <c r="K148" s="255"/>
      <c r="L148" s="255"/>
      <c r="M148" s="255"/>
      <c r="N148" s="255"/>
      <c r="O148" s="255"/>
      <c r="P148" s="255"/>
      <c r="Q148" s="255"/>
      <c r="R148" s="255"/>
      <c r="S148" s="255"/>
      <c r="T148" s="255"/>
      <c r="U148" s="341"/>
      <c r="V148" s="341"/>
      <c r="W148" s="341"/>
      <c r="X148" s="341"/>
      <c r="Y148" s="341"/>
    </row>
    <row r="149" spans="3:25">
      <c r="C149" s="254"/>
      <c r="D149" s="255"/>
      <c r="E149" s="255"/>
      <c r="F149" s="255"/>
      <c r="G149" s="255"/>
      <c r="H149" s="255"/>
      <c r="I149" s="255"/>
      <c r="J149" s="255"/>
      <c r="K149" s="255"/>
      <c r="L149" s="255"/>
      <c r="M149" s="255"/>
      <c r="N149" s="255"/>
      <c r="O149" s="255"/>
      <c r="P149" s="255"/>
      <c r="Q149" s="255"/>
      <c r="R149" s="255"/>
      <c r="S149" s="255"/>
      <c r="T149" s="255"/>
      <c r="U149" s="341"/>
      <c r="V149" s="341"/>
      <c r="W149" s="341"/>
      <c r="X149" s="341"/>
      <c r="Y149" s="341"/>
    </row>
    <row r="150" spans="3:25">
      <c r="C150" s="254"/>
      <c r="D150" s="255"/>
      <c r="E150" s="255"/>
      <c r="F150" s="255"/>
      <c r="G150" s="255"/>
      <c r="H150" s="255"/>
      <c r="I150" s="255"/>
      <c r="J150" s="255"/>
      <c r="K150" s="255"/>
      <c r="L150" s="255"/>
      <c r="M150" s="255"/>
      <c r="N150" s="255"/>
      <c r="O150" s="255"/>
      <c r="P150" s="255"/>
      <c r="Q150" s="255"/>
      <c r="R150" s="255"/>
      <c r="S150" s="255"/>
      <c r="T150" s="255"/>
      <c r="U150" s="341"/>
      <c r="V150" s="341"/>
      <c r="W150" s="341"/>
      <c r="X150" s="341"/>
      <c r="Y150" s="341"/>
    </row>
    <row r="151" spans="3:25">
      <c r="C151" s="254"/>
      <c r="D151" s="255"/>
      <c r="E151" s="255"/>
      <c r="F151" s="255"/>
      <c r="G151" s="255"/>
      <c r="H151" s="255"/>
      <c r="I151" s="255"/>
      <c r="J151" s="255"/>
      <c r="K151" s="255"/>
      <c r="L151" s="255"/>
      <c r="M151" s="255"/>
      <c r="N151" s="255"/>
      <c r="O151" s="255"/>
      <c r="P151" s="255"/>
      <c r="Q151" s="255"/>
      <c r="R151" s="255"/>
      <c r="S151" s="255"/>
      <c r="T151" s="255"/>
      <c r="U151" s="341"/>
      <c r="V151" s="341"/>
      <c r="W151" s="341"/>
      <c r="X151" s="341"/>
      <c r="Y151" s="341"/>
    </row>
    <row r="152" spans="3:25">
      <c r="C152" s="254"/>
      <c r="D152" s="255"/>
      <c r="E152" s="255"/>
      <c r="F152" s="255"/>
      <c r="G152" s="255"/>
      <c r="H152" s="255"/>
      <c r="I152" s="255"/>
      <c r="J152" s="255"/>
      <c r="K152" s="255"/>
      <c r="L152" s="255"/>
      <c r="M152" s="255"/>
      <c r="N152" s="255"/>
      <c r="O152" s="255"/>
      <c r="P152" s="255"/>
      <c r="Q152" s="255"/>
      <c r="R152" s="255"/>
      <c r="S152" s="255"/>
      <c r="T152" s="255"/>
      <c r="U152" s="341"/>
      <c r="V152" s="341"/>
      <c r="W152" s="341"/>
      <c r="X152" s="341"/>
      <c r="Y152" s="341"/>
    </row>
    <row r="153" spans="3:25">
      <c r="C153" s="254"/>
      <c r="D153" s="255"/>
      <c r="E153" s="255"/>
      <c r="F153" s="255"/>
      <c r="G153" s="255"/>
      <c r="H153" s="255"/>
      <c r="I153" s="255"/>
      <c r="J153" s="255"/>
      <c r="K153" s="255"/>
      <c r="L153" s="255"/>
      <c r="M153" s="255"/>
      <c r="N153" s="255"/>
      <c r="O153" s="255"/>
      <c r="P153" s="255"/>
      <c r="Q153" s="255"/>
      <c r="R153" s="255"/>
      <c r="S153" s="255"/>
      <c r="T153" s="255"/>
      <c r="U153" s="341"/>
      <c r="V153" s="341"/>
      <c r="W153" s="341"/>
      <c r="X153" s="341"/>
      <c r="Y153" s="341"/>
    </row>
    <row r="154" spans="3:25">
      <c r="C154" s="254"/>
      <c r="D154" s="255"/>
      <c r="E154" s="255"/>
      <c r="F154" s="255"/>
      <c r="G154" s="255"/>
      <c r="H154" s="255"/>
      <c r="I154" s="255"/>
      <c r="J154" s="255"/>
      <c r="K154" s="255"/>
      <c r="L154" s="255"/>
      <c r="M154" s="255"/>
      <c r="N154" s="255"/>
      <c r="O154" s="255"/>
      <c r="P154" s="255"/>
      <c r="Q154" s="255"/>
      <c r="R154" s="255"/>
      <c r="S154" s="255"/>
      <c r="T154" s="255"/>
      <c r="U154" s="341"/>
      <c r="V154" s="341"/>
      <c r="W154" s="341"/>
      <c r="X154" s="341"/>
      <c r="Y154" s="341"/>
    </row>
    <row r="155" spans="3:25">
      <c r="C155" s="254"/>
      <c r="D155" s="255"/>
      <c r="E155" s="255"/>
      <c r="F155" s="255"/>
      <c r="G155" s="255"/>
      <c r="H155" s="255"/>
      <c r="I155" s="255"/>
      <c r="J155" s="255"/>
      <c r="K155" s="255"/>
      <c r="L155" s="255"/>
      <c r="M155" s="255"/>
      <c r="N155" s="255"/>
      <c r="O155" s="255"/>
      <c r="P155" s="255"/>
      <c r="Q155" s="255"/>
      <c r="R155" s="255"/>
      <c r="S155" s="255"/>
      <c r="T155" s="255"/>
      <c r="U155" s="341"/>
      <c r="V155" s="341"/>
      <c r="W155" s="341"/>
      <c r="X155" s="341"/>
      <c r="Y155" s="341"/>
    </row>
    <row r="156" spans="3:25">
      <c r="C156" s="254"/>
      <c r="D156" s="255"/>
      <c r="E156" s="255"/>
      <c r="F156" s="255"/>
      <c r="G156" s="255"/>
      <c r="H156" s="255"/>
      <c r="I156" s="255"/>
      <c r="J156" s="255"/>
      <c r="K156" s="255"/>
      <c r="L156" s="255"/>
      <c r="M156" s="255"/>
      <c r="N156" s="255"/>
      <c r="O156" s="255"/>
      <c r="P156" s="255"/>
      <c r="Q156" s="255"/>
      <c r="R156" s="255"/>
      <c r="S156" s="255"/>
      <c r="T156" s="255"/>
      <c r="U156" s="341"/>
      <c r="V156" s="341"/>
      <c r="W156" s="341"/>
      <c r="X156" s="341"/>
      <c r="Y156" s="341"/>
    </row>
    <row r="157" spans="3:25">
      <c r="C157" s="254"/>
      <c r="D157" s="255"/>
      <c r="E157" s="255"/>
      <c r="F157" s="255"/>
      <c r="G157" s="255"/>
      <c r="H157" s="255"/>
      <c r="I157" s="255"/>
      <c r="J157" s="255"/>
      <c r="K157" s="255"/>
      <c r="L157" s="255"/>
      <c r="M157" s="255"/>
      <c r="N157" s="255"/>
      <c r="O157" s="255"/>
      <c r="P157" s="255"/>
      <c r="Q157" s="255"/>
      <c r="R157" s="255"/>
      <c r="S157" s="255"/>
      <c r="T157" s="255"/>
      <c r="U157" s="341"/>
      <c r="V157" s="341"/>
      <c r="W157" s="341"/>
      <c r="X157" s="341"/>
      <c r="Y157" s="341"/>
    </row>
    <row r="158" spans="3:25">
      <c r="C158" s="254"/>
      <c r="D158" s="255"/>
      <c r="E158" s="255"/>
      <c r="F158" s="255"/>
      <c r="G158" s="255"/>
      <c r="H158" s="255"/>
      <c r="I158" s="255"/>
      <c r="J158" s="255"/>
      <c r="K158" s="255"/>
      <c r="L158" s="255"/>
      <c r="M158" s="255"/>
      <c r="N158" s="255"/>
      <c r="O158" s="255"/>
      <c r="P158" s="255"/>
      <c r="Q158" s="255"/>
      <c r="R158" s="255"/>
      <c r="S158" s="255"/>
      <c r="T158" s="255"/>
      <c r="U158" s="341"/>
      <c r="V158" s="341"/>
      <c r="W158" s="341"/>
      <c r="X158" s="341"/>
      <c r="Y158" s="341"/>
    </row>
    <row r="159" spans="3:25">
      <c r="C159" s="254"/>
      <c r="D159" s="255"/>
      <c r="E159" s="255"/>
      <c r="F159" s="255"/>
      <c r="G159" s="255"/>
      <c r="H159" s="255"/>
      <c r="I159" s="255"/>
      <c r="J159" s="255"/>
      <c r="K159" s="255"/>
      <c r="L159" s="255"/>
      <c r="M159" s="255"/>
      <c r="N159" s="255"/>
      <c r="O159" s="255"/>
      <c r="P159" s="255"/>
      <c r="Q159" s="255"/>
      <c r="R159" s="255"/>
      <c r="S159" s="255"/>
      <c r="T159" s="255"/>
      <c r="U159" s="341"/>
      <c r="V159" s="341"/>
      <c r="W159" s="341"/>
      <c r="X159" s="341"/>
      <c r="Y159" s="341"/>
    </row>
    <row r="160" spans="3:25">
      <c r="C160" s="254"/>
      <c r="D160" s="255"/>
      <c r="E160" s="255"/>
      <c r="F160" s="255"/>
      <c r="G160" s="255"/>
      <c r="H160" s="255"/>
      <c r="I160" s="255"/>
      <c r="J160" s="255"/>
      <c r="K160" s="255"/>
      <c r="L160" s="255"/>
      <c r="M160" s="255"/>
      <c r="N160" s="255"/>
      <c r="O160" s="255"/>
      <c r="P160" s="255"/>
      <c r="Q160" s="255"/>
      <c r="R160" s="255"/>
      <c r="S160" s="255"/>
      <c r="T160" s="255"/>
      <c r="U160" s="341"/>
      <c r="V160" s="341"/>
      <c r="W160" s="341"/>
      <c r="X160" s="341"/>
      <c r="Y160" s="341"/>
    </row>
    <row r="161" spans="2:38">
      <c r="C161" s="254"/>
      <c r="D161" s="255"/>
      <c r="E161" s="255"/>
      <c r="F161" s="255"/>
      <c r="G161" s="255"/>
      <c r="H161" s="255"/>
      <c r="I161" s="255"/>
      <c r="J161" s="255"/>
      <c r="K161" s="255"/>
      <c r="L161" s="255"/>
      <c r="M161" s="255"/>
      <c r="N161" s="255"/>
      <c r="O161" s="255"/>
      <c r="P161" s="255"/>
      <c r="Q161" s="255"/>
      <c r="R161" s="255"/>
      <c r="S161" s="255"/>
      <c r="T161" s="255"/>
      <c r="U161" s="341"/>
      <c r="V161" s="341"/>
      <c r="W161" s="341"/>
      <c r="X161" s="341"/>
      <c r="Y161" s="341"/>
    </row>
    <row r="162" spans="2:38">
      <c r="C162" s="254"/>
      <c r="D162" s="255"/>
      <c r="E162" s="255"/>
      <c r="F162" s="255"/>
      <c r="G162" s="255"/>
      <c r="H162" s="255"/>
      <c r="I162" s="255"/>
      <c r="J162" s="255"/>
      <c r="K162" s="255"/>
      <c r="L162" s="255"/>
      <c r="M162" s="255"/>
      <c r="N162" s="255"/>
      <c r="O162" s="255"/>
      <c r="P162" s="255"/>
      <c r="Q162" s="255"/>
      <c r="R162" s="255"/>
      <c r="S162" s="255"/>
      <c r="T162" s="255"/>
      <c r="U162" s="341"/>
      <c r="V162" s="341"/>
      <c r="W162" s="341"/>
      <c r="X162" s="341"/>
      <c r="Y162" s="341"/>
    </row>
    <row r="163" spans="2:38">
      <c r="C163" s="254"/>
      <c r="D163" s="255"/>
      <c r="E163" s="255"/>
      <c r="F163" s="255"/>
      <c r="G163" s="255"/>
      <c r="H163" s="255"/>
      <c r="I163" s="255"/>
      <c r="J163" s="255"/>
      <c r="K163" s="255"/>
      <c r="L163" s="255"/>
      <c r="M163" s="255"/>
      <c r="N163" s="255"/>
      <c r="O163" s="255"/>
      <c r="P163" s="255"/>
      <c r="Q163" s="255"/>
      <c r="R163" s="255"/>
      <c r="S163" s="255"/>
      <c r="T163" s="255"/>
      <c r="U163" s="341"/>
      <c r="V163" s="341"/>
      <c r="W163" s="341"/>
      <c r="X163" s="341"/>
      <c r="Y163" s="341"/>
    </row>
    <row r="164" spans="2:38" ht="18.75" thickBot="1">
      <c r="B164" s="263"/>
      <c r="C164" s="351"/>
      <c r="D164" s="351"/>
      <c r="E164" s="351"/>
      <c r="F164" s="351"/>
      <c r="G164" s="351"/>
      <c r="H164" s="351"/>
      <c r="I164" s="351"/>
      <c r="J164" s="351"/>
      <c r="K164" s="351"/>
      <c r="L164" s="351"/>
      <c r="M164" s="351"/>
      <c r="N164" s="351"/>
      <c r="O164" s="263"/>
      <c r="P164" s="263"/>
      <c r="Q164" s="263"/>
      <c r="R164" s="263"/>
      <c r="S164" s="263"/>
      <c r="T164" s="263"/>
      <c r="U164" s="351"/>
      <c r="V164" s="351"/>
      <c r="W164" s="351"/>
      <c r="X164" s="352"/>
      <c r="Y164" s="352"/>
      <c r="Z164" s="352"/>
      <c r="AA164" s="353"/>
      <c r="AB164" s="353"/>
      <c r="AC164" s="353"/>
      <c r="AD164" s="353"/>
      <c r="AE164" s="353"/>
      <c r="AF164" s="353"/>
      <c r="AG164" s="353"/>
      <c r="AH164" s="353"/>
      <c r="AI164" s="353"/>
      <c r="AJ164" s="353"/>
      <c r="AK164" s="351"/>
      <c r="AL164" s="351"/>
    </row>
    <row r="165" spans="2:38" ht="126" thickBot="1">
      <c r="B165" s="287" t="s">
        <v>278</v>
      </c>
      <c r="C165" s="1433" t="s">
        <v>279</v>
      </c>
      <c r="D165" s="1434"/>
      <c r="E165" s="821" t="str">
        <f>$E$2</f>
        <v>Copepod</v>
      </c>
      <c r="F165" s="821" t="str">
        <f>$F$2</f>
        <v>Cladocera</v>
      </c>
      <c r="G165" s="821" t="str">
        <f>$G$2</f>
        <v>Ostracod</v>
      </c>
      <c r="H165" s="821" t="str">
        <f>$H$2</f>
        <v>Hemiptera: Corixidae (boatman)</v>
      </c>
      <c r="I165" s="821" t="str">
        <f>$I$2</f>
        <v>Coleoptera sp.</v>
      </c>
      <c r="J165" s="821" t="str">
        <f>$J$2</f>
        <v>Diptera: Ephydridae</v>
      </c>
      <c r="K165" s="821" t="str">
        <f>$K$2</f>
        <v xml:space="preserve">Diptera: Chironomid </v>
      </c>
      <c r="L165" s="821" t="str">
        <f>$L$2</f>
        <v>Diptera: Ceratopogonidae</v>
      </c>
      <c r="M165" s="821" t="str">
        <f>$M$2</f>
        <v>Nematode</v>
      </c>
      <c r="N165" s="821" t="str">
        <f>$N$2</f>
        <v>Annelida: Oligochaete</v>
      </c>
      <c r="O165" s="255"/>
      <c r="P165" s="255"/>
      <c r="Q165" s="255"/>
      <c r="R165" s="255"/>
      <c r="S165" s="255"/>
      <c r="T165" s="255"/>
      <c r="U165" s="341"/>
      <c r="V165" s="1442" t="s">
        <v>280</v>
      </c>
      <c r="W165" s="1443"/>
      <c r="X165" s="980" t="str">
        <f>$V$2</f>
        <v>Copepod</v>
      </c>
      <c r="Y165" s="980" t="str">
        <f>$W$2</f>
        <v>Ostracod</v>
      </c>
      <c r="Z165" s="980" t="str">
        <f>$X$2</f>
        <v>Cladocera</v>
      </c>
      <c r="AA165" s="980" t="str">
        <f>$Y$2</f>
        <v>Hemiptera: Corixidae (boatman)</v>
      </c>
      <c r="AB165" s="980" t="str">
        <f>$Z$2</f>
        <v>Annelida: Oligochaete</v>
      </c>
      <c r="AC165" s="980" t="str">
        <f>$AA$2</f>
        <v xml:space="preserve">Diptera: Chironomid </v>
      </c>
      <c r="AD165" s="980" t="str">
        <f>$AB$2</f>
        <v>Nematode</v>
      </c>
      <c r="AE165" s="980" t="str">
        <f>$AC$2</f>
        <v>Diptera: Ceratopogonidae</v>
      </c>
      <c r="AF165" s="980" t="str">
        <f>$AD$2</f>
        <v>Diptera: Ephydridae</v>
      </c>
      <c r="AG165" s="980" t="str">
        <f>$AE$2</f>
        <v>Annelida: Polychaete</v>
      </c>
      <c r="AH165" s="255"/>
      <c r="AI165" s="255"/>
      <c r="AJ165" s="255"/>
      <c r="AK165" s="255"/>
    </row>
    <row r="166" spans="2:38" ht="18.75" thickBot="1">
      <c r="B166" s="355">
        <v>2018</v>
      </c>
      <c r="C166" s="343" t="s">
        <v>264</v>
      </c>
      <c r="D166" s="349"/>
      <c r="E166" s="344">
        <f t="shared" ref="E166:N166" si="32">E13</f>
        <v>109.30370370370369</v>
      </c>
      <c r="F166" s="344">
        <f t="shared" si="32"/>
        <v>4.4444444444444446E-2</v>
      </c>
      <c r="G166" s="344">
        <f t="shared" si="32"/>
        <v>0.57777777777777783</v>
      </c>
      <c r="H166" s="344">
        <f t="shared" si="32"/>
        <v>48.414814814814811</v>
      </c>
      <c r="I166" s="344">
        <f t="shared" si="32"/>
        <v>0</v>
      </c>
      <c r="J166" s="344">
        <f t="shared" si="32"/>
        <v>1.4814814814814815E-2</v>
      </c>
      <c r="K166" s="344">
        <f t="shared" si="32"/>
        <v>8.8888888888888892E-2</v>
      </c>
      <c r="L166" s="344">
        <f t="shared" si="32"/>
        <v>2.9629629629629631E-2</v>
      </c>
      <c r="M166" s="344">
        <f t="shared" si="32"/>
        <v>0</v>
      </c>
      <c r="N166" s="440">
        <f t="shared" si="32"/>
        <v>0</v>
      </c>
      <c r="O166" s="255"/>
      <c r="P166" s="255"/>
      <c r="Q166" s="255"/>
      <c r="R166" s="255"/>
      <c r="S166" s="255"/>
      <c r="T166" s="355">
        <v>2018</v>
      </c>
      <c r="U166" s="341"/>
      <c r="V166" s="343" t="s">
        <v>264</v>
      </c>
      <c r="W166" s="343"/>
      <c r="X166" s="348">
        <f t="shared" ref="X166:AG166" si="33">V13</f>
        <v>13022.426095820592</v>
      </c>
      <c r="Y166" s="348">
        <f t="shared" si="33"/>
        <v>203.87359836901123</v>
      </c>
      <c r="Z166" s="348">
        <f t="shared" si="33"/>
        <v>0</v>
      </c>
      <c r="AA166" s="348">
        <f t="shared" si="33"/>
        <v>2104.9949031600408</v>
      </c>
      <c r="AB166" s="348">
        <f t="shared" si="33"/>
        <v>0</v>
      </c>
      <c r="AC166" s="348">
        <f t="shared" si="33"/>
        <v>20.387359836901123</v>
      </c>
      <c r="AD166" s="348">
        <f t="shared" si="33"/>
        <v>0</v>
      </c>
      <c r="AE166" s="348">
        <f t="shared" si="33"/>
        <v>0</v>
      </c>
      <c r="AF166" s="348">
        <f t="shared" si="33"/>
        <v>10.193679918450561</v>
      </c>
      <c r="AG166" s="348">
        <f t="shared" si="33"/>
        <v>0</v>
      </c>
      <c r="AH166" s="255"/>
      <c r="AI166" s="255"/>
      <c r="AJ166" s="255"/>
      <c r="AK166" s="255"/>
    </row>
    <row r="167" spans="2:38" ht="18.75" thickBot="1">
      <c r="B167" s="355">
        <v>2018</v>
      </c>
      <c r="C167" s="342" t="s">
        <v>265</v>
      </c>
      <c r="D167" s="350"/>
      <c r="E167" s="301">
        <f t="shared" ref="E167:N169" si="34">LOG(E166+1,10)</f>
        <v>2.0425900951335381</v>
      </c>
      <c r="F167" s="302">
        <f t="shared" si="34"/>
        <v>1.888534416037381E-2</v>
      </c>
      <c r="G167" s="302">
        <f t="shared" si="34"/>
        <v>0.19804583494373162</v>
      </c>
      <c r="H167" s="302">
        <f t="shared" si="34"/>
        <v>1.693857172157577</v>
      </c>
      <c r="I167" s="302">
        <f t="shared" si="34"/>
        <v>0</v>
      </c>
      <c r="J167" s="302">
        <f t="shared" si="34"/>
        <v>6.3867986614006599E-3</v>
      </c>
      <c r="K167" s="302">
        <f t="shared" si="34"/>
        <v>3.6983566253169946E-2</v>
      </c>
      <c r="L167" s="302">
        <f t="shared" si="34"/>
        <v>1.268103175908898E-2</v>
      </c>
      <c r="M167" s="302">
        <f t="shared" si="34"/>
        <v>0</v>
      </c>
      <c r="N167" s="303">
        <f t="shared" si="34"/>
        <v>0</v>
      </c>
      <c r="O167" s="255"/>
      <c r="P167" s="255"/>
      <c r="Q167" s="255"/>
      <c r="R167" s="255"/>
      <c r="S167" s="255"/>
      <c r="T167" s="355">
        <v>2018</v>
      </c>
      <c r="U167" s="341"/>
      <c r="V167" s="1444" t="s">
        <v>265</v>
      </c>
      <c r="W167" s="1445"/>
      <c r="X167" s="301">
        <f t="shared" ref="X167:AG167" si="35">LOG(X166+1,10)</f>
        <v>4.1147252498831257</v>
      </c>
      <c r="Y167" s="302">
        <f t="shared" si="35"/>
        <v>2.3114859953878959</v>
      </c>
      <c r="Z167" s="302">
        <f t="shared" si="35"/>
        <v>0</v>
      </c>
      <c r="AA167" s="302">
        <f t="shared" si="35"/>
        <v>3.3234573157895682</v>
      </c>
      <c r="AB167" s="302">
        <f t="shared" si="35"/>
        <v>0</v>
      </c>
      <c r="AC167" s="302">
        <f t="shared" si="35"/>
        <v>1.3301571763885547</v>
      </c>
      <c r="AD167" s="302">
        <f t="shared" si="35"/>
        <v>0</v>
      </c>
      <c r="AE167" s="302">
        <f t="shared" si="35"/>
        <v>0</v>
      </c>
      <c r="AF167" s="302">
        <f t="shared" si="35"/>
        <v>1.048972884164588</v>
      </c>
      <c r="AG167" s="303">
        <f t="shared" si="35"/>
        <v>0</v>
      </c>
      <c r="AH167" s="255"/>
      <c r="AI167" s="255"/>
      <c r="AJ167" s="255"/>
      <c r="AK167" s="255"/>
    </row>
    <row r="168" spans="2:38" ht="18.75" thickBot="1">
      <c r="B168" s="355"/>
      <c r="C168" s="1422" t="s">
        <v>274</v>
      </c>
      <c r="D168" s="1423"/>
      <c r="E168" s="331">
        <v>62.031476588837499</v>
      </c>
      <c r="F168" s="331">
        <v>4.4444444444444453E-2</v>
      </c>
      <c r="G168" s="331">
        <v>0.49640684230419274</v>
      </c>
      <c r="H168" s="331">
        <v>45.040593183189237</v>
      </c>
      <c r="I168" s="331">
        <v>0</v>
      </c>
      <c r="J168" s="331">
        <v>1.4814814814814815E-2</v>
      </c>
      <c r="K168" s="331">
        <v>5.8794473579213129E-2</v>
      </c>
      <c r="L168" s="331">
        <v>1.959815785973771E-2</v>
      </c>
      <c r="M168" s="331">
        <v>0</v>
      </c>
      <c r="N168" s="331">
        <v>0</v>
      </c>
      <c r="O168" s="331"/>
      <c r="P168" s="331"/>
      <c r="Q168" s="255"/>
      <c r="R168" s="255"/>
      <c r="S168" s="255"/>
      <c r="T168" s="355"/>
      <c r="U168" s="341"/>
      <c r="V168" s="1427"/>
      <c r="W168" s="1421"/>
      <c r="X168" s="1428"/>
      <c r="Y168" s="1417"/>
      <c r="Z168" s="1417"/>
      <c r="AA168" s="1417"/>
      <c r="AB168" s="1417"/>
      <c r="AC168" s="1417"/>
      <c r="AD168" s="1417"/>
      <c r="AE168" s="1417"/>
      <c r="AF168" s="1417"/>
      <c r="AG168" s="1429"/>
      <c r="AH168" s="255"/>
      <c r="AI168" s="255"/>
      <c r="AJ168" s="255"/>
      <c r="AK168" s="255"/>
    </row>
    <row r="169" spans="2:38" ht="16.5" thickBot="1">
      <c r="C169" s="356" t="s">
        <v>273</v>
      </c>
      <c r="D169" s="269"/>
      <c r="E169" s="301">
        <f t="shared" si="34"/>
        <v>1.7995574811201061</v>
      </c>
      <c r="F169" s="301">
        <f t="shared" si="34"/>
        <v>1.888534416037381E-2</v>
      </c>
      <c r="G169" s="301">
        <f t="shared" si="34"/>
        <v>0.17504968533755519</v>
      </c>
      <c r="H169" s="301">
        <f t="shared" si="34"/>
        <v>1.663140910407934</v>
      </c>
      <c r="I169" s="301">
        <f t="shared" si="34"/>
        <v>0</v>
      </c>
      <c r="J169" s="301">
        <f t="shared" si="34"/>
        <v>6.3867986614006599E-3</v>
      </c>
      <c r="K169" s="301">
        <f t="shared" si="34"/>
        <v>2.481166581752739E-2</v>
      </c>
      <c r="L169" s="301">
        <f t="shared" si="34"/>
        <v>8.4290421443527826E-3</v>
      </c>
      <c r="M169" s="301">
        <f t="shared" si="34"/>
        <v>0</v>
      </c>
      <c r="N169" s="301">
        <f t="shared" si="34"/>
        <v>0</v>
      </c>
      <c r="O169" s="331"/>
      <c r="P169" s="331"/>
      <c r="Q169" s="255"/>
      <c r="R169" s="255"/>
      <c r="S169" s="255"/>
      <c r="U169" s="341"/>
      <c r="V169" s="1446"/>
      <c r="W169" s="1447"/>
      <c r="X169" s="254"/>
      <c r="Y169" s="255"/>
      <c r="Z169" s="255"/>
      <c r="AA169" s="255"/>
      <c r="AB169" s="255"/>
      <c r="AC169" s="255"/>
      <c r="AD169" s="255"/>
      <c r="AE169" s="255"/>
      <c r="AF169" s="255"/>
      <c r="AG169" s="256"/>
      <c r="AH169" s="255"/>
      <c r="AI169" s="255"/>
      <c r="AJ169" s="255"/>
      <c r="AK169" s="255"/>
    </row>
    <row r="170" spans="2:38" ht="18.75" thickBot="1">
      <c r="B170" s="354">
        <v>2019</v>
      </c>
      <c r="C170" s="357" t="s">
        <v>264</v>
      </c>
      <c r="D170" s="358"/>
      <c r="E170" s="344">
        <f t="shared" ref="E170:N170" si="36">E14</f>
        <v>63.573333333333323</v>
      </c>
      <c r="F170" s="344">
        <f t="shared" si="36"/>
        <v>0.16</v>
      </c>
      <c r="G170" s="344">
        <f t="shared" si="36"/>
        <v>0.84000000000000008</v>
      </c>
      <c r="H170" s="344">
        <f t="shared" si="36"/>
        <v>4.6133333333333324</v>
      </c>
      <c r="I170" s="344">
        <f t="shared" si="36"/>
        <v>0</v>
      </c>
      <c r="J170" s="344">
        <f t="shared" si="36"/>
        <v>2.6666666666666665E-2</v>
      </c>
      <c r="K170" s="344">
        <f t="shared" si="36"/>
        <v>6.6666666666666666E-2</v>
      </c>
      <c r="L170" s="344">
        <f t="shared" si="36"/>
        <v>0</v>
      </c>
      <c r="M170" s="344">
        <f t="shared" si="36"/>
        <v>6.6666666666666666E-2</v>
      </c>
      <c r="N170" s="345">
        <f t="shared" si="36"/>
        <v>0.8</v>
      </c>
      <c r="O170" s="255"/>
      <c r="P170" s="255"/>
      <c r="Q170" s="255"/>
      <c r="R170" s="255"/>
      <c r="S170" s="255"/>
      <c r="T170" s="354">
        <v>2019</v>
      </c>
      <c r="U170" s="341"/>
      <c r="V170" s="1448" t="s">
        <v>264</v>
      </c>
      <c r="W170" s="1449"/>
      <c r="X170" s="346">
        <f t="shared" ref="X170:AG170" si="37">V14</f>
        <v>318.42</v>
      </c>
      <c r="Y170" s="346">
        <f t="shared" si="37"/>
        <v>79.605000000000004</v>
      </c>
      <c r="Z170" s="346">
        <f t="shared" si="37"/>
        <v>0</v>
      </c>
      <c r="AA170" s="346">
        <f t="shared" si="37"/>
        <v>0</v>
      </c>
      <c r="AB170" s="346">
        <f t="shared" si="37"/>
        <v>0</v>
      </c>
      <c r="AC170" s="346">
        <f t="shared" si="37"/>
        <v>19.215</v>
      </c>
      <c r="AD170" s="346">
        <f t="shared" si="37"/>
        <v>118.03500000000001</v>
      </c>
      <c r="AE170" s="346">
        <f t="shared" si="37"/>
        <v>0</v>
      </c>
      <c r="AF170" s="346">
        <f t="shared" si="37"/>
        <v>2.7450000000000001</v>
      </c>
      <c r="AG170" s="346">
        <f t="shared" si="37"/>
        <v>46.664999999999999</v>
      </c>
      <c r="AH170" s="255"/>
      <c r="AI170" s="255"/>
      <c r="AJ170" s="255"/>
      <c r="AK170" s="255"/>
    </row>
    <row r="171" spans="2:38" ht="18.75" thickBot="1">
      <c r="B171" s="354">
        <v>2019</v>
      </c>
      <c r="C171" s="342" t="s">
        <v>265</v>
      </c>
      <c r="D171" s="350"/>
      <c r="E171" s="301">
        <f>LOG(E170+1,10)</f>
        <v>1.8100532056548388</v>
      </c>
      <c r="F171" s="302">
        <f t="shared" ref="F171:N171" si="38">LOG(F170+1,10)</f>
        <v>6.445798922691845E-2</v>
      </c>
      <c r="G171" s="302">
        <f t="shared" si="38"/>
        <v>0.26481782300953643</v>
      </c>
      <c r="H171" s="302">
        <f t="shared" si="38"/>
        <v>0.74922083244396809</v>
      </c>
      <c r="I171" s="302">
        <f t="shared" si="38"/>
        <v>0</v>
      </c>
      <c r="J171" s="302">
        <f t="shared" si="38"/>
        <v>1.1429461780781802E-2</v>
      </c>
      <c r="K171" s="302">
        <f t="shared" si="38"/>
        <v>2.8028723600243534E-2</v>
      </c>
      <c r="L171" s="302">
        <f t="shared" si="38"/>
        <v>0</v>
      </c>
      <c r="M171" s="302">
        <f t="shared" si="38"/>
        <v>2.8028723600243534E-2</v>
      </c>
      <c r="N171" s="303">
        <f t="shared" si="38"/>
        <v>0.25527250510330607</v>
      </c>
      <c r="O171" s="255"/>
      <c r="P171" s="255"/>
      <c r="Q171" s="255"/>
      <c r="R171" s="255"/>
      <c r="S171" s="255"/>
      <c r="T171" s="354">
        <v>2019</v>
      </c>
      <c r="U171" s="341"/>
      <c r="V171" s="1444" t="s">
        <v>265</v>
      </c>
      <c r="W171" s="1445"/>
      <c r="X171" s="301">
        <f t="shared" ref="X171:AG171" si="39">LOG(X170+1,10)</f>
        <v>2.5043621053456868</v>
      </c>
      <c r="Y171" s="302">
        <f t="shared" si="39"/>
        <v>1.9063619823145064</v>
      </c>
      <c r="Z171" s="302">
        <f t="shared" si="39"/>
        <v>0</v>
      </c>
      <c r="AA171" s="302">
        <f t="shared" si="39"/>
        <v>0</v>
      </c>
      <c r="AB171" s="302">
        <f t="shared" si="39"/>
        <v>0</v>
      </c>
      <c r="AC171" s="302">
        <f t="shared" si="39"/>
        <v>1.305673745669693</v>
      </c>
      <c r="AD171" s="302">
        <f t="shared" si="39"/>
        <v>2.0756746762829978</v>
      </c>
      <c r="AE171" s="302">
        <f t="shared" si="39"/>
        <v>0</v>
      </c>
      <c r="AF171" s="302">
        <f t="shared" si="39"/>
        <v>0.57345182203548528</v>
      </c>
      <c r="AG171" s="303">
        <f t="shared" si="39"/>
        <v>1.6781995973581738</v>
      </c>
      <c r="AH171" s="255"/>
      <c r="AI171" s="255"/>
      <c r="AJ171" s="255"/>
      <c r="AK171" s="255"/>
    </row>
    <row r="172" spans="2:38" ht="18">
      <c r="B172" s="354"/>
      <c r="C172" s="1415" t="s">
        <v>274</v>
      </c>
      <c r="D172" s="1416"/>
      <c r="E172" s="331">
        <v>42.320712262670547</v>
      </c>
      <c r="F172" s="331">
        <v>9.6966329907873017E-2</v>
      </c>
      <c r="G172" s="331">
        <v>0.42212864460089961</v>
      </c>
      <c r="H172" s="331">
        <v>3.5775541683055607</v>
      </c>
      <c r="I172" s="331">
        <v>0</v>
      </c>
      <c r="J172" s="331">
        <v>2.6666666666666665E-2</v>
      </c>
      <c r="K172" s="331">
        <v>6.6666666666666666E-2</v>
      </c>
      <c r="L172" s="331">
        <v>0</v>
      </c>
      <c r="M172" s="331">
        <v>5.3518198127965752E-2</v>
      </c>
      <c r="N172" s="331">
        <v>0.78529698714861462</v>
      </c>
      <c r="O172" s="331"/>
      <c r="P172" s="331"/>
      <c r="Q172" s="255"/>
      <c r="R172" s="255"/>
      <c r="S172" s="255"/>
      <c r="T172" s="354"/>
      <c r="U172" s="341"/>
      <c r="V172" s="1420"/>
      <c r="W172" s="1421"/>
      <c r="X172" s="1417"/>
      <c r="Y172" s="1417"/>
      <c r="Z172" s="1417"/>
      <c r="AA172" s="1417"/>
      <c r="AB172" s="1417"/>
      <c r="AC172" s="1417"/>
      <c r="AD172" s="1417"/>
      <c r="AE172" s="1417"/>
      <c r="AF172" s="1417"/>
      <c r="AG172" s="1417"/>
      <c r="AH172" s="255"/>
      <c r="AI172" s="255"/>
      <c r="AJ172" s="255"/>
      <c r="AK172" s="255"/>
    </row>
    <row r="173" spans="2:38" ht="16.5" thickBot="1">
      <c r="C173" s="254" t="s">
        <v>273</v>
      </c>
      <c r="D173" s="255"/>
      <c r="E173" s="301">
        <f>LOG(E172+1,10)</f>
        <v>1.636695588516637</v>
      </c>
      <c r="F173" s="301">
        <f>LOG(F172+1,10)</f>
        <v>4.019329762062962E-2</v>
      </c>
      <c r="G173" s="301">
        <f>LOG(G172+1,10)</f>
        <v>0.152938884096462</v>
      </c>
      <c r="H173" s="301">
        <f>LOG(H172+1,10)</f>
        <v>0.66063349221065537</v>
      </c>
      <c r="I173" s="301">
        <f>LOG(I172+1,10)</f>
        <v>0</v>
      </c>
      <c r="J173" s="301">
        <f>LOG(J172+1,10)</f>
        <v>1.1429461780781802E-2</v>
      </c>
      <c r="K173" s="301">
        <f>LOG(K172+1,10)</f>
        <v>2.8028723600243534E-2</v>
      </c>
      <c r="L173" s="301">
        <f>LOG(L172+1,10)</f>
        <v>0</v>
      </c>
      <c r="M173" s="301">
        <f>LOG(M172+1,10)</f>
        <v>2.2642041869412013E-2</v>
      </c>
      <c r="N173" s="301">
        <f>LOG(N172+1,10)</f>
        <v>0.25171047207355368</v>
      </c>
      <c r="O173" s="255"/>
      <c r="P173" s="255"/>
      <c r="Q173" s="255"/>
      <c r="R173" s="255"/>
      <c r="S173" s="255"/>
      <c r="T173" s="255"/>
      <c r="U173" s="341"/>
      <c r="V173" s="341"/>
      <c r="W173" s="341"/>
      <c r="X173" s="341"/>
      <c r="Y173" s="341"/>
    </row>
    <row r="174" spans="2:38">
      <c r="C174" s="254"/>
      <c r="D174" s="255"/>
      <c r="E174" s="255"/>
      <c r="F174" s="255"/>
      <c r="G174" s="255"/>
      <c r="H174" s="255"/>
      <c r="I174" s="255"/>
      <c r="J174" s="255"/>
      <c r="K174" s="255"/>
      <c r="L174" s="255"/>
      <c r="M174" s="255"/>
      <c r="N174" s="255"/>
      <c r="O174" s="255"/>
      <c r="P174" s="255"/>
      <c r="Q174" s="255"/>
      <c r="R174" s="255"/>
      <c r="S174" s="255"/>
      <c r="T174" s="255"/>
      <c r="U174" s="341"/>
      <c r="V174" s="341"/>
      <c r="W174" s="341"/>
      <c r="X174" s="341"/>
      <c r="Y174" s="341"/>
    </row>
    <row r="175" spans="2:38">
      <c r="C175" s="254"/>
      <c r="D175" s="255"/>
      <c r="E175" s="255"/>
      <c r="F175" s="255"/>
      <c r="G175" s="255"/>
      <c r="H175" s="255"/>
      <c r="I175" s="255"/>
      <c r="J175" s="255"/>
      <c r="K175" s="255"/>
      <c r="L175" s="255"/>
      <c r="M175" s="255"/>
      <c r="N175" s="255"/>
      <c r="O175" s="255"/>
      <c r="P175" s="255"/>
      <c r="Q175" s="255"/>
      <c r="R175" s="255"/>
      <c r="S175" s="255"/>
      <c r="T175" s="255"/>
      <c r="U175" s="341"/>
      <c r="V175" s="341"/>
      <c r="W175" s="341"/>
      <c r="X175" s="341"/>
      <c r="Y175" s="341"/>
    </row>
    <row r="176" spans="2:38">
      <c r="C176" s="254"/>
      <c r="D176" s="255"/>
      <c r="E176" s="255"/>
      <c r="F176" s="255"/>
      <c r="G176" s="255"/>
      <c r="H176" s="255"/>
      <c r="I176" s="255"/>
      <c r="J176" s="255"/>
      <c r="K176" s="255"/>
      <c r="L176" s="255"/>
      <c r="M176" s="255"/>
      <c r="N176" s="255"/>
      <c r="O176" s="255"/>
      <c r="P176" s="255"/>
      <c r="Q176" s="255"/>
      <c r="R176" s="255"/>
      <c r="S176" s="255"/>
      <c r="T176" s="255"/>
      <c r="U176" s="341"/>
      <c r="V176" s="341"/>
      <c r="W176" s="341"/>
      <c r="X176" s="341"/>
      <c r="Y176" s="341"/>
    </row>
    <row r="177" spans="3:25">
      <c r="C177" s="254"/>
      <c r="D177" s="255"/>
      <c r="E177" s="255"/>
      <c r="F177" s="255"/>
      <c r="G177" s="255"/>
      <c r="H177" s="255"/>
      <c r="I177" s="255"/>
      <c r="J177" s="255"/>
      <c r="K177" s="255"/>
      <c r="L177" s="255"/>
      <c r="M177" s="255"/>
      <c r="N177" s="255"/>
      <c r="O177" s="255"/>
      <c r="P177" s="255"/>
      <c r="Q177" s="255"/>
      <c r="R177" s="255"/>
      <c r="S177" s="255"/>
      <c r="T177" s="255"/>
      <c r="U177" s="341"/>
      <c r="V177" s="341"/>
      <c r="W177" s="341"/>
      <c r="X177" s="341"/>
      <c r="Y177" s="341"/>
    </row>
    <row r="178" spans="3:25">
      <c r="C178" s="254"/>
      <c r="D178" s="255"/>
      <c r="E178" s="255"/>
      <c r="F178" s="255"/>
      <c r="G178" s="255"/>
      <c r="H178" s="255"/>
      <c r="I178" s="255"/>
      <c r="J178" s="255"/>
      <c r="K178" s="255"/>
      <c r="L178" s="255"/>
      <c r="M178" s="255"/>
      <c r="N178" s="255"/>
      <c r="O178" s="255"/>
      <c r="P178" s="255"/>
      <c r="Q178" s="255"/>
      <c r="R178" s="255"/>
      <c r="S178" s="255"/>
      <c r="T178" s="255"/>
      <c r="U178" s="341"/>
      <c r="V178" s="341"/>
      <c r="W178" s="341"/>
      <c r="X178" s="341"/>
      <c r="Y178" s="341"/>
    </row>
    <row r="179" spans="3:25">
      <c r="C179" s="254"/>
      <c r="D179" s="255"/>
      <c r="E179" s="255"/>
      <c r="F179" s="255"/>
      <c r="G179" s="255"/>
      <c r="H179" s="255"/>
      <c r="I179" s="255"/>
      <c r="J179" s="255"/>
      <c r="K179" s="255"/>
      <c r="L179" s="255"/>
      <c r="M179" s="255"/>
      <c r="N179" s="255"/>
      <c r="O179" s="255"/>
      <c r="P179" s="255"/>
      <c r="Q179" s="255"/>
      <c r="R179" s="255"/>
      <c r="S179" s="255"/>
      <c r="T179" s="255"/>
      <c r="U179" s="341"/>
      <c r="V179" s="341"/>
      <c r="W179" s="341"/>
      <c r="X179" s="341"/>
      <c r="Y179" s="341"/>
    </row>
    <row r="180" spans="3:25">
      <c r="C180" s="254"/>
      <c r="D180" s="255"/>
      <c r="E180" s="255"/>
      <c r="F180" s="255"/>
      <c r="G180" s="255"/>
      <c r="H180" s="255"/>
      <c r="I180" s="255"/>
      <c r="J180" s="255"/>
      <c r="K180" s="255"/>
      <c r="L180" s="255"/>
      <c r="M180" s="255"/>
      <c r="N180" s="255"/>
      <c r="O180" s="255"/>
      <c r="P180" s="255"/>
      <c r="Q180" s="255"/>
      <c r="R180" s="255"/>
      <c r="S180" s="255"/>
      <c r="T180" s="255"/>
      <c r="U180" s="341"/>
      <c r="V180" s="341"/>
      <c r="W180" s="341"/>
      <c r="X180" s="341"/>
      <c r="Y180" s="341"/>
    </row>
    <row r="181" spans="3:25">
      <c r="C181" s="254"/>
      <c r="D181" s="255"/>
      <c r="E181" s="255"/>
      <c r="F181" s="255"/>
      <c r="G181" s="255"/>
      <c r="H181" s="255"/>
      <c r="I181" s="255"/>
      <c r="J181" s="255"/>
      <c r="K181" s="255"/>
      <c r="L181" s="255"/>
      <c r="M181" s="255"/>
      <c r="N181" s="255"/>
      <c r="O181" s="255"/>
      <c r="P181" s="255"/>
      <c r="Q181" s="255"/>
      <c r="R181" s="255"/>
      <c r="S181" s="255"/>
      <c r="T181" s="255"/>
      <c r="U181" s="341"/>
      <c r="V181" s="341"/>
      <c r="W181" s="341"/>
      <c r="X181" s="341"/>
      <c r="Y181" s="341"/>
    </row>
    <row r="182" spans="3:25">
      <c r="C182" s="254"/>
      <c r="D182" s="255"/>
      <c r="E182" s="255"/>
      <c r="F182" s="255"/>
      <c r="G182" s="255"/>
      <c r="H182" s="255"/>
      <c r="I182" s="255"/>
      <c r="J182" s="255"/>
      <c r="K182" s="255"/>
      <c r="L182" s="255"/>
      <c r="M182" s="255"/>
      <c r="N182" s="255"/>
      <c r="O182" s="255"/>
      <c r="P182" s="255"/>
      <c r="Q182" s="255"/>
      <c r="R182" s="255"/>
      <c r="S182" s="255"/>
      <c r="T182" s="255"/>
      <c r="U182" s="341"/>
      <c r="V182" s="341"/>
      <c r="W182" s="341"/>
      <c r="X182" s="341"/>
      <c r="Y182" s="341"/>
    </row>
    <row r="183" spans="3:25">
      <c r="C183" s="254"/>
      <c r="D183" s="255"/>
      <c r="E183" s="255"/>
      <c r="F183" s="255"/>
      <c r="G183" s="255"/>
      <c r="H183" s="255"/>
      <c r="I183" s="255"/>
      <c r="J183" s="255"/>
      <c r="K183" s="255"/>
      <c r="L183" s="255"/>
      <c r="M183" s="255"/>
      <c r="N183" s="255"/>
      <c r="O183" s="255"/>
      <c r="P183" s="255"/>
      <c r="Q183" s="255"/>
      <c r="R183" s="255"/>
      <c r="S183" s="255"/>
      <c r="T183" s="255"/>
      <c r="U183" s="341"/>
      <c r="V183" s="341"/>
      <c r="W183" s="341"/>
      <c r="X183" s="341"/>
      <c r="Y183" s="341"/>
    </row>
    <row r="184" spans="3:25">
      <c r="C184" s="254"/>
      <c r="D184" s="255"/>
      <c r="E184" s="255"/>
      <c r="F184" s="255"/>
      <c r="G184" s="255"/>
      <c r="H184" s="255"/>
      <c r="I184" s="255"/>
      <c r="J184" s="255"/>
      <c r="K184" s="255"/>
      <c r="L184" s="255"/>
      <c r="M184" s="255"/>
      <c r="N184" s="255"/>
      <c r="O184" s="255"/>
      <c r="P184" s="255"/>
      <c r="Q184" s="255"/>
      <c r="R184" s="255"/>
      <c r="S184" s="255"/>
      <c r="T184" s="255"/>
      <c r="U184" s="341"/>
      <c r="V184" s="341"/>
      <c r="W184" s="341"/>
      <c r="X184" s="341"/>
      <c r="Y184" s="341"/>
    </row>
    <row r="185" spans="3:25">
      <c r="C185" s="254"/>
      <c r="D185" s="255"/>
      <c r="E185" s="255"/>
      <c r="F185" s="255"/>
      <c r="G185" s="255"/>
      <c r="H185" s="255"/>
      <c r="I185" s="255"/>
      <c r="J185" s="255"/>
      <c r="K185" s="255"/>
      <c r="L185" s="255"/>
      <c r="M185" s="255"/>
      <c r="N185" s="255"/>
      <c r="O185" s="255"/>
      <c r="P185" s="255"/>
      <c r="Q185" s="255"/>
      <c r="R185" s="255"/>
      <c r="S185" s="255"/>
      <c r="T185" s="255"/>
      <c r="U185" s="341"/>
      <c r="V185" s="341"/>
      <c r="W185" s="341"/>
      <c r="X185" s="341"/>
      <c r="Y185" s="341"/>
    </row>
    <row r="186" spans="3:25">
      <c r="C186" s="254"/>
      <c r="D186" s="255"/>
      <c r="E186" s="255"/>
      <c r="F186" s="255"/>
      <c r="G186" s="255"/>
      <c r="H186" s="255"/>
      <c r="I186" s="255"/>
      <c r="J186" s="255"/>
      <c r="K186" s="255"/>
      <c r="L186" s="255"/>
      <c r="M186" s="255"/>
      <c r="N186" s="255"/>
      <c r="O186" s="255"/>
      <c r="P186" s="255"/>
      <c r="Q186" s="255"/>
      <c r="R186" s="255"/>
      <c r="S186" s="255"/>
      <c r="T186" s="255"/>
      <c r="U186" s="341"/>
      <c r="V186" s="341"/>
      <c r="W186" s="341"/>
      <c r="X186" s="341"/>
      <c r="Y186" s="341"/>
    </row>
    <row r="187" spans="3:25">
      <c r="C187" s="254"/>
      <c r="D187" s="255"/>
      <c r="E187" s="255"/>
      <c r="F187" s="255"/>
      <c r="G187" s="255"/>
      <c r="H187" s="255"/>
      <c r="I187" s="255"/>
      <c r="J187" s="255"/>
      <c r="K187" s="255"/>
      <c r="L187" s="255"/>
      <c r="M187" s="255"/>
      <c r="N187" s="255"/>
      <c r="O187" s="255"/>
      <c r="P187" s="255"/>
      <c r="Q187" s="255"/>
      <c r="R187" s="255"/>
      <c r="S187" s="255"/>
      <c r="T187" s="255"/>
      <c r="U187" s="341"/>
      <c r="V187" s="341"/>
      <c r="W187" s="341"/>
      <c r="X187" s="341"/>
      <c r="Y187" s="341"/>
    </row>
    <row r="188" spans="3:25">
      <c r="C188" s="254"/>
      <c r="D188" s="255"/>
      <c r="E188" s="255"/>
      <c r="F188" s="255"/>
      <c r="G188" s="255"/>
      <c r="H188" s="255"/>
      <c r="I188" s="255"/>
      <c r="J188" s="255"/>
      <c r="K188" s="255"/>
      <c r="L188" s="255"/>
      <c r="M188" s="255"/>
      <c r="N188" s="255"/>
      <c r="O188" s="255"/>
      <c r="P188" s="255"/>
      <c r="Q188" s="255"/>
      <c r="R188" s="255"/>
      <c r="S188" s="255"/>
      <c r="T188" s="255"/>
      <c r="U188" s="341"/>
      <c r="V188" s="341"/>
      <c r="W188" s="341"/>
      <c r="X188" s="341"/>
      <c r="Y188" s="341"/>
    </row>
    <row r="189" spans="3:25">
      <c r="C189" s="254"/>
      <c r="D189" s="255"/>
      <c r="E189" s="255"/>
      <c r="F189" s="255"/>
      <c r="G189" s="255"/>
      <c r="H189" s="255"/>
      <c r="I189" s="255"/>
      <c r="J189" s="255"/>
      <c r="K189" s="255"/>
      <c r="L189" s="255"/>
      <c r="M189" s="255"/>
      <c r="N189" s="255"/>
      <c r="O189" s="255"/>
      <c r="P189" s="255"/>
      <c r="Q189" s="255"/>
      <c r="R189" s="255"/>
      <c r="S189" s="255"/>
      <c r="T189" s="255"/>
      <c r="U189" s="341"/>
      <c r="V189" s="341"/>
      <c r="W189" s="341"/>
      <c r="X189" s="341"/>
      <c r="Y189" s="341"/>
    </row>
    <row r="190" spans="3:25">
      <c r="C190" s="254"/>
      <c r="D190" s="255"/>
      <c r="E190" s="255"/>
      <c r="F190" s="255"/>
      <c r="G190" s="255"/>
      <c r="H190" s="255"/>
      <c r="I190" s="255"/>
      <c r="J190" s="255"/>
      <c r="K190" s="255"/>
      <c r="L190" s="255"/>
      <c r="M190" s="255"/>
      <c r="N190" s="255"/>
      <c r="O190" s="255"/>
      <c r="P190" s="255"/>
      <c r="Q190" s="255"/>
      <c r="R190" s="255"/>
      <c r="S190" s="255"/>
      <c r="T190" s="255"/>
      <c r="U190" s="341"/>
      <c r="V190" s="341"/>
      <c r="W190" s="341"/>
      <c r="X190" s="341"/>
      <c r="Y190" s="341"/>
    </row>
    <row r="191" spans="3:25">
      <c r="C191" s="254"/>
      <c r="D191" s="255"/>
      <c r="E191" s="255"/>
      <c r="F191" s="255"/>
      <c r="G191" s="255"/>
      <c r="H191" s="255"/>
      <c r="I191" s="255"/>
      <c r="J191" s="255"/>
      <c r="K191" s="255"/>
      <c r="L191" s="255"/>
      <c r="M191" s="255"/>
      <c r="N191" s="255"/>
      <c r="O191" s="255"/>
      <c r="P191" s="255"/>
      <c r="Q191" s="255"/>
      <c r="R191" s="255"/>
      <c r="S191" s="255"/>
      <c r="T191" s="255"/>
      <c r="U191" s="341"/>
      <c r="V191" s="341"/>
      <c r="W191" s="341"/>
      <c r="X191" s="341"/>
      <c r="Y191" s="341"/>
    </row>
    <row r="192" spans="3:25">
      <c r="C192" s="254"/>
      <c r="D192" s="255"/>
      <c r="E192" s="255"/>
      <c r="F192" s="255"/>
      <c r="G192" s="255"/>
      <c r="H192" s="255"/>
      <c r="I192" s="255"/>
      <c r="J192" s="255"/>
      <c r="K192" s="255"/>
      <c r="L192" s="255"/>
      <c r="M192" s="255"/>
      <c r="N192" s="255"/>
      <c r="O192" s="255"/>
      <c r="P192" s="255"/>
      <c r="Q192" s="255"/>
      <c r="R192" s="255"/>
      <c r="S192" s="255"/>
      <c r="T192" s="255"/>
      <c r="U192" s="341"/>
      <c r="V192" s="341"/>
      <c r="W192" s="341"/>
      <c r="X192" s="341"/>
      <c r="Y192" s="341"/>
    </row>
    <row r="193" spans="2:38">
      <c r="C193" s="254"/>
      <c r="D193" s="255"/>
      <c r="E193" s="255"/>
      <c r="F193" s="255"/>
      <c r="G193" s="255"/>
      <c r="H193" s="255"/>
      <c r="I193" s="255"/>
      <c r="J193" s="255"/>
      <c r="K193" s="255"/>
      <c r="L193" s="255"/>
      <c r="M193" s="255"/>
      <c r="N193" s="255"/>
      <c r="O193" s="255"/>
      <c r="P193" s="255"/>
      <c r="Q193" s="255"/>
      <c r="R193" s="255"/>
      <c r="S193" s="255"/>
      <c r="T193" s="255"/>
      <c r="U193" s="341"/>
      <c r="V193" s="341"/>
      <c r="W193" s="341"/>
      <c r="X193" s="341"/>
      <c r="Y193" s="341"/>
    </row>
    <row r="194" spans="2:38">
      <c r="C194" s="254"/>
      <c r="D194" s="255"/>
      <c r="E194" s="255"/>
      <c r="F194" s="255"/>
      <c r="G194" s="255"/>
      <c r="H194" s="255"/>
      <c r="I194" s="255"/>
      <c r="J194" s="255"/>
      <c r="K194" s="255"/>
      <c r="L194" s="255"/>
      <c r="M194" s="255"/>
      <c r="N194" s="255"/>
      <c r="O194" s="255"/>
      <c r="P194" s="255"/>
      <c r="Q194" s="255"/>
      <c r="R194" s="255"/>
      <c r="S194" s="255"/>
      <c r="T194" s="255"/>
      <c r="U194" s="341"/>
      <c r="V194" s="341"/>
      <c r="W194" s="341"/>
      <c r="X194" s="341"/>
      <c r="Y194" s="341"/>
    </row>
    <row r="195" spans="2:38">
      <c r="C195" s="254"/>
      <c r="D195" s="255"/>
      <c r="E195" s="255"/>
      <c r="F195" s="255"/>
      <c r="G195" s="255"/>
      <c r="H195" s="255"/>
      <c r="I195" s="255"/>
      <c r="J195" s="255"/>
      <c r="K195" s="255"/>
      <c r="L195" s="255"/>
      <c r="M195" s="255"/>
      <c r="N195" s="255"/>
      <c r="O195" s="255"/>
      <c r="P195" s="255"/>
      <c r="Q195" s="255"/>
      <c r="R195" s="255"/>
      <c r="S195" s="255"/>
      <c r="T195" s="255"/>
      <c r="U195" s="341"/>
      <c r="V195" s="341"/>
      <c r="W195" s="341"/>
      <c r="X195" s="341"/>
      <c r="Y195" s="341"/>
    </row>
    <row r="196" spans="2:38">
      <c r="C196" s="254"/>
      <c r="D196" s="255"/>
      <c r="E196" s="255"/>
      <c r="F196" s="255"/>
      <c r="G196" s="255"/>
      <c r="H196" s="255"/>
      <c r="I196" s="255"/>
      <c r="J196" s="255"/>
      <c r="K196" s="255"/>
      <c r="L196" s="255"/>
      <c r="M196" s="255"/>
      <c r="N196" s="255"/>
      <c r="O196" s="255"/>
      <c r="P196" s="255"/>
      <c r="Q196" s="255"/>
      <c r="R196" s="255"/>
      <c r="S196" s="255"/>
      <c r="T196" s="255"/>
      <c r="U196" s="341"/>
      <c r="V196" s="341"/>
      <c r="W196" s="341"/>
      <c r="X196" s="341"/>
      <c r="Y196" s="341"/>
    </row>
    <row r="197" spans="2:38">
      <c r="C197" s="254"/>
      <c r="D197" s="255"/>
      <c r="E197" s="255"/>
      <c r="F197" s="255"/>
      <c r="G197" s="255"/>
      <c r="H197" s="255"/>
      <c r="I197" s="255"/>
      <c r="J197" s="255"/>
      <c r="K197" s="255"/>
      <c r="L197" s="255"/>
      <c r="M197" s="255"/>
      <c r="N197" s="255"/>
      <c r="O197" s="255"/>
      <c r="P197" s="255"/>
      <c r="Q197" s="255"/>
      <c r="R197" s="255"/>
      <c r="S197" s="255"/>
      <c r="T197" s="255"/>
      <c r="U197" s="341"/>
      <c r="V197" s="341"/>
      <c r="W197" s="341"/>
      <c r="X197" s="341"/>
      <c r="Y197" s="341"/>
    </row>
    <row r="198" spans="2:38">
      <c r="C198" s="254"/>
      <c r="D198" s="255"/>
      <c r="E198" s="255"/>
      <c r="F198" s="255"/>
      <c r="G198" s="255"/>
      <c r="H198" s="255"/>
      <c r="I198" s="255"/>
      <c r="J198" s="255"/>
      <c r="K198" s="255"/>
      <c r="L198" s="255"/>
      <c r="M198" s="255"/>
      <c r="N198" s="255"/>
      <c r="O198" s="255"/>
      <c r="P198" s="255"/>
      <c r="Q198" s="255"/>
      <c r="R198" s="255"/>
      <c r="S198" s="255"/>
      <c r="T198" s="255"/>
      <c r="U198" s="341"/>
      <c r="V198" s="341"/>
      <c r="W198" s="341"/>
      <c r="X198" s="341"/>
      <c r="Y198" s="341"/>
    </row>
    <row r="199" spans="2:38">
      <c r="C199" s="254"/>
      <c r="D199" s="255"/>
      <c r="E199" s="255"/>
      <c r="F199" s="255"/>
      <c r="G199" s="255"/>
      <c r="H199" s="255"/>
      <c r="I199" s="255"/>
      <c r="J199" s="255"/>
      <c r="K199" s="255"/>
      <c r="L199" s="255"/>
      <c r="M199" s="255"/>
      <c r="N199" s="255"/>
      <c r="O199" s="255"/>
      <c r="P199" s="255"/>
      <c r="Q199" s="255"/>
      <c r="R199" s="255"/>
      <c r="S199" s="255"/>
      <c r="T199" s="255"/>
      <c r="U199" s="341"/>
      <c r="V199" s="341"/>
      <c r="W199" s="341"/>
      <c r="X199" s="341"/>
      <c r="Y199" s="341"/>
    </row>
    <row r="200" spans="2:38" ht="18.75" thickBot="1">
      <c r="B200" s="263"/>
      <c r="C200" s="351"/>
      <c r="D200" s="351"/>
      <c r="E200" s="351"/>
      <c r="F200" s="351"/>
      <c r="G200" s="351"/>
      <c r="H200" s="351"/>
      <c r="I200" s="351"/>
      <c r="J200" s="351"/>
      <c r="K200" s="351"/>
      <c r="L200" s="351"/>
      <c r="M200" s="351"/>
      <c r="N200" s="351"/>
      <c r="O200" s="263"/>
      <c r="P200" s="263"/>
      <c r="Q200" s="263"/>
      <c r="R200" s="263"/>
      <c r="S200" s="263"/>
      <c r="T200" s="263"/>
      <c r="U200" s="351"/>
      <c r="V200" s="351"/>
      <c r="W200" s="351"/>
      <c r="X200" s="352"/>
      <c r="Y200" s="352"/>
      <c r="Z200" s="352"/>
      <c r="AA200" s="353"/>
      <c r="AB200" s="353"/>
      <c r="AC200" s="353"/>
      <c r="AD200" s="353"/>
      <c r="AE200" s="353"/>
      <c r="AF200" s="353"/>
      <c r="AG200" s="353"/>
      <c r="AH200" s="353"/>
      <c r="AI200" s="353"/>
      <c r="AJ200" s="353"/>
      <c r="AK200" s="351"/>
      <c r="AL200" s="351"/>
    </row>
    <row r="201" spans="2:38" ht="106.5" customHeight="1" thickBot="1">
      <c r="B201" s="287" t="s">
        <v>281</v>
      </c>
      <c r="C201" s="1433" t="s">
        <v>282</v>
      </c>
      <c r="D201" s="1434"/>
      <c r="E201" s="821" t="str">
        <f>$E$2</f>
        <v>Copepod</v>
      </c>
      <c r="F201" s="821" t="str">
        <f>$F$2</f>
        <v>Cladocera</v>
      </c>
      <c r="G201" s="821" t="str">
        <f>$G$2</f>
        <v>Ostracod</v>
      </c>
      <c r="H201" s="821" t="str">
        <f>$H$2</f>
        <v>Hemiptera: Corixidae (boatman)</v>
      </c>
      <c r="I201" s="821" t="str">
        <f>$I$2</f>
        <v>Coleoptera sp.</v>
      </c>
      <c r="J201" s="821" t="str">
        <f>$J$2</f>
        <v>Diptera: Ephydridae</v>
      </c>
      <c r="K201" s="821" t="str">
        <f>$K$2</f>
        <v xml:space="preserve">Diptera: Chironomid </v>
      </c>
      <c r="L201" s="821" t="str">
        <f>$L$2</f>
        <v>Diptera: Ceratopogonidae</v>
      </c>
      <c r="M201" s="821" t="str">
        <f>$M$2</f>
        <v>Nematode</v>
      </c>
      <c r="N201" s="821" t="str">
        <f>$N$2</f>
        <v>Annelida: Oligochaete</v>
      </c>
      <c r="O201" s="255"/>
      <c r="P201" s="255"/>
      <c r="Q201" s="255"/>
      <c r="R201" s="255"/>
      <c r="S201" s="255"/>
      <c r="T201" s="255"/>
      <c r="U201" s="341"/>
      <c r="V201" s="1442" t="s">
        <v>283</v>
      </c>
      <c r="W201" s="1443"/>
      <c r="X201" s="980" t="str">
        <f>$V$2</f>
        <v>Copepod</v>
      </c>
      <c r="Y201" s="980" t="str">
        <f>$W$2</f>
        <v>Ostracod</v>
      </c>
      <c r="Z201" s="980" t="str">
        <f>$X$2</f>
        <v>Cladocera</v>
      </c>
      <c r="AA201" s="980" t="str">
        <f>$Y$2</f>
        <v>Hemiptera: Corixidae (boatman)</v>
      </c>
      <c r="AB201" s="980" t="str">
        <f>$Z$2</f>
        <v>Annelida: Oligochaete</v>
      </c>
      <c r="AC201" s="980" t="str">
        <f>$AA$2</f>
        <v xml:space="preserve">Diptera: Chironomid </v>
      </c>
      <c r="AD201" s="980" t="str">
        <f>$AB$2</f>
        <v>Nematode</v>
      </c>
      <c r="AE201" s="980" t="str">
        <f>$AC$2</f>
        <v>Diptera: Ceratopogonidae</v>
      </c>
      <c r="AF201" s="980" t="str">
        <f>$AD$2</f>
        <v>Diptera: Ephydridae</v>
      </c>
      <c r="AG201" s="980" t="str">
        <f>$AE$2</f>
        <v>Annelida: Polychaete</v>
      </c>
    </row>
    <row r="202" spans="2:38" ht="18.75" thickBot="1">
      <c r="B202" s="355">
        <v>2018</v>
      </c>
      <c r="C202" s="343" t="s">
        <v>264</v>
      </c>
      <c r="D202" s="349"/>
      <c r="E202" s="344">
        <f t="shared" ref="E202:N202" si="40">E17</f>
        <v>24.633333333333333</v>
      </c>
      <c r="F202" s="344">
        <f t="shared" si="40"/>
        <v>180.2</v>
      </c>
      <c r="G202" s="344">
        <f t="shared" si="40"/>
        <v>13.766666666666666</v>
      </c>
      <c r="H202" s="344">
        <f t="shared" si="40"/>
        <v>1.7666666666666668</v>
      </c>
      <c r="I202" s="344">
        <f t="shared" si="40"/>
        <v>0</v>
      </c>
      <c r="J202" s="344">
        <f t="shared" si="40"/>
        <v>0</v>
      </c>
      <c r="K202" s="344">
        <f t="shared" si="40"/>
        <v>0</v>
      </c>
      <c r="L202" s="344">
        <f t="shared" si="40"/>
        <v>3.3333333333333333E-2</v>
      </c>
      <c r="M202" s="344">
        <f t="shared" si="40"/>
        <v>0</v>
      </c>
      <c r="N202" s="440">
        <f t="shared" si="40"/>
        <v>0</v>
      </c>
      <c r="O202" s="255"/>
      <c r="P202" s="255"/>
      <c r="Q202" s="255"/>
      <c r="R202" s="255"/>
      <c r="S202" s="255"/>
      <c r="T202" s="355">
        <v>2018</v>
      </c>
      <c r="U202" s="341"/>
      <c r="V202" s="343" t="s">
        <v>264</v>
      </c>
      <c r="W202" s="343"/>
      <c r="X202" s="348">
        <f t="shared" ref="X202:AG202" si="41">V17</f>
        <v>0</v>
      </c>
      <c r="Y202" s="348">
        <f t="shared" si="41"/>
        <v>10.193679918450561</v>
      </c>
      <c r="Z202" s="348">
        <f t="shared" si="41"/>
        <v>0</v>
      </c>
      <c r="AA202" s="348">
        <f t="shared" si="41"/>
        <v>0</v>
      </c>
      <c r="AB202" s="348">
        <f t="shared" si="41"/>
        <v>0</v>
      </c>
      <c r="AC202" s="348">
        <f t="shared" si="41"/>
        <v>0</v>
      </c>
      <c r="AD202" s="348">
        <f t="shared" si="41"/>
        <v>0</v>
      </c>
      <c r="AE202" s="348">
        <f t="shared" si="41"/>
        <v>285.42303771661574</v>
      </c>
      <c r="AF202" s="348">
        <f t="shared" si="41"/>
        <v>0</v>
      </c>
      <c r="AG202" s="348">
        <f t="shared" si="41"/>
        <v>0</v>
      </c>
    </row>
    <row r="203" spans="2:38" ht="18.75" thickBot="1">
      <c r="B203" s="355">
        <v>2018</v>
      </c>
      <c r="C203" s="342" t="s">
        <v>265</v>
      </c>
      <c r="D203" s="350"/>
      <c r="E203" s="301">
        <f t="shared" ref="E203:N203" si="42">LOG(E202+1,10)</f>
        <v>1.4088050850817684</v>
      </c>
      <c r="F203" s="302">
        <f t="shared" si="42"/>
        <v>2.2581581933407944</v>
      </c>
      <c r="G203" s="302">
        <f t="shared" si="42"/>
        <v>1.1692824715034069</v>
      </c>
      <c r="H203" s="302">
        <f t="shared" si="42"/>
        <v>0.44195683765641142</v>
      </c>
      <c r="I203" s="302">
        <f t="shared" si="42"/>
        <v>0</v>
      </c>
      <c r="J203" s="302">
        <f t="shared" si="42"/>
        <v>0</v>
      </c>
      <c r="K203" s="302">
        <f t="shared" si="42"/>
        <v>0</v>
      </c>
      <c r="L203" s="302">
        <f t="shared" si="42"/>
        <v>1.4240439114610284E-2</v>
      </c>
      <c r="M203" s="302">
        <f t="shared" si="42"/>
        <v>0</v>
      </c>
      <c r="N203" s="303">
        <f t="shared" si="42"/>
        <v>0</v>
      </c>
      <c r="O203" s="255"/>
      <c r="P203" s="255"/>
      <c r="Q203" s="255"/>
      <c r="R203" s="255"/>
      <c r="S203" s="255"/>
      <c r="T203" s="355">
        <v>2018</v>
      </c>
      <c r="U203" s="341"/>
      <c r="V203" s="1444" t="s">
        <v>265</v>
      </c>
      <c r="W203" s="1445"/>
      <c r="X203" s="301">
        <f t="shared" ref="X203:AG203" si="43">LOG(X202+1,10)</f>
        <v>0</v>
      </c>
      <c r="Y203" s="302">
        <f t="shared" si="43"/>
        <v>1.048972884164588</v>
      </c>
      <c r="Z203" s="302">
        <f t="shared" si="43"/>
        <v>0</v>
      </c>
      <c r="AA203" s="302">
        <f t="shared" si="43"/>
        <v>0</v>
      </c>
      <c r="AB203" s="302">
        <f t="shared" si="43"/>
        <v>0</v>
      </c>
      <c r="AC203" s="302">
        <f t="shared" si="43"/>
        <v>0</v>
      </c>
      <c r="AD203" s="302">
        <f t="shared" si="43"/>
        <v>0</v>
      </c>
      <c r="AE203" s="302">
        <f t="shared" si="43"/>
        <v>2.4570079464249988</v>
      </c>
      <c r="AF203" s="302">
        <f t="shared" si="43"/>
        <v>0</v>
      </c>
      <c r="AG203" s="303">
        <f t="shared" si="43"/>
        <v>0</v>
      </c>
    </row>
    <row r="204" spans="2:38" ht="18.75" thickBot="1">
      <c r="B204" s="355"/>
      <c r="C204" s="1422" t="s">
        <v>274</v>
      </c>
      <c r="D204" s="1423"/>
      <c r="E204" s="331">
        <v>20.387023832348376</v>
      </c>
      <c r="F204" s="331">
        <v>111.77793461442498</v>
      </c>
      <c r="G204" s="331">
        <v>10.337472289362294</v>
      </c>
      <c r="H204" s="331">
        <v>1.6360521589077368</v>
      </c>
      <c r="I204" s="331">
        <v>0</v>
      </c>
      <c r="J204" s="331">
        <v>0</v>
      </c>
      <c r="K204" s="331">
        <v>0</v>
      </c>
      <c r="L204" s="331">
        <v>3.3333333333333333E-2</v>
      </c>
      <c r="M204" s="331">
        <v>0</v>
      </c>
      <c r="N204" s="331">
        <v>0</v>
      </c>
      <c r="O204" s="331"/>
      <c r="P204" s="331"/>
      <c r="Q204" s="255"/>
      <c r="R204" s="255"/>
      <c r="S204" s="255"/>
      <c r="T204" s="355"/>
      <c r="U204" s="341"/>
      <c r="V204" s="1427"/>
      <c r="W204" s="1421"/>
      <c r="X204" s="1428"/>
      <c r="Y204" s="1417"/>
      <c r="Z204" s="1417"/>
      <c r="AA204" s="1417"/>
      <c r="AB204" s="1417"/>
      <c r="AC204" s="1417"/>
      <c r="AD204" s="1417"/>
      <c r="AE204" s="1417"/>
      <c r="AF204" s="1417"/>
      <c r="AG204" s="1429"/>
    </row>
    <row r="205" spans="2:38" ht="16.5" thickBot="1">
      <c r="C205" s="356" t="s">
        <v>273</v>
      </c>
      <c r="D205" s="269"/>
      <c r="E205" s="301">
        <f t="shared" ref="E205:N205" si="44">LOG(E204+1,10)</f>
        <v>1.3301503533832586</v>
      </c>
      <c r="F205" s="301">
        <f t="shared" si="44"/>
        <v>2.0522241367696976</v>
      </c>
      <c r="G205" s="301">
        <f t="shared" si="44"/>
        <v>1.0545162385826607</v>
      </c>
      <c r="H205" s="301">
        <f t="shared" si="44"/>
        <v>0.42095399928377147</v>
      </c>
      <c r="I205" s="301">
        <f t="shared" si="44"/>
        <v>0</v>
      </c>
      <c r="J205" s="301">
        <f t="shared" si="44"/>
        <v>0</v>
      </c>
      <c r="K205" s="301">
        <f t="shared" si="44"/>
        <v>0</v>
      </c>
      <c r="L205" s="301">
        <f t="shared" si="44"/>
        <v>1.4240439114610284E-2</v>
      </c>
      <c r="M205" s="301">
        <f t="shared" si="44"/>
        <v>0</v>
      </c>
      <c r="N205" s="301">
        <f t="shared" si="44"/>
        <v>0</v>
      </c>
      <c r="O205" s="301"/>
      <c r="P205" s="331"/>
      <c r="Q205" s="255"/>
      <c r="R205" s="255"/>
      <c r="S205" s="255"/>
      <c r="U205" s="341"/>
      <c r="V205" s="1446"/>
      <c r="W205" s="1447"/>
      <c r="X205" s="254"/>
      <c r="Y205" s="255"/>
      <c r="Z205" s="255"/>
      <c r="AA205" s="255"/>
      <c r="AB205" s="255"/>
      <c r="AC205" s="255"/>
      <c r="AD205" s="255"/>
      <c r="AE205" s="255"/>
      <c r="AF205" s="255"/>
      <c r="AG205" s="256"/>
    </row>
    <row r="206" spans="2:38" ht="18.75" thickBot="1">
      <c r="B206" s="354">
        <v>2019</v>
      </c>
      <c r="C206" s="357" t="s">
        <v>264</v>
      </c>
      <c r="D206" s="358"/>
      <c r="E206" s="344">
        <f t="shared" ref="E206:N206" si="45">E18</f>
        <v>36.879999999999995</v>
      </c>
      <c r="F206" s="344">
        <f t="shared" si="45"/>
        <v>32.96</v>
      </c>
      <c r="G206" s="344">
        <f t="shared" si="45"/>
        <v>9.4933333333333323</v>
      </c>
      <c r="H206" s="344">
        <f t="shared" si="45"/>
        <v>0.13333333333333333</v>
      </c>
      <c r="I206" s="344">
        <f t="shared" si="45"/>
        <v>2.6666666666666665E-2</v>
      </c>
      <c r="J206" s="344">
        <f t="shared" si="45"/>
        <v>0</v>
      </c>
      <c r="K206" s="344">
        <f t="shared" si="45"/>
        <v>0.08</v>
      </c>
      <c r="L206" s="344">
        <f t="shared" si="45"/>
        <v>2.6666666666666665E-2</v>
      </c>
      <c r="M206" s="344">
        <f t="shared" si="45"/>
        <v>0.24</v>
      </c>
      <c r="N206" s="440">
        <f t="shared" si="45"/>
        <v>0</v>
      </c>
      <c r="O206" s="255"/>
      <c r="P206" s="255"/>
      <c r="Q206" s="255"/>
      <c r="R206" s="255"/>
      <c r="S206" s="255"/>
      <c r="T206" s="354">
        <v>2019</v>
      </c>
      <c r="U206" s="341"/>
      <c r="V206" s="1448" t="s">
        <v>264</v>
      </c>
      <c r="W206" s="1449"/>
      <c r="X206" s="346">
        <f t="shared" ref="X206:AG206" si="46">V18</f>
        <v>65.88</v>
      </c>
      <c r="Y206" s="346">
        <f t="shared" si="46"/>
        <v>279.99</v>
      </c>
      <c r="Z206" s="346">
        <f t="shared" si="46"/>
        <v>312.93</v>
      </c>
      <c r="AA206" s="346">
        <f t="shared" si="46"/>
        <v>0</v>
      </c>
      <c r="AB206" s="346">
        <f t="shared" si="46"/>
        <v>0</v>
      </c>
      <c r="AC206" s="346">
        <f t="shared" si="46"/>
        <v>5.49</v>
      </c>
      <c r="AD206" s="346">
        <f t="shared" si="46"/>
        <v>126.27</v>
      </c>
      <c r="AE206" s="346">
        <f t="shared" si="46"/>
        <v>0</v>
      </c>
      <c r="AF206" s="346">
        <f t="shared" si="46"/>
        <v>0</v>
      </c>
      <c r="AG206" s="346">
        <f t="shared" si="46"/>
        <v>0</v>
      </c>
    </row>
    <row r="207" spans="2:38" ht="18.75" thickBot="1">
      <c r="B207" s="354">
        <v>2019</v>
      </c>
      <c r="C207" s="342" t="s">
        <v>265</v>
      </c>
      <c r="D207" s="350"/>
      <c r="E207" s="301">
        <f>LOG(E206+1,10)</f>
        <v>1.5784099703312355</v>
      </c>
      <c r="F207" s="302">
        <f t="shared" ref="F207:N207" si="47">LOG(F206+1,10)</f>
        <v>1.5309676815719149</v>
      </c>
      <c r="G207" s="302">
        <f t="shared" si="47"/>
        <v>1.0209134689673642</v>
      </c>
      <c r="H207" s="302">
        <f t="shared" si="47"/>
        <v>5.4357662322592669E-2</v>
      </c>
      <c r="I207" s="302">
        <f t="shared" si="47"/>
        <v>1.1429461780781802E-2</v>
      </c>
      <c r="J207" s="302">
        <f t="shared" si="47"/>
        <v>0</v>
      </c>
      <c r="K207" s="302">
        <f t="shared" si="47"/>
        <v>3.342375548694973E-2</v>
      </c>
      <c r="L207" s="302">
        <f t="shared" si="47"/>
        <v>1.1429461780781802E-2</v>
      </c>
      <c r="M207" s="302">
        <f t="shared" si="47"/>
        <v>9.3421685162235063E-2</v>
      </c>
      <c r="N207" s="303">
        <f t="shared" si="47"/>
        <v>0</v>
      </c>
      <c r="O207" s="255"/>
      <c r="P207" s="255"/>
      <c r="Q207" s="255"/>
      <c r="R207" s="255"/>
      <c r="S207" s="255"/>
      <c r="T207" s="354">
        <v>2019</v>
      </c>
      <c r="U207" s="341"/>
      <c r="V207" s="1444" t="s">
        <v>265</v>
      </c>
      <c r="W207" s="1445"/>
      <c r="X207" s="301">
        <f t="shared" ref="X207:AG207" si="48">LOG(X206+1,10)</f>
        <v>1.8252962644309598</v>
      </c>
      <c r="Y207" s="302">
        <f t="shared" si="48"/>
        <v>2.4486908643104268</v>
      </c>
      <c r="Z207" s="302">
        <f t="shared" si="48"/>
        <v>2.4968328200386911</v>
      </c>
      <c r="AA207" s="302">
        <f t="shared" si="48"/>
        <v>0</v>
      </c>
      <c r="AB207" s="302">
        <f t="shared" si="48"/>
        <v>0</v>
      </c>
      <c r="AC207" s="302">
        <f t="shared" si="48"/>
        <v>0.81224469680036915</v>
      </c>
      <c r="AD207" s="302">
        <f t="shared" si="48"/>
        <v>2.1047260441099742</v>
      </c>
      <c r="AE207" s="302">
        <f t="shared" si="48"/>
        <v>0</v>
      </c>
      <c r="AF207" s="302">
        <f t="shared" si="48"/>
        <v>0</v>
      </c>
      <c r="AG207" s="303">
        <f t="shared" si="48"/>
        <v>0</v>
      </c>
    </row>
    <row r="208" spans="2:38" ht="18.75" thickBot="1">
      <c r="B208" s="354"/>
      <c r="C208" s="1415" t="s">
        <v>274</v>
      </c>
      <c r="D208" s="1416"/>
      <c r="E208" s="301">
        <v>30.960292849605494</v>
      </c>
      <c r="F208" s="301">
        <v>16.161210075706304</v>
      </c>
      <c r="G208" s="301">
        <v>4.207168485652395</v>
      </c>
      <c r="H208" s="301">
        <v>0.10327955589886445</v>
      </c>
      <c r="I208" s="301">
        <v>2.6666666666666665E-2</v>
      </c>
      <c r="J208" s="301">
        <v>0</v>
      </c>
      <c r="K208" s="301">
        <v>8.0000000000000016E-2</v>
      </c>
      <c r="L208" s="301">
        <v>2.6666666666666665E-2</v>
      </c>
      <c r="M208" s="301">
        <v>0.24</v>
      </c>
      <c r="N208" s="301">
        <v>0</v>
      </c>
      <c r="O208" s="331"/>
      <c r="P208" s="331"/>
      <c r="Q208" s="255"/>
      <c r="R208" s="255"/>
      <c r="S208" s="255"/>
      <c r="T208" s="354"/>
      <c r="U208" s="341"/>
      <c r="V208" s="1420"/>
      <c r="W208" s="1421"/>
      <c r="X208" s="1417"/>
      <c r="Y208" s="1417"/>
      <c r="Z208" s="1417"/>
      <c r="AA208" s="1417"/>
      <c r="AB208" s="1417"/>
      <c r="AC208" s="1417"/>
      <c r="AD208" s="1417"/>
      <c r="AE208" s="1417"/>
      <c r="AF208" s="1417"/>
      <c r="AG208" s="1417"/>
    </row>
    <row r="209" spans="3:25" ht="16.5" thickBot="1">
      <c r="C209" s="254" t="s">
        <v>273</v>
      </c>
      <c r="D209" s="255"/>
      <c r="E209" s="301">
        <f t="shared" ref="E209:N209" si="49">LOG(E208+1,10)</f>
        <v>1.5046107500657651</v>
      </c>
      <c r="F209" s="301">
        <f t="shared" si="49"/>
        <v>1.2345479076778014</v>
      </c>
      <c r="G209" s="301">
        <f t="shared" si="49"/>
        <v>0.71660163014454226</v>
      </c>
      <c r="H209" s="301">
        <f t="shared" si="49"/>
        <v>4.2685570646174016E-2</v>
      </c>
      <c r="I209" s="301">
        <f t="shared" si="49"/>
        <v>1.1429461780781802E-2</v>
      </c>
      <c r="J209" s="301">
        <f t="shared" si="49"/>
        <v>0</v>
      </c>
      <c r="K209" s="301">
        <f t="shared" si="49"/>
        <v>3.342375548694973E-2</v>
      </c>
      <c r="L209" s="301">
        <f t="shared" si="49"/>
        <v>1.1429461780781802E-2</v>
      </c>
      <c r="M209" s="301">
        <f t="shared" si="49"/>
        <v>9.3421685162235063E-2</v>
      </c>
      <c r="N209" s="301">
        <f t="shared" si="49"/>
        <v>0</v>
      </c>
      <c r="O209" s="255"/>
      <c r="P209" s="255"/>
      <c r="Q209" s="255"/>
      <c r="R209" s="255"/>
      <c r="S209" s="255"/>
      <c r="T209" s="255"/>
      <c r="U209" s="341"/>
      <c r="V209" s="341"/>
      <c r="W209" s="341"/>
      <c r="X209" s="341"/>
      <c r="Y209" s="341"/>
    </row>
    <row r="210" spans="3:25">
      <c r="C210" s="254"/>
      <c r="D210" s="255"/>
      <c r="E210" s="255"/>
      <c r="F210" s="255"/>
      <c r="G210" s="255"/>
      <c r="H210" s="255"/>
      <c r="I210" s="255"/>
      <c r="J210" s="255"/>
      <c r="K210" s="255"/>
      <c r="L210" s="255"/>
      <c r="M210" s="255"/>
      <c r="N210" s="255"/>
      <c r="O210" s="255"/>
      <c r="P210" s="255"/>
      <c r="Q210" s="255"/>
      <c r="R210" s="255"/>
      <c r="S210" s="255"/>
      <c r="T210" s="255"/>
      <c r="U210" s="341"/>
      <c r="V210" s="341"/>
      <c r="W210" s="341"/>
      <c r="X210" s="341"/>
      <c r="Y210" s="341"/>
    </row>
    <row r="211" spans="3:25">
      <c r="C211" s="254"/>
      <c r="D211" s="255"/>
      <c r="E211" s="255"/>
      <c r="F211" s="255"/>
      <c r="G211" s="255"/>
      <c r="H211" s="255"/>
      <c r="I211" s="255"/>
      <c r="J211" s="255"/>
      <c r="K211" s="255"/>
      <c r="L211" s="255"/>
      <c r="M211" s="255"/>
      <c r="N211" s="255"/>
      <c r="O211" s="255"/>
      <c r="P211" s="255"/>
      <c r="Q211" s="255"/>
      <c r="R211" s="255"/>
      <c r="S211" s="255"/>
      <c r="T211" s="255"/>
      <c r="U211" s="341"/>
      <c r="V211" s="341"/>
      <c r="W211" s="341"/>
      <c r="X211" s="341"/>
      <c r="Y211" s="341"/>
    </row>
    <row r="212" spans="3:25">
      <c r="C212" s="254"/>
      <c r="D212" s="255"/>
      <c r="E212" s="255"/>
      <c r="F212" s="255"/>
      <c r="G212" s="255"/>
      <c r="H212" s="255"/>
      <c r="I212" s="255"/>
      <c r="J212" s="255"/>
      <c r="K212" s="255"/>
      <c r="L212" s="255"/>
      <c r="M212" s="255"/>
      <c r="N212" s="255"/>
      <c r="O212" s="255"/>
      <c r="P212" s="255"/>
      <c r="Q212" s="255"/>
      <c r="R212" s="255"/>
      <c r="S212" s="255"/>
      <c r="T212" s="255"/>
      <c r="U212" s="341"/>
      <c r="V212" s="341"/>
      <c r="W212" s="341"/>
      <c r="X212" s="341"/>
      <c r="Y212" s="341"/>
    </row>
    <row r="213" spans="3:25">
      <c r="C213" s="254"/>
      <c r="D213" s="255"/>
      <c r="E213" s="255"/>
      <c r="F213" s="255"/>
      <c r="G213" s="255"/>
      <c r="H213" s="255"/>
      <c r="I213" s="255"/>
      <c r="J213" s="255"/>
      <c r="K213" s="255"/>
      <c r="L213" s="255"/>
      <c r="M213" s="255"/>
      <c r="N213" s="255"/>
      <c r="O213" s="255"/>
      <c r="P213" s="255"/>
      <c r="Q213" s="255"/>
      <c r="R213" s="255"/>
      <c r="S213" s="255"/>
      <c r="T213" s="255"/>
      <c r="U213" s="341"/>
      <c r="V213" s="341"/>
      <c r="W213" s="341"/>
      <c r="X213" s="341"/>
      <c r="Y213" s="341"/>
    </row>
    <row r="214" spans="3:25">
      <c r="C214" s="254"/>
      <c r="D214" s="255"/>
      <c r="E214" s="255"/>
      <c r="F214" s="255"/>
      <c r="G214" s="255"/>
      <c r="H214" s="255"/>
      <c r="I214" s="255"/>
      <c r="J214" s="255"/>
      <c r="K214" s="255"/>
      <c r="L214" s="255"/>
      <c r="M214" s="255"/>
      <c r="N214" s="255"/>
      <c r="O214" s="255"/>
      <c r="P214" s="255"/>
      <c r="Q214" s="255"/>
      <c r="R214" s="255"/>
      <c r="S214" s="255"/>
      <c r="T214" s="255"/>
      <c r="U214" s="341"/>
      <c r="V214" s="341"/>
      <c r="W214" s="341"/>
      <c r="X214" s="341"/>
      <c r="Y214" s="341"/>
    </row>
    <row r="215" spans="3:25">
      <c r="C215" s="254"/>
      <c r="D215" s="255"/>
      <c r="E215" s="255"/>
      <c r="F215" s="255"/>
      <c r="G215" s="255"/>
      <c r="H215" s="255"/>
      <c r="I215" s="255"/>
      <c r="J215" s="255"/>
      <c r="K215" s="255"/>
      <c r="L215" s="255"/>
      <c r="M215" s="255"/>
      <c r="N215" s="255"/>
      <c r="O215" s="255"/>
      <c r="P215" s="255"/>
      <c r="Q215" s="255"/>
      <c r="R215" s="255"/>
      <c r="S215" s="255"/>
      <c r="T215" s="255"/>
      <c r="U215" s="341"/>
      <c r="V215" s="341"/>
      <c r="W215" s="341"/>
      <c r="X215" s="341"/>
      <c r="Y215" s="341"/>
    </row>
    <row r="216" spans="3:25">
      <c r="C216" s="254"/>
      <c r="D216" s="255"/>
      <c r="E216" s="255"/>
      <c r="F216" s="255"/>
      <c r="G216" s="255"/>
      <c r="H216" s="255"/>
      <c r="I216" s="255"/>
      <c r="J216" s="255"/>
      <c r="K216" s="255"/>
      <c r="L216" s="255"/>
      <c r="M216" s="255"/>
      <c r="N216" s="255"/>
      <c r="O216" s="255"/>
      <c r="P216" s="255"/>
      <c r="Q216" s="255"/>
      <c r="R216" s="255"/>
      <c r="S216" s="255"/>
      <c r="T216" s="255"/>
      <c r="U216" s="341"/>
      <c r="V216" s="341"/>
      <c r="W216" s="341"/>
      <c r="X216" s="341"/>
      <c r="Y216" s="341"/>
    </row>
    <row r="217" spans="3:25">
      <c r="C217" s="254"/>
      <c r="D217" s="255"/>
      <c r="E217" s="255"/>
      <c r="F217" s="255"/>
      <c r="G217" s="255"/>
      <c r="H217" s="255"/>
      <c r="I217" s="255"/>
      <c r="J217" s="255"/>
      <c r="K217" s="255"/>
      <c r="L217" s="255"/>
      <c r="M217" s="255"/>
      <c r="N217" s="255"/>
      <c r="O217" s="255"/>
      <c r="P217" s="255"/>
      <c r="Q217" s="255"/>
      <c r="R217" s="255"/>
      <c r="S217" s="255"/>
      <c r="T217" s="255"/>
      <c r="U217" s="341"/>
      <c r="V217" s="341"/>
      <c r="W217" s="341"/>
      <c r="X217" s="341"/>
      <c r="Y217" s="341"/>
    </row>
    <row r="218" spans="3:25">
      <c r="C218" s="254"/>
      <c r="D218" s="255"/>
      <c r="E218" s="255"/>
      <c r="F218" s="255"/>
      <c r="G218" s="255"/>
      <c r="H218" s="255"/>
      <c r="I218" s="255"/>
      <c r="J218" s="255"/>
      <c r="K218" s="255"/>
      <c r="L218" s="255"/>
      <c r="M218" s="255"/>
      <c r="N218" s="255"/>
      <c r="O218" s="255"/>
      <c r="P218" s="255"/>
      <c r="Q218" s="255"/>
      <c r="R218" s="255"/>
      <c r="S218" s="255"/>
      <c r="T218" s="255"/>
      <c r="U218" s="341"/>
      <c r="V218" s="341"/>
      <c r="W218" s="341"/>
      <c r="X218" s="341"/>
      <c r="Y218" s="341"/>
    </row>
    <row r="219" spans="3:25">
      <c r="C219" s="254"/>
      <c r="D219" s="255"/>
      <c r="E219" s="255"/>
      <c r="F219" s="255"/>
      <c r="G219" s="255"/>
      <c r="H219" s="255"/>
      <c r="I219" s="255"/>
      <c r="J219" s="255"/>
      <c r="K219" s="255"/>
      <c r="L219" s="255"/>
      <c r="M219" s="255"/>
      <c r="N219" s="255"/>
      <c r="O219" s="255"/>
      <c r="P219" s="255"/>
      <c r="Q219" s="255"/>
      <c r="R219" s="255"/>
      <c r="S219" s="255"/>
      <c r="T219" s="255"/>
      <c r="U219" s="341"/>
      <c r="V219" s="341"/>
      <c r="W219" s="341"/>
      <c r="X219" s="341"/>
      <c r="Y219" s="341"/>
    </row>
    <row r="220" spans="3:25">
      <c r="C220" s="254"/>
      <c r="D220" s="255"/>
      <c r="E220" s="255"/>
      <c r="F220" s="255"/>
      <c r="G220" s="255"/>
      <c r="H220" s="255"/>
      <c r="I220" s="255"/>
      <c r="J220" s="255"/>
      <c r="K220" s="255"/>
      <c r="L220" s="255"/>
      <c r="M220" s="255"/>
      <c r="N220" s="255"/>
      <c r="O220" s="255"/>
      <c r="P220" s="255"/>
      <c r="Q220" s="255"/>
      <c r="R220" s="255"/>
      <c r="S220" s="255"/>
      <c r="T220" s="255"/>
      <c r="U220" s="341"/>
      <c r="V220" s="341"/>
      <c r="W220" s="341"/>
      <c r="X220" s="341"/>
      <c r="Y220" s="341"/>
    </row>
    <row r="221" spans="3:25">
      <c r="C221" s="254"/>
      <c r="D221" s="255"/>
      <c r="E221" s="255"/>
      <c r="F221" s="255"/>
      <c r="G221" s="255"/>
      <c r="H221" s="255"/>
      <c r="I221" s="255"/>
      <c r="J221" s="255"/>
      <c r="K221" s="255"/>
      <c r="L221" s="255"/>
      <c r="M221" s="255"/>
      <c r="N221" s="255"/>
      <c r="O221" s="255"/>
      <c r="P221" s="255"/>
      <c r="Q221" s="255"/>
      <c r="R221" s="255"/>
      <c r="S221" s="255"/>
      <c r="T221" s="255"/>
      <c r="U221" s="341"/>
      <c r="V221" s="341"/>
      <c r="W221" s="341"/>
      <c r="X221" s="341"/>
      <c r="Y221" s="341"/>
    </row>
    <row r="222" spans="3:25">
      <c r="C222" s="254"/>
      <c r="D222" s="255"/>
      <c r="E222" s="255"/>
      <c r="F222" s="255"/>
      <c r="G222" s="255"/>
      <c r="H222" s="255"/>
      <c r="I222" s="255"/>
      <c r="J222" s="255"/>
      <c r="K222" s="255"/>
      <c r="L222" s="255"/>
      <c r="M222" s="255"/>
      <c r="N222" s="255"/>
      <c r="O222" s="255"/>
      <c r="P222" s="255"/>
      <c r="Q222" s="255"/>
      <c r="R222" s="255"/>
      <c r="S222" s="255"/>
      <c r="T222" s="255"/>
      <c r="U222" s="341"/>
      <c r="V222" s="341"/>
      <c r="W222" s="341"/>
      <c r="X222" s="341"/>
      <c r="Y222" s="341"/>
    </row>
    <row r="223" spans="3:25">
      <c r="C223" s="254"/>
      <c r="D223" s="255"/>
      <c r="E223" s="255"/>
      <c r="F223" s="255"/>
      <c r="G223" s="255"/>
      <c r="H223" s="255"/>
      <c r="I223" s="255"/>
      <c r="J223" s="255"/>
      <c r="K223" s="255"/>
      <c r="L223" s="255"/>
      <c r="M223" s="255"/>
      <c r="N223" s="255"/>
      <c r="O223" s="255"/>
      <c r="P223" s="255"/>
      <c r="Q223" s="255"/>
      <c r="R223" s="255"/>
      <c r="S223" s="255"/>
      <c r="T223" s="255"/>
      <c r="U223" s="341"/>
      <c r="V223" s="341"/>
      <c r="W223" s="341"/>
      <c r="X223" s="341"/>
      <c r="Y223" s="341"/>
    </row>
    <row r="224" spans="3:25">
      <c r="C224" s="254"/>
      <c r="D224" s="255"/>
      <c r="E224" s="255"/>
      <c r="F224" s="255"/>
      <c r="G224" s="255"/>
      <c r="H224" s="255"/>
      <c r="I224" s="255"/>
      <c r="J224" s="255"/>
      <c r="K224" s="255"/>
      <c r="L224" s="255"/>
      <c r="M224" s="255"/>
      <c r="N224" s="255"/>
      <c r="O224" s="255"/>
      <c r="P224" s="255"/>
      <c r="Q224" s="255"/>
      <c r="R224" s="255"/>
      <c r="S224" s="255"/>
      <c r="T224" s="255"/>
      <c r="U224" s="341"/>
      <c r="V224" s="341"/>
      <c r="W224" s="341"/>
      <c r="X224" s="341"/>
      <c r="Y224" s="341"/>
    </row>
    <row r="225" spans="2:38">
      <c r="C225" s="254"/>
      <c r="D225" s="255"/>
      <c r="E225" s="255"/>
      <c r="F225" s="255"/>
      <c r="G225" s="255"/>
      <c r="H225" s="255"/>
      <c r="I225" s="255"/>
      <c r="J225" s="255"/>
      <c r="K225" s="255"/>
      <c r="L225" s="255"/>
      <c r="M225" s="255"/>
      <c r="N225" s="255"/>
      <c r="O225" s="255"/>
      <c r="P225" s="255"/>
      <c r="Q225" s="255"/>
      <c r="R225" s="255"/>
      <c r="S225" s="255"/>
      <c r="T225" s="255"/>
      <c r="U225" s="341"/>
      <c r="V225" s="341"/>
      <c r="W225" s="341"/>
      <c r="X225" s="341"/>
      <c r="Y225" s="341"/>
    </row>
    <row r="226" spans="2:38">
      <c r="C226" s="254"/>
      <c r="D226" s="255"/>
      <c r="E226" s="255"/>
      <c r="F226" s="255"/>
      <c r="G226" s="255"/>
      <c r="H226" s="255"/>
      <c r="I226" s="255"/>
      <c r="J226" s="255"/>
      <c r="K226" s="255"/>
      <c r="L226" s="255"/>
      <c r="M226" s="255"/>
      <c r="N226" s="255"/>
      <c r="O226" s="255"/>
      <c r="P226" s="255"/>
      <c r="Q226" s="255"/>
      <c r="R226" s="255"/>
      <c r="S226" s="255"/>
      <c r="T226" s="255"/>
      <c r="U226" s="341"/>
      <c r="V226" s="341"/>
      <c r="W226" s="341"/>
      <c r="X226" s="341"/>
      <c r="Y226" s="341"/>
    </row>
    <row r="227" spans="2:38">
      <c r="C227" s="254"/>
      <c r="D227" s="255"/>
      <c r="E227" s="255"/>
      <c r="F227" s="255"/>
      <c r="G227" s="255"/>
      <c r="H227" s="255"/>
      <c r="I227" s="255"/>
      <c r="J227" s="255"/>
      <c r="K227" s="255"/>
      <c r="L227" s="255"/>
      <c r="M227" s="255"/>
      <c r="N227" s="255"/>
      <c r="O227" s="255"/>
      <c r="P227" s="255"/>
      <c r="Q227" s="255"/>
      <c r="R227" s="255"/>
      <c r="S227" s="255"/>
      <c r="T227" s="255"/>
      <c r="U227" s="341"/>
      <c r="V227" s="341"/>
      <c r="W227" s="341"/>
      <c r="X227" s="341"/>
      <c r="Y227" s="341"/>
    </row>
    <row r="228" spans="2:38">
      <c r="C228" s="254"/>
      <c r="D228" s="255"/>
      <c r="E228" s="255"/>
      <c r="F228" s="255"/>
      <c r="G228" s="255"/>
      <c r="H228" s="255"/>
      <c r="I228" s="255"/>
      <c r="J228" s="255"/>
      <c r="K228" s="255"/>
      <c r="L228" s="255"/>
      <c r="M228" s="255"/>
      <c r="N228" s="255"/>
      <c r="O228" s="255"/>
      <c r="P228" s="255"/>
      <c r="Q228" s="255"/>
      <c r="R228" s="255"/>
      <c r="S228" s="255"/>
      <c r="T228" s="255"/>
      <c r="U228" s="341"/>
      <c r="V228" s="341"/>
      <c r="W228" s="341"/>
      <c r="X228" s="341"/>
      <c r="Y228" s="341"/>
    </row>
    <row r="229" spans="2:38">
      <c r="C229" s="254"/>
      <c r="D229" s="255"/>
      <c r="E229" s="255"/>
      <c r="F229" s="255"/>
      <c r="G229" s="255"/>
      <c r="H229" s="255"/>
      <c r="I229" s="255"/>
      <c r="J229" s="255"/>
      <c r="K229" s="255"/>
      <c r="L229" s="255"/>
      <c r="M229" s="255"/>
      <c r="N229" s="255"/>
      <c r="O229" s="255"/>
      <c r="P229" s="255"/>
      <c r="Q229" s="255"/>
      <c r="R229" s="255"/>
      <c r="S229" s="255"/>
      <c r="T229" s="255"/>
      <c r="U229" s="341"/>
      <c r="V229" s="341"/>
      <c r="W229" s="341"/>
      <c r="X229" s="341"/>
      <c r="Y229" s="341"/>
    </row>
    <row r="230" spans="2:38">
      <c r="C230" s="254"/>
      <c r="D230" s="255"/>
      <c r="E230" s="255"/>
      <c r="F230" s="255"/>
      <c r="G230" s="255"/>
      <c r="H230" s="255"/>
      <c r="I230" s="255"/>
      <c r="J230" s="255"/>
      <c r="K230" s="255"/>
      <c r="L230" s="255"/>
      <c r="M230" s="255"/>
      <c r="N230" s="255"/>
      <c r="O230" s="255"/>
      <c r="P230" s="255"/>
      <c r="Q230" s="255"/>
      <c r="R230" s="255"/>
      <c r="S230" s="255"/>
      <c r="T230" s="255"/>
      <c r="U230" s="341"/>
      <c r="V230" s="341"/>
      <c r="W230" s="341"/>
      <c r="X230" s="341"/>
      <c r="Y230" s="341"/>
    </row>
    <row r="231" spans="2:38">
      <c r="C231" s="254"/>
      <c r="D231" s="255"/>
      <c r="E231" s="255"/>
      <c r="F231" s="255"/>
      <c r="G231" s="255"/>
      <c r="H231" s="255"/>
      <c r="I231" s="255"/>
      <c r="J231" s="255"/>
      <c r="K231" s="255"/>
      <c r="L231" s="255"/>
      <c r="M231" s="255"/>
      <c r="N231" s="255"/>
      <c r="O231" s="255"/>
      <c r="P231" s="255"/>
      <c r="Q231" s="255"/>
      <c r="R231" s="255"/>
      <c r="S231" s="255"/>
      <c r="T231" s="255"/>
      <c r="U231" s="341"/>
      <c r="V231" s="341"/>
      <c r="W231" s="341"/>
      <c r="X231" s="341"/>
      <c r="Y231" s="341"/>
    </row>
    <row r="232" spans="2:38">
      <c r="C232" s="254"/>
      <c r="D232" s="255"/>
      <c r="E232" s="255"/>
      <c r="F232" s="255"/>
      <c r="G232" s="255"/>
      <c r="H232" s="255"/>
      <c r="I232" s="255"/>
      <c r="J232" s="255"/>
      <c r="K232" s="255"/>
      <c r="L232" s="255"/>
      <c r="M232" s="255"/>
      <c r="N232" s="255"/>
      <c r="O232" s="255"/>
      <c r="P232" s="255"/>
      <c r="Q232" s="255"/>
      <c r="R232" s="255"/>
      <c r="S232" s="255"/>
      <c r="T232" s="255"/>
      <c r="U232" s="341"/>
      <c r="V232" s="341"/>
      <c r="W232" s="341"/>
      <c r="X232" s="341"/>
      <c r="Y232" s="341"/>
    </row>
    <row r="233" spans="2:38">
      <c r="C233" s="254"/>
      <c r="D233" s="255"/>
      <c r="E233" s="255"/>
      <c r="F233" s="255"/>
      <c r="G233" s="255"/>
      <c r="H233" s="255"/>
      <c r="I233" s="255"/>
      <c r="J233" s="255"/>
      <c r="K233" s="255"/>
      <c r="L233" s="255"/>
      <c r="M233" s="255"/>
      <c r="N233" s="255"/>
      <c r="O233" s="255"/>
      <c r="P233" s="255"/>
      <c r="Q233" s="255"/>
      <c r="R233" s="255"/>
      <c r="S233" s="255"/>
      <c r="T233" s="255"/>
      <c r="U233" s="341"/>
      <c r="V233" s="341"/>
      <c r="W233" s="341"/>
      <c r="X233" s="341"/>
      <c r="Y233" s="341"/>
    </row>
    <row r="234" spans="2:38">
      <c r="C234" s="254"/>
      <c r="D234" s="255"/>
      <c r="E234" s="255"/>
      <c r="F234" s="255"/>
      <c r="G234" s="255"/>
      <c r="H234" s="255"/>
      <c r="I234" s="255"/>
      <c r="J234" s="255"/>
      <c r="K234" s="255"/>
      <c r="L234" s="255"/>
      <c r="M234" s="255"/>
      <c r="N234" s="255"/>
      <c r="O234" s="255"/>
      <c r="P234" s="255"/>
      <c r="Q234" s="255"/>
      <c r="R234" s="255"/>
      <c r="S234" s="255"/>
      <c r="T234" s="255"/>
      <c r="U234" s="341"/>
      <c r="V234" s="341"/>
      <c r="W234" s="341"/>
      <c r="X234" s="341"/>
      <c r="Y234" s="341"/>
    </row>
    <row r="235" spans="2:38">
      <c r="C235" s="254"/>
      <c r="D235" s="255"/>
      <c r="E235" s="255"/>
      <c r="F235" s="255"/>
      <c r="G235" s="255"/>
      <c r="H235" s="255"/>
      <c r="I235" s="255"/>
      <c r="J235" s="255"/>
      <c r="K235" s="255"/>
      <c r="L235" s="255"/>
      <c r="M235" s="255"/>
      <c r="N235" s="255"/>
      <c r="O235" s="255"/>
      <c r="P235" s="255"/>
      <c r="Q235" s="255"/>
      <c r="R235" s="255"/>
      <c r="S235" s="255"/>
      <c r="T235" s="255"/>
      <c r="U235" s="341"/>
      <c r="V235" s="341"/>
      <c r="W235" s="341"/>
      <c r="X235" s="341"/>
      <c r="Y235" s="341"/>
    </row>
    <row r="236" spans="2:38" ht="18.75" thickBot="1">
      <c r="B236" s="263"/>
      <c r="C236" s="351"/>
      <c r="D236" s="351"/>
      <c r="E236" s="351"/>
      <c r="F236" s="351"/>
      <c r="G236" s="351"/>
      <c r="H236" s="351"/>
      <c r="I236" s="351"/>
      <c r="J236" s="351"/>
      <c r="K236" s="351"/>
      <c r="L236" s="351"/>
      <c r="M236" s="351"/>
      <c r="N236" s="351"/>
      <c r="O236" s="263"/>
      <c r="P236" s="263"/>
      <c r="Q236" s="263"/>
      <c r="R236" s="263"/>
      <c r="S236" s="263"/>
      <c r="T236" s="263"/>
      <c r="U236" s="351"/>
      <c r="V236" s="351"/>
      <c r="W236" s="351"/>
      <c r="X236" s="352"/>
      <c r="Y236" s="352"/>
      <c r="Z236" s="352"/>
      <c r="AA236" s="353"/>
      <c r="AB236" s="353"/>
      <c r="AC236" s="353"/>
      <c r="AD236" s="353"/>
      <c r="AE236" s="353"/>
      <c r="AF236" s="353"/>
      <c r="AG236" s="353"/>
      <c r="AH236" s="353"/>
      <c r="AI236" s="353"/>
      <c r="AJ236" s="353"/>
      <c r="AK236" s="351"/>
      <c r="AL236" s="351"/>
    </row>
    <row r="237" spans="2:38" ht="126" thickBot="1">
      <c r="B237" s="287" t="s">
        <v>284</v>
      </c>
      <c r="C237" s="1433" t="s">
        <v>285</v>
      </c>
      <c r="D237" s="1434"/>
      <c r="E237" s="821" t="str">
        <f>$E$2</f>
        <v>Copepod</v>
      </c>
      <c r="F237" s="821" t="str">
        <f>$F$2</f>
        <v>Cladocera</v>
      </c>
      <c r="G237" s="821" t="str">
        <f>$G$2</f>
        <v>Ostracod</v>
      </c>
      <c r="H237" s="821" t="str">
        <f>$H$2</f>
        <v>Hemiptera: Corixidae (boatman)</v>
      </c>
      <c r="I237" s="821" t="str">
        <f>$I$2</f>
        <v>Coleoptera sp.</v>
      </c>
      <c r="J237" s="821" t="str">
        <f>$J$2</f>
        <v>Diptera: Ephydridae</v>
      </c>
      <c r="K237" s="821" t="str">
        <f>$K$2</f>
        <v xml:space="preserve">Diptera: Chironomid </v>
      </c>
      <c r="L237" s="821" t="str">
        <f>$L$2</f>
        <v>Diptera: Ceratopogonidae</v>
      </c>
      <c r="M237" s="821" t="str">
        <f>$M$2</f>
        <v>Nematode</v>
      </c>
      <c r="N237" s="821" t="str">
        <f>$N$2</f>
        <v>Annelida: Oligochaete</v>
      </c>
      <c r="O237" s="255"/>
      <c r="P237" s="255"/>
      <c r="Q237" s="255"/>
      <c r="R237" s="255"/>
      <c r="S237" s="255"/>
      <c r="T237" s="255"/>
      <c r="U237" s="341"/>
      <c r="V237" s="1442" t="s">
        <v>286</v>
      </c>
      <c r="W237" s="1443"/>
      <c r="X237" s="980" t="str">
        <f>$V$2</f>
        <v>Copepod</v>
      </c>
      <c r="Y237" s="980" t="str">
        <f>$W$2</f>
        <v>Ostracod</v>
      </c>
      <c r="Z237" s="980" t="str">
        <f>$X$2</f>
        <v>Cladocera</v>
      </c>
      <c r="AA237" s="980" t="str">
        <f>$Y$2</f>
        <v>Hemiptera: Corixidae (boatman)</v>
      </c>
      <c r="AB237" s="980" t="str">
        <f>$Z$2</f>
        <v>Annelida: Oligochaete</v>
      </c>
      <c r="AC237" s="980" t="str">
        <f>$AA$2</f>
        <v xml:space="preserve">Diptera: Chironomid </v>
      </c>
      <c r="AD237" s="980" t="str">
        <f>$AB$2</f>
        <v>Nematode</v>
      </c>
      <c r="AE237" s="980" t="str">
        <f>$AC$2</f>
        <v>Diptera: Ceratopogonidae</v>
      </c>
      <c r="AF237" s="980" t="str">
        <f>$AD$2</f>
        <v>Diptera: Ephydridae</v>
      </c>
      <c r="AG237" s="980" t="str">
        <f>$AE$2</f>
        <v>Annelida: Polychaete</v>
      </c>
    </row>
    <row r="238" spans="2:38" ht="18.75" thickBot="1">
      <c r="B238" s="355">
        <v>2018</v>
      </c>
      <c r="C238" s="343" t="s">
        <v>264</v>
      </c>
      <c r="D238" s="349"/>
      <c r="E238" s="344">
        <f t="shared" ref="E238:N238" si="50">E21</f>
        <v>26.476190476190478</v>
      </c>
      <c r="F238" s="344">
        <f t="shared" si="50"/>
        <v>0.19047619047619047</v>
      </c>
      <c r="G238" s="344">
        <f t="shared" si="50"/>
        <v>1.8476190476190479</v>
      </c>
      <c r="H238" s="344">
        <f t="shared" si="50"/>
        <v>4.8952380952380947</v>
      </c>
      <c r="I238" s="344">
        <f t="shared" si="50"/>
        <v>1.9047619047619046E-2</v>
      </c>
      <c r="J238" s="344">
        <f t="shared" si="50"/>
        <v>0.26666666666666666</v>
      </c>
      <c r="K238" s="344">
        <f t="shared" si="50"/>
        <v>0</v>
      </c>
      <c r="L238" s="344">
        <f t="shared" si="50"/>
        <v>0.32380952380952382</v>
      </c>
      <c r="M238" s="344">
        <f t="shared" si="50"/>
        <v>0</v>
      </c>
      <c r="N238" s="344">
        <f t="shared" si="50"/>
        <v>0</v>
      </c>
      <c r="O238" s="255"/>
      <c r="P238" s="255"/>
      <c r="Q238" s="255"/>
      <c r="R238" s="255"/>
      <c r="S238" s="255"/>
      <c r="T238" s="355">
        <v>2018</v>
      </c>
      <c r="U238" s="341"/>
      <c r="V238" s="343" t="s">
        <v>264</v>
      </c>
      <c r="W238" s="343"/>
      <c r="X238" s="348">
        <f t="shared" ref="X238:AG238" si="51">V17</f>
        <v>0</v>
      </c>
      <c r="Y238" s="348">
        <f t="shared" si="51"/>
        <v>10.193679918450561</v>
      </c>
      <c r="Z238" s="348">
        <f t="shared" si="51"/>
        <v>0</v>
      </c>
      <c r="AA238" s="348">
        <f t="shared" si="51"/>
        <v>0</v>
      </c>
      <c r="AB238" s="348">
        <f t="shared" si="51"/>
        <v>0</v>
      </c>
      <c r="AC238" s="348">
        <f t="shared" si="51"/>
        <v>0</v>
      </c>
      <c r="AD238" s="348">
        <f t="shared" si="51"/>
        <v>0</v>
      </c>
      <c r="AE238" s="348">
        <f t="shared" si="51"/>
        <v>285.42303771661574</v>
      </c>
      <c r="AF238" s="348">
        <f t="shared" si="51"/>
        <v>0</v>
      </c>
      <c r="AG238" s="348">
        <f t="shared" si="51"/>
        <v>0</v>
      </c>
    </row>
    <row r="239" spans="2:38" ht="18.75" thickBot="1">
      <c r="B239" s="355">
        <v>2018</v>
      </c>
      <c r="C239" s="342" t="s">
        <v>265</v>
      </c>
      <c r="D239" s="350"/>
      <c r="E239" s="301">
        <f t="shared" ref="E239:N241" si="52">LOG(E238+1,10)</f>
        <v>1.438956518421812</v>
      </c>
      <c r="F239" s="301">
        <f t="shared" ref="F239:N239" si="53">LOG(F238+1,10)</f>
        <v>7.5720713938118328E-2</v>
      </c>
      <c r="G239" s="301">
        <f t="shared" si="53"/>
        <v>0.45448188925449168</v>
      </c>
      <c r="H239" s="301">
        <f t="shared" si="53"/>
        <v>0.77050134995017983</v>
      </c>
      <c r="I239" s="301">
        <f t="shared" si="53"/>
        <v>8.1944786152715384E-3</v>
      </c>
      <c r="J239" s="301">
        <f t="shared" si="53"/>
        <v>0.10266234189714768</v>
      </c>
      <c r="K239" s="301">
        <f t="shared" si="53"/>
        <v>0</v>
      </c>
      <c r="L239" s="301">
        <f t="shared" si="53"/>
        <v>0.12182550118415698</v>
      </c>
      <c r="M239" s="301">
        <f t="shared" si="53"/>
        <v>0</v>
      </c>
      <c r="N239" s="441">
        <f t="shared" si="53"/>
        <v>0</v>
      </c>
      <c r="O239" s="255"/>
      <c r="P239" s="255"/>
      <c r="Q239" s="255"/>
      <c r="R239" s="255"/>
      <c r="S239" s="255"/>
      <c r="T239" s="355">
        <v>2018</v>
      </c>
      <c r="U239" s="341"/>
      <c r="V239" s="1444" t="s">
        <v>265</v>
      </c>
      <c r="W239" s="1445"/>
      <c r="X239" s="301">
        <f t="shared" ref="X239" si="54">LOG(X238+1,10)</f>
        <v>0</v>
      </c>
      <c r="Y239" s="301">
        <f t="shared" ref="Y239:AG239" si="55">LOG(Y238+1,10)</f>
        <v>1.048972884164588</v>
      </c>
      <c r="Z239" s="301">
        <f t="shared" si="55"/>
        <v>0</v>
      </c>
      <c r="AA239" s="301">
        <f t="shared" si="55"/>
        <v>0</v>
      </c>
      <c r="AB239" s="301">
        <f t="shared" si="55"/>
        <v>0</v>
      </c>
      <c r="AC239" s="301">
        <f t="shared" si="55"/>
        <v>0</v>
      </c>
      <c r="AD239" s="301">
        <f t="shared" si="55"/>
        <v>0</v>
      </c>
      <c r="AE239" s="301">
        <f t="shared" si="55"/>
        <v>2.4570079464249988</v>
      </c>
      <c r="AF239" s="301">
        <f t="shared" si="55"/>
        <v>0</v>
      </c>
      <c r="AG239" s="441">
        <f t="shared" si="55"/>
        <v>0</v>
      </c>
    </row>
    <row r="240" spans="2:38" ht="18.75" thickBot="1">
      <c r="B240" s="355"/>
      <c r="C240" s="1422" t="s">
        <v>274</v>
      </c>
      <c r="D240" s="1423"/>
      <c r="E240" s="1428">
        <v>11.895483368294949</v>
      </c>
      <c r="F240" s="1428">
        <v>0.1083093467252824</v>
      </c>
      <c r="G240" s="1428">
        <v>1.0118571417366418</v>
      </c>
      <c r="H240" s="1428">
        <v>2.6821320250029608</v>
      </c>
      <c r="I240" s="1428">
        <v>1.9047619047619046E-2</v>
      </c>
      <c r="J240" s="1428">
        <v>0.26666666666666666</v>
      </c>
      <c r="K240" s="1428">
        <v>0</v>
      </c>
      <c r="L240" s="1428">
        <v>0.21352599010539985</v>
      </c>
      <c r="M240" s="1428">
        <v>0</v>
      </c>
      <c r="N240" s="1431">
        <v>0</v>
      </c>
      <c r="O240" s="255"/>
      <c r="P240" s="255"/>
      <c r="Q240" s="255"/>
      <c r="R240" s="255"/>
      <c r="S240" s="255"/>
      <c r="T240" s="355"/>
      <c r="U240" s="341"/>
      <c r="V240" s="1427"/>
      <c r="W240" s="1421"/>
      <c r="X240" s="1428"/>
      <c r="Y240" s="1417"/>
      <c r="Z240" s="1417"/>
      <c r="AA240" s="1417"/>
      <c r="AB240" s="1417"/>
      <c r="AC240" s="1417"/>
      <c r="AD240" s="1417"/>
      <c r="AE240" s="1417"/>
      <c r="AF240" s="1417"/>
      <c r="AG240" s="1429"/>
    </row>
    <row r="241" spans="2:33" ht="16.5" thickBot="1">
      <c r="C241" s="356" t="s">
        <v>273</v>
      </c>
      <c r="D241" s="269"/>
      <c r="E241" s="301">
        <f t="shared" si="52"/>
        <v>1.1104376256712283</v>
      </c>
      <c r="F241" s="301">
        <f t="shared" si="52"/>
        <v>4.4660995793828144E-2</v>
      </c>
      <c r="G241" s="301">
        <f t="shared" si="52"/>
        <v>0.30359713902892843</v>
      </c>
      <c r="H241" s="301">
        <f t="shared" si="52"/>
        <v>0.56609935633049124</v>
      </c>
      <c r="I241" s="301">
        <f t="shared" si="52"/>
        <v>8.1944786152715384E-3</v>
      </c>
      <c r="J241" s="301">
        <f t="shared" si="52"/>
        <v>0.10266234189714768</v>
      </c>
      <c r="K241" s="301">
        <f t="shared" si="52"/>
        <v>0</v>
      </c>
      <c r="L241" s="301">
        <f t="shared" si="52"/>
        <v>8.4049082059373073E-2</v>
      </c>
      <c r="M241" s="301">
        <f t="shared" si="52"/>
        <v>0</v>
      </c>
      <c r="N241" s="301">
        <f t="shared" si="52"/>
        <v>0</v>
      </c>
      <c r="O241" s="255"/>
      <c r="P241" s="255"/>
      <c r="Q241" s="255"/>
      <c r="R241" s="255"/>
      <c r="S241" s="255"/>
      <c r="U241" s="341"/>
      <c r="V241" s="1446"/>
      <c r="W241" s="1447"/>
      <c r="X241" s="254"/>
      <c r="Y241" s="255"/>
      <c r="Z241" s="255"/>
      <c r="AA241" s="255"/>
      <c r="AB241" s="255"/>
      <c r="AC241" s="255"/>
      <c r="AD241" s="255"/>
      <c r="AE241" s="255"/>
      <c r="AF241" s="255"/>
      <c r="AG241" s="256"/>
    </row>
    <row r="242" spans="2:33" ht="18.75" thickBot="1">
      <c r="B242" s="354">
        <v>2019</v>
      </c>
      <c r="C242" s="343" t="s">
        <v>264</v>
      </c>
      <c r="D242" s="349"/>
      <c r="E242" s="344">
        <f t="shared" ref="E242:N242" si="56">E22</f>
        <v>2.8266666666666667</v>
      </c>
      <c r="F242" s="344">
        <f t="shared" si="56"/>
        <v>25.413333333333334</v>
      </c>
      <c r="G242" s="344">
        <f t="shared" si="56"/>
        <v>4.879999999999999</v>
      </c>
      <c r="H242" s="344">
        <f t="shared" si="56"/>
        <v>4.3466666666666658</v>
      </c>
      <c r="I242" s="344">
        <f t="shared" si="56"/>
        <v>0</v>
      </c>
      <c r="J242" s="344">
        <f t="shared" si="56"/>
        <v>0</v>
      </c>
      <c r="K242" s="344">
        <f t="shared" si="56"/>
        <v>0.10666666666666666</v>
      </c>
      <c r="L242" s="344">
        <f t="shared" si="56"/>
        <v>5.333333333333333E-2</v>
      </c>
      <c r="M242" s="344">
        <f t="shared" si="56"/>
        <v>0.04</v>
      </c>
      <c r="N242" s="344">
        <f t="shared" si="56"/>
        <v>0</v>
      </c>
      <c r="O242" s="255"/>
      <c r="P242" s="255"/>
      <c r="Q242" s="255"/>
      <c r="R242" s="255"/>
      <c r="S242" s="255"/>
      <c r="T242" s="354">
        <v>2019</v>
      </c>
      <c r="U242" s="341"/>
      <c r="V242" s="1448" t="s">
        <v>264</v>
      </c>
      <c r="W242" s="1449"/>
      <c r="X242" s="346">
        <f t="shared" ref="X242:AG242" si="57">V18</f>
        <v>65.88</v>
      </c>
      <c r="Y242" s="346">
        <f t="shared" si="57"/>
        <v>279.99</v>
      </c>
      <c r="Z242" s="346">
        <f t="shared" si="57"/>
        <v>312.93</v>
      </c>
      <c r="AA242" s="346">
        <f t="shared" si="57"/>
        <v>0</v>
      </c>
      <c r="AB242" s="346">
        <f t="shared" si="57"/>
        <v>0</v>
      </c>
      <c r="AC242" s="346">
        <f t="shared" si="57"/>
        <v>5.49</v>
      </c>
      <c r="AD242" s="346">
        <f t="shared" si="57"/>
        <v>126.27</v>
      </c>
      <c r="AE242" s="346">
        <f t="shared" si="57"/>
        <v>0</v>
      </c>
      <c r="AF242" s="346">
        <f t="shared" si="57"/>
        <v>0</v>
      </c>
      <c r="AG242" s="346">
        <f t="shared" si="57"/>
        <v>0</v>
      </c>
    </row>
    <row r="243" spans="2:33" ht="18.75" thickBot="1">
      <c r="B243" s="354">
        <v>2019</v>
      </c>
      <c r="C243" s="342" t="s">
        <v>265</v>
      </c>
      <c r="D243" s="350"/>
      <c r="E243" s="301">
        <f>LOG(E242+1,10)</f>
        <v>0.58282063334229217</v>
      </c>
      <c r="F243" s="301">
        <f t="shared" ref="F243:N243" si="58">LOG(F242+1,10)</f>
        <v>1.421823212146847</v>
      </c>
      <c r="G243" s="301">
        <f t="shared" si="58"/>
        <v>0.7693773260761384</v>
      </c>
      <c r="H243" s="301">
        <f t="shared" si="58"/>
        <v>0.72808310922848207</v>
      </c>
      <c r="I243" s="301">
        <f t="shared" si="58"/>
        <v>0</v>
      </c>
      <c r="J243" s="301">
        <f t="shared" si="58"/>
        <v>0</v>
      </c>
      <c r="K243" s="301">
        <f t="shared" si="58"/>
        <v>4.4016828984373861E-2</v>
      </c>
      <c r="L243" s="301">
        <f t="shared" si="58"/>
        <v>2.2565827898741338E-2</v>
      </c>
      <c r="M243" s="301">
        <f t="shared" si="58"/>
        <v>1.7033339298780367E-2</v>
      </c>
      <c r="N243" s="441">
        <f t="shared" si="58"/>
        <v>0</v>
      </c>
      <c r="O243" s="255"/>
      <c r="P243" s="255"/>
      <c r="Q243" s="255"/>
      <c r="R243" s="255"/>
      <c r="S243" s="255"/>
      <c r="T243" s="354">
        <v>2019</v>
      </c>
      <c r="U243" s="341"/>
      <c r="V243" s="1444" t="s">
        <v>265</v>
      </c>
      <c r="W243" s="1445"/>
      <c r="X243" s="301">
        <f t="shared" ref="X243" si="59">LOG(X242+1,10)</f>
        <v>1.8252962644309598</v>
      </c>
      <c r="Y243" s="301">
        <f t="shared" ref="Y243:AG243" si="60">LOG(Y242+1,10)</f>
        <v>2.4486908643104268</v>
      </c>
      <c r="Z243" s="301">
        <f t="shared" si="60"/>
        <v>2.4968328200386911</v>
      </c>
      <c r="AA243" s="301">
        <f t="shared" si="60"/>
        <v>0</v>
      </c>
      <c r="AB243" s="301">
        <f t="shared" si="60"/>
        <v>0</v>
      </c>
      <c r="AC243" s="301">
        <f t="shared" si="60"/>
        <v>0.81224469680036915</v>
      </c>
      <c r="AD243" s="301">
        <f t="shared" si="60"/>
        <v>2.1047260441099742</v>
      </c>
      <c r="AE243" s="301">
        <f t="shared" si="60"/>
        <v>0</v>
      </c>
      <c r="AF243" s="301">
        <f t="shared" si="60"/>
        <v>0</v>
      </c>
      <c r="AG243" s="441">
        <f t="shared" si="60"/>
        <v>0</v>
      </c>
    </row>
    <row r="244" spans="2:33" ht="18.75" thickBot="1">
      <c r="B244" s="354"/>
      <c r="C244" s="1415" t="s">
        <v>274</v>
      </c>
      <c r="D244" s="1416"/>
      <c r="E244" s="301">
        <v>2.2478346233268942</v>
      </c>
      <c r="F244" s="301">
        <v>32.71147342794513</v>
      </c>
      <c r="G244" s="301">
        <v>3.2500130725587986</v>
      </c>
      <c r="H244" s="301">
        <v>0.28641975308641981</v>
      </c>
      <c r="I244" s="301">
        <v>4.9382716049382715E-3</v>
      </c>
      <c r="J244" s="301">
        <v>0</v>
      </c>
      <c r="K244" s="301">
        <v>1.4814814814814814E-2</v>
      </c>
      <c r="L244" s="301">
        <v>9.876543209876543E-3</v>
      </c>
      <c r="M244" s="301">
        <v>4.4444444444444446E-2</v>
      </c>
      <c r="N244" s="301">
        <v>0</v>
      </c>
      <c r="O244" s="255"/>
      <c r="P244" s="255"/>
      <c r="Q244" s="255"/>
      <c r="R244" s="255"/>
      <c r="S244" s="255"/>
      <c r="T244" s="354"/>
      <c r="U244" s="341"/>
      <c r="V244" s="1420"/>
      <c r="W244" s="1421"/>
      <c r="X244" s="1417"/>
      <c r="Y244" s="1417"/>
      <c r="Z244" s="1417"/>
      <c r="AA244" s="1417"/>
      <c r="AB244" s="1417"/>
      <c r="AC244" s="1417"/>
      <c r="AD244" s="1417"/>
      <c r="AE244" s="1417"/>
      <c r="AF244" s="1417"/>
      <c r="AG244" s="1417"/>
    </row>
    <row r="245" spans="2:33" ht="16.5" thickBot="1">
      <c r="C245" s="254" t="s">
        <v>273</v>
      </c>
      <c r="D245" s="255"/>
      <c r="E245" s="301">
        <f t="shared" ref="E245:N245" si="61">LOG(E244+1,10)</f>
        <v>0.51159390726707699</v>
      </c>
      <c r="F245" s="301">
        <f t="shared" si="61"/>
        <v>1.5277777346521422</v>
      </c>
      <c r="G245" s="301">
        <f t="shared" si="61"/>
        <v>0.6283902658929984</v>
      </c>
      <c r="H245" s="301">
        <f t="shared" si="61"/>
        <v>0.10938270008485595</v>
      </c>
      <c r="I245" s="301">
        <f t="shared" si="61"/>
        <v>2.1393860105514543E-3</v>
      </c>
      <c r="J245" s="301">
        <f t="shared" si="61"/>
        <v>0</v>
      </c>
      <c r="K245" s="301">
        <f t="shared" si="61"/>
        <v>6.3867986614006599E-3</v>
      </c>
      <c r="L245" s="301">
        <f t="shared" si="61"/>
        <v>4.268284792673287E-3</v>
      </c>
      <c r="M245" s="301">
        <f t="shared" si="61"/>
        <v>1.888534416037381E-2</v>
      </c>
      <c r="N245" s="301">
        <f t="shared" si="61"/>
        <v>0</v>
      </c>
      <c r="O245" s="255"/>
      <c r="P245" s="255"/>
      <c r="Q245" s="255"/>
      <c r="R245" s="255"/>
      <c r="S245" s="255"/>
      <c r="T245" s="255"/>
      <c r="U245" s="341"/>
      <c r="V245" s="341"/>
      <c r="W245" s="341"/>
      <c r="X245" s="341"/>
      <c r="Y245" s="341"/>
    </row>
    <row r="246" spans="2:33">
      <c r="C246" s="254"/>
      <c r="D246" s="255"/>
      <c r="E246" s="255"/>
      <c r="F246" s="255"/>
      <c r="G246" s="255"/>
      <c r="H246" s="255"/>
      <c r="I246" s="255"/>
      <c r="J246" s="255"/>
      <c r="K246" s="255"/>
      <c r="L246" s="255"/>
      <c r="M246" s="255"/>
      <c r="N246" s="255"/>
      <c r="O246" s="255"/>
      <c r="P246" s="255"/>
      <c r="Q246" s="255"/>
      <c r="R246" s="255"/>
      <c r="S246" s="255"/>
      <c r="T246" s="255"/>
      <c r="U246" s="341"/>
      <c r="V246" s="341"/>
      <c r="W246" s="341"/>
      <c r="X246" s="341"/>
      <c r="Y246" s="341"/>
    </row>
    <row r="247" spans="2:33">
      <c r="C247" s="254"/>
      <c r="D247" s="255"/>
      <c r="E247" s="255"/>
      <c r="F247" s="255"/>
      <c r="G247" s="255"/>
      <c r="H247" s="255"/>
      <c r="I247" s="255"/>
      <c r="J247" s="255"/>
      <c r="K247" s="255"/>
      <c r="L247" s="255"/>
      <c r="M247" s="255"/>
      <c r="N247" s="255"/>
      <c r="O247" s="255"/>
      <c r="P247" s="255"/>
      <c r="Q247" s="255"/>
      <c r="R247" s="255"/>
      <c r="S247" s="255"/>
      <c r="T247" s="255"/>
      <c r="U247" s="341"/>
      <c r="V247" s="341"/>
      <c r="W247" s="341"/>
      <c r="X247" s="341"/>
      <c r="Y247" s="341"/>
    </row>
    <row r="248" spans="2:33">
      <c r="C248" s="254"/>
      <c r="D248" s="255"/>
      <c r="E248" s="255"/>
      <c r="F248" s="255"/>
      <c r="G248" s="255"/>
      <c r="H248" s="255"/>
      <c r="I248" s="255"/>
      <c r="J248" s="255"/>
      <c r="K248" s="255"/>
      <c r="L248" s="255"/>
      <c r="M248" s="255"/>
      <c r="N248" s="255"/>
      <c r="O248" s="255"/>
      <c r="P248" s="255"/>
      <c r="Q248" s="255"/>
      <c r="R248" s="255"/>
      <c r="S248" s="255"/>
      <c r="T248" s="255"/>
      <c r="U248" s="341"/>
      <c r="V248" s="341"/>
      <c r="W248" s="341"/>
      <c r="X248" s="341"/>
      <c r="Y248" s="341"/>
    </row>
    <row r="249" spans="2:33">
      <c r="C249" s="254"/>
      <c r="D249" s="255"/>
      <c r="E249" s="255"/>
      <c r="F249" s="255"/>
      <c r="G249" s="255"/>
      <c r="H249" s="255"/>
      <c r="I249" s="255"/>
      <c r="J249" s="255"/>
      <c r="K249" s="255"/>
      <c r="L249" s="255"/>
      <c r="M249" s="255"/>
      <c r="N249" s="255"/>
      <c r="O249" s="255"/>
      <c r="P249" s="255"/>
      <c r="Q249" s="255"/>
      <c r="R249" s="255"/>
      <c r="S249" s="255"/>
      <c r="T249" s="255"/>
      <c r="U249" s="341"/>
      <c r="V249" s="341"/>
      <c r="W249" s="341"/>
      <c r="X249" s="341"/>
      <c r="Y249" s="341"/>
    </row>
    <row r="250" spans="2:33">
      <c r="C250" s="254"/>
      <c r="D250" s="255"/>
      <c r="E250" s="255"/>
      <c r="F250" s="255"/>
      <c r="G250" s="255"/>
      <c r="H250" s="255"/>
      <c r="I250" s="255"/>
      <c r="J250" s="255"/>
      <c r="K250" s="255"/>
      <c r="L250" s="255"/>
      <c r="M250" s="255"/>
      <c r="N250" s="255"/>
      <c r="O250" s="255"/>
      <c r="P250" s="255"/>
      <c r="Q250" s="255"/>
      <c r="R250" s="255"/>
      <c r="S250" s="255"/>
      <c r="T250" s="255"/>
      <c r="U250" s="341"/>
      <c r="V250" s="341"/>
      <c r="W250" s="341"/>
      <c r="X250" s="341"/>
      <c r="Y250" s="341"/>
    </row>
    <row r="251" spans="2:33">
      <c r="C251" s="254"/>
      <c r="D251" s="255"/>
      <c r="E251" s="255"/>
      <c r="F251" s="255"/>
      <c r="G251" s="255"/>
      <c r="H251" s="255"/>
      <c r="I251" s="255"/>
      <c r="J251" s="255"/>
      <c r="K251" s="255"/>
      <c r="L251" s="255"/>
      <c r="M251" s="255"/>
      <c r="N251" s="255"/>
      <c r="O251" s="255"/>
      <c r="P251" s="255"/>
      <c r="Q251" s="255"/>
      <c r="R251" s="255"/>
      <c r="S251" s="255"/>
      <c r="T251" s="255"/>
      <c r="U251" s="341"/>
      <c r="V251" s="341"/>
      <c r="W251" s="341"/>
      <c r="X251" s="341"/>
      <c r="Y251" s="341"/>
    </row>
    <row r="252" spans="2:33">
      <c r="C252" s="254"/>
      <c r="D252" s="255"/>
      <c r="E252" s="255"/>
      <c r="F252" s="255"/>
      <c r="G252" s="255"/>
      <c r="H252" s="255"/>
      <c r="I252" s="255"/>
      <c r="J252" s="255"/>
      <c r="K252" s="255"/>
      <c r="L252" s="255"/>
      <c r="M252" s="255"/>
      <c r="N252" s="255"/>
      <c r="O252" s="255"/>
      <c r="P252" s="255"/>
      <c r="Q252" s="255"/>
      <c r="R252" s="255"/>
      <c r="S252" s="255"/>
      <c r="T252" s="255"/>
      <c r="U252" s="341"/>
      <c r="V252" s="341"/>
      <c r="W252" s="341"/>
      <c r="X252" s="341"/>
      <c r="Y252" s="341"/>
    </row>
    <row r="253" spans="2:33">
      <c r="C253" s="254"/>
      <c r="D253" s="255"/>
      <c r="E253" s="255"/>
      <c r="F253" s="255"/>
      <c r="G253" s="255"/>
      <c r="H253" s="255"/>
      <c r="I253" s="255"/>
      <c r="J253" s="255"/>
      <c r="K253" s="255"/>
      <c r="L253" s="255"/>
      <c r="M253" s="255"/>
      <c r="N253" s="255"/>
      <c r="O253" s="255"/>
      <c r="P253" s="255"/>
      <c r="Q253" s="255"/>
      <c r="R253" s="255"/>
      <c r="S253" s="255"/>
      <c r="T253" s="255"/>
      <c r="U253" s="341"/>
      <c r="V253" s="341"/>
      <c r="W253" s="341"/>
      <c r="X253" s="341"/>
      <c r="Y253" s="341"/>
    </row>
    <row r="254" spans="2:33">
      <c r="C254" s="254"/>
      <c r="D254" s="255"/>
      <c r="E254" s="255"/>
      <c r="F254" s="255"/>
      <c r="G254" s="255"/>
      <c r="H254" s="255"/>
      <c r="I254" s="255"/>
      <c r="J254" s="255"/>
      <c r="K254" s="255"/>
      <c r="L254" s="255"/>
      <c r="M254" s="255"/>
      <c r="N254" s="255"/>
      <c r="O254" s="255"/>
      <c r="P254" s="255"/>
      <c r="Q254" s="255"/>
      <c r="R254" s="255"/>
      <c r="S254" s="255"/>
      <c r="T254" s="255"/>
      <c r="U254" s="341"/>
      <c r="V254" s="341"/>
      <c r="W254" s="341"/>
      <c r="X254" s="341"/>
      <c r="Y254" s="341"/>
    </row>
    <row r="255" spans="2:33">
      <c r="C255" s="254"/>
      <c r="D255" s="255"/>
      <c r="E255" s="255"/>
      <c r="F255" s="255"/>
      <c r="G255" s="255"/>
      <c r="H255" s="255"/>
      <c r="I255" s="255"/>
      <c r="J255" s="255"/>
      <c r="K255" s="255"/>
      <c r="L255" s="255"/>
      <c r="M255" s="255"/>
      <c r="N255" s="255"/>
      <c r="O255" s="255"/>
      <c r="P255" s="255"/>
      <c r="Q255" s="255"/>
      <c r="R255" s="255"/>
      <c r="S255" s="255"/>
      <c r="T255" s="255"/>
      <c r="U255" s="341"/>
      <c r="V255" s="341"/>
      <c r="W255" s="341"/>
      <c r="X255" s="341"/>
      <c r="Y255" s="341"/>
    </row>
    <row r="256" spans="2:33">
      <c r="C256" s="254"/>
      <c r="D256" s="255"/>
      <c r="E256" s="255"/>
      <c r="F256" s="255"/>
      <c r="G256" s="255"/>
      <c r="H256" s="255"/>
      <c r="I256" s="255"/>
      <c r="J256" s="255"/>
      <c r="K256" s="255"/>
      <c r="L256" s="255"/>
      <c r="M256" s="255"/>
      <c r="N256" s="255"/>
      <c r="O256" s="255"/>
      <c r="P256" s="255"/>
      <c r="Q256" s="255"/>
      <c r="R256" s="255"/>
      <c r="S256" s="255"/>
      <c r="T256" s="255"/>
      <c r="U256" s="341"/>
      <c r="V256" s="341"/>
      <c r="W256" s="341"/>
      <c r="X256" s="341"/>
      <c r="Y256" s="341"/>
    </row>
    <row r="257" spans="2:38">
      <c r="C257" s="254"/>
      <c r="D257" s="255"/>
      <c r="E257" s="255"/>
      <c r="F257" s="255"/>
      <c r="G257" s="255"/>
      <c r="H257" s="255"/>
      <c r="I257" s="255"/>
      <c r="J257" s="255"/>
      <c r="K257" s="255"/>
      <c r="L257" s="255"/>
      <c r="M257" s="255"/>
      <c r="N257" s="255"/>
      <c r="O257" s="255"/>
      <c r="P257" s="255"/>
      <c r="Q257" s="255"/>
      <c r="R257" s="255"/>
      <c r="S257" s="255"/>
      <c r="T257" s="255"/>
      <c r="U257" s="341"/>
      <c r="V257" s="341"/>
      <c r="W257" s="341"/>
      <c r="X257" s="341"/>
      <c r="Y257" s="341"/>
    </row>
    <row r="258" spans="2:38">
      <c r="C258" s="254"/>
      <c r="D258" s="255"/>
      <c r="E258" s="255"/>
      <c r="F258" s="255"/>
      <c r="G258" s="255"/>
      <c r="H258" s="255"/>
      <c r="I258" s="255"/>
      <c r="J258" s="255"/>
      <c r="K258" s="255"/>
      <c r="L258" s="255"/>
      <c r="M258" s="255"/>
      <c r="N258" s="255"/>
      <c r="O258" s="255"/>
      <c r="P258" s="255"/>
      <c r="Q258" s="255"/>
      <c r="R258" s="255"/>
      <c r="S258" s="255"/>
      <c r="T258" s="255"/>
      <c r="U258" s="341"/>
      <c r="V258" s="341"/>
      <c r="W258" s="341"/>
      <c r="X258" s="341"/>
      <c r="Y258" s="341"/>
    </row>
    <row r="259" spans="2:38">
      <c r="C259" s="254"/>
      <c r="D259" s="255"/>
      <c r="E259" s="255"/>
      <c r="F259" s="255"/>
      <c r="G259" s="255"/>
      <c r="H259" s="255"/>
      <c r="I259" s="255"/>
      <c r="J259" s="255"/>
      <c r="K259" s="255"/>
      <c r="L259" s="255"/>
      <c r="M259" s="255"/>
      <c r="N259" s="255"/>
      <c r="O259" s="255"/>
      <c r="P259" s="255"/>
      <c r="Q259" s="255"/>
      <c r="R259" s="255"/>
      <c r="S259" s="255"/>
      <c r="T259" s="255"/>
      <c r="U259" s="341"/>
      <c r="V259" s="341"/>
      <c r="W259" s="341"/>
      <c r="X259" s="341"/>
      <c r="Y259" s="341"/>
    </row>
    <row r="260" spans="2:38">
      <c r="C260" s="254"/>
      <c r="D260" s="255"/>
      <c r="E260" s="255"/>
      <c r="F260" s="255"/>
      <c r="G260" s="255"/>
      <c r="H260" s="255"/>
      <c r="I260" s="255"/>
      <c r="J260" s="255"/>
      <c r="K260" s="255"/>
      <c r="L260" s="255"/>
      <c r="M260" s="255"/>
      <c r="N260" s="255"/>
      <c r="O260" s="255"/>
      <c r="P260" s="255"/>
      <c r="Q260" s="255"/>
      <c r="R260" s="255"/>
      <c r="S260" s="255"/>
      <c r="T260" s="255"/>
      <c r="U260" s="341"/>
      <c r="V260" s="341"/>
      <c r="W260" s="341"/>
      <c r="X260" s="341"/>
      <c r="Y260" s="341"/>
    </row>
    <row r="261" spans="2:38">
      <c r="C261" s="254"/>
      <c r="D261" s="255"/>
      <c r="E261" s="255"/>
      <c r="F261" s="255"/>
      <c r="G261" s="255"/>
      <c r="H261" s="255"/>
      <c r="I261" s="255"/>
      <c r="J261" s="255"/>
      <c r="K261" s="255"/>
      <c r="L261" s="255"/>
      <c r="M261" s="255"/>
      <c r="N261" s="255"/>
      <c r="O261" s="255"/>
      <c r="P261" s="255"/>
      <c r="Q261" s="255"/>
      <c r="R261" s="255"/>
      <c r="S261" s="255"/>
      <c r="T261" s="255"/>
      <c r="U261" s="341"/>
      <c r="V261" s="341"/>
      <c r="W261" s="341"/>
      <c r="X261" s="341"/>
      <c r="Y261" s="341"/>
    </row>
    <row r="262" spans="2:38">
      <c r="C262" s="254"/>
      <c r="D262" s="255"/>
      <c r="E262" s="255"/>
      <c r="F262" s="255"/>
      <c r="G262" s="255"/>
      <c r="H262" s="255"/>
      <c r="I262" s="255"/>
      <c r="J262" s="255"/>
      <c r="K262" s="255"/>
      <c r="L262" s="255"/>
      <c r="M262" s="255"/>
      <c r="N262" s="255"/>
      <c r="O262" s="255"/>
      <c r="P262" s="255"/>
      <c r="Q262" s="255"/>
      <c r="R262" s="255"/>
      <c r="S262" s="255"/>
      <c r="T262" s="255"/>
      <c r="U262" s="341"/>
      <c r="V262" s="341"/>
      <c r="W262" s="341"/>
      <c r="X262" s="341"/>
      <c r="Y262" s="341"/>
    </row>
    <row r="263" spans="2:38">
      <c r="C263" s="254"/>
      <c r="D263" s="255"/>
      <c r="E263" s="255"/>
      <c r="F263" s="255"/>
      <c r="G263" s="255"/>
      <c r="H263" s="255"/>
      <c r="I263" s="255"/>
      <c r="J263" s="255"/>
      <c r="K263" s="255"/>
      <c r="L263" s="255"/>
      <c r="M263" s="255"/>
      <c r="N263" s="255"/>
      <c r="O263" s="255"/>
      <c r="P263" s="255"/>
      <c r="Q263" s="255"/>
      <c r="R263" s="255"/>
      <c r="S263" s="255"/>
      <c r="T263" s="255"/>
      <c r="U263" s="341"/>
      <c r="V263" s="341"/>
      <c r="W263" s="341"/>
      <c r="X263" s="341"/>
      <c r="Y263" s="341"/>
    </row>
    <row r="264" spans="2:38">
      <c r="C264" s="254"/>
      <c r="D264" s="255"/>
      <c r="E264" s="255"/>
      <c r="F264" s="255"/>
      <c r="G264" s="255"/>
      <c r="H264" s="255"/>
      <c r="I264" s="255"/>
      <c r="J264" s="255"/>
      <c r="K264" s="255"/>
      <c r="L264" s="255"/>
      <c r="M264" s="255"/>
      <c r="N264" s="255"/>
      <c r="O264" s="255"/>
      <c r="P264" s="255"/>
      <c r="Q264" s="255"/>
      <c r="R264" s="255"/>
      <c r="S264" s="255"/>
      <c r="T264" s="255"/>
      <c r="U264" s="341"/>
      <c r="V264" s="341"/>
      <c r="W264" s="341"/>
      <c r="X264" s="341"/>
      <c r="Y264" s="341"/>
    </row>
    <row r="265" spans="2:38">
      <c r="C265" s="254"/>
      <c r="D265" s="255"/>
      <c r="E265" s="255"/>
      <c r="F265" s="255"/>
      <c r="G265" s="255"/>
      <c r="H265" s="255"/>
      <c r="I265" s="255"/>
      <c r="J265" s="255"/>
      <c r="K265" s="255"/>
      <c r="L265" s="255"/>
      <c r="M265" s="255"/>
      <c r="N265" s="255"/>
      <c r="O265" s="255"/>
      <c r="P265" s="255"/>
      <c r="Q265" s="255"/>
      <c r="R265" s="255"/>
      <c r="S265" s="255"/>
      <c r="T265" s="255"/>
      <c r="U265" s="341"/>
      <c r="V265" s="341"/>
      <c r="W265" s="341"/>
      <c r="X265" s="341"/>
      <c r="Y265" s="341"/>
    </row>
    <row r="266" spans="2:38">
      <c r="C266" s="254"/>
      <c r="D266" s="255"/>
      <c r="E266" s="255"/>
      <c r="F266" s="255"/>
      <c r="G266" s="255"/>
      <c r="H266" s="255"/>
      <c r="I266" s="255"/>
      <c r="J266" s="255"/>
      <c r="K266" s="255"/>
      <c r="L266" s="255"/>
      <c r="M266" s="255"/>
      <c r="N266" s="255"/>
      <c r="O266" s="255"/>
      <c r="P266" s="255"/>
      <c r="Q266" s="255"/>
      <c r="R266" s="255"/>
      <c r="S266" s="255"/>
      <c r="T266" s="255"/>
      <c r="U266" s="341"/>
      <c r="V266" s="341"/>
      <c r="W266" s="341"/>
      <c r="X266" s="341"/>
      <c r="Y266" s="341"/>
    </row>
    <row r="267" spans="2:38">
      <c r="C267" s="254"/>
      <c r="D267" s="255"/>
      <c r="E267" s="255"/>
      <c r="F267" s="255"/>
      <c r="G267" s="255"/>
      <c r="H267" s="255"/>
      <c r="I267" s="255"/>
      <c r="J267" s="255"/>
      <c r="K267" s="255"/>
      <c r="L267" s="255"/>
      <c r="M267" s="255"/>
      <c r="N267" s="255"/>
      <c r="O267" s="255"/>
      <c r="P267" s="255"/>
      <c r="Q267" s="255"/>
      <c r="R267" s="255"/>
      <c r="S267" s="255"/>
      <c r="T267" s="255"/>
      <c r="U267" s="341"/>
      <c r="V267" s="341"/>
      <c r="W267" s="341"/>
      <c r="X267" s="341"/>
      <c r="Y267" s="341"/>
    </row>
    <row r="268" spans="2:38">
      <c r="C268" s="254"/>
      <c r="D268" s="255"/>
      <c r="E268" s="255"/>
      <c r="F268" s="255"/>
      <c r="G268" s="255"/>
      <c r="H268" s="255"/>
      <c r="I268" s="255"/>
      <c r="J268" s="255"/>
      <c r="K268" s="255"/>
      <c r="L268" s="255"/>
      <c r="M268" s="255"/>
      <c r="N268" s="255"/>
      <c r="O268" s="255"/>
      <c r="P268" s="255"/>
      <c r="Q268" s="255"/>
      <c r="R268" s="255"/>
      <c r="S268" s="255"/>
      <c r="T268" s="255"/>
      <c r="U268" s="341"/>
      <c r="V268" s="341"/>
      <c r="W268" s="341"/>
      <c r="X268" s="341"/>
      <c r="Y268" s="341"/>
    </row>
    <row r="269" spans="2:38">
      <c r="C269" s="254"/>
      <c r="D269" s="255"/>
      <c r="E269" s="255"/>
      <c r="F269" s="255"/>
      <c r="G269" s="255"/>
      <c r="H269" s="255"/>
      <c r="I269" s="255"/>
      <c r="J269" s="255"/>
      <c r="K269" s="255"/>
      <c r="L269" s="255"/>
      <c r="M269" s="255"/>
      <c r="N269" s="255"/>
      <c r="O269" s="255"/>
      <c r="P269" s="255"/>
      <c r="Q269" s="255"/>
      <c r="R269" s="255"/>
      <c r="S269" s="255"/>
      <c r="T269" s="255"/>
      <c r="U269" s="341"/>
      <c r="V269" s="341"/>
      <c r="W269" s="341"/>
      <c r="X269" s="341"/>
      <c r="Y269" s="341"/>
    </row>
    <row r="270" spans="2:38">
      <c r="C270" s="254"/>
      <c r="D270" s="255"/>
      <c r="E270" s="255"/>
      <c r="F270" s="255"/>
      <c r="G270" s="255"/>
      <c r="H270" s="255"/>
      <c r="I270" s="255"/>
      <c r="J270" s="255"/>
      <c r="K270" s="255"/>
      <c r="L270" s="255"/>
      <c r="M270" s="255"/>
      <c r="N270" s="255"/>
      <c r="O270" s="255"/>
      <c r="P270" s="255"/>
      <c r="Q270" s="255"/>
      <c r="R270" s="255"/>
      <c r="S270" s="255"/>
      <c r="T270" s="255"/>
      <c r="U270" s="341"/>
      <c r="V270" s="341"/>
      <c r="W270" s="341"/>
      <c r="X270" s="341"/>
      <c r="Y270" s="341"/>
    </row>
    <row r="271" spans="2:38">
      <c r="C271" s="254"/>
      <c r="D271" s="255"/>
      <c r="E271" s="255"/>
      <c r="F271" s="255"/>
      <c r="G271" s="255"/>
      <c r="H271" s="255"/>
      <c r="I271" s="255"/>
      <c r="J271" s="255"/>
      <c r="K271" s="255"/>
      <c r="L271" s="255"/>
      <c r="M271" s="255"/>
      <c r="N271" s="255"/>
      <c r="O271" s="255"/>
      <c r="P271" s="255"/>
      <c r="Q271" s="255"/>
      <c r="R271" s="255"/>
      <c r="S271" s="255"/>
      <c r="T271" s="255"/>
      <c r="U271" s="341"/>
      <c r="V271" s="341"/>
      <c r="W271" s="341"/>
      <c r="X271" s="341"/>
      <c r="Y271" s="341"/>
    </row>
    <row r="272" spans="2:38" ht="18.75" thickBot="1">
      <c r="B272" s="263"/>
      <c r="C272" s="351"/>
      <c r="D272" s="351"/>
      <c r="E272" s="351"/>
      <c r="F272" s="351"/>
      <c r="G272" s="351"/>
      <c r="H272" s="351"/>
      <c r="I272" s="351"/>
      <c r="J272" s="351"/>
      <c r="K272" s="351"/>
      <c r="L272" s="351"/>
      <c r="M272" s="351"/>
      <c r="N272" s="351"/>
      <c r="O272" s="263"/>
      <c r="P272" s="263"/>
      <c r="Q272" s="263"/>
      <c r="R272" s="263"/>
      <c r="S272" s="263"/>
      <c r="T272" s="263"/>
      <c r="U272" s="351"/>
      <c r="V272" s="351"/>
      <c r="W272" s="351"/>
      <c r="X272" s="352"/>
      <c r="Y272" s="352"/>
      <c r="Z272" s="352"/>
      <c r="AA272" s="353"/>
      <c r="AB272" s="353"/>
      <c r="AC272" s="353"/>
      <c r="AD272" s="353"/>
      <c r="AE272" s="353"/>
      <c r="AF272" s="353"/>
      <c r="AG272" s="353"/>
      <c r="AH272" s="353"/>
      <c r="AI272" s="353"/>
      <c r="AJ272" s="353"/>
      <c r="AK272" s="351"/>
      <c r="AL272" s="351"/>
    </row>
    <row r="273" spans="2:33" ht="126" thickBot="1">
      <c r="B273" s="287" t="s">
        <v>287</v>
      </c>
      <c r="C273" s="1433" t="s">
        <v>288</v>
      </c>
      <c r="D273" s="1434"/>
      <c r="E273" s="821" t="str">
        <f>$E$2</f>
        <v>Copepod</v>
      </c>
      <c r="F273" s="821" t="str">
        <f>$F$2</f>
        <v>Cladocera</v>
      </c>
      <c r="G273" s="821" t="str">
        <f>$G$2</f>
        <v>Ostracod</v>
      </c>
      <c r="H273" s="821" t="str">
        <f>$H$2</f>
        <v>Hemiptera: Corixidae (boatman)</v>
      </c>
      <c r="I273" s="821" t="str">
        <f>$I$2</f>
        <v>Coleoptera sp.</v>
      </c>
      <c r="J273" s="821" t="str">
        <f>$J$2</f>
        <v>Diptera: Ephydridae</v>
      </c>
      <c r="K273" s="821" t="str">
        <f>$K$2</f>
        <v xml:space="preserve">Diptera: Chironomid </v>
      </c>
      <c r="L273" s="821" t="str">
        <f>$L$2</f>
        <v>Diptera: Ceratopogonidae</v>
      </c>
      <c r="M273" s="821" t="str">
        <f>$M$2</f>
        <v>Nematode</v>
      </c>
      <c r="N273" s="821" t="str">
        <f>$N$2</f>
        <v>Annelida: Oligochaete</v>
      </c>
      <c r="O273" s="255" t="s">
        <v>56</v>
      </c>
      <c r="P273" s="255" t="s">
        <v>38</v>
      </c>
      <c r="Q273" s="255"/>
      <c r="R273" s="255"/>
      <c r="S273" s="255"/>
      <c r="T273" s="255"/>
      <c r="U273" s="341"/>
      <c r="V273" s="1442" t="s">
        <v>289</v>
      </c>
      <c r="W273" s="1443"/>
      <c r="X273" s="980" t="str">
        <f>$V$2</f>
        <v>Copepod</v>
      </c>
      <c r="Y273" s="980" t="str">
        <f>$W$2</f>
        <v>Ostracod</v>
      </c>
      <c r="Z273" s="980" t="str">
        <f>$X$2</f>
        <v>Cladocera</v>
      </c>
      <c r="AA273" s="980" t="str">
        <f>$Y$2</f>
        <v>Hemiptera: Corixidae (boatman)</v>
      </c>
      <c r="AB273" s="980" t="str">
        <f>$Z$2</f>
        <v>Annelida: Oligochaete</v>
      </c>
      <c r="AC273" s="980" t="str">
        <f>$AA$2</f>
        <v xml:space="preserve">Diptera: Chironomid </v>
      </c>
      <c r="AD273" s="980" t="str">
        <f>$AB$2</f>
        <v>Nematode</v>
      </c>
      <c r="AE273" s="980" t="str">
        <f>$AC$2</f>
        <v>Diptera: Ceratopogonidae</v>
      </c>
      <c r="AF273" s="980" t="str">
        <f>$AD$2</f>
        <v>Diptera: Ephydridae</v>
      </c>
      <c r="AG273" s="980" t="str">
        <f>$AE$2</f>
        <v>Annelida: Polychaete</v>
      </c>
    </row>
    <row r="274" spans="2:33" ht="18.75" thickBot="1">
      <c r="B274" s="355">
        <v>2018</v>
      </c>
      <c r="C274" s="343" t="s">
        <v>264</v>
      </c>
      <c r="D274" s="349"/>
      <c r="E274" s="344">
        <f t="shared" ref="E274:N274" si="62">E25</f>
        <v>31.360000000000003</v>
      </c>
      <c r="F274" s="344">
        <f t="shared" si="62"/>
        <v>0</v>
      </c>
      <c r="G274" s="344">
        <f t="shared" si="62"/>
        <v>2.0799999999999996</v>
      </c>
      <c r="H274" s="344">
        <f t="shared" si="62"/>
        <v>1.6400000000000001</v>
      </c>
      <c r="I274" s="344">
        <f t="shared" si="62"/>
        <v>1.3333333333333332E-2</v>
      </c>
      <c r="J274" s="344">
        <f t="shared" si="62"/>
        <v>0.08</v>
      </c>
      <c r="K274" s="344">
        <f t="shared" si="62"/>
        <v>6.666666666666668E-2</v>
      </c>
      <c r="L274" s="344">
        <f t="shared" si="62"/>
        <v>5.333333333333333E-2</v>
      </c>
      <c r="M274" s="344">
        <f t="shared" si="62"/>
        <v>0</v>
      </c>
      <c r="N274" s="344">
        <f t="shared" si="62"/>
        <v>0</v>
      </c>
      <c r="O274" s="255"/>
      <c r="P274" s="255"/>
      <c r="Q274" s="255"/>
      <c r="R274" s="255"/>
      <c r="S274" s="255"/>
      <c r="T274" s="355">
        <v>2018</v>
      </c>
      <c r="U274" s="341"/>
      <c r="V274" s="343" t="s">
        <v>264</v>
      </c>
      <c r="W274" s="343"/>
      <c r="X274" s="348">
        <f t="shared" ref="X274:AG274" si="63">V25</f>
        <v>1196.0584437648658</v>
      </c>
      <c r="Y274" s="348">
        <f t="shared" si="63"/>
        <v>91.743119266055047</v>
      </c>
      <c r="Z274" s="348">
        <f t="shared" si="63"/>
        <v>10.193679918450561</v>
      </c>
      <c r="AA274" s="348">
        <f t="shared" si="63"/>
        <v>3.3978933061501873</v>
      </c>
      <c r="AB274" s="348">
        <f t="shared" si="63"/>
        <v>0</v>
      </c>
      <c r="AC274" s="348">
        <f t="shared" si="63"/>
        <v>30.581039755351682</v>
      </c>
      <c r="AD274" s="348">
        <f t="shared" si="63"/>
        <v>0</v>
      </c>
      <c r="AE274" s="348">
        <f t="shared" si="63"/>
        <v>0</v>
      </c>
      <c r="AF274" s="348">
        <f t="shared" si="63"/>
        <v>0</v>
      </c>
      <c r="AG274" s="348">
        <f t="shared" si="63"/>
        <v>0</v>
      </c>
    </row>
    <row r="275" spans="2:33" ht="18.75" thickBot="1">
      <c r="B275" s="355">
        <v>2018</v>
      </c>
      <c r="C275" s="342" t="s">
        <v>265</v>
      </c>
      <c r="D275" s="350"/>
      <c r="E275" s="301">
        <f t="shared" ref="E275:N277" si="64">LOG(E274+1,10)</f>
        <v>1.5100085129402345</v>
      </c>
      <c r="F275" s="301">
        <f t="shared" ref="F275:N275" si="65">LOG(F274+1,10)</f>
        <v>0</v>
      </c>
      <c r="G275" s="301">
        <f t="shared" si="65"/>
        <v>0.48855071650044413</v>
      </c>
      <c r="H275" s="301">
        <f t="shared" si="65"/>
        <v>0.42160392686983106</v>
      </c>
      <c r="I275" s="301">
        <f t="shared" si="65"/>
        <v>5.7523288890913415E-3</v>
      </c>
      <c r="J275" s="301">
        <f t="shared" si="65"/>
        <v>3.342375548694973E-2</v>
      </c>
      <c r="K275" s="301">
        <f t="shared" si="65"/>
        <v>2.8028723600243534E-2</v>
      </c>
      <c r="L275" s="301">
        <f t="shared" si="65"/>
        <v>2.2565827898741338E-2</v>
      </c>
      <c r="M275" s="301">
        <f t="shared" si="65"/>
        <v>0</v>
      </c>
      <c r="N275" s="441">
        <f t="shared" si="65"/>
        <v>0</v>
      </c>
      <c r="O275" s="255"/>
      <c r="P275" s="255"/>
      <c r="Q275" s="255"/>
      <c r="R275" s="255"/>
      <c r="S275" s="255"/>
      <c r="T275" s="355">
        <v>2018</v>
      </c>
      <c r="U275" s="341"/>
      <c r="V275" s="1444" t="s">
        <v>265</v>
      </c>
      <c r="W275" s="1445"/>
      <c r="X275" s="301">
        <f t="shared" ref="X275" si="66">LOG(X274+1,10)</f>
        <v>3.0781153544038764</v>
      </c>
      <c r="Y275" s="301">
        <f t="shared" ref="Y275:AG275" si="67">LOG(Y274+1,10)</f>
        <v>1.9672816986037125</v>
      </c>
      <c r="Z275" s="301">
        <f t="shared" si="67"/>
        <v>1.048972884164588</v>
      </c>
      <c r="AA275" s="301">
        <f t="shared" si="67"/>
        <v>0.64324468907381904</v>
      </c>
      <c r="AB275" s="301">
        <f t="shared" si="67"/>
        <v>0</v>
      </c>
      <c r="AC275" s="301">
        <f t="shared" si="67"/>
        <v>1.4994264243606299</v>
      </c>
      <c r="AD275" s="301">
        <f t="shared" si="67"/>
        <v>0</v>
      </c>
      <c r="AE275" s="301">
        <f t="shared" si="67"/>
        <v>0</v>
      </c>
      <c r="AF275" s="301">
        <f t="shared" si="67"/>
        <v>0</v>
      </c>
      <c r="AG275" s="441">
        <f t="shared" si="67"/>
        <v>0</v>
      </c>
    </row>
    <row r="276" spans="2:33" ht="18.75" thickBot="1">
      <c r="B276" s="355"/>
      <c r="C276" s="1422" t="s">
        <v>274</v>
      </c>
      <c r="D276" s="1423"/>
      <c r="E276" s="1428">
        <v>11.465560670175767</v>
      </c>
      <c r="F276" s="1428">
        <v>0</v>
      </c>
      <c r="G276" s="1428">
        <v>1.340012898408532</v>
      </c>
      <c r="H276" s="1428">
        <v>0.60124972729133197</v>
      </c>
      <c r="I276" s="1428">
        <v>1.3333333333333332E-2</v>
      </c>
      <c r="J276" s="1428">
        <v>7.9999999999999988E-2</v>
      </c>
      <c r="K276" s="1428">
        <v>3.583225665910466E-2</v>
      </c>
      <c r="L276" s="1428">
        <v>4.0734006177385242E-2</v>
      </c>
      <c r="M276" s="1428">
        <v>0</v>
      </c>
      <c r="N276" s="1431">
        <v>0</v>
      </c>
      <c r="O276" s="255" t="e">
        <v>#DIV/0!</v>
      </c>
      <c r="P276" s="255">
        <v>0</v>
      </c>
      <c r="Q276" s="255"/>
      <c r="R276" s="255"/>
      <c r="S276" s="255"/>
      <c r="T276" s="355"/>
      <c r="U276" s="341"/>
      <c r="V276" s="1427"/>
      <c r="W276" s="1421"/>
      <c r="X276" s="1428"/>
      <c r="Y276" s="1417"/>
      <c r="Z276" s="1417"/>
      <c r="AA276" s="1417"/>
      <c r="AB276" s="1417"/>
      <c r="AC276" s="1417"/>
      <c r="AD276" s="1417"/>
      <c r="AE276" s="1417"/>
      <c r="AF276" s="1417"/>
      <c r="AG276" s="1429"/>
    </row>
    <row r="277" spans="2:33" ht="16.5" thickBot="1">
      <c r="C277" s="356" t="s">
        <v>273</v>
      </c>
      <c r="D277" s="269"/>
      <c r="E277" s="301">
        <f t="shared" si="64"/>
        <v>1.0957118167738071</v>
      </c>
      <c r="F277" s="301">
        <f t="shared" si="64"/>
        <v>0</v>
      </c>
      <c r="G277" s="301">
        <f t="shared" si="64"/>
        <v>0.36921825129570357</v>
      </c>
      <c r="H277" s="301">
        <f t="shared" si="64"/>
        <v>0.20445906878810272</v>
      </c>
      <c r="I277" s="301">
        <f t="shared" si="64"/>
        <v>5.7523288890913415E-3</v>
      </c>
      <c r="J277" s="301">
        <f t="shared" si="64"/>
        <v>3.342375548694973E-2</v>
      </c>
      <c r="K277" s="301">
        <f t="shared" si="64"/>
        <v>1.5289431175916015E-2</v>
      </c>
      <c r="L277" s="301">
        <f t="shared" si="64"/>
        <v>1.7339745446608882E-2</v>
      </c>
      <c r="M277" s="301">
        <f t="shared" si="64"/>
        <v>0</v>
      </c>
      <c r="N277" s="301">
        <f t="shared" si="64"/>
        <v>0</v>
      </c>
      <c r="O277" s="255">
        <v>0</v>
      </c>
      <c r="P277" s="255">
        <v>0</v>
      </c>
      <c r="Q277" s="255"/>
      <c r="R277" s="255"/>
      <c r="S277" s="255"/>
      <c r="U277" s="341"/>
      <c r="V277" s="1446"/>
      <c r="W277" s="1447"/>
      <c r="X277" s="254"/>
      <c r="Y277" s="255"/>
      <c r="Z277" s="255"/>
      <c r="AA277" s="255"/>
      <c r="AB277" s="255"/>
      <c r="AC277" s="255"/>
      <c r="AD277" s="255"/>
      <c r="AE277" s="255"/>
      <c r="AF277" s="255"/>
      <c r="AG277" s="256"/>
    </row>
    <row r="278" spans="2:33" ht="18.75" thickBot="1">
      <c r="B278" s="354">
        <v>2019</v>
      </c>
      <c r="C278" s="343" t="s">
        <v>264</v>
      </c>
      <c r="D278" s="349"/>
      <c r="E278" s="344">
        <f t="shared" ref="E278:N278" si="68">E26</f>
        <v>9.3600000000000012</v>
      </c>
      <c r="F278" s="344">
        <f t="shared" si="68"/>
        <v>1.1466666666666665</v>
      </c>
      <c r="G278" s="344">
        <f t="shared" si="68"/>
        <v>1.6133333333333333</v>
      </c>
      <c r="H278" s="344">
        <f t="shared" si="68"/>
        <v>1.1600000000000001</v>
      </c>
      <c r="I278" s="344">
        <f t="shared" si="68"/>
        <v>0</v>
      </c>
      <c r="J278" s="344">
        <f t="shared" si="68"/>
        <v>0</v>
      </c>
      <c r="K278" s="344">
        <f t="shared" si="68"/>
        <v>0.42666666666666664</v>
      </c>
      <c r="L278" s="344">
        <f t="shared" si="68"/>
        <v>0</v>
      </c>
      <c r="M278" s="344">
        <f t="shared" si="68"/>
        <v>6.6666666666666666E-2</v>
      </c>
      <c r="N278" s="344">
        <f t="shared" si="68"/>
        <v>0</v>
      </c>
      <c r="O278" s="255"/>
      <c r="P278" s="255"/>
      <c r="Q278" s="255"/>
      <c r="R278" s="255"/>
      <c r="S278" s="255"/>
      <c r="T278" s="354">
        <v>2019</v>
      </c>
      <c r="U278" s="341"/>
      <c r="V278" s="1448" t="s">
        <v>264</v>
      </c>
      <c r="W278" s="1449"/>
      <c r="X278" s="346">
        <f t="shared" ref="X278:AG278" si="69">V26</f>
        <v>36.6</v>
      </c>
      <c r="Y278" s="346">
        <f t="shared" si="69"/>
        <v>534.36</v>
      </c>
      <c r="Z278" s="346">
        <f t="shared" si="69"/>
        <v>0</v>
      </c>
      <c r="AA278" s="346">
        <f t="shared" si="69"/>
        <v>3.66</v>
      </c>
      <c r="AB278" s="346">
        <f t="shared" si="69"/>
        <v>234.24</v>
      </c>
      <c r="AC278" s="346">
        <f t="shared" si="69"/>
        <v>3.66</v>
      </c>
      <c r="AD278" s="346">
        <f t="shared" si="69"/>
        <v>0</v>
      </c>
      <c r="AE278" s="346">
        <f t="shared" si="69"/>
        <v>0</v>
      </c>
      <c r="AF278" s="346">
        <f t="shared" si="69"/>
        <v>0</v>
      </c>
      <c r="AG278" s="346">
        <f t="shared" si="69"/>
        <v>3.66</v>
      </c>
    </row>
    <row r="279" spans="2:33" ht="18.75" thickBot="1">
      <c r="B279" s="354">
        <v>2019</v>
      </c>
      <c r="C279" s="342" t="s">
        <v>265</v>
      </c>
      <c r="D279" s="350"/>
      <c r="E279" s="301">
        <f>LOG(E278+1,10)</f>
        <v>1.0153597554092142</v>
      </c>
      <c r="F279" s="301">
        <f t="shared" ref="F279:N279" si="70">LOG(F278+1,10)</f>
        <v>0.33176461264014956</v>
      </c>
      <c r="G279" s="301">
        <f t="shared" si="70"/>
        <v>0.41719480796477598</v>
      </c>
      <c r="H279" s="301">
        <f t="shared" si="70"/>
        <v>0.3344537511509309</v>
      </c>
      <c r="I279" s="301">
        <f t="shared" si="70"/>
        <v>0</v>
      </c>
      <c r="J279" s="301">
        <f t="shared" si="70"/>
        <v>0</v>
      </c>
      <c r="K279" s="301">
        <f t="shared" si="70"/>
        <v>0.1543225142935096</v>
      </c>
      <c r="L279" s="301">
        <f t="shared" si="70"/>
        <v>0</v>
      </c>
      <c r="M279" s="301">
        <f t="shared" si="70"/>
        <v>2.8028723600243534E-2</v>
      </c>
      <c r="N279" s="441">
        <f t="shared" si="70"/>
        <v>0</v>
      </c>
      <c r="O279" s="255"/>
      <c r="P279" s="255"/>
      <c r="Q279" s="255"/>
      <c r="R279" s="255"/>
      <c r="S279" s="255"/>
      <c r="T279" s="354">
        <v>2019</v>
      </c>
      <c r="U279" s="341"/>
      <c r="V279" s="1444" t="s">
        <v>265</v>
      </c>
      <c r="W279" s="1445"/>
      <c r="X279" s="301">
        <f t="shared" ref="X279" si="71">LOG(X278+1,10)</f>
        <v>1.5751878449276608</v>
      </c>
      <c r="Y279" s="301">
        <f t="shared" ref="Y279:AG279" si="72">LOG(Y278+1,10)</f>
        <v>2.7286459192823003</v>
      </c>
      <c r="Z279" s="301">
        <f t="shared" si="72"/>
        <v>0</v>
      </c>
      <c r="AA279" s="301">
        <f t="shared" si="72"/>
        <v>0.66838591669000014</v>
      </c>
      <c r="AB279" s="301">
        <f t="shared" si="72"/>
        <v>2.3715111707299998</v>
      </c>
      <c r="AC279" s="301">
        <f t="shared" si="72"/>
        <v>0.66838591669000014</v>
      </c>
      <c r="AD279" s="301">
        <f t="shared" si="72"/>
        <v>0</v>
      </c>
      <c r="AE279" s="301">
        <f t="shared" si="72"/>
        <v>0</v>
      </c>
      <c r="AF279" s="301">
        <f t="shared" si="72"/>
        <v>0</v>
      </c>
      <c r="AG279" s="441">
        <f t="shared" si="72"/>
        <v>0.66838591669000014</v>
      </c>
    </row>
    <row r="280" spans="2:33" ht="18.75" thickBot="1">
      <c r="B280" s="354"/>
      <c r="C280" s="1415" t="s">
        <v>274</v>
      </c>
      <c r="D280" s="1416"/>
      <c r="E280" s="301">
        <v>4.6823777857403872</v>
      </c>
      <c r="F280" s="301">
        <v>1.0598299421005426</v>
      </c>
      <c r="G280" s="301">
        <v>0.47054473292027438</v>
      </c>
      <c r="H280" s="301">
        <v>0.31240998703626616</v>
      </c>
      <c r="I280" s="301">
        <v>0</v>
      </c>
      <c r="J280" s="301">
        <v>0</v>
      </c>
      <c r="K280" s="301">
        <v>0.26651847734337686</v>
      </c>
      <c r="L280" s="301">
        <v>0</v>
      </c>
      <c r="M280" s="301">
        <v>4.0975753143523946E-2</v>
      </c>
      <c r="N280" s="301">
        <v>0</v>
      </c>
      <c r="O280" s="255"/>
      <c r="P280" s="255"/>
      <c r="Q280" s="255"/>
      <c r="R280" s="255"/>
      <c r="S280" s="255"/>
      <c r="T280" s="354"/>
      <c r="U280" s="341"/>
      <c r="V280" s="1420"/>
      <c r="W280" s="1421"/>
      <c r="X280" s="1417"/>
      <c r="Y280" s="1417"/>
      <c r="Z280" s="1417"/>
      <c r="AA280" s="1417"/>
      <c r="AB280" s="1417"/>
      <c r="AC280" s="1417"/>
      <c r="AD280" s="1417"/>
      <c r="AE280" s="1417"/>
      <c r="AF280" s="1417"/>
      <c r="AG280" s="1417"/>
    </row>
    <row r="281" spans="2:33" ht="16.5" thickBot="1">
      <c r="C281" s="254" t="s">
        <v>273</v>
      </c>
      <c r="D281" s="255"/>
      <c r="E281" s="301">
        <f t="shared" ref="E281:N281" si="73">LOG(E280+1,10)</f>
        <v>0.75453010386918884</v>
      </c>
      <c r="F281" s="301">
        <f t="shared" si="73"/>
        <v>0.31383136684683893</v>
      </c>
      <c r="G281" s="301">
        <f t="shared" si="73"/>
        <v>0.16747823997192177</v>
      </c>
      <c r="H281" s="301">
        <f t="shared" si="73"/>
        <v>0.11806952657399035</v>
      </c>
      <c r="I281" s="301">
        <f t="shared" si="73"/>
        <v>0</v>
      </c>
      <c r="J281" s="301">
        <f t="shared" si="73"/>
        <v>0</v>
      </c>
      <c r="K281" s="301">
        <f t="shared" si="73"/>
        <v>0.10261153013109316</v>
      </c>
      <c r="L281" s="301">
        <f t="shared" si="73"/>
        <v>0</v>
      </c>
      <c r="M281" s="301">
        <f t="shared" si="73"/>
        <v>1.744061385385224E-2</v>
      </c>
      <c r="N281" s="301">
        <f t="shared" si="73"/>
        <v>0</v>
      </c>
      <c r="O281" s="255"/>
      <c r="P281" s="255"/>
      <c r="Q281" s="255"/>
      <c r="R281" s="255"/>
      <c r="S281" s="255"/>
      <c r="T281" s="255"/>
      <c r="U281" s="341"/>
      <c r="V281" s="341"/>
      <c r="W281" s="341"/>
      <c r="X281" s="341"/>
      <c r="Y281" s="341"/>
    </row>
    <row r="282" spans="2:33">
      <c r="C282" s="254"/>
      <c r="D282" s="255"/>
      <c r="E282" s="255"/>
      <c r="F282" s="255"/>
      <c r="G282" s="255"/>
      <c r="H282" s="255"/>
      <c r="I282" s="255"/>
      <c r="J282" s="255"/>
      <c r="K282" s="255"/>
      <c r="L282" s="255"/>
      <c r="M282" s="255"/>
      <c r="N282" s="255"/>
      <c r="O282" s="255"/>
      <c r="P282" s="255"/>
      <c r="Q282" s="255"/>
      <c r="R282" s="255"/>
      <c r="S282" s="255"/>
      <c r="T282" s="255"/>
      <c r="U282" s="341"/>
      <c r="V282" s="341"/>
      <c r="W282" s="341"/>
      <c r="X282" s="341"/>
      <c r="Y282" s="341"/>
    </row>
    <row r="283" spans="2:33">
      <c r="C283" s="254"/>
      <c r="D283" s="255"/>
      <c r="E283" s="255"/>
      <c r="F283" s="255"/>
      <c r="G283" s="255"/>
      <c r="H283" s="255"/>
      <c r="I283" s="255"/>
      <c r="J283" s="255"/>
      <c r="K283" s="255"/>
      <c r="L283" s="255"/>
      <c r="M283" s="255"/>
      <c r="N283" s="255"/>
      <c r="O283" s="255"/>
      <c r="P283" s="255"/>
      <c r="Q283" s="255"/>
      <c r="R283" s="255"/>
      <c r="S283" s="255"/>
      <c r="T283" s="255"/>
      <c r="U283" s="341"/>
      <c r="V283" s="341"/>
      <c r="W283" s="341"/>
      <c r="X283" s="341"/>
      <c r="Y283" s="341"/>
    </row>
    <row r="284" spans="2:33">
      <c r="C284" s="254"/>
      <c r="D284" s="255"/>
      <c r="E284" s="255"/>
      <c r="F284" s="255"/>
      <c r="G284" s="255"/>
      <c r="H284" s="255"/>
      <c r="I284" s="255"/>
      <c r="J284" s="255"/>
      <c r="K284" s="255"/>
      <c r="L284" s="255"/>
      <c r="M284" s="255"/>
      <c r="N284" s="255"/>
      <c r="O284" s="255"/>
      <c r="P284" s="255"/>
      <c r="Q284" s="255"/>
      <c r="R284" s="255"/>
      <c r="S284" s="255"/>
      <c r="T284" s="255"/>
      <c r="U284" s="341"/>
      <c r="V284" s="341"/>
      <c r="W284" s="341"/>
      <c r="X284" s="341"/>
      <c r="Y284" s="341"/>
    </row>
    <row r="285" spans="2:33">
      <c r="C285" s="254"/>
      <c r="D285" s="255"/>
      <c r="E285" s="255"/>
      <c r="F285" s="255"/>
      <c r="G285" s="255"/>
      <c r="H285" s="255"/>
      <c r="I285" s="255"/>
      <c r="J285" s="255"/>
      <c r="K285" s="255"/>
      <c r="L285" s="255"/>
      <c r="M285" s="255"/>
      <c r="N285" s="255"/>
      <c r="O285" s="255"/>
      <c r="P285" s="255"/>
      <c r="Q285" s="255"/>
      <c r="R285" s="255"/>
      <c r="S285" s="255"/>
      <c r="T285" s="255"/>
      <c r="U285" s="341"/>
      <c r="V285" s="341"/>
      <c r="W285" s="341"/>
      <c r="X285" s="341"/>
      <c r="Y285" s="341"/>
    </row>
    <row r="286" spans="2:33">
      <c r="C286" s="254"/>
      <c r="D286" s="255"/>
      <c r="E286" s="255"/>
      <c r="F286" s="255"/>
      <c r="G286" s="255"/>
      <c r="H286" s="255"/>
      <c r="I286" s="255"/>
      <c r="J286" s="255"/>
      <c r="K286" s="255"/>
      <c r="L286" s="255"/>
      <c r="M286" s="255"/>
      <c r="N286" s="255"/>
      <c r="O286" s="255"/>
      <c r="P286" s="255"/>
      <c r="Q286" s="255"/>
      <c r="R286" s="255"/>
      <c r="S286" s="255"/>
      <c r="T286" s="255"/>
      <c r="U286" s="341"/>
      <c r="V286" s="341"/>
      <c r="W286" s="341"/>
      <c r="X286" s="341"/>
      <c r="Y286" s="341"/>
    </row>
    <row r="287" spans="2:33">
      <c r="C287" s="254"/>
      <c r="D287" s="255"/>
      <c r="E287" s="255"/>
      <c r="F287" s="255"/>
      <c r="G287" s="255"/>
      <c r="H287" s="255"/>
      <c r="I287" s="255"/>
      <c r="J287" s="255"/>
      <c r="K287" s="255"/>
      <c r="L287" s="255"/>
      <c r="M287" s="255"/>
      <c r="N287" s="255"/>
      <c r="O287" s="255"/>
      <c r="P287" s="255"/>
      <c r="Q287" s="255"/>
      <c r="R287" s="255"/>
      <c r="S287" s="255"/>
      <c r="T287" s="255"/>
      <c r="U287" s="341"/>
      <c r="V287" s="341"/>
      <c r="W287" s="341"/>
      <c r="X287" s="341"/>
      <c r="Y287" s="341"/>
    </row>
    <row r="288" spans="2:33">
      <c r="C288" s="254"/>
      <c r="D288" s="255"/>
      <c r="E288" s="255"/>
      <c r="F288" s="255"/>
      <c r="G288" s="255"/>
      <c r="H288" s="255"/>
      <c r="I288" s="255"/>
      <c r="J288" s="255"/>
      <c r="K288" s="255"/>
      <c r="L288" s="255"/>
      <c r="M288" s="255"/>
      <c r="N288" s="255"/>
      <c r="O288" s="255"/>
      <c r="P288" s="255"/>
      <c r="Q288" s="255"/>
      <c r="R288" s="255"/>
      <c r="S288" s="255"/>
      <c r="T288" s="255"/>
      <c r="U288" s="341"/>
      <c r="V288" s="341"/>
      <c r="W288" s="341"/>
      <c r="X288" s="341"/>
      <c r="Y288" s="341"/>
    </row>
    <row r="289" spans="3:25">
      <c r="C289" s="254"/>
      <c r="D289" s="255"/>
      <c r="E289" s="255"/>
      <c r="F289" s="255"/>
      <c r="G289" s="255"/>
      <c r="H289" s="255"/>
      <c r="I289" s="255"/>
      <c r="J289" s="255"/>
      <c r="K289" s="255"/>
      <c r="L289" s="255"/>
      <c r="M289" s="255"/>
      <c r="N289" s="255"/>
      <c r="O289" s="255"/>
      <c r="P289" s="255"/>
      <c r="Q289" s="255"/>
      <c r="R289" s="255"/>
      <c r="S289" s="255"/>
      <c r="T289" s="255"/>
      <c r="U289" s="341"/>
      <c r="V289" s="341"/>
      <c r="W289" s="341"/>
      <c r="X289" s="341"/>
      <c r="Y289" s="341"/>
    </row>
    <row r="290" spans="3:25">
      <c r="C290" s="254"/>
      <c r="D290" s="255"/>
      <c r="E290" s="255"/>
      <c r="F290" s="255"/>
      <c r="G290" s="255"/>
      <c r="H290" s="255"/>
      <c r="I290" s="255"/>
      <c r="J290" s="255"/>
      <c r="K290" s="255"/>
      <c r="L290" s="255"/>
      <c r="M290" s="255"/>
      <c r="N290" s="255"/>
      <c r="O290" s="255"/>
      <c r="P290" s="255"/>
      <c r="Q290" s="255"/>
      <c r="R290" s="255"/>
      <c r="S290" s="255"/>
      <c r="T290" s="255"/>
      <c r="U290" s="341"/>
      <c r="V290" s="341"/>
      <c r="W290" s="341"/>
      <c r="X290" s="341"/>
      <c r="Y290" s="341"/>
    </row>
    <row r="291" spans="3:25">
      <c r="C291" s="254"/>
      <c r="D291" s="255"/>
      <c r="E291" s="255"/>
      <c r="F291" s="255"/>
      <c r="G291" s="255"/>
      <c r="H291" s="255"/>
      <c r="I291" s="255"/>
      <c r="J291" s="255"/>
      <c r="K291" s="255"/>
      <c r="L291" s="255"/>
      <c r="M291" s="255"/>
      <c r="N291" s="255"/>
      <c r="O291" s="255"/>
      <c r="P291" s="255"/>
      <c r="Q291" s="255"/>
      <c r="R291" s="255"/>
      <c r="S291" s="255"/>
      <c r="T291" s="255"/>
      <c r="U291" s="341"/>
      <c r="V291" s="341"/>
      <c r="W291" s="341"/>
      <c r="X291" s="341"/>
      <c r="Y291" s="341"/>
    </row>
    <row r="292" spans="3:25">
      <c r="C292" s="254"/>
      <c r="D292" s="255"/>
      <c r="E292" s="255"/>
      <c r="F292" s="255"/>
      <c r="G292" s="255"/>
      <c r="H292" s="255"/>
      <c r="I292" s="255"/>
      <c r="J292" s="255"/>
      <c r="K292" s="255"/>
      <c r="L292" s="255"/>
      <c r="M292" s="255"/>
      <c r="N292" s="255"/>
      <c r="O292" s="255"/>
      <c r="P292" s="255"/>
      <c r="Q292" s="255"/>
      <c r="R292" s="255"/>
      <c r="S292" s="255"/>
      <c r="T292" s="255"/>
      <c r="U292" s="341"/>
      <c r="V292" s="341"/>
      <c r="W292" s="341"/>
      <c r="X292" s="341"/>
      <c r="Y292" s="341"/>
    </row>
    <row r="293" spans="3:25">
      <c r="C293" s="254"/>
      <c r="D293" s="255"/>
      <c r="E293" s="255"/>
      <c r="F293" s="255"/>
      <c r="G293" s="255"/>
      <c r="H293" s="255"/>
      <c r="I293" s="255"/>
      <c r="J293" s="255"/>
      <c r="K293" s="255"/>
      <c r="L293" s="255"/>
      <c r="M293" s="255"/>
      <c r="N293" s="255"/>
      <c r="O293" s="255"/>
      <c r="P293" s="255"/>
      <c r="Q293" s="255"/>
      <c r="R293" s="255"/>
      <c r="S293" s="255"/>
      <c r="T293" s="255"/>
      <c r="U293" s="341"/>
      <c r="V293" s="341"/>
      <c r="W293" s="341"/>
      <c r="X293" s="341"/>
      <c r="Y293" s="341"/>
    </row>
    <row r="294" spans="3:25">
      <c r="C294" s="254"/>
      <c r="D294" s="255"/>
      <c r="E294" s="255"/>
      <c r="F294" s="255"/>
      <c r="G294" s="255"/>
      <c r="H294" s="255"/>
      <c r="I294" s="255"/>
      <c r="J294" s="255"/>
      <c r="K294" s="255"/>
      <c r="L294" s="255"/>
      <c r="M294" s="255"/>
      <c r="N294" s="255"/>
      <c r="O294" s="255"/>
      <c r="P294" s="255"/>
      <c r="Q294" s="255"/>
      <c r="R294" s="255"/>
      <c r="S294" s="255"/>
      <c r="T294" s="255"/>
      <c r="U294" s="341"/>
      <c r="V294" s="341"/>
      <c r="W294" s="341"/>
      <c r="X294" s="341"/>
      <c r="Y294" s="341"/>
    </row>
    <row r="295" spans="3:25">
      <c r="C295" s="254"/>
      <c r="D295" s="255"/>
      <c r="E295" s="255"/>
      <c r="F295" s="255"/>
      <c r="G295" s="255"/>
      <c r="H295" s="255"/>
      <c r="I295" s="255"/>
      <c r="J295" s="255"/>
      <c r="K295" s="255"/>
      <c r="L295" s="255"/>
      <c r="M295" s="255"/>
      <c r="N295" s="255"/>
      <c r="O295" s="255"/>
      <c r="P295" s="255"/>
      <c r="Q295" s="255"/>
      <c r="R295" s="255"/>
      <c r="S295" s="255"/>
      <c r="T295" s="255"/>
      <c r="U295" s="341"/>
      <c r="V295" s="341"/>
      <c r="W295" s="341"/>
      <c r="X295" s="341"/>
      <c r="Y295" s="341"/>
    </row>
    <row r="296" spans="3:25">
      <c r="C296" s="254"/>
      <c r="D296" s="255"/>
      <c r="E296" s="255"/>
      <c r="F296" s="255"/>
      <c r="G296" s="255"/>
      <c r="H296" s="255"/>
      <c r="I296" s="255"/>
      <c r="J296" s="255"/>
      <c r="K296" s="255"/>
      <c r="L296" s="255"/>
      <c r="M296" s="255"/>
      <c r="N296" s="255"/>
      <c r="O296" s="255"/>
      <c r="P296" s="255"/>
      <c r="Q296" s="255"/>
      <c r="R296" s="255"/>
      <c r="S296" s="255"/>
      <c r="T296" s="255"/>
      <c r="U296" s="341"/>
      <c r="V296" s="341"/>
      <c r="W296" s="341"/>
      <c r="X296" s="341"/>
      <c r="Y296" s="341"/>
    </row>
    <row r="297" spans="3:25">
      <c r="C297" s="254"/>
      <c r="D297" s="255"/>
      <c r="E297" s="255"/>
      <c r="F297" s="255"/>
      <c r="G297" s="255"/>
      <c r="H297" s="255"/>
      <c r="I297" s="255"/>
      <c r="J297" s="255"/>
      <c r="K297" s="255"/>
      <c r="L297" s="255"/>
      <c r="M297" s="255"/>
      <c r="N297" s="255"/>
      <c r="O297" s="255"/>
      <c r="P297" s="255"/>
      <c r="Q297" s="255"/>
      <c r="R297" s="255"/>
      <c r="S297" s="255"/>
      <c r="T297" s="255"/>
      <c r="U297" s="341"/>
      <c r="V297" s="341"/>
      <c r="W297" s="341"/>
      <c r="X297" s="341"/>
      <c r="Y297" s="341"/>
    </row>
    <row r="298" spans="3:25">
      <c r="C298" s="254"/>
      <c r="D298" s="255"/>
      <c r="E298" s="255"/>
      <c r="F298" s="255"/>
      <c r="G298" s="255"/>
      <c r="H298" s="255"/>
      <c r="I298" s="255"/>
      <c r="J298" s="255"/>
      <c r="K298" s="255"/>
      <c r="L298" s="255"/>
      <c r="M298" s="255"/>
      <c r="N298" s="255"/>
      <c r="O298" s="255"/>
      <c r="P298" s="255"/>
      <c r="Q298" s="255"/>
      <c r="R298" s="255"/>
      <c r="S298" s="255"/>
      <c r="T298" s="255"/>
      <c r="U298" s="341"/>
      <c r="V298" s="341"/>
      <c r="W298" s="341"/>
      <c r="X298" s="341"/>
      <c r="Y298" s="341"/>
    </row>
    <row r="299" spans="3:25">
      <c r="C299" s="254"/>
      <c r="D299" s="255"/>
      <c r="E299" s="255"/>
      <c r="F299" s="255"/>
      <c r="G299" s="255"/>
      <c r="H299" s="255"/>
      <c r="I299" s="255"/>
      <c r="J299" s="255"/>
      <c r="K299" s="255"/>
      <c r="L299" s="255"/>
      <c r="M299" s="255"/>
      <c r="N299" s="255"/>
      <c r="O299" s="255"/>
      <c r="P299" s="255"/>
      <c r="Q299" s="255"/>
      <c r="R299" s="255"/>
      <c r="S299" s="255"/>
      <c r="T299" s="255"/>
      <c r="U299" s="341"/>
      <c r="V299" s="341"/>
      <c r="W299" s="341"/>
      <c r="X299" s="341"/>
      <c r="Y299" s="341"/>
    </row>
    <row r="300" spans="3:25">
      <c r="C300" s="254"/>
      <c r="D300" s="255"/>
      <c r="E300" s="255"/>
      <c r="F300" s="255"/>
      <c r="G300" s="255"/>
      <c r="H300" s="255"/>
      <c r="I300" s="255"/>
      <c r="J300" s="255"/>
      <c r="K300" s="255"/>
      <c r="L300" s="255"/>
      <c r="M300" s="255"/>
      <c r="N300" s="255"/>
      <c r="O300" s="255"/>
      <c r="P300" s="255"/>
      <c r="Q300" s="255"/>
      <c r="R300" s="255"/>
      <c r="S300" s="255"/>
      <c r="T300" s="255"/>
      <c r="U300" s="341"/>
      <c r="V300" s="341"/>
      <c r="W300" s="341"/>
      <c r="X300" s="341"/>
      <c r="Y300" s="341"/>
    </row>
    <row r="301" spans="3:25">
      <c r="C301" s="254"/>
      <c r="D301" s="255"/>
      <c r="E301" s="255"/>
      <c r="F301" s="255"/>
      <c r="G301" s="255"/>
      <c r="H301" s="255"/>
      <c r="I301" s="255"/>
      <c r="J301" s="255"/>
      <c r="K301" s="255"/>
      <c r="L301" s="255"/>
      <c r="M301" s="255"/>
      <c r="N301" s="255"/>
      <c r="O301" s="255"/>
      <c r="P301" s="255"/>
      <c r="Q301" s="255"/>
      <c r="R301" s="255"/>
      <c r="S301" s="255"/>
      <c r="T301" s="255"/>
      <c r="U301" s="341"/>
      <c r="V301" s="341"/>
      <c r="W301" s="341"/>
      <c r="X301" s="341"/>
      <c r="Y301" s="341"/>
    </row>
    <row r="302" spans="3:25">
      <c r="C302" s="254"/>
      <c r="D302" s="255"/>
      <c r="E302" s="255"/>
      <c r="F302" s="255"/>
      <c r="G302" s="255"/>
      <c r="H302" s="255"/>
      <c r="I302" s="255"/>
      <c r="J302" s="255"/>
      <c r="K302" s="255"/>
      <c r="L302" s="255"/>
      <c r="M302" s="255"/>
      <c r="N302" s="255"/>
      <c r="O302" s="255"/>
      <c r="P302" s="255"/>
      <c r="Q302" s="255"/>
      <c r="R302" s="255"/>
      <c r="S302" s="255"/>
      <c r="T302" s="255"/>
      <c r="U302" s="341"/>
      <c r="V302" s="341"/>
      <c r="W302" s="341"/>
      <c r="X302" s="341"/>
      <c r="Y302" s="341"/>
    </row>
    <row r="303" spans="3:25">
      <c r="C303" s="254"/>
      <c r="D303" s="255"/>
      <c r="E303" s="255"/>
      <c r="F303" s="255"/>
      <c r="G303" s="255"/>
      <c r="H303" s="255"/>
      <c r="I303" s="255"/>
      <c r="J303" s="255"/>
      <c r="K303" s="255"/>
      <c r="L303" s="255"/>
      <c r="M303" s="255"/>
      <c r="N303" s="255"/>
      <c r="O303" s="255"/>
      <c r="P303" s="255"/>
      <c r="Q303" s="255"/>
      <c r="R303" s="255"/>
      <c r="S303" s="255"/>
      <c r="T303" s="255"/>
      <c r="U303" s="341"/>
      <c r="V303" s="341"/>
      <c r="W303" s="341"/>
      <c r="X303" s="341"/>
      <c r="Y303" s="341"/>
    </row>
    <row r="304" spans="3:25">
      <c r="C304" s="254"/>
      <c r="D304" s="255"/>
      <c r="E304" s="255"/>
      <c r="F304" s="255"/>
      <c r="G304" s="255"/>
      <c r="H304" s="255"/>
      <c r="I304" s="255"/>
      <c r="J304" s="255"/>
      <c r="K304" s="255"/>
      <c r="L304" s="255"/>
      <c r="M304" s="255"/>
      <c r="N304" s="255"/>
      <c r="O304" s="255"/>
      <c r="P304" s="255"/>
      <c r="Q304" s="255"/>
      <c r="R304" s="255"/>
      <c r="S304" s="255"/>
      <c r="T304" s="255"/>
      <c r="U304" s="341"/>
      <c r="V304" s="341"/>
      <c r="W304" s="341"/>
      <c r="X304" s="341"/>
      <c r="Y304" s="341"/>
    </row>
    <row r="305" spans="2:38">
      <c r="C305" s="254"/>
      <c r="D305" s="255"/>
      <c r="E305" s="255"/>
      <c r="F305" s="255"/>
      <c r="G305" s="255"/>
      <c r="H305" s="255"/>
      <c r="I305" s="255"/>
      <c r="J305" s="255"/>
      <c r="K305" s="255"/>
      <c r="L305" s="255"/>
      <c r="M305" s="255"/>
      <c r="N305" s="255"/>
      <c r="O305" s="255"/>
      <c r="P305" s="255"/>
      <c r="Q305" s="255"/>
      <c r="R305" s="255"/>
      <c r="S305" s="255"/>
      <c r="T305" s="255"/>
      <c r="U305" s="341"/>
      <c r="V305" s="341"/>
      <c r="W305" s="341"/>
      <c r="X305" s="341"/>
      <c r="Y305" s="341"/>
    </row>
    <row r="306" spans="2:38">
      <c r="C306" s="254"/>
      <c r="D306" s="255"/>
      <c r="E306" s="255"/>
      <c r="F306" s="255"/>
      <c r="G306" s="255"/>
      <c r="H306" s="255"/>
      <c r="I306" s="255"/>
      <c r="J306" s="255"/>
      <c r="K306" s="255"/>
      <c r="L306" s="255"/>
      <c r="M306" s="255"/>
      <c r="N306" s="255"/>
      <c r="O306" s="255"/>
      <c r="P306" s="255"/>
      <c r="Q306" s="255"/>
      <c r="R306" s="255"/>
      <c r="S306" s="255"/>
      <c r="T306" s="255"/>
      <c r="U306" s="341"/>
      <c r="V306" s="341"/>
      <c r="W306" s="341"/>
      <c r="X306" s="341"/>
      <c r="Y306" s="341"/>
    </row>
    <row r="307" spans="2:38">
      <c r="C307" s="254"/>
      <c r="D307" s="255"/>
      <c r="E307" s="255"/>
      <c r="F307" s="255"/>
      <c r="G307" s="255"/>
      <c r="H307" s="255"/>
      <c r="I307" s="255"/>
      <c r="J307" s="255"/>
      <c r="K307" s="255"/>
      <c r="L307" s="255"/>
      <c r="M307" s="255"/>
      <c r="N307" s="255"/>
      <c r="O307" s="255"/>
      <c r="P307" s="255"/>
      <c r="Q307" s="255"/>
      <c r="R307" s="255"/>
      <c r="S307" s="255"/>
      <c r="T307" s="255"/>
      <c r="U307" s="341"/>
      <c r="V307" s="341"/>
      <c r="W307" s="341"/>
      <c r="X307" s="341"/>
      <c r="Y307" s="341"/>
    </row>
    <row r="308" spans="2:38" ht="18.75" thickBot="1">
      <c r="B308" s="263"/>
      <c r="C308" s="351"/>
      <c r="D308" s="351"/>
      <c r="E308" s="351"/>
      <c r="F308" s="351"/>
      <c r="G308" s="351"/>
      <c r="H308" s="351"/>
      <c r="I308" s="351"/>
      <c r="J308" s="351"/>
      <c r="K308" s="351"/>
      <c r="L308" s="351"/>
      <c r="M308" s="351"/>
      <c r="N308" s="351"/>
      <c r="O308" s="263"/>
      <c r="P308" s="263"/>
      <c r="Q308" s="263"/>
      <c r="R308" s="263"/>
      <c r="S308" s="263"/>
      <c r="T308" s="263"/>
      <c r="U308" s="351"/>
      <c r="V308" s="351"/>
      <c r="W308" s="351"/>
      <c r="X308" s="352"/>
      <c r="Y308" s="352"/>
      <c r="Z308" s="352"/>
      <c r="AA308" s="353"/>
      <c r="AB308" s="353"/>
      <c r="AC308" s="353"/>
      <c r="AD308" s="353"/>
      <c r="AE308" s="353"/>
      <c r="AF308" s="353"/>
      <c r="AG308" s="353"/>
      <c r="AH308" s="353"/>
      <c r="AI308" s="353"/>
      <c r="AJ308" s="353"/>
      <c r="AK308" s="351"/>
      <c r="AL308" s="351"/>
    </row>
    <row r="309" spans="2:38" ht="126" thickBot="1">
      <c r="B309" s="287" t="s">
        <v>290</v>
      </c>
      <c r="C309" s="1433" t="s">
        <v>291</v>
      </c>
      <c r="D309" s="1434"/>
      <c r="E309" s="821" t="str">
        <f>$E$2</f>
        <v>Copepod</v>
      </c>
      <c r="F309" s="821" t="str">
        <f>$F$2</f>
        <v>Cladocera</v>
      </c>
      <c r="G309" s="821" t="str">
        <f>$G$2</f>
        <v>Ostracod</v>
      </c>
      <c r="H309" s="821" t="str">
        <f>$H$2</f>
        <v>Hemiptera: Corixidae (boatman)</v>
      </c>
      <c r="I309" s="821" t="str">
        <f>$I$2</f>
        <v>Coleoptera sp.</v>
      </c>
      <c r="J309" s="821" t="str">
        <f>$J$2</f>
        <v>Diptera: Ephydridae</v>
      </c>
      <c r="K309" s="821" t="str">
        <f>$K$2</f>
        <v xml:space="preserve">Diptera: Chironomid </v>
      </c>
      <c r="L309" s="821" t="str">
        <f>$L$2</f>
        <v>Diptera: Ceratopogonidae</v>
      </c>
      <c r="M309" s="821" t="str">
        <f>$M$2</f>
        <v>Nematode</v>
      </c>
      <c r="N309" s="821" t="str">
        <f>$N$2</f>
        <v>Annelida: Oligochaete</v>
      </c>
      <c r="O309" s="255"/>
      <c r="P309" s="255"/>
      <c r="Q309" s="255"/>
      <c r="R309" s="255"/>
      <c r="S309" s="255"/>
      <c r="T309" s="255"/>
      <c r="U309" s="341"/>
      <c r="V309" s="1442" t="s">
        <v>292</v>
      </c>
      <c r="W309" s="1443"/>
      <c r="X309" s="980" t="str">
        <f>$V$2</f>
        <v>Copepod</v>
      </c>
      <c r="Y309" s="980" t="str">
        <f>$W$2</f>
        <v>Ostracod</v>
      </c>
      <c r="Z309" s="980" t="str">
        <f>$X$2</f>
        <v>Cladocera</v>
      </c>
      <c r="AA309" s="980" t="str">
        <f>$Y$2</f>
        <v>Hemiptera: Corixidae (boatman)</v>
      </c>
      <c r="AB309" s="980" t="str">
        <f>$Z$2</f>
        <v>Annelida: Oligochaete</v>
      </c>
      <c r="AC309" s="980" t="str">
        <f>$AA$2</f>
        <v xml:space="preserve">Diptera: Chironomid </v>
      </c>
      <c r="AD309" s="980" t="str">
        <f>$AB$2</f>
        <v>Nematode</v>
      </c>
      <c r="AE309" s="980" t="str">
        <f>$AC$2</f>
        <v>Diptera: Ceratopogonidae</v>
      </c>
      <c r="AF309" s="980" t="str">
        <f>$AD$2</f>
        <v>Diptera: Ephydridae</v>
      </c>
      <c r="AG309" s="980" t="str">
        <f>$AE$2</f>
        <v>Annelida: Polychaete</v>
      </c>
    </row>
    <row r="310" spans="2:38" ht="18.75" thickBot="1">
      <c r="B310" s="355">
        <v>2018</v>
      </c>
      <c r="C310" s="343" t="s">
        <v>264</v>
      </c>
      <c r="D310" s="349"/>
      <c r="E310" s="344">
        <f t="shared" ref="E310:N310" si="74">E29</f>
        <v>77.86666666666666</v>
      </c>
      <c r="F310" s="344">
        <f t="shared" si="74"/>
        <v>43.133333333333333</v>
      </c>
      <c r="G310" s="344">
        <f t="shared" si="74"/>
        <v>12.333333333333336</v>
      </c>
      <c r="H310" s="344">
        <f t="shared" si="74"/>
        <v>2.333333333333333</v>
      </c>
      <c r="I310" s="344">
        <f t="shared" si="74"/>
        <v>0</v>
      </c>
      <c r="J310" s="344">
        <f t="shared" si="74"/>
        <v>0</v>
      </c>
      <c r="K310" s="344">
        <f t="shared" si="74"/>
        <v>6.6666666666666666E-2</v>
      </c>
      <c r="L310" s="344">
        <f t="shared" si="74"/>
        <v>4.4444444444444446E-2</v>
      </c>
      <c r="M310" s="344">
        <f t="shared" si="74"/>
        <v>0</v>
      </c>
      <c r="N310" s="344">
        <f t="shared" si="74"/>
        <v>0</v>
      </c>
      <c r="O310" s="255"/>
      <c r="P310" s="255"/>
      <c r="Q310" s="255"/>
      <c r="R310" s="255"/>
      <c r="S310" s="255"/>
      <c r="T310" s="355">
        <v>2018</v>
      </c>
      <c r="U310" s="341"/>
      <c r="V310" s="343" t="s">
        <v>264</v>
      </c>
      <c r="W310" s="343"/>
      <c r="X310" s="348">
        <f t="shared" ref="X310:AG310" si="75">V29</f>
        <v>415.39245667686043</v>
      </c>
      <c r="Y310" s="348">
        <f t="shared" si="75"/>
        <v>616.71763506625894</v>
      </c>
      <c r="Z310" s="348">
        <f t="shared" si="75"/>
        <v>0</v>
      </c>
      <c r="AA310" s="348">
        <f t="shared" si="75"/>
        <v>12.742099898063202</v>
      </c>
      <c r="AB310" s="348">
        <f t="shared" si="75"/>
        <v>0</v>
      </c>
      <c r="AC310" s="348">
        <f t="shared" si="75"/>
        <v>2.5484199796126403</v>
      </c>
      <c r="AD310" s="348">
        <f t="shared" si="75"/>
        <v>0</v>
      </c>
      <c r="AE310" s="348">
        <f t="shared" si="75"/>
        <v>48.419979612640162</v>
      </c>
      <c r="AF310" s="348">
        <f t="shared" si="75"/>
        <v>0</v>
      </c>
      <c r="AG310" s="348">
        <f t="shared" si="75"/>
        <v>0</v>
      </c>
    </row>
    <row r="311" spans="2:38" ht="18.75" thickBot="1">
      <c r="B311" s="355">
        <v>2018</v>
      </c>
      <c r="C311" s="342" t="s">
        <v>265</v>
      </c>
      <c r="D311" s="350"/>
      <c r="E311" s="301">
        <f t="shared" ref="E311:N313" si="76">LOG(E310+1,10)</f>
        <v>1.8968934855722488</v>
      </c>
      <c r="F311" s="301">
        <f t="shared" ref="F311:N311" si="77">LOG(F310+1,10)</f>
        <v>1.6447667303840185</v>
      </c>
      <c r="G311" s="301">
        <f t="shared" si="77"/>
        <v>1.1249387366082999</v>
      </c>
      <c r="H311" s="301">
        <f t="shared" si="77"/>
        <v>0.52287874528033751</v>
      </c>
      <c r="I311" s="301">
        <f t="shared" si="77"/>
        <v>0</v>
      </c>
      <c r="J311" s="301">
        <f t="shared" si="77"/>
        <v>0</v>
      </c>
      <c r="K311" s="301">
        <f t="shared" si="77"/>
        <v>2.8028723600243534E-2</v>
      </c>
      <c r="L311" s="301">
        <f t="shared" si="77"/>
        <v>1.888534416037381E-2</v>
      </c>
      <c r="M311" s="301">
        <f t="shared" si="77"/>
        <v>0</v>
      </c>
      <c r="N311" s="441">
        <f t="shared" si="77"/>
        <v>0</v>
      </c>
      <c r="O311" s="255"/>
      <c r="P311" s="255"/>
      <c r="Q311" s="255"/>
      <c r="R311" s="255"/>
      <c r="S311" s="255"/>
      <c r="T311" s="355">
        <v>2018</v>
      </c>
      <c r="U311" s="341"/>
      <c r="V311" s="1444" t="s">
        <v>265</v>
      </c>
      <c r="W311" s="1445"/>
      <c r="X311" s="301">
        <f t="shared" ref="X311" si="78">LOG(X310+1,10)</f>
        <v>2.6195028532753653</v>
      </c>
      <c r="Y311" s="301">
        <f t="shared" ref="Y311:AG311" si="79">LOG(Y310+1,10)</f>
        <v>2.7907900000792161</v>
      </c>
      <c r="Z311" s="301">
        <f t="shared" si="79"/>
        <v>0</v>
      </c>
      <c r="AA311" s="301">
        <f t="shared" si="79"/>
        <v>1.1380531013159292</v>
      </c>
      <c r="AB311" s="301">
        <f t="shared" si="79"/>
        <v>0</v>
      </c>
      <c r="AC311" s="301">
        <f t="shared" si="79"/>
        <v>0.5500350159043399</v>
      </c>
      <c r="AD311" s="301">
        <f t="shared" si="79"/>
        <v>0</v>
      </c>
      <c r="AE311" s="301">
        <f t="shared" si="79"/>
        <v>1.6939025619054027</v>
      </c>
      <c r="AF311" s="301">
        <f t="shared" si="79"/>
        <v>0</v>
      </c>
      <c r="AG311" s="441">
        <f t="shared" si="79"/>
        <v>0</v>
      </c>
    </row>
    <row r="312" spans="2:38" ht="18.75" thickBot="1">
      <c r="B312" s="355"/>
      <c r="C312" s="1422" t="s">
        <v>274</v>
      </c>
      <c r="D312" s="1423"/>
      <c r="E312" s="1428">
        <v>54.849007553734552</v>
      </c>
      <c r="F312" s="1428">
        <v>43.106672165515</v>
      </c>
      <c r="G312" s="1428">
        <v>10.261398359692322</v>
      </c>
      <c r="H312" s="1428">
        <v>1.156623438193165</v>
      </c>
      <c r="I312" s="1428">
        <v>0</v>
      </c>
      <c r="J312" s="1428">
        <v>0</v>
      </c>
      <c r="K312" s="1428">
        <v>6.666666666666668E-2</v>
      </c>
      <c r="L312" s="1428">
        <v>2.8109134757052262E-2</v>
      </c>
      <c r="M312" s="1428">
        <v>0</v>
      </c>
      <c r="N312" s="1431">
        <v>0</v>
      </c>
      <c r="O312" s="255"/>
      <c r="P312" s="255"/>
      <c r="Q312" s="255"/>
      <c r="R312" s="255"/>
      <c r="S312" s="255"/>
      <c r="T312" s="355"/>
      <c r="U312" s="341"/>
      <c r="V312" s="1427"/>
      <c r="W312" s="1421"/>
      <c r="X312" s="1428"/>
      <c r="Y312" s="1417"/>
      <c r="Z312" s="1417"/>
      <c r="AA312" s="1417"/>
      <c r="AB312" s="1417"/>
      <c r="AC312" s="1417"/>
      <c r="AD312" s="1417"/>
      <c r="AE312" s="1417"/>
      <c r="AF312" s="1417"/>
      <c r="AG312" s="1429"/>
    </row>
    <row r="313" spans="2:38" ht="16.5" thickBot="1">
      <c r="C313" s="356" t="s">
        <v>273</v>
      </c>
      <c r="D313" s="269"/>
      <c r="E313" s="301">
        <f t="shared" si="76"/>
        <v>1.7470154600341479</v>
      </c>
      <c r="F313" s="301">
        <f t="shared" si="76"/>
        <v>1.6445042916329899</v>
      </c>
      <c r="G313" s="301">
        <f t="shared" si="76"/>
        <v>1.0515923214381921</v>
      </c>
      <c r="H313" s="301">
        <f t="shared" si="76"/>
        <v>0.33377432081349306</v>
      </c>
      <c r="I313" s="301">
        <f t="shared" si="76"/>
        <v>0</v>
      </c>
      <c r="J313" s="301">
        <f t="shared" si="76"/>
        <v>0</v>
      </c>
      <c r="K313" s="301">
        <f t="shared" si="76"/>
        <v>2.8028723600243534E-2</v>
      </c>
      <c r="L313" s="301">
        <f t="shared" si="76"/>
        <v>1.2039217876265197E-2</v>
      </c>
      <c r="M313" s="301">
        <f t="shared" si="76"/>
        <v>0</v>
      </c>
      <c r="N313" s="301">
        <f t="shared" si="76"/>
        <v>0</v>
      </c>
      <c r="O313" s="255"/>
      <c r="P313" s="255"/>
      <c r="Q313" s="255"/>
      <c r="R313" s="255"/>
      <c r="S313" s="255"/>
      <c r="U313" s="341"/>
      <c r="V313" s="1446"/>
      <c r="W313" s="1447"/>
      <c r="X313" s="254"/>
      <c r="Y313" s="255"/>
      <c r="Z313" s="255"/>
      <c r="AA313" s="255"/>
      <c r="AB313" s="255"/>
      <c r="AC313" s="255"/>
      <c r="AD313" s="255"/>
      <c r="AE313" s="255"/>
      <c r="AF313" s="255"/>
      <c r="AG313" s="256"/>
    </row>
    <row r="314" spans="2:38" ht="18.75" thickBot="1">
      <c r="B314" s="354">
        <v>2019</v>
      </c>
      <c r="C314" s="343" t="s">
        <v>264</v>
      </c>
      <c r="D314" s="349"/>
      <c r="E314" s="344">
        <f t="shared" ref="E314:N314" si="80">E30</f>
        <v>7.9066666666666681</v>
      </c>
      <c r="F314" s="344">
        <f t="shared" si="80"/>
        <v>0.3866666666666666</v>
      </c>
      <c r="G314" s="344">
        <f t="shared" si="80"/>
        <v>6.7866666666666671</v>
      </c>
      <c r="H314" s="344">
        <f t="shared" si="80"/>
        <v>2.44</v>
      </c>
      <c r="I314" s="344">
        <f t="shared" si="80"/>
        <v>0</v>
      </c>
      <c r="J314" s="344">
        <f t="shared" si="80"/>
        <v>1.3333333333333332E-2</v>
      </c>
      <c r="K314" s="344">
        <f t="shared" si="80"/>
        <v>0.30666666666666664</v>
      </c>
      <c r="L314" s="344">
        <f t="shared" si="80"/>
        <v>0</v>
      </c>
      <c r="M314" s="344">
        <f t="shared" si="80"/>
        <v>0.26666666666666666</v>
      </c>
      <c r="N314" s="344">
        <f t="shared" si="80"/>
        <v>0.24</v>
      </c>
      <c r="O314" s="255"/>
      <c r="P314" s="255"/>
      <c r="Q314" s="255"/>
      <c r="R314" s="255"/>
      <c r="S314" s="255"/>
      <c r="T314" s="354">
        <v>2019</v>
      </c>
      <c r="U314" s="341"/>
      <c r="V314" s="1448" t="s">
        <v>264</v>
      </c>
      <c r="W314" s="1449"/>
      <c r="X314" s="346">
        <f t="shared" ref="X314:AG314" si="81">V30</f>
        <v>310.185</v>
      </c>
      <c r="Y314" s="346">
        <f t="shared" si="81"/>
        <v>68.625</v>
      </c>
      <c r="Z314" s="346">
        <f t="shared" si="81"/>
        <v>85.094999999999999</v>
      </c>
      <c r="AA314" s="346">
        <f t="shared" si="81"/>
        <v>5.49</v>
      </c>
      <c r="AB314" s="346">
        <f t="shared" si="81"/>
        <v>19.215</v>
      </c>
      <c r="AC314" s="346">
        <f t="shared" si="81"/>
        <v>8.2349999999999994</v>
      </c>
      <c r="AD314" s="346">
        <f t="shared" si="81"/>
        <v>13.725000000000001</v>
      </c>
      <c r="AE314" s="346">
        <f t="shared" si="81"/>
        <v>0</v>
      </c>
      <c r="AF314" s="346">
        <f t="shared" si="81"/>
        <v>65.88</v>
      </c>
      <c r="AG314" s="346">
        <f t="shared" si="81"/>
        <v>0</v>
      </c>
    </row>
    <row r="315" spans="2:38" ht="18.75" thickBot="1">
      <c r="B315" s="354">
        <v>2019</v>
      </c>
      <c r="C315" s="342" t="s">
        <v>265</v>
      </c>
      <c r="D315" s="350"/>
      <c r="E315" s="301">
        <f>LOG(E314+1,10)</f>
        <v>0.9497151990838455</v>
      </c>
      <c r="F315" s="301">
        <f t="shared" ref="F315:N315" si="82">LOG(F314+1,10)</f>
        <v>0.1419720759070803</v>
      </c>
      <c r="G315" s="301">
        <f t="shared" si="82"/>
        <v>0.89135158372069934</v>
      </c>
      <c r="H315" s="301">
        <f t="shared" si="82"/>
        <v>0.53655844257153007</v>
      </c>
      <c r="I315" s="301">
        <f t="shared" si="82"/>
        <v>0</v>
      </c>
      <c r="J315" s="301">
        <f t="shared" si="82"/>
        <v>5.7523288890913415E-3</v>
      </c>
      <c r="K315" s="301">
        <f t="shared" si="82"/>
        <v>0.11616481230079478</v>
      </c>
      <c r="L315" s="301">
        <f t="shared" si="82"/>
        <v>0</v>
      </c>
      <c r="M315" s="301">
        <f t="shared" si="82"/>
        <v>0.10266234189714768</v>
      </c>
      <c r="N315" s="441">
        <f t="shared" si="82"/>
        <v>9.3421685162235063E-2</v>
      </c>
      <c r="O315" s="255"/>
      <c r="P315" s="255"/>
      <c r="Q315" s="255"/>
      <c r="R315" s="255"/>
      <c r="S315" s="255"/>
      <c r="T315" s="354">
        <v>2019</v>
      </c>
      <c r="U315" s="341"/>
      <c r="V315" s="1444" t="s">
        <v>265</v>
      </c>
      <c r="W315" s="1445"/>
      <c r="X315" s="301">
        <f t="shared" ref="X315" si="83">LOG(X314+1,10)</f>
        <v>2.4930186545958235</v>
      </c>
      <c r="Y315" s="301">
        <f t="shared" ref="Y315:AG315" si="84">LOG(Y314+1,10)</f>
        <v>1.8427652081817851</v>
      </c>
      <c r="Z315" s="301">
        <f t="shared" si="84"/>
        <v>1.9349779303681398</v>
      </c>
      <c r="AA315" s="301">
        <f t="shared" si="84"/>
        <v>0.81224469680036915</v>
      </c>
      <c r="AB315" s="301">
        <f t="shared" si="84"/>
        <v>1.305673745669693</v>
      </c>
      <c r="AC315" s="301">
        <f t="shared" si="84"/>
        <v>0.96543689977626002</v>
      </c>
      <c r="AD315" s="301">
        <f t="shared" si="84"/>
        <v>1.168055303459139</v>
      </c>
      <c r="AE315" s="301">
        <f t="shared" si="84"/>
        <v>0</v>
      </c>
      <c r="AF315" s="301">
        <f t="shared" si="84"/>
        <v>1.8252962644309598</v>
      </c>
      <c r="AG315" s="441">
        <f t="shared" si="84"/>
        <v>0</v>
      </c>
    </row>
    <row r="316" spans="2:38" ht="18.75" thickBot="1">
      <c r="B316" s="354"/>
      <c r="C316" s="1415" t="s">
        <v>274</v>
      </c>
      <c r="D316" s="1416"/>
      <c r="E316" s="301">
        <v>5.2568234317496909</v>
      </c>
      <c r="F316" s="301">
        <v>0.25949618803546665</v>
      </c>
      <c r="G316" s="301">
        <v>4.6383671030564244</v>
      </c>
      <c r="H316" s="301">
        <v>1.3947414469010748</v>
      </c>
      <c r="I316" s="301">
        <v>0</v>
      </c>
      <c r="J316" s="301">
        <v>1.3333333333333332E-2</v>
      </c>
      <c r="K316" s="301">
        <v>0.15143755588800728</v>
      </c>
      <c r="L316" s="301">
        <v>0</v>
      </c>
      <c r="M316" s="301">
        <v>0.21407279251186301</v>
      </c>
      <c r="N316" s="301">
        <v>0.24000000000000002</v>
      </c>
      <c r="O316" s="255"/>
      <c r="P316" s="255"/>
      <c r="Q316" s="255"/>
      <c r="R316" s="255"/>
      <c r="S316" s="255"/>
      <c r="T316" s="354"/>
      <c r="U316" s="341"/>
      <c r="V316" s="1420"/>
      <c r="W316" s="1421"/>
      <c r="X316" s="1417"/>
      <c r="Y316" s="1417"/>
      <c r="Z316" s="1417"/>
      <c r="AA316" s="1417"/>
      <c r="AB316" s="1417"/>
      <c r="AC316" s="1417"/>
      <c r="AD316" s="1417"/>
      <c r="AE316" s="1417"/>
      <c r="AF316" s="1417"/>
      <c r="AG316" s="1417"/>
    </row>
    <row r="317" spans="2:38" ht="16.5" thickBot="1">
      <c r="C317" s="254" t="s">
        <v>273</v>
      </c>
      <c r="D317" s="255"/>
      <c r="E317" s="301">
        <f t="shared" ref="E317:N317" si="85">LOG(E316+1,10)</f>
        <v>0.79635389931206269</v>
      </c>
      <c r="F317" s="301">
        <f t="shared" si="85"/>
        <v>0.10019685740962425</v>
      </c>
      <c r="G317" s="301">
        <f t="shared" si="85"/>
        <v>0.75115334852059013</v>
      </c>
      <c r="H317" s="301">
        <f t="shared" si="85"/>
        <v>0.37925863080042155</v>
      </c>
      <c r="I317" s="301">
        <f t="shared" si="85"/>
        <v>0</v>
      </c>
      <c r="J317" s="301">
        <f t="shared" si="85"/>
        <v>5.7523288890913415E-3</v>
      </c>
      <c r="K317" s="301">
        <f t="shared" si="85"/>
        <v>6.1240390525514984E-2</v>
      </c>
      <c r="L317" s="301">
        <f t="shared" si="85"/>
        <v>0</v>
      </c>
      <c r="M317" s="301">
        <f t="shared" si="85"/>
        <v>8.4244726639140427E-2</v>
      </c>
      <c r="N317" s="301">
        <f t="shared" si="85"/>
        <v>9.3421685162235063E-2</v>
      </c>
      <c r="O317" s="255"/>
      <c r="P317" s="255"/>
      <c r="Q317" s="255"/>
      <c r="R317" s="255"/>
      <c r="S317" s="255"/>
      <c r="T317" s="255"/>
      <c r="U317" s="341"/>
      <c r="V317" s="341"/>
      <c r="W317" s="341"/>
      <c r="X317" s="341"/>
      <c r="Y317" s="341"/>
    </row>
    <row r="318" spans="2:38">
      <c r="C318" s="254"/>
      <c r="D318" s="255"/>
      <c r="E318" s="255"/>
      <c r="F318" s="255"/>
      <c r="G318" s="255"/>
      <c r="H318" s="255"/>
      <c r="I318" s="255"/>
      <c r="J318" s="255"/>
      <c r="K318" s="255"/>
      <c r="L318" s="255"/>
      <c r="M318" s="255"/>
      <c r="N318" s="255"/>
      <c r="O318" s="255"/>
      <c r="P318" s="255"/>
      <c r="Q318" s="255"/>
      <c r="R318" s="255"/>
      <c r="S318" s="255"/>
      <c r="T318" s="255"/>
      <c r="U318" s="341"/>
      <c r="V318" s="341"/>
      <c r="W318" s="341"/>
      <c r="X318" s="341"/>
      <c r="Y318" s="341"/>
    </row>
    <row r="319" spans="2:38">
      <c r="C319" s="254"/>
      <c r="D319" s="255"/>
      <c r="E319" s="255"/>
      <c r="F319" s="255"/>
      <c r="G319" s="255"/>
      <c r="H319" s="255"/>
      <c r="I319" s="255"/>
      <c r="J319" s="255"/>
      <c r="K319" s="255"/>
      <c r="L319" s="255"/>
      <c r="M319" s="255"/>
      <c r="N319" s="255"/>
      <c r="O319" s="255"/>
      <c r="P319" s="255"/>
      <c r="Q319" s="255"/>
      <c r="R319" s="255"/>
      <c r="S319" s="255"/>
      <c r="T319" s="255"/>
      <c r="U319" s="341"/>
      <c r="V319" s="341"/>
      <c r="W319" s="341"/>
      <c r="X319" s="341"/>
      <c r="Y319" s="341"/>
    </row>
    <row r="320" spans="2:38">
      <c r="C320" s="254"/>
      <c r="D320" s="255"/>
      <c r="E320" s="255"/>
      <c r="F320" s="255"/>
      <c r="G320" s="255"/>
      <c r="H320" s="255"/>
      <c r="I320" s="255"/>
      <c r="J320" s="255"/>
      <c r="K320" s="255"/>
      <c r="L320" s="255"/>
      <c r="M320" s="255"/>
      <c r="N320" s="255"/>
      <c r="O320" s="255"/>
      <c r="P320" s="255"/>
      <c r="Q320" s="255"/>
      <c r="R320" s="255"/>
      <c r="S320" s="255"/>
      <c r="T320" s="255"/>
      <c r="U320" s="341"/>
      <c r="V320" s="341"/>
      <c r="W320" s="341"/>
      <c r="X320" s="341"/>
      <c r="Y320" s="341"/>
    </row>
    <row r="321" spans="3:25">
      <c r="C321" s="254"/>
      <c r="D321" s="255"/>
      <c r="E321" s="255"/>
      <c r="F321" s="255"/>
      <c r="G321" s="255"/>
      <c r="H321" s="255"/>
      <c r="I321" s="255"/>
      <c r="J321" s="255"/>
      <c r="K321" s="255"/>
      <c r="L321" s="255"/>
      <c r="M321" s="255"/>
      <c r="N321" s="255"/>
      <c r="O321" s="255"/>
      <c r="P321" s="255"/>
      <c r="Q321" s="255"/>
      <c r="R321" s="255"/>
      <c r="S321" s="255"/>
      <c r="T321" s="255"/>
      <c r="U321" s="341"/>
      <c r="V321" s="341"/>
      <c r="W321" s="341"/>
      <c r="X321" s="341"/>
      <c r="Y321" s="341"/>
    </row>
    <row r="322" spans="3:25">
      <c r="C322" s="254"/>
      <c r="D322" s="255"/>
      <c r="E322" s="255"/>
      <c r="F322" s="255"/>
      <c r="G322" s="255"/>
      <c r="H322" s="255"/>
      <c r="I322" s="255"/>
      <c r="J322" s="255"/>
      <c r="K322" s="255"/>
      <c r="L322" s="255"/>
      <c r="M322" s="255"/>
      <c r="N322" s="255"/>
      <c r="O322" s="255"/>
      <c r="P322" s="255"/>
      <c r="Q322" s="255"/>
      <c r="R322" s="255"/>
      <c r="S322" s="255"/>
      <c r="T322" s="255"/>
      <c r="U322" s="341"/>
      <c r="V322" s="341"/>
      <c r="W322" s="341"/>
      <c r="X322" s="341"/>
      <c r="Y322" s="341"/>
    </row>
    <row r="323" spans="3:25">
      <c r="C323" s="254"/>
      <c r="D323" s="255"/>
      <c r="E323" s="255"/>
      <c r="F323" s="255"/>
      <c r="G323" s="255"/>
      <c r="H323" s="255"/>
      <c r="I323" s="255"/>
      <c r="J323" s="255"/>
      <c r="K323" s="255"/>
      <c r="L323" s="255"/>
      <c r="M323" s="255"/>
      <c r="N323" s="255"/>
      <c r="O323" s="255"/>
      <c r="P323" s="255"/>
      <c r="Q323" s="255"/>
      <c r="R323" s="255"/>
      <c r="S323" s="255"/>
      <c r="T323" s="255"/>
      <c r="U323" s="341"/>
      <c r="V323" s="341"/>
      <c r="W323" s="341"/>
      <c r="X323" s="341"/>
      <c r="Y323" s="341"/>
    </row>
    <row r="324" spans="3:25">
      <c r="C324" s="254"/>
      <c r="D324" s="255"/>
      <c r="E324" s="255"/>
      <c r="F324" s="255"/>
      <c r="G324" s="255"/>
      <c r="H324" s="255"/>
      <c r="I324" s="255"/>
      <c r="J324" s="255"/>
      <c r="K324" s="255"/>
      <c r="L324" s="255"/>
      <c r="M324" s="255"/>
      <c r="N324" s="255"/>
      <c r="O324" s="255"/>
      <c r="P324" s="255"/>
      <c r="Q324" s="255"/>
      <c r="R324" s="255"/>
      <c r="S324" s="255"/>
      <c r="T324" s="255"/>
      <c r="U324" s="341"/>
      <c r="V324" s="341"/>
      <c r="W324" s="341"/>
      <c r="X324" s="341"/>
      <c r="Y324" s="341"/>
    </row>
    <row r="325" spans="3:25">
      <c r="C325" s="254"/>
      <c r="D325" s="255"/>
      <c r="E325" s="255"/>
      <c r="F325" s="255"/>
      <c r="G325" s="255"/>
      <c r="H325" s="255"/>
      <c r="I325" s="255"/>
      <c r="J325" s="255"/>
      <c r="K325" s="255"/>
      <c r="L325" s="255"/>
      <c r="M325" s="255"/>
      <c r="N325" s="255"/>
      <c r="O325" s="255"/>
      <c r="P325" s="255"/>
      <c r="Q325" s="255"/>
      <c r="R325" s="255"/>
      <c r="S325" s="255"/>
      <c r="T325" s="255"/>
      <c r="U325" s="341"/>
      <c r="V325" s="341"/>
      <c r="W325" s="341"/>
      <c r="X325" s="341"/>
      <c r="Y325" s="341"/>
    </row>
    <row r="326" spans="3:25">
      <c r="C326" s="254"/>
      <c r="D326" s="255"/>
      <c r="E326" s="255"/>
      <c r="F326" s="255"/>
      <c r="G326" s="255"/>
      <c r="H326" s="255"/>
      <c r="I326" s="255"/>
      <c r="J326" s="255"/>
      <c r="K326" s="255"/>
      <c r="L326" s="255"/>
      <c r="M326" s="255"/>
      <c r="N326" s="255"/>
      <c r="O326" s="255"/>
      <c r="P326" s="255"/>
      <c r="Q326" s="255"/>
      <c r="R326" s="255"/>
      <c r="S326" s="255"/>
      <c r="T326" s="255"/>
      <c r="U326" s="341"/>
      <c r="V326" s="341"/>
      <c r="W326" s="341"/>
      <c r="X326" s="341"/>
      <c r="Y326" s="341"/>
    </row>
    <row r="327" spans="3:25">
      <c r="C327" s="254"/>
      <c r="D327" s="255"/>
      <c r="E327" s="255"/>
      <c r="F327" s="255"/>
      <c r="G327" s="255"/>
      <c r="H327" s="255"/>
      <c r="I327" s="255"/>
      <c r="J327" s="255"/>
      <c r="K327" s="255"/>
      <c r="L327" s="255"/>
      <c r="M327" s="255"/>
      <c r="N327" s="255"/>
      <c r="O327" s="255"/>
      <c r="P327" s="255"/>
      <c r="Q327" s="255"/>
      <c r="R327" s="255"/>
      <c r="S327" s="255"/>
      <c r="T327" s="255"/>
      <c r="U327" s="341"/>
      <c r="V327" s="341"/>
      <c r="W327" s="341"/>
      <c r="X327" s="341"/>
      <c r="Y327" s="341"/>
    </row>
    <row r="328" spans="3:25">
      <c r="C328" s="254"/>
      <c r="D328" s="255"/>
      <c r="E328" s="255"/>
      <c r="F328" s="255"/>
      <c r="G328" s="255"/>
      <c r="H328" s="255"/>
      <c r="I328" s="255"/>
      <c r="J328" s="255"/>
      <c r="K328" s="255"/>
      <c r="L328" s="255"/>
      <c r="M328" s="255"/>
      <c r="N328" s="255"/>
      <c r="O328" s="255"/>
      <c r="P328" s="255"/>
      <c r="Q328" s="255"/>
      <c r="R328" s="255"/>
      <c r="S328" s="255"/>
      <c r="T328" s="255"/>
      <c r="U328" s="341"/>
      <c r="V328" s="341"/>
      <c r="W328" s="341"/>
      <c r="X328" s="341"/>
      <c r="Y328" s="341"/>
    </row>
    <row r="329" spans="3:25">
      <c r="C329" s="254"/>
      <c r="D329" s="255"/>
      <c r="E329" s="255"/>
      <c r="F329" s="255"/>
      <c r="G329" s="255"/>
      <c r="H329" s="255"/>
      <c r="I329" s="255"/>
      <c r="J329" s="255"/>
      <c r="K329" s="255"/>
      <c r="L329" s="255"/>
      <c r="M329" s="255"/>
      <c r="N329" s="255"/>
      <c r="O329" s="255"/>
      <c r="P329" s="255"/>
      <c r="Q329" s="255"/>
      <c r="R329" s="255"/>
      <c r="S329" s="255"/>
      <c r="T329" s="255"/>
      <c r="U329" s="341"/>
      <c r="V329" s="341"/>
      <c r="W329" s="341"/>
      <c r="X329" s="341"/>
      <c r="Y329" s="341"/>
    </row>
    <row r="330" spans="3:25">
      <c r="C330" s="254"/>
      <c r="D330" s="255"/>
      <c r="E330" s="255"/>
      <c r="F330" s="255"/>
      <c r="G330" s="255"/>
      <c r="H330" s="255"/>
      <c r="I330" s="255"/>
      <c r="J330" s="255"/>
      <c r="K330" s="255"/>
      <c r="L330" s="255"/>
      <c r="M330" s="255"/>
      <c r="N330" s="255"/>
      <c r="O330" s="255"/>
      <c r="P330" s="255"/>
      <c r="Q330" s="255"/>
      <c r="R330" s="255"/>
      <c r="S330" s="255"/>
      <c r="T330" s="255"/>
      <c r="U330" s="341"/>
      <c r="V330" s="341"/>
      <c r="W330" s="341"/>
      <c r="X330" s="341"/>
      <c r="Y330" s="341"/>
    </row>
    <row r="331" spans="3:25">
      <c r="C331" s="254"/>
      <c r="D331" s="255"/>
      <c r="E331" s="255"/>
      <c r="F331" s="255"/>
      <c r="G331" s="255"/>
      <c r="H331" s="255"/>
      <c r="I331" s="255"/>
      <c r="J331" s="255"/>
      <c r="K331" s="255"/>
      <c r="L331" s="255"/>
      <c r="M331" s="255"/>
      <c r="N331" s="255"/>
      <c r="O331" s="255"/>
      <c r="P331" s="255"/>
      <c r="Q331" s="255"/>
      <c r="R331" s="255"/>
      <c r="S331" s="255"/>
      <c r="T331" s="255"/>
      <c r="U331" s="341"/>
      <c r="V331" s="341"/>
      <c r="W331" s="341"/>
      <c r="X331" s="341"/>
      <c r="Y331" s="341"/>
    </row>
    <row r="332" spans="3:25">
      <c r="C332" s="254"/>
      <c r="D332" s="255"/>
      <c r="E332" s="255"/>
      <c r="F332" s="255"/>
      <c r="G332" s="255"/>
      <c r="H332" s="255"/>
      <c r="I332" s="255"/>
      <c r="J332" s="255"/>
      <c r="K332" s="255"/>
      <c r="L332" s="255"/>
      <c r="M332" s="255"/>
      <c r="N332" s="255"/>
      <c r="O332" s="255"/>
      <c r="P332" s="255"/>
      <c r="Q332" s="255"/>
      <c r="R332" s="255"/>
      <c r="S332" s="255"/>
      <c r="T332" s="255"/>
      <c r="U332" s="341"/>
      <c r="V332" s="341"/>
      <c r="W332" s="341"/>
      <c r="X332" s="341"/>
      <c r="Y332" s="341"/>
    </row>
    <row r="333" spans="3:25">
      <c r="C333" s="254"/>
      <c r="D333" s="255"/>
      <c r="E333" s="255"/>
      <c r="F333" s="255"/>
      <c r="G333" s="255"/>
      <c r="H333" s="255"/>
      <c r="I333" s="255"/>
      <c r="J333" s="255"/>
      <c r="K333" s="255"/>
      <c r="L333" s="255"/>
      <c r="M333" s="255"/>
      <c r="N333" s="255"/>
      <c r="O333" s="255"/>
      <c r="P333" s="255"/>
      <c r="Q333" s="255"/>
      <c r="R333" s="255"/>
      <c r="S333" s="255"/>
      <c r="T333" s="255"/>
      <c r="U333" s="341"/>
      <c r="V333" s="341"/>
      <c r="W333" s="341"/>
      <c r="X333" s="341"/>
      <c r="Y333" s="341"/>
    </row>
    <row r="334" spans="3:25">
      <c r="C334" s="254"/>
      <c r="D334" s="255"/>
      <c r="E334" s="255"/>
      <c r="F334" s="255"/>
      <c r="G334" s="255"/>
      <c r="H334" s="255"/>
      <c r="I334" s="255"/>
      <c r="J334" s="255"/>
      <c r="K334" s="255"/>
      <c r="L334" s="255"/>
      <c r="M334" s="255"/>
      <c r="N334" s="255"/>
      <c r="O334" s="255"/>
      <c r="P334" s="255"/>
      <c r="Q334" s="255"/>
      <c r="R334" s="255"/>
      <c r="S334" s="255"/>
      <c r="T334" s="255"/>
      <c r="U334" s="341"/>
      <c r="V334" s="341"/>
      <c r="W334" s="341"/>
      <c r="X334" s="341"/>
      <c r="Y334" s="341"/>
    </row>
    <row r="335" spans="3:25">
      <c r="C335" s="254"/>
      <c r="D335" s="255"/>
      <c r="E335" s="255"/>
      <c r="F335" s="255"/>
      <c r="G335" s="255"/>
      <c r="H335" s="255"/>
      <c r="I335" s="255"/>
      <c r="J335" s="255"/>
      <c r="K335" s="255"/>
      <c r="L335" s="255"/>
      <c r="M335" s="255"/>
      <c r="N335" s="255"/>
      <c r="O335" s="255"/>
      <c r="P335" s="255"/>
      <c r="Q335" s="255"/>
      <c r="R335" s="255"/>
      <c r="S335" s="255"/>
      <c r="T335" s="255"/>
      <c r="U335" s="341"/>
      <c r="V335" s="341"/>
      <c r="W335" s="341"/>
      <c r="X335" s="341"/>
      <c r="Y335" s="341"/>
    </row>
    <row r="336" spans="3:25">
      <c r="C336" s="254"/>
      <c r="D336" s="255"/>
      <c r="E336" s="255"/>
      <c r="F336" s="255"/>
      <c r="G336" s="255"/>
      <c r="H336" s="255"/>
      <c r="I336" s="255"/>
      <c r="J336" s="255"/>
      <c r="K336" s="255"/>
      <c r="L336" s="255"/>
      <c r="M336" s="255"/>
      <c r="N336" s="255"/>
      <c r="O336" s="255"/>
      <c r="P336" s="255"/>
      <c r="Q336" s="255"/>
      <c r="R336" s="255"/>
      <c r="S336" s="255"/>
      <c r="T336" s="255"/>
      <c r="U336" s="341"/>
      <c r="V336" s="341"/>
      <c r="W336" s="341"/>
      <c r="X336" s="341"/>
      <c r="Y336" s="341"/>
    </row>
    <row r="337" spans="2:38">
      <c r="C337" s="254"/>
      <c r="D337" s="255"/>
      <c r="E337" s="255"/>
      <c r="F337" s="255"/>
      <c r="G337" s="255"/>
      <c r="H337" s="255"/>
      <c r="I337" s="255"/>
      <c r="J337" s="255"/>
      <c r="K337" s="255"/>
      <c r="L337" s="255"/>
      <c r="M337" s="255"/>
      <c r="N337" s="255"/>
      <c r="O337" s="255"/>
      <c r="P337" s="255"/>
      <c r="Q337" s="255"/>
      <c r="R337" s="255"/>
      <c r="S337" s="255"/>
      <c r="T337" s="255"/>
      <c r="U337" s="341"/>
      <c r="V337" s="341"/>
      <c r="W337" s="341"/>
      <c r="X337" s="341"/>
      <c r="Y337" s="341"/>
    </row>
    <row r="338" spans="2:38">
      <c r="C338" s="254"/>
      <c r="D338" s="255"/>
      <c r="E338" s="255"/>
      <c r="F338" s="255"/>
      <c r="G338" s="255"/>
      <c r="H338" s="255"/>
      <c r="I338" s="255"/>
      <c r="J338" s="255"/>
      <c r="K338" s="255"/>
      <c r="L338" s="255"/>
      <c r="M338" s="255"/>
      <c r="N338" s="255"/>
      <c r="O338" s="255"/>
      <c r="P338" s="255"/>
      <c r="Q338" s="255"/>
      <c r="R338" s="255"/>
      <c r="S338" s="255"/>
      <c r="T338" s="255"/>
      <c r="U338" s="341"/>
      <c r="V338" s="341"/>
      <c r="W338" s="341"/>
      <c r="X338" s="341"/>
      <c r="Y338" s="341"/>
    </row>
    <row r="339" spans="2:38">
      <c r="C339" s="254"/>
      <c r="D339" s="255"/>
      <c r="E339" s="255"/>
      <c r="F339" s="255"/>
      <c r="G339" s="255"/>
      <c r="H339" s="255"/>
      <c r="I339" s="255"/>
      <c r="J339" s="255"/>
      <c r="K339" s="255"/>
      <c r="L339" s="255"/>
      <c r="M339" s="255"/>
      <c r="N339" s="255"/>
      <c r="O339" s="255"/>
      <c r="P339" s="255"/>
      <c r="Q339" s="255"/>
      <c r="R339" s="255"/>
      <c r="S339" s="255"/>
      <c r="T339" s="255"/>
      <c r="U339" s="341"/>
      <c r="V339" s="341"/>
      <c r="W339" s="341"/>
      <c r="X339" s="341"/>
      <c r="Y339" s="341"/>
    </row>
    <row r="340" spans="2:38">
      <c r="C340" s="254"/>
      <c r="D340" s="255"/>
      <c r="E340" s="255"/>
      <c r="F340" s="255"/>
      <c r="G340" s="255"/>
      <c r="H340" s="255"/>
      <c r="I340" s="255"/>
      <c r="J340" s="255"/>
      <c r="K340" s="255"/>
      <c r="L340" s="255"/>
      <c r="M340" s="255"/>
      <c r="N340" s="255"/>
      <c r="O340" s="255"/>
      <c r="P340" s="255"/>
      <c r="Q340" s="255"/>
      <c r="R340" s="255"/>
      <c r="S340" s="255"/>
      <c r="T340" s="255"/>
      <c r="U340" s="341"/>
      <c r="V340" s="341"/>
      <c r="W340" s="341"/>
      <c r="X340" s="341"/>
      <c r="Y340" s="341"/>
    </row>
    <row r="341" spans="2:38">
      <c r="C341" s="254"/>
      <c r="D341" s="255"/>
      <c r="E341" s="255"/>
      <c r="F341" s="255"/>
      <c r="G341" s="255"/>
      <c r="H341" s="255"/>
      <c r="I341" s="255"/>
      <c r="J341" s="255"/>
      <c r="K341" s="255"/>
      <c r="L341" s="255"/>
      <c r="M341" s="255"/>
      <c r="N341" s="255"/>
      <c r="O341" s="255"/>
      <c r="P341" s="255"/>
      <c r="Q341" s="255"/>
      <c r="R341" s="255"/>
      <c r="S341" s="255"/>
      <c r="T341" s="255"/>
      <c r="U341" s="341"/>
      <c r="V341" s="341"/>
      <c r="W341" s="341"/>
      <c r="X341" s="341"/>
      <c r="Y341" s="341"/>
    </row>
    <row r="342" spans="2:38">
      <c r="C342" s="254"/>
      <c r="D342" s="255"/>
      <c r="E342" s="255"/>
      <c r="F342" s="255"/>
      <c r="G342" s="255"/>
      <c r="H342" s="255"/>
      <c r="I342" s="255"/>
      <c r="J342" s="255"/>
      <c r="K342" s="255"/>
      <c r="L342" s="255"/>
      <c r="M342" s="255"/>
      <c r="N342" s="255"/>
      <c r="O342" s="255"/>
      <c r="P342" s="255"/>
      <c r="Q342" s="255"/>
      <c r="R342" s="255"/>
      <c r="S342" s="255"/>
      <c r="T342" s="255"/>
      <c r="U342" s="341"/>
      <c r="V342" s="341"/>
      <c r="W342" s="341"/>
      <c r="X342" s="341"/>
      <c r="Y342" s="341"/>
    </row>
    <row r="343" spans="2:38">
      <c r="C343" s="254"/>
      <c r="D343" s="255"/>
      <c r="E343" s="255"/>
      <c r="F343" s="255"/>
      <c r="G343" s="255"/>
      <c r="H343" s="255"/>
      <c r="I343" s="255"/>
      <c r="J343" s="255"/>
      <c r="K343" s="255"/>
      <c r="L343" s="255"/>
      <c r="M343" s="255"/>
      <c r="N343" s="255"/>
      <c r="O343" s="255"/>
      <c r="P343" s="255"/>
      <c r="Q343" s="255"/>
      <c r="R343" s="255"/>
      <c r="S343" s="255"/>
      <c r="T343" s="255"/>
      <c r="U343" s="341"/>
      <c r="V343" s="341"/>
      <c r="W343" s="341"/>
      <c r="X343" s="341"/>
      <c r="Y343" s="341"/>
    </row>
    <row r="344" spans="2:38" ht="18.75" thickBot="1">
      <c r="B344" s="263"/>
      <c r="C344" s="351"/>
      <c r="D344" s="351"/>
      <c r="E344" s="351"/>
      <c r="F344" s="351"/>
      <c r="G344" s="351"/>
      <c r="H344" s="351"/>
      <c r="I344" s="351"/>
      <c r="J344" s="351"/>
      <c r="K344" s="351"/>
      <c r="L344" s="351"/>
      <c r="M344" s="351"/>
      <c r="N344" s="351"/>
      <c r="O344" s="263"/>
      <c r="P344" s="263"/>
      <c r="Q344" s="263"/>
      <c r="R344" s="263"/>
      <c r="S344" s="263"/>
      <c r="T344" s="263"/>
      <c r="U344" s="351"/>
      <c r="V344" s="351"/>
      <c r="W344" s="351"/>
      <c r="X344" s="352"/>
      <c r="Y344" s="352"/>
      <c r="Z344" s="352"/>
      <c r="AA344" s="353"/>
      <c r="AB344" s="353"/>
      <c r="AC344" s="353"/>
      <c r="AD344" s="353"/>
      <c r="AE344" s="353"/>
      <c r="AF344" s="353"/>
      <c r="AG344" s="353"/>
      <c r="AH344" s="353"/>
      <c r="AI344" s="353"/>
      <c r="AJ344" s="353"/>
      <c r="AK344" s="351"/>
      <c r="AL344" s="351"/>
    </row>
    <row r="345" spans="2:38" ht="126" thickBot="1">
      <c r="B345" s="287" t="s">
        <v>293</v>
      </c>
      <c r="C345" s="1433" t="s">
        <v>294</v>
      </c>
      <c r="D345" s="1434"/>
      <c r="E345" s="821" t="str">
        <f>$E$2</f>
        <v>Copepod</v>
      </c>
      <c r="F345" s="821" t="str">
        <f>$F$2</f>
        <v>Cladocera</v>
      </c>
      <c r="G345" s="821" t="str">
        <f>$G$2</f>
        <v>Ostracod</v>
      </c>
      <c r="H345" s="821" t="str">
        <f>$H$2</f>
        <v>Hemiptera: Corixidae (boatman)</v>
      </c>
      <c r="I345" s="821" t="str">
        <f>$I$2</f>
        <v>Coleoptera sp.</v>
      </c>
      <c r="J345" s="821" t="str">
        <f>$J$2</f>
        <v>Diptera: Ephydridae</v>
      </c>
      <c r="K345" s="821" t="str">
        <f>$K$2</f>
        <v xml:space="preserve">Diptera: Chironomid </v>
      </c>
      <c r="L345" s="821" t="str">
        <f>$L$2</f>
        <v>Diptera: Ceratopogonidae</v>
      </c>
      <c r="M345" s="821" t="str">
        <f>$M$2</f>
        <v>Nematode</v>
      </c>
      <c r="N345" s="821" t="str">
        <f>$N$2</f>
        <v>Annelida: Oligochaete</v>
      </c>
      <c r="O345" s="255"/>
      <c r="P345" s="255"/>
      <c r="Q345" s="255"/>
      <c r="R345" s="255"/>
      <c r="S345" s="255"/>
      <c r="T345" s="255"/>
      <c r="U345" s="341"/>
      <c r="V345" s="1442" t="s">
        <v>295</v>
      </c>
      <c r="W345" s="1443"/>
      <c r="X345" s="980" t="str">
        <f>$V$2</f>
        <v>Copepod</v>
      </c>
      <c r="Y345" s="980" t="str">
        <f>$W$2</f>
        <v>Ostracod</v>
      </c>
      <c r="Z345" s="980" t="str">
        <f>$X$2</f>
        <v>Cladocera</v>
      </c>
      <c r="AA345" s="980" t="str">
        <f>$Y$2</f>
        <v>Hemiptera: Corixidae (boatman)</v>
      </c>
      <c r="AB345" s="980" t="str">
        <f>$Z$2</f>
        <v>Annelida: Oligochaete</v>
      </c>
      <c r="AC345" s="980" t="str">
        <f>$AA$2</f>
        <v xml:space="preserve">Diptera: Chironomid </v>
      </c>
      <c r="AD345" s="980" t="str">
        <f>$AB$2</f>
        <v>Nematode</v>
      </c>
      <c r="AE345" s="980" t="str">
        <f>$AC$2</f>
        <v>Diptera: Ceratopogonidae</v>
      </c>
      <c r="AF345" s="980" t="str">
        <f>$AD$2</f>
        <v>Diptera: Ephydridae</v>
      </c>
      <c r="AG345" s="980" t="str">
        <f>$AE$2</f>
        <v>Annelida: Polychaete</v>
      </c>
    </row>
    <row r="346" spans="2:38" ht="18.75" thickBot="1">
      <c r="B346" s="355">
        <v>2018</v>
      </c>
      <c r="C346" s="343" t="s">
        <v>264</v>
      </c>
      <c r="D346" s="349"/>
      <c r="E346" s="344">
        <f t="shared" ref="E346:N346" si="86">E33</f>
        <v>49.6</v>
      </c>
      <c r="F346" s="344">
        <f t="shared" si="86"/>
        <v>2.6666666666666665E-2</v>
      </c>
      <c r="G346" s="344">
        <f t="shared" si="86"/>
        <v>3.6</v>
      </c>
      <c r="H346" s="344">
        <f t="shared" si="86"/>
        <v>4.9333333333333336</v>
      </c>
      <c r="I346" s="344">
        <f t="shared" si="86"/>
        <v>0</v>
      </c>
      <c r="J346" s="344">
        <f t="shared" si="86"/>
        <v>0.24000000000000005</v>
      </c>
      <c r="K346" s="344">
        <f t="shared" si="86"/>
        <v>0.8</v>
      </c>
      <c r="L346" s="344">
        <f t="shared" si="86"/>
        <v>1.2266666666666668</v>
      </c>
      <c r="M346" s="344">
        <f t="shared" si="86"/>
        <v>0</v>
      </c>
      <c r="N346" s="344">
        <f t="shared" si="86"/>
        <v>0</v>
      </c>
      <c r="O346" s="255"/>
      <c r="P346" s="255"/>
      <c r="Q346" s="255"/>
      <c r="R346" s="255"/>
      <c r="S346" s="255"/>
      <c r="T346" s="355">
        <v>2018</v>
      </c>
      <c r="U346" s="341"/>
      <c r="V346" s="343" t="s">
        <v>264</v>
      </c>
      <c r="W346" s="343"/>
      <c r="X346" s="348">
        <f t="shared" ref="X346:AG346" si="87">V33</f>
        <v>1034.6585117227319</v>
      </c>
      <c r="Y346" s="348">
        <f t="shared" si="87"/>
        <v>259.93883792048928</v>
      </c>
      <c r="Z346" s="348">
        <f t="shared" si="87"/>
        <v>5.0968399592252807</v>
      </c>
      <c r="AA346" s="348">
        <f t="shared" si="87"/>
        <v>0</v>
      </c>
      <c r="AB346" s="348">
        <f t="shared" si="87"/>
        <v>0</v>
      </c>
      <c r="AC346" s="348">
        <f t="shared" si="87"/>
        <v>0</v>
      </c>
      <c r="AD346" s="348">
        <f t="shared" si="87"/>
        <v>0</v>
      </c>
      <c r="AE346" s="348">
        <f t="shared" si="87"/>
        <v>20.387359836901123</v>
      </c>
      <c r="AF346" s="348">
        <f t="shared" si="87"/>
        <v>15.290519877675841</v>
      </c>
      <c r="AG346" s="348">
        <f t="shared" si="87"/>
        <v>0</v>
      </c>
    </row>
    <row r="347" spans="2:38" ht="18.75" thickBot="1">
      <c r="B347" s="355">
        <v>2018</v>
      </c>
      <c r="C347" s="342" t="s">
        <v>265</v>
      </c>
      <c r="D347" s="350"/>
      <c r="E347" s="301">
        <f>LOG(E346+1,10)</f>
        <v>1.704150516839799</v>
      </c>
      <c r="F347" s="301">
        <f t="shared" ref="F347:N347" si="88">LOG(F346+1,10)</f>
        <v>1.1429461780781802E-2</v>
      </c>
      <c r="G347" s="301">
        <f t="shared" si="88"/>
        <v>0.66275783168157398</v>
      </c>
      <c r="H347" s="301">
        <f t="shared" si="88"/>
        <v>0.77329874758923145</v>
      </c>
      <c r="I347" s="301">
        <f t="shared" si="88"/>
        <v>0</v>
      </c>
      <c r="J347" s="301">
        <f t="shared" si="88"/>
        <v>9.3421685162235063E-2</v>
      </c>
      <c r="K347" s="301">
        <f t="shared" si="88"/>
        <v>0.25527250510330607</v>
      </c>
      <c r="L347" s="301">
        <f t="shared" si="88"/>
        <v>0.34765520775588321</v>
      </c>
      <c r="M347" s="301">
        <f t="shared" si="88"/>
        <v>0</v>
      </c>
      <c r="N347" s="441">
        <f t="shared" si="88"/>
        <v>0</v>
      </c>
      <c r="O347" s="255"/>
      <c r="P347" s="255"/>
      <c r="Q347" s="255"/>
      <c r="R347" s="255"/>
      <c r="S347" s="255"/>
      <c r="T347" s="355">
        <v>2018</v>
      </c>
      <c r="U347" s="341"/>
      <c r="V347" s="1444" t="s">
        <v>265</v>
      </c>
      <c r="W347" s="1445"/>
      <c r="X347" s="301">
        <f t="shared" ref="X347" si="89">LOG(X346+1,10)</f>
        <v>3.0152165788432344</v>
      </c>
      <c r="Y347" s="301">
        <f t="shared" ref="Y347:AG347" si="90">LOG(Y346+1,10)</f>
        <v>2.4165387239421241</v>
      </c>
      <c r="Z347" s="301">
        <f t="shared" si="90"/>
        <v>0.78510479503215846</v>
      </c>
      <c r="AA347" s="301">
        <f t="shared" si="90"/>
        <v>0</v>
      </c>
      <c r="AB347" s="301">
        <f t="shared" si="90"/>
        <v>0</v>
      </c>
      <c r="AC347" s="301">
        <f t="shared" si="90"/>
        <v>0</v>
      </c>
      <c r="AD347" s="301">
        <f t="shared" si="90"/>
        <v>0</v>
      </c>
      <c r="AE347" s="301">
        <f t="shared" si="90"/>
        <v>1.3301571763885547</v>
      </c>
      <c r="AF347" s="301">
        <f t="shared" si="90"/>
        <v>1.2119349441245435</v>
      </c>
      <c r="AG347" s="441">
        <f t="shared" si="90"/>
        <v>0</v>
      </c>
    </row>
    <row r="348" spans="2:38" ht="18.75" thickBot="1">
      <c r="B348" s="355"/>
      <c r="C348" s="1422" t="s">
        <v>274</v>
      </c>
      <c r="D348" s="1423"/>
      <c r="E348" s="1428">
        <v>44.65597882080791</v>
      </c>
      <c r="F348" s="1428">
        <v>2.6666666666666665E-2</v>
      </c>
      <c r="G348" s="1428">
        <v>3.4347246371919438</v>
      </c>
      <c r="H348" s="1428">
        <v>1.5301416056474426</v>
      </c>
      <c r="I348" s="1428">
        <v>0</v>
      </c>
      <c r="J348" s="1428">
        <v>0.16</v>
      </c>
      <c r="K348" s="1428">
        <v>0.76710132606093462</v>
      </c>
      <c r="L348" s="1428">
        <v>1.1293262494858505</v>
      </c>
      <c r="M348" s="1428">
        <v>0</v>
      </c>
      <c r="N348" s="1431">
        <v>0</v>
      </c>
      <c r="O348" s="255"/>
      <c r="P348" s="255"/>
      <c r="Q348" s="255"/>
      <c r="R348" s="255"/>
      <c r="S348" s="255"/>
      <c r="T348" s="355"/>
      <c r="U348" s="341"/>
      <c r="V348" s="1427"/>
      <c r="W348" s="1421"/>
      <c r="X348" s="1428"/>
      <c r="Y348" s="1428"/>
      <c r="Z348" s="1428"/>
      <c r="AA348" s="1428"/>
      <c r="AB348" s="1428"/>
      <c r="AC348" s="1428"/>
      <c r="AD348" s="1428"/>
      <c r="AE348" s="1428"/>
      <c r="AF348" s="1428"/>
      <c r="AG348" s="1431"/>
    </row>
    <row r="349" spans="2:38" ht="16.5" thickBot="1">
      <c r="C349" s="356" t="s">
        <v>273</v>
      </c>
      <c r="D349" s="269"/>
      <c r="E349" s="301">
        <f>LOG(E348+1,10)</f>
        <v>1.6594976580776024</v>
      </c>
      <c r="F349" s="301">
        <f t="shared" ref="F349:N349" si="91">LOG(F348+1,10)</f>
        <v>1.1429461780781802E-2</v>
      </c>
      <c r="G349" s="301">
        <f t="shared" si="91"/>
        <v>0.64686665860725923</v>
      </c>
      <c r="H349" s="301">
        <f t="shared" si="91"/>
        <v>0.40314482822336695</v>
      </c>
      <c r="I349" s="301">
        <f t="shared" si="91"/>
        <v>0</v>
      </c>
      <c r="J349" s="301">
        <f t="shared" si="91"/>
        <v>6.445798922691845E-2</v>
      </c>
      <c r="K349" s="301">
        <f t="shared" si="91"/>
        <v>0.24726145278207448</v>
      </c>
      <c r="L349" s="301">
        <f t="shared" si="91"/>
        <v>0.32824220793730108</v>
      </c>
      <c r="M349" s="301">
        <f t="shared" si="91"/>
        <v>0</v>
      </c>
      <c r="N349" s="301">
        <f t="shared" si="91"/>
        <v>0</v>
      </c>
      <c r="O349" s="255"/>
      <c r="P349" s="255"/>
      <c r="Q349" s="255"/>
      <c r="R349" s="255"/>
      <c r="S349" s="255"/>
      <c r="U349" s="341"/>
      <c r="V349" s="1446"/>
      <c r="W349" s="1447"/>
      <c r="X349" s="254"/>
      <c r="Y349" s="254"/>
      <c r="Z349" s="254"/>
      <c r="AA349" s="254"/>
      <c r="AB349" s="254"/>
      <c r="AC349" s="254"/>
      <c r="AD349" s="254"/>
      <c r="AE349" s="254"/>
      <c r="AF349" s="254"/>
      <c r="AG349" s="442"/>
    </row>
    <row r="350" spans="2:38" ht="18.75" thickBot="1">
      <c r="B350" s="354">
        <v>2019</v>
      </c>
      <c r="C350" s="343" t="s">
        <v>264</v>
      </c>
      <c r="D350" s="349"/>
      <c r="E350" s="344">
        <f t="shared" ref="E350:N350" si="92">E34</f>
        <v>3.546666666666666</v>
      </c>
      <c r="F350" s="344">
        <f t="shared" si="92"/>
        <v>0.3066666666666667</v>
      </c>
      <c r="G350" s="344">
        <f t="shared" si="92"/>
        <v>0.18666666666666668</v>
      </c>
      <c r="H350" s="344">
        <f t="shared" si="92"/>
        <v>2.2933333333333334</v>
      </c>
      <c r="I350" s="344">
        <f t="shared" si="92"/>
        <v>0</v>
      </c>
      <c r="J350" s="344">
        <f t="shared" si="92"/>
        <v>0</v>
      </c>
      <c r="K350" s="344">
        <f t="shared" si="92"/>
        <v>0.77333333333333332</v>
      </c>
      <c r="L350" s="344">
        <f t="shared" si="92"/>
        <v>1.3333333333333332E-2</v>
      </c>
      <c r="M350" s="344">
        <f t="shared" si="92"/>
        <v>2.6666666666666665E-2</v>
      </c>
      <c r="N350" s="344">
        <f t="shared" si="92"/>
        <v>0</v>
      </c>
      <c r="O350" s="255"/>
      <c r="P350" s="255"/>
      <c r="Q350" s="255"/>
      <c r="R350" s="255"/>
      <c r="S350" s="255"/>
      <c r="T350" s="354">
        <v>2019</v>
      </c>
      <c r="U350" s="341"/>
      <c r="V350" s="1448" t="s">
        <v>264</v>
      </c>
      <c r="W350" s="1449"/>
      <c r="X350" s="346">
        <f t="shared" ref="X350:AG350" si="93">V34</f>
        <v>41.174999999999997</v>
      </c>
      <c r="Y350" s="346">
        <f t="shared" si="93"/>
        <v>1150.155</v>
      </c>
      <c r="Z350" s="346">
        <f t="shared" si="93"/>
        <v>0</v>
      </c>
      <c r="AA350" s="346">
        <f t="shared" si="93"/>
        <v>2.7450000000000001</v>
      </c>
      <c r="AB350" s="346">
        <f t="shared" si="93"/>
        <v>200.38500000000002</v>
      </c>
      <c r="AC350" s="346">
        <f t="shared" si="93"/>
        <v>0</v>
      </c>
      <c r="AD350" s="346">
        <f t="shared" si="93"/>
        <v>0</v>
      </c>
      <c r="AE350" s="346">
        <f t="shared" si="93"/>
        <v>2.7450000000000001</v>
      </c>
      <c r="AF350" s="346">
        <f t="shared" si="93"/>
        <v>0</v>
      </c>
      <c r="AG350" s="346">
        <f t="shared" si="93"/>
        <v>0</v>
      </c>
    </row>
    <row r="351" spans="2:38" ht="18.75" thickBot="1">
      <c r="B351" s="354">
        <v>2019</v>
      </c>
      <c r="C351" s="342" t="s">
        <v>265</v>
      </c>
      <c r="D351" s="350"/>
      <c r="E351" s="301">
        <f>LOG(E350+1,10)</f>
        <v>0.65769311560079757</v>
      </c>
      <c r="F351" s="301">
        <f t="shared" ref="F351:N351" si="94">LOG(F350+1,10)</f>
        <v>0.11616481230079478</v>
      </c>
      <c r="G351" s="301">
        <f t="shared" si="94"/>
        <v>7.4328743253212759E-2</v>
      </c>
      <c r="H351" s="301">
        <f t="shared" si="94"/>
        <v>0.51763568986796571</v>
      </c>
      <c r="I351" s="301">
        <f t="shared" si="94"/>
        <v>0</v>
      </c>
      <c r="J351" s="301">
        <f t="shared" si="94"/>
        <v>0</v>
      </c>
      <c r="K351" s="301">
        <f t="shared" si="94"/>
        <v>0.24879037757538575</v>
      </c>
      <c r="L351" s="301">
        <f t="shared" si="94"/>
        <v>5.7523288890913415E-3</v>
      </c>
      <c r="M351" s="301">
        <f t="shared" si="94"/>
        <v>1.1429461780781802E-2</v>
      </c>
      <c r="N351" s="441">
        <f t="shared" si="94"/>
        <v>0</v>
      </c>
      <c r="O351" s="255"/>
      <c r="P351" s="255"/>
      <c r="Q351" s="255"/>
      <c r="R351" s="255"/>
      <c r="S351" s="255"/>
      <c r="T351" s="354">
        <v>2019</v>
      </c>
      <c r="U351" s="341"/>
      <c r="V351" s="1444" t="s">
        <v>265</v>
      </c>
      <c r="W351" s="1445"/>
      <c r="X351" s="301">
        <f t="shared" ref="X351" si="95">LOG(X350+1,10)</f>
        <v>1.6250550912611628</v>
      </c>
      <c r="Y351" s="301">
        <f t="shared" ref="Y351:AG351" si="96">LOG(Y350+1,10)</f>
        <v>3.0611338041793608</v>
      </c>
      <c r="Z351" s="301">
        <f t="shared" si="96"/>
        <v>0</v>
      </c>
      <c r="AA351" s="301">
        <f t="shared" si="96"/>
        <v>0.57345182203548528</v>
      </c>
      <c r="AB351" s="301">
        <f t="shared" si="96"/>
        <v>2.3040271193465314</v>
      </c>
      <c r="AC351" s="301">
        <f t="shared" si="96"/>
        <v>0</v>
      </c>
      <c r="AD351" s="301">
        <f t="shared" si="96"/>
        <v>0</v>
      </c>
      <c r="AE351" s="301">
        <f t="shared" si="96"/>
        <v>0.57345182203548528</v>
      </c>
      <c r="AF351" s="301">
        <f t="shared" si="96"/>
        <v>0</v>
      </c>
      <c r="AG351" s="441">
        <f t="shared" si="96"/>
        <v>0</v>
      </c>
    </row>
    <row r="352" spans="2:38" ht="18.75" thickBot="1">
      <c r="B352" s="354"/>
      <c r="C352" s="1415" t="s">
        <v>274</v>
      </c>
      <c r="D352" s="1416"/>
      <c r="E352" s="301">
        <v>2.9382584915155032</v>
      </c>
      <c r="F352" s="301">
        <v>0.30666666666666664</v>
      </c>
      <c r="G352" s="301">
        <v>9.5736263237946734E-2</v>
      </c>
      <c r="H352" s="301">
        <v>1.2873247213782564</v>
      </c>
      <c r="I352" s="301">
        <v>0</v>
      </c>
      <c r="J352" s="301">
        <v>0</v>
      </c>
      <c r="K352" s="301">
        <v>0.77333333333333321</v>
      </c>
      <c r="L352" s="301">
        <v>1.3333333333333332E-2</v>
      </c>
      <c r="M352" s="301">
        <v>2.6666666666666665E-2</v>
      </c>
      <c r="N352" s="301">
        <v>0</v>
      </c>
      <c r="O352" s="255"/>
      <c r="P352" s="255"/>
      <c r="Q352" s="255"/>
      <c r="R352" s="255"/>
      <c r="S352" s="255"/>
      <c r="T352" s="354"/>
      <c r="U352" s="341"/>
      <c r="V352" s="1420"/>
      <c r="W352" s="1421"/>
      <c r="X352" s="1417"/>
      <c r="Y352" s="1417"/>
      <c r="Z352" s="1417"/>
      <c r="AA352" s="1417"/>
      <c r="AB352" s="1417"/>
      <c r="AC352" s="1417"/>
      <c r="AD352" s="1417"/>
      <c r="AE352" s="1417"/>
      <c r="AF352" s="1417"/>
      <c r="AG352" s="1417"/>
    </row>
    <row r="353" spans="3:25" ht="16.5" thickBot="1">
      <c r="C353" s="254" t="s">
        <v>273</v>
      </c>
      <c r="D353" s="255"/>
      <c r="E353" s="301">
        <f>LOG(E352+1,10)</f>
        <v>0.5953042180881648</v>
      </c>
      <c r="F353" s="301">
        <f t="shared" ref="F353:N353" si="97">LOG(F352+1,10)</f>
        <v>0.11616481230079478</v>
      </c>
      <c r="G353" s="301">
        <f t="shared" si="97"/>
        <v>3.9706034801831575E-2</v>
      </c>
      <c r="H353" s="301">
        <f t="shared" si="97"/>
        <v>0.35932782385114387</v>
      </c>
      <c r="I353" s="301">
        <f t="shared" si="97"/>
        <v>0</v>
      </c>
      <c r="J353" s="301">
        <f t="shared" si="97"/>
        <v>0</v>
      </c>
      <c r="K353" s="301">
        <f t="shared" si="97"/>
        <v>0.24879037757538569</v>
      </c>
      <c r="L353" s="301">
        <f t="shared" si="97"/>
        <v>5.7523288890913415E-3</v>
      </c>
      <c r="M353" s="301">
        <f t="shared" si="97"/>
        <v>1.1429461780781802E-2</v>
      </c>
      <c r="N353" s="301">
        <f t="shared" si="97"/>
        <v>0</v>
      </c>
      <c r="O353" s="255"/>
      <c r="P353" s="255"/>
      <c r="Q353" s="255"/>
      <c r="R353" s="255"/>
      <c r="S353" s="255"/>
      <c r="T353" s="255"/>
      <c r="U353" s="341"/>
      <c r="V353" s="341"/>
      <c r="W353" s="341"/>
      <c r="X353" s="341"/>
      <c r="Y353" s="341"/>
    </row>
    <row r="354" spans="3:25">
      <c r="C354" s="254"/>
      <c r="D354" s="255"/>
      <c r="E354" s="255"/>
      <c r="F354" s="255"/>
      <c r="G354" s="255"/>
      <c r="H354" s="255"/>
      <c r="I354" s="255"/>
      <c r="J354" s="255"/>
      <c r="K354" s="255"/>
      <c r="L354" s="255"/>
      <c r="M354" s="255"/>
      <c r="N354" s="255"/>
      <c r="O354" s="255"/>
      <c r="P354" s="255"/>
      <c r="Q354" s="255"/>
      <c r="R354" s="255"/>
      <c r="S354" s="255"/>
      <c r="T354" s="255"/>
      <c r="U354" s="341"/>
      <c r="V354" s="341"/>
      <c r="W354" s="341"/>
      <c r="X354" s="341"/>
      <c r="Y354" s="341"/>
    </row>
    <row r="355" spans="3:25">
      <c r="C355" s="254"/>
      <c r="D355" s="255"/>
      <c r="E355" s="255"/>
      <c r="F355" s="255"/>
      <c r="G355" s="255"/>
      <c r="H355" s="255"/>
      <c r="I355" s="255"/>
      <c r="J355" s="255"/>
      <c r="K355" s="255"/>
      <c r="L355" s="255"/>
      <c r="M355" s="255"/>
      <c r="N355" s="255"/>
      <c r="O355" s="255"/>
      <c r="P355" s="255"/>
      <c r="Q355" s="255"/>
      <c r="R355" s="255"/>
      <c r="S355" s="255"/>
      <c r="T355" s="255"/>
      <c r="U355" s="341"/>
      <c r="V355" s="341"/>
      <c r="W355" s="341"/>
      <c r="X355" s="341"/>
      <c r="Y355" s="341"/>
    </row>
    <row r="356" spans="3:25">
      <c r="C356" s="254"/>
      <c r="D356" s="255"/>
      <c r="E356" s="255"/>
      <c r="F356" s="255"/>
      <c r="G356" s="255"/>
      <c r="H356" s="255"/>
      <c r="I356" s="255"/>
      <c r="J356" s="255"/>
      <c r="K356" s="255"/>
      <c r="L356" s="255"/>
      <c r="M356" s="255"/>
      <c r="N356" s="255"/>
      <c r="O356" s="255"/>
      <c r="P356" s="255"/>
      <c r="Q356" s="255"/>
      <c r="R356" s="255"/>
      <c r="S356" s="255"/>
      <c r="T356" s="255"/>
      <c r="U356" s="341"/>
      <c r="V356" s="341"/>
      <c r="W356" s="341"/>
      <c r="X356" s="341"/>
      <c r="Y356" s="341"/>
    </row>
    <row r="357" spans="3:25">
      <c r="C357" s="254"/>
      <c r="D357" s="255"/>
      <c r="E357" s="255"/>
      <c r="F357" s="255"/>
      <c r="G357" s="255"/>
      <c r="H357" s="255"/>
      <c r="I357" s="255"/>
      <c r="J357" s="255"/>
      <c r="K357" s="255"/>
      <c r="L357" s="255"/>
      <c r="M357" s="255"/>
      <c r="N357" s="255"/>
      <c r="O357" s="255"/>
      <c r="P357" s="255"/>
      <c r="Q357" s="255"/>
      <c r="R357" s="255"/>
      <c r="S357" s="255"/>
      <c r="T357" s="255"/>
      <c r="U357" s="341"/>
      <c r="V357" s="341"/>
      <c r="W357" s="341"/>
      <c r="X357" s="341"/>
      <c r="Y357" s="341"/>
    </row>
    <row r="358" spans="3:25">
      <c r="C358" s="254"/>
      <c r="D358" s="255"/>
      <c r="E358" s="255"/>
      <c r="F358" s="255"/>
      <c r="G358" s="255"/>
      <c r="H358" s="255"/>
      <c r="I358" s="255"/>
      <c r="J358" s="255"/>
      <c r="K358" s="255"/>
      <c r="L358" s="255"/>
      <c r="M358" s="255"/>
      <c r="N358" s="255"/>
      <c r="O358" s="255"/>
      <c r="P358" s="255"/>
      <c r="Q358" s="255"/>
      <c r="R358" s="255"/>
      <c r="S358" s="255"/>
      <c r="T358" s="255"/>
      <c r="U358" s="341"/>
      <c r="V358" s="341"/>
      <c r="W358" s="341"/>
      <c r="X358" s="341"/>
      <c r="Y358" s="341"/>
    </row>
    <row r="359" spans="3:25">
      <c r="C359" s="254"/>
      <c r="D359" s="255"/>
      <c r="E359" s="255"/>
      <c r="F359" s="255"/>
      <c r="G359" s="255"/>
      <c r="H359" s="255"/>
      <c r="I359" s="255"/>
      <c r="J359" s="255"/>
      <c r="K359" s="255"/>
      <c r="L359" s="255"/>
      <c r="M359" s="255"/>
      <c r="N359" s="255"/>
      <c r="O359" s="255"/>
      <c r="P359" s="255"/>
      <c r="Q359" s="255"/>
      <c r="R359" s="255"/>
      <c r="S359" s="255"/>
      <c r="T359" s="255"/>
      <c r="U359" s="341"/>
      <c r="V359" s="341"/>
      <c r="W359" s="341"/>
      <c r="X359" s="341"/>
      <c r="Y359" s="341"/>
    </row>
    <row r="360" spans="3:25">
      <c r="C360" s="254"/>
      <c r="D360" s="255"/>
      <c r="E360" s="255"/>
      <c r="F360" s="255"/>
      <c r="G360" s="255"/>
      <c r="H360" s="255"/>
      <c r="I360" s="255"/>
      <c r="J360" s="255"/>
      <c r="K360" s="255"/>
      <c r="L360" s="255"/>
      <c r="M360" s="255"/>
      <c r="N360" s="255"/>
      <c r="O360" s="255"/>
      <c r="P360" s="255"/>
      <c r="Q360" s="255"/>
      <c r="R360" s="255"/>
      <c r="S360" s="255"/>
      <c r="T360" s="255"/>
      <c r="U360" s="341"/>
      <c r="V360" s="341"/>
      <c r="W360" s="341"/>
      <c r="X360" s="341"/>
      <c r="Y360" s="341"/>
    </row>
    <row r="361" spans="3:25">
      <c r="C361" s="254"/>
      <c r="D361" s="255"/>
      <c r="E361" s="255"/>
      <c r="F361" s="255"/>
      <c r="G361" s="255"/>
      <c r="H361" s="255"/>
      <c r="I361" s="255"/>
      <c r="J361" s="255"/>
      <c r="K361" s="255"/>
      <c r="L361" s="255"/>
      <c r="M361" s="255"/>
      <c r="N361" s="255"/>
      <c r="O361" s="255"/>
      <c r="P361" s="255"/>
      <c r="Q361" s="255"/>
      <c r="R361" s="255"/>
      <c r="S361" s="255"/>
      <c r="T361" s="255"/>
      <c r="U361" s="341"/>
      <c r="V361" s="341"/>
      <c r="W361" s="341"/>
      <c r="X361" s="341"/>
      <c r="Y361" s="341"/>
    </row>
    <row r="362" spans="3:25">
      <c r="C362" s="254"/>
      <c r="D362" s="255"/>
      <c r="E362" s="255"/>
      <c r="F362" s="255"/>
      <c r="G362" s="255"/>
      <c r="H362" s="255"/>
      <c r="I362" s="255"/>
      <c r="J362" s="255"/>
      <c r="K362" s="255"/>
      <c r="L362" s="255"/>
      <c r="M362" s="255"/>
      <c r="N362" s="255"/>
      <c r="O362" s="255"/>
      <c r="P362" s="255"/>
      <c r="Q362" s="255"/>
      <c r="R362" s="255"/>
      <c r="S362" s="255"/>
      <c r="T362" s="255"/>
      <c r="U362" s="341"/>
      <c r="V362" s="341"/>
      <c r="W362" s="341"/>
      <c r="X362" s="341"/>
      <c r="Y362" s="341"/>
    </row>
    <row r="363" spans="3:25">
      <c r="C363" s="254"/>
      <c r="D363" s="255"/>
      <c r="E363" s="255"/>
      <c r="F363" s="255"/>
      <c r="G363" s="255"/>
      <c r="H363" s="255"/>
      <c r="I363" s="255"/>
      <c r="J363" s="255"/>
      <c r="K363" s="255"/>
      <c r="L363" s="255"/>
      <c r="M363" s="255"/>
      <c r="N363" s="255"/>
      <c r="O363" s="255"/>
      <c r="P363" s="255"/>
      <c r="Q363" s="255"/>
      <c r="R363" s="255"/>
      <c r="S363" s="255"/>
      <c r="T363" s="255"/>
      <c r="U363" s="341"/>
      <c r="V363" s="341"/>
      <c r="W363" s="341"/>
      <c r="X363" s="341"/>
      <c r="Y363" s="341"/>
    </row>
    <row r="364" spans="3:25">
      <c r="C364" s="254"/>
      <c r="D364" s="255"/>
      <c r="E364" s="255"/>
      <c r="F364" s="255"/>
      <c r="G364" s="255"/>
      <c r="H364" s="255"/>
      <c r="I364" s="255"/>
      <c r="J364" s="255"/>
      <c r="K364" s="255"/>
      <c r="L364" s="255"/>
      <c r="M364" s="255"/>
      <c r="N364" s="255"/>
      <c r="O364" s="255"/>
      <c r="P364" s="255"/>
      <c r="Q364" s="255"/>
      <c r="R364" s="255"/>
      <c r="S364" s="255"/>
      <c r="T364" s="255"/>
      <c r="U364" s="341"/>
      <c r="V364" s="341"/>
      <c r="W364" s="341"/>
      <c r="X364" s="341"/>
      <c r="Y364" s="341"/>
    </row>
    <row r="365" spans="3:25">
      <c r="C365" s="254"/>
      <c r="D365" s="255"/>
      <c r="E365" s="255"/>
      <c r="F365" s="255"/>
      <c r="G365" s="255"/>
      <c r="H365" s="255"/>
      <c r="I365" s="255"/>
      <c r="J365" s="255"/>
      <c r="K365" s="255"/>
      <c r="L365" s="255"/>
      <c r="M365" s="255"/>
      <c r="N365" s="255"/>
      <c r="O365" s="255"/>
      <c r="P365" s="255"/>
      <c r="Q365" s="255"/>
      <c r="R365" s="255"/>
      <c r="S365" s="255"/>
      <c r="T365" s="255"/>
      <c r="U365" s="341"/>
      <c r="V365" s="341"/>
      <c r="W365" s="341"/>
      <c r="X365" s="341"/>
      <c r="Y365" s="341"/>
    </row>
    <row r="366" spans="3:25">
      <c r="C366" s="254"/>
      <c r="D366" s="255"/>
      <c r="E366" s="255"/>
      <c r="F366" s="255"/>
      <c r="G366" s="255"/>
      <c r="H366" s="255"/>
      <c r="I366" s="255"/>
      <c r="J366" s="255"/>
      <c r="K366" s="255"/>
      <c r="L366" s="255"/>
      <c r="M366" s="255"/>
      <c r="N366" s="255"/>
      <c r="O366" s="255"/>
      <c r="P366" s="255"/>
      <c r="Q366" s="255"/>
      <c r="R366" s="255"/>
      <c r="S366" s="255"/>
      <c r="T366" s="255"/>
      <c r="U366" s="341"/>
      <c r="V366" s="341"/>
      <c r="W366" s="341"/>
      <c r="X366" s="341"/>
      <c r="Y366" s="341"/>
    </row>
    <row r="367" spans="3:25">
      <c r="C367" s="254"/>
      <c r="D367" s="255"/>
      <c r="E367" s="255"/>
      <c r="F367" s="255"/>
      <c r="G367" s="255"/>
      <c r="H367" s="255"/>
      <c r="I367" s="255"/>
      <c r="J367" s="255"/>
      <c r="K367" s="255"/>
      <c r="L367" s="255"/>
      <c r="M367" s="255"/>
      <c r="N367" s="255"/>
      <c r="O367" s="255"/>
      <c r="P367" s="255"/>
      <c r="Q367" s="255"/>
      <c r="R367" s="255"/>
      <c r="S367" s="255"/>
      <c r="T367" s="255"/>
      <c r="U367" s="341"/>
      <c r="V367" s="341"/>
      <c r="W367" s="341"/>
      <c r="X367" s="341"/>
      <c r="Y367" s="341"/>
    </row>
    <row r="368" spans="3:25">
      <c r="C368" s="254"/>
      <c r="D368" s="255"/>
      <c r="E368" s="255"/>
      <c r="F368" s="255"/>
      <c r="G368" s="255"/>
      <c r="H368" s="255"/>
      <c r="I368" s="255"/>
      <c r="J368" s="255"/>
      <c r="K368" s="255"/>
      <c r="L368" s="255"/>
      <c r="M368" s="255"/>
      <c r="N368" s="255"/>
      <c r="O368" s="255"/>
      <c r="P368" s="255"/>
      <c r="Q368" s="255"/>
      <c r="R368" s="255"/>
      <c r="S368" s="255"/>
      <c r="T368" s="255"/>
      <c r="U368" s="341"/>
      <c r="V368" s="341"/>
      <c r="W368" s="341"/>
      <c r="X368" s="341"/>
      <c r="Y368" s="341"/>
    </row>
    <row r="369" spans="2:38">
      <c r="C369" s="254"/>
      <c r="D369" s="255"/>
      <c r="E369" s="255"/>
      <c r="F369" s="255"/>
      <c r="G369" s="255"/>
      <c r="H369" s="255"/>
      <c r="I369" s="255"/>
      <c r="J369" s="255"/>
      <c r="K369" s="255"/>
      <c r="L369" s="255"/>
      <c r="M369" s="255"/>
      <c r="N369" s="255"/>
      <c r="O369" s="255"/>
      <c r="P369" s="255"/>
      <c r="Q369" s="255"/>
      <c r="R369" s="255"/>
      <c r="S369" s="255"/>
      <c r="T369" s="255"/>
      <c r="U369" s="341"/>
      <c r="V369" s="341"/>
      <c r="W369" s="341"/>
      <c r="X369" s="341"/>
      <c r="Y369" s="341"/>
    </row>
    <row r="370" spans="2:38">
      <c r="C370" s="254"/>
      <c r="D370" s="255"/>
      <c r="E370" s="255"/>
      <c r="F370" s="255"/>
      <c r="G370" s="255"/>
      <c r="H370" s="255"/>
      <c r="I370" s="255"/>
      <c r="J370" s="255"/>
      <c r="K370" s="255"/>
      <c r="L370" s="255"/>
      <c r="M370" s="255"/>
      <c r="N370" s="255"/>
      <c r="O370" s="255"/>
      <c r="P370" s="255"/>
      <c r="Q370" s="255"/>
      <c r="R370" s="255"/>
      <c r="S370" s="255"/>
      <c r="T370" s="255"/>
      <c r="U370" s="341"/>
      <c r="V370" s="341"/>
      <c r="W370" s="341"/>
      <c r="X370" s="341"/>
      <c r="Y370" s="341"/>
    </row>
    <row r="371" spans="2:38">
      <c r="C371" s="254"/>
      <c r="D371" s="255"/>
      <c r="E371" s="255"/>
      <c r="F371" s="255"/>
      <c r="G371" s="255"/>
      <c r="H371" s="255"/>
      <c r="I371" s="255"/>
      <c r="J371" s="255"/>
      <c r="K371" s="255"/>
      <c r="L371" s="255"/>
      <c r="M371" s="255"/>
      <c r="N371" s="255"/>
      <c r="O371" s="255"/>
      <c r="P371" s="255"/>
      <c r="Q371" s="255"/>
      <c r="R371" s="255"/>
      <c r="S371" s="255"/>
      <c r="T371" s="255"/>
      <c r="U371" s="341"/>
      <c r="V371" s="341"/>
      <c r="W371" s="341"/>
      <c r="X371" s="341"/>
      <c r="Y371" s="341"/>
    </row>
    <row r="372" spans="2:38">
      <c r="C372" s="254"/>
      <c r="D372" s="255"/>
      <c r="E372" s="255"/>
      <c r="F372" s="255"/>
      <c r="G372" s="255"/>
      <c r="H372" s="255"/>
      <c r="I372" s="255"/>
      <c r="J372" s="255"/>
      <c r="K372" s="255"/>
      <c r="L372" s="255"/>
      <c r="M372" s="255"/>
      <c r="N372" s="255"/>
      <c r="O372" s="255"/>
      <c r="P372" s="255"/>
      <c r="Q372" s="255"/>
      <c r="R372" s="255"/>
      <c r="S372" s="255"/>
      <c r="T372" s="255"/>
      <c r="U372" s="341"/>
      <c r="V372" s="341"/>
      <c r="W372" s="341"/>
      <c r="X372" s="341"/>
      <c r="Y372" s="341"/>
    </row>
    <row r="373" spans="2:38">
      <c r="C373" s="254"/>
      <c r="D373" s="255"/>
      <c r="E373" s="255"/>
      <c r="F373" s="255"/>
      <c r="G373" s="255"/>
      <c r="H373" s="255"/>
      <c r="I373" s="255"/>
      <c r="J373" s="255"/>
      <c r="K373" s="255"/>
      <c r="L373" s="255"/>
      <c r="M373" s="255"/>
      <c r="N373" s="255"/>
      <c r="O373" s="255"/>
      <c r="P373" s="255"/>
      <c r="Q373" s="255"/>
      <c r="R373" s="255"/>
      <c r="S373" s="255"/>
      <c r="T373" s="255"/>
      <c r="U373" s="341"/>
      <c r="V373" s="341"/>
      <c r="W373" s="341"/>
      <c r="X373" s="341"/>
      <c r="Y373" s="341"/>
    </row>
    <row r="374" spans="2:38">
      <c r="C374" s="254"/>
      <c r="D374" s="255"/>
      <c r="E374" s="255"/>
      <c r="F374" s="255"/>
      <c r="G374" s="255"/>
      <c r="H374" s="255"/>
      <c r="I374" s="255"/>
      <c r="J374" s="255"/>
      <c r="K374" s="255"/>
      <c r="L374" s="255"/>
      <c r="M374" s="255"/>
      <c r="N374" s="255"/>
      <c r="O374" s="255"/>
      <c r="P374" s="255"/>
      <c r="Q374" s="255"/>
      <c r="R374" s="255"/>
      <c r="S374" s="255"/>
      <c r="T374" s="255"/>
      <c r="U374" s="341"/>
      <c r="V374" s="341"/>
      <c r="W374" s="341"/>
      <c r="X374" s="341"/>
      <c r="Y374" s="341"/>
    </row>
    <row r="375" spans="2:38">
      <c r="C375" s="254"/>
      <c r="D375" s="255"/>
      <c r="E375" s="255"/>
      <c r="F375" s="255"/>
      <c r="G375" s="255"/>
      <c r="H375" s="255"/>
      <c r="I375" s="255"/>
      <c r="J375" s="255"/>
      <c r="K375" s="255"/>
      <c r="L375" s="255"/>
      <c r="M375" s="255"/>
      <c r="N375" s="255"/>
      <c r="O375" s="255"/>
      <c r="P375" s="255"/>
      <c r="Q375" s="255"/>
      <c r="R375" s="255"/>
      <c r="S375" s="255"/>
      <c r="T375" s="255"/>
      <c r="U375" s="341"/>
      <c r="V375" s="341"/>
      <c r="W375" s="341"/>
      <c r="X375" s="341"/>
      <c r="Y375" s="341"/>
    </row>
    <row r="376" spans="2:38">
      <c r="C376" s="254"/>
      <c r="D376" s="255"/>
      <c r="E376" s="255"/>
      <c r="F376" s="255"/>
      <c r="G376" s="255"/>
      <c r="H376" s="255"/>
      <c r="I376" s="255"/>
      <c r="J376" s="255"/>
      <c r="K376" s="255"/>
      <c r="L376" s="255"/>
      <c r="M376" s="255"/>
      <c r="N376" s="255"/>
      <c r="O376" s="255"/>
      <c r="P376" s="255"/>
      <c r="Q376" s="255"/>
      <c r="R376" s="255"/>
      <c r="S376" s="255"/>
      <c r="T376" s="255"/>
      <c r="U376" s="341"/>
      <c r="V376" s="341"/>
      <c r="W376" s="341"/>
      <c r="X376" s="341"/>
      <c r="Y376" s="341"/>
    </row>
    <row r="377" spans="2:38">
      <c r="C377" s="254"/>
      <c r="D377" s="255"/>
      <c r="E377" s="255"/>
      <c r="F377" s="255"/>
      <c r="G377" s="255"/>
      <c r="H377" s="255"/>
      <c r="I377" s="255"/>
      <c r="J377" s="255"/>
      <c r="K377" s="255"/>
      <c r="L377" s="255"/>
      <c r="M377" s="255"/>
      <c r="N377" s="255"/>
      <c r="O377" s="255"/>
      <c r="P377" s="255"/>
      <c r="Q377" s="255"/>
      <c r="R377" s="255"/>
      <c r="S377" s="255"/>
      <c r="T377" s="255"/>
      <c r="U377" s="341"/>
      <c r="V377" s="341"/>
      <c r="W377" s="341"/>
      <c r="X377" s="341"/>
      <c r="Y377" s="341"/>
    </row>
    <row r="378" spans="2:38">
      <c r="C378" s="254"/>
      <c r="D378" s="255"/>
      <c r="E378" s="255"/>
      <c r="F378" s="255"/>
      <c r="G378" s="255"/>
      <c r="H378" s="255"/>
      <c r="I378" s="255"/>
      <c r="J378" s="255"/>
      <c r="K378" s="255"/>
      <c r="L378" s="255"/>
      <c r="M378" s="255"/>
      <c r="N378" s="255"/>
      <c r="O378" s="255"/>
      <c r="P378" s="255"/>
      <c r="Q378" s="255"/>
      <c r="R378" s="255"/>
      <c r="S378" s="255"/>
      <c r="T378" s="255"/>
      <c r="U378" s="341"/>
      <c r="V378" s="341"/>
      <c r="W378" s="341"/>
      <c r="X378" s="341"/>
      <c r="Y378" s="341"/>
    </row>
    <row r="379" spans="2:38">
      <c r="C379" s="254"/>
      <c r="D379" s="255"/>
      <c r="E379" s="255"/>
      <c r="F379" s="255"/>
      <c r="G379" s="255"/>
      <c r="H379" s="255"/>
      <c r="I379" s="255"/>
      <c r="J379" s="255"/>
      <c r="K379" s="255"/>
      <c r="L379" s="255"/>
      <c r="M379" s="255"/>
      <c r="N379" s="255"/>
      <c r="O379" s="255"/>
      <c r="P379" s="255"/>
      <c r="Q379" s="255"/>
      <c r="R379" s="255"/>
      <c r="S379" s="255"/>
      <c r="T379" s="255"/>
      <c r="U379" s="341"/>
      <c r="V379" s="341"/>
      <c r="W379" s="341"/>
      <c r="X379" s="341"/>
      <c r="Y379" s="341"/>
    </row>
    <row r="380" spans="2:38" ht="18.75" thickBot="1">
      <c r="B380" s="263"/>
      <c r="C380" s="351"/>
      <c r="D380" s="351"/>
      <c r="E380" s="351"/>
      <c r="F380" s="351"/>
      <c r="G380" s="351"/>
      <c r="H380" s="351"/>
      <c r="I380" s="351"/>
      <c r="J380" s="351"/>
      <c r="K380" s="351"/>
      <c r="L380" s="351"/>
      <c r="M380" s="351"/>
      <c r="N380" s="351"/>
      <c r="O380" s="263"/>
      <c r="P380" s="263"/>
      <c r="Q380" s="263"/>
      <c r="R380" s="263"/>
      <c r="S380" s="263"/>
      <c r="T380" s="263"/>
      <c r="U380" s="351"/>
      <c r="V380" s="351"/>
      <c r="W380" s="351"/>
      <c r="X380" s="352"/>
      <c r="Y380" s="352"/>
      <c r="Z380" s="352"/>
      <c r="AA380" s="353"/>
      <c r="AB380" s="353"/>
      <c r="AC380" s="353"/>
      <c r="AD380" s="353"/>
      <c r="AE380" s="353"/>
      <c r="AF380" s="353"/>
      <c r="AG380" s="353"/>
      <c r="AH380" s="353"/>
      <c r="AI380" s="353"/>
      <c r="AJ380" s="353"/>
      <c r="AK380" s="351"/>
      <c r="AL380" s="351"/>
    </row>
    <row r="381" spans="2:38" ht="126" thickBot="1">
      <c r="B381" s="287" t="s">
        <v>296</v>
      </c>
      <c r="C381" s="1433" t="s">
        <v>297</v>
      </c>
      <c r="D381" s="1434"/>
      <c r="E381" s="821" t="str">
        <f>$E$2</f>
        <v>Copepod</v>
      </c>
      <c r="F381" s="821" t="str">
        <f>$F$2</f>
        <v>Cladocera</v>
      </c>
      <c r="G381" s="821" t="str">
        <f>$G$2</f>
        <v>Ostracod</v>
      </c>
      <c r="H381" s="821" t="str">
        <f>$H$2</f>
        <v>Hemiptera: Corixidae (boatman)</v>
      </c>
      <c r="I381" s="821" t="str">
        <f>$I$2</f>
        <v>Coleoptera sp.</v>
      </c>
      <c r="J381" s="821" t="str">
        <f>$J$2</f>
        <v>Diptera: Ephydridae</v>
      </c>
      <c r="K381" s="821" t="str">
        <f>$K$2</f>
        <v xml:space="preserve">Diptera: Chironomid </v>
      </c>
      <c r="L381" s="821" t="str">
        <f>$L$2</f>
        <v>Diptera: Ceratopogonidae</v>
      </c>
      <c r="M381" s="821" t="str">
        <f>$M$2</f>
        <v>Nematode</v>
      </c>
      <c r="N381" s="821" t="str">
        <f>$N$2</f>
        <v>Annelida: Oligochaete</v>
      </c>
      <c r="O381" s="255"/>
      <c r="P381" s="255"/>
      <c r="Q381" s="255"/>
      <c r="R381" s="255"/>
      <c r="S381" s="255"/>
      <c r="T381" s="255"/>
      <c r="U381" s="341"/>
      <c r="V381" s="1442" t="s">
        <v>298</v>
      </c>
      <c r="W381" s="1443"/>
      <c r="X381" s="980" t="str">
        <f>$V$2</f>
        <v>Copepod</v>
      </c>
      <c r="Y381" s="980" t="str">
        <f>$W$2</f>
        <v>Ostracod</v>
      </c>
      <c r="Z381" s="980" t="str">
        <f>$X$2</f>
        <v>Cladocera</v>
      </c>
      <c r="AA381" s="980" t="str">
        <f>$Y$2</f>
        <v>Hemiptera: Corixidae (boatman)</v>
      </c>
      <c r="AB381" s="980" t="str">
        <f>$Z$2</f>
        <v>Annelida: Oligochaete</v>
      </c>
      <c r="AC381" s="980" t="str">
        <f>$AA$2</f>
        <v xml:space="preserve">Diptera: Chironomid </v>
      </c>
      <c r="AD381" s="980" t="str">
        <f>$AB$2</f>
        <v>Nematode</v>
      </c>
      <c r="AE381" s="980" t="str">
        <f>$AC$2</f>
        <v>Diptera: Ceratopogonidae</v>
      </c>
      <c r="AF381" s="980" t="str">
        <f>$AD$2</f>
        <v>Diptera: Ephydridae</v>
      </c>
      <c r="AG381" s="980" t="str">
        <f>$AE$2</f>
        <v>Annelida: Polychaete</v>
      </c>
    </row>
    <row r="382" spans="2:38" ht="18.75" thickBot="1">
      <c r="B382" s="355">
        <v>2018</v>
      </c>
      <c r="C382" s="343" t="s">
        <v>264</v>
      </c>
      <c r="D382" s="349"/>
      <c r="E382" s="344">
        <f t="shared" ref="E382:N382" si="98">E37</f>
        <v>68.933333333333351</v>
      </c>
      <c r="F382" s="344">
        <f t="shared" si="98"/>
        <v>7.2800000000000029</v>
      </c>
      <c r="G382" s="344">
        <f t="shared" si="98"/>
        <v>17.986666666666668</v>
      </c>
      <c r="H382" s="344">
        <f t="shared" si="98"/>
        <v>3.7600000000000002</v>
      </c>
      <c r="I382" s="344">
        <f t="shared" si="98"/>
        <v>1.3333333333333332E-2</v>
      </c>
      <c r="J382" s="344">
        <f t="shared" si="98"/>
        <v>0</v>
      </c>
      <c r="K382" s="344">
        <f t="shared" si="98"/>
        <v>0.08</v>
      </c>
      <c r="L382" s="344">
        <f t="shared" si="98"/>
        <v>0</v>
      </c>
      <c r="M382" s="344">
        <f t="shared" si="98"/>
        <v>2.6666666666666665E-2</v>
      </c>
      <c r="N382" s="344">
        <f t="shared" si="98"/>
        <v>0</v>
      </c>
      <c r="O382" s="255"/>
      <c r="P382" s="255"/>
      <c r="Q382" s="255"/>
      <c r="R382" s="255"/>
      <c r="S382" s="255"/>
      <c r="T382" s="355">
        <v>2018</v>
      </c>
      <c r="U382" s="341"/>
      <c r="V382" s="343" t="s">
        <v>264</v>
      </c>
      <c r="W382" s="343"/>
      <c r="X382" s="348">
        <f t="shared" ref="X382:AG382" si="99">V37</f>
        <v>280.32619775739045</v>
      </c>
      <c r="Y382" s="348">
        <f t="shared" si="99"/>
        <v>96.839959225280325</v>
      </c>
      <c r="Z382" s="348">
        <f t="shared" si="99"/>
        <v>0</v>
      </c>
      <c r="AA382" s="348">
        <f t="shared" si="99"/>
        <v>0</v>
      </c>
      <c r="AB382" s="348">
        <f t="shared" si="99"/>
        <v>0</v>
      </c>
      <c r="AC382" s="348">
        <f t="shared" si="99"/>
        <v>61.162079510703364</v>
      </c>
      <c r="AD382" s="348">
        <f t="shared" si="99"/>
        <v>50.968399592252808</v>
      </c>
      <c r="AE382" s="348">
        <f t="shared" si="99"/>
        <v>0</v>
      </c>
      <c r="AF382" s="348">
        <f t="shared" si="99"/>
        <v>0</v>
      </c>
      <c r="AG382" s="348">
        <f t="shared" si="99"/>
        <v>0</v>
      </c>
    </row>
    <row r="383" spans="2:38" ht="18.75" thickBot="1">
      <c r="B383" s="355">
        <v>2018</v>
      </c>
      <c r="C383" s="342" t="s">
        <v>265</v>
      </c>
      <c r="D383" s="350"/>
      <c r="E383" s="301">
        <f t="shared" ref="E383:N385" si="100">LOG(E382+1,10)</f>
        <v>1.8446842291378767</v>
      </c>
      <c r="F383" s="301">
        <f t="shared" ref="F383:N383" si="101">LOG(F382+1,10)</f>
        <v>0.91803033678488022</v>
      </c>
      <c r="G383" s="301">
        <f t="shared" si="101"/>
        <v>1.2784487259091375</v>
      </c>
      <c r="H383" s="301">
        <f t="shared" si="101"/>
        <v>0.67760695272049309</v>
      </c>
      <c r="I383" s="301">
        <f t="shared" si="101"/>
        <v>5.7523288890913415E-3</v>
      </c>
      <c r="J383" s="301">
        <f t="shared" si="101"/>
        <v>0</v>
      </c>
      <c r="K383" s="301">
        <f t="shared" si="101"/>
        <v>3.342375548694973E-2</v>
      </c>
      <c r="L383" s="301">
        <f t="shared" si="101"/>
        <v>0</v>
      </c>
      <c r="M383" s="301">
        <f t="shared" si="101"/>
        <v>1.1429461780781802E-2</v>
      </c>
      <c r="N383" s="441">
        <f t="shared" si="101"/>
        <v>0</v>
      </c>
      <c r="O383" s="255"/>
      <c r="P383" s="255"/>
      <c r="Q383" s="255"/>
      <c r="R383" s="255"/>
      <c r="S383" s="255"/>
      <c r="T383" s="355">
        <v>2018</v>
      </c>
      <c r="U383" s="341"/>
      <c r="V383" s="1444" t="s">
        <v>265</v>
      </c>
      <c r="W383" s="1445"/>
      <c r="X383" s="301">
        <f t="shared" ref="X383" si="102">LOG(X382+1,10)</f>
        <v>2.4492101765722563</v>
      </c>
      <c r="Y383" s="301">
        <f t="shared" ref="Y383:AG383" si="103">LOG(Y382+1,10)</f>
        <v>1.9905162630364113</v>
      </c>
      <c r="Z383" s="301">
        <f t="shared" si="103"/>
        <v>0</v>
      </c>
      <c r="AA383" s="301">
        <f t="shared" si="103"/>
        <v>0</v>
      </c>
      <c r="AB383" s="301">
        <f t="shared" si="103"/>
        <v>0</v>
      </c>
      <c r="AC383" s="301">
        <f t="shared" si="103"/>
        <v>1.7935255345077434</v>
      </c>
      <c r="AD383" s="301">
        <f t="shared" si="103"/>
        <v>1.7157393425885787</v>
      </c>
      <c r="AE383" s="301">
        <f t="shared" si="103"/>
        <v>0</v>
      </c>
      <c r="AF383" s="301">
        <f t="shared" si="103"/>
        <v>0</v>
      </c>
      <c r="AG383" s="441">
        <f t="shared" si="103"/>
        <v>0</v>
      </c>
    </row>
    <row r="384" spans="2:38" ht="18.75" thickBot="1">
      <c r="B384" s="355"/>
      <c r="C384" s="1422" t="s">
        <v>299</v>
      </c>
      <c r="D384" s="1423"/>
      <c r="E384" s="1428">
        <v>50.357061858416088</v>
      </c>
      <c r="F384" s="1428">
        <v>7.2355828555313542</v>
      </c>
      <c r="G384" s="1428">
        <v>10.002951663149663</v>
      </c>
      <c r="H384" s="1428">
        <v>1.060128107795596</v>
      </c>
      <c r="I384" s="1428">
        <v>1.3333333333333332E-2</v>
      </c>
      <c r="J384" s="1428">
        <v>0</v>
      </c>
      <c r="K384" s="1428">
        <v>4.5324617898602537E-2</v>
      </c>
      <c r="L384" s="1428">
        <v>0</v>
      </c>
      <c r="M384" s="1428">
        <v>1.7777777777777778E-2</v>
      </c>
      <c r="N384" s="1431">
        <v>0</v>
      </c>
      <c r="O384" s="255"/>
      <c r="P384" s="255"/>
      <c r="Q384" s="255"/>
      <c r="R384" s="255"/>
      <c r="S384" s="255"/>
      <c r="T384" s="355"/>
      <c r="U384" s="341"/>
      <c r="V384" s="1427"/>
      <c r="W384" s="1421"/>
      <c r="X384" s="1428"/>
      <c r="Y384" s="1428"/>
      <c r="Z384" s="1428"/>
      <c r="AA384" s="1428"/>
      <c r="AB384" s="1428"/>
      <c r="AC384" s="1428"/>
      <c r="AD384" s="1428"/>
      <c r="AE384" s="1428"/>
      <c r="AF384" s="1428"/>
      <c r="AG384" s="1431"/>
    </row>
    <row r="385" spans="2:33" ht="16.5" thickBot="1">
      <c r="C385" s="356" t="s">
        <v>273</v>
      </c>
      <c r="D385" s="269"/>
      <c r="E385" s="301">
        <f t="shared" si="100"/>
        <v>1.7106001697497217</v>
      </c>
      <c r="F385" s="301">
        <f t="shared" si="100"/>
        <v>0.91569434084437729</v>
      </c>
      <c r="G385" s="301">
        <f t="shared" si="100"/>
        <v>1.0415092050729755</v>
      </c>
      <c r="H385" s="301">
        <f t="shared" si="100"/>
        <v>0.31389422754333757</v>
      </c>
      <c r="I385" s="301">
        <f t="shared" si="100"/>
        <v>5.7523288890913415E-3</v>
      </c>
      <c r="J385" s="301">
        <f t="shared" si="100"/>
        <v>0</v>
      </c>
      <c r="K385" s="301">
        <f t="shared" si="100"/>
        <v>1.9251178360668839E-2</v>
      </c>
      <c r="L385" s="301">
        <f t="shared" si="100"/>
        <v>0</v>
      </c>
      <c r="M385" s="301">
        <f t="shared" si="100"/>
        <v>7.6529642285254633E-3</v>
      </c>
      <c r="N385" s="301">
        <f t="shared" si="100"/>
        <v>0</v>
      </c>
      <c r="O385" s="255"/>
      <c r="P385" s="255"/>
      <c r="Q385" s="255"/>
      <c r="R385" s="255"/>
      <c r="S385" s="255"/>
      <c r="U385" s="341"/>
      <c r="V385" s="1446"/>
      <c r="W385" s="1447"/>
      <c r="X385" s="254"/>
      <c r="Y385" s="254"/>
      <c r="Z385" s="254"/>
      <c r="AA385" s="254"/>
      <c r="AB385" s="254"/>
      <c r="AC385" s="254"/>
      <c r="AD385" s="254"/>
      <c r="AE385" s="254"/>
      <c r="AF385" s="254"/>
      <c r="AG385" s="442"/>
    </row>
    <row r="386" spans="2:33" ht="18.75" thickBot="1">
      <c r="B386" s="354">
        <v>2019</v>
      </c>
      <c r="C386" s="343" t="s">
        <v>264</v>
      </c>
      <c r="D386" s="349"/>
      <c r="E386" s="344">
        <f t="shared" ref="E386:N386" si="104">E38</f>
        <v>2.4266666666666667</v>
      </c>
      <c r="F386" s="344">
        <f t="shared" si="104"/>
        <v>0.49333333333333335</v>
      </c>
      <c r="G386" s="344">
        <f t="shared" si="104"/>
        <v>1.0266666666666666</v>
      </c>
      <c r="H386" s="344">
        <f t="shared" si="104"/>
        <v>1.8399999999999999</v>
      </c>
      <c r="I386" s="344">
        <f t="shared" si="104"/>
        <v>0</v>
      </c>
      <c r="J386" s="344">
        <f t="shared" si="104"/>
        <v>1.3333333333333332E-2</v>
      </c>
      <c r="K386" s="344">
        <f t="shared" si="104"/>
        <v>0.2</v>
      </c>
      <c r="L386" s="344">
        <f t="shared" si="104"/>
        <v>0</v>
      </c>
      <c r="M386" s="344">
        <f t="shared" si="104"/>
        <v>6.6666666666666666E-2</v>
      </c>
      <c r="N386" s="344">
        <f t="shared" si="104"/>
        <v>0</v>
      </c>
      <c r="O386" s="255"/>
      <c r="P386" s="255"/>
      <c r="Q386" s="255"/>
      <c r="R386" s="255"/>
      <c r="S386" s="255"/>
      <c r="T386" s="354">
        <v>2019</v>
      </c>
      <c r="U386" s="341"/>
      <c r="V386" s="1448" t="s">
        <v>264</v>
      </c>
      <c r="W386" s="1449"/>
      <c r="X386" s="346">
        <f t="shared" ref="X386:AG386" si="105">V38</f>
        <v>8.2349999999999994</v>
      </c>
      <c r="Y386" s="346">
        <f t="shared" si="105"/>
        <v>230.58</v>
      </c>
      <c r="Z386" s="346">
        <f t="shared" si="105"/>
        <v>0</v>
      </c>
      <c r="AA386" s="346">
        <f t="shared" si="105"/>
        <v>8.2349999999999994</v>
      </c>
      <c r="AB386" s="346">
        <f t="shared" si="105"/>
        <v>301.95</v>
      </c>
      <c r="AC386" s="346">
        <f t="shared" si="105"/>
        <v>2.7450000000000001</v>
      </c>
      <c r="AD386" s="346">
        <f t="shared" si="105"/>
        <v>0</v>
      </c>
      <c r="AE386" s="346">
        <f t="shared" si="105"/>
        <v>5.49</v>
      </c>
      <c r="AF386" s="346">
        <f t="shared" si="105"/>
        <v>0</v>
      </c>
      <c r="AG386" s="346">
        <f t="shared" si="105"/>
        <v>0</v>
      </c>
    </row>
    <row r="387" spans="2:33" ht="18.75" thickBot="1">
      <c r="B387" s="354">
        <v>2019</v>
      </c>
      <c r="C387" s="342" t="s">
        <v>265</v>
      </c>
      <c r="D387" s="350"/>
      <c r="E387" s="301">
        <f>LOG(E386+1,10)</f>
        <v>0.53487185993959441</v>
      </c>
      <c r="F387" s="301">
        <f t="shared" ref="F387:N387" si="106">LOG(F386+1,10)</f>
        <v>0.17415675927848157</v>
      </c>
      <c r="G387" s="301">
        <f t="shared" si="106"/>
        <v>0.30678232455307242</v>
      </c>
      <c r="H387" s="301">
        <f t="shared" si="106"/>
        <v>0.45331834004703764</v>
      </c>
      <c r="I387" s="301">
        <f t="shared" si="106"/>
        <v>0</v>
      </c>
      <c r="J387" s="301">
        <f t="shared" si="106"/>
        <v>5.7523288890913415E-3</v>
      </c>
      <c r="K387" s="301">
        <f t="shared" si="106"/>
        <v>7.9181246047624804E-2</v>
      </c>
      <c r="L387" s="301">
        <f t="shared" si="106"/>
        <v>0</v>
      </c>
      <c r="M387" s="301">
        <f t="shared" si="106"/>
        <v>2.8028723600243534E-2</v>
      </c>
      <c r="N387" s="441">
        <f t="shared" si="106"/>
        <v>0</v>
      </c>
      <c r="O387" s="255"/>
      <c r="P387" s="255"/>
      <c r="Q387" s="255"/>
      <c r="R387" s="255"/>
      <c r="S387" s="255"/>
      <c r="T387" s="354">
        <v>2019</v>
      </c>
      <c r="U387" s="341"/>
      <c r="V387" s="1444" t="s">
        <v>265</v>
      </c>
      <c r="W387" s="1445"/>
      <c r="X387" s="301">
        <f t="shared" ref="X387" si="107">LOG(X386+1,10)</f>
        <v>0.96543689977626002</v>
      </c>
      <c r="Y387" s="301">
        <f t="shared" ref="Y387:AG387" si="108">LOG(Y386+1,10)</f>
        <v>2.3647010495946987</v>
      </c>
      <c r="Z387" s="301">
        <f t="shared" si="108"/>
        <v>0</v>
      </c>
      <c r="AA387" s="301">
        <f t="shared" si="108"/>
        <v>0.96543689977626002</v>
      </c>
      <c r="AB387" s="301">
        <f t="shared" si="108"/>
        <v>2.4813709568325484</v>
      </c>
      <c r="AC387" s="301">
        <f t="shared" si="108"/>
        <v>0.57345182203548528</v>
      </c>
      <c r="AD387" s="301">
        <f t="shared" si="108"/>
        <v>0</v>
      </c>
      <c r="AE387" s="301">
        <f t="shared" si="108"/>
        <v>0.81224469680036915</v>
      </c>
      <c r="AF387" s="301">
        <f t="shared" si="108"/>
        <v>0</v>
      </c>
      <c r="AG387" s="441">
        <f t="shared" si="108"/>
        <v>0</v>
      </c>
    </row>
    <row r="388" spans="2:33" ht="18">
      <c r="B388" s="354"/>
      <c r="C388" s="1415" t="s">
        <v>299</v>
      </c>
      <c r="D388" s="1416"/>
      <c r="E388" s="254">
        <v>1.4318838493483648</v>
      </c>
      <c r="F388" s="254">
        <v>0.36867463657583094</v>
      </c>
      <c r="G388" s="254">
        <v>0.56325333641946096</v>
      </c>
      <c r="H388" s="254">
        <v>0.95401426083499552</v>
      </c>
      <c r="I388" s="254">
        <v>0</v>
      </c>
      <c r="J388" s="254">
        <v>1.3333333333333332E-2</v>
      </c>
      <c r="K388" s="254">
        <v>0.18565865399293707</v>
      </c>
      <c r="L388" s="254">
        <v>0</v>
      </c>
      <c r="M388" s="254">
        <v>4.0975753143523946E-2</v>
      </c>
      <c r="N388" s="442">
        <v>0</v>
      </c>
      <c r="O388" s="255"/>
      <c r="P388" s="255"/>
      <c r="Q388" s="255"/>
      <c r="R388" s="255"/>
      <c r="S388" s="255"/>
      <c r="T388" s="354"/>
      <c r="U388" s="341"/>
      <c r="V388" s="1420"/>
      <c r="W388" s="1421"/>
      <c r="X388" s="1417"/>
      <c r="Y388" s="1417"/>
      <c r="Z388" s="1417"/>
      <c r="AA388" s="1417"/>
      <c r="AB388" s="1417"/>
      <c r="AC388" s="1417"/>
      <c r="AD388" s="1417"/>
      <c r="AE388" s="1417"/>
      <c r="AF388" s="1417"/>
      <c r="AG388" s="1417"/>
    </row>
    <row r="389" spans="2:33" ht="16.5" thickBot="1">
      <c r="C389" s="254" t="s">
        <v>273</v>
      </c>
      <c r="D389" s="255"/>
      <c r="E389" s="301">
        <f t="shared" ref="E389:N389" si="109">LOG(E388+1,10)</f>
        <v>0.3859428284988517</v>
      </c>
      <c r="F389" s="301">
        <f t="shared" si="109"/>
        <v>0.13630021925608957</v>
      </c>
      <c r="G389" s="301">
        <f t="shared" si="109"/>
        <v>0.19402936425948042</v>
      </c>
      <c r="H389" s="301">
        <f t="shared" si="109"/>
        <v>0.29092772897300267</v>
      </c>
      <c r="I389" s="301">
        <f t="shared" si="109"/>
        <v>0</v>
      </c>
      <c r="J389" s="301">
        <f t="shared" si="109"/>
        <v>5.7523288890913415E-3</v>
      </c>
      <c r="K389" s="301">
        <f t="shared" si="109"/>
        <v>7.3959675516656706E-2</v>
      </c>
      <c r="L389" s="301">
        <f t="shared" si="109"/>
        <v>0</v>
      </c>
      <c r="M389" s="301">
        <f t="shared" si="109"/>
        <v>1.744061385385224E-2</v>
      </c>
      <c r="N389" s="301">
        <f t="shared" si="109"/>
        <v>0</v>
      </c>
      <c r="O389" s="255"/>
      <c r="P389" s="255"/>
      <c r="Q389" s="255"/>
      <c r="R389" s="255"/>
      <c r="S389" s="255"/>
      <c r="T389" s="255"/>
      <c r="U389" s="341"/>
      <c r="V389" s="341"/>
      <c r="W389" s="341"/>
      <c r="X389" s="341"/>
      <c r="Y389" s="341"/>
    </row>
    <row r="390" spans="2:33" ht="17.45" customHeight="1">
      <c r="C390" s="254"/>
      <c r="D390" s="255"/>
      <c r="E390" s="255"/>
      <c r="F390" s="255"/>
      <c r="G390" s="255"/>
      <c r="H390" s="255"/>
      <c r="I390" s="255"/>
      <c r="J390" s="255"/>
      <c r="K390" s="255"/>
      <c r="L390" s="255"/>
      <c r="M390" s="255"/>
      <c r="N390" s="255"/>
      <c r="O390" s="255"/>
      <c r="P390" s="255"/>
      <c r="Q390" s="255"/>
      <c r="R390" s="255"/>
      <c r="S390" s="255"/>
      <c r="T390" s="255"/>
      <c r="U390" s="341"/>
      <c r="V390" s="341"/>
      <c r="W390" s="341"/>
      <c r="X390" s="341"/>
      <c r="Y390" s="341"/>
    </row>
    <row r="391" spans="2:33">
      <c r="C391" s="254"/>
      <c r="D391" s="255"/>
      <c r="E391" s="255"/>
      <c r="F391" s="255"/>
      <c r="G391" s="255"/>
      <c r="H391" s="255"/>
      <c r="I391" s="255"/>
      <c r="J391" s="255"/>
      <c r="K391" s="255"/>
      <c r="L391" s="255"/>
      <c r="M391" s="255"/>
      <c r="N391" s="255"/>
      <c r="O391" s="255"/>
      <c r="P391" s="255"/>
      <c r="Q391" s="255"/>
      <c r="R391" s="255"/>
      <c r="S391" s="255"/>
      <c r="T391" s="255"/>
      <c r="U391" s="341"/>
      <c r="V391" s="341"/>
      <c r="W391" s="341"/>
      <c r="X391" s="341"/>
      <c r="Y391" s="341"/>
    </row>
    <row r="392" spans="2:33">
      <c r="C392" s="254"/>
      <c r="D392" s="255"/>
      <c r="E392" s="255"/>
      <c r="F392" s="255"/>
      <c r="G392" s="255"/>
      <c r="H392" s="255"/>
      <c r="I392" s="255"/>
      <c r="J392" s="255"/>
      <c r="K392" s="255"/>
      <c r="L392" s="255"/>
      <c r="M392" s="255"/>
      <c r="N392" s="255"/>
      <c r="O392" s="255"/>
      <c r="P392" s="255"/>
      <c r="Q392" s="255"/>
      <c r="R392" s="255"/>
      <c r="S392" s="255"/>
      <c r="T392" s="255"/>
      <c r="U392" s="341"/>
      <c r="V392" s="341"/>
      <c r="W392" s="341"/>
      <c r="X392" s="341"/>
      <c r="Y392" s="341"/>
    </row>
    <row r="393" spans="2:33">
      <c r="C393" s="254"/>
      <c r="D393" s="255"/>
      <c r="E393" s="255"/>
      <c r="F393" s="255"/>
      <c r="G393" s="255"/>
      <c r="H393" s="255"/>
      <c r="I393" s="255"/>
      <c r="J393" s="255"/>
      <c r="K393" s="255"/>
      <c r="L393" s="255"/>
      <c r="M393" s="255"/>
      <c r="N393" s="255"/>
      <c r="O393" s="255"/>
      <c r="P393" s="255"/>
      <c r="Q393" s="255"/>
      <c r="R393" s="255"/>
      <c r="S393" s="255"/>
      <c r="T393" s="255"/>
      <c r="U393" s="341"/>
      <c r="V393" s="341"/>
      <c r="W393" s="341"/>
      <c r="X393" s="341"/>
      <c r="Y393" s="341"/>
    </row>
    <row r="394" spans="2:33">
      <c r="C394" s="254"/>
      <c r="D394" s="255"/>
      <c r="E394" s="255"/>
      <c r="F394" s="255"/>
      <c r="G394" s="255"/>
      <c r="H394" s="255"/>
      <c r="I394" s="255"/>
      <c r="J394" s="255"/>
      <c r="K394" s="255"/>
      <c r="L394" s="255"/>
      <c r="M394" s="255"/>
      <c r="N394" s="255"/>
      <c r="O394" s="255"/>
      <c r="P394" s="255"/>
      <c r="Q394" s="255"/>
      <c r="R394" s="255"/>
      <c r="S394" s="255"/>
      <c r="T394" s="255"/>
      <c r="U394" s="341"/>
      <c r="V394" s="341"/>
      <c r="W394" s="341"/>
      <c r="X394" s="341"/>
      <c r="Y394" s="341"/>
    </row>
    <row r="395" spans="2:33">
      <c r="C395" s="254"/>
      <c r="D395" s="255"/>
      <c r="E395" s="255"/>
      <c r="F395" s="255"/>
      <c r="G395" s="255"/>
      <c r="H395" s="255"/>
      <c r="I395" s="255"/>
      <c r="J395" s="255"/>
      <c r="K395" s="255"/>
      <c r="L395" s="255"/>
      <c r="M395" s="255"/>
      <c r="N395" s="255"/>
      <c r="O395" s="255"/>
      <c r="P395" s="255"/>
      <c r="Q395" s="255"/>
      <c r="R395" s="255"/>
      <c r="S395" s="255"/>
      <c r="T395" s="255"/>
      <c r="U395" s="341"/>
      <c r="V395" s="341"/>
      <c r="W395" s="341"/>
      <c r="X395" s="341"/>
      <c r="Y395" s="341"/>
    </row>
    <row r="396" spans="2:33">
      <c r="C396" s="254"/>
      <c r="D396" s="255"/>
      <c r="E396" s="255"/>
      <c r="F396" s="255"/>
      <c r="G396" s="255"/>
      <c r="H396" s="255"/>
      <c r="I396" s="255"/>
      <c r="J396" s="255"/>
      <c r="K396" s="255"/>
      <c r="L396" s="255"/>
      <c r="M396" s="255"/>
      <c r="N396" s="255"/>
      <c r="O396" s="255"/>
      <c r="P396" s="255"/>
      <c r="Q396" s="255"/>
      <c r="R396" s="255"/>
      <c r="S396" s="255"/>
      <c r="T396" s="255"/>
      <c r="U396" s="341"/>
      <c r="V396" s="341"/>
      <c r="W396" s="341"/>
      <c r="X396" s="341"/>
      <c r="Y396" s="341"/>
    </row>
    <row r="397" spans="2:33">
      <c r="C397" s="254"/>
      <c r="D397" s="255"/>
      <c r="E397" s="255"/>
      <c r="F397" s="255"/>
      <c r="G397" s="255"/>
      <c r="H397" s="255"/>
      <c r="I397" s="255"/>
      <c r="J397" s="255"/>
      <c r="K397" s="255"/>
      <c r="L397" s="255"/>
      <c r="M397" s="255"/>
      <c r="N397" s="255"/>
      <c r="O397" s="255"/>
      <c r="P397" s="255"/>
      <c r="Q397" s="255"/>
      <c r="R397" s="255"/>
      <c r="S397" s="255"/>
      <c r="T397" s="255"/>
      <c r="U397" s="341"/>
      <c r="V397" s="341"/>
      <c r="W397" s="341"/>
      <c r="X397" s="341"/>
      <c r="Y397" s="341"/>
    </row>
    <row r="398" spans="2:33">
      <c r="C398" s="254"/>
      <c r="D398" s="255"/>
      <c r="E398" s="255"/>
      <c r="F398" s="255"/>
      <c r="G398" s="255"/>
      <c r="H398" s="255"/>
      <c r="I398" s="255"/>
      <c r="J398" s="255"/>
      <c r="K398" s="255"/>
      <c r="L398" s="255"/>
      <c r="M398" s="255"/>
      <c r="N398" s="255"/>
      <c r="O398" s="255"/>
      <c r="P398" s="255"/>
      <c r="Q398" s="255"/>
      <c r="R398" s="255"/>
      <c r="S398" s="255"/>
      <c r="T398" s="255"/>
      <c r="U398" s="341"/>
      <c r="V398" s="341"/>
      <c r="W398" s="341"/>
      <c r="X398" s="341"/>
      <c r="Y398" s="341"/>
    </row>
    <row r="399" spans="2:33">
      <c r="C399" s="254"/>
      <c r="D399" s="255"/>
      <c r="E399" s="255"/>
      <c r="F399" s="255"/>
      <c r="G399" s="255"/>
      <c r="H399" s="255"/>
      <c r="I399" s="255"/>
      <c r="J399" s="255"/>
      <c r="K399" s="255"/>
      <c r="L399" s="255"/>
      <c r="M399" s="255"/>
      <c r="N399" s="255"/>
      <c r="O399" s="255"/>
      <c r="P399" s="255"/>
      <c r="Q399" s="255"/>
      <c r="R399" s="255"/>
      <c r="S399" s="255"/>
      <c r="T399" s="255"/>
      <c r="U399" s="341"/>
      <c r="V399" s="341"/>
      <c r="W399" s="341"/>
      <c r="X399" s="341"/>
      <c r="Y399" s="341"/>
    </row>
    <row r="400" spans="2:33">
      <c r="C400" s="254"/>
      <c r="D400" s="255"/>
      <c r="E400" s="255"/>
      <c r="F400" s="255"/>
      <c r="G400" s="255"/>
      <c r="H400" s="255"/>
      <c r="I400" s="255"/>
      <c r="J400" s="255"/>
      <c r="K400" s="255"/>
      <c r="L400" s="255"/>
      <c r="M400" s="255"/>
      <c r="N400" s="255"/>
      <c r="O400" s="255"/>
      <c r="P400" s="255"/>
      <c r="Q400" s="255"/>
      <c r="R400" s="255"/>
      <c r="S400" s="255"/>
      <c r="T400" s="255"/>
      <c r="U400" s="341"/>
      <c r="V400" s="341"/>
      <c r="W400" s="341"/>
      <c r="X400" s="341"/>
      <c r="Y400" s="341"/>
    </row>
    <row r="401" spans="2:38">
      <c r="C401" s="254"/>
      <c r="D401" s="255"/>
      <c r="E401" s="255"/>
      <c r="F401" s="255"/>
      <c r="G401" s="255"/>
      <c r="H401" s="255"/>
      <c r="I401" s="255"/>
      <c r="J401" s="255"/>
      <c r="K401" s="255"/>
      <c r="L401" s="255"/>
      <c r="M401" s="255"/>
      <c r="N401" s="255"/>
      <c r="O401" s="255"/>
      <c r="P401" s="255"/>
      <c r="Q401" s="255"/>
      <c r="R401" s="255"/>
      <c r="S401" s="255"/>
      <c r="T401" s="255"/>
      <c r="U401" s="341"/>
      <c r="V401" s="341"/>
      <c r="W401" s="341"/>
      <c r="X401" s="341"/>
      <c r="Y401" s="341"/>
    </row>
    <row r="402" spans="2:38">
      <c r="C402" s="254"/>
      <c r="D402" s="255"/>
      <c r="E402" s="255"/>
      <c r="F402" s="255"/>
      <c r="G402" s="255"/>
      <c r="H402" s="255"/>
      <c r="I402" s="255"/>
      <c r="J402" s="255"/>
      <c r="K402" s="255"/>
      <c r="L402" s="255"/>
      <c r="M402" s="255"/>
      <c r="N402" s="255"/>
      <c r="O402" s="255"/>
      <c r="P402" s="255"/>
      <c r="Q402" s="255"/>
      <c r="R402" s="255"/>
      <c r="S402" s="255"/>
      <c r="T402" s="255"/>
      <c r="U402" s="341"/>
      <c r="V402" s="341"/>
      <c r="W402" s="341"/>
      <c r="X402" s="341"/>
      <c r="Y402" s="341"/>
    </row>
    <row r="403" spans="2:38">
      <c r="C403" s="254"/>
      <c r="D403" s="255"/>
      <c r="E403" s="255"/>
      <c r="F403" s="255"/>
      <c r="G403" s="255"/>
      <c r="H403" s="255"/>
      <c r="I403" s="255"/>
      <c r="J403" s="255"/>
      <c r="K403" s="255"/>
      <c r="L403" s="255"/>
      <c r="M403" s="255"/>
      <c r="N403" s="255"/>
      <c r="O403" s="255"/>
      <c r="P403" s="255"/>
      <c r="Q403" s="255"/>
      <c r="R403" s="255"/>
      <c r="S403" s="255"/>
      <c r="T403" s="255"/>
      <c r="U403" s="341"/>
      <c r="V403" s="341"/>
      <c r="W403" s="341"/>
      <c r="X403" s="341"/>
      <c r="Y403" s="341"/>
    </row>
    <row r="404" spans="2:38">
      <c r="C404" s="254"/>
      <c r="D404" s="255"/>
      <c r="E404" s="255"/>
      <c r="F404" s="255"/>
      <c r="G404" s="255"/>
      <c r="H404" s="255"/>
      <c r="I404" s="255"/>
      <c r="J404" s="255"/>
      <c r="K404" s="255"/>
      <c r="L404" s="255"/>
      <c r="M404" s="255"/>
      <c r="N404" s="255"/>
      <c r="O404" s="255"/>
      <c r="P404" s="255"/>
      <c r="Q404" s="255"/>
      <c r="R404" s="255"/>
      <c r="S404" s="255"/>
      <c r="T404" s="255"/>
      <c r="U404" s="341"/>
      <c r="V404" s="341"/>
      <c r="W404" s="341"/>
      <c r="X404" s="341"/>
      <c r="Y404" s="341"/>
    </row>
    <row r="405" spans="2:38">
      <c r="C405" s="254"/>
      <c r="D405" s="255"/>
      <c r="E405" s="255"/>
      <c r="F405" s="255"/>
      <c r="G405" s="255"/>
      <c r="H405" s="255"/>
      <c r="I405" s="255"/>
      <c r="J405" s="255"/>
      <c r="K405" s="255"/>
      <c r="L405" s="255"/>
      <c r="M405" s="255"/>
      <c r="N405" s="255"/>
      <c r="O405" s="255"/>
      <c r="P405" s="255"/>
      <c r="Q405" s="255"/>
      <c r="R405" s="255"/>
      <c r="S405" s="255"/>
      <c r="T405" s="255"/>
      <c r="U405" s="341"/>
      <c r="V405" s="341"/>
      <c r="W405" s="341"/>
      <c r="X405" s="341"/>
      <c r="Y405" s="341"/>
    </row>
    <row r="406" spans="2:38">
      <c r="C406" s="254"/>
      <c r="D406" s="255"/>
      <c r="E406" s="255"/>
      <c r="F406" s="255"/>
      <c r="G406" s="255"/>
      <c r="H406" s="255"/>
      <c r="I406" s="255"/>
      <c r="J406" s="255"/>
      <c r="K406" s="255"/>
      <c r="L406" s="255"/>
      <c r="M406" s="255"/>
      <c r="N406" s="255"/>
      <c r="O406" s="255"/>
      <c r="P406" s="255"/>
      <c r="Q406" s="255"/>
      <c r="R406" s="255"/>
      <c r="S406" s="255"/>
      <c r="T406" s="255"/>
      <c r="U406" s="341"/>
      <c r="V406" s="341"/>
      <c r="W406" s="341"/>
      <c r="X406" s="341"/>
      <c r="Y406" s="341"/>
    </row>
    <row r="407" spans="2:38">
      <c r="C407" s="254"/>
      <c r="D407" s="255"/>
      <c r="E407" s="255"/>
      <c r="F407" s="255"/>
      <c r="G407" s="255"/>
      <c r="H407" s="255"/>
      <c r="I407" s="255"/>
      <c r="J407" s="255"/>
      <c r="K407" s="255"/>
      <c r="L407" s="255"/>
      <c r="M407" s="255"/>
      <c r="N407" s="255"/>
      <c r="O407" s="255"/>
      <c r="P407" s="255"/>
      <c r="Q407" s="255"/>
      <c r="R407" s="255"/>
      <c r="S407" s="255"/>
      <c r="T407" s="255"/>
      <c r="U407" s="341"/>
      <c r="V407" s="341"/>
      <c r="W407" s="341"/>
      <c r="X407" s="341"/>
      <c r="Y407" s="341"/>
    </row>
    <row r="408" spans="2:38">
      <c r="C408" s="254"/>
      <c r="D408" s="255"/>
      <c r="E408" s="255"/>
      <c r="F408" s="255"/>
      <c r="G408" s="255"/>
      <c r="H408" s="255"/>
      <c r="I408" s="255"/>
      <c r="J408" s="255"/>
      <c r="K408" s="255"/>
      <c r="L408" s="255"/>
      <c r="M408" s="255"/>
      <c r="N408" s="255"/>
      <c r="O408" s="255"/>
      <c r="P408" s="255"/>
      <c r="Q408" s="255"/>
      <c r="R408" s="255"/>
      <c r="S408" s="255"/>
      <c r="T408" s="255"/>
      <c r="U408" s="341"/>
      <c r="V408" s="341"/>
      <c r="W408" s="341"/>
      <c r="X408" s="341"/>
      <c r="Y408" s="341"/>
    </row>
    <row r="409" spans="2:38">
      <c r="C409" s="254"/>
      <c r="D409" s="255"/>
      <c r="E409" s="255"/>
      <c r="F409" s="255"/>
      <c r="G409" s="255"/>
      <c r="H409" s="255"/>
      <c r="I409" s="255"/>
      <c r="J409" s="255"/>
      <c r="K409" s="255"/>
      <c r="L409" s="255"/>
      <c r="M409" s="255"/>
      <c r="N409" s="255"/>
      <c r="O409" s="255"/>
      <c r="P409" s="255"/>
      <c r="Q409" s="255"/>
      <c r="R409" s="255"/>
      <c r="S409" s="255"/>
      <c r="T409" s="255"/>
      <c r="U409" s="341"/>
      <c r="V409" s="341"/>
      <c r="W409" s="341"/>
      <c r="X409" s="341"/>
      <c r="Y409" s="341"/>
    </row>
    <row r="410" spans="2:38">
      <c r="C410" s="254"/>
      <c r="D410" s="255"/>
      <c r="E410" s="255"/>
      <c r="F410" s="255"/>
      <c r="G410" s="255"/>
      <c r="H410" s="255"/>
      <c r="I410" s="255"/>
      <c r="J410" s="255"/>
      <c r="K410" s="255"/>
      <c r="L410" s="255"/>
      <c r="M410" s="255"/>
      <c r="N410" s="255"/>
      <c r="O410" s="255"/>
      <c r="P410" s="255"/>
      <c r="Q410" s="255"/>
      <c r="R410" s="255"/>
      <c r="S410" s="255"/>
      <c r="T410" s="255"/>
      <c r="U410" s="341"/>
      <c r="V410" s="341"/>
      <c r="W410" s="341"/>
      <c r="X410" s="341"/>
      <c r="Y410" s="341"/>
    </row>
    <row r="411" spans="2:38">
      <c r="C411" s="254"/>
      <c r="D411" s="255"/>
      <c r="E411" s="255"/>
      <c r="F411" s="255"/>
      <c r="G411" s="255"/>
      <c r="H411" s="255"/>
      <c r="I411" s="255"/>
      <c r="J411" s="255"/>
      <c r="K411" s="255"/>
      <c r="L411" s="255"/>
      <c r="M411" s="255"/>
      <c r="N411" s="255"/>
      <c r="O411" s="255"/>
      <c r="P411" s="255"/>
      <c r="Q411" s="255"/>
      <c r="R411" s="255"/>
      <c r="S411" s="255"/>
      <c r="T411" s="255"/>
      <c r="U411" s="341"/>
      <c r="V411" s="341"/>
      <c r="W411" s="341"/>
      <c r="X411" s="341"/>
      <c r="Y411" s="341"/>
    </row>
    <row r="412" spans="2:38">
      <c r="C412" s="254"/>
      <c r="D412" s="255"/>
      <c r="E412" s="255"/>
      <c r="F412" s="255"/>
      <c r="G412" s="255"/>
      <c r="H412" s="255"/>
      <c r="I412" s="255"/>
      <c r="J412" s="255"/>
      <c r="K412" s="255"/>
      <c r="L412" s="255"/>
      <c r="M412" s="255"/>
      <c r="N412" s="255"/>
      <c r="O412" s="255"/>
      <c r="P412" s="255"/>
      <c r="Q412" s="255"/>
      <c r="R412" s="255"/>
      <c r="S412" s="255"/>
      <c r="T412" s="255"/>
      <c r="U412" s="341"/>
      <c r="V412" s="341"/>
      <c r="W412" s="341"/>
      <c r="X412" s="341"/>
      <c r="Y412" s="341"/>
    </row>
    <row r="413" spans="2:38">
      <c r="C413" s="254"/>
      <c r="D413" s="255"/>
      <c r="E413" s="255"/>
      <c r="F413" s="255"/>
      <c r="G413" s="255"/>
      <c r="H413" s="255"/>
      <c r="I413" s="255"/>
      <c r="J413" s="255"/>
      <c r="K413" s="255"/>
      <c r="L413" s="255"/>
      <c r="M413" s="255"/>
      <c r="N413" s="255"/>
      <c r="O413" s="255"/>
      <c r="P413" s="255"/>
      <c r="Q413" s="255"/>
      <c r="R413" s="255"/>
      <c r="S413" s="255"/>
      <c r="T413" s="255"/>
      <c r="U413" s="341"/>
      <c r="V413" s="341"/>
      <c r="W413" s="341"/>
      <c r="X413" s="341"/>
      <c r="Y413" s="341"/>
    </row>
    <row r="414" spans="2:38">
      <c r="C414" s="254"/>
      <c r="D414" s="255"/>
      <c r="E414" s="255"/>
      <c r="F414" s="255"/>
      <c r="G414" s="255"/>
      <c r="H414" s="255"/>
      <c r="I414" s="255"/>
      <c r="J414" s="255"/>
      <c r="K414" s="255"/>
      <c r="L414" s="255"/>
      <c r="M414" s="255"/>
      <c r="N414" s="255"/>
      <c r="O414" s="255"/>
      <c r="P414" s="255"/>
      <c r="Q414" s="255"/>
      <c r="R414" s="255"/>
      <c r="S414" s="255"/>
      <c r="T414" s="255"/>
      <c r="U414" s="341"/>
      <c r="V414" s="341"/>
      <c r="W414" s="341"/>
      <c r="X414" s="341"/>
      <c r="Y414" s="341"/>
    </row>
    <row r="415" spans="2:38">
      <c r="C415" s="254"/>
      <c r="D415" s="255"/>
      <c r="E415" s="255"/>
      <c r="F415" s="255"/>
      <c r="G415" s="255"/>
      <c r="H415" s="255"/>
      <c r="I415" s="255"/>
      <c r="J415" s="255"/>
      <c r="K415" s="255"/>
      <c r="L415" s="255"/>
      <c r="M415" s="255"/>
      <c r="N415" s="255"/>
      <c r="O415" s="255"/>
      <c r="P415" s="255"/>
      <c r="Q415" s="255"/>
      <c r="R415" s="255"/>
      <c r="S415" s="255"/>
      <c r="T415" s="255"/>
      <c r="U415" s="341"/>
      <c r="V415" s="341"/>
      <c r="W415" s="341"/>
      <c r="X415" s="341"/>
      <c r="Y415" s="341"/>
    </row>
    <row r="416" spans="2:38" ht="18.75" thickBot="1">
      <c r="B416" s="263"/>
      <c r="C416" s="351"/>
      <c r="D416" s="351"/>
      <c r="E416" s="351"/>
      <c r="F416" s="351"/>
      <c r="G416" s="351"/>
      <c r="H416" s="351"/>
      <c r="I416" s="351"/>
      <c r="J416" s="351"/>
      <c r="K416" s="351"/>
      <c r="L416" s="351"/>
      <c r="M416" s="351"/>
      <c r="N416" s="351"/>
      <c r="O416" s="263"/>
      <c r="P416" s="263"/>
      <c r="Q416" s="263"/>
      <c r="R416" s="263"/>
      <c r="S416" s="263"/>
      <c r="T416" s="263"/>
      <c r="U416" s="351"/>
      <c r="V416" s="351"/>
      <c r="W416" s="351"/>
      <c r="X416" s="352"/>
      <c r="Y416" s="352"/>
      <c r="Z416" s="352"/>
      <c r="AA416" s="353"/>
      <c r="AB416" s="353"/>
      <c r="AC416" s="353"/>
      <c r="AD416" s="353"/>
      <c r="AE416" s="353"/>
      <c r="AF416" s="353"/>
      <c r="AG416" s="353"/>
      <c r="AH416" s="353"/>
      <c r="AI416" s="353"/>
      <c r="AJ416" s="353"/>
      <c r="AK416" s="351"/>
      <c r="AL416" s="351"/>
    </row>
    <row r="417" spans="2:33" ht="126" thickBot="1">
      <c r="B417" s="287" t="s">
        <v>300</v>
      </c>
      <c r="C417" s="1433" t="s">
        <v>301</v>
      </c>
      <c r="D417" s="1434"/>
      <c r="E417" s="821" t="str">
        <f>$E$2</f>
        <v>Copepod</v>
      </c>
      <c r="F417" s="821" t="str">
        <f>$F$2</f>
        <v>Cladocera</v>
      </c>
      <c r="G417" s="821" t="str">
        <f>$G$2</f>
        <v>Ostracod</v>
      </c>
      <c r="H417" s="821" t="str">
        <f>$H$2</f>
        <v>Hemiptera: Corixidae (boatman)</v>
      </c>
      <c r="I417" s="821" t="str">
        <f>$I$2</f>
        <v>Coleoptera sp.</v>
      </c>
      <c r="J417" s="821" t="str">
        <f>$J$2</f>
        <v>Diptera: Ephydridae</v>
      </c>
      <c r="K417" s="821" t="str">
        <f>$K$2</f>
        <v xml:space="preserve">Diptera: Chironomid </v>
      </c>
      <c r="L417" s="821" t="str">
        <f>$L$2</f>
        <v>Diptera: Ceratopogonidae</v>
      </c>
      <c r="M417" s="821" t="str">
        <f>$M$2</f>
        <v>Nematode</v>
      </c>
      <c r="N417" s="821" t="str">
        <f>$N$2</f>
        <v>Annelida: Oligochaete</v>
      </c>
      <c r="O417" s="255"/>
      <c r="P417" s="255"/>
      <c r="Q417" s="255"/>
      <c r="R417" s="255"/>
      <c r="S417" s="255"/>
      <c r="T417" s="255"/>
      <c r="U417" s="341"/>
      <c r="V417" s="1442" t="s">
        <v>302</v>
      </c>
      <c r="W417" s="1443"/>
      <c r="X417" s="980" t="str">
        <f>$V$2</f>
        <v>Copepod</v>
      </c>
      <c r="Y417" s="980" t="str">
        <f>$W$2</f>
        <v>Ostracod</v>
      </c>
      <c r="Z417" s="980" t="str">
        <f>$X$2</f>
        <v>Cladocera</v>
      </c>
      <c r="AA417" s="980" t="str">
        <f>$Y$2</f>
        <v>Hemiptera: Corixidae (boatman)</v>
      </c>
      <c r="AB417" s="980" t="str">
        <f>$Z$2</f>
        <v>Annelida: Oligochaete</v>
      </c>
      <c r="AC417" s="980" t="str">
        <f>$AA$2</f>
        <v xml:space="preserve">Diptera: Chironomid </v>
      </c>
      <c r="AD417" s="980" t="str">
        <f>$AB$2</f>
        <v>Nematode</v>
      </c>
      <c r="AE417" s="980" t="str">
        <f>$AC$2</f>
        <v>Diptera: Ceratopogonidae</v>
      </c>
      <c r="AF417" s="980" t="str">
        <f>$AD$2</f>
        <v>Diptera: Ephydridae</v>
      </c>
      <c r="AG417" s="980" t="str">
        <f>$AE$2</f>
        <v>Annelida: Polychaete</v>
      </c>
    </row>
    <row r="418" spans="2:33" ht="18.75" thickBot="1">
      <c r="B418" s="355">
        <v>2018</v>
      </c>
      <c r="C418" s="343" t="s">
        <v>264</v>
      </c>
      <c r="D418" s="349"/>
      <c r="E418" s="344">
        <f t="shared" ref="E418:N418" si="110">E41</f>
        <v>22.62222222222222</v>
      </c>
      <c r="F418" s="344">
        <f t="shared" si="110"/>
        <v>76.155555555555551</v>
      </c>
      <c r="G418" s="344">
        <f t="shared" si="110"/>
        <v>3.0444444444444443</v>
      </c>
      <c r="H418" s="344">
        <f t="shared" si="110"/>
        <v>0.17777777777777778</v>
      </c>
      <c r="I418" s="344">
        <f t="shared" si="110"/>
        <v>0</v>
      </c>
      <c r="J418" s="344">
        <f t="shared" si="110"/>
        <v>0</v>
      </c>
      <c r="K418" s="344">
        <f t="shared" si="110"/>
        <v>2.2222222222222223E-2</v>
      </c>
      <c r="L418" s="344">
        <f t="shared" si="110"/>
        <v>0.1111111111111111</v>
      </c>
      <c r="M418" s="344">
        <f t="shared" si="110"/>
        <v>0</v>
      </c>
      <c r="N418" s="344">
        <f t="shared" si="110"/>
        <v>0</v>
      </c>
      <c r="O418" s="255"/>
      <c r="P418" s="255"/>
      <c r="Q418" s="255"/>
      <c r="R418" s="255"/>
      <c r="S418" s="255"/>
      <c r="T418" s="355">
        <v>2018</v>
      </c>
      <c r="U418" s="341"/>
      <c r="V418" s="343" t="s">
        <v>264</v>
      </c>
      <c r="W418" s="343"/>
      <c r="X418" s="348">
        <f t="shared" ref="X418:AG418" si="111">V41</f>
        <v>193.67991845056068</v>
      </c>
      <c r="Y418" s="348">
        <f t="shared" si="111"/>
        <v>50.968399592252801</v>
      </c>
      <c r="Z418" s="348">
        <f t="shared" si="111"/>
        <v>96.839959225280339</v>
      </c>
      <c r="AA418" s="348">
        <f t="shared" si="111"/>
        <v>0</v>
      </c>
      <c r="AB418" s="348">
        <f t="shared" si="111"/>
        <v>0</v>
      </c>
      <c r="AC418" s="348">
        <f t="shared" si="111"/>
        <v>372.06931702344548</v>
      </c>
      <c r="AD418" s="348">
        <f t="shared" si="111"/>
        <v>0</v>
      </c>
      <c r="AE418" s="348">
        <f t="shared" si="111"/>
        <v>0</v>
      </c>
      <c r="AF418" s="348">
        <f t="shared" si="111"/>
        <v>0</v>
      </c>
      <c r="AG418" s="348">
        <f t="shared" si="111"/>
        <v>0</v>
      </c>
    </row>
    <row r="419" spans="2:33" ht="18.75" thickBot="1">
      <c r="B419" s="355">
        <v>2018</v>
      </c>
      <c r="C419" s="342" t="s">
        <v>265</v>
      </c>
      <c r="D419" s="350"/>
      <c r="E419" s="301">
        <f t="shared" ref="E419:N421" si="112">LOG(E418+1,10)</f>
        <v>1.373320750747953</v>
      </c>
      <c r="F419" s="301">
        <f t="shared" ref="F419:N419" si="113">LOG(F418+1,10)</f>
        <v>1.8873672027291104</v>
      </c>
      <c r="G419" s="301">
        <f t="shared" si="113"/>
        <v>0.60685887420973106</v>
      </c>
      <c r="H419" s="301">
        <f t="shared" si="113"/>
        <v>7.1063355825445373E-2</v>
      </c>
      <c r="I419" s="301">
        <f t="shared" si="113"/>
        <v>0</v>
      </c>
      <c r="J419" s="301">
        <f t="shared" si="113"/>
        <v>0</v>
      </c>
      <c r="K419" s="301">
        <f t="shared" si="113"/>
        <v>9.5453179062303609E-3</v>
      </c>
      <c r="L419" s="301">
        <f t="shared" si="113"/>
        <v>4.5757490560675143E-2</v>
      </c>
      <c r="M419" s="301">
        <f t="shared" si="113"/>
        <v>0</v>
      </c>
      <c r="N419" s="441">
        <f t="shared" si="113"/>
        <v>0</v>
      </c>
      <c r="O419" s="255"/>
      <c r="P419" s="255"/>
      <c r="Q419" s="255"/>
      <c r="R419" s="255"/>
      <c r="S419" s="255"/>
      <c r="T419" s="355">
        <v>2018</v>
      </c>
      <c r="U419" s="341"/>
      <c r="V419" s="1444" t="s">
        <v>265</v>
      </c>
      <c r="W419" s="1445"/>
      <c r="X419" s="301">
        <f t="shared" ref="X419" si="114">LOG(X418+1,10)</f>
        <v>2.289321155649962</v>
      </c>
      <c r="Y419" s="301">
        <f t="shared" ref="Y419:AG419" si="115">LOG(Y418+1,10)</f>
        <v>1.7157393425885787</v>
      </c>
      <c r="Z419" s="301">
        <f t="shared" si="115"/>
        <v>1.9905162630364113</v>
      </c>
      <c r="AA419" s="301">
        <f t="shared" si="115"/>
        <v>0</v>
      </c>
      <c r="AB419" s="301">
        <f t="shared" si="115"/>
        <v>0</v>
      </c>
      <c r="AC419" s="301">
        <f t="shared" si="115"/>
        <v>2.5717895320872919</v>
      </c>
      <c r="AD419" s="301">
        <f t="shared" si="115"/>
        <v>0</v>
      </c>
      <c r="AE419" s="301">
        <f t="shared" si="115"/>
        <v>0</v>
      </c>
      <c r="AF419" s="301">
        <f t="shared" si="115"/>
        <v>0</v>
      </c>
      <c r="AG419" s="441">
        <f t="shared" si="115"/>
        <v>0</v>
      </c>
    </row>
    <row r="420" spans="2:33" ht="18.75" thickBot="1">
      <c r="B420" s="355"/>
      <c r="C420" s="1422" t="s">
        <v>274</v>
      </c>
      <c r="D420" s="1423"/>
      <c r="E420" s="1428">
        <v>9.0322002842778382</v>
      </c>
      <c r="F420" s="1428">
        <v>44.268947955496081</v>
      </c>
      <c r="G420" s="1428">
        <v>2.0086971393246085</v>
      </c>
      <c r="H420" s="1428">
        <v>4.4444444444444446E-2</v>
      </c>
      <c r="I420" s="1428">
        <v>0</v>
      </c>
      <c r="J420" s="1428">
        <v>0</v>
      </c>
      <c r="K420" s="1428">
        <v>2.2222222222222223E-2</v>
      </c>
      <c r="L420" s="1428">
        <v>0.11111111111111112</v>
      </c>
      <c r="M420" s="1428">
        <v>0</v>
      </c>
      <c r="N420" s="1431">
        <v>0</v>
      </c>
      <c r="O420" s="255"/>
      <c r="P420" s="255"/>
      <c r="Q420" s="255"/>
      <c r="R420" s="255"/>
      <c r="S420" s="255"/>
      <c r="T420" s="355"/>
      <c r="U420" s="341"/>
      <c r="V420" s="1427"/>
      <c r="W420" s="1421"/>
      <c r="X420" s="1428"/>
      <c r="Y420" s="1428"/>
      <c r="Z420" s="1428"/>
      <c r="AA420" s="1428"/>
      <c r="AB420" s="1428"/>
      <c r="AC420" s="1428"/>
      <c r="AD420" s="1428"/>
      <c r="AE420" s="1428"/>
      <c r="AF420" s="1428"/>
      <c r="AG420" s="1431"/>
    </row>
    <row r="421" spans="2:33" ht="16.5" thickBot="1">
      <c r="C421" s="356" t="s">
        <v>273</v>
      </c>
      <c r="D421" s="269"/>
      <c r="E421" s="301">
        <f t="shared" si="112"/>
        <v>1.0013961938901905</v>
      </c>
      <c r="F421" s="301">
        <f t="shared" si="112"/>
        <v>1.6558004016648602</v>
      </c>
      <c r="G421" s="301">
        <f t="shared" si="112"/>
        <v>0.47837847310400827</v>
      </c>
      <c r="H421" s="301">
        <f t="shared" si="112"/>
        <v>1.888534416037381E-2</v>
      </c>
      <c r="I421" s="301">
        <f t="shared" si="112"/>
        <v>0</v>
      </c>
      <c r="J421" s="301">
        <f t="shared" si="112"/>
        <v>0</v>
      </c>
      <c r="K421" s="301">
        <f t="shared" si="112"/>
        <v>9.5453179062303609E-3</v>
      </c>
      <c r="L421" s="301">
        <f t="shared" si="112"/>
        <v>4.5757490560675143E-2</v>
      </c>
      <c r="M421" s="301">
        <f t="shared" si="112"/>
        <v>0</v>
      </c>
      <c r="N421" s="301">
        <f t="shared" si="112"/>
        <v>0</v>
      </c>
      <c r="O421" s="255"/>
      <c r="P421" s="255"/>
      <c r="Q421" s="255"/>
      <c r="R421" s="255"/>
      <c r="S421" s="255"/>
      <c r="U421" s="341"/>
      <c r="V421" s="1446"/>
      <c r="W421" s="1447"/>
      <c r="X421" s="254"/>
      <c r="Y421" s="254"/>
      <c r="Z421" s="254"/>
      <c r="AA421" s="254"/>
      <c r="AB421" s="254"/>
      <c r="AC421" s="254"/>
      <c r="AD421" s="254"/>
      <c r="AE421" s="254"/>
      <c r="AF421" s="254"/>
      <c r="AG421" s="442"/>
    </row>
    <row r="422" spans="2:33" ht="18.75" thickBot="1">
      <c r="B422" s="354">
        <v>2019</v>
      </c>
      <c r="C422" s="343" t="s">
        <v>264</v>
      </c>
      <c r="D422" s="349"/>
      <c r="E422" s="344">
        <f t="shared" ref="E422:N422" si="116">E42</f>
        <v>27.13333333333334</v>
      </c>
      <c r="F422" s="344">
        <f t="shared" si="116"/>
        <v>186.57777777777781</v>
      </c>
      <c r="G422" s="344">
        <f t="shared" si="116"/>
        <v>121.95555555555556</v>
      </c>
      <c r="H422" s="344">
        <f t="shared" si="116"/>
        <v>6.6666666666666666E-2</v>
      </c>
      <c r="I422" s="344">
        <f t="shared" si="116"/>
        <v>0</v>
      </c>
      <c r="J422" s="344">
        <f t="shared" si="116"/>
        <v>0</v>
      </c>
      <c r="K422" s="344">
        <f t="shared" si="116"/>
        <v>0.88888888888888884</v>
      </c>
      <c r="L422" s="344">
        <f t="shared" si="116"/>
        <v>0</v>
      </c>
      <c r="M422" s="344">
        <f t="shared" si="116"/>
        <v>2.2222222222222223E-2</v>
      </c>
      <c r="N422" s="344">
        <f t="shared" si="116"/>
        <v>0</v>
      </c>
      <c r="O422" s="255"/>
      <c r="P422" s="255"/>
      <c r="Q422" s="255"/>
      <c r="R422" s="255"/>
      <c r="S422" s="255"/>
      <c r="T422" s="354">
        <v>2019</v>
      </c>
      <c r="U422" s="341"/>
      <c r="V422" s="1448" t="s">
        <v>264</v>
      </c>
      <c r="W422" s="1449"/>
      <c r="X422" s="346">
        <f t="shared" ref="X422:AG422" si="117">V42</f>
        <v>25.62</v>
      </c>
      <c r="Y422" s="346">
        <f t="shared" si="117"/>
        <v>592.92000000000007</v>
      </c>
      <c r="Z422" s="346">
        <f t="shared" si="117"/>
        <v>95.160000000000011</v>
      </c>
      <c r="AA422" s="346">
        <f t="shared" si="117"/>
        <v>0</v>
      </c>
      <c r="AB422" s="346">
        <f t="shared" si="117"/>
        <v>58.56</v>
      </c>
      <c r="AC422" s="346">
        <f t="shared" si="117"/>
        <v>3.66</v>
      </c>
      <c r="AD422" s="346">
        <f t="shared" si="117"/>
        <v>0</v>
      </c>
      <c r="AE422" s="346">
        <f t="shared" si="117"/>
        <v>0</v>
      </c>
      <c r="AF422" s="346">
        <f t="shared" si="117"/>
        <v>0</v>
      </c>
      <c r="AG422" s="346">
        <f t="shared" si="117"/>
        <v>0</v>
      </c>
    </row>
    <row r="423" spans="2:33" ht="18.75" thickBot="1">
      <c r="B423" s="354">
        <v>2019</v>
      </c>
      <c r="C423" s="342" t="s">
        <v>265</v>
      </c>
      <c r="D423" s="350"/>
      <c r="E423" s="301">
        <f>LOG(E422+1,10)</f>
        <v>1.4492211919059925</v>
      </c>
      <c r="F423" s="301">
        <f t="shared" ref="F423:N423" si="118">LOG(F422+1,10)</f>
        <v>2.2731813864943384</v>
      </c>
      <c r="G423" s="301">
        <f t="shared" si="118"/>
        <v>2.0897481564388087</v>
      </c>
      <c r="H423" s="301">
        <f t="shared" si="118"/>
        <v>2.8028723600243534E-2</v>
      </c>
      <c r="I423" s="301">
        <f t="shared" si="118"/>
        <v>0</v>
      </c>
      <c r="J423" s="301">
        <f t="shared" si="118"/>
        <v>0</v>
      </c>
      <c r="K423" s="301">
        <f t="shared" si="118"/>
        <v>0.27620641193894901</v>
      </c>
      <c r="L423" s="301">
        <f t="shared" si="118"/>
        <v>0</v>
      </c>
      <c r="M423" s="301">
        <f t="shared" si="118"/>
        <v>9.5453179062303609E-3</v>
      </c>
      <c r="N423" s="441">
        <f t="shared" si="118"/>
        <v>0</v>
      </c>
      <c r="O423" s="255"/>
      <c r="P423" s="255"/>
      <c r="Q423" s="255"/>
      <c r="R423" s="255"/>
      <c r="S423" s="255"/>
      <c r="T423" s="354">
        <v>2019</v>
      </c>
      <c r="U423" s="341"/>
      <c r="V423" s="1444" t="s">
        <v>265</v>
      </c>
      <c r="W423" s="1445"/>
      <c r="X423" s="301">
        <f t="shared" ref="X423" si="119">LOG(X422+1,10)</f>
        <v>1.4252080511386562</v>
      </c>
      <c r="Y423" s="301">
        <f t="shared" ref="Y423:AG423" si="120">LOG(Y422+1,10)</f>
        <v>2.773727950202749</v>
      </c>
      <c r="Z423" s="301">
        <f t="shared" si="120"/>
        <v>1.982994454658664</v>
      </c>
      <c r="AA423" s="301">
        <f t="shared" si="120"/>
        <v>0</v>
      </c>
      <c r="AB423" s="301">
        <f t="shared" si="120"/>
        <v>1.7749546890801384</v>
      </c>
      <c r="AC423" s="301">
        <f t="shared" si="120"/>
        <v>0.66838591669000014</v>
      </c>
      <c r="AD423" s="301">
        <f t="shared" si="120"/>
        <v>0</v>
      </c>
      <c r="AE423" s="301">
        <f t="shared" si="120"/>
        <v>0</v>
      </c>
      <c r="AF423" s="301">
        <f t="shared" si="120"/>
        <v>0</v>
      </c>
      <c r="AG423" s="441">
        <f t="shared" si="120"/>
        <v>0</v>
      </c>
    </row>
    <row r="424" spans="2:33" ht="18.75" thickBot="1">
      <c r="B424" s="354"/>
      <c r="C424" s="1415" t="s">
        <v>274</v>
      </c>
      <c r="D424" s="1416"/>
      <c r="E424" s="301">
        <v>21.62787638759379</v>
      </c>
      <c r="F424" s="301">
        <v>134.38999374861615</v>
      </c>
      <c r="G424" s="301">
        <v>66.194610201685506</v>
      </c>
      <c r="H424" s="301">
        <v>4.5542003404264883E-2</v>
      </c>
      <c r="I424" s="301">
        <v>0</v>
      </c>
      <c r="J424" s="301">
        <v>0</v>
      </c>
      <c r="K424" s="301">
        <v>0.469094215180756</v>
      </c>
      <c r="L424" s="301">
        <v>0</v>
      </c>
      <c r="M424" s="301">
        <v>2.2222222222222223E-2</v>
      </c>
      <c r="N424" s="301">
        <v>0</v>
      </c>
      <c r="O424" s="255"/>
      <c r="P424" s="255"/>
      <c r="Q424" s="255"/>
      <c r="R424" s="255"/>
      <c r="S424" s="255"/>
      <c r="T424" s="354"/>
      <c r="U424" s="341"/>
      <c r="V424" s="1420"/>
      <c r="W424" s="1421"/>
      <c r="X424" s="1417"/>
      <c r="Y424" s="1417"/>
      <c r="Z424" s="1417"/>
      <c r="AA424" s="1417"/>
      <c r="AB424" s="1417"/>
      <c r="AC424" s="1417"/>
      <c r="AD424" s="1417"/>
      <c r="AE424" s="1417"/>
      <c r="AF424" s="1417"/>
      <c r="AG424" s="1417"/>
    </row>
    <row r="425" spans="2:33" ht="16.5" thickBot="1">
      <c r="C425" s="254" t="s">
        <v>273</v>
      </c>
      <c r="D425" s="255"/>
      <c r="E425" s="301">
        <f t="shared" ref="E425:M425" si="121">LOG(E424+1,10)</f>
        <v>1.3546437975947747</v>
      </c>
      <c r="F425" s="301">
        <f t="shared" si="121"/>
        <v>2.13158656818706</v>
      </c>
      <c r="G425" s="301">
        <f t="shared" si="121"/>
        <v>1.8273344389237318</v>
      </c>
      <c r="H425" s="301">
        <f t="shared" si="121"/>
        <v>1.9341484767527332E-2</v>
      </c>
      <c r="I425" s="301">
        <f t="shared" si="121"/>
        <v>0</v>
      </c>
      <c r="J425" s="301">
        <f t="shared" si="121"/>
        <v>0</v>
      </c>
      <c r="K425" s="301">
        <f t="shared" si="121"/>
        <v>0.16704964862963548</v>
      </c>
      <c r="L425" s="301">
        <f t="shared" si="121"/>
        <v>0</v>
      </c>
      <c r="M425" s="301">
        <f t="shared" si="121"/>
        <v>9.5453179062303609E-3</v>
      </c>
      <c r="N425" s="301">
        <f>LOG(N424+1,10)</f>
        <v>0</v>
      </c>
      <c r="O425" s="255"/>
      <c r="P425" s="255"/>
      <c r="Q425" s="255"/>
      <c r="R425" s="255"/>
      <c r="S425" s="255"/>
      <c r="T425" s="255"/>
      <c r="U425" s="341"/>
      <c r="V425" s="341"/>
      <c r="W425" s="341"/>
      <c r="X425" s="341"/>
      <c r="Y425" s="341"/>
    </row>
    <row r="426" spans="2:33">
      <c r="C426" s="254"/>
      <c r="D426" s="255"/>
      <c r="E426" s="255"/>
      <c r="F426" s="255"/>
      <c r="G426" s="255"/>
      <c r="H426" s="255"/>
      <c r="I426" s="255"/>
      <c r="J426" s="255"/>
      <c r="K426" s="255"/>
      <c r="L426" s="255"/>
      <c r="M426" s="255"/>
      <c r="N426" s="255"/>
      <c r="O426" s="255"/>
      <c r="P426" s="255"/>
      <c r="Q426" s="255"/>
      <c r="R426" s="255"/>
      <c r="S426" s="255"/>
      <c r="T426" s="255"/>
      <c r="U426" s="341"/>
      <c r="V426" s="341"/>
      <c r="W426" s="341"/>
      <c r="X426" s="341"/>
      <c r="Y426" s="341"/>
    </row>
    <row r="427" spans="2:33">
      <c r="C427" s="254"/>
      <c r="D427" s="255"/>
      <c r="E427" s="255"/>
      <c r="F427" s="255"/>
      <c r="G427" s="255"/>
      <c r="H427" s="255"/>
      <c r="I427" s="255"/>
      <c r="J427" s="255"/>
      <c r="K427" s="255"/>
      <c r="L427" s="255"/>
      <c r="M427" s="255"/>
      <c r="N427" s="255"/>
      <c r="O427" s="255"/>
      <c r="P427" s="255"/>
      <c r="Q427" s="255"/>
      <c r="R427" s="255"/>
      <c r="S427" s="255"/>
      <c r="T427" s="255"/>
      <c r="U427" s="341"/>
      <c r="V427" s="341"/>
      <c r="W427" s="341"/>
      <c r="X427" s="341"/>
      <c r="Y427" s="341"/>
    </row>
    <row r="428" spans="2:33">
      <c r="C428" s="254"/>
      <c r="D428" s="255"/>
      <c r="E428" s="255"/>
      <c r="F428" s="255"/>
      <c r="G428" s="255"/>
      <c r="H428" s="255"/>
      <c r="I428" s="255"/>
      <c r="J428" s="255"/>
      <c r="K428" s="255"/>
      <c r="L428" s="255"/>
      <c r="M428" s="255"/>
      <c r="N428" s="255"/>
      <c r="O428" s="255"/>
      <c r="P428" s="255"/>
      <c r="Q428" s="255"/>
      <c r="R428" s="255"/>
      <c r="S428" s="255"/>
      <c r="T428" s="255"/>
      <c r="U428" s="341"/>
      <c r="V428" s="341"/>
      <c r="W428" s="341"/>
      <c r="X428" s="341"/>
      <c r="Y428" s="341"/>
    </row>
    <row r="429" spans="2:33">
      <c r="C429" s="254"/>
      <c r="D429" s="255"/>
      <c r="E429" s="255"/>
      <c r="F429" s="255"/>
      <c r="G429" s="255"/>
      <c r="H429" s="255"/>
      <c r="I429" s="255"/>
      <c r="J429" s="255"/>
      <c r="K429" s="255"/>
      <c r="L429" s="255"/>
      <c r="M429" s="255"/>
      <c r="N429" s="255"/>
      <c r="O429" s="255"/>
      <c r="P429" s="255"/>
      <c r="Q429" s="255"/>
      <c r="R429" s="255"/>
      <c r="S429" s="255"/>
      <c r="T429" s="255"/>
      <c r="U429" s="341"/>
      <c r="V429" s="341"/>
      <c r="W429" s="341"/>
      <c r="X429" s="341"/>
      <c r="Y429" s="341"/>
    </row>
    <row r="430" spans="2:33">
      <c r="C430" s="254"/>
      <c r="D430" s="255"/>
      <c r="E430" s="255"/>
      <c r="F430" s="255"/>
      <c r="G430" s="255"/>
      <c r="H430" s="255"/>
      <c r="I430" s="255"/>
      <c r="J430" s="255"/>
      <c r="K430" s="255"/>
      <c r="L430" s="255"/>
      <c r="M430" s="255"/>
      <c r="N430" s="255"/>
      <c r="O430" s="255"/>
      <c r="P430" s="255"/>
      <c r="Q430" s="255"/>
      <c r="R430" s="255"/>
      <c r="S430" s="255"/>
      <c r="T430" s="255"/>
      <c r="U430" s="341"/>
      <c r="V430" s="341"/>
      <c r="W430" s="341"/>
      <c r="X430" s="341"/>
      <c r="Y430" s="341"/>
    </row>
    <row r="431" spans="2:33">
      <c r="C431" s="254"/>
      <c r="D431" s="255"/>
      <c r="E431" s="255"/>
      <c r="F431" s="255"/>
      <c r="G431" s="255"/>
      <c r="H431" s="255"/>
      <c r="I431" s="255"/>
      <c r="J431" s="255"/>
      <c r="K431" s="255"/>
      <c r="L431" s="255"/>
      <c r="M431" s="255"/>
      <c r="N431" s="255"/>
      <c r="O431" s="255"/>
      <c r="P431" s="255"/>
      <c r="Q431" s="255"/>
      <c r="R431" s="255"/>
      <c r="S431" s="255"/>
      <c r="T431" s="255"/>
      <c r="U431" s="341"/>
      <c r="V431" s="341"/>
      <c r="W431" s="341"/>
      <c r="X431" s="341"/>
      <c r="Y431" s="341"/>
    </row>
    <row r="432" spans="2:33">
      <c r="C432" s="254"/>
      <c r="D432" s="255"/>
      <c r="E432" s="255"/>
      <c r="F432" s="255"/>
      <c r="G432" s="255"/>
      <c r="H432" s="255"/>
      <c r="I432" s="255"/>
      <c r="J432" s="255"/>
      <c r="K432" s="255"/>
      <c r="L432" s="255"/>
      <c r="M432" s="255"/>
      <c r="N432" s="255"/>
      <c r="O432" s="255"/>
      <c r="P432" s="255"/>
      <c r="Q432" s="255"/>
      <c r="R432" s="255"/>
      <c r="S432" s="255"/>
      <c r="T432" s="255"/>
      <c r="U432" s="341"/>
      <c r="V432" s="341"/>
      <c r="W432" s="341"/>
      <c r="X432" s="341"/>
      <c r="Y432" s="341"/>
    </row>
    <row r="433" spans="3:25">
      <c r="C433" s="254"/>
      <c r="D433" s="255"/>
      <c r="E433" s="255"/>
      <c r="F433" s="255"/>
      <c r="G433" s="255"/>
      <c r="H433" s="255"/>
      <c r="I433" s="255"/>
      <c r="J433" s="255"/>
      <c r="K433" s="255"/>
      <c r="L433" s="255"/>
      <c r="M433" s="255"/>
      <c r="N433" s="255"/>
      <c r="O433" s="255"/>
      <c r="P433" s="255"/>
      <c r="Q433" s="255"/>
      <c r="R433" s="255"/>
      <c r="S433" s="255"/>
      <c r="T433" s="255"/>
      <c r="U433" s="341"/>
      <c r="V433" s="341"/>
      <c r="W433" s="341"/>
      <c r="X433" s="341"/>
      <c r="Y433" s="341"/>
    </row>
    <row r="434" spans="3:25">
      <c r="C434" s="254"/>
      <c r="D434" s="255"/>
      <c r="E434" s="255"/>
      <c r="F434" s="255"/>
      <c r="G434" s="255"/>
      <c r="H434" s="255"/>
      <c r="I434" s="255"/>
      <c r="J434" s="255"/>
      <c r="K434" s="255"/>
      <c r="L434" s="255"/>
      <c r="M434" s="255"/>
      <c r="N434" s="255"/>
      <c r="O434" s="255"/>
      <c r="P434" s="255"/>
      <c r="Q434" s="255"/>
      <c r="R434" s="255"/>
      <c r="S434" s="255"/>
      <c r="T434" s="255"/>
      <c r="U434" s="341"/>
      <c r="V434" s="341"/>
      <c r="W434" s="341"/>
      <c r="X434" s="341"/>
      <c r="Y434" s="341"/>
    </row>
    <row r="435" spans="3:25">
      <c r="C435" s="254"/>
      <c r="D435" s="255"/>
      <c r="E435" s="255"/>
      <c r="F435" s="255"/>
      <c r="G435" s="255"/>
      <c r="H435" s="255"/>
      <c r="I435" s="255"/>
      <c r="J435" s="255"/>
      <c r="K435" s="255"/>
      <c r="L435" s="255"/>
      <c r="M435" s="255"/>
      <c r="N435" s="255"/>
      <c r="O435" s="255"/>
      <c r="P435" s="255"/>
      <c r="Q435" s="255"/>
      <c r="R435" s="255"/>
      <c r="S435" s="255"/>
      <c r="T435" s="255"/>
      <c r="U435" s="341"/>
      <c r="V435" s="341"/>
      <c r="W435" s="341"/>
      <c r="X435" s="341"/>
      <c r="Y435" s="341"/>
    </row>
    <row r="436" spans="3:25">
      <c r="C436" s="254"/>
      <c r="D436" s="255"/>
      <c r="E436" s="255"/>
      <c r="F436" s="255"/>
      <c r="G436" s="255"/>
      <c r="H436" s="255"/>
      <c r="I436" s="255"/>
      <c r="J436" s="255"/>
      <c r="K436" s="255"/>
      <c r="L436" s="255"/>
      <c r="M436" s="255"/>
      <c r="N436" s="255"/>
      <c r="O436" s="255"/>
      <c r="P436" s="255"/>
      <c r="Q436" s="255"/>
      <c r="R436" s="255"/>
      <c r="S436" s="255"/>
      <c r="T436" s="255"/>
      <c r="U436" s="341"/>
      <c r="V436" s="341"/>
      <c r="W436" s="341"/>
      <c r="X436" s="341"/>
      <c r="Y436" s="341"/>
    </row>
    <row r="437" spans="3:25">
      <c r="C437" s="254"/>
      <c r="D437" s="255"/>
      <c r="E437" s="255"/>
      <c r="F437" s="255"/>
      <c r="G437" s="255"/>
      <c r="H437" s="255"/>
      <c r="I437" s="255"/>
      <c r="J437" s="255"/>
      <c r="K437" s="255"/>
      <c r="L437" s="255"/>
      <c r="M437" s="255"/>
      <c r="N437" s="255"/>
      <c r="O437" s="255"/>
      <c r="P437" s="255"/>
      <c r="Q437" s="255"/>
      <c r="R437" s="255"/>
      <c r="S437" s="255"/>
      <c r="T437" s="255"/>
      <c r="U437" s="341"/>
      <c r="V437" s="341"/>
      <c r="W437" s="341"/>
      <c r="X437" s="341"/>
      <c r="Y437" s="341"/>
    </row>
    <row r="438" spans="3:25">
      <c r="C438" s="254"/>
      <c r="D438" s="255"/>
      <c r="E438" s="255"/>
      <c r="F438" s="255"/>
      <c r="G438" s="255"/>
      <c r="H438" s="255"/>
      <c r="I438" s="255"/>
      <c r="J438" s="255"/>
      <c r="K438" s="255"/>
      <c r="L438" s="255"/>
      <c r="M438" s="255"/>
      <c r="N438" s="255"/>
      <c r="O438" s="255"/>
      <c r="P438" s="255"/>
      <c r="Q438" s="255"/>
      <c r="R438" s="255"/>
      <c r="S438" s="255"/>
      <c r="T438" s="255"/>
      <c r="U438" s="341"/>
      <c r="V438" s="341"/>
      <c r="W438" s="341"/>
      <c r="X438" s="341"/>
      <c r="Y438" s="341"/>
    </row>
    <row r="439" spans="3:25">
      <c r="C439" s="254"/>
      <c r="D439" s="255"/>
      <c r="E439" s="255"/>
      <c r="F439" s="255"/>
      <c r="G439" s="255"/>
      <c r="H439" s="255"/>
      <c r="I439" s="255"/>
      <c r="J439" s="255"/>
      <c r="K439" s="255"/>
      <c r="L439" s="255"/>
      <c r="M439" s="255"/>
      <c r="N439" s="255"/>
      <c r="O439" s="255"/>
      <c r="P439" s="255"/>
      <c r="Q439" s="255"/>
      <c r="R439" s="255"/>
      <c r="S439" s="255"/>
      <c r="T439" s="255"/>
      <c r="U439" s="341"/>
      <c r="V439" s="341"/>
      <c r="W439" s="341"/>
      <c r="X439" s="341"/>
      <c r="Y439" s="341"/>
    </row>
    <row r="440" spans="3:25">
      <c r="C440" s="254"/>
      <c r="D440" s="255"/>
      <c r="E440" s="255"/>
      <c r="F440" s="255"/>
      <c r="G440" s="255"/>
      <c r="H440" s="255"/>
      <c r="I440" s="255"/>
      <c r="J440" s="255"/>
      <c r="K440" s="255"/>
      <c r="L440" s="255"/>
      <c r="M440" s="255"/>
      <c r="N440" s="255"/>
      <c r="O440" s="255"/>
      <c r="P440" s="255"/>
      <c r="Q440" s="255"/>
      <c r="R440" s="255"/>
      <c r="S440" s="255"/>
      <c r="T440" s="255"/>
      <c r="U440" s="341"/>
      <c r="V440" s="341"/>
      <c r="W440" s="341"/>
      <c r="X440" s="341"/>
      <c r="Y440" s="341"/>
    </row>
    <row r="441" spans="3:25">
      <c r="C441" s="254"/>
      <c r="D441" s="255"/>
      <c r="E441" s="255"/>
      <c r="F441" s="255"/>
      <c r="G441" s="255"/>
      <c r="H441" s="255"/>
      <c r="I441" s="255"/>
      <c r="J441" s="255"/>
      <c r="K441" s="255"/>
      <c r="L441" s="255"/>
      <c r="M441" s="255"/>
      <c r="N441" s="255"/>
      <c r="O441" s="255"/>
      <c r="P441" s="255"/>
      <c r="Q441" s="255"/>
      <c r="R441" s="255"/>
      <c r="S441" s="255"/>
      <c r="T441" s="255"/>
      <c r="U441" s="341"/>
      <c r="V441" s="341"/>
      <c r="W441" s="341"/>
      <c r="X441" s="341"/>
      <c r="Y441" s="341"/>
    </row>
    <row r="442" spans="3:25">
      <c r="C442" s="254"/>
      <c r="D442" s="255"/>
      <c r="E442" s="255"/>
      <c r="F442" s="255"/>
      <c r="G442" s="255"/>
      <c r="H442" s="255"/>
      <c r="I442" s="255"/>
      <c r="J442" s="255"/>
      <c r="K442" s="255"/>
      <c r="L442" s="255"/>
      <c r="M442" s="255"/>
      <c r="N442" s="255"/>
      <c r="O442" s="255"/>
      <c r="P442" s="255"/>
      <c r="Q442" s="255"/>
      <c r="R442" s="255"/>
      <c r="S442" s="255"/>
      <c r="T442" s="255"/>
      <c r="U442" s="341"/>
      <c r="V442" s="341"/>
      <c r="W442" s="341"/>
      <c r="X442" s="341"/>
      <c r="Y442" s="341"/>
    </row>
    <row r="443" spans="3:25">
      <c r="C443" s="254"/>
      <c r="D443" s="255"/>
      <c r="E443" s="255"/>
      <c r="F443" s="255"/>
      <c r="G443" s="255"/>
      <c r="H443" s="255"/>
      <c r="I443" s="255"/>
      <c r="J443" s="255"/>
      <c r="K443" s="255"/>
      <c r="L443" s="255"/>
      <c r="M443" s="255"/>
      <c r="N443" s="255"/>
      <c r="O443" s="255"/>
      <c r="P443" s="255"/>
      <c r="Q443" s="255"/>
      <c r="R443" s="255"/>
      <c r="S443" s="255"/>
      <c r="T443" s="255"/>
      <c r="U443" s="341"/>
      <c r="V443" s="341"/>
      <c r="W443" s="341"/>
      <c r="X443" s="341"/>
      <c r="Y443" s="341"/>
    </row>
    <row r="444" spans="3:25">
      <c r="C444" s="254"/>
      <c r="D444" s="255"/>
      <c r="E444" s="255"/>
      <c r="F444" s="255"/>
      <c r="G444" s="255"/>
      <c r="H444" s="255"/>
      <c r="I444" s="255"/>
      <c r="J444" s="255"/>
      <c r="K444" s="255"/>
      <c r="L444" s="255"/>
      <c r="M444" s="255"/>
      <c r="N444" s="255"/>
      <c r="O444" s="255"/>
      <c r="P444" s="255"/>
      <c r="Q444" s="255"/>
      <c r="R444" s="255"/>
      <c r="S444" s="255"/>
      <c r="T444" s="255"/>
      <c r="U444" s="341"/>
      <c r="V444" s="341"/>
      <c r="W444" s="341"/>
      <c r="X444" s="341"/>
      <c r="Y444" s="341"/>
    </row>
    <row r="445" spans="3:25">
      <c r="C445" s="254"/>
      <c r="D445" s="255"/>
      <c r="E445" s="255"/>
      <c r="F445" s="255"/>
      <c r="G445" s="255"/>
      <c r="H445" s="255"/>
      <c r="I445" s="255"/>
      <c r="J445" s="255"/>
      <c r="K445" s="255"/>
      <c r="L445" s="255"/>
      <c r="M445" s="255"/>
      <c r="N445" s="255"/>
      <c r="O445" s="255"/>
      <c r="P445" s="255"/>
      <c r="Q445" s="255"/>
      <c r="R445" s="255"/>
      <c r="S445" s="255"/>
      <c r="T445" s="255"/>
      <c r="U445" s="341"/>
      <c r="V445" s="341"/>
      <c r="W445" s="341"/>
      <c r="X445" s="341"/>
      <c r="Y445" s="341"/>
    </row>
    <row r="446" spans="3:25">
      <c r="C446" s="254"/>
      <c r="D446" s="255"/>
      <c r="E446" s="255"/>
      <c r="F446" s="255"/>
      <c r="G446" s="255"/>
      <c r="H446" s="255"/>
      <c r="I446" s="255"/>
      <c r="J446" s="255"/>
      <c r="K446" s="255"/>
      <c r="L446" s="255"/>
      <c r="M446" s="255"/>
      <c r="N446" s="255"/>
      <c r="O446" s="255"/>
      <c r="P446" s="255"/>
      <c r="Q446" s="255"/>
      <c r="R446" s="255"/>
      <c r="S446" s="255"/>
      <c r="T446" s="255"/>
      <c r="U446" s="341"/>
      <c r="V446" s="341"/>
      <c r="W446" s="341"/>
      <c r="X446" s="341"/>
      <c r="Y446" s="341"/>
    </row>
    <row r="447" spans="3:25">
      <c r="C447" s="254"/>
      <c r="D447" s="255"/>
      <c r="E447" s="255"/>
      <c r="F447" s="255"/>
      <c r="G447" s="255"/>
      <c r="H447" s="255"/>
      <c r="I447" s="255"/>
      <c r="J447" s="255"/>
      <c r="K447" s="255"/>
      <c r="L447" s="255"/>
      <c r="M447" s="255"/>
      <c r="N447" s="255"/>
      <c r="O447" s="255"/>
      <c r="P447" s="255"/>
      <c r="Q447" s="255"/>
      <c r="R447" s="255"/>
      <c r="S447" s="255"/>
      <c r="T447" s="255"/>
      <c r="U447" s="341"/>
      <c r="V447" s="341"/>
      <c r="W447" s="341"/>
      <c r="X447" s="341"/>
      <c r="Y447" s="341"/>
    </row>
    <row r="448" spans="3:25">
      <c r="C448" s="254"/>
      <c r="D448" s="255"/>
      <c r="E448" s="255"/>
      <c r="F448" s="255"/>
      <c r="G448" s="255"/>
      <c r="H448" s="255"/>
      <c r="I448" s="255"/>
      <c r="J448" s="255"/>
      <c r="K448" s="255"/>
      <c r="L448" s="255"/>
      <c r="M448" s="255"/>
      <c r="N448" s="255"/>
      <c r="O448" s="255"/>
      <c r="P448" s="255"/>
      <c r="Q448" s="255"/>
      <c r="R448" s="255"/>
      <c r="S448" s="255"/>
      <c r="T448" s="255"/>
      <c r="U448" s="341"/>
      <c r="V448" s="341"/>
      <c r="W448" s="341"/>
      <c r="X448" s="341"/>
      <c r="Y448" s="341"/>
    </row>
    <row r="449" spans="2:38">
      <c r="C449" s="254"/>
      <c r="D449" s="255"/>
      <c r="E449" s="255"/>
      <c r="F449" s="255"/>
      <c r="G449" s="255"/>
      <c r="H449" s="255"/>
      <c r="I449" s="255"/>
      <c r="J449" s="255"/>
      <c r="K449" s="255"/>
      <c r="L449" s="255"/>
      <c r="M449" s="255"/>
      <c r="N449" s="255"/>
      <c r="O449" s="255"/>
      <c r="P449" s="255"/>
      <c r="Q449" s="255"/>
      <c r="R449" s="255"/>
      <c r="S449" s="255"/>
      <c r="T449" s="255"/>
      <c r="U449" s="341"/>
      <c r="V449" s="341"/>
      <c r="W449" s="341"/>
      <c r="X449" s="341"/>
      <c r="Y449" s="341"/>
    </row>
    <row r="450" spans="2:38">
      <c r="C450" s="254"/>
      <c r="D450" s="255"/>
      <c r="E450" s="255"/>
      <c r="F450" s="255"/>
      <c r="G450" s="255"/>
      <c r="H450" s="255"/>
      <c r="I450" s="255"/>
      <c r="J450" s="255"/>
      <c r="K450" s="255"/>
      <c r="L450" s="255"/>
      <c r="M450" s="255"/>
      <c r="N450" s="255"/>
      <c r="O450" s="255"/>
      <c r="P450" s="255"/>
      <c r="Q450" s="255"/>
      <c r="R450" s="255"/>
      <c r="S450" s="255"/>
      <c r="T450" s="255"/>
      <c r="U450" s="341"/>
      <c r="V450" s="341"/>
      <c r="W450" s="341"/>
      <c r="X450" s="341"/>
      <c r="Y450" s="341"/>
    </row>
    <row r="451" spans="2:38">
      <c r="C451" s="254"/>
      <c r="D451" s="255"/>
      <c r="E451" s="255"/>
      <c r="F451" s="255"/>
      <c r="G451" s="255"/>
      <c r="H451" s="255"/>
      <c r="I451" s="255"/>
      <c r="J451" s="255"/>
      <c r="K451" s="255"/>
      <c r="L451" s="255"/>
      <c r="M451" s="255"/>
      <c r="N451" s="255"/>
      <c r="O451" s="255"/>
      <c r="P451" s="255"/>
      <c r="Q451" s="255"/>
      <c r="R451" s="255"/>
      <c r="S451" s="255"/>
      <c r="T451" s="255"/>
      <c r="U451" s="341"/>
      <c r="V451" s="341"/>
      <c r="W451" s="341"/>
      <c r="X451" s="341"/>
      <c r="Y451" s="341"/>
    </row>
    <row r="452" spans="2:38" ht="18.75" thickBot="1">
      <c r="B452" s="263"/>
      <c r="C452" s="351"/>
      <c r="D452" s="351"/>
      <c r="E452" s="351"/>
      <c r="F452" s="351"/>
      <c r="G452" s="351"/>
      <c r="H452" s="351"/>
      <c r="I452" s="351"/>
      <c r="J452" s="351"/>
      <c r="K452" s="351"/>
      <c r="L452" s="351"/>
      <c r="M452" s="351"/>
      <c r="N452" s="351"/>
      <c r="O452" s="263"/>
      <c r="P452" s="263"/>
      <c r="Q452" s="263"/>
      <c r="R452" s="263"/>
      <c r="S452" s="263"/>
      <c r="T452" s="263"/>
      <c r="U452" s="351"/>
      <c r="V452" s="351"/>
      <c r="W452" s="351"/>
      <c r="X452" s="352"/>
      <c r="Y452" s="352"/>
      <c r="Z452" s="352"/>
      <c r="AA452" s="353"/>
      <c r="AB452" s="353"/>
      <c r="AC452" s="353"/>
      <c r="AD452" s="353"/>
      <c r="AE452" s="353"/>
      <c r="AF452" s="353"/>
      <c r="AG452" s="353"/>
      <c r="AH452" s="353"/>
      <c r="AI452" s="353"/>
      <c r="AJ452" s="353"/>
      <c r="AK452" s="351"/>
      <c r="AL452" s="351"/>
    </row>
    <row r="453" spans="2:38" ht="126" thickBot="1">
      <c r="B453" s="287" t="s">
        <v>303</v>
      </c>
      <c r="C453" s="1433" t="s">
        <v>304</v>
      </c>
      <c r="D453" s="1434"/>
      <c r="E453" s="821" t="str">
        <f>$E$2</f>
        <v>Copepod</v>
      </c>
      <c r="F453" s="821" t="str">
        <f>$F$2</f>
        <v>Cladocera</v>
      </c>
      <c r="G453" s="821" t="str">
        <f>$G$2</f>
        <v>Ostracod</v>
      </c>
      <c r="H453" s="821" t="str">
        <f>$H$2</f>
        <v>Hemiptera: Corixidae (boatman)</v>
      </c>
      <c r="I453" s="821" t="str">
        <f>$I$2</f>
        <v>Coleoptera sp.</v>
      </c>
      <c r="J453" s="821" t="str">
        <f>$J$2</f>
        <v>Diptera: Ephydridae</v>
      </c>
      <c r="K453" s="821" t="str">
        <f>$K$2</f>
        <v xml:space="preserve">Diptera: Chironomid </v>
      </c>
      <c r="L453" s="821" t="str">
        <f>$L$2</f>
        <v>Diptera: Ceratopogonidae</v>
      </c>
      <c r="M453" s="821" t="str">
        <f>$M$2</f>
        <v>Nematode</v>
      </c>
      <c r="N453" s="821" t="str">
        <f>$N$2</f>
        <v>Annelida: Oligochaete</v>
      </c>
      <c r="O453" s="255"/>
      <c r="P453" s="255"/>
      <c r="Q453" s="255"/>
      <c r="R453" s="255"/>
      <c r="S453" s="255"/>
      <c r="T453" s="255"/>
      <c r="U453" s="341"/>
      <c r="V453" s="1442" t="s">
        <v>305</v>
      </c>
      <c r="W453" s="1443"/>
      <c r="X453" s="980" t="str">
        <f>$V$2</f>
        <v>Copepod</v>
      </c>
      <c r="Y453" s="980" t="str">
        <f>$W$2</f>
        <v>Ostracod</v>
      </c>
      <c r="Z453" s="980" t="str">
        <f>$X$2</f>
        <v>Cladocera</v>
      </c>
      <c r="AA453" s="980" t="str">
        <f>$Y$2</f>
        <v>Hemiptera: Corixidae (boatman)</v>
      </c>
      <c r="AB453" s="980" t="str">
        <f>$Z$2</f>
        <v>Annelida: Oligochaete</v>
      </c>
      <c r="AC453" s="980" t="str">
        <f>$AA$2</f>
        <v xml:space="preserve">Diptera: Chironomid </v>
      </c>
      <c r="AD453" s="980" t="str">
        <f>$AB$2</f>
        <v>Nematode</v>
      </c>
      <c r="AE453" s="980" t="str">
        <f>$AC$2</f>
        <v>Diptera: Ceratopogonidae</v>
      </c>
      <c r="AF453" s="980" t="str">
        <f>$AD$2</f>
        <v>Diptera: Ephydridae</v>
      </c>
      <c r="AG453" s="980" t="str">
        <f>$AE$2</f>
        <v>Annelida: Polychaete</v>
      </c>
    </row>
    <row r="454" spans="2:38" ht="18.75" thickBot="1">
      <c r="B454" s="355">
        <v>2018</v>
      </c>
      <c r="C454" s="343" t="s">
        <v>264</v>
      </c>
      <c r="D454" s="349"/>
      <c r="E454" s="344">
        <f t="shared" ref="E454:N454" si="122">E45</f>
        <v>20.133333333333333</v>
      </c>
      <c r="F454" s="344">
        <f t="shared" si="122"/>
        <v>72.333333333333329</v>
      </c>
      <c r="G454" s="344">
        <f t="shared" si="122"/>
        <v>1.6</v>
      </c>
      <c r="H454" s="344">
        <f t="shared" si="122"/>
        <v>1</v>
      </c>
      <c r="I454" s="344">
        <f t="shared" si="122"/>
        <v>0</v>
      </c>
      <c r="J454" s="344">
        <f t="shared" si="122"/>
        <v>0</v>
      </c>
      <c r="K454" s="344">
        <f t="shared" si="122"/>
        <v>0.93333333333333335</v>
      </c>
      <c r="L454" s="344">
        <f t="shared" si="122"/>
        <v>0</v>
      </c>
      <c r="M454" s="344">
        <f t="shared" si="122"/>
        <v>0</v>
      </c>
      <c r="N454" s="344">
        <f t="shared" si="122"/>
        <v>0</v>
      </c>
      <c r="O454" s="255"/>
      <c r="P454" s="255"/>
      <c r="Q454" s="255"/>
      <c r="R454" s="255"/>
      <c r="S454" s="255"/>
      <c r="T454" s="355">
        <v>2018</v>
      </c>
      <c r="U454" s="341"/>
      <c r="V454" s="343" t="s">
        <v>264</v>
      </c>
      <c r="W454" s="343"/>
      <c r="X454" s="348">
        <f t="shared" ref="X454:AG454" si="123">V45</f>
        <v>20.387359836901123</v>
      </c>
      <c r="Y454" s="348">
        <f t="shared" si="123"/>
        <v>30.581039755351682</v>
      </c>
      <c r="Z454" s="348">
        <f t="shared" si="123"/>
        <v>71.355759429153935</v>
      </c>
      <c r="AA454" s="348">
        <f t="shared" si="123"/>
        <v>0</v>
      </c>
      <c r="AB454" s="348">
        <f t="shared" si="123"/>
        <v>0</v>
      </c>
      <c r="AC454" s="348">
        <f t="shared" si="123"/>
        <v>91.743119266055047</v>
      </c>
      <c r="AD454" s="348">
        <f t="shared" si="123"/>
        <v>0</v>
      </c>
      <c r="AE454" s="348">
        <f t="shared" si="123"/>
        <v>0</v>
      </c>
      <c r="AF454" s="348">
        <f t="shared" si="123"/>
        <v>0</v>
      </c>
      <c r="AG454" s="348">
        <f t="shared" si="123"/>
        <v>0</v>
      </c>
    </row>
    <row r="455" spans="2:38" ht="18.75" thickBot="1">
      <c r="B455" s="355">
        <v>2018</v>
      </c>
      <c r="C455" s="342" t="s">
        <v>265</v>
      </c>
      <c r="D455" s="350"/>
      <c r="E455" s="301">
        <f t="shared" ref="E455:N457" si="124">LOG(E454+1,10)</f>
        <v>1.3249680031620701</v>
      </c>
      <c r="F455" s="301">
        <f t="shared" ref="F455:N455" si="125">LOG(F454+1,10)</f>
        <v>1.8653014261025436</v>
      </c>
      <c r="G455" s="301">
        <f t="shared" si="125"/>
        <v>0.41497334797081792</v>
      </c>
      <c r="H455" s="301">
        <f t="shared" si="125"/>
        <v>0.30102999566398114</v>
      </c>
      <c r="I455" s="301">
        <f t="shared" si="125"/>
        <v>0</v>
      </c>
      <c r="J455" s="301">
        <f t="shared" si="125"/>
        <v>0</v>
      </c>
      <c r="K455" s="301">
        <f t="shared" si="125"/>
        <v>0.28630673884327484</v>
      </c>
      <c r="L455" s="301">
        <f t="shared" si="125"/>
        <v>0</v>
      </c>
      <c r="M455" s="301">
        <f t="shared" si="125"/>
        <v>0</v>
      </c>
      <c r="N455" s="441">
        <f t="shared" si="125"/>
        <v>0</v>
      </c>
      <c r="O455" s="255"/>
      <c r="P455" s="255"/>
      <c r="Q455" s="255"/>
      <c r="R455" s="255"/>
      <c r="S455" s="255"/>
      <c r="T455" s="355">
        <v>2018</v>
      </c>
      <c r="U455" s="341"/>
      <c r="V455" s="1444" t="s">
        <v>265</v>
      </c>
      <c r="W455" s="1445"/>
      <c r="X455" s="301">
        <f t="shared" ref="X455" si="126">LOG(X454+1,10)</f>
        <v>1.3301571763885547</v>
      </c>
      <c r="Y455" s="301">
        <f t="shared" ref="Y455:AG455" si="127">LOG(Y454+1,10)</f>
        <v>1.4994264243606299</v>
      </c>
      <c r="Z455" s="301">
        <f t="shared" si="127"/>
        <v>1.8594731061357483</v>
      </c>
      <c r="AA455" s="301">
        <f t="shared" si="127"/>
        <v>0</v>
      </c>
      <c r="AB455" s="301">
        <f t="shared" si="127"/>
        <v>0</v>
      </c>
      <c r="AC455" s="301">
        <f t="shared" si="127"/>
        <v>1.9672816986037125</v>
      </c>
      <c r="AD455" s="301">
        <f t="shared" si="127"/>
        <v>0</v>
      </c>
      <c r="AE455" s="301">
        <f t="shared" si="127"/>
        <v>0</v>
      </c>
      <c r="AF455" s="301">
        <f t="shared" si="127"/>
        <v>0</v>
      </c>
      <c r="AG455" s="441">
        <f t="shared" si="127"/>
        <v>0</v>
      </c>
    </row>
    <row r="456" spans="2:38" ht="18.75" thickBot="1">
      <c r="B456" s="355"/>
      <c r="C456" s="1422" t="s">
        <v>274</v>
      </c>
      <c r="D456" s="1423"/>
      <c r="E456" s="1428">
        <v>13.733333333333334</v>
      </c>
      <c r="F456" s="1428">
        <v>71.666666666666671</v>
      </c>
      <c r="G456" s="1428">
        <v>0.13333333333333341</v>
      </c>
      <c r="H456" s="1428">
        <v>0.20000000000000007</v>
      </c>
      <c r="I456" s="1428">
        <v>0</v>
      </c>
      <c r="J456" s="1428">
        <v>0</v>
      </c>
      <c r="K456" s="1428">
        <v>0.93333333333333324</v>
      </c>
      <c r="L456" s="1428">
        <v>0</v>
      </c>
      <c r="M456" s="1428">
        <v>0</v>
      </c>
      <c r="N456" s="1431">
        <v>0</v>
      </c>
      <c r="O456" s="255"/>
      <c r="P456" s="255"/>
      <c r="Q456" s="255"/>
      <c r="R456" s="255"/>
      <c r="S456" s="255"/>
      <c r="T456" s="355"/>
      <c r="U456" s="341"/>
      <c r="V456" s="1427"/>
      <c r="W456" s="1421"/>
      <c r="X456" s="1428"/>
      <c r="Y456" s="1428"/>
      <c r="Z456" s="1428"/>
      <c r="AA456" s="1428"/>
      <c r="AB456" s="1428"/>
      <c r="AC456" s="1428"/>
      <c r="AD456" s="1428"/>
      <c r="AE456" s="1428"/>
      <c r="AF456" s="1428"/>
      <c r="AG456" s="1431"/>
    </row>
    <row r="457" spans="2:38" ht="16.5" thickBot="1">
      <c r="C457" s="356" t="s">
        <v>273</v>
      </c>
      <c r="D457" s="269"/>
      <c r="E457" s="301">
        <f t="shared" si="124"/>
        <v>1.1683010146294295</v>
      </c>
      <c r="F457" s="301">
        <f t="shared" si="124"/>
        <v>1.8613352388849425</v>
      </c>
      <c r="G457" s="301">
        <f t="shared" si="124"/>
        <v>5.4357662322592669E-2</v>
      </c>
      <c r="H457" s="301">
        <f t="shared" si="124"/>
        <v>7.9181246047624887E-2</v>
      </c>
      <c r="I457" s="301">
        <f t="shared" si="124"/>
        <v>0</v>
      </c>
      <c r="J457" s="301">
        <f t="shared" si="124"/>
        <v>0</v>
      </c>
      <c r="K457" s="301">
        <f t="shared" si="124"/>
        <v>0.28630673884327479</v>
      </c>
      <c r="L457" s="301">
        <f t="shared" si="124"/>
        <v>0</v>
      </c>
      <c r="M457" s="301">
        <f t="shared" si="124"/>
        <v>0</v>
      </c>
      <c r="N457" s="301">
        <f t="shared" si="124"/>
        <v>0</v>
      </c>
      <c r="O457" s="255"/>
      <c r="P457" s="255"/>
      <c r="Q457" s="255"/>
      <c r="R457" s="255"/>
      <c r="S457" s="255"/>
      <c r="U457" s="341"/>
      <c r="V457" s="1446"/>
      <c r="W457" s="1447"/>
      <c r="X457" s="254"/>
      <c r="Y457" s="254"/>
      <c r="Z457" s="254"/>
      <c r="AA457" s="254"/>
      <c r="AB457" s="254"/>
      <c r="AC457" s="254"/>
      <c r="AD457" s="254"/>
      <c r="AE457" s="254"/>
      <c r="AF457" s="254"/>
      <c r="AG457" s="442"/>
    </row>
    <row r="458" spans="2:38" ht="18.75" thickBot="1">
      <c r="B458" s="354">
        <v>2019</v>
      </c>
      <c r="C458" s="343" t="s">
        <v>264</v>
      </c>
      <c r="D458" s="349"/>
      <c r="E458" s="344">
        <f t="shared" ref="E458:N458" si="128">E46</f>
        <v>2.0666666666666664</v>
      </c>
      <c r="F458" s="344">
        <f t="shared" si="128"/>
        <v>207.06666666666666</v>
      </c>
      <c r="G458" s="344">
        <f t="shared" si="128"/>
        <v>15.533333333333335</v>
      </c>
      <c r="H458" s="344">
        <f t="shared" si="128"/>
        <v>6.6666666666666666E-2</v>
      </c>
      <c r="I458" s="344">
        <f t="shared" si="128"/>
        <v>0</v>
      </c>
      <c r="J458" s="344">
        <f t="shared" si="128"/>
        <v>0</v>
      </c>
      <c r="K458" s="344">
        <f t="shared" si="128"/>
        <v>1.4666666666666666</v>
      </c>
      <c r="L458" s="344">
        <f t="shared" si="128"/>
        <v>0</v>
      </c>
      <c r="M458" s="344">
        <f t="shared" si="128"/>
        <v>6.6666666666666666E-2</v>
      </c>
      <c r="N458" s="344">
        <f t="shared" si="128"/>
        <v>0</v>
      </c>
      <c r="O458" s="255"/>
      <c r="P458" s="255"/>
      <c r="Q458" s="255"/>
      <c r="R458" s="255"/>
      <c r="S458" s="255"/>
      <c r="T458" s="354">
        <v>2019</v>
      </c>
      <c r="U458" s="341"/>
      <c r="V458" s="1448" t="s">
        <v>264</v>
      </c>
      <c r="W458" s="1449"/>
      <c r="X458" s="346">
        <f t="shared" ref="X458:AG458" si="129">V46</f>
        <v>0</v>
      </c>
      <c r="Y458" s="346">
        <f t="shared" si="129"/>
        <v>872.91</v>
      </c>
      <c r="Z458" s="346">
        <f t="shared" si="129"/>
        <v>219.60000000000002</v>
      </c>
      <c r="AA458" s="346">
        <f t="shared" si="129"/>
        <v>0</v>
      </c>
      <c r="AB458" s="346">
        <f t="shared" si="129"/>
        <v>0</v>
      </c>
      <c r="AC458" s="346">
        <f t="shared" si="129"/>
        <v>32.94</v>
      </c>
      <c r="AD458" s="346">
        <f t="shared" si="129"/>
        <v>10.98</v>
      </c>
      <c r="AE458" s="346">
        <f t="shared" si="129"/>
        <v>0</v>
      </c>
      <c r="AF458" s="346">
        <f t="shared" si="129"/>
        <v>0</v>
      </c>
      <c r="AG458" s="346">
        <f t="shared" si="129"/>
        <v>0</v>
      </c>
    </row>
    <row r="459" spans="2:38" ht="18.75" thickBot="1">
      <c r="B459" s="354">
        <v>2019</v>
      </c>
      <c r="C459" s="342" t="s">
        <v>265</v>
      </c>
      <c r="D459" s="350"/>
      <c r="E459" s="301">
        <f>LOG(E458+1,10)</f>
        <v>0.48666657262589275</v>
      </c>
      <c r="F459" s="301">
        <f t="shared" ref="F459:N459" si="130">LOG(F458+1,10)</f>
        <v>2.3182025096096512</v>
      </c>
      <c r="G459" s="301">
        <f t="shared" si="130"/>
        <v>1.2183604217705351</v>
      </c>
      <c r="H459" s="301">
        <f t="shared" si="130"/>
        <v>2.8028723600243534E-2</v>
      </c>
      <c r="I459" s="301">
        <f t="shared" si="130"/>
        <v>0</v>
      </c>
      <c r="J459" s="301">
        <f t="shared" si="130"/>
        <v>0</v>
      </c>
      <c r="K459" s="301">
        <f t="shared" si="130"/>
        <v>0.39211046501131375</v>
      </c>
      <c r="L459" s="301">
        <f t="shared" si="130"/>
        <v>0</v>
      </c>
      <c r="M459" s="301">
        <f t="shared" si="130"/>
        <v>2.8028723600243534E-2</v>
      </c>
      <c r="N459" s="441">
        <f t="shared" si="130"/>
        <v>0</v>
      </c>
      <c r="O459" s="255"/>
      <c r="P459" s="255"/>
      <c r="Q459" s="255"/>
      <c r="R459" s="255"/>
      <c r="S459" s="255"/>
      <c r="T459" s="354">
        <v>2019</v>
      </c>
      <c r="U459" s="341"/>
      <c r="V459" s="1444" t="s">
        <v>265</v>
      </c>
      <c r="W459" s="1445"/>
      <c r="X459" s="301">
        <f t="shared" ref="X459" si="131">LOG(X458+1,10)</f>
        <v>0</v>
      </c>
      <c r="Y459" s="301">
        <f t="shared" ref="Y459:AG459" si="132">LOG(Y458+1,10)</f>
        <v>2.9414667089319169</v>
      </c>
      <c r="Z459" s="301">
        <f t="shared" si="132"/>
        <v>2.3436055081041718</v>
      </c>
      <c r="AA459" s="301">
        <f t="shared" si="132"/>
        <v>0</v>
      </c>
      <c r="AB459" s="301">
        <f t="shared" si="132"/>
        <v>0</v>
      </c>
      <c r="AC459" s="301">
        <f t="shared" si="132"/>
        <v>1.5307118379816569</v>
      </c>
      <c r="AD459" s="301">
        <f t="shared" si="132"/>
        <v>1.0784568180532925</v>
      </c>
      <c r="AE459" s="301">
        <f t="shared" si="132"/>
        <v>0</v>
      </c>
      <c r="AF459" s="301">
        <f t="shared" si="132"/>
        <v>0</v>
      </c>
      <c r="AG459" s="441">
        <f t="shared" si="132"/>
        <v>0</v>
      </c>
    </row>
    <row r="460" spans="2:38" ht="18">
      <c r="B460" s="354"/>
      <c r="C460" s="1415" t="s">
        <v>274</v>
      </c>
      <c r="D460" s="1416"/>
      <c r="E460" s="254">
        <v>0.33333333333333537</v>
      </c>
      <c r="F460" s="254">
        <v>170.79999999999998</v>
      </c>
      <c r="G460" s="254">
        <v>15</v>
      </c>
      <c r="H460" s="254">
        <v>6.6666666666666666E-2</v>
      </c>
      <c r="I460" s="254">
        <v>0</v>
      </c>
      <c r="J460" s="254">
        <v>0</v>
      </c>
      <c r="K460" s="254">
        <v>1.4666666666666663</v>
      </c>
      <c r="L460" s="254">
        <v>0</v>
      </c>
      <c r="M460" s="254">
        <v>6.6666666666666666E-2</v>
      </c>
      <c r="N460" s="442">
        <v>0</v>
      </c>
      <c r="O460" s="255"/>
      <c r="P460" s="255"/>
      <c r="Q460" s="255"/>
      <c r="R460" s="255"/>
      <c r="S460" s="255"/>
      <c r="T460" s="354"/>
      <c r="U460" s="341"/>
      <c r="V460" s="1420"/>
      <c r="W460" s="1421"/>
      <c r="X460" s="1417"/>
      <c r="Y460" s="1417"/>
      <c r="Z460" s="1417"/>
      <c r="AA460" s="1417"/>
      <c r="AB460" s="1417"/>
      <c r="AC460" s="1417"/>
      <c r="AD460" s="1417"/>
      <c r="AE460" s="1417"/>
      <c r="AF460" s="1417"/>
      <c r="AG460" s="1417"/>
    </row>
    <row r="461" spans="2:38" ht="19.5" customHeight="1" thickBot="1">
      <c r="C461" s="254" t="s">
        <v>273</v>
      </c>
      <c r="D461" s="255"/>
      <c r="E461" s="301">
        <f t="shared" ref="E461:N461" si="133">LOG(E460+1,10)</f>
        <v>0.12493873660830056</v>
      </c>
      <c r="F461" s="301">
        <f t="shared" si="133"/>
        <v>2.2350231594952232</v>
      </c>
      <c r="G461" s="301">
        <f t="shared" si="133"/>
        <v>1.2041199826559246</v>
      </c>
      <c r="H461" s="301">
        <f t="shared" si="133"/>
        <v>2.8028723600243534E-2</v>
      </c>
      <c r="I461" s="301">
        <f t="shared" si="133"/>
        <v>0</v>
      </c>
      <c r="J461" s="301">
        <f t="shared" si="133"/>
        <v>0</v>
      </c>
      <c r="K461" s="301">
        <f t="shared" si="133"/>
        <v>0.39211046501131369</v>
      </c>
      <c r="L461" s="301">
        <f t="shared" si="133"/>
        <v>0</v>
      </c>
      <c r="M461" s="301">
        <f t="shared" si="133"/>
        <v>2.8028723600243534E-2</v>
      </c>
      <c r="N461" s="301">
        <f t="shared" si="133"/>
        <v>0</v>
      </c>
      <c r="O461" s="255"/>
      <c r="P461" s="255"/>
      <c r="Q461" s="255"/>
      <c r="R461" s="255"/>
      <c r="S461" s="255"/>
      <c r="T461" s="255"/>
      <c r="U461" s="341"/>
      <c r="V461" s="341"/>
      <c r="W461" s="341"/>
      <c r="X461" s="341"/>
      <c r="Y461" s="341"/>
    </row>
    <row r="462" spans="2:38">
      <c r="C462" s="254"/>
      <c r="D462" s="255"/>
      <c r="E462" s="255"/>
      <c r="F462" s="255"/>
      <c r="G462" s="255"/>
      <c r="H462" s="255"/>
      <c r="I462" s="255"/>
      <c r="J462" s="255"/>
      <c r="K462" s="255"/>
      <c r="L462" s="255"/>
      <c r="M462" s="255"/>
      <c r="N462" s="255"/>
      <c r="O462" s="255"/>
      <c r="P462" s="255"/>
      <c r="Q462" s="255"/>
      <c r="R462" s="255"/>
      <c r="S462" s="255"/>
      <c r="T462" s="255"/>
      <c r="U462" s="341"/>
      <c r="V462" s="341"/>
      <c r="W462" s="341"/>
      <c r="X462" s="341"/>
      <c r="Y462" s="341"/>
    </row>
    <row r="463" spans="2:38">
      <c r="C463" s="254"/>
      <c r="D463" s="255"/>
      <c r="E463" s="255"/>
      <c r="F463" s="255"/>
      <c r="G463" s="255"/>
      <c r="H463" s="255"/>
      <c r="I463" s="255"/>
      <c r="J463" s="255"/>
      <c r="K463" s="255"/>
      <c r="L463" s="255"/>
      <c r="M463" s="255"/>
      <c r="N463" s="255"/>
      <c r="O463" s="255"/>
      <c r="P463" s="255"/>
      <c r="Q463" s="255"/>
      <c r="R463" s="255"/>
      <c r="S463" s="255"/>
      <c r="T463" s="255"/>
      <c r="U463" s="341"/>
      <c r="V463" s="341"/>
      <c r="W463" s="341"/>
      <c r="X463" s="341"/>
      <c r="Y463" s="341"/>
    </row>
    <row r="464" spans="2:38">
      <c r="C464" s="254"/>
      <c r="D464" s="255"/>
      <c r="E464" s="255"/>
      <c r="F464" s="255"/>
      <c r="G464" s="255"/>
      <c r="H464" s="255"/>
      <c r="I464" s="255"/>
      <c r="J464" s="255"/>
      <c r="K464" s="255"/>
      <c r="L464" s="255"/>
      <c r="M464" s="255"/>
      <c r="N464" s="255"/>
      <c r="O464" s="255"/>
      <c r="P464" s="255"/>
      <c r="Q464" s="255"/>
      <c r="R464" s="255"/>
      <c r="S464" s="255"/>
      <c r="T464" s="255"/>
      <c r="U464" s="341"/>
      <c r="V464" s="341"/>
      <c r="W464" s="341"/>
      <c r="X464" s="341"/>
      <c r="Y464" s="341"/>
    </row>
    <row r="465" spans="3:25">
      <c r="C465" s="254"/>
      <c r="D465" s="255"/>
      <c r="E465" s="255"/>
      <c r="F465" s="255"/>
      <c r="G465" s="255"/>
      <c r="H465" s="255"/>
      <c r="I465" s="255"/>
      <c r="J465" s="255"/>
      <c r="K465" s="255"/>
      <c r="L465" s="255"/>
      <c r="M465" s="255"/>
      <c r="N465" s="255"/>
      <c r="O465" s="255"/>
      <c r="P465" s="255"/>
      <c r="Q465" s="255"/>
      <c r="R465" s="255"/>
      <c r="S465" s="255"/>
      <c r="T465" s="255"/>
      <c r="U465" s="341"/>
      <c r="V465" s="341"/>
      <c r="W465" s="341"/>
      <c r="X465" s="341"/>
      <c r="Y465" s="341"/>
    </row>
    <row r="466" spans="3:25">
      <c r="C466" s="254"/>
      <c r="D466" s="255"/>
      <c r="E466" s="255"/>
      <c r="F466" s="255"/>
      <c r="G466" s="255"/>
      <c r="H466" s="255"/>
      <c r="I466" s="255"/>
      <c r="J466" s="255"/>
      <c r="K466" s="255"/>
      <c r="L466" s="255"/>
      <c r="M466" s="255"/>
      <c r="N466" s="255"/>
      <c r="O466" s="255"/>
      <c r="P466" s="255"/>
      <c r="Q466" s="255"/>
      <c r="R466" s="255"/>
      <c r="S466" s="255"/>
      <c r="T466" s="255"/>
      <c r="U466" s="341"/>
      <c r="V466" s="341"/>
      <c r="W466" s="341"/>
      <c r="X466" s="341"/>
      <c r="Y466" s="341"/>
    </row>
    <row r="467" spans="3:25">
      <c r="C467" s="254"/>
      <c r="D467" s="255"/>
      <c r="E467" s="255"/>
      <c r="F467" s="255"/>
      <c r="G467" s="255"/>
      <c r="H467" s="255"/>
      <c r="I467" s="255"/>
      <c r="J467" s="255"/>
      <c r="K467" s="255"/>
      <c r="L467" s="255"/>
      <c r="M467" s="255"/>
      <c r="N467" s="255"/>
      <c r="O467" s="255"/>
      <c r="P467" s="255"/>
      <c r="Q467" s="255"/>
      <c r="R467" s="255"/>
      <c r="S467" s="255"/>
      <c r="T467" s="255"/>
      <c r="U467" s="341"/>
      <c r="V467" s="341"/>
      <c r="W467" s="341"/>
      <c r="X467" s="341"/>
      <c r="Y467" s="341"/>
    </row>
    <row r="468" spans="3:25">
      <c r="C468" s="254"/>
      <c r="D468" s="255"/>
      <c r="E468" s="255"/>
      <c r="F468" s="255"/>
      <c r="G468" s="255"/>
      <c r="H468" s="255"/>
      <c r="I468" s="255"/>
      <c r="J468" s="255"/>
      <c r="K468" s="255"/>
      <c r="L468" s="255"/>
      <c r="M468" s="255"/>
      <c r="N468" s="255"/>
      <c r="O468" s="255"/>
      <c r="P468" s="255"/>
      <c r="Q468" s="255"/>
      <c r="R468" s="255"/>
      <c r="S468" s="255"/>
      <c r="T468" s="255"/>
      <c r="U468" s="341"/>
      <c r="V468" s="341"/>
      <c r="W468" s="341"/>
      <c r="X468" s="341"/>
      <c r="Y468" s="341"/>
    </row>
    <row r="469" spans="3:25">
      <c r="C469" s="254"/>
      <c r="D469" s="255"/>
      <c r="E469" s="255"/>
      <c r="F469" s="255"/>
      <c r="G469" s="255"/>
      <c r="H469" s="255"/>
      <c r="I469" s="255"/>
      <c r="J469" s="255"/>
      <c r="K469" s="255"/>
      <c r="L469" s="255"/>
      <c r="M469" s="255"/>
      <c r="N469" s="255"/>
      <c r="O469" s="255"/>
      <c r="P469" s="255"/>
      <c r="Q469" s="255"/>
      <c r="R469" s="255"/>
      <c r="S469" s="255"/>
      <c r="T469" s="255"/>
      <c r="U469" s="341"/>
      <c r="V469" s="341"/>
      <c r="W469" s="341"/>
      <c r="X469" s="341"/>
      <c r="Y469" s="341"/>
    </row>
    <row r="470" spans="3:25">
      <c r="C470" s="254"/>
      <c r="D470" s="255"/>
      <c r="E470" s="255"/>
      <c r="F470" s="255"/>
      <c r="G470" s="255"/>
      <c r="H470" s="255"/>
      <c r="I470" s="255"/>
      <c r="J470" s="255"/>
      <c r="K470" s="255"/>
      <c r="L470" s="255"/>
      <c r="M470" s="255"/>
      <c r="N470" s="255"/>
      <c r="O470" s="255"/>
      <c r="P470" s="255"/>
      <c r="Q470" s="255"/>
      <c r="R470" s="255"/>
      <c r="S470" s="255"/>
      <c r="T470" s="255"/>
      <c r="U470" s="341"/>
      <c r="V470" s="341"/>
      <c r="W470" s="341"/>
      <c r="X470" s="341"/>
      <c r="Y470" s="341"/>
    </row>
    <row r="471" spans="3:25">
      <c r="C471" s="254"/>
      <c r="D471" s="255"/>
      <c r="E471" s="255"/>
      <c r="F471" s="255"/>
      <c r="G471" s="255"/>
      <c r="H471" s="255"/>
      <c r="I471" s="255"/>
      <c r="J471" s="255"/>
      <c r="K471" s="255"/>
      <c r="L471" s="255"/>
      <c r="M471" s="255"/>
      <c r="N471" s="255"/>
      <c r="O471" s="255"/>
      <c r="P471" s="255"/>
      <c r="Q471" s="255"/>
      <c r="R471" s="255"/>
      <c r="S471" s="255"/>
      <c r="T471" s="255"/>
      <c r="U471" s="341"/>
      <c r="V471" s="341"/>
      <c r="W471" s="341"/>
      <c r="X471" s="341"/>
      <c r="Y471" s="341"/>
    </row>
    <row r="472" spans="3:25">
      <c r="C472" s="254"/>
      <c r="D472" s="255"/>
      <c r="E472" s="255"/>
      <c r="F472" s="255"/>
      <c r="G472" s="255"/>
      <c r="H472" s="255"/>
      <c r="I472" s="255"/>
      <c r="J472" s="255"/>
      <c r="K472" s="255"/>
      <c r="L472" s="255"/>
      <c r="M472" s="255"/>
      <c r="N472" s="255"/>
      <c r="O472" s="255"/>
      <c r="P472" s="255"/>
      <c r="Q472" s="255"/>
      <c r="R472" s="255"/>
      <c r="S472" s="255"/>
      <c r="T472" s="255"/>
      <c r="U472" s="341"/>
      <c r="V472" s="341"/>
      <c r="W472" s="341"/>
      <c r="X472" s="341"/>
      <c r="Y472" s="341"/>
    </row>
    <row r="473" spans="3:25">
      <c r="C473" s="254"/>
      <c r="D473" s="255"/>
      <c r="E473" s="255"/>
      <c r="F473" s="255"/>
      <c r="G473" s="255"/>
      <c r="H473" s="255"/>
      <c r="I473" s="255"/>
      <c r="J473" s="255"/>
      <c r="K473" s="255"/>
      <c r="L473" s="255"/>
      <c r="M473" s="255"/>
      <c r="N473" s="255"/>
      <c r="O473" s="255"/>
      <c r="P473" s="255"/>
      <c r="Q473" s="255"/>
      <c r="R473" s="255"/>
      <c r="S473" s="255"/>
      <c r="T473" s="255"/>
      <c r="U473" s="341"/>
      <c r="V473" s="341"/>
      <c r="W473" s="341"/>
      <c r="X473" s="341"/>
      <c r="Y473" s="341"/>
    </row>
    <row r="474" spans="3:25">
      <c r="C474" s="254"/>
      <c r="D474" s="255"/>
      <c r="E474" s="255"/>
      <c r="F474" s="255"/>
      <c r="G474" s="255"/>
      <c r="H474" s="255"/>
      <c r="I474" s="255"/>
      <c r="J474" s="255"/>
      <c r="K474" s="255"/>
      <c r="L474" s="255"/>
      <c r="M474" s="255"/>
      <c r="N474" s="255"/>
      <c r="O474" s="255"/>
      <c r="P474" s="255"/>
      <c r="Q474" s="255"/>
      <c r="R474" s="255"/>
      <c r="S474" s="255"/>
      <c r="T474" s="255"/>
      <c r="U474" s="341"/>
      <c r="V474" s="341"/>
      <c r="W474" s="341"/>
      <c r="X474" s="341"/>
      <c r="Y474" s="341"/>
    </row>
    <row r="475" spans="3:25">
      <c r="C475" s="254"/>
      <c r="D475" s="255"/>
      <c r="E475" s="255"/>
      <c r="F475" s="255"/>
      <c r="G475" s="255"/>
      <c r="H475" s="255"/>
      <c r="I475" s="255"/>
      <c r="J475" s="255"/>
      <c r="K475" s="255"/>
      <c r="L475" s="255"/>
      <c r="M475" s="255"/>
      <c r="N475" s="255"/>
      <c r="O475" s="255"/>
      <c r="P475" s="255"/>
      <c r="Q475" s="255"/>
      <c r="R475" s="255"/>
      <c r="S475" s="255"/>
      <c r="T475" s="255"/>
      <c r="U475" s="341"/>
      <c r="V475" s="341"/>
      <c r="W475" s="341"/>
      <c r="X475" s="341"/>
      <c r="Y475" s="341"/>
    </row>
    <row r="476" spans="3:25">
      <c r="C476" s="254"/>
      <c r="D476" s="255"/>
      <c r="E476" s="255"/>
      <c r="F476" s="255"/>
      <c r="G476" s="255"/>
      <c r="H476" s="255"/>
      <c r="I476" s="255"/>
      <c r="J476" s="255"/>
      <c r="K476" s="255"/>
      <c r="L476" s="255"/>
      <c r="M476" s="255"/>
      <c r="N476" s="255"/>
      <c r="O476" s="255"/>
      <c r="P476" s="255"/>
      <c r="Q476" s="255"/>
      <c r="R476" s="255"/>
      <c r="S476" s="255"/>
      <c r="T476" s="255"/>
      <c r="U476" s="341"/>
      <c r="V476" s="341"/>
      <c r="W476" s="341"/>
      <c r="X476" s="341"/>
      <c r="Y476" s="341"/>
    </row>
    <row r="477" spans="3:25">
      <c r="C477" s="254"/>
      <c r="D477" s="255"/>
      <c r="E477" s="255"/>
      <c r="F477" s="255"/>
      <c r="G477" s="255"/>
      <c r="H477" s="255"/>
      <c r="I477" s="255"/>
      <c r="J477" s="255"/>
      <c r="K477" s="255"/>
      <c r="L477" s="255"/>
      <c r="M477" s="255"/>
      <c r="N477" s="255"/>
      <c r="O477" s="255"/>
      <c r="P477" s="255"/>
      <c r="Q477" s="255"/>
      <c r="R477" s="255"/>
      <c r="S477" s="255"/>
      <c r="T477" s="255"/>
      <c r="U477" s="341"/>
      <c r="V477" s="341"/>
      <c r="W477" s="341"/>
      <c r="X477" s="341"/>
      <c r="Y477" s="341"/>
    </row>
    <row r="478" spans="3:25">
      <c r="C478" s="254"/>
      <c r="D478" s="255"/>
      <c r="E478" s="255"/>
      <c r="F478" s="255"/>
      <c r="G478" s="255"/>
      <c r="H478" s="255"/>
      <c r="I478" s="255"/>
      <c r="J478" s="255"/>
      <c r="K478" s="255"/>
      <c r="L478" s="255"/>
      <c r="M478" s="255"/>
      <c r="N478" s="255"/>
      <c r="O478" s="255"/>
      <c r="P478" s="255"/>
      <c r="Q478" s="255"/>
      <c r="R478" s="255"/>
      <c r="S478" s="255"/>
      <c r="T478" s="255"/>
      <c r="U478" s="341"/>
      <c r="V478" s="341"/>
      <c r="W478" s="341"/>
      <c r="X478" s="341"/>
      <c r="Y478" s="341"/>
    </row>
    <row r="479" spans="3:25">
      <c r="C479" s="254"/>
      <c r="D479" s="255"/>
      <c r="E479" s="255"/>
      <c r="F479" s="255"/>
      <c r="G479" s="255"/>
      <c r="H479" s="255"/>
      <c r="I479" s="255"/>
      <c r="J479" s="255"/>
      <c r="K479" s="255"/>
      <c r="L479" s="255"/>
      <c r="M479" s="255"/>
      <c r="N479" s="255"/>
      <c r="O479" s="255"/>
      <c r="P479" s="255"/>
      <c r="Q479" s="255"/>
      <c r="R479" s="255"/>
      <c r="S479" s="255"/>
      <c r="T479" s="255"/>
      <c r="U479" s="341"/>
      <c r="V479" s="341"/>
      <c r="W479" s="341"/>
      <c r="X479" s="341"/>
      <c r="Y479" s="341"/>
    </row>
    <row r="480" spans="3:25">
      <c r="C480" s="254"/>
      <c r="D480" s="255"/>
      <c r="E480" s="255"/>
      <c r="F480" s="255"/>
      <c r="G480" s="255"/>
      <c r="H480" s="255"/>
      <c r="I480" s="255"/>
      <c r="J480" s="255"/>
      <c r="K480" s="255"/>
      <c r="L480" s="255"/>
      <c r="M480" s="255"/>
      <c r="N480" s="255"/>
      <c r="O480" s="255"/>
      <c r="P480" s="255"/>
      <c r="Q480" s="255"/>
      <c r="R480" s="255"/>
      <c r="S480" s="255"/>
      <c r="T480" s="255"/>
      <c r="U480" s="341"/>
      <c r="V480" s="341"/>
      <c r="W480" s="341"/>
      <c r="X480" s="341"/>
      <c r="Y480" s="341"/>
    </row>
    <row r="481" spans="2:38">
      <c r="C481" s="254"/>
      <c r="D481" s="255"/>
      <c r="E481" s="255"/>
      <c r="F481" s="255"/>
      <c r="G481" s="255"/>
      <c r="H481" s="255"/>
      <c r="I481" s="255"/>
      <c r="J481" s="255"/>
      <c r="K481" s="255"/>
      <c r="L481" s="255"/>
      <c r="M481" s="255"/>
      <c r="N481" s="255"/>
      <c r="O481" s="255"/>
      <c r="P481" s="255"/>
      <c r="Q481" s="255"/>
      <c r="R481" s="255"/>
      <c r="S481" s="255"/>
      <c r="T481" s="255"/>
      <c r="U481" s="341"/>
      <c r="V481" s="341"/>
      <c r="W481" s="341"/>
      <c r="X481" s="341"/>
      <c r="Y481" s="341"/>
    </row>
    <row r="482" spans="2:38">
      <c r="C482" s="254"/>
      <c r="D482" s="255"/>
      <c r="E482" s="255"/>
      <c r="F482" s="255"/>
      <c r="G482" s="255"/>
      <c r="H482" s="255"/>
      <c r="I482" s="255"/>
      <c r="J482" s="255"/>
      <c r="K482" s="255"/>
      <c r="L482" s="255"/>
      <c r="M482" s="255"/>
      <c r="N482" s="255"/>
      <c r="O482" s="255"/>
      <c r="P482" s="255"/>
      <c r="Q482" s="255"/>
      <c r="R482" s="255"/>
      <c r="S482" s="255"/>
      <c r="T482" s="255"/>
      <c r="U482" s="341"/>
      <c r="V482" s="341"/>
      <c r="W482" s="341"/>
      <c r="X482" s="341"/>
      <c r="Y482" s="341"/>
    </row>
    <row r="483" spans="2:38">
      <c r="C483" s="254"/>
      <c r="D483" s="255"/>
      <c r="E483" s="255"/>
      <c r="F483" s="255"/>
      <c r="G483" s="255"/>
      <c r="H483" s="255"/>
      <c r="I483" s="255"/>
      <c r="J483" s="255"/>
      <c r="K483" s="255"/>
      <c r="L483" s="255"/>
      <c r="M483" s="255"/>
      <c r="N483" s="255"/>
      <c r="O483" s="255"/>
      <c r="P483" s="255"/>
      <c r="Q483" s="255"/>
      <c r="R483" s="255"/>
      <c r="S483" s="255"/>
      <c r="T483" s="255"/>
      <c r="U483" s="341"/>
      <c r="V483" s="341"/>
      <c r="W483" s="341"/>
      <c r="X483" s="341"/>
      <c r="Y483" s="341"/>
    </row>
    <row r="484" spans="2:38">
      <c r="C484" s="254"/>
      <c r="D484" s="255"/>
      <c r="E484" s="255"/>
      <c r="F484" s="255"/>
      <c r="G484" s="255"/>
      <c r="H484" s="255"/>
      <c r="I484" s="255"/>
      <c r="J484" s="255"/>
      <c r="K484" s="255"/>
      <c r="L484" s="255"/>
      <c r="M484" s="255"/>
      <c r="N484" s="255"/>
      <c r="O484" s="255"/>
      <c r="P484" s="255"/>
      <c r="Q484" s="255"/>
      <c r="R484" s="255"/>
      <c r="S484" s="255"/>
      <c r="T484" s="255"/>
      <c r="U484" s="341"/>
      <c r="V484" s="341"/>
      <c r="W484" s="341"/>
      <c r="X484" s="341"/>
      <c r="Y484" s="341"/>
    </row>
    <row r="485" spans="2:38">
      <c r="C485" s="254"/>
      <c r="D485" s="255"/>
      <c r="E485" s="255"/>
      <c r="F485" s="255"/>
      <c r="G485" s="255"/>
      <c r="H485" s="255"/>
      <c r="I485" s="255"/>
      <c r="J485" s="255"/>
      <c r="K485" s="255"/>
      <c r="L485" s="255"/>
      <c r="M485" s="255"/>
      <c r="N485" s="255"/>
      <c r="O485" s="255"/>
      <c r="P485" s="255"/>
      <c r="Q485" s="255"/>
      <c r="R485" s="255"/>
      <c r="S485" s="255"/>
      <c r="T485" s="255"/>
      <c r="U485" s="341"/>
      <c r="V485" s="341"/>
      <c r="W485" s="341"/>
      <c r="X485" s="341"/>
      <c r="Y485" s="341"/>
    </row>
    <row r="486" spans="2:38">
      <c r="C486" s="254"/>
      <c r="D486" s="255"/>
      <c r="E486" s="255"/>
      <c r="F486" s="255"/>
      <c r="G486" s="255"/>
      <c r="H486" s="255"/>
      <c r="I486" s="255"/>
      <c r="J486" s="255"/>
      <c r="K486" s="255"/>
      <c r="L486" s="255"/>
      <c r="M486" s="255"/>
      <c r="N486" s="255"/>
      <c r="O486" s="255"/>
      <c r="P486" s="255"/>
      <c r="Q486" s="255"/>
      <c r="R486" s="255"/>
      <c r="S486" s="255"/>
      <c r="T486" s="255"/>
      <c r="U486" s="341"/>
      <c r="V486" s="341"/>
      <c r="W486" s="341"/>
      <c r="X486" s="341"/>
      <c r="Y486" s="341"/>
    </row>
    <row r="487" spans="2:38">
      <c r="C487" s="254"/>
      <c r="D487" s="255"/>
      <c r="E487" s="255"/>
      <c r="F487" s="255"/>
      <c r="G487" s="255"/>
      <c r="H487" s="255"/>
      <c r="I487" s="255"/>
      <c r="J487" s="255"/>
      <c r="K487" s="255"/>
      <c r="L487" s="255"/>
      <c r="M487" s="255"/>
      <c r="N487" s="255"/>
      <c r="O487" s="255"/>
      <c r="P487" s="255"/>
      <c r="Q487" s="255"/>
      <c r="R487" s="255"/>
      <c r="S487" s="255"/>
      <c r="T487" s="255"/>
      <c r="U487" s="341"/>
      <c r="V487" s="341"/>
      <c r="W487" s="341"/>
      <c r="X487" s="341"/>
      <c r="Y487" s="341"/>
    </row>
    <row r="488" spans="2:38" ht="18.75" thickBot="1">
      <c r="B488" s="263"/>
      <c r="C488" s="351"/>
      <c r="D488" s="351"/>
      <c r="E488" s="351"/>
      <c r="F488" s="351"/>
      <c r="G488" s="351"/>
      <c r="H488" s="351"/>
      <c r="I488" s="351"/>
      <c r="J488" s="351"/>
      <c r="K488" s="351"/>
      <c r="L488" s="351"/>
      <c r="M488" s="351"/>
      <c r="N488" s="351"/>
      <c r="O488" s="263"/>
      <c r="P488" s="263"/>
      <c r="Q488" s="263"/>
      <c r="R488" s="263"/>
      <c r="S488" s="263"/>
      <c r="T488" s="263"/>
      <c r="U488" s="351"/>
      <c r="V488" s="351"/>
      <c r="W488" s="351"/>
      <c r="X488" s="352"/>
      <c r="Y488" s="352"/>
      <c r="Z488" s="352"/>
      <c r="AA488" s="353"/>
      <c r="AB488" s="353"/>
      <c r="AC488" s="353"/>
      <c r="AD488" s="353"/>
      <c r="AE488" s="353"/>
      <c r="AF488" s="353"/>
      <c r="AG488" s="353"/>
      <c r="AH488" s="353"/>
      <c r="AI488" s="353"/>
      <c r="AJ488" s="353"/>
      <c r="AK488" s="351"/>
      <c r="AL488" s="351"/>
    </row>
    <row r="489" spans="2:38" ht="126" thickBot="1">
      <c r="B489" s="287" t="s">
        <v>306</v>
      </c>
      <c r="C489" s="1433" t="s">
        <v>307</v>
      </c>
      <c r="D489" s="1434"/>
      <c r="E489" s="821" t="str">
        <f>$E$2</f>
        <v>Copepod</v>
      </c>
      <c r="F489" s="821" t="str">
        <f>$F$2</f>
        <v>Cladocera</v>
      </c>
      <c r="G489" s="821" t="str">
        <f>$G$2</f>
        <v>Ostracod</v>
      </c>
      <c r="H489" s="821" t="str">
        <f>$H$2</f>
        <v>Hemiptera: Corixidae (boatman)</v>
      </c>
      <c r="I489" s="821" t="str">
        <f>$I$2</f>
        <v>Coleoptera sp.</v>
      </c>
      <c r="J489" s="821" t="str">
        <f>$J$2</f>
        <v>Diptera: Ephydridae</v>
      </c>
      <c r="K489" s="821" t="str">
        <f>$K$2</f>
        <v xml:space="preserve">Diptera: Chironomid </v>
      </c>
      <c r="L489" s="821" t="str">
        <f>$L$2</f>
        <v>Diptera: Ceratopogonidae</v>
      </c>
      <c r="M489" s="821" t="str">
        <f>$M$2</f>
        <v>Nematode</v>
      </c>
      <c r="N489" s="821" t="str">
        <f>$N$2</f>
        <v>Annelida: Oligochaete</v>
      </c>
      <c r="O489" s="255"/>
      <c r="P489" s="255"/>
      <c r="Q489" s="255"/>
      <c r="R489" s="255"/>
      <c r="S489" s="255"/>
      <c r="T489" s="255"/>
      <c r="U489" s="341"/>
      <c r="V489" s="1442" t="s">
        <v>308</v>
      </c>
      <c r="W489" s="1443"/>
      <c r="X489" s="980" t="str">
        <f>$V$2</f>
        <v>Copepod</v>
      </c>
      <c r="Y489" s="980" t="str">
        <f>$W$2</f>
        <v>Ostracod</v>
      </c>
      <c r="Z489" s="980" t="str">
        <f>$X$2</f>
        <v>Cladocera</v>
      </c>
      <c r="AA489" s="980" t="str">
        <f>$Y$2</f>
        <v>Hemiptera: Corixidae (boatman)</v>
      </c>
      <c r="AB489" s="980" t="str">
        <f>$Z$2</f>
        <v>Annelida: Oligochaete</v>
      </c>
      <c r="AC489" s="980" t="str">
        <f>$AA$2</f>
        <v xml:space="preserve">Diptera: Chironomid </v>
      </c>
      <c r="AD489" s="980" t="str">
        <f>$AB$2</f>
        <v>Nematode</v>
      </c>
      <c r="AE489" s="980" t="str">
        <f>$AC$2</f>
        <v>Diptera: Ceratopogonidae</v>
      </c>
      <c r="AF489" s="980" t="str">
        <f>$AD$2</f>
        <v>Diptera: Ephydridae</v>
      </c>
      <c r="AG489" s="980" t="str">
        <f>$AE$2</f>
        <v>Annelida: Polychaete</v>
      </c>
    </row>
    <row r="490" spans="2:38" ht="18.75" thickBot="1">
      <c r="B490" s="355">
        <v>2018</v>
      </c>
      <c r="C490" s="343" t="s">
        <v>264</v>
      </c>
      <c r="D490" s="349"/>
      <c r="E490" s="344">
        <f t="shared" ref="E490:N490" si="134">E49</f>
        <v>15.133333333333333</v>
      </c>
      <c r="F490" s="344">
        <f t="shared" si="134"/>
        <v>52</v>
      </c>
      <c r="G490" s="344">
        <f t="shared" si="134"/>
        <v>0.13333333333333333</v>
      </c>
      <c r="H490" s="344">
        <f t="shared" si="134"/>
        <v>0.53333333333333333</v>
      </c>
      <c r="I490" s="344">
        <f t="shared" si="134"/>
        <v>0</v>
      </c>
      <c r="J490" s="344">
        <f t="shared" si="134"/>
        <v>0</v>
      </c>
      <c r="K490" s="344">
        <f t="shared" si="134"/>
        <v>0.26666666666666666</v>
      </c>
      <c r="L490" s="344">
        <f t="shared" si="134"/>
        <v>0</v>
      </c>
      <c r="M490" s="344">
        <f t="shared" si="134"/>
        <v>0</v>
      </c>
      <c r="N490" s="344">
        <f t="shared" si="134"/>
        <v>0</v>
      </c>
      <c r="O490" s="255"/>
      <c r="P490" s="255"/>
      <c r="Q490" s="255"/>
      <c r="R490" s="255"/>
      <c r="S490" s="255"/>
      <c r="T490" s="355">
        <v>2018</v>
      </c>
      <c r="U490" s="341"/>
      <c r="V490" s="343" t="s">
        <v>264</v>
      </c>
      <c r="W490" s="343"/>
      <c r="X490" s="348">
        <f t="shared" ref="X490:AG490" si="135">V49</f>
        <v>305.81039755351685</v>
      </c>
      <c r="Y490" s="348">
        <f t="shared" si="135"/>
        <v>316.00407747196738</v>
      </c>
      <c r="Z490" s="348">
        <f t="shared" si="135"/>
        <v>519.87767584097867</v>
      </c>
      <c r="AA490" s="348">
        <f t="shared" si="135"/>
        <v>10.193679918450561</v>
      </c>
      <c r="AB490" s="348">
        <f t="shared" si="135"/>
        <v>0</v>
      </c>
      <c r="AC490" s="348">
        <f t="shared" si="135"/>
        <v>152.90519877675843</v>
      </c>
      <c r="AD490" s="348">
        <f t="shared" si="135"/>
        <v>0</v>
      </c>
      <c r="AE490" s="348">
        <f t="shared" si="135"/>
        <v>0</v>
      </c>
      <c r="AF490" s="348">
        <f t="shared" si="135"/>
        <v>0</v>
      </c>
      <c r="AG490" s="348">
        <f t="shared" si="135"/>
        <v>0</v>
      </c>
    </row>
    <row r="491" spans="2:38" ht="18.75" thickBot="1">
      <c r="B491" s="355">
        <v>2018</v>
      </c>
      <c r="C491" s="342" t="s">
        <v>265</v>
      </c>
      <c r="D491" s="350"/>
      <c r="E491" s="301">
        <f t="shared" ref="E491:N493" si="136">LOG(E490+1,10)</f>
        <v>1.20772410692475</v>
      </c>
      <c r="F491" s="301">
        <f t="shared" ref="F491:N491" si="137">LOG(F490+1,10)</f>
        <v>1.7242758696007889</v>
      </c>
      <c r="G491" s="301">
        <f t="shared" si="137"/>
        <v>5.4357662322592669E-2</v>
      </c>
      <c r="H491" s="301">
        <f t="shared" si="137"/>
        <v>0.18563657696191158</v>
      </c>
      <c r="I491" s="301">
        <f t="shared" si="137"/>
        <v>0</v>
      </c>
      <c r="J491" s="301">
        <f t="shared" si="137"/>
        <v>0</v>
      </c>
      <c r="K491" s="301">
        <f t="shared" si="137"/>
        <v>0.10266234189714768</v>
      </c>
      <c r="L491" s="301">
        <f t="shared" si="137"/>
        <v>0</v>
      </c>
      <c r="M491" s="301">
        <f t="shared" si="137"/>
        <v>0</v>
      </c>
      <c r="N491" s="441">
        <f t="shared" si="137"/>
        <v>0</v>
      </c>
      <c r="O491" s="255"/>
      <c r="P491" s="255"/>
      <c r="Q491" s="255"/>
      <c r="R491" s="255"/>
      <c r="S491" s="255"/>
      <c r="T491" s="355">
        <v>2018</v>
      </c>
      <c r="U491" s="341"/>
      <c r="V491" s="1444" t="s">
        <v>265</v>
      </c>
      <c r="W491" s="1445"/>
      <c r="X491" s="301">
        <f t="shared" ref="X491" si="138">LOG(X490+1,10)</f>
        <v>2.4868700734112381</v>
      </c>
      <c r="Y491" s="301">
        <f t="shared" ref="Y491:AG491" si="139">LOG(Y490+1,10)</f>
        <v>2.5010648483760693</v>
      </c>
      <c r="Z491" s="301">
        <f t="shared" si="139"/>
        <v>2.7167357445188238</v>
      </c>
      <c r="AA491" s="301">
        <f t="shared" si="139"/>
        <v>1.048972884164588</v>
      </c>
      <c r="AB491" s="301">
        <f t="shared" si="139"/>
        <v>0</v>
      </c>
      <c r="AC491" s="301">
        <f t="shared" si="139"/>
        <v>2.1872532901493811</v>
      </c>
      <c r="AD491" s="301">
        <f t="shared" si="139"/>
        <v>0</v>
      </c>
      <c r="AE491" s="301">
        <f t="shared" si="139"/>
        <v>0</v>
      </c>
      <c r="AF491" s="301">
        <f t="shared" si="139"/>
        <v>0</v>
      </c>
      <c r="AG491" s="441">
        <f t="shared" si="139"/>
        <v>0</v>
      </c>
    </row>
    <row r="492" spans="2:38" ht="18.75" thickBot="1">
      <c r="B492" s="355"/>
      <c r="C492" s="1422" t="s">
        <v>274</v>
      </c>
      <c r="D492" s="1423"/>
      <c r="E492" s="1428">
        <v>11</v>
      </c>
      <c r="F492" s="1428">
        <v>51.866666666666653</v>
      </c>
      <c r="G492" s="1428">
        <v>0.13333333333333333</v>
      </c>
      <c r="H492" s="1428">
        <v>0.53333333333333333</v>
      </c>
      <c r="I492" s="1428">
        <v>0</v>
      </c>
      <c r="J492" s="1428">
        <v>0</v>
      </c>
      <c r="K492" s="1428">
        <v>0</v>
      </c>
      <c r="L492" s="1428">
        <v>0</v>
      </c>
      <c r="M492" s="1428">
        <v>0</v>
      </c>
      <c r="N492" s="1431">
        <v>0</v>
      </c>
      <c r="O492" s="255"/>
      <c r="P492" s="255"/>
      <c r="Q492" s="255"/>
      <c r="R492" s="255"/>
      <c r="S492" s="255"/>
      <c r="T492" s="355"/>
      <c r="U492" s="341"/>
      <c r="V492" s="1427"/>
      <c r="W492" s="1421"/>
      <c r="X492" s="1428"/>
      <c r="Y492" s="1428"/>
      <c r="Z492" s="1428"/>
      <c r="AA492" s="1428"/>
      <c r="AB492" s="1428"/>
      <c r="AC492" s="1428"/>
      <c r="AD492" s="1428"/>
      <c r="AE492" s="1428"/>
      <c r="AF492" s="1428"/>
      <c r="AG492" s="1431"/>
    </row>
    <row r="493" spans="2:38" ht="16.5" thickBot="1">
      <c r="C493" s="356" t="s">
        <v>273</v>
      </c>
      <c r="D493" s="269"/>
      <c r="E493" s="301">
        <f t="shared" si="136"/>
        <v>1.0791812460476247</v>
      </c>
      <c r="F493" s="301">
        <f t="shared" si="136"/>
        <v>1.7231819282619223</v>
      </c>
      <c r="G493" s="301">
        <f t="shared" si="136"/>
        <v>5.4357662322592669E-2</v>
      </c>
      <c r="H493" s="301">
        <f t="shared" si="136"/>
        <v>0.18563657696191158</v>
      </c>
      <c r="I493" s="301">
        <f t="shared" si="136"/>
        <v>0</v>
      </c>
      <c r="J493" s="301">
        <f t="shared" si="136"/>
        <v>0</v>
      </c>
      <c r="K493" s="301">
        <f t="shared" si="136"/>
        <v>0</v>
      </c>
      <c r="L493" s="301">
        <f t="shared" si="136"/>
        <v>0</v>
      </c>
      <c r="M493" s="301">
        <f t="shared" si="136"/>
        <v>0</v>
      </c>
      <c r="N493" s="301">
        <f t="shared" si="136"/>
        <v>0</v>
      </c>
      <c r="O493" s="255"/>
      <c r="P493" s="255"/>
      <c r="Q493" s="255"/>
      <c r="R493" s="255"/>
      <c r="S493" s="255"/>
      <c r="U493" s="341"/>
      <c r="V493" s="1446"/>
      <c r="W493" s="1447"/>
      <c r="X493" s="254"/>
      <c r="Y493" s="254"/>
      <c r="Z493" s="254"/>
      <c r="AA493" s="254"/>
      <c r="AB493" s="254"/>
      <c r="AC493" s="254"/>
      <c r="AD493" s="254"/>
      <c r="AE493" s="254"/>
      <c r="AF493" s="254"/>
      <c r="AG493" s="442"/>
    </row>
    <row r="494" spans="2:38" ht="18.75" thickBot="1">
      <c r="B494" s="354">
        <v>2019</v>
      </c>
      <c r="C494" s="343" t="s">
        <v>264</v>
      </c>
      <c r="D494" s="349"/>
      <c r="E494" s="344">
        <f t="shared" ref="E494:N494" si="140">E50</f>
        <v>109.26666666666667</v>
      </c>
      <c r="F494" s="344">
        <f t="shared" si="140"/>
        <v>10.333333333333332</v>
      </c>
      <c r="G494" s="344">
        <f t="shared" si="140"/>
        <v>0.13333333333333333</v>
      </c>
      <c r="H494" s="344">
        <f t="shared" si="140"/>
        <v>0</v>
      </c>
      <c r="I494" s="344">
        <f t="shared" si="140"/>
        <v>0</v>
      </c>
      <c r="J494" s="344">
        <f t="shared" si="140"/>
        <v>0</v>
      </c>
      <c r="K494" s="344">
        <f t="shared" si="140"/>
        <v>0</v>
      </c>
      <c r="L494" s="344">
        <f t="shared" si="140"/>
        <v>0.46666666666666667</v>
      </c>
      <c r="M494" s="344">
        <f t="shared" si="140"/>
        <v>0</v>
      </c>
      <c r="N494" s="344">
        <f t="shared" si="140"/>
        <v>0</v>
      </c>
      <c r="O494" s="255"/>
      <c r="P494" s="255"/>
      <c r="Q494" s="255"/>
      <c r="R494" s="255"/>
      <c r="S494" s="255"/>
      <c r="T494" s="354">
        <v>2019</v>
      </c>
      <c r="U494" s="341"/>
      <c r="V494" s="1448" t="s">
        <v>264</v>
      </c>
      <c r="W494" s="1449"/>
      <c r="X494" s="346">
        <f t="shared" ref="X494:AG494" si="141">V50</f>
        <v>10.98</v>
      </c>
      <c r="Y494" s="346">
        <f t="shared" si="141"/>
        <v>203.13000000000002</v>
      </c>
      <c r="Z494" s="346">
        <f t="shared" si="141"/>
        <v>65.88</v>
      </c>
      <c r="AA494" s="346">
        <f t="shared" si="141"/>
        <v>0</v>
      </c>
      <c r="AB494" s="346">
        <f t="shared" si="141"/>
        <v>0</v>
      </c>
      <c r="AC494" s="346">
        <f t="shared" si="141"/>
        <v>49.41</v>
      </c>
      <c r="AD494" s="346">
        <f t="shared" si="141"/>
        <v>5.49</v>
      </c>
      <c r="AE494" s="346">
        <f t="shared" si="141"/>
        <v>0</v>
      </c>
      <c r="AF494" s="346">
        <f t="shared" si="141"/>
        <v>0</v>
      </c>
      <c r="AG494" s="346">
        <f t="shared" si="141"/>
        <v>0</v>
      </c>
    </row>
    <row r="495" spans="2:38" ht="18.75" thickBot="1">
      <c r="B495" s="354">
        <v>2019</v>
      </c>
      <c r="C495" s="342" t="s">
        <v>265</v>
      </c>
      <c r="D495" s="350"/>
      <c r="E495" s="301">
        <f>LOG(E494+1,10)</f>
        <v>2.0424442461608465</v>
      </c>
      <c r="F495" s="301">
        <f t="shared" ref="F495:N495" si="142">LOG(F494+1,10)</f>
        <v>1.0543576623225925</v>
      </c>
      <c r="G495" s="301">
        <f t="shared" si="142"/>
        <v>5.4357662322592669E-2</v>
      </c>
      <c r="H495" s="301">
        <f t="shared" si="142"/>
        <v>0</v>
      </c>
      <c r="I495" s="301">
        <f t="shared" si="142"/>
        <v>0</v>
      </c>
      <c r="J495" s="301">
        <f t="shared" si="142"/>
        <v>0</v>
      </c>
      <c r="K495" s="301">
        <f t="shared" si="142"/>
        <v>0</v>
      </c>
      <c r="L495" s="301">
        <f t="shared" si="142"/>
        <v>0.16633142176652502</v>
      </c>
      <c r="M495" s="301">
        <f t="shared" si="142"/>
        <v>0</v>
      </c>
      <c r="N495" s="441">
        <f t="shared" si="142"/>
        <v>0</v>
      </c>
      <c r="O495" s="255"/>
      <c r="P495" s="255"/>
      <c r="Q495" s="255"/>
      <c r="R495" s="255"/>
      <c r="S495" s="255"/>
      <c r="T495" s="354">
        <v>2019</v>
      </c>
      <c r="U495" s="341"/>
      <c r="V495" s="1444" t="s">
        <v>265</v>
      </c>
      <c r="W495" s="1445"/>
      <c r="X495" s="301">
        <f t="shared" ref="X495" si="143">LOG(X494+1,10)</f>
        <v>1.0784568180532925</v>
      </c>
      <c r="Y495" s="301">
        <f t="shared" ref="Y495:AG495" si="144">LOG(Y494+1,10)</f>
        <v>2.3099068355686807</v>
      </c>
      <c r="Z495" s="301">
        <f t="shared" si="144"/>
        <v>1.8252962644309598</v>
      </c>
      <c r="AA495" s="301">
        <f t="shared" si="144"/>
        <v>0</v>
      </c>
      <c r="AB495" s="301">
        <f t="shared" si="144"/>
        <v>0</v>
      </c>
      <c r="AC495" s="301">
        <f t="shared" si="144"/>
        <v>1.7025166974381505</v>
      </c>
      <c r="AD495" s="301">
        <f t="shared" si="144"/>
        <v>0.81224469680036915</v>
      </c>
      <c r="AE495" s="301">
        <f t="shared" si="144"/>
        <v>0</v>
      </c>
      <c r="AF495" s="301">
        <f t="shared" si="144"/>
        <v>0</v>
      </c>
      <c r="AG495" s="441">
        <f t="shared" si="144"/>
        <v>0</v>
      </c>
    </row>
    <row r="496" spans="2:38" ht="18">
      <c r="B496" s="354"/>
      <c r="C496" s="1415" t="s">
        <v>274</v>
      </c>
      <c r="D496" s="1416"/>
      <c r="E496" s="254">
        <v>108.33333333333331</v>
      </c>
      <c r="F496" s="254">
        <v>7.7999999999999989</v>
      </c>
      <c r="G496" s="254">
        <v>0.13333333333333333</v>
      </c>
      <c r="H496" s="254">
        <v>0</v>
      </c>
      <c r="I496" s="254">
        <v>0</v>
      </c>
      <c r="J496" s="254">
        <v>0</v>
      </c>
      <c r="K496" s="254">
        <v>0</v>
      </c>
      <c r="L496" s="254">
        <v>0.46666666666666662</v>
      </c>
      <c r="M496" s="254">
        <v>0</v>
      </c>
      <c r="N496" s="442">
        <v>0</v>
      </c>
      <c r="O496" s="255"/>
      <c r="P496" s="255"/>
      <c r="Q496" s="255"/>
      <c r="R496" s="255"/>
      <c r="S496" s="255"/>
      <c r="T496" s="354"/>
      <c r="U496" s="341"/>
      <c r="V496" s="1420"/>
      <c r="W496" s="1421"/>
      <c r="X496" s="1417"/>
      <c r="Y496" s="1417"/>
      <c r="Z496" s="1417"/>
      <c r="AA496" s="1417"/>
      <c r="AB496" s="1417"/>
      <c r="AC496" s="1417"/>
      <c r="AD496" s="1417"/>
      <c r="AE496" s="1417"/>
      <c r="AF496" s="1417"/>
      <c r="AG496" s="1417"/>
    </row>
    <row r="497" spans="3:25" ht="16.5" thickBot="1">
      <c r="C497" s="254" t="s">
        <v>273</v>
      </c>
      <c r="D497" s="255"/>
      <c r="E497" s="301">
        <f t="shared" ref="E497:N497" si="145">LOG(E496+1,10)</f>
        <v>2.0387525889920166</v>
      </c>
      <c r="F497" s="301">
        <f t="shared" si="145"/>
        <v>0.94448267215016846</v>
      </c>
      <c r="G497" s="301">
        <f t="shared" si="145"/>
        <v>5.4357662322592669E-2</v>
      </c>
      <c r="H497" s="301">
        <f t="shared" si="145"/>
        <v>0</v>
      </c>
      <c r="I497" s="301">
        <f t="shared" si="145"/>
        <v>0</v>
      </c>
      <c r="J497" s="301">
        <f t="shared" si="145"/>
        <v>0</v>
      </c>
      <c r="K497" s="301">
        <f t="shared" si="145"/>
        <v>0</v>
      </c>
      <c r="L497" s="301">
        <f t="shared" si="145"/>
        <v>0.16633142176652496</v>
      </c>
      <c r="M497" s="301">
        <f t="shared" si="145"/>
        <v>0</v>
      </c>
      <c r="N497" s="301">
        <f t="shared" si="145"/>
        <v>0</v>
      </c>
      <c r="O497" s="255"/>
      <c r="P497" s="255"/>
      <c r="Q497" s="255"/>
      <c r="R497" s="255"/>
      <c r="S497" s="255"/>
      <c r="T497" s="255"/>
      <c r="U497" s="341"/>
      <c r="V497" s="341"/>
      <c r="W497" s="341"/>
      <c r="X497" s="341"/>
      <c r="Y497" s="341"/>
    </row>
    <row r="498" spans="3:25">
      <c r="C498" s="254"/>
      <c r="D498" s="255"/>
      <c r="E498" s="255"/>
      <c r="F498" s="255"/>
      <c r="G498" s="255"/>
      <c r="H498" s="255"/>
      <c r="I498" s="255"/>
      <c r="J498" s="255"/>
      <c r="K498" s="255"/>
      <c r="L498" s="255"/>
      <c r="M498" s="255"/>
      <c r="N498" s="255"/>
      <c r="O498" s="255"/>
      <c r="P498" s="255"/>
      <c r="Q498" s="255"/>
      <c r="R498" s="255"/>
      <c r="S498" s="255"/>
      <c r="T498" s="255"/>
      <c r="U498" s="341"/>
      <c r="V498" s="341"/>
      <c r="W498" s="341"/>
      <c r="X498" s="341"/>
      <c r="Y498" s="341"/>
    </row>
    <row r="499" spans="3:25">
      <c r="C499" s="254"/>
      <c r="D499" s="255"/>
      <c r="E499" s="255"/>
      <c r="F499" s="255"/>
      <c r="G499" s="255"/>
      <c r="H499" s="255"/>
      <c r="I499" s="255"/>
      <c r="J499" s="255"/>
      <c r="K499" s="255"/>
      <c r="L499" s="255"/>
      <c r="M499" s="255"/>
      <c r="N499" s="255"/>
      <c r="O499" s="255"/>
      <c r="P499" s="255"/>
      <c r="Q499" s="255"/>
      <c r="R499" s="255"/>
      <c r="S499" s="255"/>
      <c r="T499" s="255"/>
      <c r="U499" s="341"/>
      <c r="V499" s="341"/>
      <c r="W499" s="341"/>
      <c r="X499" s="341"/>
      <c r="Y499" s="341"/>
    </row>
    <row r="500" spans="3:25">
      <c r="C500" s="254"/>
      <c r="D500" s="255"/>
      <c r="E500" s="255"/>
      <c r="F500" s="255"/>
      <c r="G500" s="255"/>
      <c r="H500" s="255"/>
      <c r="I500" s="255"/>
      <c r="J500" s="255"/>
      <c r="K500" s="255"/>
      <c r="L500" s="255"/>
      <c r="M500" s="255"/>
      <c r="N500" s="255"/>
      <c r="O500" s="255"/>
      <c r="P500" s="255"/>
      <c r="Q500" s="255"/>
      <c r="R500" s="255"/>
      <c r="S500" s="255"/>
      <c r="T500" s="255"/>
      <c r="U500" s="341"/>
      <c r="V500" s="341"/>
      <c r="W500" s="341"/>
      <c r="X500" s="341"/>
      <c r="Y500" s="341"/>
    </row>
    <row r="501" spans="3:25">
      <c r="C501" s="254"/>
      <c r="D501" s="255"/>
      <c r="E501" s="255"/>
      <c r="F501" s="255"/>
      <c r="G501" s="255"/>
      <c r="H501" s="255"/>
      <c r="I501" s="255"/>
      <c r="J501" s="255"/>
      <c r="K501" s="255"/>
      <c r="L501" s="255"/>
      <c r="M501" s="255"/>
      <c r="N501" s="255"/>
      <c r="O501" s="255"/>
      <c r="P501" s="255"/>
      <c r="Q501" s="255"/>
      <c r="R501" s="255"/>
      <c r="S501" s="255"/>
      <c r="T501" s="255"/>
      <c r="U501" s="341"/>
      <c r="V501" s="341"/>
      <c r="W501" s="341"/>
      <c r="X501" s="341"/>
      <c r="Y501" s="341"/>
    </row>
    <row r="502" spans="3:25">
      <c r="C502" s="254"/>
      <c r="D502" s="255"/>
      <c r="E502" s="255"/>
      <c r="F502" s="255"/>
      <c r="G502" s="255"/>
      <c r="H502" s="255"/>
      <c r="I502" s="255"/>
      <c r="J502" s="255"/>
      <c r="K502" s="255"/>
      <c r="L502" s="255"/>
      <c r="M502" s="255"/>
      <c r="N502" s="255"/>
      <c r="O502" s="255"/>
      <c r="P502" s="255"/>
      <c r="Q502" s="255"/>
      <c r="R502" s="255"/>
      <c r="S502" s="255"/>
      <c r="T502" s="255"/>
      <c r="U502" s="341"/>
      <c r="V502" s="341"/>
      <c r="W502" s="341"/>
      <c r="X502" s="341"/>
      <c r="Y502" s="341"/>
    </row>
    <row r="503" spans="3:25">
      <c r="C503" s="254"/>
      <c r="D503" s="255"/>
      <c r="E503" s="255"/>
      <c r="F503" s="255"/>
      <c r="G503" s="255"/>
      <c r="H503" s="255"/>
      <c r="I503" s="255"/>
      <c r="J503" s="255"/>
      <c r="K503" s="255"/>
      <c r="L503" s="255"/>
      <c r="M503" s="255"/>
      <c r="N503" s="255"/>
      <c r="O503" s="255"/>
      <c r="P503" s="255"/>
      <c r="Q503" s="255"/>
      <c r="R503" s="255"/>
      <c r="S503" s="255"/>
      <c r="T503" s="255"/>
      <c r="U503" s="341"/>
      <c r="V503" s="341"/>
      <c r="W503" s="341"/>
      <c r="X503" s="341"/>
      <c r="Y503" s="341"/>
    </row>
    <row r="504" spans="3:25">
      <c r="C504" s="254"/>
      <c r="D504" s="255"/>
      <c r="E504" s="255"/>
      <c r="F504" s="255"/>
      <c r="G504" s="255"/>
      <c r="H504" s="255"/>
      <c r="I504" s="255"/>
      <c r="J504" s="255"/>
      <c r="K504" s="255"/>
      <c r="L504" s="255"/>
      <c r="M504" s="255"/>
      <c r="N504" s="255"/>
      <c r="O504" s="255"/>
      <c r="P504" s="255"/>
      <c r="Q504" s="255"/>
      <c r="R504" s="255"/>
      <c r="S504" s="255"/>
      <c r="T504" s="255"/>
      <c r="U504" s="341"/>
      <c r="V504" s="341"/>
      <c r="W504" s="341"/>
      <c r="X504" s="341"/>
      <c r="Y504" s="341"/>
    </row>
    <row r="505" spans="3:25">
      <c r="C505" s="254"/>
      <c r="D505" s="255"/>
      <c r="E505" s="255"/>
      <c r="F505" s="255"/>
      <c r="G505" s="255"/>
      <c r="H505" s="255"/>
      <c r="I505" s="255"/>
      <c r="J505" s="255"/>
      <c r="K505" s="255"/>
      <c r="L505" s="255"/>
      <c r="M505" s="255"/>
      <c r="N505" s="255"/>
      <c r="O505" s="255"/>
      <c r="P505" s="255"/>
      <c r="Q505" s="255"/>
      <c r="R505" s="255"/>
      <c r="S505" s="255"/>
      <c r="T505" s="255"/>
      <c r="U505" s="341"/>
      <c r="V505" s="341"/>
      <c r="W505" s="341"/>
      <c r="X505" s="341"/>
      <c r="Y505" s="341"/>
    </row>
    <row r="506" spans="3:25">
      <c r="C506" s="254"/>
      <c r="D506" s="255"/>
      <c r="E506" s="255"/>
      <c r="F506" s="255"/>
      <c r="G506" s="255"/>
      <c r="H506" s="255"/>
      <c r="I506" s="255"/>
      <c r="J506" s="255"/>
      <c r="K506" s="255"/>
      <c r="L506" s="255"/>
      <c r="M506" s="255"/>
      <c r="N506" s="255"/>
      <c r="O506" s="255"/>
      <c r="P506" s="255"/>
      <c r="Q506" s="255"/>
      <c r="R506" s="255"/>
      <c r="S506" s="255"/>
      <c r="T506" s="255"/>
      <c r="U506" s="341"/>
      <c r="V506" s="341"/>
      <c r="W506" s="341"/>
      <c r="X506" s="341"/>
      <c r="Y506" s="341"/>
    </row>
    <row r="507" spans="3:25">
      <c r="C507" s="254"/>
      <c r="D507" s="255"/>
      <c r="E507" s="255"/>
      <c r="F507" s="255"/>
      <c r="G507" s="255"/>
      <c r="H507" s="255"/>
      <c r="I507" s="255"/>
      <c r="J507" s="255"/>
      <c r="K507" s="255"/>
      <c r="L507" s="255"/>
      <c r="M507" s="255"/>
      <c r="N507" s="255"/>
      <c r="O507" s="255"/>
      <c r="P507" s="255"/>
      <c r="Q507" s="255"/>
      <c r="R507" s="255"/>
      <c r="S507" s="255"/>
      <c r="T507" s="255"/>
      <c r="U507" s="341"/>
      <c r="V507" s="341"/>
      <c r="W507" s="341"/>
      <c r="X507" s="341"/>
      <c r="Y507" s="341"/>
    </row>
    <row r="508" spans="3:25">
      <c r="C508" s="254"/>
      <c r="D508" s="255"/>
      <c r="E508" s="255"/>
      <c r="F508" s="255"/>
      <c r="G508" s="255"/>
      <c r="H508" s="255"/>
      <c r="I508" s="255"/>
      <c r="J508" s="255"/>
      <c r="K508" s="255"/>
      <c r="L508" s="255"/>
      <c r="M508" s="255"/>
      <c r="N508" s="255"/>
      <c r="O508" s="255"/>
      <c r="P508" s="255"/>
      <c r="Q508" s="255"/>
      <c r="R508" s="255"/>
      <c r="S508" s="255"/>
      <c r="T508" s="255"/>
      <c r="U508" s="341"/>
      <c r="V508" s="341"/>
      <c r="W508" s="341"/>
      <c r="X508" s="341"/>
      <c r="Y508" s="341"/>
    </row>
    <row r="509" spans="3:25">
      <c r="C509" s="254"/>
      <c r="D509" s="255"/>
      <c r="E509" s="255"/>
      <c r="F509" s="255"/>
      <c r="G509" s="255"/>
      <c r="H509" s="255"/>
      <c r="I509" s="255"/>
      <c r="J509" s="255"/>
      <c r="K509" s="255"/>
      <c r="L509" s="255"/>
      <c r="M509" s="255"/>
      <c r="N509" s="255"/>
      <c r="O509" s="255"/>
      <c r="P509" s="255"/>
      <c r="Q509" s="255"/>
      <c r="R509" s="255"/>
      <c r="S509" s="255"/>
      <c r="T509" s="255"/>
      <c r="U509" s="341"/>
      <c r="V509" s="341"/>
      <c r="W509" s="341"/>
      <c r="X509" s="341"/>
      <c r="Y509" s="341"/>
    </row>
    <row r="510" spans="3:25">
      <c r="C510" s="254"/>
      <c r="D510" s="255"/>
      <c r="E510" s="255"/>
      <c r="F510" s="255"/>
      <c r="G510" s="255"/>
      <c r="H510" s="255"/>
      <c r="I510" s="255"/>
      <c r="J510" s="255"/>
      <c r="K510" s="255"/>
      <c r="L510" s="255"/>
      <c r="M510" s="255"/>
      <c r="N510" s="255"/>
      <c r="O510" s="255"/>
      <c r="P510" s="255"/>
      <c r="Q510" s="255"/>
      <c r="R510" s="255"/>
      <c r="S510" s="255"/>
      <c r="T510" s="255"/>
      <c r="U510" s="341"/>
      <c r="V510" s="341"/>
      <c r="W510" s="341"/>
      <c r="X510" s="341"/>
      <c r="Y510" s="341"/>
    </row>
    <row r="511" spans="3:25">
      <c r="C511" s="254"/>
      <c r="D511" s="255"/>
      <c r="E511" s="255"/>
      <c r="F511" s="255"/>
      <c r="G511" s="255"/>
      <c r="H511" s="255"/>
      <c r="I511" s="255"/>
      <c r="J511" s="255"/>
      <c r="K511" s="255"/>
      <c r="L511" s="255"/>
      <c r="M511" s="255"/>
      <c r="N511" s="255"/>
      <c r="O511" s="255"/>
      <c r="P511" s="255"/>
      <c r="Q511" s="255"/>
      <c r="R511" s="255"/>
      <c r="S511" s="255"/>
      <c r="T511" s="255"/>
      <c r="U511" s="341"/>
      <c r="V511" s="341"/>
      <c r="W511" s="341"/>
      <c r="X511" s="341"/>
      <c r="Y511" s="341"/>
    </row>
    <row r="512" spans="3:25">
      <c r="C512" s="254"/>
      <c r="D512" s="255"/>
      <c r="E512" s="255"/>
      <c r="F512" s="255"/>
      <c r="G512" s="255"/>
      <c r="H512" s="255"/>
      <c r="I512" s="255"/>
      <c r="J512" s="255"/>
      <c r="K512" s="255"/>
      <c r="L512" s="255"/>
      <c r="M512" s="255"/>
      <c r="N512" s="255"/>
      <c r="O512" s="255"/>
      <c r="P512" s="255"/>
      <c r="Q512" s="255"/>
      <c r="R512" s="255"/>
      <c r="S512" s="255"/>
      <c r="T512" s="255"/>
      <c r="U512" s="341"/>
      <c r="V512" s="341"/>
      <c r="W512" s="341"/>
      <c r="X512" s="341"/>
      <c r="Y512" s="341"/>
    </row>
    <row r="513" spans="3:40">
      <c r="C513" s="254"/>
      <c r="D513" s="255"/>
      <c r="E513" s="255"/>
      <c r="F513" s="255"/>
      <c r="G513" s="255"/>
      <c r="H513" s="255"/>
      <c r="I513" s="255"/>
      <c r="J513" s="255"/>
      <c r="K513" s="255"/>
      <c r="L513" s="255"/>
      <c r="M513" s="255"/>
      <c r="N513" s="255"/>
      <c r="O513" s="255"/>
      <c r="P513" s="255"/>
      <c r="Q513" s="255"/>
      <c r="R513" s="255"/>
      <c r="S513" s="255"/>
      <c r="T513" s="255"/>
      <c r="U513" s="341"/>
      <c r="V513" s="341"/>
      <c r="W513" s="341"/>
      <c r="X513" s="341"/>
      <c r="Y513" s="341"/>
    </row>
    <row r="514" spans="3:40">
      <c r="C514" s="254"/>
      <c r="D514" s="255"/>
      <c r="E514" s="255"/>
      <c r="F514" s="255"/>
      <c r="G514" s="255"/>
      <c r="H514" s="255"/>
      <c r="I514" s="255"/>
      <c r="J514" s="255"/>
      <c r="K514" s="255"/>
      <c r="L514" s="255"/>
      <c r="M514" s="255"/>
      <c r="N514" s="255"/>
      <c r="O514" s="255"/>
      <c r="P514" s="255"/>
      <c r="Q514" s="255"/>
      <c r="R514" s="255"/>
      <c r="S514" s="255"/>
      <c r="T514" s="255"/>
      <c r="U514" s="341"/>
      <c r="V514" s="341"/>
      <c r="W514" s="341"/>
      <c r="X514" s="341"/>
      <c r="Y514" s="341"/>
    </row>
    <row r="515" spans="3:40">
      <c r="C515" s="254"/>
      <c r="D515" s="255"/>
      <c r="E515" s="255"/>
      <c r="F515" s="255"/>
      <c r="G515" s="255"/>
      <c r="H515" s="255"/>
      <c r="I515" s="255"/>
      <c r="J515" s="255"/>
      <c r="K515" s="255"/>
      <c r="L515" s="255"/>
      <c r="M515" s="255"/>
      <c r="N515" s="255"/>
      <c r="O515" s="255"/>
      <c r="P515" s="255"/>
      <c r="Q515" s="255"/>
      <c r="R515" s="255"/>
      <c r="S515" s="255"/>
      <c r="T515" s="255"/>
      <c r="U515" s="341"/>
      <c r="V515" s="341"/>
      <c r="W515" s="341"/>
      <c r="X515" s="341"/>
      <c r="Y515" s="341"/>
    </row>
    <row r="516" spans="3:40">
      <c r="C516" s="254"/>
      <c r="D516" s="255"/>
      <c r="E516" s="255"/>
      <c r="F516" s="255"/>
      <c r="G516" s="255"/>
      <c r="H516" s="255"/>
      <c r="I516" s="255"/>
      <c r="J516" s="255"/>
      <c r="K516" s="255"/>
      <c r="L516" s="255"/>
      <c r="M516" s="255"/>
      <c r="N516" s="255"/>
      <c r="O516" s="255"/>
      <c r="P516" s="255"/>
      <c r="Q516" s="255"/>
      <c r="R516" s="255"/>
      <c r="S516" s="255"/>
      <c r="T516" s="255"/>
      <c r="U516" s="341"/>
      <c r="V516" s="341"/>
      <c r="W516" s="341"/>
      <c r="X516" s="341"/>
      <c r="Y516" s="341"/>
    </row>
    <row r="517" spans="3:40">
      <c r="C517" s="254"/>
      <c r="D517" s="255"/>
      <c r="E517" s="255"/>
      <c r="F517" s="255"/>
      <c r="G517" s="255"/>
      <c r="H517" s="255"/>
      <c r="I517" s="255"/>
      <c r="J517" s="255"/>
      <c r="K517" s="255"/>
      <c r="L517" s="255"/>
      <c r="M517" s="255"/>
      <c r="N517" s="255"/>
      <c r="O517" s="255"/>
      <c r="P517" s="255"/>
      <c r="Q517" s="255"/>
      <c r="R517" s="255"/>
      <c r="S517" s="255"/>
      <c r="T517" s="255"/>
      <c r="U517" s="341"/>
      <c r="V517" s="341"/>
      <c r="W517" s="341"/>
      <c r="X517" s="341"/>
      <c r="Y517" s="341"/>
    </row>
    <row r="518" spans="3:40">
      <c r="C518" s="254"/>
      <c r="D518" s="255"/>
      <c r="E518" s="255"/>
      <c r="F518" s="255"/>
      <c r="G518" s="255"/>
      <c r="H518" s="255"/>
      <c r="I518" s="255"/>
      <c r="J518" s="255"/>
      <c r="K518" s="255"/>
      <c r="L518" s="255"/>
      <c r="M518" s="255"/>
      <c r="N518" s="255"/>
      <c r="O518" s="255"/>
      <c r="P518" s="255"/>
      <c r="Q518" s="255"/>
      <c r="R518" s="255"/>
      <c r="S518" s="255"/>
      <c r="T518" s="255"/>
      <c r="U518" s="341"/>
      <c r="V518" s="341"/>
      <c r="W518" s="341"/>
      <c r="X518" s="341"/>
      <c r="Y518" s="341"/>
    </row>
    <row r="519" spans="3:40">
      <c r="C519" s="254"/>
      <c r="D519" s="255"/>
      <c r="E519" s="255"/>
      <c r="F519" s="255"/>
      <c r="G519" s="255"/>
      <c r="H519" s="255"/>
      <c r="I519" s="255"/>
      <c r="J519" s="255"/>
      <c r="K519" s="255"/>
      <c r="L519" s="255"/>
      <c r="M519" s="255"/>
      <c r="N519" s="255"/>
      <c r="O519" s="255"/>
      <c r="P519" s="255"/>
      <c r="Q519" s="255"/>
      <c r="R519" s="255"/>
      <c r="S519" s="255"/>
      <c r="T519" s="255"/>
      <c r="U519" s="341"/>
      <c r="V519" s="341"/>
      <c r="W519" s="341"/>
      <c r="X519" s="341"/>
      <c r="Y519" s="341"/>
    </row>
    <row r="520" spans="3:40">
      <c r="C520" s="254"/>
      <c r="D520" s="255"/>
      <c r="E520" s="255"/>
      <c r="F520" s="255"/>
      <c r="G520" s="255"/>
      <c r="H520" s="255"/>
      <c r="I520" s="255"/>
      <c r="J520" s="255"/>
      <c r="K520" s="255"/>
      <c r="L520" s="255"/>
      <c r="M520" s="255"/>
      <c r="N520" s="255"/>
      <c r="O520" s="255"/>
      <c r="P520" s="255"/>
      <c r="Q520" s="255"/>
      <c r="R520" s="255"/>
      <c r="S520" s="255"/>
      <c r="T520" s="255"/>
      <c r="U520" s="341"/>
      <c r="V520" s="341"/>
      <c r="W520" s="341"/>
      <c r="X520" s="341"/>
      <c r="Y520" s="341"/>
    </row>
    <row r="521" spans="3:40">
      <c r="C521" s="254"/>
      <c r="D521" s="255"/>
      <c r="E521" s="255"/>
      <c r="F521" s="255"/>
      <c r="G521" s="255"/>
      <c r="H521" s="255"/>
      <c r="I521" s="255"/>
      <c r="J521" s="255"/>
      <c r="K521" s="255"/>
      <c r="L521" s="255"/>
      <c r="M521" s="255"/>
      <c r="N521" s="255"/>
      <c r="O521" s="255"/>
      <c r="P521" s="255"/>
      <c r="Q521" s="255"/>
      <c r="R521" s="255"/>
      <c r="S521" s="255"/>
      <c r="T521" s="255"/>
      <c r="U521" s="341"/>
      <c r="V521" s="341"/>
      <c r="W521" s="341"/>
      <c r="X521" s="341"/>
      <c r="Y521" s="341"/>
    </row>
    <row r="522" spans="3:40">
      <c r="C522" s="254"/>
      <c r="D522" s="255"/>
      <c r="E522" s="255"/>
      <c r="F522" s="255"/>
      <c r="G522" s="255"/>
      <c r="H522" s="255"/>
      <c r="I522" s="255"/>
      <c r="J522" s="255"/>
      <c r="K522" s="255"/>
      <c r="L522" s="255"/>
      <c r="M522" s="255"/>
      <c r="N522" s="255"/>
      <c r="O522" s="255"/>
      <c r="P522" s="255"/>
      <c r="Q522" s="255"/>
      <c r="R522" s="255"/>
      <c r="S522" s="255"/>
      <c r="T522" s="255"/>
      <c r="U522" s="341"/>
      <c r="V522" s="341"/>
      <c r="W522" s="341"/>
      <c r="X522" s="341"/>
      <c r="Y522" s="341"/>
    </row>
    <row r="523" spans="3:40">
      <c r="C523" s="254"/>
      <c r="D523" s="255"/>
      <c r="E523" s="255"/>
      <c r="F523" s="255"/>
      <c r="G523" s="255"/>
      <c r="H523" s="255"/>
      <c r="I523" s="255"/>
      <c r="J523" s="255"/>
      <c r="K523" s="255"/>
      <c r="L523" s="255"/>
      <c r="M523" s="255"/>
      <c r="N523" s="255"/>
      <c r="O523" s="255"/>
      <c r="P523" s="255"/>
      <c r="Q523" s="255"/>
      <c r="R523" s="255"/>
      <c r="S523" s="255"/>
      <c r="T523" s="255"/>
      <c r="U523" s="341"/>
      <c r="V523" s="341"/>
      <c r="W523" s="341"/>
      <c r="X523" s="341"/>
      <c r="Y523" s="341"/>
    </row>
    <row r="524" spans="3:40">
      <c r="C524" s="263"/>
      <c r="D524" s="263"/>
      <c r="E524" s="263"/>
      <c r="F524" s="263"/>
      <c r="G524" s="263"/>
      <c r="H524" s="263"/>
      <c r="I524" s="263"/>
      <c r="J524" s="263"/>
      <c r="K524" s="263"/>
      <c r="L524" s="263"/>
      <c r="M524" s="263"/>
      <c r="N524" s="263"/>
      <c r="O524" s="263"/>
      <c r="P524" s="263"/>
      <c r="Q524" s="263"/>
      <c r="R524" s="263"/>
      <c r="S524" s="263"/>
      <c r="T524" s="263"/>
      <c r="U524" s="351"/>
      <c r="V524" s="351"/>
      <c r="W524" s="351"/>
      <c r="X524" s="351"/>
      <c r="Y524" s="351"/>
      <c r="Z524" s="351"/>
      <c r="AA524" s="351"/>
      <c r="AB524" s="351"/>
      <c r="AC524" s="351"/>
      <c r="AD524" s="351"/>
      <c r="AE524" s="351"/>
      <c r="AF524" s="351"/>
      <c r="AG524" s="351"/>
      <c r="AH524" s="351"/>
      <c r="AI524" s="351"/>
      <c r="AJ524" s="351"/>
      <c r="AK524" s="351"/>
      <c r="AL524" s="351"/>
    </row>
    <row r="525" spans="3:40">
      <c r="G525" s="1414"/>
      <c r="H525" s="1414"/>
      <c r="I525" s="1414"/>
      <c r="J525" s="1414"/>
      <c r="K525" s="1414"/>
      <c r="L525" s="1414"/>
      <c r="M525" s="1414"/>
      <c r="N525" s="1414"/>
      <c r="O525" s="1414"/>
      <c r="P525" s="1414"/>
      <c r="Q525" s="1414"/>
      <c r="R525" s="1414"/>
      <c r="S525" s="1414"/>
      <c r="T525" s="1414"/>
      <c r="U525" s="1413"/>
      <c r="V525" s="1413"/>
      <c r="W525" s="1413"/>
      <c r="X525" s="1413"/>
      <c r="Y525" s="1413"/>
      <c r="Z525" s="1413"/>
      <c r="AA525" s="1413"/>
      <c r="AB525" s="1413"/>
      <c r="AC525" s="1413"/>
      <c r="AD525" s="1413"/>
      <c r="AE525" s="1413"/>
      <c r="AF525" s="1413"/>
      <c r="AG525" s="1413"/>
      <c r="AH525" s="1413"/>
      <c r="AI525" s="1413"/>
      <c r="AJ525" s="1413"/>
      <c r="AK525" s="1413"/>
      <c r="AL525" s="1413"/>
      <c r="AM525" s="1413"/>
      <c r="AN525" s="1413"/>
    </row>
    <row r="526" spans="3:40">
      <c r="G526" s="1414"/>
      <c r="H526" s="1414"/>
      <c r="I526" s="1413"/>
      <c r="J526" s="1414"/>
      <c r="K526" s="1414"/>
      <c r="L526" s="1413"/>
      <c r="M526" s="1413"/>
      <c r="N526" s="1414"/>
      <c r="O526" s="1413"/>
      <c r="P526" s="1414"/>
      <c r="Q526" s="1414"/>
      <c r="R526" s="1414"/>
      <c r="S526" s="1414"/>
      <c r="T526" s="1414"/>
      <c r="U526" s="1414"/>
      <c r="V526" s="1414"/>
      <c r="W526" s="1414"/>
      <c r="X526" s="1414"/>
      <c r="Y526" s="1414"/>
      <c r="Z526" s="1413"/>
      <c r="AA526" s="1413"/>
      <c r="AB526" s="1413"/>
      <c r="AC526" s="1413"/>
      <c r="AD526" s="1413"/>
      <c r="AE526" s="1413"/>
      <c r="AF526" s="1413"/>
      <c r="AG526" s="1413"/>
      <c r="AH526" s="1413"/>
      <c r="AI526" s="1413"/>
      <c r="AJ526" s="1413"/>
      <c r="AK526" s="1413"/>
      <c r="AL526" s="1413"/>
      <c r="AM526" s="1413"/>
      <c r="AN526" s="1413"/>
    </row>
    <row r="527" spans="3:40">
      <c r="G527" s="1414"/>
      <c r="H527" s="1414"/>
      <c r="I527" s="1413"/>
      <c r="J527" s="1414"/>
      <c r="K527" s="1414"/>
      <c r="L527" s="1413"/>
      <c r="M527" s="1413"/>
      <c r="N527" s="1414"/>
      <c r="O527" s="1413"/>
      <c r="P527" s="1414"/>
      <c r="Q527" s="1414"/>
      <c r="R527" s="1414"/>
      <c r="S527" s="1414"/>
      <c r="T527" s="1414"/>
      <c r="U527" s="1414"/>
      <c r="V527" s="1414"/>
      <c r="W527" s="1414"/>
      <c r="X527" s="1414"/>
      <c r="Y527" s="1414"/>
      <c r="Z527" s="1413"/>
      <c r="AA527" s="1413"/>
      <c r="AB527" s="1413"/>
      <c r="AC527" s="1413"/>
      <c r="AD527" s="1413"/>
      <c r="AE527" s="1413"/>
      <c r="AF527" s="1413"/>
      <c r="AG527" s="1413"/>
      <c r="AH527" s="1413"/>
      <c r="AI527" s="1413"/>
      <c r="AJ527" s="1413"/>
      <c r="AK527" s="1413"/>
      <c r="AL527" s="1413"/>
      <c r="AM527" s="1413"/>
      <c r="AN527" s="1413"/>
    </row>
    <row r="528" spans="3:40">
      <c r="G528" s="1414"/>
      <c r="H528" s="1414"/>
      <c r="I528" s="1413"/>
      <c r="J528" s="1414"/>
      <c r="K528" s="1414"/>
      <c r="L528" s="1413"/>
      <c r="M528" s="1413"/>
      <c r="N528" s="1414"/>
      <c r="O528" s="1413"/>
      <c r="P528" s="1414"/>
      <c r="Q528" s="1414"/>
      <c r="R528" s="1414"/>
      <c r="S528" s="1414"/>
      <c r="T528" s="1414"/>
      <c r="U528" s="1414"/>
      <c r="V528" s="1414"/>
      <c r="W528" s="1414"/>
      <c r="X528" s="1414"/>
      <c r="Y528" s="1414"/>
      <c r="Z528" s="1413"/>
      <c r="AA528" s="1413"/>
      <c r="AB528" s="1413"/>
      <c r="AC528" s="1413"/>
      <c r="AD528" s="1413"/>
      <c r="AE528" s="1413"/>
      <c r="AF528" s="1413"/>
      <c r="AG528" s="1413"/>
      <c r="AH528" s="1413"/>
      <c r="AI528" s="1413"/>
      <c r="AJ528" s="1413"/>
      <c r="AK528" s="1413"/>
      <c r="AL528" s="1413"/>
      <c r="AM528" s="1413"/>
      <c r="AN528" s="1413"/>
    </row>
    <row r="529" spans="7:40">
      <c r="G529" s="1414"/>
      <c r="H529" s="1414"/>
      <c r="I529" s="1413"/>
      <c r="J529" s="1414"/>
      <c r="K529" s="1414"/>
      <c r="L529" s="1413"/>
      <c r="M529" s="1413"/>
      <c r="N529" s="1414"/>
      <c r="O529" s="1413"/>
      <c r="P529" s="1414"/>
      <c r="Q529" s="1414"/>
      <c r="R529" s="1414"/>
      <c r="S529" s="1414"/>
      <c r="T529" s="1414"/>
      <c r="U529" s="1414"/>
      <c r="V529" s="1414"/>
      <c r="W529" s="1414"/>
      <c r="X529" s="1414"/>
      <c r="Y529" s="1414"/>
      <c r="Z529" s="1413"/>
      <c r="AA529" s="1413"/>
      <c r="AB529" s="1413"/>
      <c r="AC529" s="1413"/>
      <c r="AD529" s="1413"/>
      <c r="AE529" s="1413"/>
      <c r="AF529" s="1413"/>
      <c r="AG529" s="1413"/>
      <c r="AH529" s="1413"/>
      <c r="AI529" s="1413"/>
      <c r="AJ529" s="1413"/>
      <c r="AK529" s="1413"/>
      <c r="AL529" s="1413"/>
      <c r="AM529" s="1413"/>
      <c r="AN529" s="1413"/>
    </row>
    <row r="530" spans="7:40">
      <c r="G530" s="1414"/>
      <c r="H530" s="1414"/>
      <c r="I530" s="1413"/>
      <c r="J530" s="1414"/>
      <c r="K530" s="1414"/>
      <c r="L530" s="1413"/>
      <c r="M530" s="1413"/>
      <c r="N530" s="1414"/>
      <c r="O530" s="1413"/>
      <c r="P530" s="1414"/>
      <c r="Q530" s="1414"/>
      <c r="R530" s="1414"/>
      <c r="S530" s="1414"/>
      <c r="T530" s="1414"/>
      <c r="U530" s="1414"/>
      <c r="V530" s="1414"/>
      <c r="W530" s="1414"/>
      <c r="X530" s="1414"/>
      <c r="Y530" s="1414"/>
      <c r="Z530" s="1413"/>
      <c r="AA530" s="1413"/>
      <c r="AB530" s="1413"/>
      <c r="AC530" s="1413"/>
      <c r="AD530" s="1413"/>
      <c r="AE530" s="1413"/>
      <c r="AF530" s="1413"/>
      <c r="AG530" s="1413"/>
      <c r="AH530" s="1413"/>
      <c r="AI530" s="1413"/>
      <c r="AJ530" s="1413"/>
      <c r="AK530" s="1413"/>
      <c r="AL530" s="1413"/>
      <c r="AM530" s="1413"/>
      <c r="AN530" s="1413"/>
    </row>
    <row r="531" spans="7:40">
      <c r="G531" s="1414"/>
      <c r="H531" s="1414"/>
      <c r="I531" s="1413"/>
      <c r="J531" s="1414"/>
      <c r="K531" s="1414"/>
      <c r="L531" s="1413"/>
      <c r="M531" s="1413"/>
      <c r="N531" s="1414"/>
      <c r="O531" s="1413"/>
      <c r="P531" s="1414"/>
      <c r="Q531" s="1414"/>
      <c r="R531" s="1414"/>
      <c r="S531" s="1414"/>
      <c r="T531" s="1414"/>
      <c r="U531" s="1414"/>
      <c r="V531" s="1414"/>
      <c r="W531" s="1414"/>
      <c r="X531" s="1414"/>
      <c r="Y531" s="1414"/>
      <c r="Z531" s="1413"/>
      <c r="AA531" s="1413"/>
      <c r="AB531" s="1413"/>
      <c r="AC531" s="1413"/>
      <c r="AD531" s="1413"/>
      <c r="AE531" s="1413"/>
      <c r="AF531" s="1413"/>
      <c r="AG531" s="1413"/>
      <c r="AH531" s="1413"/>
      <c r="AI531" s="1413"/>
      <c r="AJ531" s="1413"/>
      <c r="AK531" s="1413"/>
      <c r="AL531" s="1413"/>
      <c r="AM531" s="1413"/>
      <c r="AN531" s="1413"/>
    </row>
    <row r="532" spans="7:40">
      <c r="G532" s="1414"/>
      <c r="H532" s="1414"/>
      <c r="I532" s="1413"/>
      <c r="J532" s="1414"/>
      <c r="K532" s="1414"/>
      <c r="L532" s="1413"/>
      <c r="M532" s="1413"/>
      <c r="N532" s="1414"/>
      <c r="O532" s="1413"/>
      <c r="P532" s="1414"/>
      <c r="Q532" s="1414"/>
      <c r="R532" s="1414"/>
      <c r="S532" s="1414"/>
      <c r="T532" s="1414"/>
      <c r="U532" s="1414"/>
      <c r="V532" s="1414"/>
      <c r="W532" s="1414"/>
      <c r="X532" s="1414"/>
      <c r="Y532" s="1414"/>
      <c r="Z532" s="1413"/>
      <c r="AA532" s="1413"/>
      <c r="AB532" s="1413"/>
      <c r="AC532" s="1413"/>
      <c r="AD532" s="1413"/>
      <c r="AE532" s="1413"/>
      <c r="AF532" s="1413"/>
      <c r="AG532" s="1413"/>
      <c r="AH532" s="1413"/>
      <c r="AI532" s="1413"/>
      <c r="AJ532" s="1413"/>
      <c r="AK532" s="1413"/>
      <c r="AL532" s="1413"/>
      <c r="AM532" s="1413"/>
      <c r="AN532" s="1413"/>
    </row>
    <row r="533" spans="7:40">
      <c r="G533" s="1414"/>
      <c r="H533" s="1414"/>
      <c r="I533" s="1413"/>
      <c r="J533" s="1414"/>
      <c r="K533" s="1414"/>
      <c r="L533" s="1413"/>
      <c r="M533" s="1413"/>
      <c r="N533" s="1414"/>
      <c r="O533" s="1413"/>
      <c r="P533" s="1414"/>
      <c r="Q533" s="1414"/>
      <c r="R533" s="1414"/>
      <c r="S533" s="1414"/>
      <c r="T533" s="1414"/>
      <c r="U533" s="1414"/>
      <c r="V533" s="1414"/>
      <c r="W533" s="1414"/>
      <c r="X533" s="1414"/>
      <c r="Y533" s="1414"/>
      <c r="Z533" s="1413"/>
      <c r="AA533" s="1413"/>
      <c r="AB533" s="1413"/>
      <c r="AC533" s="1413"/>
      <c r="AD533" s="1413"/>
      <c r="AE533" s="1413"/>
      <c r="AF533" s="1413"/>
      <c r="AG533" s="1413"/>
      <c r="AH533" s="1413"/>
      <c r="AI533" s="1413"/>
      <c r="AJ533" s="1413"/>
      <c r="AK533" s="1413"/>
      <c r="AL533" s="1413"/>
      <c r="AM533" s="1413"/>
      <c r="AN533" s="1413"/>
    </row>
    <row r="534" spans="7:40">
      <c r="G534" s="1414"/>
      <c r="H534" s="1414"/>
      <c r="I534" s="1413"/>
      <c r="J534" s="1414"/>
      <c r="K534" s="1414"/>
      <c r="L534" s="1413"/>
      <c r="M534" s="1413"/>
      <c r="N534" s="1414"/>
      <c r="O534" s="1413"/>
      <c r="P534" s="1414"/>
      <c r="Q534" s="1414"/>
      <c r="R534" s="1414"/>
      <c r="S534" s="1414"/>
      <c r="T534" s="1414"/>
      <c r="U534" s="1414"/>
      <c r="V534" s="1414"/>
      <c r="W534" s="1414"/>
      <c r="X534" s="1414"/>
      <c r="Y534" s="1414"/>
      <c r="Z534" s="1413"/>
      <c r="AA534" s="1413"/>
      <c r="AB534" s="1413"/>
      <c r="AC534" s="1413"/>
      <c r="AD534" s="1413"/>
      <c r="AE534" s="1413"/>
      <c r="AF534" s="1413"/>
      <c r="AG534" s="1413"/>
      <c r="AH534" s="1413"/>
      <c r="AI534" s="1413"/>
      <c r="AJ534" s="1413"/>
      <c r="AK534" s="1413"/>
      <c r="AL534" s="1413"/>
      <c r="AM534" s="1413"/>
      <c r="AN534" s="1413"/>
    </row>
    <row r="535" spans="7:40">
      <c r="G535" s="1414"/>
      <c r="H535" s="1414"/>
      <c r="I535" s="1413"/>
      <c r="J535" s="1414"/>
      <c r="K535" s="1414"/>
      <c r="L535" s="1413"/>
      <c r="M535" s="1413"/>
      <c r="N535" s="1414"/>
      <c r="O535" s="1413"/>
      <c r="P535" s="1414"/>
      <c r="Q535" s="1414"/>
      <c r="R535" s="1414"/>
      <c r="S535" s="1414"/>
      <c r="T535" s="1414"/>
      <c r="U535" s="1414"/>
      <c r="V535" s="1414"/>
      <c r="W535" s="1414"/>
      <c r="X535" s="1414"/>
      <c r="Y535" s="1414"/>
      <c r="Z535" s="1413"/>
      <c r="AA535" s="1413"/>
      <c r="AB535" s="1413"/>
      <c r="AC535" s="1413"/>
      <c r="AD535" s="1413"/>
      <c r="AE535" s="1413"/>
      <c r="AF535" s="1413"/>
      <c r="AG535" s="1413"/>
      <c r="AH535" s="1413"/>
      <c r="AI535" s="1413"/>
      <c r="AJ535" s="1413"/>
      <c r="AK535" s="1413"/>
      <c r="AL535" s="1413"/>
      <c r="AM535" s="1413"/>
      <c r="AN535" s="1413"/>
    </row>
    <row r="536" spans="7:40">
      <c r="G536" s="1414"/>
      <c r="H536" s="1414"/>
      <c r="I536" s="1413"/>
      <c r="J536" s="1414"/>
      <c r="K536" s="1414"/>
      <c r="L536" s="1413"/>
      <c r="M536" s="1413"/>
      <c r="N536" s="1414"/>
      <c r="O536" s="1413"/>
      <c r="P536" s="1414"/>
      <c r="Q536" s="1414"/>
      <c r="R536" s="1414"/>
      <c r="S536" s="1414"/>
      <c r="T536" s="1414"/>
      <c r="U536" s="1414"/>
      <c r="V536" s="1414"/>
      <c r="W536" s="1414"/>
      <c r="X536" s="1414"/>
      <c r="Y536" s="1414"/>
      <c r="Z536" s="1413"/>
      <c r="AA536" s="1413"/>
      <c r="AB536" s="1413"/>
      <c r="AC536" s="1413"/>
      <c r="AD536" s="1413"/>
      <c r="AE536" s="1413"/>
      <c r="AF536" s="1413"/>
      <c r="AG536" s="1413"/>
      <c r="AH536" s="1413"/>
      <c r="AI536" s="1413"/>
      <c r="AJ536" s="1413"/>
      <c r="AK536" s="1413"/>
      <c r="AL536" s="1413"/>
      <c r="AM536" s="1413"/>
      <c r="AN536" s="1413"/>
    </row>
    <row r="537" spans="7:40">
      <c r="G537" s="1414"/>
      <c r="H537" s="1414"/>
      <c r="I537" s="1413"/>
      <c r="J537" s="1414"/>
      <c r="K537" s="1414"/>
      <c r="L537" s="1413"/>
      <c r="M537" s="1413"/>
      <c r="N537" s="1414"/>
      <c r="O537" s="1413"/>
      <c r="P537" s="1414"/>
      <c r="Q537" s="1414"/>
      <c r="R537" s="1414"/>
      <c r="S537" s="1414"/>
      <c r="T537" s="1414"/>
      <c r="U537" s="1414"/>
      <c r="V537" s="1414"/>
      <c r="W537" s="1414"/>
      <c r="X537" s="1414"/>
      <c r="Y537" s="1414"/>
      <c r="Z537" s="1413"/>
      <c r="AA537" s="1413"/>
      <c r="AB537" s="1413"/>
      <c r="AC537" s="1413"/>
      <c r="AD537" s="1413"/>
      <c r="AE537" s="1413"/>
      <c r="AF537" s="1413"/>
      <c r="AG537" s="1413"/>
      <c r="AH537" s="1413"/>
      <c r="AI537" s="1413"/>
      <c r="AJ537" s="1413"/>
      <c r="AK537" s="1413"/>
      <c r="AL537" s="1413"/>
      <c r="AM537" s="1413"/>
      <c r="AN537" s="1413"/>
    </row>
    <row r="538" spans="7:40">
      <c r="G538" s="1414"/>
      <c r="H538" s="1414"/>
      <c r="I538" s="1413"/>
      <c r="J538" s="1414"/>
      <c r="K538" s="1414"/>
      <c r="L538" s="1413"/>
      <c r="M538" s="1413"/>
      <c r="N538" s="1414"/>
      <c r="O538" s="1413"/>
      <c r="P538" s="1414"/>
      <c r="Q538" s="1414"/>
      <c r="R538" s="1414"/>
      <c r="S538" s="1414"/>
      <c r="T538" s="1414"/>
      <c r="U538" s="1414"/>
      <c r="V538" s="1414"/>
      <c r="W538" s="1414"/>
      <c r="X538" s="1414"/>
      <c r="Y538" s="1414"/>
      <c r="Z538" s="1413"/>
      <c r="AA538" s="1413"/>
      <c r="AB538" s="1413"/>
      <c r="AC538" s="1413"/>
      <c r="AD538" s="1413"/>
      <c r="AE538" s="1413"/>
      <c r="AF538" s="1413"/>
      <c r="AG538" s="1413"/>
      <c r="AH538" s="1413"/>
      <c r="AI538" s="1413"/>
      <c r="AJ538" s="1413"/>
      <c r="AK538" s="1413"/>
      <c r="AL538" s="1413"/>
      <c r="AM538" s="1413"/>
      <c r="AN538" s="1413"/>
    </row>
    <row r="539" spans="7:40">
      <c r="G539" s="1414"/>
      <c r="H539" s="1414"/>
      <c r="I539" s="1413"/>
      <c r="J539" s="1414"/>
      <c r="K539" s="1414"/>
      <c r="L539" s="1413"/>
      <c r="M539" s="1413"/>
      <c r="N539" s="1414"/>
      <c r="O539" s="1413"/>
      <c r="P539" s="1414"/>
      <c r="Q539" s="1414"/>
      <c r="R539" s="1414"/>
      <c r="S539" s="1414"/>
      <c r="T539" s="1414"/>
      <c r="U539" s="1414"/>
      <c r="V539" s="1414"/>
      <c r="W539" s="1414"/>
      <c r="X539" s="1414"/>
      <c r="Y539" s="1414"/>
      <c r="Z539" s="1413"/>
      <c r="AA539" s="1413"/>
      <c r="AB539" s="1413"/>
      <c r="AC539" s="1413"/>
      <c r="AD539" s="1413"/>
      <c r="AE539" s="1413"/>
      <c r="AF539" s="1413"/>
      <c r="AG539" s="1413"/>
      <c r="AH539" s="1413"/>
      <c r="AI539" s="1413"/>
      <c r="AJ539" s="1413"/>
      <c r="AK539" s="1413"/>
      <c r="AL539" s="1413"/>
      <c r="AM539" s="1413"/>
      <c r="AN539" s="1413"/>
    </row>
    <row r="540" spans="7:40">
      <c r="G540" s="1414"/>
      <c r="H540" s="1414"/>
      <c r="I540" s="1413"/>
      <c r="J540" s="1414"/>
      <c r="K540" s="1414"/>
      <c r="L540" s="1413"/>
      <c r="M540" s="1413"/>
      <c r="N540" s="1414"/>
      <c r="O540" s="1413"/>
      <c r="P540" s="1414"/>
      <c r="Q540" s="1414"/>
      <c r="R540" s="1414"/>
      <c r="S540" s="1414"/>
      <c r="T540" s="1414"/>
      <c r="U540" s="1414"/>
      <c r="V540" s="1414"/>
      <c r="W540" s="1414"/>
      <c r="X540" s="1414"/>
      <c r="Y540" s="1414"/>
      <c r="Z540" s="1413"/>
      <c r="AA540" s="1413"/>
      <c r="AB540" s="1413"/>
      <c r="AC540" s="1413"/>
      <c r="AD540" s="1413"/>
      <c r="AE540" s="1413"/>
      <c r="AF540" s="1413"/>
      <c r="AG540" s="1413"/>
      <c r="AH540" s="1413"/>
      <c r="AI540" s="1413"/>
      <c r="AJ540" s="1413"/>
      <c r="AK540" s="1413"/>
      <c r="AL540" s="1413"/>
      <c r="AM540" s="1413"/>
      <c r="AN540" s="1413"/>
    </row>
    <row r="541" spans="7:40">
      <c r="G541" s="1414"/>
      <c r="H541" s="1414"/>
      <c r="I541" s="1413"/>
      <c r="J541" s="1414"/>
      <c r="K541" s="1414"/>
      <c r="L541" s="1413"/>
      <c r="M541" s="1413"/>
      <c r="N541" s="1414"/>
      <c r="O541" s="1413"/>
      <c r="P541" s="1414"/>
      <c r="Q541" s="1414"/>
      <c r="R541" s="1414"/>
      <c r="S541" s="1414"/>
      <c r="T541" s="1414"/>
      <c r="U541" s="1414"/>
      <c r="V541" s="1414"/>
      <c r="W541" s="1414"/>
      <c r="X541" s="1414"/>
      <c r="Y541" s="1414"/>
      <c r="Z541" s="1413"/>
      <c r="AA541" s="1413"/>
      <c r="AB541" s="1413"/>
      <c r="AC541" s="1413"/>
      <c r="AD541" s="1413"/>
      <c r="AE541" s="1413"/>
      <c r="AF541" s="1413"/>
      <c r="AG541" s="1413"/>
      <c r="AH541" s="1413"/>
      <c r="AI541" s="1413"/>
      <c r="AJ541" s="1413"/>
      <c r="AK541" s="1413"/>
      <c r="AL541" s="1413"/>
      <c r="AM541" s="1413"/>
      <c r="AN541" s="1413"/>
    </row>
    <row r="542" spans="7:40">
      <c r="G542" s="1414"/>
      <c r="H542" s="1414"/>
      <c r="I542" s="1413"/>
      <c r="J542" s="1414"/>
      <c r="K542" s="1414"/>
      <c r="L542" s="1413"/>
      <c r="M542" s="1413"/>
      <c r="N542" s="1414"/>
      <c r="O542" s="1413"/>
      <c r="P542" s="1414"/>
      <c r="Q542" s="1414"/>
      <c r="R542" s="1414"/>
      <c r="S542" s="1414"/>
      <c r="T542" s="1414"/>
      <c r="U542" s="1414"/>
      <c r="V542" s="1414"/>
      <c r="W542" s="1414"/>
      <c r="X542" s="1414"/>
      <c r="Y542" s="1414"/>
      <c r="Z542" s="1413"/>
      <c r="AA542" s="1413"/>
      <c r="AB542" s="1413"/>
      <c r="AC542" s="1413"/>
      <c r="AD542" s="1413"/>
      <c r="AE542" s="1413"/>
      <c r="AF542" s="1413"/>
      <c r="AG542" s="1413"/>
      <c r="AH542" s="1413"/>
      <c r="AI542" s="1413"/>
      <c r="AJ542" s="1413"/>
      <c r="AK542" s="1413"/>
      <c r="AL542" s="1413"/>
      <c r="AM542" s="1413"/>
      <c r="AN542" s="1413"/>
    </row>
    <row r="543" spans="7:40">
      <c r="G543" s="1414"/>
      <c r="H543" s="1414"/>
      <c r="I543" s="1413"/>
      <c r="J543" s="1414"/>
      <c r="K543" s="1414"/>
      <c r="L543" s="1413"/>
      <c r="M543" s="1413"/>
      <c r="N543" s="1414"/>
      <c r="O543" s="1413"/>
      <c r="P543" s="1414"/>
      <c r="Q543" s="1414"/>
      <c r="R543" s="1414"/>
      <c r="S543" s="1414"/>
      <c r="T543" s="1414"/>
      <c r="U543" s="1414"/>
      <c r="V543" s="1414"/>
      <c r="W543" s="1414"/>
      <c r="X543" s="1414"/>
      <c r="Y543" s="1414"/>
      <c r="Z543" s="1413"/>
      <c r="AA543" s="1413"/>
      <c r="AB543" s="1413"/>
      <c r="AC543" s="1413"/>
      <c r="AD543" s="1413"/>
      <c r="AE543" s="1413"/>
      <c r="AF543" s="1413"/>
      <c r="AG543" s="1413"/>
      <c r="AH543" s="1413"/>
      <c r="AI543" s="1413"/>
      <c r="AJ543" s="1413"/>
      <c r="AK543" s="1413"/>
      <c r="AL543" s="1413"/>
      <c r="AM543" s="1413"/>
      <c r="AN543" s="1413"/>
    </row>
    <row r="544" spans="7:40">
      <c r="G544" s="1414"/>
      <c r="H544" s="1414"/>
      <c r="I544" s="1413"/>
      <c r="J544" s="1414"/>
      <c r="K544" s="1414"/>
      <c r="L544" s="1413"/>
      <c r="M544" s="1413"/>
      <c r="N544" s="1414"/>
      <c r="O544" s="1413"/>
      <c r="P544" s="1414"/>
      <c r="Q544" s="1414"/>
      <c r="R544" s="1414"/>
      <c r="S544" s="1414"/>
      <c r="T544" s="1414"/>
      <c r="U544" s="1414"/>
      <c r="V544" s="1414"/>
      <c r="W544" s="1414"/>
      <c r="X544" s="1414"/>
      <c r="Y544" s="1414"/>
      <c r="Z544" s="1413"/>
      <c r="AA544" s="1413"/>
      <c r="AB544" s="1413"/>
      <c r="AC544" s="1413"/>
      <c r="AD544" s="1413"/>
      <c r="AE544" s="1413"/>
      <c r="AF544" s="1413"/>
      <c r="AG544" s="1413"/>
      <c r="AH544" s="1413"/>
      <c r="AI544" s="1413"/>
      <c r="AJ544" s="1413"/>
      <c r="AK544" s="1413"/>
      <c r="AL544" s="1413"/>
      <c r="AM544" s="1413"/>
      <c r="AN544" s="1413"/>
    </row>
    <row r="545" spans="7:40">
      <c r="G545" s="1414"/>
      <c r="H545" s="1414"/>
      <c r="I545" s="1413"/>
      <c r="J545" s="1414"/>
      <c r="K545" s="1414"/>
      <c r="L545" s="1413"/>
      <c r="M545" s="1413"/>
      <c r="N545" s="1414"/>
      <c r="O545" s="1413"/>
      <c r="P545" s="1414"/>
      <c r="Q545" s="1414"/>
      <c r="R545" s="1414"/>
      <c r="S545" s="1414"/>
      <c r="T545" s="1414"/>
      <c r="U545" s="1414"/>
      <c r="V545" s="1414"/>
      <c r="W545" s="1414"/>
      <c r="X545" s="1414"/>
      <c r="Y545" s="1414"/>
      <c r="Z545" s="1413"/>
      <c r="AA545" s="1413"/>
      <c r="AB545" s="1413"/>
      <c r="AC545" s="1413"/>
      <c r="AD545" s="1413"/>
      <c r="AE545" s="1413"/>
      <c r="AF545" s="1413"/>
      <c r="AG545" s="1413"/>
      <c r="AH545" s="1413"/>
      <c r="AI545" s="1413"/>
      <c r="AJ545" s="1413"/>
      <c r="AK545" s="1413"/>
      <c r="AL545" s="1413"/>
      <c r="AM545" s="1413"/>
      <c r="AN545" s="1413"/>
    </row>
    <row r="546" spans="7:40">
      <c r="G546" s="1414"/>
      <c r="H546" s="1414"/>
      <c r="I546" s="1413"/>
      <c r="J546" s="1414"/>
      <c r="K546" s="1414"/>
      <c r="L546" s="1413"/>
      <c r="M546" s="1413"/>
      <c r="N546" s="1414"/>
      <c r="O546" s="1413"/>
      <c r="P546" s="1414"/>
      <c r="Q546" s="1414"/>
      <c r="R546" s="1414"/>
      <c r="S546" s="1414"/>
      <c r="T546" s="1414"/>
      <c r="U546" s="1414"/>
      <c r="V546" s="1414"/>
      <c r="W546" s="1414"/>
      <c r="X546" s="1414"/>
      <c r="Y546" s="1414"/>
      <c r="Z546" s="1413"/>
      <c r="AA546" s="1413"/>
      <c r="AB546" s="1413"/>
      <c r="AC546" s="1413"/>
      <c r="AD546" s="1413"/>
      <c r="AE546" s="1413"/>
      <c r="AF546" s="1413"/>
      <c r="AG546" s="1413"/>
      <c r="AH546" s="1413"/>
      <c r="AI546" s="1413"/>
      <c r="AJ546" s="1413"/>
      <c r="AK546" s="1413"/>
      <c r="AL546" s="1413"/>
      <c r="AM546" s="1413"/>
      <c r="AN546" s="1413"/>
    </row>
    <row r="547" spans="7:40">
      <c r="G547" s="1414"/>
      <c r="H547" s="1414"/>
      <c r="I547" s="1413"/>
      <c r="J547" s="1414"/>
      <c r="K547" s="1414"/>
      <c r="L547" s="1413"/>
      <c r="M547" s="1413"/>
      <c r="N547" s="1414"/>
      <c r="O547" s="1413"/>
      <c r="P547" s="1414"/>
      <c r="Q547" s="1414"/>
      <c r="R547" s="1414"/>
      <c r="S547" s="1414"/>
      <c r="T547" s="1414"/>
      <c r="U547" s="1414"/>
      <c r="V547" s="1414"/>
      <c r="W547" s="1414"/>
      <c r="X547" s="1414"/>
      <c r="Y547" s="1414"/>
      <c r="Z547" s="1413"/>
      <c r="AA547" s="1413"/>
      <c r="AB547" s="1413"/>
      <c r="AC547" s="1413"/>
      <c r="AD547" s="1413"/>
      <c r="AE547" s="1413"/>
      <c r="AF547" s="1413"/>
      <c r="AG547" s="1413"/>
      <c r="AH547" s="1413"/>
      <c r="AI547" s="1413"/>
      <c r="AJ547" s="1413"/>
      <c r="AK547" s="1413"/>
      <c r="AL547" s="1413"/>
      <c r="AM547" s="1413"/>
      <c r="AN547" s="1413"/>
    </row>
    <row r="548" spans="7:40">
      <c r="G548" s="1414"/>
      <c r="H548" s="1414"/>
      <c r="I548" s="1413"/>
      <c r="J548" s="1414"/>
      <c r="K548" s="1414"/>
      <c r="L548" s="1413"/>
      <c r="M548" s="1413"/>
      <c r="N548" s="1414"/>
      <c r="O548" s="1413"/>
      <c r="P548" s="1414"/>
      <c r="Q548" s="1414"/>
      <c r="R548" s="1414"/>
      <c r="S548" s="1414"/>
      <c r="T548" s="1414"/>
      <c r="U548" s="1414"/>
      <c r="V548" s="1414"/>
      <c r="W548" s="1414"/>
      <c r="X548" s="1414"/>
      <c r="Y548" s="1414"/>
      <c r="Z548" s="1413"/>
      <c r="AA548" s="1413"/>
      <c r="AB548" s="1413"/>
      <c r="AC548" s="1413"/>
      <c r="AD548" s="1413"/>
      <c r="AE548" s="1413"/>
      <c r="AF548" s="1413"/>
      <c r="AG548" s="1413"/>
      <c r="AH548" s="1413"/>
      <c r="AI548" s="1413"/>
      <c r="AJ548" s="1413"/>
      <c r="AK548" s="1413"/>
      <c r="AL548" s="1413"/>
      <c r="AM548" s="1413"/>
      <c r="AN548" s="1413"/>
    </row>
    <row r="549" spans="7:40">
      <c r="G549" s="1414"/>
      <c r="H549" s="1414"/>
      <c r="I549" s="1413"/>
      <c r="J549" s="1414"/>
      <c r="K549" s="1414"/>
      <c r="L549" s="1413"/>
      <c r="M549" s="1413"/>
      <c r="N549" s="1414"/>
      <c r="O549" s="1413"/>
      <c r="P549" s="1414"/>
      <c r="Q549" s="1414"/>
      <c r="R549" s="1414"/>
      <c r="S549" s="1414"/>
      <c r="T549" s="1414"/>
      <c r="U549" s="1414"/>
      <c r="V549" s="1414"/>
      <c r="W549" s="1414"/>
      <c r="X549" s="1414"/>
      <c r="Y549" s="1414"/>
      <c r="Z549" s="1413"/>
      <c r="AA549" s="1413"/>
      <c r="AB549" s="1413"/>
      <c r="AC549" s="1413"/>
      <c r="AD549" s="1413"/>
      <c r="AE549" s="1413"/>
      <c r="AF549" s="1413"/>
      <c r="AG549" s="1413"/>
      <c r="AH549" s="1413"/>
      <c r="AI549" s="1413"/>
      <c r="AJ549" s="1413"/>
      <c r="AK549" s="1413"/>
      <c r="AL549" s="1413"/>
      <c r="AM549" s="1413"/>
      <c r="AN549" s="1413"/>
    </row>
    <row r="550" spans="7:40">
      <c r="G550" s="1414"/>
      <c r="H550" s="1414"/>
      <c r="I550" s="1413"/>
      <c r="J550" s="1414"/>
      <c r="K550" s="1414"/>
      <c r="L550" s="1413"/>
      <c r="M550" s="1413"/>
      <c r="N550" s="1414"/>
      <c r="O550" s="1413"/>
      <c r="P550" s="1414"/>
      <c r="Q550" s="1414"/>
      <c r="R550" s="1414"/>
      <c r="S550" s="1414"/>
      <c r="T550" s="1414"/>
      <c r="U550" s="1414"/>
      <c r="V550" s="1414"/>
      <c r="W550" s="1414"/>
      <c r="X550" s="1414"/>
      <c r="Y550" s="1414"/>
      <c r="Z550" s="1413"/>
      <c r="AA550" s="1413"/>
      <c r="AB550" s="1413"/>
      <c r="AC550" s="1413"/>
      <c r="AD550" s="1413"/>
      <c r="AE550" s="1413"/>
      <c r="AF550" s="1413"/>
      <c r="AG550" s="1413"/>
      <c r="AH550" s="1413"/>
      <c r="AI550" s="1413"/>
      <c r="AJ550" s="1413"/>
      <c r="AK550" s="1413"/>
      <c r="AL550" s="1413"/>
      <c r="AM550" s="1413"/>
      <c r="AN550" s="1413"/>
    </row>
    <row r="551" spans="7:40">
      <c r="G551" s="1414"/>
      <c r="H551" s="1414"/>
      <c r="I551" s="1413"/>
      <c r="J551" s="1414"/>
      <c r="K551" s="1414"/>
      <c r="L551" s="1413"/>
      <c r="M551" s="1413"/>
      <c r="N551" s="1414"/>
      <c r="O551" s="1413"/>
      <c r="P551" s="1414"/>
      <c r="Q551" s="1414"/>
      <c r="R551" s="1414"/>
      <c r="S551" s="1414"/>
      <c r="T551" s="1414"/>
      <c r="U551" s="1414"/>
      <c r="V551" s="1414"/>
      <c r="W551" s="1414"/>
      <c r="X551" s="1414"/>
      <c r="Y551" s="1414"/>
      <c r="Z551" s="1413"/>
      <c r="AA551" s="1413"/>
      <c r="AB551" s="1413"/>
      <c r="AC551" s="1413"/>
      <c r="AD551" s="1413"/>
      <c r="AE551" s="1413"/>
      <c r="AF551" s="1413"/>
      <c r="AG551" s="1413"/>
      <c r="AH551" s="1413"/>
      <c r="AI551" s="1413"/>
      <c r="AJ551" s="1413"/>
      <c r="AK551" s="1413"/>
      <c r="AL551" s="1413"/>
      <c r="AM551" s="1413"/>
      <c r="AN551" s="1413"/>
    </row>
    <row r="552" spans="7:40">
      <c r="G552" s="1414"/>
      <c r="H552" s="1414"/>
      <c r="I552" s="1413"/>
      <c r="J552" s="1414"/>
      <c r="K552" s="1414"/>
      <c r="L552" s="1413"/>
      <c r="M552" s="1413"/>
      <c r="N552" s="1414"/>
      <c r="O552" s="1413"/>
      <c r="P552" s="1414"/>
      <c r="Q552" s="1414"/>
      <c r="R552" s="1414"/>
      <c r="S552" s="1414"/>
      <c r="T552" s="1414"/>
      <c r="U552" s="1414"/>
      <c r="V552" s="1414"/>
      <c r="W552" s="1414"/>
      <c r="X552" s="1414"/>
      <c r="Y552" s="1414"/>
      <c r="Z552" s="1413"/>
      <c r="AA552" s="1413"/>
      <c r="AB552" s="1413"/>
      <c r="AC552" s="1413"/>
      <c r="AD552" s="1413"/>
      <c r="AE552" s="1413"/>
      <c r="AF552" s="1413"/>
      <c r="AG552" s="1413"/>
      <c r="AH552" s="1413"/>
      <c r="AI552" s="1413"/>
      <c r="AJ552" s="1413"/>
      <c r="AK552" s="1413"/>
      <c r="AL552" s="1413"/>
      <c r="AM552" s="1413"/>
      <c r="AN552" s="1413"/>
    </row>
    <row r="553" spans="7:40">
      <c r="G553" s="1414"/>
      <c r="H553" s="1414"/>
      <c r="I553" s="1413"/>
      <c r="J553" s="1414"/>
      <c r="K553" s="1414"/>
      <c r="L553" s="1413"/>
      <c r="M553" s="1413"/>
      <c r="N553" s="1414"/>
      <c r="O553" s="1413"/>
      <c r="P553" s="1414"/>
      <c r="Q553" s="1414"/>
      <c r="R553" s="1414"/>
      <c r="S553" s="1414"/>
      <c r="T553" s="1414"/>
      <c r="U553" s="1414"/>
      <c r="V553" s="1414"/>
      <c r="W553" s="1414"/>
      <c r="X553" s="1414"/>
      <c r="Y553" s="1414"/>
      <c r="Z553" s="1413"/>
      <c r="AA553" s="1413"/>
      <c r="AB553" s="1413"/>
      <c r="AC553" s="1413"/>
      <c r="AD553" s="1413"/>
      <c r="AE553" s="1413"/>
      <c r="AF553" s="1413"/>
      <c r="AG553" s="1413"/>
      <c r="AH553" s="1413"/>
      <c r="AI553" s="1413"/>
      <c r="AJ553" s="1413"/>
      <c r="AK553" s="1413"/>
      <c r="AL553" s="1413"/>
      <c r="AM553" s="1413"/>
      <c r="AN553" s="1413"/>
    </row>
    <row r="554" spans="7:40">
      <c r="G554" s="1414"/>
      <c r="H554" s="1414"/>
      <c r="I554" s="1413"/>
      <c r="J554" s="1414"/>
      <c r="K554" s="1414"/>
      <c r="L554" s="1413"/>
      <c r="M554" s="1413"/>
      <c r="N554" s="1414"/>
      <c r="O554" s="1413"/>
      <c r="P554" s="1414"/>
      <c r="Q554" s="1414"/>
      <c r="R554" s="1414"/>
      <c r="S554" s="1414"/>
      <c r="T554" s="1414"/>
      <c r="U554" s="1414"/>
      <c r="V554" s="1414"/>
      <c r="W554" s="1414"/>
      <c r="X554" s="1414"/>
      <c r="Y554" s="1414"/>
      <c r="Z554" s="1413"/>
      <c r="AA554" s="1413"/>
      <c r="AB554" s="1413"/>
      <c r="AC554" s="1413"/>
      <c r="AD554" s="1413"/>
      <c r="AE554" s="1413"/>
      <c r="AF554" s="1413"/>
      <c r="AG554" s="1413"/>
      <c r="AH554" s="1413"/>
      <c r="AI554" s="1413"/>
      <c r="AJ554" s="1413"/>
      <c r="AK554" s="1413"/>
      <c r="AL554" s="1413"/>
      <c r="AM554" s="1413"/>
      <c r="AN554" s="1413"/>
    </row>
    <row r="555" spans="7:40">
      <c r="G555" s="1414"/>
      <c r="H555" s="1414"/>
      <c r="I555" s="1413"/>
      <c r="J555" s="1414"/>
      <c r="K555" s="1414"/>
      <c r="L555" s="1413"/>
      <c r="M555" s="1413"/>
      <c r="N555" s="1414"/>
      <c r="O555" s="1413"/>
      <c r="P555" s="1414"/>
      <c r="Q555" s="1414"/>
      <c r="R555" s="1414"/>
      <c r="S555" s="1414"/>
      <c r="T555" s="1414"/>
      <c r="U555" s="1414"/>
      <c r="V555" s="1414"/>
      <c r="W555" s="1414"/>
      <c r="X555" s="1414"/>
      <c r="Y555" s="1414"/>
      <c r="Z555" s="1413"/>
      <c r="AA555" s="1413"/>
      <c r="AB555" s="1413"/>
      <c r="AC555" s="1413"/>
      <c r="AD555" s="1413"/>
      <c r="AE555" s="1413"/>
      <c r="AF555" s="1413"/>
      <c r="AG555" s="1413"/>
      <c r="AH555" s="1413"/>
      <c r="AI555" s="1413"/>
      <c r="AJ555" s="1413"/>
      <c r="AK555" s="1413"/>
      <c r="AL555" s="1413"/>
      <c r="AM555" s="1413"/>
      <c r="AN555" s="1413"/>
    </row>
    <row r="556" spans="7:40">
      <c r="G556" s="1414"/>
      <c r="H556" s="1414"/>
      <c r="I556" s="1413"/>
      <c r="J556" s="1414"/>
      <c r="K556" s="1414"/>
      <c r="L556" s="1413"/>
      <c r="M556" s="1413"/>
      <c r="N556" s="1414"/>
      <c r="O556" s="1413"/>
      <c r="P556" s="1414"/>
      <c r="Q556" s="1414"/>
      <c r="R556" s="1414"/>
      <c r="S556" s="1414"/>
      <c r="T556" s="1414"/>
      <c r="U556" s="1414"/>
      <c r="V556" s="1414"/>
      <c r="W556" s="1414"/>
      <c r="X556" s="1414"/>
      <c r="Y556" s="1414"/>
      <c r="Z556" s="1413"/>
      <c r="AA556" s="1413"/>
      <c r="AB556" s="1413"/>
      <c r="AC556" s="1413"/>
      <c r="AD556" s="1413"/>
      <c r="AE556" s="1413"/>
      <c r="AF556" s="1413"/>
      <c r="AG556" s="1413"/>
      <c r="AH556" s="1413"/>
      <c r="AI556" s="1413"/>
      <c r="AJ556" s="1413"/>
      <c r="AK556" s="1413"/>
      <c r="AL556" s="1413"/>
      <c r="AM556" s="1413"/>
      <c r="AN556" s="1413"/>
    </row>
    <row r="557" spans="7:40">
      <c r="G557" s="1414"/>
      <c r="H557" s="1414"/>
      <c r="I557" s="1413"/>
      <c r="J557" s="1414"/>
      <c r="K557" s="1414"/>
      <c r="L557" s="1413"/>
      <c r="M557" s="1413"/>
      <c r="N557" s="1414"/>
      <c r="O557" s="1413"/>
      <c r="P557" s="1414"/>
      <c r="Q557" s="1414"/>
      <c r="R557" s="1414"/>
      <c r="S557" s="1414"/>
      <c r="T557" s="1414"/>
      <c r="U557" s="1414"/>
      <c r="V557" s="1414"/>
      <c r="W557" s="1414"/>
      <c r="X557" s="1414"/>
      <c r="Y557" s="1414"/>
      <c r="Z557" s="1413"/>
      <c r="AA557" s="1413"/>
      <c r="AB557" s="1413"/>
      <c r="AC557" s="1413"/>
      <c r="AD557" s="1413"/>
      <c r="AE557" s="1413"/>
      <c r="AF557" s="1413"/>
      <c r="AG557" s="1413"/>
      <c r="AH557" s="1413"/>
      <c r="AI557" s="1413"/>
      <c r="AJ557" s="1413"/>
      <c r="AK557" s="1413"/>
      <c r="AL557" s="1413"/>
      <c r="AM557" s="1413"/>
      <c r="AN557" s="1413"/>
    </row>
    <row r="558" spans="7:40">
      <c r="G558" s="1414"/>
      <c r="H558" s="1414"/>
      <c r="I558" s="1413"/>
      <c r="J558" s="1414"/>
      <c r="K558" s="1414"/>
      <c r="L558" s="1413"/>
      <c r="M558" s="1413"/>
      <c r="N558" s="1414"/>
      <c r="O558" s="1413"/>
      <c r="P558" s="1414"/>
      <c r="Q558" s="1414"/>
      <c r="R558" s="1414"/>
      <c r="S558" s="1414"/>
      <c r="T558" s="1414"/>
      <c r="U558" s="1414"/>
      <c r="V558" s="1414"/>
      <c r="W558" s="1414"/>
      <c r="X558" s="1414"/>
      <c r="Y558" s="1414"/>
      <c r="Z558" s="1413"/>
      <c r="AA558" s="1413"/>
      <c r="AB558" s="1413"/>
      <c r="AC558" s="1413"/>
      <c r="AD558" s="1413"/>
      <c r="AE558" s="1413"/>
      <c r="AF558" s="1413"/>
      <c r="AG558" s="1413"/>
      <c r="AH558" s="1413"/>
      <c r="AI558" s="1413"/>
      <c r="AJ558" s="1413"/>
      <c r="AK558" s="1413"/>
      <c r="AL558" s="1413"/>
      <c r="AM558" s="1413"/>
      <c r="AN558" s="1413"/>
    </row>
    <row r="559" spans="7:40">
      <c r="G559" s="1414"/>
      <c r="H559" s="1414"/>
      <c r="I559" s="1413"/>
      <c r="J559" s="1414"/>
      <c r="K559" s="1414"/>
      <c r="L559" s="1413"/>
      <c r="M559" s="1413"/>
      <c r="N559" s="1414"/>
      <c r="O559" s="1413"/>
      <c r="P559" s="1414"/>
      <c r="Q559" s="1414"/>
      <c r="R559" s="1414"/>
      <c r="S559" s="1414"/>
      <c r="T559" s="1414"/>
      <c r="U559" s="1414"/>
      <c r="V559" s="1414"/>
      <c r="W559" s="1414"/>
      <c r="X559" s="1414"/>
      <c r="Y559" s="1414"/>
      <c r="Z559" s="1413"/>
      <c r="AA559" s="1413"/>
      <c r="AB559" s="1413"/>
      <c r="AC559" s="1413"/>
      <c r="AD559" s="1413"/>
      <c r="AE559" s="1413"/>
      <c r="AF559" s="1413"/>
      <c r="AG559" s="1413"/>
      <c r="AH559" s="1413"/>
      <c r="AI559" s="1413"/>
      <c r="AJ559" s="1413"/>
      <c r="AK559" s="1413"/>
      <c r="AL559" s="1413"/>
      <c r="AM559" s="1413"/>
      <c r="AN559" s="1413"/>
    </row>
    <row r="560" spans="7:40">
      <c r="G560" s="1414"/>
      <c r="H560" s="1414"/>
      <c r="I560" s="1413"/>
      <c r="J560" s="1414"/>
      <c r="K560" s="1414"/>
      <c r="L560" s="1413"/>
      <c r="M560" s="1413"/>
      <c r="N560" s="1414"/>
      <c r="O560" s="1413"/>
      <c r="P560" s="1414"/>
      <c r="Q560" s="1414"/>
      <c r="R560" s="1414"/>
      <c r="S560" s="1414"/>
      <c r="T560" s="1414"/>
      <c r="U560" s="1414"/>
      <c r="V560" s="1414"/>
      <c r="W560" s="1414"/>
      <c r="X560" s="1414"/>
      <c r="Y560" s="1414"/>
      <c r="Z560" s="1413"/>
      <c r="AA560" s="1413"/>
      <c r="AB560" s="1413"/>
      <c r="AC560" s="1413"/>
      <c r="AD560" s="1413"/>
      <c r="AE560" s="1413"/>
      <c r="AF560" s="1413"/>
      <c r="AG560" s="1413"/>
      <c r="AH560" s="1413"/>
      <c r="AI560" s="1413"/>
      <c r="AJ560" s="1413"/>
      <c r="AK560" s="1413"/>
      <c r="AL560" s="1413"/>
      <c r="AM560" s="1413"/>
      <c r="AN560" s="1413"/>
    </row>
    <row r="561" spans="7:40">
      <c r="G561" s="1414"/>
      <c r="H561" s="1414"/>
      <c r="I561" s="1413"/>
      <c r="J561" s="1414"/>
      <c r="K561" s="1414"/>
      <c r="L561" s="1413"/>
      <c r="M561" s="1413"/>
      <c r="N561" s="1414"/>
      <c r="O561" s="1413"/>
      <c r="P561" s="1414"/>
      <c r="Q561" s="1414"/>
      <c r="R561" s="1414"/>
      <c r="S561" s="1414"/>
      <c r="T561" s="1414"/>
      <c r="U561" s="1414"/>
      <c r="V561" s="1414"/>
      <c r="W561" s="1414"/>
      <c r="X561" s="1414"/>
      <c r="Y561" s="1414"/>
      <c r="Z561" s="1413"/>
      <c r="AA561" s="1413"/>
      <c r="AB561" s="1413"/>
      <c r="AC561" s="1413"/>
      <c r="AD561" s="1413"/>
      <c r="AE561" s="1413"/>
      <c r="AF561" s="1413"/>
      <c r="AG561" s="1413"/>
      <c r="AH561" s="1413"/>
      <c r="AI561" s="1413"/>
      <c r="AJ561" s="1413"/>
      <c r="AK561" s="1413"/>
      <c r="AL561" s="1413"/>
      <c r="AM561" s="1413"/>
      <c r="AN561" s="1413"/>
    </row>
    <row r="562" spans="7:40">
      <c r="G562" s="1414"/>
      <c r="H562" s="1414"/>
      <c r="I562" s="1413"/>
      <c r="J562" s="1414"/>
      <c r="K562" s="1414"/>
      <c r="L562" s="1413"/>
      <c r="M562" s="1413"/>
      <c r="N562" s="1414"/>
      <c r="O562" s="1413"/>
      <c r="P562" s="1414"/>
      <c r="Q562" s="1414"/>
      <c r="R562" s="1414"/>
      <c r="S562" s="1414"/>
      <c r="T562" s="1414"/>
      <c r="U562" s="1414"/>
      <c r="V562" s="1414"/>
      <c r="W562" s="1414"/>
      <c r="X562" s="1414"/>
      <c r="Y562" s="1414"/>
      <c r="Z562" s="1413"/>
      <c r="AA562" s="1413"/>
      <c r="AB562" s="1413"/>
      <c r="AC562" s="1413"/>
      <c r="AD562" s="1413"/>
      <c r="AE562" s="1413"/>
      <c r="AF562" s="1413"/>
      <c r="AG562" s="1413"/>
      <c r="AH562" s="1413"/>
      <c r="AI562" s="1413"/>
      <c r="AJ562" s="1413"/>
      <c r="AK562" s="1413"/>
      <c r="AL562" s="1413"/>
      <c r="AM562" s="1413"/>
      <c r="AN562" s="1413"/>
    </row>
    <row r="563" spans="7:40">
      <c r="G563" s="1414"/>
      <c r="H563" s="1414"/>
      <c r="I563" s="1413"/>
      <c r="J563" s="1414"/>
      <c r="K563" s="1414"/>
      <c r="L563" s="1413"/>
      <c r="M563" s="1413"/>
      <c r="N563" s="1414"/>
      <c r="O563" s="1413"/>
      <c r="P563" s="1414"/>
      <c r="Q563" s="1414"/>
      <c r="R563" s="1414"/>
      <c r="S563" s="1414"/>
      <c r="T563" s="1414"/>
      <c r="U563" s="1414"/>
      <c r="V563" s="1414"/>
      <c r="W563" s="1414"/>
      <c r="X563" s="1414"/>
      <c r="Y563" s="1414"/>
      <c r="Z563" s="1413"/>
      <c r="AA563" s="1413"/>
      <c r="AB563" s="1413"/>
      <c r="AC563" s="1413"/>
      <c r="AD563" s="1413"/>
      <c r="AE563" s="1413"/>
      <c r="AF563" s="1413"/>
      <c r="AG563" s="1413"/>
      <c r="AH563" s="1413"/>
      <c r="AI563" s="1413"/>
      <c r="AJ563" s="1413"/>
      <c r="AK563" s="1413"/>
      <c r="AL563" s="1413"/>
      <c r="AM563" s="1413"/>
      <c r="AN563" s="1413"/>
    </row>
    <row r="564" spans="7:40">
      <c r="G564" s="1414"/>
      <c r="H564" s="1414"/>
      <c r="I564" s="1413"/>
      <c r="J564" s="1414"/>
      <c r="K564" s="1414"/>
      <c r="L564" s="1413"/>
      <c r="M564" s="1413"/>
      <c r="N564" s="1414"/>
      <c r="O564" s="1413"/>
      <c r="P564" s="1414"/>
      <c r="Q564" s="1414"/>
      <c r="R564" s="1414"/>
      <c r="S564" s="1414"/>
      <c r="T564" s="1414"/>
      <c r="U564" s="1414"/>
      <c r="V564" s="1414"/>
      <c r="W564" s="1414"/>
      <c r="X564" s="1414"/>
      <c r="Y564" s="1414"/>
      <c r="Z564" s="1413"/>
      <c r="AA564" s="1413"/>
      <c r="AB564" s="1413"/>
      <c r="AC564" s="1413"/>
      <c r="AD564" s="1413"/>
      <c r="AE564" s="1413"/>
      <c r="AF564" s="1413"/>
      <c r="AG564" s="1413"/>
      <c r="AH564" s="1413"/>
      <c r="AI564" s="1413"/>
      <c r="AJ564" s="1413"/>
      <c r="AK564" s="1413"/>
      <c r="AL564" s="1413"/>
      <c r="AM564" s="1413"/>
      <c r="AN564" s="1413"/>
    </row>
    <row r="565" spans="7:40">
      <c r="G565" s="1414"/>
      <c r="H565" s="1414"/>
      <c r="I565" s="1413"/>
      <c r="J565" s="1414"/>
      <c r="K565" s="1414"/>
      <c r="L565" s="1413"/>
      <c r="M565" s="1413"/>
      <c r="N565" s="1414"/>
      <c r="O565" s="1413"/>
      <c r="P565" s="1414"/>
      <c r="Q565" s="1414"/>
      <c r="R565" s="1414"/>
      <c r="S565" s="1414"/>
      <c r="T565" s="1414"/>
      <c r="U565" s="1414"/>
      <c r="V565" s="1414"/>
      <c r="W565" s="1414"/>
      <c r="X565" s="1414"/>
      <c r="Y565" s="1414"/>
      <c r="Z565" s="1413"/>
      <c r="AA565" s="1413"/>
      <c r="AB565" s="1413"/>
      <c r="AC565" s="1413"/>
      <c r="AD565" s="1413"/>
      <c r="AE565" s="1413"/>
      <c r="AF565" s="1413"/>
      <c r="AG565" s="1413"/>
      <c r="AH565" s="1413"/>
      <c r="AI565" s="1413"/>
      <c r="AJ565" s="1413"/>
      <c r="AK565" s="1413"/>
      <c r="AL565" s="1413"/>
      <c r="AM565" s="1413"/>
      <c r="AN565" s="1413"/>
    </row>
    <row r="566" spans="7:40">
      <c r="G566" s="1414"/>
      <c r="H566" s="1414"/>
      <c r="I566" s="1413"/>
      <c r="J566" s="1414"/>
      <c r="K566" s="1414"/>
      <c r="L566" s="1413"/>
      <c r="M566" s="1413"/>
      <c r="N566" s="1414"/>
      <c r="O566" s="1413"/>
      <c r="P566" s="1414"/>
      <c r="Q566" s="1414"/>
      <c r="R566" s="1414"/>
      <c r="S566" s="1414"/>
      <c r="T566" s="1414"/>
      <c r="U566" s="1414"/>
      <c r="V566" s="1414"/>
      <c r="W566" s="1414"/>
      <c r="X566" s="1414"/>
      <c r="Y566" s="1414"/>
      <c r="Z566" s="1413"/>
      <c r="AA566" s="1413"/>
      <c r="AB566" s="1413"/>
      <c r="AC566" s="1413"/>
      <c r="AD566" s="1413"/>
      <c r="AE566" s="1413"/>
      <c r="AF566" s="1413"/>
      <c r="AG566" s="1413"/>
      <c r="AH566" s="1413"/>
      <c r="AI566" s="1413"/>
      <c r="AJ566" s="1413"/>
      <c r="AK566" s="1413"/>
      <c r="AL566" s="1413"/>
      <c r="AM566" s="1413"/>
      <c r="AN566" s="1413"/>
    </row>
    <row r="567" spans="7:40">
      <c r="G567" s="1414"/>
      <c r="H567" s="1414"/>
      <c r="I567" s="1413"/>
      <c r="J567" s="1414"/>
      <c r="K567" s="1414"/>
      <c r="L567" s="1413"/>
      <c r="M567" s="1413"/>
      <c r="N567" s="1414"/>
      <c r="O567" s="1413"/>
      <c r="P567" s="1414"/>
      <c r="Q567" s="1414"/>
      <c r="R567" s="1414"/>
      <c r="S567" s="1414"/>
      <c r="T567" s="1414"/>
      <c r="U567" s="1414"/>
      <c r="V567" s="1414"/>
      <c r="W567" s="1414"/>
      <c r="X567" s="1414"/>
      <c r="Y567" s="1414"/>
      <c r="Z567" s="1413"/>
      <c r="AA567" s="1413"/>
      <c r="AB567" s="1413"/>
      <c r="AC567" s="1413"/>
      <c r="AD567" s="1413"/>
      <c r="AE567" s="1413"/>
      <c r="AF567" s="1413"/>
      <c r="AG567" s="1413"/>
      <c r="AH567" s="1413"/>
      <c r="AI567" s="1413"/>
      <c r="AJ567" s="1413"/>
      <c r="AK567" s="1413"/>
      <c r="AL567" s="1413"/>
      <c r="AM567" s="1413"/>
      <c r="AN567" s="1413"/>
    </row>
    <row r="568" spans="7:40">
      <c r="G568" s="1414"/>
      <c r="H568" s="1414"/>
      <c r="I568" s="1413"/>
      <c r="J568" s="1414"/>
      <c r="K568" s="1414"/>
      <c r="L568" s="1413"/>
      <c r="M568" s="1413"/>
      <c r="N568" s="1414"/>
      <c r="O568" s="1413"/>
      <c r="P568" s="1414"/>
      <c r="Q568" s="1414"/>
      <c r="R568" s="1414"/>
      <c r="S568" s="1414"/>
      <c r="T568" s="1414"/>
      <c r="U568" s="1414"/>
      <c r="V568" s="1414"/>
      <c r="W568" s="1414"/>
      <c r="X568" s="1414"/>
      <c r="Y568" s="1414"/>
      <c r="Z568" s="1413"/>
      <c r="AA568" s="1413"/>
      <c r="AB568" s="1413"/>
      <c r="AC568" s="1413"/>
      <c r="AD568" s="1413"/>
      <c r="AE568" s="1413"/>
      <c r="AF568" s="1413"/>
      <c r="AG568" s="1413"/>
      <c r="AH568" s="1413"/>
      <c r="AI568" s="1413"/>
      <c r="AJ568" s="1413"/>
      <c r="AK568" s="1413"/>
      <c r="AL568" s="1413"/>
      <c r="AM568" s="1413"/>
      <c r="AN568" s="1413"/>
    </row>
    <row r="569" spans="7:40">
      <c r="G569" s="1414"/>
      <c r="H569" s="1414"/>
      <c r="I569" s="1413"/>
      <c r="J569" s="1414"/>
      <c r="K569" s="1414"/>
      <c r="L569" s="1413"/>
      <c r="M569" s="1413"/>
      <c r="N569" s="1414"/>
      <c r="O569" s="1413"/>
      <c r="P569" s="1414"/>
      <c r="Q569" s="1414"/>
      <c r="R569" s="1414"/>
      <c r="S569" s="1414"/>
      <c r="T569" s="1414"/>
      <c r="U569" s="1414"/>
      <c r="V569" s="1414"/>
      <c r="W569" s="1414"/>
      <c r="X569" s="1414"/>
      <c r="Y569" s="1414"/>
      <c r="Z569" s="1413"/>
      <c r="AA569" s="1413"/>
      <c r="AB569" s="1413"/>
      <c r="AC569" s="1413"/>
      <c r="AD569" s="1413"/>
      <c r="AE569" s="1413"/>
      <c r="AF569" s="1413"/>
      <c r="AG569" s="1413"/>
      <c r="AH569" s="1413"/>
      <c r="AI569" s="1413"/>
      <c r="AJ569" s="1413"/>
      <c r="AK569" s="1413"/>
      <c r="AL569" s="1413"/>
      <c r="AM569" s="1413"/>
      <c r="AN569" s="1413"/>
    </row>
    <row r="570" spans="7:40">
      <c r="G570" s="1414"/>
      <c r="H570" s="1414"/>
      <c r="I570" s="1413"/>
      <c r="J570" s="1414"/>
      <c r="K570" s="1414"/>
      <c r="L570" s="1413"/>
      <c r="M570" s="1413"/>
      <c r="N570" s="1414"/>
      <c r="O570" s="1413"/>
      <c r="P570" s="1414"/>
      <c r="Q570" s="1414"/>
      <c r="R570" s="1414"/>
      <c r="S570" s="1414"/>
      <c r="T570" s="1414"/>
      <c r="U570" s="1414"/>
      <c r="V570" s="1414"/>
      <c r="W570" s="1414"/>
      <c r="X570" s="1414"/>
      <c r="Y570" s="1414"/>
      <c r="Z570" s="1413"/>
      <c r="AA570" s="1413"/>
      <c r="AB570" s="1413"/>
      <c r="AC570" s="1413"/>
      <c r="AD570" s="1413"/>
      <c r="AE570" s="1413"/>
      <c r="AF570" s="1413"/>
      <c r="AG570" s="1413"/>
      <c r="AH570" s="1413"/>
      <c r="AI570" s="1413"/>
      <c r="AJ570" s="1413"/>
      <c r="AK570" s="1413"/>
      <c r="AL570" s="1413"/>
      <c r="AM570" s="1413"/>
      <c r="AN570" s="1413"/>
    </row>
    <row r="571" spans="7:40">
      <c r="G571" s="1414"/>
      <c r="H571" s="1414"/>
      <c r="I571" s="1413"/>
      <c r="J571" s="1414"/>
      <c r="K571" s="1414"/>
      <c r="L571" s="1413"/>
      <c r="M571" s="1413"/>
      <c r="N571" s="1414"/>
      <c r="O571" s="1413"/>
      <c r="P571" s="1414"/>
      <c r="Q571" s="1414"/>
      <c r="R571" s="1414"/>
      <c r="S571" s="1414"/>
      <c r="T571" s="1414"/>
      <c r="U571" s="1414"/>
      <c r="V571" s="1414"/>
      <c r="W571" s="1414"/>
      <c r="X571" s="1414"/>
      <c r="Y571" s="1414"/>
      <c r="Z571" s="1413"/>
      <c r="AA571" s="1413"/>
      <c r="AB571" s="1413"/>
      <c r="AC571" s="1413"/>
      <c r="AD571" s="1413"/>
      <c r="AE571" s="1413"/>
      <c r="AF571" s="1413"/>
      <c r="AG571" s="1413"/>
      <c r="AH571" s="1413"/>
      <c r="AI571" s="1413"/>
      <c r="AJ571" s="1413"/>
      <c r="AK571" s="1413"/>
      <c r="AL571" s="1413"/>
      <c r="AM571" s="1413"/>
      <c r="AN571" s="1413"/>
    </row>
    <row r="572" spans="7:40">
      <c r="G572" s="1414"/>
      <c r="H572" s="1414"/>
      <c r="I572" s="1413"/>
      <c r="J572" s="1414"/>
      <c r="K572" s="1414"/>
      <c r="L572" s="1413"/>
      <c r="M572" s="1413"/>
      <c r="N572" s="1414"/>
      <c r="O572" s="1413"/>
      <c r="P572" s="1414"/>
      <c r="Q572" s="1414"/>
      <c r="R572" s="1414"/>
      <c r="S572" s="1414"/>
      <c r="T572" s="1414"/>
      <c r="U572" s="1414"/>
      <c r="V572" s="1414"/>
      <c r="W572" s="1414"/>
      <c r="X572" s="1414"/>
      <c r="Y572" s="1414"/>
      <c r="Z572" s="1413"/>
      <c r="AA572" s="1413"/>
      <c r="AB572" s="1413"/>
      <c r="AC572" s="1413"/>
      <c r="AD572" s="1413"/>
      <c r="AE572" s="1413"/>
      <c r="AF572" s="1413"/>
      <c r="AG572" s="1413"/>
      <c r="AH572" s="1413"/>
      <c r="AI572" s="1413"/>
      <c r="AJ572" s="1413"/>
      <c r="AK572" s="1413"/>
      <c r="AL572" s="1413"/>
      <c r="AM572" s="1413"/>
      <c r="AN572" s="1413"/>
    </row>
    <row r="573" spans="7:40">
      <c r="G573" s="1414"/>
      <c r="H573" s="1414"/>
      <c r="I573" s="1413"/>
      <c r="J573" s="1414"/>
      <c r="K573" s="1414"/>
      <c r="L573" s="1413"/>
      <c r="M573" s="1413"/>
      <c r="N573" s="1414"/>
      <c r="O573" s="1413"/>
      <c r="P573" s="1414"/>
      <c r="Q573" s="1414"/>
      <c r="R573" s="1414"/>
      <c r="S573" s="1414"/>
      <c r="T573" s="1414"/>
      <c r="U573" s="1414"/>
      <c r="V573" s="1414"/>
      <c r="W573" s="1414"/>
      <c r="X573" s="1414"/>
      <c r="Y573" s="1414"/>
      <c r="Z573" s="1413"/>
      <c r="AA573" s="1413"/>
      <c r="AB573" s="1413"/>
      <c r="AC573" s="1413"/>
      <c r="AD573" s="1413"/>
      <c r="AE573" s="1413"/>
      <c r="AF573" s="1413"/>
      <c r="AG573" s="1413"/>
      <c r="AH573" s="1413"/>
      <c r="AI573" s="1413"/>
      <c r="AJ573" s="1413"/>
      <c r="AK573" s="1413"/>
      <c r="AL573" s="1413"/>
      <c r="AM573" s="1413"/>
      <c r="AN573" s="1413"/>
    </row>
    <row r="574" spans="7:40">
      <c r="G574" s="1414"/>
      <c r="H574" s="1414"/>
      <c r="I574" s="1413"/>
      <c r="J574" s="1414"/>
      <c r="K574" s="1414"/>
      <c r="L574" s="1413"/>
      <c r="M574" s="1413"/>
      <c r="N574" s="1414"/>
      <c r="O574" s="1413"/>
      <c r="P574" s="1414"/>
      <c r="Q574" s="1414"/>
      <c r="R574" s="1414"/>
      <c r="S574" s="1414"/>
      <c r="T574" s="1414"/>
      <c r="U574" s="1414"/>
      <c r="V574" s="1414"/>
      <c r="W574" s="1414"/>
      <c r="X574" s="1414"/>
      <c r="Y574" s="1414"/>
      <c r="Z574" s="1413"/>
      <c r="AA574" s="1413"/>
      <c r="AB574" s="1413"/>
      <c r="AC574" s="1413"/>
      <c r="AD574" s="1413"/>
      <c r="AE574" s="1413"/>
      <c r="AF574" s="1413"/>
      <c r="AG574" s="1413"/>
      <c r="AH574" s="1413"/>
      <c r="AI574" s="1413"/>
      <c r="AJ574" s="1413"/>
      <c r="AK574" s="1413"/>
      <c r="AL574" s="1413"/>
      <c r="AM574" s="1413"/>
      <c r="AN574" s="1413"/>
    </row>
    <row r="575" spans="7:40">
      <c r="G575" s="1414"/>
      <c r="H575" s="1414"/>
      <c r="I575" s="1413"/>
      <c r="J575" s="1414"/>
      <c r="K575" s="1414"/>
      <c r="L575" s="1413"/>
      <c r="M575" s="1413"/>
      <c r="N575" s="1414"/>
      <c r="O575" s="1413"/>
      <c r="P575" s="1414"/>
      <c r="Q575" s="1414"/>
      <c r="R575" s="1414"/>
      <c r="S575" s="1414"/>
      <c r="T575" s="1414"/>
      <c r="U575" s="1414"/>
      <c r="V575" s="1414"/>
      <c r="W575" s="1414"/>
      <c r="X575" s="1414"/>
      <c r="Y575" s="1414"/>
      <c r="Z575" s="1413"/>
      <c r="AA575" s="1413"/>
      <c r="AB575" s="1413"/>
      <c r="AC575" s="1413"/>
      <c r="AD575" s="1413"/>
      <c r="AE575" s="1413"/>
      <c r="AF575" s="1413"/>
      <c r="AG575" s="1413"/>
      <c r="AH575" s="1413"/>
      <c r="AI575" s="1413"/>
      <c r="AJ575" s="1413"/>
      <c r="AK575" s="1413"/>
      <c r="AL575" s="1413"/>
      <c r="AM575" s="1413"/>
      <c r="AN575" s="1413"/>
    </row>
    <row r="576" spans="7:40">
      <c r="G576" s="1414"/>
      <c r="H576" s="1414"/>
      <c r="I576" s="1413"/>
      <c r="J576" s="1414"/>
      <c r="K576" s="1414"/>
      <c r="L576" s="1413"/>
      <c r="M576" s="1413"/>
      <c r="N576" s="1414"/>
      <c r="O576" s="1413"/>
      <c r="P576" s="1414"/>
      <c r="Q576" s="1414"/>
      <c r="R576" s="1414"/>
      <c r="S576" s="1414"/>
      <c r="T576" s="1414"/>
      <c r="U576" s="1414"/>
      <c r="V576" s="1414"/>
      <c r="W576" s="1414"/>
      <c r="X576" s="1414"/>
      <c r="Y576" s="1414"/>
      <c r="Z576" s="1413"/>
      <c r="AA576" s="1413"/>
      <c r="AB576" s="1413"/>
      <c r="AC576" s="1413"/>
      <c r="AD576" s="1413"/>
      <c r="AE576" s="1413"/>
      <c r="AF576" s="1413"/>
      <c r="AG576" s="1413"/>
      <c r="AH576" s="1413"/>
      <c r="AI576" s="1413"/>
      <c r="AJ576" s="1413"/>
      <c r="AK576" s="1413"/>
      <c r="AL576" s="1413"/>
      <c r="AM576" s="1413"/>
      <c r="AN576" s="1413"/>
    </row>
    <row r="577" spans="7:40">
      <c r="G577" s="1414"/>
      <c r="H577" s="1414"/>
      <c r="I577" s="1413"/>
      <c r="J577" s="1414"/>
      <c r="K577" s="1414"/>
      <c r="L577" s="1413"/>
      <c r="M577" s="1413"/>
      <c r="N577" s="1414"/>
      <c r="O577" s="1413"/>
      <c r="P577" s="1414"/>
      <c r="Q577" s="1414"/>
      <c r="R577" s="1414"/>
      <c r="S577" s="1414"/>
      <c r="T577" s="1414"/>
      <c r="U577" s="1414"/>
      <c r="V577" s="1414"/>
      <c r="W577" s="1414"/>
      <c r="X577" s="1414"/>
      <c r="Y577" s="1414"/>
      <c r="Z577" s="1413"/>
      <c r="AA577" s="1413"/>
      <c r="AB577" s="1413"/>
      <c r="AC577" s="1413"/>
      <c r="AD577" s="1413"/>
      <c r="AE577" s="1413"/>
      <c r="AF577" s="1413"/>
      <c r="AG577" s="1413"/>
      <c r="AH577" s="1413"/>
      <c r="AI577" s="1413"/>
      <c r="AJ577" s="1413"/>
      <c r="AK577" s="1413"/>
      <c r="AL577" s="1413"/>
      <c r="AM577" s="1413"/>
      <c r="AN577" s="1413"/>
    </row>
    <row r="578" spans="7:40">
      <c r="G578" s="1414"/>
      <c r="H578" s="1414"/>
      <c r="I578" s="1413"/>
      <c r="J578" s="1414"/>
      <c r="K578" s="1414"/>
      <c r="L578" s="1413"/>
      <c r="M578" s="1413"/>
      <c r="N578" s="1414"/>
      <c r="O578" s="1413"/>
      <c r="P578" s="1414"/>
      <c r="Q578" s="1414"/>
      <c r="R578" s="1414"/>
      <c r="S578" s="1414"/>
      <c r="T578" s="1414"/>
      <c r="U578" s="1414"/>
      <c r="V578" s="1414"/>
      <c r="W578" s="1414"/>
      <c r="X578" s="1414"/>
      <c r="Y578" s="1414"/>
      <c r="Z578" s="1413"/>
      <c r="AA578" s="1413"/>
      <c r="AB578" s="1413"/>
      <c r="AC578" s="1413"/>
      <c r="AD578" s="1413"/>
      <c r="AE578" s="1413"/>
      <c r="AF578" s="1413"/>
      <c r="AG578" s="1413"/>
      <c r="AH578" s="1413"/>
      <c r="AI578" s="1413"/>
      <c r="AJ578" s="1413"/>
      <c r="AK578" s="1413"/>
      <c r="AL578" s="1413"/>
      <c r="AM578" s="1413"/>
      <c r="AN578" s="1413"/>
    </row>
    <row r="579" spans="7:40">
      <c r="G579" s="1414"/>
      <c r="H579" s="1414"/>
      <c r="I579" s="1413"/>
      <c r="J579" s="1414"/>
      <c r="K579" s="1414"/>
      <c r="L579" s="1413"/>
      <c r="M579" s="1413"/>
      <c r="N579" s="1414"/>
      <c r="O579" s="1413"/>
      <c r="P579" s="1414"/>
      <c r="Q579" s="1414"/>
      <c r="R579" s="1414"/>
      <c r="S579" s="1414"/>
      <c r="T579" s="1414"/>
      <c r="U579" s="1414"/>
      <c r="V579" s="1414"/>
      <c r="W579" s="1414"/>
      <c r="X579" s="1414"/>
      <c r="Y579" s="1414"/>
      <c r="Z579" s="1413"/>
      <c r="AA579" s="1413"/>
      <c r="AB579" s="1413"/>
      <c r="AC579" s="1413"/>
      <c r="AD579" s="1413"/>
      <c r="AE579" s="1413"/>
      <c r="AF579" s="1413"/>
      <c r="AG579" s="1413"/>
      <c r="AH579" s="1413"/>
      <c r="AI579" s="1413"/>
      <c r="AJ579" s="1413"/>
      <c r="AK579" s="1413"/>
      <c r="AL579" s="1413"/>
      <c r="AM579" s="1413"/>
      <c r="AN579" s="1413"/>
    </row>
    <row r="580" spans="7:40">
      <c r="G580" s="1414"/>
      <c r="H580" s="1414"/>
      <c r="I580" s="1413"/>
      <c r="J580" s="1414"/>
      <c r="K580" s="1414"/>
      <c r="L580" s="1413"/>
      <c r="M580" s="1413"/>
      <c r="N580" s="1414"/>
      <c r="O580" s="1413"/>
      <c r="P580" s="1414"/>
      <c r="Q580" s="1414"/>
      <c r="R580" s="1414"/>
      <c r="S580" s="1414"/>
      <c r="T580" s="1414"/>
      <c r="U580" s="1414"/>
      <c r="V580" s="1414"/>
      <c r="W580" s="1414"/>
      <c r="X580" s="1414"/>
      <c r="Y580" s="1414"/>
      <c r="Z580" s="1413"/>
      <c r="AA580" s="1413"/>
      <c r="AB580" s="1413"/>
      <c r="AC580" s="1413"/>
      <c r="AD580" s="1413"/>
      <c r="AE580" s="1413"/>
      <c r="AF580" s="1413"/>
      <c r="AG580" s="1413"/>
      <c r="AH580" s="1413"/>
      <c r="AI580" s="1413"/>
      <c r="AJ580" s="1413"/>
      <c r="AK580" s="1413"/>
      <c r="AL580" s="1413"/>
      <c r="AM580" s="1413"/>
      <c r="AN580" s="1413"/>
    </row>
    <row r="581" spans="7:40">
      <c r="G581" s="1414"/>
      <c r="H581" s="1414"/>
      <c r="I581" s="1413"/>
      <c r="J581" s="1414"/>
      <c r="K581" s="1414"/>
      <c r="L581" s="1413"/>
      <c r="M581" s="1413"/>
      <c r="N581" s="1414"/>
      <c r="O581" s="1413"/>
      <c r="P581" s="1414"/>
      <c r="Q581" s="1414"/>
      <c r="R581" s="1414"/>
      <c r="S581" s="1414"/>
      <c r="T581" s="1414"/>
      <c r="U581" s="1414"/>
      <c r="V581" s="1414"/>
      <c r="W581" s="1414"/>
      <c r="X581" s="1414"/>
      <c r="Y581" s="1414"/>
      <c r="Z581" s="1413"/>
      <c r="AA581" s="1413"/>
      <c r="AB581" s="1413"/>
      <c r="AC581" s="1413"/>
      <c r="AD581" s="1413"/>
      <c r="AE581" s="1413"/>
      <c r="AF581" s="1413"/>
      <c r="AG581" s="1413"/>
      <c r="AH581" s="1413"/>
      <c r="AI581" s="1413"/>
      <c r="AJ581" s="1413"/>
      <c r="AK581" s="1413"/>
      <c r="AL581" s="1413"/>
      <c r="AM581" s="1413"/>
      <c r="AN581" s="1413"/>
    </row>
    <row r="582" spans="7:40">
      <c r="G582" s="1414"/>
      <c r="H582" s="1414"/>
      <c r="I582" s="1413"/>
      <c r="J582" s="1414"/>
      <c r="K582" s="1414"/>
      <c r="L582" s="1413"/>
      <c r="M582" s="1413"/>
      <c r="N582" s="1414"/>
      <c r="O582" s="1413"/>
      <c r="P582" s="1414"/>
      <c r="Q582" s="1414"/>
      <c r="R582" s="1414"/>
      <c r="S582" s="1414"/>
      <c r="T582" s="1414"/>
      <c r="U582" s="1414"/>
      <c r="V582" s="1414"/>
      <c r="W582" s="1414"/>
      <c r="X582" s="1414"/>
      <c r="Y582" s="1414"/>
      <c r="Z582" s="1413"/>
      <c r="AA582" s="1413"/>
      <c r="AB582" s="1413"/>
      <c r="AC582" s="1413"/>
      <c r="AD582" s="1413"/>
      <c r="AE582" s="1413"/>
      <c r="AF582" s="1413"/>
      <c r="AG582" s="1413"/>
      <c r="AH582" s="1413"/>
      <c r="AI582" s="1413"/>
      <c r="AJ582" s="1413"/>
      <c r="AK582" s="1413"/>
      <c r="AL582" s="1413"/>
      <c r="AM582" s="1413"/>
      <c r="AN582" s="1413"/>
    </row>
    <row r="583" spans="7:40">
      <c r="G583" s="1414"/>
      <c r="H583" s="1414"/>
      <c r="I583" s="1413"/>
      <c r="J583" s="1414"/>
      <c r="K583" s="1414"/>
      <c r="L583" s="1413"/>
      <c r="M583" s="1413"/>
      <c r="N583" s="1414"/>
      <c r="O583" s="1413"/>
      <c r="P583" s="1414"/>
      <c r="Q583" s="1414"/>
      <c r="R583" s="1414"/>
      <c r="S583" s="1414"/>
      <c r="T583" s="1414"/>
      <c r="U583" s="1414"/>
      <c r="V583" s="1414"/>
      <c r="W583" s="1414"/>
      <c r="X583" s="1414"/>
      <c r="Y583" s="1414"/>
      <c r="Z583" s="1413"/>
      <c r="AA583" s="1413"/>
      <c r="AB583" s="1413"/>
      <c r="AC583" s="1413"/>
      <c r="AD583" s="1413"/>
      <c r="AE583" s="1413"/>
      <c r="AF583" s="1413"/>
      <c r="AG583" s="1413"/>
      <c r="AH583" s="1413"/>
      <c r="AI583" s="1413"/>
      <c r="AJ583" s="1413"/>
      <c r="AK583" s="1413"/>
      <c r="AL583" s="1413"/>
      <c r="AM583" s="1413"/>
      <c r="AN583" s="1413"/>
    </row>
    <row r="584" spans="7:40">
      <c r="G584" s="1414"/>
      <c r="H584" s="1414"/>
      <c r="I584" s="1413"/>
      <c r="J584" s="1414"/>
      <c r="K584" s="1414"/>
      <c r="L584" s="1413"/>
      <c r="M584" s="1413"/>
      <c r="N584" s="1414"/>
      <c r="O584" s="1413"/>
      <c r="P584" s="1414"/>
      <c r="Q584" s="1414"/>
      <c r="R584" s="1414"/>
      <c r="S584" s="1414"/>
      <c r="T584" s="1414"/>
      <c r="U584" s="1414"/>
      <c r="V584" s="1414"/>
      <c r="W584" s="1414"/>
      <c r="X584" s="1414"/>
      <c r="Y584" s="1414"/>
      <c r="Z584" s="1413"/>
      <c r="AA584" s="1413"/>
      <c r="AB584" s="1413"/>
      <c r="AC584" s="1413"/>
      <c r="AD584" s="1413"/>
      <c r="AE584" s="1413"/>
      <c r="AF584" s="1413"/>
      <c r="AG584" s="1413"/>
      <c r="AH584" s="1413"/>
      <c r="AI584" s="1413"/>
      <c r="AJ584" s="1413"/>
      <c r="AK584" s="1413"/>
      <c r="AL584" s="1413"/>
      <c r="AM584" s="1413"/>
      <c r="AN584" s="1413"/>
    </row>
    <row r="585" spans="7:40">
      <c r="G585" s="1414"/>
      <c r="H585" s="1414"/>
      <c r="I585" s="1413"/>
      <c r="J585" s="1414"/>
      <c r="K585" s="1414"/>
      <c r="L585" s="1413"/>
      <c r="M585" s="1413"/>
      <c r="N585" s="1414"/>
      <c r="O585" s="1413"/>
      <c r="P585" s="1414"/>
      <c r="Q585" s="1414"/>
      <c r="R585" s="1414"/>
      <c r="S585" s="1414"/>
      <c r="T585" s="1414"/>
      <c r="U585" s="1414"/>
      <c r="V585" s="1414"/>
      <c r="W585" s="1414"/>
      <c r="X585" s="1414"/>
      <c r="Y585" s="1414"/>
      <c r="Z585" s="1413"/>
      <c r="AA585" s="1413"/>
      <c r="AB585" s="1413"/>
      <c r="AC585" s="1413"/>
      <c r="AD585" s="1413"/>
      <c r="AE585" s="1413"/>
      <c r="AF585" s="1413"/>
      <c r="AG585" s="1413"/>
      <c r="AH585" s="1413"/>
      <c r="AI585" s="1413"/>
      <c r="AJ585" s="1413"/>
      <c r="AK585" s="1413"/>
      <c r="AL585" s="1413"/>
      <c r="AM585" s="1413"/>
      <c r="AN585" s="1413"/>
    </row>
    <row r="586" spans="7:40">
      <c r="G586" s="1414"/>
      <c r="H586" s="1414"/>
      <c r="I586" s="1413"/>
      <c r="J586" s="1414"/>
      <c r="K586" s="1414"/>
      <c r="L586" s="1413"/>
      <c r="M586" s="1413"/>
      <c r="N586" s="1414"/>
      <c r="O586" s="1413"/>
      <c r="P586" s="1414"/>
      <c r="Q586" s="1414"/>
      <c r="R586" s="1414"/>
      <c r="S586" s="1414"/>
      <c r="T586" s="1414"/>
      <c r="U586" s="1414"/>
      <c r="V586" s="1414"/>
      <c r="W586" s="1414"/>
      <c r="X586" s="1414"/>
      <c r="Y586" s="1414"/>
      <c r="Z586" s="1413"/>
      <c r="AA586" s="1413"/>
      <c r="AB586" s="1413"/>
      <c r="AC586" s="1413"/>
      <c r="AD586" s="1413"/>
      <c r="AE586" s="1413"/>
      <c r="AF586" s="1413"/>
      <c r="AG586" s="1413"/>
      <c r="AH586" s="1413"/>
      <c r="AI586" s="1413"/>
      <c r="AJ586" s="1413"/>
      <c r="AK586" s="1413"/>
      <c r="AL586" s="1413"/>
      <c r="AM586" s="1413"/>
      <c r="AN586" s="1413"/>
    </row>
    <row r="587" spans="7:40">
      <c r="G587" s="1414"/>
      <c r="H587" s="1414"/>
      <c r="I587" s="1413"/>
      <c r="J587" s="1414"/>
      <c r="K587" s="1414"/>
      <c r="L587" s="1413"/>
      <c r="M587" s="1413"/>
      <c r="N587" s="1414"/>
      <c r="O587" s="1413"/>
      <c r="P587" s="1414"/>
      <c r="Q587" s="1414"/>
      <c r="R587" s="1414"/>
      <c r="S587" s="1414"/>
      <c r="T587" s="1414"/>
      <c r="U587" s="1414"/>
      <c r="V587" s="1414"/>
      <c r="W587" s="1414"/>
      <c r="X587" s="1414"/>
      <c r="Y587" s="1414"/>
      <c r="Z587" s="1413"/>
      <c r="AA587" s="1413"/>
      <c r="AB587" s="1413"/>
      <c r="AC587" s="1413"/>
      <c r="AD587" s="1413"/>
      <c r="AE587" s="1413"/>
      <c r="AF587" s="1413"/>
      <c r="AG587" s="1413"/>
      <c r="AH587" s="1413"/>
      <c r="AI587" s="1413"/>
      <c r="AJ587" s="1413"/>
      <c r="AK587" s="1413"/>
      <c r="AL587" s="1413"/>
      <c r="AM587" s="1413"/>
      <c r="AN587" s="1413"/>
    </row>
    <row r="588" spans="7:40">
      <c r="G588" s="1414"/>
      <c r="H588" s="1414"/>
      <c r="I588" s="1413"/>
      <c r="J588" s="1414"/>
      <c r="K588" s="1414"/>
      <c r="L588" s="1413"/>
      <c r="M588" s="1413"/>
      <c r="N588" s="1414"/>
      <c r="O588" s="1413"/>
      <c r="P588" s="1414"/>
      <c r="Q588" s="1414"/>
      <c r="R588" s="1414"/>
      <c r="S588" s="1414"/>
      <c r="T588" s="1414"/>
      <c r="U588" s="1414"/>
      <c r="V588" s="1414"/>
      <c r="W588" s="1414"/>
      <c r="X588" s="1414"/>
      <c r="Y588" s="1414"/>
      <c r="Z588" s="1413"/>
      <c r="AA588" s="1413"/>
      <c r="AB588" s="1413"/>
      <c r="AC588" s="1413"/>
      <c r="AD588" s="1413"/>
      <c r="AE588" s="1413"/>
      <c r="AF588" s="1413"/>
      <c r="AG588" s="1413"/>
      <c r="AH588" s="1413"/>
      <c r="AI588" s="1413"/>
      <c r="AJ588" s="1413"/>
      <c r="AK588" s="1413"/>
      <c r="AL588" s="1413"/>
      <c r="AM588" s="1413"/>
      <c r="AN588" s="1413"/>
    </row>
    <row r="589" spans="7:40">
      <c r="G589" s="1414"/>
      <c r="H589" s="1414"/>
      <c r="I589" s="1413"/>
      <c r="J589" s="1414"/>
      <c r="K589" s="1414"/>
      <c r="L589" s="1413"/>
      <c r="M589" s="1413"/>
      <c r="N589" s="1414"/>
      <c r="O589" s="1413"/>
      <c r="P589" s="1414"/>
      <c r="Q589" s="1414"/>
      <c r="R589" s="1414"/>
      <c r="S589" s="1414"/>
      <c r="T589" s="1414"/>
      <c r="U589" s="1414"/>
      <c r="V589" s="1414"/>
      <c r="W589" s="1414"/>
      <c r="X589" s="1414"/>
      <c r="Y589" s="1414"/>
      <c r="Z589" s="1413"/>
      <c r="AA589" s="1413"/>
      <c r="AB589" s="1413"/>
      <c r="AC589" s="1413"/>
      <c r="AD589" s="1413"/>
      <c r="AE589" s="1413"/>
      <c r="AF589" s="1413"/>
      <c r="AG589" s="1413"/>
      <c r="AH589" s="1413"/>
      <c r="AI589" s="1413"/>
      <c r="AJ589" s="1413"/>
      <c r="AK589" s="1413"/>
      <c r="AL589" s="1413"/>
      <c r="AM589" s="1413"/>
      <c r="AN589" s="1413"/>
    </row>
    <row r="590" spans="7:40">
      <c r="G590" s="1414"/>
      <c r="H590" s="1414"/>
      <c r="I590" s="1413"/>
      <c r="J590" s="1414"/>
      <c r="K590" s="1414"/>
      <c r="L590" s="1413"/>
      <c r="M590" s="1413"/>
      <c r="N590" s="1414"/>
      <c r="O590" s="1413"/>
      <c r="P590" s="1414"/>
      <c r="Q590" s="1414"/>
      <c r="R590" s="1414"/>
      <c r="S590" s="1414"/>
      <c r="T590" s="1414"/>
      <c r="U590" s="1414"/>
      <c r="V590" s="1414"/>
      <c r="W590" s="1414"/>
      <c r="X590" s="1414"/>
      <c r="Y590" s="1414"/>
      <c r="Z590" s="1413"/>
      <c r="AA590" s="1413"/>
      <c r="AB590" s="1413"/>
      <c r="AC590" s="1413"/>
      <c r="AD590" s="1413"/>
      <c r="AE590" s="1413"/>
      <c r="AF590" s="1413"/>
      <c r="AG590" s="1413"/>
      <c r="AH590" s="1413"/>
      <c r="AI590" s="1413"/>
      <c r="AJ590" s="1413"/>
      <c r="AK590" s="1413"/>
      <c r="AL590" s="1413"/>
      <c r="AM590" s="1413"/>
      <c r="AN590" s="1413"/>
    </row>
    <row r="591" spans="7:40">
      <c r="G591" s="1414"/>
      <c r="H591" s="1414"/>
      <c r="I591" s="1413"/>
      <c r="J591" s="1414"/>
      <c r="K591" s="1414"/>
      <c r="L591" s="1413"/>
      <c r="M591" s="1413"/>
      <c r="N591" s="1414"/>
      <c r="O591" s="1413"/>
      <c r="P591" s="1414"/>
      <c r="Q591" s="1414"/>
      <c r="R591" s="1414"/>
      <c r="S591" s="1414"/>
      <c r="T591" s="1414"/>
      <c r="U591" s="1414"/>
      <c r="V591" s="1414"/>
      <c r="W591" s="1414"/>
      <c r="X591" s="1414"/>
      <c r="Y591" s="1414"/>
      <c r="Z591" s="1413"/>
      <c r="AA591" s="1413"/>
      <c r="AB591" s="1413"/>
      <c r="AC591" s="1413"/>
      <c r="AD591" s="1413"/>
      <c r="AE591" s="1413"/>
      <c r="AF591" s="1413"/>
      <c r="AG591" s="1413"/>
      <c r="AH591" s="1413"/>
      <c r="AI591" s="1413"/>
      <c r="AJ591" s="1413"/>
      <c r="AK591" s="1413"/>
      <c r="AL591" s="1413"/>
      <c r="AM591" s="1413"/>
      <c r="AN591" s="1413"/>
    </row>
    <row r="592" spans="7:40">
      <c r="G592" s="1414"/>
      <c r="H592" s="1414"/>
      <c r="I592" s="1413"/>
      <c r="J592" s="1414"/>
      <c r="K592" s="1414"/>
      <c r="L592" s="1413"/>
      <c r="M592" s="1413"/>
      <c r="N592" s="1414"/>
      <c r="O592" s="1413"/>
      <c r="P592" s="1414"/>
      <c r="Q592" s="1414"/>
      <c r="R592" s="1414"/>
      <c r="S592" s="1414"/>
      <c r="T592" s="1414"/>
      <c r="U592" s="1414"/>
      <c r="V592" s="1414"/>
      <c r="W592" s="1414"/>
      <c r="X592" s="1414"/>
      <c r="Y592" s="1414"/>
      <c r="Z592" s="1413"/>
      <c r="AA592" s="1413"/>
      <c r="AB592" s="1413"/>
      <c r="AC592" s="1413"/>
      <c r="AD592" s="1413"/>
      <c r="AE592" s="1413"/>
      <c r="AF592" s="1413"/>
      <c r="AG592" s="1413"/>
      <c r="AH592" s="1413"/>
      <c r="AI592" s="1413"/>
      <c r="AJ592" s="1413"/>
      <c r="AK592" s="1413"/>
      <c r="AL592" s="1413"/>
      <c r="AM592" s="1413"/>
      <c r="AN592" s="1413"/>
    </row>
    <row r="593" spans="7:40">
      <c r="G593" s="1414"/>
      <c r="H593" s="1414"/>
      <c r="I593" s="1413"/>
      <c r="J593" s="1414"/>
      <c r="K593" s="1414"/>
      <c r="L593" s="1413"/>
      <c r="M593" s="1413"/>
      <c r="N593" s="1414"/>
      <c r="O593" s="1413"/>
      <c r="P593" s="1414"/>
      <c r="Q593" s="1414"/>
      <c r="R593" s="1414"/>
      <c r="S593" s="1414"/>
      <c r="T593" s="1414"/>
      <c r="U593" s="1414"/>
      <c r="V593" s="1414"/>
      <c r="W593" s="1414"/>
      <c r="X593" s="1414"/>
      <c r="Y593" s="1414"/>
      <c r="Z593" s="1413"/>
      <c r="AA593" s="1413"/>
      <c r="AB593" s="1413"/>
      <c r="AC593" s="1413"/>
      <c r="AD593" s="1413"/>
      <c r="AE593" s="1413"/>
      <c r="AF593" s="1413"/>
      <c r="AG593" s="1413"/>
      <c r="AH593" s="1413"/>
      <c r="AI593" s="1413"/>
      <c r="AJ593" s="1413"/>
      <c r="AK593" s="1413"/>
      <c r="AL593" s="1413"/>
      <c r="AM593" s="1413"/>
      <c r="AN593" s="1413"/>
    </row>
    <row r="594" spans="7:40">
      <c r="G594" s="1414"/>
      <c r="H594" s="1414"/>
      <c r="I594" s="1413"/>
      <c r="J594" s="1414"/>
      <c r="K594" s="1414"/>
      <c r="L594" s="1413"/>
      <c r="M594" s="1413"/>
      <c r="N594" s="1414"/>
      <c r="O594" s="1413"/>
      <c r="P594" s="1414"/>
      <c r="Q594" s="1414"/>
      <c r="R594" s="1414"/>
      <c r="S594" s="1414"/>
      <c r="T594" s="1414"/>
      <c r="U594" s="1414"/>
      <c r="V594" s="1414"/>
      <c r="W594" s="1414"/>
      <c r="X594" s="1414"/>
      <c r="Y594" s="1414"/>
      <c r="Z594" s="1413"/>
      <c r="AA594" s="1413"/>
      <c r="AB594" s="1413"/>
      <c r="AC594" s="1413"/>
      <c r="AD594" s="1413"/>
      <c r="AE594" s="1413"/>
      <c r="AF594" s="1413"/>
      <c r="AG594" s="1413"/>
      <c r="AH594" s="1413"/>
      <c r="AI594" s="1413"/>
      <c r="AJ594" s="1413"/>
      <c r="AK594" s="1413"/>
      <c r="AL594" s="1413"/>
      <c r="AM594" s="1413"/>
      <c r="AN594" s="1413"/>
    </row>
    <row r="595" spans="7:40">
      <c r="G595" s="1414"/>
      <c r="H595" s="1414"/>
      <c r="I595" s="1413"/>
      <c r="J595" s="1414"/>
      <c r="K595" s="1414"/>
      <c r="L595" s="1413"/>
      <c r="M595" s="1413"/>
      <c r="N595" s="1414"/>
      <c r="O595" s="1413"/>
      <c r="P595" s="1414"/>
      <c r="Q595" s="1414"/>
      <c r="R595" s="1414"/>
      <c r="S595" s="1414"/>
      <c r="T595" s="1414"/>
      <c r="U595" s="1414"/>
      <c r="V595" s="1414"/>
      <c r="W595" s="1414"/>
      <c r="X595" s="1414"/>
      <c r="Y595" s="1414"/>
      <c r="Z595" s="1413"/>
      <c r="AA595" s="1413"/>
      <c r="AB595" s="1413"/>
      <c r="AC595" s="1413"/>
      <c r="AD595" s="1413"/>
      <c r="AE595" s="1413"/>
      <c r="AF595" s="1413"/>
      <c r="AG595" s="1413"/>
      <c r="AH595" s="1413"/>
      <c r="AI595" s="1413"/>
      <c r="AJ595" s="1413"/>
      <c r="AK595" s="1413"/>
      <c r="AL595" s="1413"/>
      <c r="AM595" s="1413"/>
      <c r="AN595" s="1413"/>
    </row>
    <row r="596" spans="7:40">
      <c r="G596" s="1414"/>
      <c r="H596" s="1414"/>
      <c r="I596" s="1413"/>
      <c r="J596" s="1414"/>
      <c r="K596" s="1414"/>
      <c r="L596" s="1413"/>
      <c r="M596" s="1413"/>
      <c r="N596" s="1414"/>
      <c r="O596" s="1413"/>
      <c r="P596" s="1414"/>
      <c r="Q596" s="1414"/>
      <c r="R596" s="1414"/>
      <c r="S596" s="1414"/>
      <c r="T596" s="1414"/>
      <c r="U596" s="1414"/>
      <c r="V596" s="1414"/>
      <c r="W596" s="1414"/>
      <c r="X596" s="1414"/>
      <c r="Y596" s="1414"/>
      <c r="Z596" s="1413"/>
      <c r="AA596" s="1413"/>
      <c r="AB596" s="1413"/>
      <c r="AC596" s="1413"/>
      <c r="AD596" s="1413"/>
      <c r="AE596" s="1413"/>
      <c r="AF596" s="1413"/>
      <c r="AG596" s="1413"/>
      <c r="AH596" s="1413"/>
      <c r="AI596" s="1413"/>
      <c r="AJ596" s="1413"/>
      <c r="AK596" s="1413"/>
      <c r="AL596" s="1413"/>
      <c r="AM596" s="1413"/>
      <c r="AN596" s="1413"/>
    </row>
    <row r="597" spans="7:40">
      <c r="G597" s="1414"/>
      <c r="H597" s="1414"/>
      <c r="I597" s="1413"/>
      <c r="J597" s="1414"/>
      <c r="K597" s="1414"/>
      <c r="L597" s="1413"/>
      <c r="M597" s="1413"/>
      <c r="N597" s="1414"/>
      <c r="O597" s="1413"/>
      <c r="P597" s="1414"/>
      <c r="Q597" s="1414"/>
      <c r="R597" s="1414"/>
      <c r="S597" s="1414"/>
      <c r="T597" s="1414"/>
      <c r="U597" s="1414"/>
      <c r="V597" s="1414"/>
      <c r="W597" s="1414"/>
      <c r="X597" s="1414"/>
      <c r="Y597" s="1414"/>
      <c r="Z597" s="1413"/>
      <c r="AA597" s="1413"/>
      <c r="AB597" s="1413"/>
      <c r="AC597" s="1413"/>
      <c r="AD597" s="1413"/>
      <c r="AE597" s="1413"/>
      <c r="AF597" s="1413"/>
      <c r="AG597" s="1413"/>
      <c r="AH597" s="1413"/>
      <c r="AI597" s="1413"/>
      <c r="AJ597" s="1413"/>
      <c r="AK597" s="1413"/>
      <c r="AL597" s="1413"/>
      <c r="AM597" s="1413"/>
      <c r="AN597" s="1413"/>
    </row>
    <row r="598" spans="7:40">
      <c r="G598" s="1414"/>
      <c r="H598" s="1414"/>
      <c r="I598" s="1413"/>
      <c r="J598" s="1414"/>
      <c r="K598" s="1414"/>
      <c r="L598" s="1413"/>
      <c r="M598" s="1413"/>
      <c r="N598" s="1414"/>
      <c r="O598" s="1413"/>
      <c r="P598" s="1414"/>
      <c r="Q598" s="1414"/>
      <c r="R598" s="1414"/>
      <c r="S598" s="1414"/>
      <c r="T598" s="1414"/>
      <c r="U598" s="1414"/>
      <c r="V598" s="1414"/>
      <c r="W598" s="1414"/>
      <c r="X598" s="1414"/>
      <c r="Y598" s="1414"/>
      <c r="Z598" s="1413"/>
      <c r="AA598" s="1413"/>
      <c r="AB598" s="1413"/>
      <c r="AC598" s="1413"/>
      <c r="AD598" s="1413"/>
      <c r="AE598" s="1413"/>
      <c r="AF598" s="1413"/>
      <c r="AG598" s="1413"/>
      <c r="AH598" s="1413"/>
      <c r="AI598" s="1413"/>
      <c r="AJ598" s="1413"/>
      <c r="AK598" s="1413"/>
      <c r="AL598" s="1413"/>
      <c r="AM598" s="1413"/>
      <c r="AN598" s="1413"/>
    </row>
    <row r="599" spans="7:40">
      <c r="G599" s="1414"/>
      <c r="H599" s="1414"/>
      <c r="I599" s="1413"/>
      <c r="J599" s="1414"/>
      <c r="K599" s="1414"/>
      <c r="L599" s="1413"/>
      <c r="M599" s="1413"/>
      <c r="N599" s="1414"/>
      <c r="O599" s="1413"/>
      <c r="P599" s="1414"/>
      <c r="Q599" s="1414"/>
      <c r="R599" s="1414"/>
      <c r="S599" s="1414"/>
      <c r="T599" s="1414"/>
      <c r="U599" s="1414"/>
      <c r="V599" s="1414"/>
      <c r="W599" s="1414"/>
      <c r="X599" s="1414"/>
      <c r="Y599" s="1414"/>
      <c r="Z599" s="1413"/>
      <c r="AA599" s="1413"/>
      <c r="AB599" s="1413"/>
      <c r="AC599" s="1413"/>
      <c r="AD599" s="1413"/>
      <c r="AE599" s="1413"/>
      <c r="AF599" s="1413"/>
      <c r="AG599" s="1413"/>
      <c r="AH599" s="1413"/>
      <c r="AI599" s="1413"/>
      <c r="AJ599" s="1413"/>
      <c r="AK599" s="1413"/>
      <c r="AL599" s="1413"/>
      <c r="AM599" s="1413"/>
      <c r="AN599" s="1413"/>
    </row>
    <row r="600" spans="7:40">
      <c r="G600" s="1414"/>
      <c r="H600" s="1414"/>
      <c r="I600" s="1413"/>
      <c r="J600" s="1414"/>
      <c r="K600" s="1414"/>
      <c r="L600" s="1413"/>
      <c r="M600" s="1413"/>
      <c r="N600" s="1414"/>
      <c r="O600" s="1413"/>
      <c r="P600" s="1414"/>
      <c r="Q600" s="1414"/>
      <c r="R600" s="1414"/>
      <c r="S600" s="1414"/>
      <c r="T600" s="1414"/>
      <c r="U600" s="1414"/>
      <c r="V600" s="1414"/>
      <c r="W600" s="1414"/>
      <c r="X600" s="1414"/>
      <c r="Y600" s="1414"/>
      <c r="Z600" s="1413"/>
      <c r="AA600" s="1413"/>
      <c r="AB600" s="1413"/>
      <c r="AC600" s="1413"/>
      <c r="AD600" s="1413"/>
      <c r="AE600" s="1413"/>
      <c r="AF600" s="1413"/>
      <c r="AG600" s="1413"/>
      <c r="AH600" s="1413"/>
      <c r="AI600" s="1413"/>
      <c r="AJ600" s="1413"/>
      <c r="AK600" s="1413"/>
      <c r="AL600" s="1413"/>
      <c r="AM600" s="1413"/>
      <c r="AN600" s="1413"/>
    </row>
    <row r="601" spans="7:40">
      <c r="G601" s="1414"/>
      <c r="H601" s="1414"/>
      <c r="I601" s="1413"/>
      <c r="J601" s="1414"/>
      <c r="K601" s="1414"/>
      <c r="L601" s="1413"/>
      <c r="M601" s="1413"/>
      <c r="N601" s="1414"/>
      <c r="O601" s="1413"/>
      <c r="P601" s="1414"/>
      <c r="Q601" s="1414"/>
      <c r="R601" s="1414"/>
      <c r="S601" s="1414"/>
      <c r="T601" s="1414"/>
      <c r="U601" s="1414"/>
      <c r="V601" s="1414"/>
      <c r="W601" s="1414"/>
      <c r="X601" s="1414"/>
      <c r="Y601" s="1414"/>
      <c r="Z601" s="1413"/>
      <c r="AA601" s="1413"/>
      <c r="AB601" s="1413"/>
      <c r="AC601" s="1413"/>
      <c r="AD601" s="1413"/>
      <c r="AE601" s="1413"/>
      <c r="AF601" s="1413"/>
      <c r="AG601" s="1413"/>
      <c r="AH601" s="1413"/>
      <c r="AI601" s="1413"/>
      <c r="AJ601" s="1413"/>
      <c r="AK601" s="1413"/>
      <c r="AL601" s="1413"/>
      <c r="AM601" s="1413"/>
      <c r="AN601" s="1413"/>
    </row>
    <row r="602" spans="7:40">
      <c r="G602" s="1414"/>
      <c r="H602" s="1414"/>
      <c r="I602" s="1413"/>
      <c r="J602" s="1414"/>
      <c r="K602" s="1414"/>
      <c r="L602" s="1413"/>
      <c r="M602" s="1413"/>
      <c r="N602" s="1414"/>
      <c r="O602" s="1413"/>
      <c r="P602" s="1414"/>
      <c r="Q602" s="1414"/>
      <c r="R602" s="1414"/>
      <c r="S602" s="1414"/>
      <c r="T602" s="1414"/>
      <c r="U602" s="1414"/>
      <c r="V602" s="1414"/>
      <c r="W602" s="1414"/>
      <c r="X602" s="1414"/>
      <c r="Y602" s="1414"/>
      <c r="Z602" s="1413"/>
      <c r="AA602" s="1413"/>
      <c r="AB602" s="1413"/>
      <c r="AC602" s="1413"/>
      <c r="AD602" s="1413"/>
      <c r="AE602" s="1413"/>
      <c r="AF602" s="1413"/>
      <c r="AG602" s="1413"/>
      <c r="AH602" s="1413"/>
      <c r="AI602" s="1413"/>
      <c r="AJ602" s="1413"/>
      <c r="AK602" s="1413"/>
      <c r="AL602" s="1413"/>
      <c r="AM602" s="1413"/>
      <c r="AN602" s="1413"/>
    </row>
    <row r="603" spans="7:40">
      <c r="G603" s="1414"/>
      <c r="H603" s="1414"/>
      <c r="I603" s="1413"/>
      <c r="J603" s="1414"/>
      <c r="K603" s="1414"/>
      <c r="L603" s="1413"/>
      <c r="M603" s="1413"/>
      <c r="N603" s="1414"/>
      <c r="O603" s="1413"/>
      <c r="P603" s="1414"/>
      <c r="Q603" s="1414"/>
      <c r="R603" s="1414"/>
      <c r="S603" s="1414"/>
      <c r="T603" s="1414"/>
      <c r="U603" s="1414"/>
      <c r="V603" s="1414"/>
      <c r="W603" s="1414"/>
      <c r="X603" s="1414"/>
      <c r="Y603" s="1414"/>
      <c r="Z603" s="1413"/>
      <c r="AA603" s="1413"/>
      <c r="AB603" s="1413"/>
      <c r="AC603" s="1413"/>
      <c r="AD603" s="1413"/>
      <c r="AE603" s="1413"/>
      <c r="AF603" s="1413"/>
      <c r="AG603" s="1413"/>
      <c r="AH603" s="1413"/>
      <c r="AI603" s="1413"/>
      <c r="AJ603" s="1413"/>
      <c r="AK603" s="1413"/>
      <c r="AL603" s="1413"/>
      <c r="AM603" s="1413"/>
      <c r="AN603" s="1413"/>
    </row>
    <row r="604" spans="7:40">
      <c r="G604" s="1414"/>
      <c r="H604" s="1414"/>
      <c r="I604" s="1413"/>
      <c r="J604" s="1414"/>
      <c r="K604" s="1414"/>
      <c r="L604" s="1413"/>
      <c r="M604" s="1413"/>
      <c r="N604" s="1414"/>
      <c r="O604" s="1413"/>
      <c r="P604" s="1414"/>
      <c r="Q604" s="1414"/>
      <c r="R604" s="1414"/>
      <c r="S604" s="1414"/>
      <c r="T604" s="1414"/>
      <c r="U604" s="1414"/>
      <c r="V604" s="1414"/>
      <c r="W604" s="1414"/>
      <c r="X604" s="1414"/>
      <c r="Y604" s="1414"/>
      <c r="Z604" s="1413"/>
      <c r="AA604" s="1413"/>
      <c r="AB604" s="1413"/>
      <c r="AC604" s="1413"/>
      <c r="AD604" s="1413"/>
      <c r="AE604" s="1413"/>
      <c r="AF604" s="1413"/>
      <c r="AG604" s="1413"/>
      <c r="AH604" s="1413"/>
      <c r="AI604" s="1413"/>
      <c r="AJ604" s="1413"/>
      <c r="AK604" s="1413"/>
      <c r="AL604" s="1413"/>
      <c r="AM604" s="1413"/>
      <c r="AN604" s="1413"/>
    </row>
    <row r="605" spans="7:40">
      <c r="G605" s="1414"/>
      <c r="H605" s="1414"/>
      <c r="I605" s="1413"/>
      <c r="J605" s="1414"/>
      <c r="K605" s="1414"/>
      <c r="L605" s="1413"/>
      <c r="M605" s="1413"/>
      <c r="N605" s="1414"/>
      <c r="O605" s="1413"/>
      <c r="P605" s="1414"/>
      <c r="Q605" s="1414"/>
      <c r="R605" s="1414"/>
      <c r="S605" s="1414"/>
      <c r="T605" s="1414"/>
      <c r="U605" s="1414"/>
      <c r="V605" s="1414"/>
      <c r="W605" s="1414"/>
      <c r="X605" s="1414"/>
      <c r="Y605" s="1414"/>
      <c r="Z605" s="1413"/>
      <c r="AA605" s="1413"/>
      <c r="AB605" s="1413"/>
      <c r="AC605" s="1413"/>
      <c r="AD605" s="1413"/>
      <c r="AE605" s="1413"/>
      <c r="AF605" s="1413"/>
      <c r="AG605" s="1413"/>
      <c r="AH605" s="1413"/>
      <c r="AI605" s="1413"/>
      <c r="AJ605" s="1413"/>
      <c r="AK605" s="1413"/>
      <c r="AL605" s="1413"/>
      <c r="AM605" s="1413"/>
      <c r="AN605" s="1413"/>
    </row>
    <row r="606" spans="7:40">
      <c r="G606" s="1414"/>
      <c r="H606" s="1414"/>
      <c r="I606" s="1413"/>
      <c r="J606" s="1414"/>
      <c r="K606" s="1414"/>
      <c r="L606" s="1413"/>
      <c r="M606" s="1413"/>
      <c r="N606" s="1414"/>
      <c r="O606" s="1413"/>
      <c r="P606" s="1414"/>
      <c r="Q606" s="1414"/>
      <c r="R606" s="1414"/>
      <c r="S606" s="1414"/>
      <c r="T606" s="1414"/>
      <c r="U606" s="1414"/>
      <c r="V606" s="1414"/>
      <c r="W606" s="1414"/>
      <c r="X606" s="1414"/>
      <c r="Y606" s="1414"/>
      <c r="Z606" s="1413"/>
      <c r="AA606" s="1413"/>
      <c r="AB606" s="1413"/>
      <c r="AC606" s="1413"/>
      <c r="AD606" s="1413"/>
      <c r="AE606" s="1413"/>
      <c r="AF606" s="1413"/>
      <c r="AG606" s="1413"/>
      <c r="AH606" s="1413"/>
      <c r="AI606" s="1413"/>
      <c r="AJ606" s="1413"/>
      <c r="AK606" s="1413"/>
      <c r="AL606" s="1413"/>
      <c r="AM606" s="1413"/>
      <c r="AN606" s="1413"/>
    </row>
    <row r="607" spans="7:40">
      <c r="G607" s="1414"/>
      <c r="H607" s="1414"/>
      <c r="I607" s="1413"/>
      <c r="J607" s="1414"/>
      <c r="K607" s="1414"/>
      <c r="L607" s="1413"/>
      <c r="M607" s="1413"/>
      <c r="N607" s="1414"/>
      <c r="O607" s="1413"/>
      <c r="P607" s="1414"/>
      <c r="Q607" s="1414"/>
      <c r="R607" s="1414"/>
      <c r="S607" s="1414"/>
      <c r="T607" s="1414"/>
      <c r="U607" s="1414"/>
      <c r="V607" s="1414"/>
      <c r="W607" s="1414"/>
      <c r="X607" s="1414"/>
      <c r="Y607" s="1414"/>
      <c r="Z607" s="1413"/>
      <c r="AA607" s="1413"/>
      <c r="AB607" s="1413"/>
      <c r="AC607" s="1413"/>
      <c r="AD607" s="1413"/>
      <c r="AE607" s="1413"/>
      <c r="AF607" s="1413"/>
      <c r="AG607" s="1413"/>
      <c r="AH607" s="1413"/>
      <c r="AI607" s="1413"/>
      <c r="AJ607" s="1413"/>
      <c r="AK607" s="1413"/>
      <c r="AL607" s="1413"/>
      <c r="AM607" s="1413"/>
      <c r="AN607" s="1413"/>
    </row>
    <row r="608" spans="7:40">
      <c r="G608" s="1414"/>
      <c r="H608" s="1414"/>
      <c r="I608" s="1413"/>
      <c r="J608" s="1414"/>
      <c r="K608" s="1414"/>
      <c r="L608" s="1413"/>
      <c r="M608" s="1413"/>
      <c r="N608" s="1414"/>
      <c r="O608" s="1413"/>
      <c r="P608" s="1414"/>
      <c r="Q608" s="1414"/>
      <c r="R608" s="1414"/>
      <c r="S608" s="1414"/>
      <c r="T608" s="1414"/>
      <c r="U608" s="1414"/>
      <c r="V608" s="1414"/>
      <c r="W608" s="1414"/>
      <c r="X608" s="1414"/>
      <c r="Y608" s="1414"/>
      <c r="Z608" s="1413"/>
      <c r="AA608" s="1413"/>
      <c r="AB608" s="1413"/>
      <c r="AC608" s="1413"/>
      <c r="AD608" s="1413"/>
      <c r="AE608" s="1413"/>
      <c r="AF608" s="1413"/>
      <c r="AG608" s="1413"/>
      <c r="AH608" s="1413"/>
      <c r="AI608" s="1413"/>
      <c r="AJ608" s="1413"/>
      <c r="AK608" s="1413"/>
      <c r="AL608" s="1413"/>
      <c r="AM608" s="1413"/>
      <c r="AN608" s="1413"/>
    </row>
    <row r="609" spans="7:40">
      <c r="G609" s="1414"/>
      <c r="H609" s="1414"/>
      <c r="I609" s="1413"/>
      <c r="J609" s="1414"/>
      <c r="K609" s="1414"/>
      <c r="L609" s="1413"/>
      <c r="M609" s="1413"/>
      <c r="N609" s="1414"/>
      <c r="O609" s="1413"/>
      <c r="P609" s="1414"/>
      <c r="Q609" s="1414"/>
      <c r="R609" s="1414"/>
      <c r="S609" s="1414"/>
      <c r="T609" s="1414"/>
      <c r="U609" s="1414"/>
      <c r="V609" s="1414"/>
      <c r="W609" s="1414"/>
      <c r="X609" s="1414"/>
      <c r="Y609" s="1414"/>
      <c r="Z609" s="1413"/>
      <c r="AA609" s="1413"/>
      <c r="AB609" s="1413"/>
      <c r="AC609" s="1413"/>
      <c r="AD609" s="1413"/>
      <c r="AE609" s="1413"/>
      <c r="AF609" s="1413"/>
      <c r="AG609" s="1413"/>
      <c r="AH609" s="1413"/>
      <c r="AI609" s="1413"/>
      <c r="AJ609" s="1413"/>
      <c r="AK609" s="1413"/>
      <c r="AL609" s="1413"/>
      <c r="AM609" s="1413"/>
      <c r="AN609" s="1413"/>
    </row>
    <row r="610" spans="7:40">
      <c r="G610" s="1414"/>
      <c r="H610" s="1414"/>
      <c r="I610" s="1413"/>
      <c r="J610" s="1414"/>
      <c r="K610" s="1414"/>
      <c r="L610" s="1413"/>
      <c r="M610" s="1413"/>
      <c r="N610" s="1414"/>
      <c r="O610" s="1413"/>
      <c r="P610" s="1414"/>
      <c r="Q610" s="1414"/>
      <c r="R610" s="1414"/>
      <c r="S610" s="1414"/>
      <c r="T610" s="1414"/>
      <c r="U610" s="1414"/>
      <c r="V610" s="1414"/>
      <c r="W610" s="1414"/>
      <c r="X610" s="1414"/>
      <c r="Y610" s="1414"/>
      <c r="Z610" s="1413"/>
      <c r="AA610" s="1413"/>
      <c r="AB610" s="1413"/>
      <c r="AC610" s="1413"/>
      <c r="AD610" s="1413"/>
      <c r="AE610" s="1413"/>
      <c r="AF610" s="1413"/>
      <c r="AG610" s="1413"/>
      <c r="AH610" s="1413"/>
      <c r="AI610" s="1413"/>
      <c r="AJ610" s="1413"/>
      <c r="AK610" s="1413"/>
      <c r="AL610" s="1413"/>
      <c r="AM610" s="1413"/>
      <c r="AN610" s="1413"/>
    </row>
    <row r="611" spans="7:40">
      <c r="G611" s="1414"/>
      <c r="H611" s="1414"/>
      <c r="I611" s="1413"/>
      <c r="J611" s="1414"/>
      <c r="K611" s="1414"/>
      <c r="L611" s="1413"/>
      <c r="M611" s="1413"/>
      <c r="N611" s="1414"/>
      <c r="O611" s="1413"/>
      <c r="P611" s="1414"/>
      <c r="Q611" s="1414"/>
      <c r="R611" s="1414"/>
      <c r="S611" s="1414"/>
      <c r="T611" s="1414"/>
      <c r="U611" s="1414"/>
      <c r="V611" s="1414"/>
      <c r="W611" s="1414"/>
      <c r="X611" s="1414"/>
      <c r="Y611" s="1414"/>
      <c r="Z611" s="1413"/>
      <c r="AA611" s="1413"/>
      <c r="AB611" s="1413"/>
      <c r="AC611" s="1413"/>
      <c r="AD611" s="1413"/>
      <c r="AE611" s="1413"/>
      <c r="AF611" s="1413"/>
      <c r="AG611" s="1413"/>
      <c r="AH611" s="1413"/>
      <c r="AI611" s="1413"/>
      <c r="AJ611" s="1413"/>
      <c r="AK611" s="1413"/>
      <c r="AL611" s="1413"/>
      <c r="AM611" s="1413"/>
      <c r="AN611" s="1413"/>
    </row>
    <row r="612" spans="7:40">
      <c r="G612" s="1414"/>
      <c r="H612" s="1414"/>
      <c r="I612" s="1413"/>
      <c r="J612" s="1414"/>
      <c r="K612" s="1414"/>
      <c r="L612" s="1413"/>
      <c r="M612" s="1413"/>
      <c r="N612" s="1414"/>
      <c r="O612" s="1413"/>
      <c r="P612" s="1414"/>
      <c r="Q612" s="1414"/>
      <c r="R612" s="1414"/>
      <c r="S612" s="1414"/>
      <c r="T612" s="1414"/>
      <c r="U612" s="1414"/>
      <c r="V612" s="1414"/>
      <c r="W612" s="1414"/>
      <c r="X612" s="1414"/>
      <c r="Y612" s="1414"/>
      <c r="Z612" s="1413"/>
      <c r="AA612" s="1413"/>
      <c r="AB612" s="1413"/>
      <c r="AC612" s="1413"/>
      <c r="AD612" s="1413"/>
      <c r="AE612" s="1413"/>
      <c r="AF612" s="1413"/>
      <c r="AG612" s="1413"/>
      <c r="AH612" s="1413"/>
      <c r="AI612" s="1413"/>
      <c r="AJ612" s="1413"/>
      <c r="AK612" s="1413"/>
      <c r="AL612" s="1413"/>
      <c r="AM612" s="1413"/>
      <c r="AN612" s="1413"/>
    </row>
    <row r="613" spans="7:40">
      <c r="G613" s="1414"/>
      <c r="H613" s="1414"/>
      <c r="I613" s="1413"/>
      <c r="J613" s="1414"/>
      <c r="K613" s="1414"/>
      <c r="L613" s="1413"/>
      <c r="M613" s="1413"/>
      <c r="N613" s="1414"/>
      <c r="O613" s="1413"/>
      <c r="P613" s="1414"/>
      <c r="Q613" s="1414"/>
      <c r="R613" s="1414"/>
      <c r="S613" s="1414"/>
      <c r="T613" s="1414"/>
      <c r="U613" s="1414"/>
      <c r="V613" s="1414"/>
      <c r="W613" s="1414"/>
      <c r="X613" s="1414"/>
      <c r="Y613" s="1414"/>
      <c r="Z613" s="1413"/>
      <c r="AA613" s="1413"/>
      <c r="AB613" s="1413"/>
      <c r="AC613" s="1413"/>
      <c r="AD613" s="1413"/>
      <c r="AE613" s="1413"/>
      <c r="AF613" s="1413"/>
      <c r="AG613" s="1413"/>
      <c r="AH613" s="1413"/>
      <c r="AI613" s="1413"/>
      <c r="AJ613" s="1413"/>
      <c r="AK613" s="1413"/>
      <c r="AL613" s="1413"/>
      <c r="AM613" s="1413"/>
      <c r="AN613" s="1413"/>
    </row>
    <row r="614" spans="7:40">
      <c r="G614" s="1414"/>
      <c r="H614" s="1414"/>
      <c r="I614" s="1413"/>
      <c r="J614" s="1414"/>
      <c r="K614" s="1414"/>
      <c r="L614" s="1413"/>
      <c r="M614" s="1413"/>
      <c r="N614" s="1414"/>
      <c r="O614" s="1413"/>
      <c r="P614" s="1414"/>
      <c r="Q614" s="1414"/>
      <c r="R614" s="1414"/>
      <c r="S614" s="1414"/>
      <c r="T614" s="1414"/>
      <c r="U614" s="1414"/>
      <c r="V614" s="1414"/>
      <c r="W614" s="1414"/>
      <c r="X614" s="1414"/>
      <c r="Y614" s="1414"/>
      <c r="Z614" s="1413"/>
      <c r="AA614" s="1413"/>
      <c r="AB614" s="1413"/>
      <c r="AC614" s="1413"/>
      <c r="AD614" s="1413"/>
      <c r="AE614" s="1413"/>
      <c r="AF614" s="1413"/>
      <c r="AG614" s="1413"/>
      <c r="AH614" s="1413"/>
      <c r="AI614" s="1413"/>
      <c r="AJ614" s="1413"/>
      <c r="AK614" s="1413"/>
      <c r="AL614" s="1413"/>
      <c r="AM614" s="1413"/>
      <c r="AN614" s="1413"/>
    </row>
    <row r="615" spans="7:40">
      <c r="G615" s="1414"/>
      <c r="H615" s="1414"/>
      <c r="I615" s="1413"/>
      <c r="J615" s="1414"/>
      <c r="K615" s="1414"/>
      <c r="L615" s="1413"/>
      <c r="M615" s="1413"/>
      <c r="N615" s="1414"/>
      <c r="O615" s="1413"/>
      <c r="P615" s="1414"/>
      <c r="Q615" s="1414"/>
      <c r="R615" s="1414"/>
      <c r="S615" s="1414"/>
      <c r="T615" s="1414"/>
      <c r="U615" s="1414"/>
      <c r="V615" s="1414"/>
      <c r="W615" s="1414"/>
      <c r="X615" s="1414"/>
      <c r="Y615" s="1414"/>
      <c r="Z615" s="1413"/>
      <c r="AA615" s="1413"/>
      <c r="AB615" s="1413"/>
      <c r="AC615" s="1413"/>
      <c r="AD615" s="1413"/>
      <c r="AE615" s="1413"/>
      <c r="AF615" s="1413"/>
      <c r="AG615" s="1413"/>
      <c r="AH615" s="1413"/>
      <c r="AI615" s="1413"/>
      <c r="AJ615" s="1413"/>
      <c r="AK615" s="1413"/>
      <c r="AL615" s="1413"/>
      <c r="AM615" s="1413"/>
      <c r="AN615" s="1413"/>
    </row>
    <row r="616" spans="7:40">
      <c r="G616" s="1414"/>
      <c r="H616" s="1414"/>
      <c r="I616" s="1413"/>
      <c r="J616" s="1414"/>
      <c r="K616" s="1414"/>
      <c r="L616" s="1413"/>
      <c r="M616" s="1413"/>
      <c r="N616" s="1414"/>
      <c r="O616" s="1413"/>
      <c r="P616" s="1414"/>
      <c r="Q616" s="1414"/>
      <c r="R616" s="1414"/>
      <c r="S616" s="1414"/>
      <c r="T616" s="1414"/>
      <c r="U616" s="1414"/>
      <c r="V616" s="1414"/>
      <c r="W616" s="1414"/>
      <c r="X616" s="1414"/>
      <c r="Y616" s="1414"/>
      <c r="Z616" s="1413"/>
      <c r="AA616" s="1413"/>
      <c r="AB616" s="1413"/>
      <c r="AC616" s="1413"/>
      <c r="AD616" s="1413"/>
      <c r="AE616" s="1413"/>
      <c r="AF616" s="1413"/>
      <c r="AG616" s="1413"/>
      <c r="AH616" s="1413"/>
      <c r="AI616" s="1413"/>
      <c r="AJ616" s="1413"/>
      <c r="AK616" s="1413"/>
      <c r="AL616" s="1413"/>
      <c r="AM616" s="1413"/>
      <c r="AN616" s="1413"/>
    </row>
    <row r="617" spans="7:40">
      <c r="G617" s="1414"/>
      <c r="H617" s="1414"/>
      <c r="I617" s="1413"/>
      <c r="J617" s="1414"/>
      <c r="K617" s="1414"/>
      <c r="L617" s="1413"/>
      <c r="M617" s="1413"/>
      <c r="N617" s="1414"/>
      <c r="O617" s="1413"/>
      <c r="P617" s="1414"/>
      <c r="Q617" s="1414"/>
      <c r="R617" s="1414"/>
      <c r="S617" s="1414"/>
      <c r="T617" s="1414"/>
      <c r="U617" s="1414"/>
      <c r="V617" s="1414"/>
      <c r="W617" s="1414"/>
      <c r="X617" s="1414"/>
      <c r="Y617" s="1414"/>
      <c r="Z617" s="1413"/>
      <c r="AA617" s="1413"/>
      <c r="AB617" s="1413"/>
      <c r="AC617" s="1413"/>
      <c r="AD617" s="1413"/>
      <c r="AE617" s="1413"/>
      <c r="AF617" s="1413"/>
      <c r="AG617" s="1413"/>
      <c r="AH617" s="1413"/>
      <c r="AI617" s="1413"/>
      <c r="AJ617" s="1413"/>
      <c r="AK617" s="1413"/>
      <c r="AL617" s="1413"/>
      <c r="AM617" s="1413"/>
      <c r="AN617" s="1413"/>
    </row>
    <row r="618" spans="7:40">
      <c r="G618" s="1414"/>
      <c r="H618" s="1414"/>
      <c r="I618" s="1413"/>
      <c r="J618" s="1414"/>
      <c r="K618" s="1414"/>
      <c r="L618" s="1413"/>
      <c r="M618" s="1413"/>
      <c r="N618" s="1414"/>
      <c r="O618" s="1413"/>
      <c r="P618" s="1414"/>
      <c r="Q618" s="1414"/>
      <c r="R618" s="1414"/>
      <c r="S618" s="1414"/>
      <c r="T618" s="1414"/>
      <c r="U618" s="1414"/>
      <c r="V618" s="1414"/>
      <c r="W618" s="1414"/>
      <c r="X618" s="1414"/>
      <c r="Y618" s="1414"/>
      <c r="Z618" s="1413"/>
      <c r="AA618" s="1413"/>
      <c r="AB618" s="1413"/>
      <c r="AC618" s="1413"/>
      <c r="AD618" s="1413"/>
      <c r="AE618" s="1413"/>
      <c r="AF618" s="1413"/>
      <c r="AG618" s="1413"/>
      <c r="AH618" s="1413"/>
      <c r="AI618" s="1413"/>
      <c r="AJ618" s="1413"/>
      <c r="AK618" s="1413"/>
      <c r="AL618" s="1413"/>
      <c r="AM618" s="1413"/>
      <c r="AN618" s="1413"/>
    </row>
    <row r="619" spans="7:40">
      <c r="G619" s="1414"/>
      <c r="H619" s="1414"/>
      <c r="I619" s="1413"/>
      <c r="J619" s="1414"/>
      <c r="K619" s="1414"/>
      <c r="L619" s="1413"/>
      <c r="M619" s="1413"/>
      <c r="N619" s="1414"/>
      <c r="O619" s="1413"/>
      <c r="P619" s="1414"/>
      <c r="Q619" s="1414"/>
      <c r="R619" s="1414"/>
      <c r="S619" s="1414"/>
      <c r="T619" s="1414"/>
      <c r="U619" s="1414"/>
      <c r="V619" s="1414"/>
      <c r="W619" s="1414"/>
      <c r="X619" s="1414"/>
      <c r="Y619" s="1414"/>
      <c r="Z619" s="1413"/>
      <c r="AA619" s="1413"/>
      <c r="AB619" s="1413"/>
      <c r="AC619" s="1413"/>
      <c r="AD619" s="1413"/>
      <c r="AE619" s="1413"/>
      <c r="AF619" s="1413"/>
      <c r="AG619" s="1413"/>
      <c r="AH619" s="1413"/>
      <c r="AI619" s="1413"/>
      <c r="AJ619" s="1413"/>
      <c r="AK619" s="1413"/>
      <c r="AL619" s="1413"/>
      <c r="AM619" s="1413"/>
      <c r="AN619" s="1413"/>
    </row>
    <row r="620" spans="7:40">
      <c r="G620" s="1414"/>
      <c r="H620" s="1414"/>
      <c r="I620" s="1413"/>
      <c r="J620" s="1414"/>
      <c r="K620" s="1414"/>
      <c r="L620" s="1413"/>
      <c r="M620" s="1413"/>
      <c r="N620" s="1414"/>
      <c r="O620" s="1413"/>
      <c r="P620" s="1414"/>
      <c r="Q620" s="1414"/>
      <c r="R620" s="1414"/>
      <c r="S620" s="1414"/>
      <c r="T620" s="1414"/>
      <c r="U620" s="1414"/>
      <c r="V620" s="1414"/>
      <c r="W620" s="1414"/>
      <c r="X620" s="1414"/>
      <c r="Y620" s="1414"/>
      <c r="Z620" s="1413"/>
      <c r="AA620" s="1413"/>
      <c r="AB620" s="1413"/>
      <c r="AC620" s="1413"/>
      <c r="AD620" s="1413"/>
      <c r="AE620" s="1413"/>
      <c r="AF620" s="1413"/>
      <c r="AG620" s="1413"/>
      <c r="AH620" s="1413"/>
      <c r="AI620" s="1413"/>
      <c r="AJ620" s="1413"/>
      <c r="AK620" s="1413"/>
      <c r="AL620" s="1413"/>
      <c r="AM620" s="1413"/>
      <c r="AN620" s="1413"/>
    </row>
    <row r="621" spans="7:40">
      <c r="G621" s="1414"/>
      <c r="H621" s="1414"/>
      <c r="I621" s="1413"/>
      <c r="J621" s="1414"/>
      <c r="K621" s="1414"/>
      <c r="L621" s="1413"/>
      <c r="M621" s="1413"/>
      <c r="N621" s="1414"/>
      <c r="O621" s="1413"/>
      <c r="P621" s="1414"/>
      <c r="Q621" s="1414"/>
      <c r="R621" s="1414"/>
      <c r="S621" s="1414"/>
      <c r="T621" s="1414"/>
      <c r="U621" s="1414"/>
      <c r="V621" s="1414"/>
      <c r="W621" s="1414"/>
      <c r="X621" s="1414"/>
      <c r="Y621" s="1414"/>
      <c r="Z621" s="1413"/>
      <c r="AA621" s="1413"/>
      <c r="AB621" s="1413"/>
      <c r="AC621" s="1413"/>
      <c r="AD621" s="1413"/>
      <c r="AE621" s="1413"/>
      <c r="AF621" s="1413"/>
      <c r="AG621" s="1413"/>
      <c r="AH621" s="1413"/>
      <c r="AI621" s="1413"/>
      <c r="AJ621" s="1413"/>
      <c r="AK621" s="1413"/>
      <c r="AL621" s="1413"/>
      <c r="AM621" s="1413"/>
      <c r="AN621" s="1413"/>
    </row>
    <row r="622" spans="7:40">
      <c r="G622" s="1414"/>
      <c r="H622" s="1414"/>
      <c r="I622" s="1413"/>
      <c r="J622" s="1414"/>
      <c r="K622" s="1414"/>
      <c r="L622" s="1413"/>
      <c r="M622" s="1413"/>
      <c r="N622" s="1414"/>
      <c r="O622" s="1413"/>
      <c r="P622" s="1414"/>
      <c r="Q622" s="1414"/>
      <c r="R622" s="1414"/>
      <c r="S622" s="1414"/>
      <c r="T622" s="1414"/>
      <c r="U622" s="1414"/>
      <c r="V622" s="1414"/>
      <c r="W622" s="1414"/>
      <c r="X622" s="1414"/>
      <c r="Y622" s="1414"/>
      <c r="Z622" s="1413"/>
      <c r="AA622" s="1413"/>
      <c r="AB622" s="1413"/>
      <c r="AC622" s="1413"/>
      <c r="AD622" s="1413"/>
      <c r="AE622" s="1413"/>
      <c r="AF622" s="1413"/>
      <c r="AG622" s="1413"/>
      <c r="AH622" s="1413"/>
      <c r="AI622" s="1413"/>
      <c r="AJ622" s="1413"/>
      <c r="AK622" s="1413"/>
      <c r="AL622" s="1413"/>
      <c r="AM622" s="1413"/>
      <c r="AN622" s="1413"/>
    </row>
    <row r="623" spans="7:40">
      <c r="G623" s="1414"/>
      <c r="H623" s="1414"/>
      <c r="I623" s="1413"/>
      <c r="J623" s="1414"/>
      <c r="K623" s="1414"/>
      <c r="L623" s="1413"/>
      <c r="M623" s="1413"/>
      <c r="N623" s="1414"/>
      <c r="O623" s="1413"/>
      <c r="P623" s="1414"/>
      <c r="Q623" s="1414"/>
      <c r="R623" s="1414"/>
      <c r="S623" s="1414"/>
      <c r="T623" s="1414"/>
      <c r="U623" s="1414"/>
      <c r="V623" s="1414"/>
      <c r="W623" s="1414"/>
      <c r="X623" s="1414"/>
      <c r="Y623" s="1414"/>
      <c r="Z623" s="1413"/>
      <c r="AA623" s="1413"/>
      <c r="AB623" s="1413"/>
      <c r="AC623" s="1413"/>
      <c r="AD623" s="1413"/>
      <c r="AE623" s="1413"/>
      <c r="AF623" s="1413"/>
      <c r="AG623" s="1413"/>
      <c r="AH623" s="1413"/>
      <c r="AI623" s="1413"/>
      <c r="AJ623" s="1413"/>
      <c r="AK623" s="1413"/>
      <c r="AL623" s="1413"/>
      <c r="AM623" s="1413"/>
      <c r="AN623" s="1413"/>
    </row>
    <row r="624" spans="7:40">
      <c r="G624" s="1414"/>
      <c r="H624" s="1414"/>
      <c r="I624" s="1413"/>
      <c r="J624" s="1414"/>
      <c r="K624" s="1414"/>
      <c r="L624" s="1413"/>
      <c r="M624" s="1413"/>
      <c r="N624" s="1414"/>
      <c r="O624" s="1413"/>
      <c r="P624" s="1414"/>
      <c r="Q624" s="1414"/>
      <c r="R624" s="1414"/>
      <c r="S624" s="1414"/>
      <c r="T624" s="1414"/>
      <c r="U624" s="1414"/>
      <c r="V624" s="1414"/>
      <c r="W624" s="1414"/>
      <c r="X624" s="1414"/>
      <c r="Y624" s="1414"/>
      <c r="Z624" s="1413"/>
      <c r="AA624" s="1413"/>
      <c r="AB624" s="1413"/>
      <c r="AC624" s="1413"/>
      <c r="AD624" s="1413"/>
      <c r="AE624" s="1413"/>
      <c r="AF624" s="1413"/>
      <c r="AG624" s="1413"/>
      <c r="AH624" s="1413"/>
      <c r="AI624" s="1413"/>
      <c r="AJ624" s="1413"/>
      <c r="AK624" s="1413"/>
      <c r="AL624" s="1413"/>
      <c r="AM624" s="1413"/>
      <c r="AN624" s="1413"/>
    </row>
    <row r="625" spans="7:40">
      <c r="G625" s="1414"/>
      <c r="H625" s="1414"/>
      <c r="I625" s="1413"/>
      <c r="J625" s="1414"/>
      <c r="K625" s="1414"/>
      <c r="L625" s="1413"/>
      <c r="M625" s="1413"/>
      <c r="N625" s="1414"/>
      <c r="O625" s="1413"/>
      <c r="P625" s="1414"/>
      <c r="Q625" s="1414"/>
      <c r="R625" s="1414"/>
      <c r="S625" s="1414"/>
      <c r="T625" s="1414"/>
      <c r="U625" s="1414"/>
      <c r="V625" s="1414"/>
      <c r="W625" s="1414"/>
      <c r="X625" s="1414"/>
      <c r="Y625" s="1414"/>
      <c r="Z625" s="1413"/>
      <c r="AA625" s="1413"/>
      <c r="AB625" s="1413"/>
      <c r="AC625" s="1413"/>
      <c r="AD625" s="1413"/>
      <c r="AE625" s="1413"/>
      <c r="AF625" s="1413"/>
      <c r="AG625" s="1413"/>
      <c r="AH625" s="1413"/>
      <c r="AI625" s="1413"/>
      <c r="AJ625" s="1413"/>
      <c r="AK625" s="1413"/>
      <c r="AL625" s="1413"/>
      <c r="AM625" s="1413"/>
      <c r="AN625" s="1413"/>
    </row>
    <row r="626" spans="7:40">
      <c r="G626" s="1414"/>
      <c r="H626" s="1414"/>
      <c r="I626" s="1413"/>
      <c r="J626" s="1414"/>
      <c r="K626" s="1414"/>
      <c r="L626" s="1413"/>
      <c r="M626" s="1413"/>
      <c r="N626" s="1414"/>
      <c r="O626" s="1413"/>
      <c r="P626" s="1414"/>
      <c r="Q626" s="1414"/>
      <c r="R626" s="1414"/>
      <c r="S626" s="1414"/>
      <c r="T626" s="1414"/>
      <c r="U626" s="1414"/>
      <c r="V626" s="1414"/>
      <c r="W626" s="1414"/>
      <c r="X626" s="1414"/>
      <c r="Y626" s="1414"/>
      <c r="Z626" s="1413"/>
      <c r="AA626" s="1413"/>
      <c r="AB626" s="1413"/>
      <c r="AC626" s="1413"/>
      <c r="AD626" s="1413"/>
      <c r="AE626" s="1413"/>
      <c r="AF626" s="1413"/>
      <c r="AG626" s="1413"/>
      <c r="AH626" s="1413"/>
      <c r="AI626" s="1413"/>
      <c r="AJ626" s="1413"/>
      <c r="AK626" s="1413"/>
      <c r="AL626" s="1413"/>
      <c r="AM626" s="1413"/>
      <c r="AN626" s="1413"/>
    </row>
    <row r="627" spans="7:40">
      <c r="G627" s="1414"/>
      <c r="H627" s="1414"/>
      <c r="I627" s="1413"/>
      <c r="J627" s="1414"/>
      <c r="K627" s="1414"/>
      <c r="L627" s="1413"/>
      <c r="M627" s="1413"/>
      <c r="N627" s="1414"/>
      <c r="O627" s="1413"/>
      <c r="P627" s="1414"/>
      <c r="Q627" s="1414"/>
      <c r="R627" s="1414"/>
      <c r="S627" s="1414"/>
      <c r="T627" s="1414"/>
      <c r="U627" s="1414"/>
      <c r="V627" s="1414"/>
      <c r="W627" s="1414"/>
      <c r="X627" s="1414"/>
      <c r="Y627" s="1414"/>
      <c r="Z627" s="1413"/>
      <c r="AA627" s="1413"/>
      <c r="AB627" s="1413"/>
      <c r="AC627" s="1413"/>
      <c r="AD627" s="1413"/>
      <c r="AE627" s="1413"/>
      <c r="AF627" s="1413"/>
      <c r="AG627" s="1413"/>
      <c r="AH627" s="1413"/>
      <c r="AI627" s="1413"/>
      <c r="AJ627" s="1413"/>
      <c r="AK627" s="1413"/>
      <c r="AL627" s="1413"/>
      <c r="AM627" s="1413"/>
      <c r="AN627" s="1413"/>
    </row>
    <row r="628" spans="7:40">
      <c r="G628" s="1414"/>
      <c r="H628" s="1414"/>
      <c r="I628" s="1413"/>
      <c r="J628" s="1414"/>
      <c r="K628" s="1414"/>
      <c r="L628" s="1413"/>
      <c r="M628" s="1413"/>
      <c r="N628" s="1414"/>
      <c r="O628" s="1413"/>
      <c r="P628" s="1414"/>
      <c r="Q628" s="1414"/>
      <c r="R628" s="1414"/>
      <c r="S628" s="1414"/>
      <c r="T628" s="1414"/>
      <c r="U628" s="1414"/>
      <c r="V628" s="1414"/>
      <c r="W628" s="1414"/>
      <c r="X628" s="1414"/>
      <c r="Y628" s="1414"/>
      <c r="Z628" s="1413"/>
      <c r="AA628" s="1413"/>
      <c r="AB628" s="1413"/>
      <c r="AC628" s="1413"/>
      <c r="AD628" s="1413"/>
      <c r="AE628" s="1413"/>
      <c r="AF628" s="1413"/>
      <c r="AG628" s="1413"/>
      <c r="AH628" s="1413"/>
      <c r="AI628" s="1413"/>
      <c r="AJ628" s="1413"/>
      <c r="AK628" s="1413"/>
      <c r="AL628" s="1413"/>
      <c r="AM628" s="1413"/>
      <c r="AN628" s="1413"/>
    </row>
    <row r="629" spans="7:40">
      <c r="G629" s="1414"/>
      <c r="H629" s="1414"/>
      <c r="I629" s="1413"/>
      <c r="J629" s="1414"/>
      <c r="K629" s="1414"/>
      <c r="L629" s="1413"/>
      <c r="M629" s="1413"/>
      <c r="N629" s="1414"/>
      <c r="O629" s="1413"/>
      <c r="P629" s="1414"/>
      <c r="Q629" s="1414"/>
      <c r="R629" s="1414"/>
      <c r="S629" s="1414"/>
      <c r="T629" s="1414"/>
      <c r="U629" s="1414"/>
      <c r="V629" s="1414"/>
      <c r="W629" s="1414"/>
      <c r="X629" s="1414"/>
      <c r="Y629" s="1414"/>
      <c r="Z629" s="1413"/>
      <c r="AA629" s="1413"/>
      <c r="AB629" s="1413"/>
      <c r="AC629" s="1413"/>
      <c r="AD629" s="1413"/>
      <c r="AE629" s="1413"/>
      <c r="AF629" s="1413"/>
      <c r="AG629" s="1413"/>
      <c r="AH629" s="1413"/>
      <c r="AI629" s="1413"/>
      <c r="AJ629" s="1413"/>
      <c r="AK629" s="1413"/>
      <c r="AL629" s="1413"/>
      <c r="AM629" s="1413"/>
      <c r="AN629" s="1413"/>
    </row>
    <row r="630" spans="7:40">
      <c r="G630" s="1414"/>
      <c r="H630" s="1414"/>
      <c r="I630" s="1413"/>
      <c r="J630" s="1414"/>
      <c r="K630" s="1414"/>
      <c r="L630" s="1413"/>
      <c r="M630" s="1413"/>
      <c r="N630" s="1414"/>
      <c r="O630" s="1413"/>
      <c r="P630" s="1414"/>
      <c r="Q630" s="1414"/>
      <c r="R630" s="1414"/>
      <c r="S630" s="1414"/>
      <c r="T630" s="1414"/>
      <c r="U630" s="1414"/>
      <c r="V630" s="1414"/>
      <c r="W630" s="1414"/>
      <c r="X630" s="1414"/>
      <c r="Y630" s="1414"/>
      <c r="Z630" s="1413"/>
      <c r="AA630" s="1413"/>
      <c r="AB630" s="1413"/>
      <c r="AC630" s="1413"/>
      <c r="AD630" s="1413"/>
      <c r="AE630" s="1413"/>
      <c r="AF630" s="1413"/>
      <c r="AG630" s="1413"/>
      <c r="AH630" s="1413"/>
      <c r="AI630" s="1413"/>
      <c r="AJ630" s="1413"/>
      <c r="AK630" s="1413"/>
      <c r="AL630" s="1413"/>
      <c r="AM630" s="1413"/>
      <c r="AN630" s="1413"/>
    </row>
    <row r="631" spans="7:40">
      <c r="G631" s="1414"/>
      <c r="H631" s="1414"/>
      <c r="I631" s="1413"/>
      <c r="J631" s="1414"/>
      <c r="K631" s="1414"/>
      <c r="L631" s="1413"/>
      <c r="M631" s="1413"/>
      <c r="N631" s="1414"/>
      <c r="O631" s="1413"/>
      <c r="P631" s="1414"/>
      <c r="Q631" s="1414"/>
      <c r="R631" s="1414"/>
      <c r="S631" s="1414"/>
      <c r="T631" s="1414"/>
      <c r="U631" s="1414"/>
      <c r="V631" s="1414"/>
      <c r="W631" s="1414"/>
      <c r="X631" s="1414"/>
      <c r="Y631" s="1414"/>
      <c r="Z631" s="1413"/>
      <c r="AA631" s="1413"/>
      <c r="AB631" s="1413"/>
      <c r="AC631" s="1413"/>
      <c r="AD631" s="1413"/>
      <c r="AE631" s="1413"/>
      <c r="AF631" s="1413"/>
      <c r="AG631" s="1413"/>
      <c r="AH631" s="1413"/>
      <c r="AI631" s="1413"/>
      <c r="AJ631" s="1413"/>
      <c r="AK631" s="1413"/>
      <c r="AL631" s="1413"/>
      <c r="AM631" s="1413"/>
      <c r="AN631" s="1413"/>
    </row>
    <row r="632" spans="7:40">
      <c r="G632" s="1414"/>
      <c r="H632" s="1414"/>
      <c r="I632" s="1413"/>
      <c r="J632" s="1414"/>
      <c r="K632" s="1414"/>
      <c r="L632" s="1413"/>
      <c r="M632" s="1413"/>
      <c r="N632" s="1414"/>
      <c r="O632" s="1413"/>
      <c r="P632" s="1414"/>
      <c r="Q632" s="1414"/>
      <c r="R632" s="1414"/>
      <c r="S632" s="1414"/>
      <c r="T632" s="1414"/>
      <c r="U632" s="1414"/>
      <c r="V632" s="1414"/>
      <c r="W632" s="1414"/>
      <c r="X632" s="1414"/>
      <c r="Y632" s="1414"/>
      <c r="Z632" s="1413"/>
      <c r="AA632" s="1413"/>
      <c r="AB632" s="1413"/>
      <c r="AC632" s="1413"/>
      <c r="AD632" s="1413"/>
      <c r="AE632" s="1413"/>
      <c r="AF632" s="1413"/>
      <c r="AG632" s="1413"/>
      <c r="AH632" s="1413"/>
      <c r="AI632" s="1413"/>
      <c r="AJ632" s="1413"/>
      <c r="AK632" s="1413"/>
      <c r="AL632" s="1413"/>
      <c r="AM632" s="1413"/>
      <c r="AN632" s="1413"/>
    </row>
    <row r="633" spans="7:40">
      <c r="G633" s="1414"/>
      <c r="H633" s="1414"/>
      <c r="I633" s="1413"/>
      <c r="J633" s="1414"/>
      <c r="K633" s="1414"/>
      <c r="L633" s="1413"/>
      <c r="M633" s="1413"/>
      <c r="N633" s="1414"/>
      <c r="O633" s="1413"/>
      <c r="P633" s="1414"/>
      <c r="Q633" s="1414"/>
      <c r="R633" s="1414"/>
      <c r="S633" s="1414"/>
      <c r="T633" s="1414"/>
      <c r="U633" s="1414"/>
      <c r="V633" s="1414"/>
      <c r="W633" s="1414"/>
      <c r="X633" s="1414"/>
      <c r="Y633" s="1414"/>
      <c r="Z633" s="1413"/>
      <c r="AA633" s="1413"/>
      <c r="AB633" s="1413"/>
      <c r="AC633" s="1413"/>
      <c r="AD633" s="1413"/>
      <c r="AE633" s="1413"/>
      <c r="AF633" s="1413"/>
      <c r="AG633" s="1413"/>
      <c r="AH633" s="1413"/>
      <c r="AI633" s="1413"/>
      <c r="AJ633" s="1413"/>
      <c r="AK633" s="1413"/>
      <c r="AL633" s="1413"/>
      <c r="AM633" s="1413"/>
      <c r="AN633" s="1413"/>
    </row>
    <row r="634" spans="7:40">
      <c r="G634" s="1414"/>
      <c r="H634" s="1414"/>
      <c r="I634" s="1413"/>
      <c r="J634" s="1414"/>
      <c r="K634" s="1414"/>
      <c r="L634" s="1413"/>
      <c r="M634" s="1413"/>
      <c r="N634" s="1414"/>
      <c r="O634" s="1413"/>
      <c r="P634" s="1414"/>
      <c r="Q634" s="1414"/>
      <c r="R634" s="1414"/>
      <c r="S634" s="1414"/>
      <c r="T634" s="1414"/>
      <c r="U634" s="1414"/>
      <c r="V634" s="1414"/>
      <c r="W634" s="1414"/>
      <c r="X634" s="1414"/>
      <c r="Y634" s="1414"/>
      <c r="Z634" s="1413"/>
      <c r="AA634" s="1413"/>
      <c r="AB634" s="1413"/>
      <c r="AC634" s="1413"/>
      <c r="AD634" s="1413"/>
      <c r="AE634" s="1413"/>
      <c r="AF634" s="1413"/>
      <c r="AG634" s="1413"/>
      <c r="AH634" s="1413"/>
      <c r="AI634" s="1413"/>
      <c r="AJ634" s="1413"/>
      <c r="AK634" s="1413"/>
      <c r="AL634" s="1413"/>
      <c r="AM634" s="1413"/>
      <c r="AN634" s="1413"/>
    </row>
    <row r="635" spans="7:40">
      <c r="G635" s="1414"/>
      <c r="H635" s="1414"/>
      <c r="I635" s="1413"/>
      <c r="J635" s="1414"/>
      <c r="K635" s="1414"/>
      <c r="L635" s="1413"/>
      <c r="M635" s="1413"/>
      <c r="N635" s="1414"/>
      <c r="O635" s="1413"/>
      <c r="P635" s="1414"/>
      <c r="Q635" s="1414"/>
      <c r="R635" s="1414"/>
      <c r="S635" s="1414"/>
      <c r="T635" s="1414"/>
      <c r="U635" s="1414"/>
      <c r="V635" s="1414"/>
      <c r="W635" s="1414"/>
      <c r="X635" s="1414"/>
      <c r="Y635" s="1414"/>
      <c r="Z635" s="1413"/>
      <c r="AA635" s="1413"/>
      <c r="AB635" s="1413"/>
      <c r="AC635" s="1413"/>
      <c r="AD635" s="1413"/>
      <c r="AE635" s="1413"/>
      <c r="AF635" s="1413"/>
      <c r="AG635" s="1413"/>
      <c r="AH635" s="1413"/>
      <c r="AI635" s="1413"/>
      <c r="AJ635" s="1413"/>
      <c r="AK635" s="1413"/>
      <c r="AL635" s="1413"/>
      <c r="AM635" s="1413"/>
      <c r="AN635" s="1413"/>
    </row>
    <row r="636" spans="7:40">
      <c r="G636" s="1414"/>
      <c r="H636" s="1414"/>
      <c r="I636" s="1413"/>
      <c r="J636" s="1414"/>
      <c r="K636" s="1414"/>
      <c r="L636" s="1413"/>
      <c r="M636" s="1413"/>
      <c r="N636" s="1414"/>
      <c r="O636" s="1413"/>
      <c r="P636" s="1414"/>
      <c r="Q636" s="1414"/>
      <c r="R636" s="1414"/>
      <c r="S636" s="1414"/>
      <c r="T636" s="1414"/>
      <c r="U636" s="1414"/>
      <c r="V636" s="1414"/>
      <c r="W636" s="1414"/>
      <c r="X636" s="1414"/>
      <c r="Y636" s="1414"/>
      <c r="Z636" s="1413"/>
      <c r="AA636" s="1413"/>
      <c r="AB636" s="1413"/>
      <c r="AC636" s="1413"/>
      <c r="AD636" s="1413"/>
      <c r="AE636" s="1413"/>
      <c r="AF636" s="1413"/>
      <c r="AG636" s="1413"/>
      <c r="AH636" s="1413"/>
      <c r="AI636" s="1413"/>
      <c r="AJ636" s="1413"/>
      <c r="AK636" s="1413"/>
      <c r="AL636" s="1413"/>
      <c r="AM636" s="1413"/>
      <c r="AN636" s="1413"/>
    </row>
    <row r="637" spans="7:40">
      <c r="G637" s="1414"/>
      <c r="H637" s="1414"/>
      <c r="I637" s="1413"/>
      <c r="J637" s="1414"/>
      <c r="K637" s="1414"/>
      <c r="L637" s="1413"/>
      <c r="M637" s="1413"/>
      <c r="N637" s="1414"/>
      <c r="O637" s="1413"/>
      <c r="P637" s="1414"/>
      <c r="Q637" s="1414"/>
      <c r="R637" s="1414"/>
      <c r="S637" s="1414"/>
      <c r="T637" s="1414"/>
      <c r="U637" s="1414"/>
      <c r="V637" s="1414"/>
      <c r="W637" s="1414"/>
      <c r="X637" s="1414"/>
      <c r="Y637" s="1414"/>
      <c r="Z637" s="1413"/>
      <c r="AA637" s="1413"/>
      <c r="AB637" s="1413"/>
      <c r="AC637" s="1413"/>
      <c r="AD637" s="1413"/>
      <c r="AE637" s="1413"/>
      <c r="AF637" s="1413"/>
      <c r="AG637" s="1413"/>
      <c r="AH637" s="1413"/>
      <c r="AI637" s="1413"/>
      <c r="AJ637" s="1413"/>
      <c r="AK637" s="1413"/>
      <c r="AL637" s="1413"/>
      <c r="AM637" s="1413"/>
      <c r="AN637" s="1413"/>
    </row>
    <row r="638" spans="7:40">
      <c r="G638" s="1414"/>
      <c r="H638" s="1414"/>
      <c r="I638" s="1413"/>
      <c r="J638" s="1414"/>
      <c r="K638" s="1414"/>
      <c r="L638" s="1413"/>
      <c r="M638" s="1413"/>
      <c r="N638" s="1414"/>
      <c r="O638" s="1413"/>
      <c r="P638" s="1414"/>
      <c r="Q638" s="1414"/>
      <c r="R638" s="1414"/>
      <c r="S638" s="1414"/>
      <c r="T638" s="1414"/>
      <c r="U638" s="1414"/>
      <c r="V638" s="1414"/>
      <c r="W638" s="1414"/>
      <c r="X638" s="1414"/>
      <c r="Y638" s="1414"/>
      <c r="Z638" s="1413"/>
      <c r="AA638" s="1413"/>
      <c r="AB638" s="1413"/>
      <c r="AC638" s="1413"/>
      <c r="AD638" s="1413"/>
      <c r="AE638" s="1413"/>
      <c r="AF638" s="1413"/>
      <c r="AG638" s="1413"/>
      <c r="AH638" s="1413"/>
      <c r="AI638" s="1413"/>
      <c r="AJ638" s="1413"/>
      <c r="AK638" s="1413"/>
      <c r="AL638" s="1413"/>
      <c r="AM638" s="1413"/>
      <c r="AN638" s="1413"/>
    </row>
    <row r="639" spans="7:40">
      <c r="G639" s="1414"/>
      <c r="H639" s="1414"/>
      <c r="I639" s="1413"/>
      <c r="J639" s="1414"/>
      <c r="K639" s="1414"/>
      <c r="L639" s="1413"/>
      <c r="M639" s="1413"/>
      <c r="N639" s="1414"/>
      <c r="O639" s="1413"/>
      <c r="P639" s="1414"/>
      <c r="Q639" s="1414"/>
      <c r="R639" s="1414"/>
      <c r="S639" s="1414"/>
      <c r="T639" s="1414"/>
      <c r="U639" s="1414"/>
      <c r="V639" s="1414"/>
      <c r="W639" s="1414"/>
      <c r="X639" s="1414"/>
      <c r="Y639" s="1414"/>
      <c r="Z639" s="1413"/>
      <c r="AA639" s="1413"/>
      <c r="AB639" s="1413"/>
      <c r="AC639" s="1413"/>
      <c r="AD639" s="1413"/>
      <c r="AE639" s="1413"/>
      <c r="AF639" s="1413"/>
      <c r="AG639" s="1413"/>
      <c r="AH639" s="1413"/>
      <c r="AI639" s="1413"/>
      <c r="AJ639" s="1413"/>
      <c r="AK639" s="1413"/>
      <c r="AL639" s="1413"/>
      <c r="AM639" s="1413"/>
      <c r="AN639" s="1413"/>
    </row>
  </sheetData>
  <mergeCells count="66">
    <mergeCell ref="V493:W493"/>
    <mergeCell ref="V494:W494"/>
    <mergeCell ref="V495:W495"/>
    <mergeCell ref="V455:W455"/>
    <mergeCell ref="V457:W457"/>
    <mergeCell ref="V458:W458"/>
    <mergeCell ref="V459:W459"/>
    <mergeCell ref="V489:W489"/>
    <mergeCell ref="V491:W491"/>
    <mergeCell ref="V277:W277"/>
    <mergeCell ref="V203:W203"/>
    <mergeCell ref="V205:W205"/>
    <mergeCell ref="V453:W453"/>
    <mergeCell ref="V381:W381"/>
    <mergeCell ref="V383:W383"/>
    <mergeCell ref="V385:W385"/>
    <mergeCell ref="V386:W386"/>
    <mergeCell ref="V387:W387"/>
    <mergeCell ref="V417:W417"/>
    <mergeCell ref="V419:W419"/>
    <mergeCell ref="V421:W421"/>
    <mergeCell ref="V422:W422"/>
    <mergeCell ref="V423:W423"/>
    <mergeCell ref="V351:W351"/>
    <mergeCell ref="V278:W278"/>
    <mergeCell ref="V279:W279"/>
    <mergeCell ref="V309:W309"/>
    <mergeCell ref="V311:W311"/>
    <mergeCell ref="V313:W313"/>
    <mergeCell ref="V314:W314"/>
    <mergeCell ref="V315:W315"/>
    <mergeCell ref="V345:W345"/>
    <mergeCell ref="V347:W347"/>
    <mergeCell ref="V349:W349"/>
    <mergeCell ref="V350:W350"/>
    <mergeCell ref="V242:W242"/>
    <mergeCell ref="V243:W243"/>
    <mergeCell ref="V273:W273"/>
    <mergeCell ref="V275:W275"/>
    <mergeCell ref="V89:W89"/>
    <mergeCell ref="V90:W90"/>
    <mergeCell ref="V93:W93"/>
    <mergeCell ref="V92:W92"/>
    <mergeCell ref="V171:W171"/>
    <mergeCell ref="V206:W206"/>
    <mergeCell ref="V207:W207"/>
    <mergeCell ref="V237:W237"/>
    <mergeCell ref="V239:W239"/>
    <mergeCell ref="V241:W241"/>
    <mergeCell ref="V201:W201"/>
    <mergeCell ref="C56:D57"/>
    <mergeCell ref="V165:W165"/>
    <mergeCell ref="V167:W167"/>
    <mergeCell ref="V169:W169"/>
    <mergeCell ref="V170:W170"/>
    <mergeCell ref="E56:F57"/>
    <mergeCell ref="U56:W57"/>
    <mergeCell ref="U58:W58"/>
    <mergeCell ref="U59:W59"/>
    <mergeCell ref="V94:W94"/>
    <mergeCell ref="V125:W125"/>
    <mergeCell ref="V127:W127"/>
    <mergeCell ref="V130:W130"/>
    <mergeCell ref="V131:W131"/>
    <mergeCell ref="V129:W129"/>
    <mergeCell ref="V88:W88"/>
  </mergeCells>
  <pageMargins left="0.7" right="0.7" top="0.75" bottom="0.75" header="0.3" footer="0.3"/>
  <pageSetup orientation="landscape" horizontalDpi="4294967293"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59999389629810485"/>
  </sheetPr>
  <dimension ref="A1:BE148"/>
  <sheetViews>
    <sheetView zoomScale="60" zoomScaleNormal="60" workbookViewId="0">
      <pane xSplit="5" ySplit="2" topLeftCell="F111" activePane="bottomRight" state="frozen"/>
      <selection pane="bottomRight" activeCell="B2" sqref="B2"/>
      <selection pane="bottomLeft" activeCell="A3" sqref="A3"/>
      <selection pane="topRight" activeCell="F1" sqref="F1"/>
    </sheetView>
  </sheetViews>
  <sheetFormatPr defaultRowHeight="15"/>
  <cols>
    <col min="1" max="1" width="7" customWidth="1"/>
    <col min="2" max="2" width="5.5703125" customWidth="1"/>
    <col min="3" max="3" width="9.85546875" customWidth="1"/>
    <col min="4" max="4" width="6.7109375" customWidth="1"/>
    <col min="5" max="5" width="1.140625" customWidth="1"/>
    <col min="6" max="6" width="7.140625" customWidth="1"/>
    <col min="7" max="7" width="8.85546875" customWidth="1"/>
    <col min="8" max="17" width="7.140625" customWidth="1"/>
    <col min="18" max="18" width="5.5703125" customWidth="1"/>
    <col min="19" max="19" width="6.42578125" customWidth="1"/>
    <col min="20" max="42" width="5.5703125" customWidth="1"/>
    <col min="43" max="43" width="9.5703125" customWidth="1"/>
    <col min="44" max="44" width="1" customWidth="1"/>
    <col min="45" max="45" width="9.5703125" customWidth="1"/>
  </cols>
  <sheetData>
    <row r="1" spans="1:57" ht="15.75" thickBot="1"/>
    <row r="2" spans="1:57" ht="194.65" customHeight="1" thickBot="1">
      <c r="A2" s="675" t="s">
        <v>309</v>
      </c>
      <c r="B2" s="2" t="s">
        <v>19</v>
      </c>
      <c r="C2" s="19" t="s">
        <v>18</v>
      </c>
      <c r="D2" s="2" t="s">
        <v>20</v>
      </c>
      <c r="E2" s="12"/>
      <c r="F2" s="122" t="s">
        <v>21</v>
      </c>
      <c r="G2" s="122" t="s">
        <v>22</v>
      </c>
      <c r="H2" s="134" t="s">
        <v>23</v>
      </c>
      <c r="I2" s="121" t="s">
        <v>24</v>
      </c>
      <c r="J2" s="122" t="s">
        <v>25</v>
      </c>
      <c r="K2" s="29" t="s">
        <v>26</v>
      </c>
      <c r="L2" s="27" t="s">
        <v>27</v>
      </c>
      <c r="M2" s="27" t="s">
        <v>28</v>
      </c>
      <c r="N2" s="28" t="s">
        <v>29</v>
      </c>
      <c r="O2" s="27" t="s">
        <v>30</v>
      </c>
      <c r="P2" s="27" t="s">
        <v>31</v>
      </c>
      <c r="Q2" s="27" t="s">
        <v>32</v>
      </c>
      <c r="R2" s="24" t="s">
        <v>33</v>
      </c>
      <c r="S2" s="133" t="s">
        <v>34</v>
      </c>
      <c r="T2" s="133" t="s">
        <v>35</v>
      </c>
      <c r="U2" s="30" t="s">
        <v>36</v>
      </c>
      <c r="V2" s="135" t="s">
        <v>37</v>
      </c>
      <c r="W2" s="135" t="s">
        <v>38</v>
      </c>
      <c r="X2" s="135" t="s">
        <v>39</v>
      </c>
      <c r="Y2" s="395" t="s">
        <v>40</v>
      </c>
      <c r="Z2" s="24" t="s">
        <v>41</v>
      </c>
      <c r="AA2" s="31" t="s">
        <v>42</v>
      </c>
      <c r="AB2" s="26" t="s">
        <v>43</v>
      </c>
      <c r="AC2" s="26" t="s">
        <v>44</v>
      </c>
      <c r="AD2" s="26" t="s">
        <v>45</v>
      </c>
      <c r="AE2" s="26" t="s">
        <v>46</v>
      </c>
      <c r="AF2" s="26" t="s">
        <v>47</v>
      </c>
      <c r="AG2" s="26" t="s">
        <v>48</v>
      </c>
      <c r="AH2" s="26" t="s">
        <v>49</v>
      </c>
      <c r="AI2" s="26" t="s">
        <v>50</v>
      </c>
      <c r="AJ2" s="26" t="s">
        <v>51</v>
      </c>
      <c r="AK2" s="25" t="s">
        <v>52</v>
      </c>
      <c r="AL2" s="25" t="s">
        <v>53</v>
      </c>
      <c r="AM2" s="25" t="s">
        <v>54</v>
      </c>
      <c r="AN2" s="25" t="s">
        <v>55</v>
      </c>
      <c r="AO2" s="25" t="s">
        <v>56</v>
      </c>
      <c r="AP2" s="699" t="s">
        <v>57</v>
      </c>
      <c r="AQ2" s="700" t="s">
        <v>200</v>
      </c>
      <c r="AR2" s="677"/>
      <c r="AS2" s="675" t="s">
        <v>18</v>
      </c>
      <c r="AT2" s="675" t="s">
        <v>19</v>
      </c>
      <c r="AU2" s="675" t="s">
        <v>310</v>
      </c>
      <c r="AV2" s="675" t="s">
        <v>20</v>
      </c>
      <c r="AW2" s="675" t="s">
        <v>61</v>
      </c>
      <c r="AX2" s="675" t="s">
        <v>62</v>
      </c>
      <c r="AY2" s="675" t="s">
        <v>63</v>
      </c>
      <c r="AZ2" s="675" t="s">
        <v>64</v>
      </c>
      <c r="BA2" s="675" t="s">
        <v>309</v>
      </c>
      <c r="BB2" s="675" t="s">
        <v>65</v>
      </c>
      <c r="BC2" s="675" t="s">
        <v>66</v>
      </c>
      <c r="BD2" s="678" t="s">
        <v>67</v>
      </c>
      <c r="BE2" s="676" t="s">
        <v>72</v>
      </c>
    </row>
    <row r="3" spans="1:57" ht="18.75" thickBot="1">
      <c r="A3" s="288"/>
      <c r="B3" s="679"/>
      <c r="C3" s="680" t="s">
        <v>74</v>
      </c>
      <c r="D3" s="681" t="s">
        <v>311</v>
      </c>
      <c r="E3" s="682"/>
      <c r="F3" s="288"/>
      <c r="G3" s="288"/>
      <c r="H3" s="288"/>
      <c r="I3" s="288"/>
      <c r="J3" s="288"/>
      <c r="K3" s="288"/>
      <c r="L3" s="288"/>
      <c r="M3" s="288"/>
      <c r="N3" s="288"/>
      <c r="O3" s="288"/>
      <c r="P3" s="288"/>
      <c r="Q3" s="288"/>
      <c r="R3" s="288"/>
      <c r="S3" s="288"/>
      <c r="T3" s="288"/>
      <c r="U3" s="288"/>
      <c r="W3" s="288"/>
      <c r="X3" s="288"/>
      <c r="Y3" s="288"/>
      <c r="Z3" s="288"/>
      <c r="AB3" s="288"/>
      <c r="AC3" s="288"/>
      <c r="AH3" s="288"/>
      <c r="AI3" s="288"/>
      <c r="AJ3" s="288"/>
      <c r="AL3" s="288"/>
      <c r="AN3" s="288"/>
      <c r="AP3" s="288"/>
      <c r="AQ3" s="288"/>
      <c r="AR3" s="682"/>
      <c r="AS3" s="288"/>
      <c r="AT3" s="288"/>
      <c r="AU3" s="288"/>
      <c r="AV3" s="288"/>
      <c r="AW3" s="288"/>
      <c r="AX3" s="288"/>
      <c r="AY3" s="288"/>
      <c r="AZ3" s="288"/>
      <c r="BA3" s="288"/>
      <c r="BB3" s="288"/>
      <c r="BC3" s="288"/>
      <c r="BD3" s="683"/>
      <c r="BE3" s="684"/>
    </row>
    <row r="4" spans="1:57" ht="15.75">
      <c r="A4" s="692">
        <v>165</v>
      </c>
      <c r="B4" s="1523" t="s">
        <v>82</v>
      </c>
      <c r="C4" s="1532">
        <v>43107</v>
      </c>
      <c r="D4" s="1537" t="s">
        <v>211</v>
      </c>
      <c r="E4" s="1518">
        <v>0</v>
      </c>
      <c r="F4" s="1538">
        <v>0.13333333333333333</v>
      </c>
      <c r="G4" s="1538">
        <v>0</v>
      </c>
      <c r="H4" s="1538">
        <v>0</v>
      </c>
      <c r="I4" s="1538">
        <v>0</v>
      </c>
      <c r="J4" s="1538">
        <v>0</v>
      </c>
      <c r="K4" s="1538"/>
      <c r="L4" s="1538">
        <v>0</v>
      </c>
      <c r="M4" s="1538">
        <v>0</v>
      </c>
      <c r="N4" s="1538">
        <v>0</v>
      </c>
      <c r="O4" s="1538">
        <v>0</v>
      </c>
      <c r="P4" s="1538">
        <v>20</v>
      </c>
      <c r="Q4" s="1538">
        <v>0</v>
      </c>
      <c r="R4" s="1538">
        <v>0</v>
      </c>
      <c r="S4" s="1538"/>
      <c r="T4" s="1538">
        <v>0</v>
      </c>
      <c r="U4" s="1538"/>
      <c r="V4" s="1538"/>
      <c r="W4" s="1538">
        <v>0</v>
      </c>
      <c r="X4" s="1538">
        <v>0</v>
      </c>
      <c r="Y4" s="1538">
        <v>0</v>
      </c>
      <c r="Z4" s="1538">
        <v>0</v>
      </c>
      <c r="AA4" s="1538"/>
      <c r="AB4" s="1538">
        <v>0</v>
      </c>
      <c r="AC4" s="1538">
        <v>0</v>
      </c>
      <c r="AD4" s="1538"/>
      <c r="AE4" s="1538"/>
      <c r="AF4" s="1538"/>
      <c r="AG4" s="1538"/>
      <c r="AH4" s="1538">
        <v>0</v>
      </c>
      <c r="AI4" s="1538">
        <v>0</v>
      </c>
      <c r="AJ4" s="1538"/>
      <c r="AK4" s="1538"/>
      <c r="AL4" s="1538">
        <v>0</v>
      </c>
      <c r="AM4" s="1538"/>
      <c r="AN4" s="1538">
        <v>0</v>
      </c>
      <c r="AO4" s="1538"/>
      <c r="AP4" s="1539">
        <v>0</v>
      </c>
      <c r="AQ4" s="1540">
        <f>SUM(F4:AP4)</f>
        <v>20.133333333333333</v>
      </c>
      <c r="AR4" s="1518"/>
      <c r="AS4" s="1541">
        <v>43105</v>
      </c>
      <c r="AT4" s="1542" t="s">
        <v>82</v>
      </c>
      <c r="AU4" s="1543">
        <v>5</v>
      </c>
      <c r="AV4" s="1542" t="s">
        <v>75</v>
      </c>
      <c r="AW4" s="1544" t="s">
        <v>91</v>
      </c>
      <c r="AX4" s="1543">
        <v>25</v>
      </c>
      <c r="AY4" s="1545">
        <v>161.5</v>
      </c>
      <c r="AZ4" s="1544" t="s">
        <v>91</v>
      </c>
      <c r="BA4" s="685">
        <v>165</v>
      </c>
      <c r="BB4" s="1544">
        <v>16.8</v>
      </c>
      <c r="BC4" s="1543">
        <v>769.9</v>
      </c>
      <c r="BD4" s="1544" t="s">
        <v>91</v>
      </c>
      <c r="BE4" s="1541"/>
    </row>
    <row r="5" spans="1:57" ht="15.75">
      <c r="A5" s="692">
        <v>118</v>
      </c>
      <c r="B5" s="1523" t="s">
        <v>92</v>
      </c>
      <c r="C5" s="1532">
        <v>43371</v>
      </c>
      <c r="D5" s="1537" t="s">
        <v>211</v>
      </c>
      <c r="E5" s="1518">
        <v>0</v>
      </c>
      <c r="F5" s="1538">
        <v>0</v>
      </c>
      <c r="G5" s="1538">
        <v>0.4</v>
      </c>
      <c r="H5" s="1538">
        <v>0.26666666666666666</v>
      </c>
      <c r="I5" s="1538">
        <v>0</v>
      </c>
      <c r="J5" s="1538">
        <v>0</v>
      </c>
      <c r="K5" s="1538"/>
      <c r="L5" s="1538">
        <v>0</v>
      </c>
      <c r="M5" s="1538">
        <v>0.26666666666666666</v>
      </c>
      <c r="N5" s="1538">
        <v>0</v>
      </c>
      <c r="O5" s="1538">
        <v>0</v>
      </c>
      <c r="P5" s="1538">
        <v>0</v>
      </c>
      <c r="Q5" s="1538">
        <v>0</v>
      </c>
      <c r="R5" s="1538">
        <v>0</v>
      </c>
      <c r="S5" s="1538"/>
      <c r="T5" s="1538">
        <v>0</v>
      </c>
      <c r="U5" s="1538"/>
      <c r="V5" s="1538"/>
      <c r="W5" s="1538">
        <v>0</v>
      </c>
      <c r="X5" s="1538">
        <v>0</v>
      </c>
      <c r="Y5" s="1538">
        <v>0</v>
      </c>
      <c r="Z5" s="1538">
        <v>0</v>
      </c>
      <c r="AA5" s="1538"/>
      <c r="AB5" s="1538">
        <v>0</v>
      </c>
      <c r="AC5" s="1538">
        <v>0</v>
      </c>
      <c r="AD5" s="1538"/>
      <c r="AE5" s="1538"/>
      <c r="AF5" s="1538"/>
      <c r="AG5" s="1538"/>
      <c r="AH5" s="1538">
        <v>0</v>
      </c>
      <c r="AI5" s="1538">
        <v>0</v>
      </c>
      <c r="AJ5" s="1538"/>
      <c r="AK5" s="1538"/>
      <c r="AL5" s="1538">
        <v>0</v>
      </c>
      <c r="AM5" s="1538"/>
      <c r="AN5" s="1538">
        <v>0</v>
      </c>
      <c r="AO5" s="1538"/>
      <c r="AP5" s="1539">
        <v>0</v>
      </c>
      <c r="AQ5" s="1546">
        <f t="shared" ref="AQ5:AQ11" si="0">SUM(F5:AP5)</f>
        <v>0.93333333333333335</v>
      </c>
      <c r="AR5" s="1518"/>
      <c r="AS5" s="1541">
        <v>43371</v>
      </c>
      <c r="AT5" s="1542" t="s">
        <v>92</v>
      </c>
      <c r="AU5" s="1543">
        <v>10</v>
      </c>
      <c r="AV5" s="1542" t="s">
        <v>75</v>
      </c>
      <c r="AW5" s="1544" t="s">
        <v>91</v>
      </c>
      <c r="AX5" s="1543">
        <v>156</v>
      </c>
      <c r="AY5" s="1545">
        <v>158.19999999999999</v>
      </c>
      <c r="AZ5" s="1544" t="s">
        <v>91</v>
      </c>
      <c r="BA5" s="685">
        <v>118</v>
      </c>
      <c r="BB5" s="1544">
        <v>28.5</v>
      </c>
      <c r="BC5" s="1543">
        <v>759.2</v>
      </c>
      <c r="BD5" s="1544">
        <v>7.93</v>
      </c>
      <c r="BE5" s="1547"/>
    </row>
    <row r="6" spans="1:57" ht="15.75">
      <c r="A6" s="692">
        <v>115</v>
      </c>
      <c r="B6" s="1523" t="s">
        <v>82</v>
      </c>
      <c r="C6" s="1532">
        <v>43336</v>
      </c>
      <c r="D6" s="1537" t="s">
        <v>74</v>
      </c>
      <c r="E6" s="1518">
        <v>0</v>
      </c>
      <c r="F6" s="1538">
        <v>0</v>
      </c>
      <c r="G6" s="1538">
        <v>0</v>
      </c>
      <c r="H6" s="1538">
        <v>0</v>
      </c>
      <c r="I6" s="1538">
        <v>0</v>
      </c>
      <c r="J6" s="1538">
        <v>0</v>
      </c>
      <c r="K6" s="1538"/>
      <c r="L6" s="1538">
        <v>0</v>
      </c>
      <c r="M6" s="1538">
        <v>0</v>
      </c>
      <c r="N6" s="1538">
        <v>0</v>
      </c>
      <c r="O6" s="1538">
        <v>0</v>
      </c>
      <c r="P6" s="1538">
        <v>0</v>
      </c>
      <c r="Q6" s="1538">
        <v>0</v>
      </c>
      <c r="R6" s="1538">
        <v>0</v>
      </c>
      <c r="S6" s="1538"/>
      <c r="T6" s="1538">
        <v>0</v>
      </c>
      <c r="U6" s="1538"/>
      <c r="V6" s="1538"/>
      <c r="W6" s="1538">
        <v>0</v>
      </c>
      <c r="X6" s="1538">
        <v>0</v>
      </c>
      <c r="Y6" s="1538">
        <v>0</v>
      </c>
      <c r="Z6" s="1538">
        <v>0</v>
      </c>
      <c r="AA6" s="1538"/>
      <c r="AB6" s="1538">
        <v>0</v>
      </c>
      <c r="AC6" s="1538">
        <v>0</v>
      </c>
      <c r="AD6" s="1538"/>
      <c r="AE6" s="1538"/>
      <c r="AF6" s="1538"/>
      <c r="AG6" s="1538"/>
      <c r="AH6" s="1538">
        <v>0</v>
      </c>
      <c r="AI6" s="1538">
        <v>0</v>
      </c>
      <c r="AJ6" s="1538"/>
      <c r="AK6" s="1538"/>
      <c r="AL6" s="1538">
        <v>0</v>
      </c>
      <c r="AM6" s="1538"/>
      <c r="AN6" s="1538">
        <v>0.4</v>
      </c>
      <c r="AO6" s="1538"/>
      <c r="AP6" s="1539">
        <v>0.13333333333333333</v>
      </c>
      <c r="AQ6" s="1546">
        <f t="shared" si="0"/>
        <v>0.53333333333333333</v>
      </c>
      <c r="AR6" s="1518"/>
      <c r="AS6" s="1541">
        <v>43336</v>
      </c>
      <c r="AT6" s="1542" t="s">
        <v>82</v>
      </c>
      <c r="AU6" s="1543">
        <v>10</v>
      </c>
      <c r="AV6" s="1542" t="s">
        <v>312</v>
      </c>
      <c r="AW6" s="1544" t="s">
        <v>91</v>
      </c>
      <c r="AX6" s="1543">
        <v>120</v>
      </c>
      <c r="AY6" s="1545">
        <v>160</v>
      </c>
      <c r="AZ6" s="1544" t="s">
        <v>91</v>
      </c>
      <c r="BA6" s="685">
        <v>115</v>
      </c>
      <c r="BB6" s="1544">
        <v>30</v>
      </c>
      <c r="BC6" s="1543">
        <v>760.6</v>
      </c>
      <c r="BD6" s="1544" t="s">
        <v>91</v>
      </c>
      <c r="BE6" s="1547"/>
    </row>
    <row r="7" spans="1:57" ht="15.75">
      <c r="A7" s="692">
        <v>111</v>
      </c>
      <c r="B7" s="1523" t="s">
        <v>94</v>
      </c>
      <c r="C7" s="1532">
        <v>43371</v>
      </c>
      <c r="D7" s="1537" t="s">
        <v>211</v>
      </c>
      <c r="E7" s="1518">
        <v>0</v>
      </c>
      <c r="F7" s="1538">
        <v>44.533333333333331</v>
      </c>
      <c r="G7" s="1538">
        <v>0.13333333333333333</v>
      </c>
      <c r="H7" s="1538">
        <v>11.466666666666667</v>
      </c>
      <c r="I7" s="1538">
        <v>0</v>
      </c>
      <c r="J7" s="1538">
        <v>0</v>
      </c>
      <c r="K7" s="1538"/>
      <c r="L7" s="1538">
        <v>0</v>
      </c>
      <c r="M7" s="1538">
        <v>0</v>
      </c>
      <c r="N7" s="1538">
        <v>0</v>
      </c>
      <c r="O7" s="1538">
        <v>0</v>
      </c>
      <c r="P7" s="1538">
        <v>0</v>
      </c>
      <c r="Q7" s="1538">
        <v>0</v>
      </c>
      <c r="R7" s="1538">
        <v>0</v>
      </c>
      <c r="S7" s="1538"/>
      <c r="T7" s="1538">
        <v>0</v>
      </c>
      <c r="U7" s="1538"/>
      <c r="V7" s="1538"/>
      <c r="W7" s="1538">
        <v>0</v>
      </c>
      <c r="X7" s="1538">
        <v>0</v>
      </c>
      <c r="Y7" s="1538">
        <v>0</v>
      </c>
      <c r="Z7" s="1538">
        <v>0</v>
      </c>
      <c r="AA7" s="1538"/>
      <c r="AB7" s="1538">
        <v>0</v>
      </c>
      <c r="AC7" s="1538">
        <v>0</v>
      </c>
      <c r="AD7" s="1538"/>
      <c r="AE7" s="1538"/>
      <c r="AF7" s="1538"/>
      <c r="AG7" s="1538"/>
      <c r="AH7" s="1538">
        <v>0</v>
      </c>
      <c r="AI7" s="1538">
        <v>0</v>
      </c>
      <c r="AJ7" s="1538"/>
      <c r="AK7" s="1538"/>
      <c r="AL7" s="1538">
        <v>0</v>
      </c>
      <c r="AM7" s="1538"/>
      <c r="AN7" s="1538">
        <v>0</v>
      </c>
      <c r="AO7" s="1538"/>
      <c r="AP7" s="1539">
        <v>0</v>
      </c>
      <c r="AQ7" s="1546">
        <f t="shared" si="0"/>
        <v>56.133333333333333</v>
      </c>
      <c r="AR7" s="1518"/>
      <c r="AS7" s="1541">
        <v>43371</v>
      </c>
      <c r="AT7" s="1542" t="s">
        <v>94</v>
      </c>
      <c r="AU7" s="1543">
        <v>10</v>
      </c>
      <c r="AV7" s="1542" t="s">
        <v>75</v>
      </c>
      <c r="AW7" s="1544" t="s">
        <v>91</v>
      </c>
      <c r="AX7" s="1543">
        <v>170</v>
      </c>
      <c r="AY7" s="1545">
        <v>143.6</v>
      </c>
      <c r="AZ7" s="1544" t="s">
        <v>91</v>
      </c>
      <c r="BA7" s="685">
        <v>111</v>
      </c>
      <c r="BB7" s="1544">
        <v>25.8</v>
      </c>
      <c r="BC7" s="1543">
        <v>759.6</v>
      </c>
      <c r="BD7" s="1544">
        <v>8.23</v>
      </c>
      <c r="BE7" s="1547"/>
    </row>
    <row r="8" spans="1:57" ht="15.75">
      <c r="A8" s="692">
        <v>88.2</v>
      </c>
      <c r="B8" s="1523" t="s">
        <v>96</v>
      </c>
      <c r="C8" s="1532">
        <v>43336</v>
      </c>
      <c r="D8" s="1537" t="s">
        <v>211</v>
      </c>
      <c r="E8" s="1518">
        <v>0</v>
      </c>
      <c r="F8" s="1538">
        <v>0.13333333333333333</v>
      </c>
      <c r="G8" s="1538">
        <v>5.6</v>
      </c>
      <c r="H8" s="1538">
        <v>0.93333333333333335</v>
      </c>
      <c r="I8" s="1538">
        <v>0</v>
      </c>
      <c r="J8" s="1538">
        <v>0</v>
      </c>
      <c r="K8" s="1538"/>
      <c r="L8" s="1538">
        <v>0</v>
      </c>
      <c r="M8" s="1538">
        <v>0</v>
      </c>
      <c r="N8" s="1538">
        <v>0.4</v>
      </c>
      <c r="O8" s="1538">
        <v>0</v>
      </c>
      <c r="P8" s="1538">
        <v>0.4</v>
      </c>
      <c r="Q8" s="1538">
        <v>0</v>
      </c>
      <c r="R8" s="1538">
        <v>0</v>
      </c>
      <c r="S8" s="1538"/>
      <c r="T8" s="1538">
        <v>0</v>
      </c>
      <c r="U8" s="1538"/>
      <c r="V8" s="1538"/>
      <c r="W8" s="1538">
        <v>0</v>
      </c>
      <c r="X8" s="1538">
        <v>0</v>
      </c>
      <c r="Y8" s="1538">
        <v>0</v>
      </c>
      <c r="Z8" s="1538">
        <v>0</v>
      </c>
      <c r="AA8" s="1538"/>
      <c r="AB8" s="1538">
        <v>0</v>
      </c>
      <c r="AC8" s="1538">
        <v>0</v>
      </c>
      <c r="AD8" s="1538"/>
      <c r="AE8" s="1538"/>
      <c r="AF8" s="1538"/>
      <c r="AG8" s="1538"/>
      <c r="AH8" s="1538">
        <v>0</v>
      </c>
      <c r="AI8" s="1538">
        <v>0</v>
      </c>
      <c r="AJ8" s="1538"/>
      <c r="AK8" s="1538"/>
      <c r="AL8" s="1538">
        <v>0</v>
      </c>
      <c r="AM8" s="1538"/>
      <c r="AN8" s="1538">
        <v>0</v>
      </c>
      <c r="AO8" s="1538"/>
      <c r="AP8" s="1539">
        <v>0</v>
      </c>
      <c r="AQ8" s="1546">
        <f t="shared" si="0"/>
        <v>7.4666666666666677</v>
      </c>
      <c r="AR8" s="1518"/>
      <c r="AS8" s="1541">
        <v>43336</v>
      </c>
      <c r="AT8" s="1542" t="s">
        <v>96</v>
      </c>
      <c r="AU8" s="1543">
        <v>10</v>
      </c>
      <c r="AV8" s="1542" t="s">
        <v>75</v>
      </c>
      <c r="AW8" s="1544" t="s">
        <v>91</v>
      </c>
      <c r="AX8" s="1543">
        <v>68.599999999999994</v>
      </c>
      <c r="AY8" s="1545">
        <v>113.277</v>
      </c>
      <c r="AZ8" s="1544" t="s">
        <v>91</v>
      </c>
      <c r="BA8" s="685">
        <v>88.2</v>
      </c>
      <c r="BB8" s="1544">
        <v>23</v>
      </c>
      <c r="BC8" s="1543">
        <v>761.74599999999987</v>
      </c>
      <c r="BD8" s="1544" t="s">
        <v>91</v>
      </c>
      <c r="BE8" s="1547"/>
    </row>
    <row r="9" spans="1:57" ht="15.75">
      <c r="A9" s="692">
        <v>76.7</v>
      </c>
      <c r="B9" s="1523" t="s">
        <v>89</v>
      </c>
      <c r="C9" s="1532">
        <v>43369</v>
      </c>
      <c r="D9" s="1537" t="s">
        <v>211</v>
      </c>
      <c r="E9" s="1518">
        <v>0</v>
      </c>
      <c r="F9" s="1538">
        <v>0</v>
      </c>
      <c r="G9" s="1538">
        <v>5.8666666666666663</v>
      </c>
      <c r="H9" s="1538">
        <v>1.0666666666666667</v>
      </c>
      <c r="I9" s="1538">
        <v>0</v>
      </c>
      <c r="J9" s="1538">
        <v>0</v>
      </c>
      <c r="K9" s="1538"/>
      <c r="L9" s="1538">
        <v>0</v>
      </c>
      <c r="M9" s="1538">
        <v>0</v>
      </c>
      <c r="N9" s="1538">
        <v>0.93333333333333335</v>
      </c>
      <c r="O9" s="1538">
        <v>0</v>
      </c>
      <c r="P9" s="1538">
        <v>0</v>
      </c>
      <c r="Q9" s="1538">
        <v>0</v>
      </c>
      <c r="R9" s="1538">
        <v>0</v>
      </c>
      <c r="S9" s="1538"/>
      <c r="T9" s="1538">
        <v>0</v>
      </c>
      <c r="U9" s="1538"/>
      <c r="V9" s="1538"/>
      <c r="W9" s="1538">
        <v>0</v>
      </c>
      <c r="X9" s="1538">
        <v>0</v>
      </c>
      <c r="Y9" s="1538">
        <v>0</v>
      </c>
      <c r="Z9" s="1538">
        <v>0</v>
      </c>
      <c r="AA9" s="1538"/>
      <c r="AB9" s="1538">
        <v>0.13300000000000001</v>
      </c>
      <c r="AC9" s="1538">
        <v>0</v>
      </c>
      <c r="AD9" s="1538"/>
      <c r="AE9" s="1538"/>
      <c r="AF9" s="1538"/>
      <c r="AG9" s="1538"/>
      <c r="AH9" s="1538">
        <v>0</v>
      </c>
      <c r="AI9" s="1538">
        <v>0</v>
      </c>
      <c r="AJ9" s="1538"/>
      <c r="AK9" s="1538"/>
      <c r="AL9" s="1538">
        <v>0</v>
      </c>
      <c r="AM9" s="1538"/>
      <c r="AN9" s="1538">
        <v>0</v>
      </c>
      <c r="AO9" s="1538"/>
      <c r="AP9" s="1539">
        <v>0</v>
      </c>
      <c r="AQ9" s="1546">
        <f t="shared" si="0"/>
        <v>7.9996666666666663</v>
      </c>
      <c r="AR9" s="1518"/>
      <c r="AS9" s="1541">
        <v>43369</v>
      </c>
      <c r="AT9" s="1542" t="s">
        <v>89</v>
      </c>
      <c r="AU9" s="1543">
        <v>10</v>
      </c>
      <c r="AV9" s="1542" t="s">
        <v>313</v>
      </c>
      <c r="AW9" s="1544" t="s">
        <v>91</v>
      </c>
      <c r="AX9" s="1543">
        <v>142.5</v>
      </c>
      <c r="AY9" s="1545">
        <v>117</v>
      </c>
      <c r="AZ9" s="1544" t="s">
        <v>91</v>
      </c>
      <c r="BA9" s="685">
        <v>76.7</v>
      </c>
      <c r="BB9" s="1544">
        <v>31.3</v>
      </c>
      <c r="BC9" s="1543">
        <v>759.96799999999996</v>
      </c>
      <c r="BD9" s="1544" t="s">
        <v>91</v>
      </c>
      <c r="BE9" s="1547"/>
    </row>
    <row r="10" spans="1:57" ht="15.75">
      <c r="A10" s="692">
        <v>76.099999999999994</v>
      </c>
      <c r="B10" s="1523" t="s">
        <v>94</v>
      </c>
      <c r="C10" s="1532">
        <v>43336</v>
      </c>
      <c r="D10" s="1537" t="s">
        <v>211</v>
      </c>
      <c r="E10" s="1518">
        <v>0</v>
      </c>
      <c r="F10" s="1538">
        <v>0.26666666666666666</v>
      </c>
      <c r="G10" s="1538">
        <v>16.266666666666666</v>
      </c>
      <c r="H10" s="1538">
        <v>0.13333333333333333</v>
      </c>
      <c r="I10" s="1538">
        <v>0</v>
      </c>
      <c r="J10" s="1538">
        <v>0.13333333333333333</v>
      </c>
      <c r="K10" s="1538"/>
      <c r="L10" s="1538">
        <v>0</v>
      </c>
      <c r="M10" s="1538">
        <v>0</v>
      </c>
      <c r="N10" s="1538">
        <v>0</v>
      </c>
      <c r="O10" s="1538">
        <v>0</v>
      </c>
      <c r="P10" s="1538">
        <v>0</v>
      </c>
      <c r="Q10" s="1538">
        <v>0</v>
      </c>
      <c r="R10" s="1538">
        <v>0</v>
      </c>
      <c r="S10" s="1538"/>
      <c r="T10" s="1538">
        <v>0</v>
      </c>
      <c r="U10" s="1538"/>
      <c r="V10" s="1538"/>
      <c r="W10" s="1538">
        <v>0</v>
      </c>
      <c r="X10" s="1538">
        <v>0</v>
      </c>
      <c r="Y10" s="1538">
        <v>0</v>
      </c>
      <c r="Z10" s="1538">
        <v>0</v>
      </c>
      <c r="AA10" s="1538"/>
      <c r="AB10" s="1538">
        <v>0</v>
      </c>
      <c r="AC10" s="1538">
        <v>0</v>
      </c>
      <c r="AD10" s="1538"/>
      <c r="AE10" s="1538"/>
      <c r="AF10" s="1538"/>
      <c r="AG10" s="1538"/>
      <c r="AH10" s="1538">
        <v>0</v>
      </c>
      <c r="AI10" s="1538">
        <v>0</v>
      </c>
      <c r="AJ10" s="1538"/>
      <c r="AK10" s="1538"/>
      <c r="AL10" s="1538">
        <v>0</v>
      </c>
      <c r="AM10" s="1538"/>
      <c r="AN10" s="1538">
        <v>0</v>
      </c>
      <c r="AO10" s="1538"/>
      <c r="AP10" s="1539">
        <v>0</v>
      </c>
      <c r="AQ10" s="1546">
        <f t="shared" si="0"/>
        <v>16.799999999999997</v>
      </c>
      <c r="AR10" s="1518"/>
      <c r="AS10" s="1541">
        <v>43701</v>
      </c>
      <c r="AT10" s="1542" t="s">
        <v>94</v>
      </c>
      <c r="AU10" s="1543">
        <v>10</v>
      </c>
      <c r="AV10" s="1542" t="s">
        <v>313</v>
      </c>
      <c r="AW10" s="1544" t="s">
        <v>91</v>
      </c>
      <c r="AX10" s="1543">
        <v>12</v>
      </c>
      <c r="AY10" s="1545">
        <v>102</v>
      </c>
      <c r="AZ10" s="1544" t="s">
        <v>91</v>
      </c>
      <c r="BA10" s="685">
        <v>76.099999999999994</v>
      </c>
      <c r="BB10" s="1544">
        <v>24.2</v>
      </c>
      <c r="BC10" s="1543">
        <v>760.6</v>
      </c>
      <c r="BD10" s="1544" t="s">
        <v>91</v>
      </c>
      <c r="BE10" s="1547"/>
    </row>
    <row r="11" spans="1:57" ht="15.75">
      <c r="A11" s="692">
        <v>71.400000000000006</v>
      </c>
      <c r="B11" s="1523" t="s">
        <v>82</v>
      </c>
      <c r="C11" s="1532">
        <v>43464</v>
      </c>
      <c r="D11" s="1537" t="s">
        <v>74</v>
      </c>
      <c r="E11" s="1518">
        <v>0</v>
      </c>
      <c r="F11" s="1538">
        <v>13.866666666666667</v>
      </c>
      <c r="G11" s="1538">
        <v>280</v>
      </c>
      <c r="H11" s="1538">
        <v>3.7333333333333334</v>
      </c>
      <c r="I11" s="1538">
        <v>0</v>
      </c>
      <c r="J11" s="1538">
        <v>0</v>
      </c>
      <c r="K11" s="1538"/>
      <c r="L11" s="1538">
        <v>0</v>
      </c>
      <c r="M11" s="1538">
        <v>0</v>
      </c>
      <c r="N11" s="1538">
        <v>0.66666666666666663</v>
      </c>
      <c r="O11" s="1538">
        <v>0</v>
      </c>
      <c r="P11" s="1538">
        <v>0.26666666666666666</v>
      </c>
      <c r="Q11" s="1538">
        <v>0</v>
      </c>
      <c r="R11" s="1538">
        <v>0</v>
      </c>
      <c r="S11" s="1538"/>
      <c r="T11" s="1538">
        <v>0</v>
      </c>
      <c r="U11" s="1538"/>
      <c r="V11" s="1538"/>
      <c r="W11" s="1538">
        <v>0</v>
      </c>
      <c r="X11" s="1538">
        <v>0</v>
      </c>
      <c r="Y11" s="1538">
        <v>0</v>
      </c>
      <c r="Z11" s="1538">
        <v>0</v>
      </c>
      <c r="AA11" s="1538"/>
      <c r="AB11" s="1538">
        <v>0</v>
      </c>
      <c r="AC11" s="1538">
        <v>0</v>
      </c>
      <c r="AD11" s="1538"/>
      <c r="AE11" s="1538"/>
      <c r="AF11" s="1538"/>
      <c r="AG11" s="1538"/>
      <c r="AH11" s="1538">
        <v>0</v>
      </c>
      <c r="AI11" s="1538">
        <v>0</v>
      </c>
      <c r="AJ11" s="1538"/>
      <c r="AK11" s="1538"/>
      <c r="AL11" s="1538">
        <v>0</v>
      </c>
      <c r="AM11" s="1538"/>
      <c r="AN11" s="1538">
        <v>0</v>
      </c>
      <c r="AO11" s="1538"/>
      <c r="AP11" s="1539">
        <v>0</v>
      </c>
      <c r="AQ11" s="1546">
        <f t="shared" si="0"/>
        <v>298.53333333333336</v>
      </c>
      <c r="AR11" s="1518"/>
      <c r="AS11" s="1541">
        <v>43464</v>
      </c>
      <c r="AT11" s="1542" t="s">
        <v>82</v>
      </c>
      <c r="AU11" s="1543">
        <v>10</v>
      </c>
      <c r="AV11" s="1542" t="s">
        <v>312</v>
      </c>
      <c r="AW11" s="1544" t="s">
        <v>91</v>
      </c>
      <c r="AX11" s="1543">
        <v>80</v>
      </c>
      <c r="AY11" s="1545">
        <v>80</v>
      </c>
      <c r="AZ11" s="1544" t="s">
        <v>91</v>
      </c>
      <c r="BA11" s="685">
        <v>71.400000000000006</v>
      </c>
      <c r="BB11" s="1544">
        <v>15</v>
      </c>
      <c r="BC11" s="1543">
        <v>766.06399999999996</v>
      </c>
      <c r="BD11" s="1544" t="s">
        <v>91</v>
      </c>
      <c r="BE11" s="1547" t="s">
        <v>314</v>
      </c>
    </row>
    <row r="12" spans="1:57" ht="18.75" thickBot="1">
      <c r="A12" s="693"/>
      <c r="B12" s="1548"/>
      <c r="C12" s="1549"/>
      <c r="D12" s="687" t="s">
        <v>206</v>
      </c>
      <c r="E12" s="1518">
        <v>0</v>
      </c>
      <c r="F12" s="691">
        <f>AVERAGE(F4:F11)</f>
        <v>7.3666666666666663</v>
      </c>
      <c r="G12" s="691">
        <f t="shared" ref="G12:AP12" si="1">AVERAGE(G4:G11)</f>
        <v>38.533333333333331</v>
      </c>
      <c r="H12" s="691">
        <f t="shared" si="1"/>
        <v>2.2000000000000002</v>
      </c>
      <c r="I12" s="691">
        <f t="shared" si="1"/>
        <v>0</v>
      </c>
      <c r="J12" s="691">
        <f>AVERAGE(J4:J11)</f>
        <v>1.6666666666666666E-2</v>
      </c>
      <c r="K12" s="691"/>
      <c r="L12" s="691">
        <f>AVERAGE(L4:L11)</f>
        <v>0</v>
      </c>
      <c r="M12" s="691">
        <f t="shared" si="1"/>
        <v>3.3333333333333333E-2</v>
      </c>
      <c r="N12" s="691">
        <f t="shared" si="1"/>
        <v>0.25</v>
      </c>
      <c r="O12" s="691">
        <f>AVERAGE(O4:O11)</f>
        <v>0</v>
      </c>
      <c r="P12" s="691">
        <f t="shared" si="1"/>
        <v>2.583333333333333</v>
      </c>
      <c r="Q12" s="691">
        <f t="shared" si="1"/>
        <v>0</v>
      </c>
      <c r="R12" s="691">
        <f t="shared" si="1"/>
        <v>0</v>
      </c>
      <c r="S12" s="691"/>
      <c r="T12" s="691">
        <f>AVERAGE(T4:T11)</f>
        <v>0</v>
      </c>
      <c r="U12" s="691"/>
      <c r="V12" s="691"/>
      <c r="W12" s="691">
        <f>AVERAGE(W4:W11)</f>
        <v>0</v>
      </c>
      <c r="X12" s="691">
        <f t="shared" si="1"/>
        <v>0</v>
      </c>
      <c r="Y12" s="691">
        <f>AVERAGE(Y4:Y11)</f>
        <v>0</v>
      </c>
      <c r="Z12" s="691">
        <f>AVERAGE(Z4:Z11)</f>
        <v>0</v>
      </c>
      <c r="AA12" s="691"/>
      <c r="AB12" s="691">
        <f>AVERAGE(AB4:AB11)</f>
        <v>1.6625000000000001E-2</v>
      </c>
      <c r="AC12" s="691">
        <f>AVERAGE(AC4:AC11)</f>
        <v>0</v>
      </c>
      <c r="AD12" s="691"/>
      <c r="AE12" s="691"/>
      <c r="AF12" s="691"/>
      <c r="AG12" s="691"/>
      <c r="AH12" s="691">
        <f>AVERAGE(AH4:AH11)</f>
        <v>0</v>
      </c>
      <c r="AI12" s="691">
        <f>AVERAGE(AI4:AI11)</f>
        <v>0</v>
      </c>
      <c r="AJ12" s="691"/>
      <c r="AK12" s="691"/>
      <c r="AL12" s="691">
        <f>AVERAGE(AL4:AL11)</f>
        <v>0</v>
      </c>
      <c r="AM12" s="691"/>
      <c r="AN12" s="691">
        <f t="shared" si="1"/>
        <v>0.05</v>
      </c>
      <c r="AO12" s="691"/>
      <c r="AP12" s="698">
        <f t="shared" si="1"/>
        <v>1.6666666666666666E-2</v>
      </c>
      <c r="AQ12" s="806">
        <f>SUM(AQ4:AQ11)</f>
        <v>408.53300000000002</v>
      </c>
      <c r="AR12" s="1518"/>
      <c r="AS12" s="1535"/>
      <c r="AT12" s="1550"/>
      <c r="AU12" s="1545"/>
      <c r="AV12" s="1550"/>
      <c r="AW12" s="1551"/>
      <c r="AX12" s="1545"/>
      <c r="AY12" s="1545"/>
      <c r="AZ12" s="1551"/>
      <c r="BA12" s="686"/>
      <c r="BB12" s="1551"/>
      <c r="BC12" s="1545"/>
      <c r="BD12" s="1551"/>
      <c r="BE12" s="1548"/>
    </row>
    <row r="13" spans="1:57" ht="16.5" thickBot="1">
      <c r="A13" s="693"/>
      <c r="B13" s="1548"/>
      <c r="C13" s="1549"/>
      <c r="D13" s="1535"/>
      <c r="E13" s="1552"/>
      <c r="F13" s="688"/>
      <c r="G13" s="1553"/>
      <c r="H13" s="1553"/>
      <c r="I13" s="1553"/>
      <c r="J13" s="1551"/>
      <c r="K13" s="1553"/>
      <c r="L13" s="1551"/>
      <c r="M13" s="1551"/>
      <c r="N13" s="1551"/>
      <c r="O13" s="1551"/>
      <c r="P13" s="1551"/>
      <c r="Q13" s="1551"/>
      <c r="R13" s="1551"/>
      <c r="S13" s="1551"/>
      <c r="T13" s="1551"/>
      <c r="U13" s="1551"/>
      <c r="W13" s="1551"/>
      <c r="X13" s="1551"/>
      <c r="Y13" s="1551"/>
      <c r="Z13" s="1551"/>
      <c r="AB13" s="1551"/>
      <c r="AC13" s="1551"/>
      <c r="AH13" s="1551"/>
      <c r="AI13" s="1551"/>
      <c r="AJ13" s="1551"/>
      <c r="AL13" s="1551"/>
      <c r="AN13" s="1551"/>
      <c r="AP13" s="1551"/>
      <c r="AQ13" s="1554"/>
      <c r="AR13" s="1555"/>
      <c r="AS13" s="1535"/>
      <c r="AT13" s="1550"/>
      <c r="AU13" s="1545"/>
      <c r="AV13" s="1550"/>
      <c r="AW13" s="1551"/>
      <c r="AX13" s="1545"/>
      <c r="AY13" s="1545"/>
      <c r="AZ13" s="1551"/>
      <c r="BA13" s="686"/>
      <c r="BB13" s="1551"/>
      <c r="BC13" s="1545"/>
      <c r="BD13" s="1551"/>
      <c r="BE13" s="1548"/>
    </row>
    <row r="14" spans="1:57" ht="15.75">
      <c r="A14" s="692">
        <v>61.6</v>
      </c>
      <c r="B14" s="1523" t="s">
        <v>89</v>
      </c>
      <c r="C14" s="1532">
        <v>43320</v>
      </c>
      <c r="D14" s="1537" t="s">
        <v>211</v>
      </c>
      <c r="E14" s="1518">
        <v>0</v>
      </c>
      <c r="F14" s="1538">
        <v>0.4</v>
      </c>
      <c r="G14" s="1538">
        <v>69.333333333333329</v>
      </c>
      <c r="H14" s="1538">
        <v>10.4</v>
      </c>
      <c r="I14" s="1538">
        <v>0</v>
      </c>
      <c r="J14" s="1538">
        <v>0</v>
      </c>
      <c r="K14" s="1538"/>
      <c r="L14" s="1538">
        <v>0.4</v>
      </c>
      <c r="M14" s="1538">
        <v>0</v>
      </c>
      <c r="N14" s="1538">
        <v>1.3333333333333333</v>
      </c>
      <c r="O14" s="1538">
        <v>0</v>
      </c>
      <c r="P14" s="1538">
        <v>1.8666666666666667</v>
      </c>
      <c r="Q14" s="1538">
        <v>0</v>
      </c>
      <c r="R14" s="1538">
        <v>0</v>
      </c>
      <c r="S14" s="1538"/>
      <c r="T14" s="1538">
        <v>0</v>
      </c>
      <c r="U14" s="1538"/>
      <c r="V14" s="1538"/>
      <c r="W14" s="1538">
        <v>0</v>
      </c>
      <c r="X14" s="1538">
        <v>0</v>
      </c>
      <c r="Y14" s="1538">
        <v>0</v>
      </c>
      <c r="Z14" s="1538">
        <v>0</v>
      </c>
      <c r="AA14" s="1538"/>
      <c r="AB14" s="1538">
        <v>0</v>
      </c>
      <c r="AC14" s="1538">
        <v>0</v>
      </c>
      <c r="AD14" s="1538"/>
      <c r="AE14" s="1538"/>
      <c r="AF14" s="1538"/>
      <c r="AG14" s="1538"/>
      <c r="AH14" s="1538">
        <v>0</v>
      </c>
      <c r="AI14" s="1538">
        <v>0</v>
      </c>
      <c r="AJ14" s="1538"/>
      <c r="AK14" s="1538"/>
      <c r="AL14" s="1538">
        <v>0</v>
      </c>
      <c r="AM14" s="1538"/>
      <c r="AN14" s="1538">
        <v>0</v>
      </c>
      <c r="AO14" s="1538"/>
      <c r="AP14" s="1539">
        <v>0</v>
      </c>
      <c r="AQ14" s="1540">
        <f t="shared" ref="AQ14:AQ24" si="2">SUM(F14:AP14)</f>
        <v>83.733333333333334</v>
      </c>
      <c r="AR14" s="1518"/>
      <c r="AS14" s="1541">
        <v>43320</v>
      </c>
      <c r="AT14" s="1542" t="s">
        <v>89</v>
      </c>
      <c r="AU14" s="1543">
        <v>10</v>
      </c>
      <c r="AV14" s="1542" t="s">
        <v>75</v>
      </c>
      <c r="AW14" s="1544">
        <v>5.18</v>
      </c>
      <c r="AX14" s="1543">
        <v>93.3</v>
      </c>
      <c r="AY14" s="1545">
        <v>91.899000000000001</v>
      </c>
      <c r="AZ14" s="1544">
        <v>61.2</v>
      </c>
      <c r="BA14" s="685">
        <v>61.6</v>
      </c>
      <c r="BB14" s="1544">
        <v>28.2</v>
      </c>
      <c r="BC14" s="1543">
        <v>758.95199999999988</v>
      </c>
      <c r="BD14" s="1544" t="s">
        <v>91</v>
      </c>
      <c r="BE14" s="1547"/>
    </row>
    <row r="15" spans="1:57" ht="15.75">
      <c r="A15" s="692">
        <v>57.9</v>
      </c>
      <c r="B15" s="1523" t="s">
        <v>73</v>
      </c>
      <c r="C15" s="1532">
        <v>43107</v>
      </c>
      <c r="D15" s="1537" t="s">
        <v>211</v>
      </c>
      <c r="E15" s="1518">
        <v>0</v>
      </c>
      <c r="F15" s="1538">
        <v>0</v>
      </c>
      <c r="G15" s="1538">
        <v>70.266666666666666</v>
      </c>
      <c r="H15" s="1538">
        <v>0</v>
      </c>
      <c r="I15" s="1538">
        <v>0</v>
      </c>
      <c r="J15" s="1538">
        <v>0</v>
      </c>
      <c r="K15" s="1538"/>
      <c r="L15" s="1538">
        <v>0</v>
      </c>
      <c r="M15" s="1538">
        <v>0.4</v>
      </c>
      <c r="N15" s="1538">
        <v>0</v>
      </c>
      <c r="O15" s="1538">
        <v>0</v>
      </c>
      <c r="P15" s="1538">
        <v>0.13333333333333333</v>
      </c>
      <c r="Q15" s="1538">
        <v>0</v>
      </c>
      <c r="R15" s="1538">
        <v>0</v>
      </c>
      <c r="S15" s="1538"/>
      <c r="T15" s="1538">
        <v>0</v>
      </c>
      <c r="U15" s="1538"/>
      <c r="V15" s="1538"/>
      <c r="W15" s="1538">
        <v>0</v>
      </c>
      <c r="X15" s="1538">
        <v>0</v>
      </c>
      <c r="Y15" s="1538">
        <v>0</v>
      </c>
      <c r="Z15" s="1538">
        <v>0</v>
      </c>
      <c r="AA15" s="1538"/>
      <c r="AB15" s="1538">
        <v>0</v>
      </c>
      <c r="AC15" s="1538">
        <v>0</v>
      </c>
      <c r="AD15" s="1538"/>
      <c r="AE15" s="1538"/>
      <c r="AF15" s="1538"/>
      <c r="AG15" s="1538"/>
      <c r="AH15" s="1538">
        <v>0</v>
      </c>
      <c r="AI15" s="1538">
        <v>0</v>
      </c>
      <c r="AJ15" s="1538"/>
      <c r="AK15" s="1538"/>
      <c r="AL15" s="1538">
        <v>0.13300000000000001</v>
      </c>
      <c r="AM15" s="1538"/>
      <c r="AN15" s="1538">
        <v>0</v>
      </c>
      <c r="AO15" s="1538"/>
      <c r="AP15" s="1539">
        <v>0</v>
      </c>
      <c r="AQ15" s="1546">
        <f t="shared" si="2"/>
        <v>70.933000000000007</v>
      </c>
      <c r="AR15" s="1518"/>
      <c r="AS15" s="1541">
        <v>43105</v>
      </c>
      <c r="AT15" s="1542" t="s">
        <v>73</v>
      </c>
      <c r="AU15" s="1543">
        <v>5</v>
      </c>
      <c r="AV15" s="1542" t="s">
        <v>75</v>
      </c>
      <c r="AW15" s="1544">
        <v>5.8</v>
      </c>
      <c r="AX15" s="1543">
        <v>79</v>
      </c>
      <c r="AY15" s="1545">
        <v>68.5</v>
      </c>
      <c r="AZ15" s="1544" t="s">
        <v>91</v>
      </c>
      <c r="BA15" s="685">
        <v>57.9</v>
      </c>
      <c r="BB15" s="1544">
        <v>16.399999999999999</v>
      </c>
      <c r="BC15" s="1543">
        <v>769.9</v>
      </c>
      <c r="BD15" s="1544" t="s">
        <v>91</v>
      </c>
      <c r="BE15" s="1547"/>
    </row>
    <row r="16" spans="1:57" ht="15.75">
      <c r="A16" s="692">
        <v>55.5</v>
      </c>
      <c r="B16" s="1523" t="s">
        <v>92</v>
      </c>
      <c r="C16" s="1532">
        <v>43320</v>
      </c>
      <c r="D16" s="1537" t="s">
        <v>74</v>
      </c>
      <c r="E16" s="1518">
        <v>0</v>
      </c>
      <c r="F16" s="1538">
        <v>1.4666666666666666</v>
      </c>
      <c r="G16" s="1538">
        <v>56.666666666666664</v>
      </c>
      <c r="H16" s="1538">
        <v>0.4</v>
      </c>
      <c r="I16" s="1538">
        <v>0</v>
      </c>
      <c r="J16" s="1538">
        <v>0</v>
      </c>
      <c r="K16" s="1538"/>
      <c r="L16" s="1538">
        <v>0.53333333333333333</v>
      </c>
      <c r="M16" s="1538">
        <v>0</v>
      </c>
      <c r="N16" s="1538">
        <v>0.4</v>
      </c>
      <c r="O16" s="1538">
        <v>0</v>
      </c>
      <c r="P16" s="1538">
        <v>0.8</v>
      </c>
      <c r="Q16" s="1538">
        <v>0</v>
      </c>
      <c r="R16" s="1538">
        <v>0</v>
      </c>
      <c r="S16" s="1538"/>
      <c r="T16" s="1538">
        <v>0</v>
      </c>
      <c r="U16" s="1538"/>
      <c r="V16" s="1538"/>
      <c r="W16" s="1538">
        <v>0</v>
      </c>
      <c r="X16" s="1538">
        <v>0</v>
      </c>
      <c r="Y16" s="1538">
        <v>0</v>
      </c>
      <c r="Z16" s="1538">
        <v>0</v>
      </c>
      <c r="AA16" s="1538"/>
      <c r="AB16" s="1538">
        <v>0</v>
      </c>
      <c r="AC16" s="1538">
        <v>0</v>
      </c>
      <c r="AD16" s="1538"/>
      <c r="AE16" s="1538"/>
      <c r="AF16" s="1538"/>
      <c r="AG16" s="1538"/>
      <c r="AH16" s="1538">
        <v>0</v>
      </c>
      <c r="AI16" s="1538">
        <v>0</v>
      </c>
      <c r="AJ16" s="1538"/>
      <c r="AK16" s="1538"/>
      <c r="AL16" s="1538">
        <v>0</v>
      </c>
      <c r="AM16" s="1538"/>
      <c r="AN16" s="1538">
        <v>0</v>
      </c>
      <c r="AO16" s="1538"/>
      <c r="AP16" s="1539">
        <v>0</v>
      </c>
      <c r="AQ16" s="1546">
        <f t="shared" si="2"/>
        <v>60.266666666666659</v>
      </c>
      <c r="AR16" s="1518"/>
      <c r="AS16" s="1541">
        <v>43320</v>
      </c>
      <c r="AT16" s="1542" t="s">
        <v>92</v>
      </c>
      <c r="AU16" s="1543">
        <v>10</v>
      </c>
      <c r="AV16" s="1542" t="s">
        <v>75</v>
      </c>
      <c r="AW16" s="1544">
        <v>3.87</v>
      </c>
      <c r="AX16" s="1543">
        <v>65.3</v>
      </c>
      <c r="AY16" s="1545">
        <v>80.7</v>
      </c>
      <c r="AZ16" s="1544">
        <v>54.9</v>
      </c>
      <c r="BA16" s="685">
        <v>55.5</v>
      </c>
      <c r="BB16" s="1544">
        <v>26.3</v>
      </c>
      <c r="BC16" s="1543">
        <v>758.95199999999988</v>
      </c>
      <c r="BD16" s="1544" t="s">
        <v>91</v>
      </c>
      <c r="BE16" s="1547"/>
    </row>
    <row r="17" spans="1:57" ht="15.75">
      <c r="A17" s="692">
        <v>46.6</v>
      </c>
      <c r="B17" s="1523" t="s">
        <v>121</v>
      </c>
      <c r="C17" s="1532">
        <v>43406</v>
      </c>
      <c r="D17" s="1537" t="s">
        <v>211</v>
      </c>
      <c r="E17" s="1518">
        <v>0</v>
      </c>
      <c r="F17" s="1538">
        <v>0.13333333333333333</v>
      </c>
      <c r="G17" s="1538">
        <v>3.7333333333333334</v>
      </c>
      <c r="H17" s="1538">
        <v>8</v>
      </c>
      <c r="I17" s="1538">
        <v>0</v>
      </c>
      <c r="J17" s="1538">
        <v>0</v>
      </c>
      <c r="K17" s="1538"/>
      <c r="L17" s="1538">
        <v>0</v>
      </c>
      <c r="M17" s="1538">
        <v>0</v>
      </c>
      <c r="N17" s="1538">
        <v>0.13333333333333333</v>
      </c>
      <c r="O17" s="1538">
        <v>0</v>
      </c>
      <c r="P17" s="1538">
        <v>0</v>
      </c>
      <c r="Q17" s="1538">
        <v>0</v>
      </c>
      <c r="R17" s="1538">
        <v>0</v>
      </c>
      <c r="S17" s="1538"/>
      <c r="T17" s="1538">
        <v>0</v>
      </c>
      <c r="U17" s="1538"/>
      <c r="V17" s="1538"/>
      <c r="W17" s="1538">
        <v>0</v>
      </c>
      <c r="X17" s="1538">
        <v>0</v>
      </c>
      <c r="Y17" s="1538">
        <v>0</v>
      </c>
      <c r="Z17" s="1538">
        <v>0</v>
      </c>
      <c r="AA17" s="1538"/>
      <c r="AB17" s="1538">
        <v>0</v>
      </c>
      <c r="AC17" s="1538">
        <v>0</v>
      </c>
      <c r="AD17" s="1538"/>
      <c r="AE17" s="1538"/>
      <c r="AF17" s="1538"/>
      <c r="AG17" s="1538"/>
      <c r="AH17" s="1538">
        <v>0</v>
      </c>
      <c r="AI17" s="1538">
        <v>0</v>
      </c>
      <c r="AJ17" s="1538"/>
      <c r="AK17" s="1538"/>
      <c r="AL17" s="1538">
        <v>0</v>
      </c>
      <c r="AM17" s="1538"/>
      <c r="AN17" s="1538">
        <v>0</v>
      </c>
      <c r="AO17" s="1538"/>
      <c r="AP17" s="1539">
        <v>0</v>
      </c>
      <c r="AQ17" s="1546">
        <f t="shared" si="2"/>
        <v>12</v>
      </c>
      <c r="AR17" s="1518"/>
      <c r="AS17" s="1541">
        <v>43406</v>
      </c>
      <c r="AT17" s="1542" t="s">
        <v>315</v>
      </c>
      <c r="AU17" s="1543">
        <v>10</v>
      </c>
      <c r="AV17" s="1542" t="s">
        <v>75</v>
      </c>
      <c r="AW17" s="1544">
        <v>10.5</v>
      </c>
      <c r="AX17" s="1543">
        <v>162</v>
      </c>
      <c r="AY17" s="1545">
        <v>66.599999999999994</v>
      </c>
      <c r="AZ17" s="1544">
        <v>45.3</v>
      </c>
      <c r="BA17" s="685">
        <v>46.6</v>
      </c>
      <c r="BB17" s="1544">
        <v>23.8</v>
      </c>
      <c r="BC17" s="1543">
        <v>761.4</v>
      </c>
      <c r="BD17" s="1544">
        <v>8.65</v>
      </c>
      <c r="BE17" s="1547"/>
    </row>
    <row r="18" spans="1:57" ht="15.75">
      <c r="A18" s="692">
        <v>46.5</v>
      </c>
      <c r="B18" s="1523" t="s">
        <v>73</v>
      </c>
      <c r="C18" s="1532">
        <v>43392</v>
      </c>
      <c r="D18" s="1537" t="s">
        <v>211</v>
      </c>
      <c r="E18" s="1518">
        <v>0</v>
      </c>
      <c r="F18" s="1538">
        <v>4.5333333333333332</v>
      </c>
      <c r="G18" s="1538">
        <v>0.4</v>
      </c>
      <c r="H18" s="1538">
        <v>408.13333333333333</v>
      </c>
      <c r="I18" s="1538">
        <v>0</v>
      </c>
      <c r="J18" s="1538">
        <v>0</v>
      </c>
      <c r="K18" s="1538"/>
      <c r="L18" s="1538">
        <v>0</v>
      </c>
      <c r="M18" s="1538">
        <v>0</v>
      </c>
      <c r="N18" s="1538">
        <v>0</v>
      </c>
      <c r="O18" s="1538">
        <v>0</v>
      </c>
      <c r="P18" s="1538">
        <v>0</v>
      </c>
      <c r="Q18" s="1538">
        <v>0</v>
      </c>
      <c r="R18" s="1538">
        <v>0</v>
      </c>
      <c r="S18" s="1538"/>
      <c r="T18" s="1538">
        <v>0</v>
      </c>
      <c r="U18" s="1538"/>
      <c r="V18" s="1538"/>
      <c r="W18" s="1538">
        <v>0</v>
      </c>
      <c r="X18" s="1538">
        <v>0</v>
      </c>
      <c r="Y18" s="1538">
        <v>0</v>
      </c>
      <c r="Z18" s="1538">
        <v>0</v>
      </c>
      <c r="AA18" s="1538"/>
      <c r="AB18" s="1538">
        <v>0</v>
      </c>
      <c r="AC18" s="1538">
        <v>0</v>
      </c>
      <c r="AD18" s="1538"/>
      <c r="AE18" s="1538"/>
      <c r="AF18" s="1538"/>
      <c r="AG18" s="1538"/>
      <c r="AH18" s="1538">
        <v>0</v>
      </c>
      <c r="AI18" s="1538">
        <v>0</v>
      </c>
      <c r="AJ18" s="1538"/>
      <c r="AK18" s="1538"/>
      <c r="AL18" s="1538">
        <v>0</v>
      </c>
      <c r="AM18" s="1538"/>
      <c r="AN18" s="1538">
        <v>0</v>
      </c>
      <c r="AO18" s="1538"/>
      <c r="AP18" s="1539">
        <v>0</v>
      </c>
      <c r="AQ18" s="1546">
        <f t="shared" si="2"/>
        <v>413.06666666666666</v>
      </c>
      <c r="AR18" s="1518"/>
      <c r="AS18" s="1541">
        <v>43392</v>
      </c>
      <c r="AT18" s="1542" t="s">
        <v>73</v>
      </c>
      <c r="AU18" s="1543">
        <v>10</v>
      </c>
      <c r="AV18" s="1542" t="s">
        <v>75</v>
      </c>
      <c r="AW18" s="1544">
        <v>8.8000000000000007</v>
      </c>
      <c r="AX18" s="1543">
        <v>140</v>
      </c>
      <c r="AY18" s="1545">
        <v>68.5</v>
      </c>
      <c r="AZ18" s="1544">
        <v>46.6</v>
      </c>
      <c r="BA18" s="685">
        <v>46.5</v>
      </c>
      <c r="BB18" s="1544">
        <v>25.6</v>
      </c>
      <c r="BC18" s="1543">
        <v>760.3</v>
      </c>
      <c r="BD18" s="1544">
        <v>8.7899999999999991</v>
      </c>
      <c r="BE18" s="1547"/>
    </row>
    <row r="19" spans="1:57" ht="15.75">
      <c r="A19" s="692">
        <v>42.7</v>
      </c>
      <c r="B19" s="1523" t="s">
        <v>96</v>
      </c>
      <c r="C19" s="1532">
        <v>43397</v>
      </c>
      <c r="D19" s="1537" t="s">
        <v>211</v>
      </c>
      <c r="E19" s="1518">
        <v>0</v>
      </c>
      <c r="F19" s="1538">
        <v>0</v>
      </c>
      <c r="G19" s="1538">
        <v>1.0666666666666667</v>
      </c>
      <c r="H19" s="1538">
        <v>8.8000000000000007</v>
      </c>
      <c r="I19" s="1538">
        <v>0</v>
      </c>
      <c r="J19" s="1538">
        <v>0</v>
      </c>
      <c r="K19" s="1538"/>
      <c r="L19" s="1538">
        <v>0</v>
      </c>
      <c r="M19" s="1538">
        <v>0.13333333333333333</v>
      </c>
      <c r="N19" s="1538">
        <v>0</v>
      </c>
      <c r="O19" s="1538">
        <v>0</v>
      </c>
      <c r="P19" s="1538">
        <v>0</v>
      </c>
      <c r="Q19" s="1538">
        <v>0</v>
      </c>
      <c r="R19" s="1538">
        <v>0</v>
      </c>
      <c r="S19" s="1538"/>
      <c r="T19" s="1538">
        <v>0</v>
      </c>
      <c r="U19" s="1538"/>
      <c r="V19" s="1538"/>
      <c r="W19" s="1538">
        <v>0</v>
      </c>
      <c r="X19" s="1538">
        <v>0</v>
      </c>
      <c r="Y19" s="1538">
        <v>0</v>
      </c>
      <c r="Z19" s="1538">
        <v>0</v>
      </c>
      <c r="AA19" s="1538"/>
      <c r="AB19" s="1538">
        <v>0</v>
      </c>
      <c r="AC19" s="1538">
        <v>0</v>
      </c>
      <c r="AD19" s="1538"/>
      <c r="AE19" s="1538"/>
      <c r="AF19" s="1538"/>
      <c r="AG19" s="1538"/>
      <c r="AH19" s="1538">
        <v>0</v>
      </c>
      <c r="AI19" s="1538">
        <v>0</v>
      </c>
      <c r="AJ19" s="1538"/>
      <c r="AK19" s="1538"/>
      <c r="AL19" s="1538">
        <v>0</v>
      </c>
      <c r="AM19" s="1538"/>
      <c r="AN19" s="1538">
        <v>0</v>
      </c>
      <c r="AO19" s="1538"/>
      <c r="AP19" s="1539">
        <v>0</v>
      </c>
      <c r="AQ19" s="1546">
        <f t="shared" si="2"/>
        <v>10</v>
      </c>
      <c r="AR19" s="1518"/>
      <c r="AS19" s="1541">
        <v>43397</v>
      </c>
      <c r="AT19" s="1542" t="s">
        <v>96</v>
      </c>
      <c r="AU19" s="1543">
        <v>10</v>
      </c>
      <c r="AV19" s="1542" t="s">
        <v>75</v>
      </c>
      <c r="AW19" s="1544">
        <v>8</v>
      </c>
      <c r="AX19" s="1543">
        <v>124</v>
      </c>
      <c r="AY19" s="1545">
        <v>64.099999999999994</v>
      </c>
      <c r="AZ19" s="1544">
        <v>43.3</v>
      </c>
      <c r="BA19" s="685">
        <v>42.7</v>
      </c>
      <c r="BB19" s="1544">
        <v>25.6</v>
      </c>
      <c r="BC19" s="1543">
        <v>758.5</v>
      </c>
      <c r="BD19" s="1544">
        <v>8.42</v>
      </c>
      <c r="BE19" s="1547"/>
    </row>
    <row r="20" spans="1:57" ht="15.75">
      <c r="A20" s="692">
        <v>42.7</v>
      </c>
      <c r="B20" s="1523" t="s">
        <v>94</v>
      </c>
      <c r="C20" s="1532">
        <v>43397</v>
      </c>
      <c r="D20" s="1537" t="s">
        <v>211</v>
      </c>
      <c r="E20" s="1518">
        <v>0</v>
      </c>
      <c r="F20" s="1538">
        <v>0</v>
      </c>
      <c r="G20" s="1538">
        <v>1.7333333333333334</v>
      </c>
      <c r="H20" s="1538">
        <v>1.4666666666666666</v>
      </c>
      <c r="I20" s="1538">
        <v>0</v>
      </c>
      <c r="J20" s="1538">
        <v>0</v>
      </c>
      <c r="K20" s="1538"/>
      <c r="L20" s="1538">
        <v>0</v>
      </c>
      <c r="M20" s="1538">
        <v>0.4</v>
      </c>
      <c r="N20" s="1538">
        <v>0</v>
      </c>
      <c r="O20" s="1538">
        <v>0</v>
      </c>
      <c r="P20" s="1538">
        <v>0</v>
      </c>
      <c r="Q20" s="1538">
        <v>0</v>
      </c>
      <c r="R20" s="1538">
        <v>0</v>
      </c>
      <c r="S20" s="1538"/>
      <c r="T20" s="1538">
        <v>0</v>
      </c>
      <c r="U20" s="1538"/>
      <c r="V20" s="1538"/>
      <c r="W20" s="1538">
        <v>0</v>
      </c>
      <c r="X20" s="1538">
        <v>0</v>
      </c>
      <c r="Y20" s="1538">
        <v>0</v>
      </c>
      <c r="Z20" s="1538">
        <v>0</v>
      </c>
      <c r="AA20" s="1538"/>
      <c r="AB20" s="1538">
        <v>0</v>
      </c>
      <c r="AC20" s="1538">
        <v>0</v>
      </c>
      <c r="AD20" s="1538"/>
      <c r="AE20" s="1538"/>
      <c r="AF20" s="1538"/>
      <c r="AG20" s="1538"/>
      <c r="AH20" s="1538">
        <v>0</v>
      </c>
      <c r="AI20" s="1538">
        <v>0</v>
      </c>
      <c r="AJ20" s="1538"/>
      <c r="AK20" s="1538"/>
      <c r="AL20" s="1538">
        <v>0</v>
      </c>
      <c r="AM20" s="1538"/>
      <c r="AN20" s="1538">
        <v>0</v>
      </c>
      <c r="AO20" s="1538"/>
      <c r="AP20" s="1539">
        <v>0</v>
      </c>
      <c r="AQ20" s="1546">
        <f t="shared" si="2"/>
        <v>3.6</v>
      </c>
      <c r="AR20" s="1518"/>
      <c r="AS20" s="1541">
        <v>43397</v>
      </c>
      <c r="AT20" s="1542" t="s">
        <v>94</v>
      </c>
      <c r="AU20" s="1543">
        <v>10</v>
      </c>
      <c r="AV20" s="1542" t="s">
        <v>75</v>
      </c>
      <c r="AW20" s="1544">
        <v>8</v>
      </c>
      <c r="AX20" s="1543">
        <v>124</v>
      </c>
      <c r="AY20" s="1545">
        <v>64.099999999999994</v>
      </c>
      <c r="AZ20" s="1544">
        <v>43.3</v>
      </c>
      <c r="BA20" s="685">
        <v>42.7</v>
      </c>
      <c r="BB20" s="1544">
        <v>25.6</v>
      </c>
      <c r="BC20" s="1543">
        <v>758.5</v>
      </c>
      <c r="BD20" s="1544">
        <v>8.42</v>
      </c>
      <c r="BE20" s="1547"/>
    </row>
    <row r="21" spans="1:57" ht="15.75">
      <c r="A21" s="692">
        <v>42.5</v>
      </c>
      <c r="B21" s="1523" t="s">
        <v>73</v>
      </c>
      <c r="C21" s="1532">
        <v>43318</v>
      </c>
      <c r="D21" s="1537" t="s">
        <v>211</v>
      </c>
      <c r="E21" s="1518">
        <v>0</v>
      </c>
      <c r="F21" s="1538">
        <v>0</v>
      </c>
      <c r="G21" s="1538">
        <v>0.13333333333333333</v>
      </c>
      <c r="H21" s="1538">
        <v>0.13333333333333333</v>
      </c>
      <c r="I21" s="1538">
        <v>0</v>
      </c>
      <c r="J21" s="1538">
        <v>0</v>
      </c>
      <c r="K21" s="1538"/>
      <c r="L21" s="1538">
        <v>0</v>
      </c>
      <c r="M21" s="1538">
        <v>0</v>
      </c>
      <c r="N21" s="1538">
        <v>0</v>
      </c>
      <c r="O21" s="1538">
        <v>0</v>
      </c>
      <c r="P21" s="1538">
        <v>0</v>
      </c>
      <c r="Q21" s="1538">
        <v>0</v>
      </c>
      <c r="R21" s="1538">
        <v>0</v>
      </c>
      <c r="S21" s="1538"/>
      <c r="T21" s="1538">
        <v>0</v>
      </c>
      <c r="U21" s="1538"/>
      <c r="V21" s="1538"/>
      <c r="W21" s="1538">
        <v>0</v>
      </c>
      <c r="X21" s="1538">
        <v>0</v>
      </c>
      <c r="Y21" s="1538">
        <v>0</v>
      </c>
      <c r="Z21" s="1538">
        <v>0</v>
      </c>
      <c r="AA21" s="1538"/>
      <c r="AB21" s="1538">
        <v>0</v>
      </c>
      <c r="AC21" s="1538">
        <v>0</v>
      </c>
      <c r="AD21" s="1538"/>
      <c r="AE21" s="1538"/>
      <c r="AF21" s="1538"/>
      <c r="AG21" s="1538"/>
      <c r="AH21" s="1538">
        <v>0</v>
      </c>
      <c r="AI21" s="1538">
        <v>0</v>
      </c>
      <c r="AJ21" s="1538"/>
      <c r="AK21" s="1538"/>
      <c r="AL21" s="1538">
        <v>0</v>
      </c>
      <c r="AM21" s="1538"/>
      <c r="AN21" s="1538">
        <v>0</v>
      </c>
      <c r="AO21" s="1538"/>
      <c r="AP21" s="1539">
        <v>0</v>
      </c>
      <c r="AQ21" s="1546">
        <f t="shared" si="2"/>
        <v>0.26666666666666666</v>
      </c>
      <c r="AR21" s="1518"/>
      <c r="AS21" s="1541">
        <v>43318</v>
      </c>
      <c r="AT21" s="1542" t="s">
        <v>73</v>
      </c>
      <c r="AU21" s="1543">
        <v>10</v>
      </c>
      <c r="AV21" s="1542" t="s">
        <v>75</v>
      </c>
      <c r="AW21" s="1544">
        <v>14.8</v>
      </c>
      <c r="AX21" s="1543">
        <v>280</v>
      </c>
      <c r="AY21" s="1545">
        <v>75.7</v>
      </c>
      <c r="AZ21" s="1544" t="s">
        <v>91</v>
      </c>
      <c r="BA21" s="685">
        <v>42.5</v>
      </c>
      <c r="BB21" s="1544">
        <v>35.299999999999997</v>
      </c>
      <c r="BC21" s="1543">
        <v>754.7</v>
      </c>
      <c r="BD21" s="1544" t="s">
        <v>91</v>
      </c>
      <c r="BE21" s="1547"/>
    </row>
    <row r="22" spans="1:57" ht="15.75">
      <c r="A22" s="692">
        <v>38.5</v>
      </c>
      <c r="B22" s="1523" t="s">
        <v>86</v>
      </c>
      <c r="C22" s="1532">
        <v>43228</v>
      </c>
      <c r="D22" s="1537" t="s">
        <v>211</v>
      </c>
      <c r="E22" s="1518">
        <v>0</v>
      </c>
      <c r="F22" s="1538">
        <v>2</v>
      </c>
      <c r="G22" s="1538">
        <v>57.466666666666669</v>
      </c>
      <c r="H22" s="1538">
        <v>6.8</v>
      </c>
      <c r="I22" s="1538">
        <v>0</v>
      </c>
      <c r="J22" s="1538">
        <v>0</v>
      </c>
      <c r="K22" s="1538"/>
      <c r="L22" s="1538">
        <v>0</v>
      </c>
      <c r="M22" s="1538">
        <v>0</v>
      </c>
      <c r="N22" s="1538">
        <v>0</v>
      </c>
      <c r="O22" s="1538">
        <v>0</v>
      </c>
      <c r="P22" s="1538">
        <v>0</v>
      </c>
      <c r="Q22" s="1538">
        <v>0</v>
      </c>
      <c r="R22" s="1538">
        <v>0</v>
      </c>
      <c r="S22" s="1538"/>
      <c r="T22" s="1538">
        <v>0</v>
      </c>
      <c r="U22" s="1538"/>
      <c r="V22" s="1538"/>
      <c r="W22" s="1538">
        <v>0</v>
      </c>
      <c r="X22" s="1538">
        <v>0</v>
      </c>
      <c r="Y22" s="1538">
        <v>0</v>
      </c>
      <c r="Z22" s="1538">
        <v>0</v>
      </c>
      <c r="AA22" s="1538"/>
      <c r="AB22" s="1538">
        <v>0</v>
      </c>
      <c r="AC22" s="1538">
        <v>0</v>
      </c>
      <c r="AD22" s="1538"/>
      <c r="AE22" s="1538"/>
      <c r="AF22" s="1538"/>
      <c r="AG22" s="1538"/>
      <c r="AH22" s="1538">
        <v>0</v>
      </c>
      <c r="AI22" s="1538">
        <v>0</v>
      </c>
      <c r="AJ22" s="1538"/>
      <c r="AK22" s="1538"/>
      <c r="AL22" s="1538">
        <v>0</v>
      </c>
      <c r="AM22" s="1538"/>
      <c r="AN22" s="1538">
        <v>0</v>
      </c>
      <c r="AO22" s="1538"/>
      <c r="AP22" s="1539">
        <v>0</v>
      </c>
      <c r="AQ22" s="1546">
        <f t="shared" si="2"/>
        <v>66.266666666666666</v>
      </c>
      <c r="AR22" s="1518"/>
      <c r="AS22" s="1541">
        <v>43228</v>
      </c>
      <c r="AT22" s="1542" t="s">
        <v>86</v>
      </c>
      <c r="AU22" s="1543">
        <v>5</v>
      </c>
      <c r="AV22" s="1542" t="s">
        <v>75</v>
      </c>
      <c r="AW22" s="1544">
        <v>4.4000000000000004</v>
      </c>
      <c r="AX22" s="1543">
        <v>79</v>
      </c>
      <c r="AY22" s="1545">
        <v>56.3</v>
      </c>
      <c r="AZ22" s="1544">
        <v>37.1</v>
      </c>
      <c r="BA22" s="685">
        <v>38.5</v>
      </c>
      <c r="BB22" s="1544">
        <v>24.5</v>
      </c>
      <c r="BC22" s="1543">
        <v>763</v>
      </c>
      <c r="BD22" s="1544" t="s">
        <v>91</v>
      </c>
      <c r="BE22" s="1547"/>
    </row>
    <row r="23" spans="1:57" ht="15.75">
      <c r="A23" s="692">
        <v>38.200000000000003</v>
      </c>
      <c r="B23" s="1523" t="s">
        <v>73</v>
      </c>
      <c r="C23" s="1532">
        <v>43258</v>
      </c>
      <c r="D23" s="1537" t="s">
        <v>211</v>
      </c>
      <c r="E23" s="1518">
        <v>0</v>
      </c>
      <c r="F23" s="1538">
        <v>0.13333333333333333</v>
      </c>
      <c r="G23" s="1538">
        <v>8.5333333333333332</v>
      </c>
      <c r="H23" s="1538">
        <v>1.3333333333333333</v>
      </c>
      <c r="I23" s="1538">
        <v>0.4</v>
      </c>
      <c r="J23" s="1538">
        <v>0</v>
      </c>
      <c r="K23" s="1538"/>
      <c r="L23" s="1538">
        <v>0</v>
      </c>
      <c r="M23" s="1538">
        <v>0</v>
      </c>
      <c r="N23" s="1538">
        <v>0.13333333333333333</v>
      </c>
      <c r="O23" s="1538">
        <v>0</v>
      </c>
      <c r="P23" s="1538">
        <v>0</v>
      </c>
      <c r="Q23" s="1538">
        <v>0</v>
      </c>
      <c r="R23" s="1538">
        <v>0</v>
      </c>
      <c r="S23" s="1538"/>
      <c r="T23" s="1538">
        <v>0</v>
      </c>
      <c r="U23" s="1538"/>
      <c r="V23" s="1538"/>
      <c r="W23" s="1538">
        <v>0</v>
      </c>
      <c r="X23" s="1538">
        <v>0</v>
      </c>
      <c r="Y23" s="1538">
        <v>0</v>
      </c>
      <c r="Z23" s="1538">
        <v>0</v>
      </c>
      <c r="AA23" s="1538"/>
      <c r="AB23" s="1538">
        <v>0</v>
      </c>
      <c r="AC23" s="1538">
        <v>0</v>
      </c>
      <c r="AD23" s="1538"/>
      <c r="AE23" s="1538"/>
      <c r="AF23" s="1538"/>
      <c r="AG23" s="1538"/>
      <c r="AH23" s="1538">
        <v>0</v>
      </c>
      <c r="AI23" s="1538">
        <v>0</v>
      </c>
      <c r="AJ23" s="1538"/>
      <c r="AK23" s="1538"/>
      <c r="AL23" s="1538">
        <v>0</v>
      </c>
      <c r="AM23" s="1538"/>
      <c r="AN23" s="1538">
        <v>0</v>
      </c>
      <c r="AO23" s="1538"/>
      <c r="AP23" s="1539">
        <v>0</v>
      </c>
      <c r="AQ23" s="1546">
        <f t="shared" si="2"/>
        <v>10.533333333333333</v>
      </c>
      <c r="AR23" s="1518"/>
      <c r="AS23" s="1541">
        <v>43258</v>
      </c>
      <c r="AT23" s="1542" t="s">
        <v>73</v>
      </c>
      <c r="AU23" s="1543">
        <v>10</v>
      </c>
      <c r="AV23" s="1542" t="s">
        <v>312</v>
      </c>
      <c r="AW23" s="1544" t="s">
        <v>91</v>
      </c>
      <c r="AX23" s="1543">
        <v>183.33333333333334</v>
      </c>
      <c r="AY23" s="1545">
        <v>54.04</v>
      </c>
      <c r="AZ23" s="1544" t="s">
        <v>91</v>
      </c>
      <c r="BA23" s="685">
        <v>38.200000000000003</v>
      </c>
      <c r="BB23" s="1544">
        <v>22</v>
      </c>
      <c r="BC23" s="1543">
        <v>759.45999999999992</v>
      </c>
      <c r="BD23" s="1544" t="s">
        <v>91</v>
      </c>
      <c r="BE23" s="1547"/>
    </row>
    <row r="24" spans="1:57" ht="15.75">
      <c r="A24" s="692">
        <v>37.299999999999997</v>
      </c>
      <c r="B24" s="1523" t="s">
        <v>86</v>
      </c>
      <c r="C24" s="1532">
        <v>43229</v>
      </c>
      <c r="D24" s="1537" t="s">
        <v>211</v>
      </c>
      <c r="E24" s="1518">
        <v>0</v>
      </c>
      <c r="F24" s="1538">
        <v>52.4</v>
      </c>
      <c r="G24" s="1538">
        <v>0.4</v>
      </c>
      <c r="H24" s="1538">
        <v>31.733333333333334</v>
      </c>
      <c r="I24" s="1538">
        <v>0</v>
      </c>
      <c r="J24" s="1538">
        <v>0</v>
      </c>
      <c r="K24" s="1538"/>
      <c r="L24" s="1538">
        <v>0</v>
      </c>
      <c r="M24" s="1538">
        <v>1.6</v>
      </c>
      <c r="N24" s="1538">
        <v>0</v>
      </c>
      <c r="O24" s="1538">
        <v>0</v>
      </c>
      <c r="P24" s="1538">
        <v>0</v>
      </c>
      <c r="Q24" s="1538">
        <v>0</v>
      </c>
      <c r="R24" s="1538">
        <v>0</v>
      </c>
      <c r="S24" s="1538"/>
      <c r="T24" s="1538">
        <v>0</v>
      </c>
      <c r="U24" s="1538"/>
      <c r="V24" s="1538"/>
      <c r="W24" s="1538">
        <v>0</v>
      </c>
      <c r="X24" s="1538">
        <v>0</v>
      </c>
      <c r="Y24" s="1538">
        <v>0</v>
      </c>
      <c r="Z24" s="1538">
        <v>0</v>
      </c>
      <c r="AA24" s="1538"/>
      <c r="AB24" s="1538">
        <v>0</v>
      </c>
      <c r="AC24" s="1538">
        <v>0</v>
      </c>
      <c r="AD24" s="1538"/>
      <c r="AE24" s="1538"/>
      <c r="AF24" s="1538"/>
      <c r="AG24" s="1538"/>
      <c r="AH24" s="1538">
        <v>0</v>
      </c>
      <c r="AI24" s="1538">
        <v>0</v>
      </c>
      <c r="AJ24" s="1538"/>
      <c r="AK24" s="1538"/>
      <c r="AL24" s="1538">
        <v>0</v>
      </c>
      <c r="AM24" s="1538"/>
      <c r="AN24" s="1538">
        <v>0</v>
      </c>
      <c r="AO24" s="1538"/>
      <c r="AP24" s="1539">
        <v>0</v>
      </c>
      <c r="AQ24" s="1546">
        <f t="shared" si="2"/>
        <v>86.133333333333326</v>
      </c>
      <c r="AR24" s="1518"/>
      <c r="AS24" s="1541">
        <v>43229</v>
      </c>
      <c r="AT24" s="1542" t="s">
        <v>86</v>
      </c>
      <c r="AU24" s="1543">
        <v>5</v>
      </c>
      <c r="AV24" s="1542" t="s">
        <v>75</v>
      </c>
      <c r="AW24" s="1544">
        <v>9.4</v>
      </c>
      <c r="AX24" s="1543">
        <v>136</v>
      </c>
      <c r="AY24" s="1545">
        <v>54.2</v>
      </c>
      <c r="AZ24" s="1544">
        <v>35.9</v>
      </c>
      <c r="BA24" s="685">
        <v>37.299999999999997</v>
      </c>
      <c r="BB24" s="1544">
        <v>23.1</v>
      </c>
      <c r="BC24" s="1543">
        <v>761.6</v>
      </c>
      <c r="BD24" s="1544" t="s">
        <v>91</v>
      </c>
      <c r="BE24" s="1547"/>
    </row>
    <row r="25" spans="1:57" ht="18.75" thickBot="1">
      <c r="A25" s="693"/>
      <c r="B25" s="1548"/>
      <c r="C25" s="1549"/>
      <c r="D25" s="687" t="s">
        <v>206</v>
      </c>
      <c r="E25" s="1518">
        <v>0</v>
      </c>
      <c r="F25" s="691">
        <f>AVERAGE(F14:F24)</f>
        <v>5.5515151515151508</v>
      </c>
      <c r="G25" s="691">
        <f t="shared" ref="G25:J25" si="3">AVERAGE(G14:G24)</f>
        <v>24.521212121212116</v>
      </c>
      <c r="H25" s="691">
        <f t="shared" si="3"/>
        <v>43.381818181818183</v>
      </c>
      <c r="I25" s="691">
        <f t="shared" si="3"/>
        <v>3.6363636363636369E-2</v>
      </c>
      <c r="J25" s="691">
        <f t="shared" si="3"/>
        <v>0</v>
      </c>
      <c r="K25" s="691"/>
      <c r="L25" s="691">
        <f t="shared" ref="L25:R25" si="4">AVERAGE(L14:L24)</f>
        <v>8.4848484848484854E-2</v>
      </c>
      <c r="M25" s="691">
        <f t="shared" si="4"/>
        <v>0.23030303030303029</v>
      </c>
      <c r="N25" s="691">
        <f t="shared" si="4"/>
        <v>0.18181818181818182</v>
      </c>
      <c r="O25" s="691">
        <f t="shared" si="4"/>
        <v>0</v>
      </c>
      <c r="P25" s="691">
        <f t="shared" si="4"/>
        <v>0.25454545454545452</v>
      </c>
      <c r="Q25" s="691">
        <f t="shared" si="4"/>
        <v>0</v>
      </c>
      <c r="R25" s="691">
        <f t="shared" si="4"/>
        <v>0</v>
      </c>
      <c r="S25" s="691"/>
      <c r="T25" s="691">
        <f>AVERAGE(T14:T24)</f>
        <v>0</v>
      </c>
      <c r="U25" s="691"/>
      <c r="V25" s="691"/>
      <c r="W25" s="691">
        <f t="shared" ref="W25:Z25" si="5">AVERAGE(W14:W24)</f>
        <v>0</v>
      </c>
      <c r="X25" s="691">
        <f t="shared" si="5"/>
        <v>0</v>
      </c>
      <c r="Y25" s="691">
        <f t="shared" si="5"/>
        <v>0</v>
      </c>
      <c r="Z25" s="691">
        <f t="shared" si="5"/>
        <v>0</v>
      </c>
      <c r="AA25" s="691"/>
      <c r="AB25" s="691">
        <f t="shared" ref="AB25:AC25" si="6">AVERAGE(AB14:AB24)</f>
        <v>0</v>
      </c>
      <c r="AC25" s="691">
        <f t="shared" si="6"/>
        <v>0</v>
      </c>
      <c r="AD25" s="691"/>
      <c r="AE25" s="691"/>
      <c r="AF25" s="691"/>
      <c r="AG25" s="691"/>
      <c r="AH25" s="691">
        <f t="shared" ref="AH25:AI25" si="7">AVERAGE(AH14:AH24)</f>
        <v>0</v>
      </c>
      <c r="AI25" s="691">
        <f t="shared" si="7"/>
        <v>0</v>
      </c>
      <c r="AJ25" s="691"/>
      <c r="AK25" s="691"/>
      <c r="AL25" s="691">
        <f>AVERAGE(AL14:AL24)</f>
        <v>1.2090909090909091E-2</v>
      </c>
      <c r="AM25" s="691"/>
      <c r="AN25" s="691">
        <f>AVERAGE(AN14:AN24)</f>
        <v>0</v>
      </c>
      <c r="AO25" s="691"/>
      <c r="AP25" s="691">
        <f>AVERAGE(AP14:AP24)</f>
        <v>0</v>
      </c>
      <c r="AQ25" s="806">
        <f>SUM(AQ14:AQ24)</f>
        <v>816.79966666666655</v>
      </c>
      <c r="AR25" s="1518"/>
      <c r="AS25" s="1535"/>
      <c r="AT25" s="1550"/>
      <c r="AU25" s="1545"/>
      <c r="AV25" s="1550"/>
      <c r="AW25" s="1551"/>
      <c r="AX25" s="1545"/>
      <c r="AY25" s="1545"/>
      <c r="AZ25" s="1551"/>
      <c r="BA25" s="686"/>
      <c r="BB25" s="1551"/>
      <c r="BC25" s="1545"/>
      <c r="BD25" s="1551"/>
      <c r="BE25" s="1548"/>
    </row>
    <row r="26" spans="1:57" ht="16.5" thickBot="1">
      <c r="A26" s="693"/>
      <c r="B26" s="1548"/>
      <c r="C26" s="1549"/>
      <c r="D26" s="1535"/>
      <c r="E26" s="1535"/>
      <c r="F26" s="1553"/>
      <c r="G26" s="1553"/>
      <c r="H26" s="1553"/>
      <c r="I26" s="1553"/>
      <c r="J26" s="1551"/>
      <c r="K26" s="1553"/>
      <c r="L26" s="1551"/>
      <c r="M26" s="1551"/>
      <c r="N26" s="1551"/>
      <c r="O26" s="1551"/>
      <c r="P26" s="1551"/>
      <c r="Q26" s="1551"/>
      <c r="R26" s="1551"/>
      <c r="S26" s="1551"/>
      <c r="T26" s="1551"/>
      <c r="U26" s="1551"/>
      <c r="W26" s="1551"/>
      <c r="X26" s="1551"/>
      <c r="Y26" s="1551"/>
      <c r="Z26" s="1551"/>
      <c r="AB26" s="1551"/>
      <c r="AC26" s="1551"/>
      <c r="AH26" s="1551"/>
      <c r="AI26" s="1551"/>
      <c r="AJ26" s="1551"/>
      <c r="AL26" s="1551"/>
      <c r="AN26" s="1551"/>
      <c r="AP26" s="1551"/>
      <c r="AQ26" s="1556"/>
      <c r="AR26" s="1535"/>
      <c r="AS26" s="1535"/>
      <c r="AT26" s="1550"/>
      <c r="AU26" s="1545"/>
      <c r="AV26" s="1550"/>
      <c r="AW26" s="1551"/>
      <c r="AX26" s="1545"/>
      <c r="AY26" s="1545"/>
      <c r="AZ26" s="1551"/>
      <c r="BA26" s="686"/>
      <c r="BB26" s="1551"/>
      <c r="BC26" s="1545"/>
      <c r="BD26" s="1551"/>
      <c r="BE26" s="1548"/>
    </row>
    <row r="27" spans="1:57" ht="16.5" thickBot="1">
      <c r="A27" s="692">
        <v>35</v>
      </c>
      <c r="B27" s="1523" t="s">
        <v>89</v>
      </c>
      <c r="C27" s="1532">
        <v>43411</v>
      </c>
      <c r="D27" s="1537" t="s">
        <v>211</v>
      </c>
      <c r="E27" s="1518">
        <v>0</v>
      </c>
      <c r="F27" s="1538">
        <v>0.8</v>
      </c>
      <c r="G27" s="1538">
        <v>2.1333333333333333</v>
      </c>
      <c r="H27" s="1538">
        <v>18.533333333333331</v>
      </c>
      <c r="I27" s="1538">
        <v>0</v>
      </c>
      <c r="J27" s="1538">
        <v>0</v>
      </c>
      <c r="K27" s="1538"/>
      <c r="L27" s="1538">
        <v>0</v>
      </c>
      <c r="M27" s="1538">
        <v>0</v>
      </c>
      <c r="N27" s="1538">
        <v>0</v>
      </c>
      <c r="O27" s="1538">
        <v>0</v>
      </c>
      <c r="P27" s="1538">
        <v>0</v>
      </c>
      <c r="Q27" s="1538">
        <v>0</v>
      </c>
      <c r="R27" s="1538">
        <v>0</v>
      </c>
      <c r="S27" s="1538"/>
      <c r="T27" s="1538">
        <v>0</v>
      </c>
      <c r="U27" s="1538"/>
      <c r="V27" s="1538"/>
      <c r="W27" s="1538">
        <v>0</v>
      </c>
      <c r="X27" s="1538">
        <v>0</v>
      </c>
      <c r="Y27" s="1538">
        <v>0</v>
      </c>
      <c r="Z27" s="1538">
        <v>0</v>
      </c>
      <c r="AA27" s="1538"/>
      <c r="AB27" s="1538">
        <v>0</v>
      </c>
      <c r="AC27" s="1538">
        <v>0</v>
      </c>
      <c r="AD27" s="1538"/>
      <c r="AE27" s="1538"/>
      <c r="AF27" s="1538"/>
      <c r="AG27" s="1538"/>
      <c r="AH27" s="1538">
        <v>0</v>
      </c>
      <c r="AI27" s="1538">
        <v>0</v>
      </c>
      <c r="AJ27" s="1538"/>
      <c r="AK27" s="1538"/>
      <c r="AL27" s="1538">
        <v>0</v>
      </c>
      <c r="AM27" s="1538"/>
      <c r="AN27" s="1538">
        <v>0</v>
      </c>
      <c r="AO27" s="1538"/>
      <c r="AP27" s="1538">
        <v>0</v>
      </c>
      <c r="AQ27" s="1540">
        <f t="shared" ref="AQ27:AQ52" si="8">SUM(F27:AP27)</f>
        <v>21.466666666666665</v>
      </c>
      <c r="AR27" s="1518"/>
      <c r="AS27" s="1541">
        <v>43411</v>
      </c>
      <c r="AT27" s="1542" t="s">
        <v>89</v>
      </c>
      <c r="AU27" s="1543">
        <v>10</v>
      </c>
      <c r="AV27" s="1542" t="s">
        <v>75</v>
      </c>
      <c r="AW27" s="1544">
        <v>11</v>
      </c>
      <c r="AX27" s="1543">
        <v>153</v>
      </c>
      <c r="AY27" s="1545">
        <v>50.8</v>
      </c>
      <c r="AZ27" s="1544">
        <v>35.9</v>
      </c>
      <c r="BA27" s="685">
        <v>35</v>
      </c>
      <c r="BB27" s="1544">
        <v>23</v>
      </c>
      <c r="BC27" s="1543">
        <v>768</v>
      </c>
      <c r="BD27" s="1544">
        <v>8.39</v>
      </c>
      <c r="BE27" s="1547"/>
    </row>
    <row r="28" spans="1:57" ht="16.5" thickBot="1">
      <c r="A28" s="692">
        <v>29.3</v>
      </c>
      <c r="B28" s="1523" t="s">
        <v>73</v>
      </c>
      <c r="C28" s="1532">
        <v>43228</v>
      </c>
      <c r="D28" s="1537" t="s">
        <v>211</v>
      </c>
      <c r="E28" s="1518">
        <v>0</v>
      </c>
      <c r="F28" s="1538">
        <v>0</v>
      </c>
      <c r="G28" s="1538">
        <v>36.533333333333331</v>
      </c>
      <c r="H28" s="1538">
        <v>1.2</v>
      </c>
      <c r="I28" s="1538">
        <v>0</v>
      </c>
      <c r="J28" s="1538">
        <v>0</v>
      </c>
      <c r="K28" s="1538"/>
      <c r="L28" s="1538">
        <v>0</v>
      </c>
      <c r="M28" s="1538">
        <v>0</v>
      </c>
      <c r="N28" s="1538">
        <v>0</v>
      </c>
      <c r="O28" s="1538">
        <v>0</v>
      </c>
      <c r="P28" s="1538">
        <v>0</v>
      </c>
      <c r="Q28" s="1538">
        <v>0</v>
      </c>
      <c r="R28" s="1538">
        <v>0</v>
      </c>
      <c r="S28" s="1538"/>
      <c r="T28" s="1538">
        <v>0</v>
      </c>
      <c r="U28" s="1538"/>
      <c r="V28" s="1538"/>
      <c r="W28" s="1538">
        <v>0</v>
      </c>
      <c r="X28" s="1538">
        <v>0</v>
      </c>
      <c r="Y28" s="1538">
        <v>0</v>
      </c>
      <c r="Z28" s="1538">
        <v>0</v>
      </c>
      <c r="AA28" s="1538"/>
      <c r="AB28" s="1538">
        <v>0</v>
      </c>
      <c r="AC28" s="1538">
        <v>0</v>
      </c>
      <c r="AD28" s="1538"/>
      <c r="AE28" s="1538"/>
      <c r="AF28" s="1538"/>
      <c r="AG28" s="1538"/>
      <c r="AH28" s="1538">
        <v>0</v>
      </c>
      <c r="AI28" s="1538">
        <v>0</v>
      </c>
      <c r="AJ28" s="1538"/>
      <c r="AK28" s="1538"/>
      <c r="AL28" s="1538">
        <v>0</v>
      </c>
      <c r="AM28" s="1538"/>
      <c r="AN28" s="1538">
        <v>0</v>
      </c>
      <c r="AO28" s="1538"/>
      <c r="AP28" s="1538">
        <v>0</v>
      </c>
      <c r="AQ28" s="1540">
        <f t="shared" si="8"/>
        <v>37.733333333333334</v>
      </c>
      <c r="AR28" s="1518"/>
      <c r="AS28" s="1541">
        <v>43225</v>
      </c>
      <c r="AT28" s="1542" t="s">
        <v>73</v>
      </c>
      <c r="AU28" s="1543">
        <v>10</v>
      </c>
      <c r="AV28" s="1542" t="s">
        <v>75</v>
      </c>
      <c r="AW28" s="1544">
        <v>9.8000000000000007</v>
      </c>
      <c r="AX28" s="1543">
        <v>135</v>
      </c>
      <c r="AY28" s="1545">
        <v>43.21</v>
      </c>
      <c r="AZ28" s="1544" t="s">
        <v>91</v>
      </c>
      <c r="BA28" s="685">
        <v>29.3</v>
      </c>
      <c r="BB28" s="1544">
        <v>22.5</v>
      </c>
      <c r="BC28" s="1543">
        <v>761.6</v>
      </c>
      <c r="BD28" s="1544" t="s">
        <v>91</v>
      </c>
      <c r="BE28" s="1547"/>
    </row>
    <row r="29" spans="1:57" ht="16.5" thickBot="1">
      <c r="A29" s="692">
        <v>22</v>
      </c>
      <c r="B29" s="1523" t="s">
        <v>82</v>
      </c>
      <c r="C29" s="1532">
        <v>43154</v>
      </c>
      <c r="D29" s="1537" t="s">
        <v>211</v>
      </c>
      <c r="E29" s="1518">
        <v>0</v>
      </c>
      <c r="F29" s="1538">
        <v>0.26666666666666666</v>
      </c>
      <c r="G29" s="1538">
        <v>100.8</v>
      </c>
      <c r="H29" s="1538">
        <v>0.4</v>
      </c>
      <c r="I29" s="1538">
        <v>0</v>
      </c>
      <c r="J29" s="1538">
        <v>0</v>
      </c>
      <c r="K29" s="1538"/>
      <c r="L29" s="1538">
        <v>0</v>
      </c>
      <c r="M29" s="1538">
        <v>0</v>
      </c>
      <c r="N29" s="1538">
        <v>0</v>
      </c>
      <c r="O29" s="1538">
        <v>0</v>
      </c>
      <c r="P29" s="1538">
        <v>0.13333333333333333</v>
      </c>
      <c r="Q29" s="1538">
        <v>0</v>
      </c>
      <c r="R29" s="1538">
        <v>0</v>
      </c>
      <c r="S29" s="1538"/>
      <c r="T29" s="1538">
        <v>0</v>
      </c>
      <c r="U29" s="1538"/>
      <c r="V29" s="1538"/>
      <c r="W29" s="1538">
        <v>0</v>
      </c>
      <c r="X29" s="1538">
        <v>0</v>
      </c>
      <c r="Y29" s="1538">
        <v>0</v>
      </c>
      <c r="Z29" s="1538">
        <v>0</v>
      </c>
      <c r="AA29" s="1538"/>
      <c r="AB29" s="1538">
        <v>0</v>
      </c>
      <c r="AC29" s="1538">
        <v>0</v>
      </c>
      <c r="AD29" s="1538"/>
      <c r="AE29" s="1538"/>
      <c r="AF29" s="1538"/>
      <c r="AG29" s="1538"/>
      <c r="AH29" s="1538">
        <v>0</v>
      </c>
      <c r="AI29" s="1538">
        <v>0</v>
      </c>
      <c r="AJ29" s="1538"/>
      <c r="AK29" s="1538"/>
      <c r="AL29" s="1538">
        <v>0</v>
      </c>
      <c r="AM29" s="1538"/>
      <c r="AN29" s="1538">
        <v>0</v>
      </c>
      <c r="AO29" s="1538"/>
      <c r="AP29" s="1538">
        <v>0</v>
      </c>
      <c r="AQ29" s="1540">
        <f t="shared" si="8"/>
        <v>101.60000000000001</v>
      </c>
      <c r="AR29" s="1518"/>
      <c r="AS29" s="1541">
        <v>43155</v>
      </c>
      <c r="AT29" s="1542" t="s">
        <v>82</v>
      </c>
      <c r="AU29" s="1543">
        <v>10</v>
      </c>
      <c r="AV29" s="1542" t="s">
        <v>75</v>
      </c>
      <c r="AW29" s="1544">
        <v>10</v>
      </c>
      <c r="AX29" s="1543">
        <v>105</v>
      </c>
      <c r="AY29" s="1545">
        <v>27.21</v>
      </c>
      <c r="AZ29" s="1544" t="s">
        <v>91</v>
      </c>
      <c r="BA29" s="685">
        <v>22</v>
      </c>
      <c r="BB29" s="1544">
        <v>13</v>
      </c>
      <c r="BC29" s="1543">
        <v>772.2</v>
      </c>
      <c r="BD29" s="1544" t="s">
        <v>91</v>
      </c>
      <c r="BE29" s="1547"/>
    </row>
    <row r="30" spans="1:57" ht="16.5" thickBot="1">
      <c r="A30" s="692">
        <v>21.9</v>
      </c>
      <c r="B30" s="1523" t="s">
        <v>96</v>
      </c>
      <c r="C30" s="1532">
        <v>43241</v>
      </c>
      <c r="D30" s="1537" t="s">
        <v>211</v>
      </c>
      <c r="E30" s="1518">
        <v>0</v>
      </c>
      <c r="F30" s="1538">
        <v>0</v>
      </c>
      <c r="G30" s="1538">
        <v>0.4</v>
      </c>
      <c r="H30" s="1538">
        <v>6.8</v>
      </c>
      <c r="I30" s="1538">
        <v>0</v>
      </c>
      <c r="J30" s="1538">
        <v>0</v>
      </c>
      <c r="K30" s="1538"/>
      <c r="L30" s="1538">
        <v>0</v>
      </c>
      <c r="M30" s="1538">
        <v>0</v>
      </c>
      <c r="N30" s="1538">
        <v>0</v>
      </c>
      <c r="O30" s="1538">
        <v>0</v>
      </c>
      <c r="P30" s="1538">
        <v>0</v>
      </c>
      <c r="Q30" s="1538">
        <v>0</v>
      </c>
      <c r="R30" s="1538">
        <v>0</v>
      </c>
      <c r="S30" s="1538"/>
      <c r="T30" s="1538">
        <v>0</v>
      </c>
      <c r="U30" s="1538"/>
      <c r="V30" s="1538"/>
      <c r="W30" s="1538">
        <v>0</v>
      </c>
      <c r="X30" s="1538">
        <v>0</v>
      </c>
      <c r="Y30" s="1538">
        <v>0</v>
      </c>
      <c r="Z30" s="1538">
        <v>0</v>
      </c>
      <c r="AA30" s="1538"/>
      <c r="AB30" s="1538">
        <v>0</v>
      </c>
      <c r="AC30" s="1538">
        <v>0</v>
      </c>
      <c r="AD30" s="1538"/>
      <c r="AE30" s="1538"/>
      <c r="AF30" s="1538"/>
      <c r="AG30" s="1538"/>
      <c r="AH30" s="1538">
        <v>0</v>
      </c>
      <c r="AI30" s="1538">
        <v>0</v>
      </c>
      <c r="AJ30" s="1538"/>
      <c r="AK30" s="1538"/>
      <c r="AL30" s="1538">
        <v>0</v>
      </c>
      <c r="AM30" s="1538"/>
      <c r="AN30" s="1538">
        <v>0</v>
      </c>
      <c r="AO30" s="1538"/>
      <c r="AP30" s="1538">
        <v>0</v>
      </c>
      <c r="AQ30" s="1540">
        <f t="shared" si="8"/>
        <v>7.2</v>
      </c>
      <c r="AR30" s="1518"/>
      <c r="AS30" s="1541">
        <v>43241</v>
      </c>
      <c r="AT30" s="1542" t="s">
        <v>96</v>
      </c>
      <c r="AU30" s="1543">
        <v>10</v>
      </c>
      <c r="AV30" s="1542" t="s">
        <v>75</v>
      </c>
      <c r="AW30" s="1544">
        <v>12.29</v>
      </c>
      <c r="AX30" s="1543">
        <v>169.3</v>
      </c>
      <c r="AY30" s="1545">
        <v>35.093000000000004</v>
      </c>
      <c r="AZ30" s="1544">
        <v>21.9</v>
      </c>
      <c r="BA30" s="685">
        <v>21.9</v>
      </c>
      <c r="BB30" s="1544">
        <v>25.3</v>
      </c>
      <c r="BC30" s="1543">
        <v>759.20600000000002</v>
      </c>
      <c r="BD30" s="1544" t="s">
        <v>91</v>
      </c>
      <c r="BE30" s="1547"/>
    </row>
    <row r="31" spans="1:57" ht="16.5" thickBot="1">
      <c r="A31" s="692">
        <v>21.9</v>
      </c>
      <c r="B31" s="1523" t="s">
        <v>94</v>
      </c>
      <c r="C31" s="1532">
        <v>43241</v>
      </c>
      <c r="D31" s="1537" t="s">
        <v>211</v>
      </c>
      <c r="E31" s="1518">
        <v>0</v>
      </c>
      <c r="F31" s="1538">
        <v>0</v>
      </c>
      <c r="G31" s="1538">
        <v>9.4666666666666668</v>
      </c>
      <c r="H31" s="1538">
        <v>5.2</v>
      </c>
      <c r="I31" s="1538">
        <v>0</v>
      </c>
      <c r="J31" s="1538">
        <v>0.13333333333333333</v>
      </c>
      <c r="K31" s="1538"/>
      <c r="L31" s="1538">
        <v>0</v>
      </c>
      <c r="M31" s="1538">
        <v>0.26666666666666666</v>
      </c>
      <c r="N31" s="1538">
        <v>0</v>
      </c>
      <c r="O31" s="1538">
        <v>0</v>
      </c>
      <c r="P31" s="1538">
        <v>0</v>
      </c>
      <c r="Q31" s="1538">
        <v>0</v>
      </c>
      <c r="R31" s="1538">
        <v>0</v>
      </c>
      <c r="S31" s="1538"/>
      <c r="T31" s="1538">
        <v>0</v>
      </c>
      <c r="U31" s="1538"/>
      <c r="V31" s="1538"/>
      <c r="W31" s="1538">
        <v>0</v>
      </c>
      <c r="X31" s="1538">
        <v>0</v>
      </c>
      <c r="Y31" s="1538">
        <v>0</v>
      </c>
      <c r="Z31" s="1538">
        <v>0</v>
      </c>
      <c r="AA31" s="1538"/>
      <c r="AB31" s="1538">
        <v>0</v>
      </c>
      <c r="AC31" s="1538">
        <v>0</v>
      </c>
      <c r="AD31" s="1538"/>
      <c r="AE31" s="1538"/>
      <c r="AF31" s="1538"/>
      <c r="AG31" s="1538"/>
      <c r="AH31" s="1538">
        <v>0</v>
      </c>
      <c r="AI31" s="1538">
        <v>0</v>
      </c>
      <c r="AJ31" s="1538"/>
      <c r="AK31" s="1538"/>
      <c r="AL31" s="1538">
        <v>0</v>
      </c>
      <c r="AM31" s="1538"/>
      <c r="AN31" s="1538">
        <v>0</v>
      </c>
      <c r="AO31" s="1538"/>
      <c r="AP31" s="1538">
        <v>0</v>
      </c>
      <c r="AQ31" s="1540">
        <f t="shared" si="8"/>
        <v>15.066666666666668</v>
      </c>
      <c r="AR31" s="1518"/>
      <c r="AS31" s="1541">
        <v>43241</v>
      </c>
      <c r="AT31" s="1542" t="s">
        <v>94</v>
      </c>
      <c r="AU31" s="1543">
        <v>10</v>
      </c>
      <c r="AV31" s="1542" t="s">
        <v>75</v>
      </c>
      <c r="AW31" s="1544">
        <v>12.29</v>
      </c>
      <c r="AX31" s="1543">
        <v>169.3</v>
      </c>
      <c r="AY31" s="1545">
        <v>35.093000000000004</v>
      </c>
      <c r="AZ31" s="1544">
        <v>21.9</v>
      </c>
      <c r="BA31" s="685">
        <v>21.9</v>
      </c>
      <c r="BB31" s="1544">
        <v>25.3</v>
      </c>
      <c r="BC31" s="1543">
        <v>759.9</v>
      </c>
      <c r="BD31" s="1544" t="s">
        <v>91</v>
      </c>
      <c r="BE31" s="1547"/>
    </row>
    <row r="32" spans="1:57" ht="16.5" thickBot="1">
      <c r="A32" s="692">
        <v>21.5</v>
      </c>
      <c r="B32" s="1523" t="s">
        <v>73</v>
      </c>
      <c r="C32" s="1532">
        <v>43147</v>
      </c>
      <c r="D32" s="1537" t="s">
        <v>211</v>
      </c>
      <c r="E32" s="1518">
        <v>0</v>
      </c>
      <c r="F32" s="1538">
        <v>0</v>
      </c>
      <c r="G32" s="1538">
        <v>578.66666666666663</v>
      </c>
      <c r="H32" s="1538">
        <v>0.8</v>
      </c>
      <c r="I32" s="1538">
        <v>0</v>
      </c>
      <c r="J32" s="1538">
        <v>0</v>
      </c>
      <c r="K32" s="1538"/>
      <c r="L32" s="1538">
        <v>0</v>
      </c>
      <c r="M32" s="1538">
        <v>0.4</v>
      </c>
      <c r="N32" s="1538">
        <v>0.13333333333333333</v>
      </c>
      <c r="O32" s="1538">
        <v>0</v>
      </c>
      <c r="P32" s="1538">
        <v>0</v>
      </c>
      <c r="Q32" s="1538">
        <v>0</v>
      </c>
      <c r="R32" s="1538">
        <v>0</v>
      </c>
      <c r="S32" s="1538"/>
      <c r="T32" s="1538">
        <v>0</v>
      </c>
      <c r="U32" s="1538"/>
      <c r="V32" s="1538"/>
      <c r="W32" s="1538">
        <v>0</v>
      </c>
      <c r="X32" s="1538">
        <v>0</v>
      </c>
      <c r="Y32" s="1538">
        <v>0</v>
      </c>
      <c r="Z32" s="1538">
        <v>0</v>
      </c>
      <c r="AA32" s="1538"/>
      <c r="AB32" s="1538">
        <v>0</v>
      </c>
      <c r="AC32" s="1538">
        <v>0</v>
      </c>
      <c r="AD32" s="1538"/>
      <c r="AE32" s="1538"/>
      <c r="AF32" s="1538"/>
      <c r="AG32" s="1538"/>
      <c r="AH32" s="1538">
        <v>0</v>
      </c>
      <c r="AI32" s="1538">
        <v>0</v>
      </c>
      <c r="AJ32" s="1538"/>
      <c r="AK32" s="1538"/>
      <c r="AL32" s="1538">
        <v>0</v>
      </c>
      <c r="AM32" s="1538"/>
      <c r="AN32" s="1538">
        <v>0</v>
      </c>
      <c r="AO32" s="1538"/>
      <c r="AP32" s="1538">
        <v>0</v>
      </c>
      <c r="AQ32" s="1540">
        <f t="shared" si="8"/>
        <v>579.99999999999989</v>
      </c>
      <c r="AR32" s="1518"/>
      <c r="AS32" s="1541">
        <v>43155</v>
      </c>
      <c r="AT32" s="1542" t="s">
        <v>73</v>
      </c>
      <c r="AU32" s="1543">
        <v>10</v>
      </c>
      <c r="AV32" s="1542" t="s">
        <v>75</v>
      </c>
      <c r="AW32" s="1544">
        <v>17.8</v>
      </c>
      <c r="AX32" s="1543">
        <v>193</v>
      </c>
      <c r="AY32" s="1545">
        <v>26.67</v>
      </c>
      <c r="AZ32" s="1544" t="s">
        <v>91</v>
      </c>
      <c r="BA32" s="685">
        <v>21.5</v>
      </c>
      <c r="BB32" s="1544">
        <v>14.1</v>
      </c>
      <c r="BC32" s="1543">
        <v>771.9</v>
      </c>
      <c r="BD32" s="1544" t="s">
        <v>91</v>
      </c>
      <c r="BE32" s="1547"/>
    </row>
    <row r="33" spans="1:57" ht="16.5" thickBot="1">
      <c r="A33" s="692">
        <v>20.3</v>
      </c>
      <c r="B33" s="1523" t="s">
        <v>82</v>
      </c>
      <c r="C33" s="1532">
        <v>43218</v>
      </c>
      <c r="D33" s="1537" t="s">
        <v>211</v>
      </c>
      <c r="E33" s="1518">
        <v>0</v>
      </c>
      <c r="F33" s="1538">
        <v>2.5333333333333332</v>
      </c>
      <c r="G33" s="1538">
        <v>60</v>
      </c>
      <c r="H33" s="1538">
        <v>3.2</v>
      </c>
      <c r="I33" s="1538">
        <v>0</v>
      </c>
      <c r="J33" s="1538">
        <v>0</v>
      </c>
      <c r="K33" s="1538"/>
      <c r="L33" s="1538">
        <v>0</v>
      </c>
      <c r="M33" s="1538">
        <v>0.13333333333333333</v>
      </c>
      <c r="N33" s="1538">
        <v>0</v>
      </c>
      <c r="O33" s="1538">
        <v>0</v>
      </c>
      <c r="P33" s="1538">
        <v>0</v>
      </c>
      <c r="Q33" s="1538">
        <v>0</v>
      </c>
      <c r="R33" s="1538">
        <v>0</v>
      </c>
      <c r="S33" s="1538"/>
      <c r="T33" s="1538">
        <v>0</v>
      </c>
      <c r="U33" s="1538"/>
      <c r="V33" s="1538"/>
      <c r="W33" s="1538">
        <v>0</v>
      </c>
      <c r="X33" s="1538">
        <v>0</v>
      </c>
      <c r="Y33" s="1538">
        <v>0</v>
      </c>
      <c r="Z33" s="1538">
        <v>0</v>
      </c>
      <c r="AA33" s="1538"/>
      <c r="AB33" s="1538">
        <v>0</v>
      </c>
      <c r="AC33" s="1538">
        <v>0</v>
      </c>
      <c r="AD33" s="1538"/>
      <c r="AE33" s="1538"/>
      <c r="AF33" s="1538"/>
      <c r="AG33" s="1538"/>
      <c r="AH33" s="1538">
        <v>0.1</v>
      </c>
      <c r="AI33" s="1538">
        <v>0</v>
      </c>
      <c r="AJ33" s="1538"/>
      <c r="AK33" s="1538"/>
      <c r="AL33" s="1538">
        <v>0</v>
      </c>
      <c r="AM33" s="1538"/>
      <c r="AN33" s="1538">
        <v>0</v>
      </c>
      <c r="AO33" s="1538"/>
      <c r="AP33" s="1538">
        <v>0</v>
      </c>
      <c r="AQ33" s="1540">
        <f t="shared" si="8"/>
        <v>65.966666666666669</v>
      </c>
      <c r="AR33" s="1518"/>
      <c r="AS33" s="1541">
        <v>43218</v>
      </c>
      <c r="AT33" s="1542" t="s">
        <v>82</v>
      </c>
      <c r="AU33" s="1543">
        <v>10</v>
      </c>
      <c r="AV33" s="1542" t="s">
        <v>75</v>
      </c>
      <c r="AW33" s="1544">
        <v>7.4</v>
      </c>
      <c r="AX33" s="1543">
        <v>91</v>
      </c>
      <c r="AY33" s="1545">
        <v>29.8</v>
      </c>
      <c r="AZ33" s="1544" t="s">
        <v>91</v>
      </c>
      <c r="BA33" s="685">
        <v>20.3</v>
      </c>
      <c r="BB33" s="1544">
        <v>21</v>
      </c>
      <c r="BC33" s="1543">
        <v>760.5</v>
      </c>
      <c r="BD33" s="1544" t="s">
        <v>91</v>
      </c>
      <c r="BE33" s="1547"/>
    </row>
    <row r="34" spans="1:57" ht="16.5" thickBot="1">
      <c r="A34" s="692">
        <v>18.7</v>
      </c>
      <c r="B34" s="1523" t="s">
        <v>73</v>
      </c>
      <c r="C34" s="1532">
        <v>43201</v>
      </c>
      <c r="D34" s="1537" t="s">
        <v>211</v>
      </c>
      <c r="E34" s="1518">
        <v>0</v>
      </c>
      <c r="F34" s="1538">
        <v>0.13333333333333333</v>
      </c>
      <c r="G34" s="1538">
        <v>176</v>
      </c>
      <c r="H34" s="1538">
        <v>0</v>
      </c>
      <c r="I34" s="1538">
        <v>0</v>
      </c>
      <c r="J34" s="1538">
        <v>0</v>
      </c>
      <c r="K34" s="1538"/>
      <c r="L34" s="1538">
        <v>0</v>
      </c>
      <c r="M34" s="1538">
        <v>0</v>
      </c>
      <c r="N34" s="1538">
        <v>0</v>
      </c>
      <c r="O34" s="1538">
        <v>0</v>
      </c>
      <c r="P34" s="1538">
        <v>0</v>
      </c>
      <c r="Q34" s="1538">
        <v>0</v>
      </c>
      <c r="R34" s="1538">
        <v>0</v>
      </c>
      <c r="S34" s="1538"/>
      <c r="T34" s="1538">
        <v>0</v>
      </c>
      <c r="U34" s="1538"/>
      <c r="V34" s="1538"/>
      <c r="W34" s="1538">
        <v>0</v>
      </c>
      <c r="X34" s="1538">
        <v>0</v>
      </c>
      <c r="Y34" s="1538">
        <v>0</v>
      </c>
      <c r="Z34" s="1538">
        <v>0</v>
      </c>
      <c r="AA34" s="1538"/>
      <c r="AB34" s="1538">
        <v>0</v>
      </c>
      <c r="AC34" s="1538">
        <v>0</v>
      </c>
      <c r="AD34" s="1538"/>
      <c r="AE34" s="1538"/>
      <c r="AF34" s="1538"/>
      <c r="AG34" s="1538"/>
      <c r="AH34" s="1538">
        <v>0</v>
      </c>
      <c r="AI34" s="1538">
        <v>0</v>
      </c>
      <c r="AJ34" s="1538"/>
      <c r="AK34" s="1538"/>
      <c r="AL34" s="1538">
        <v>0</v>
      </c>
      <c r="AM34" s="1538"/>
      <c r="AN34" s="1538">
        <v>0</v>
      </c>
      <c r="AO34" s="1538"/>
      <c r="AP34" s="1538">
        <v>0</v>
      </c>
      <c r="AQ34" s="1540">
        <f t="shared" si="8"/>
        <v>176.13333333333333</v>
      </c>
      <c r="AR34" s="1518"/>
      <c r="AS34" s="1541">
        <v>43201</v>
      </c>
      <c r="AT34" s="1542" t="s">
        <v>73</v>
      </c>
      <c r="AU34" s="1543">
        <v>5</v>
      </c>
      <c r="AV34" s="1542" t="s">
        <v>75</v>
      </c>
      <c r="AW34" s="1544">
        <v>7.6</v>
      </c>
      <c r="AX34" s="1543">
        <v>104</v>
      </c>
      <c r="AY34" s="1545">
        <v>31.3</v>
      </c>
      <c r="AZ34" s="1544" t="s">
        <v>91</v>
      </c>
      <c r="BA34" s="685">
        <v>18.7</v>
      </c>
      <c r="BB34" s="1544">
        <v>26.4</v>
      </c>
      <c r="BC34" s="1543">
        <v>758.6</v>
      </c>
      <c r="BD34" s="1544" t="s">
        <v>91</v>
      </c>
      <c r="BE34" s="1547"/>
    </row>
    <row r="35" spans="1:57" ht="16.5" thickBot="1">
      <c r="A35" s="692">
        <v>17.5</v>
      </c>
      <c r="B35" s="1523" t="s">
        <v>94</v>
      </c>
      <c r="C35" s="1532">
        <v>43234</v>
      </c>
      <c r="D35" s="1537" t="s">
        <v>211</v>
      </c>
      <c r="E35" s="1518">
        <v>0</v>
      </c>
      <c r="F35" s="1538">
        <v>0.53333333333333333</v>
      </c>
      <c r="G35" s="1538">
        <v>6</v>
      </c>
      <c r="H35" s="1538">
        <v>3.0666666666666664</v>
      </c>
      <c r="I35" s="1538">
        <v>0.13333333333333333</v>
      </c>
      <c r="J35" s="1538">
        <v>0</v>
      </c>
      <c r="K35" s="1538"/>
      <c r="L35" s="1538">
        <v>0</v>
      </c>
      <c r="M35" s="1538">
        <v>0.13333333333333333</v>
      </c>
      <c r="N35" s="1538">
        <v>0</v>
      </c>
      <c r="O35" s="1538">
        <v>0</v>
      </c>
      <c r="P35" s="1538">
        <v>0</v>
      </c>
      <c r="Q35" s="1538">
        <v>0</v>
      </c>
      <c r="R35" s="1538">
        <v>0</v>
      </c>
      <c r="S35" s="1538"/>
      <c r="T35" s="1538">
        <v>0</v>
      </c>
      <c r="U35" s="1538"/>
      <c r="V35" s="1538"/>
      <c r="W35" s="1538">
        <v>0</v>
      </c>
      <c r="X35" s="1538">
        <v>0</v>
      </c>
      <c r="Y35" s="1538">
        <v>0</v>
      </c>
      <c r="Z35" s="1538">
        <v>0</v>
      </c>
      <c r="AA35" s="1538"/>
      <c r="AB35" s="1538">
        <v>0</v>
      </c>
      <c r="AC35" s="1538">
        <v>0</v>
      </c>
      <c r="AD35" s="1538"/>
      <c r="AE35" s="1538"/>
      <c r="AF35" s="1538"/>
      <c r="AG35" s="1538"/>
      <c r="AH35" s="1538">
        <v>0</v>
      </c>
      <c r="AI35" s="1538">
        <v>0</v>
      </c>
      <c r="AJ35" s="1538"/>
      <c r="AK35" s="1538"/>
      <c r="AL35" s="1538">
        <v>0</v>
      </c>
      <c r="AM35" s="1538"/>
      <c r="AN35" s="1538">
        <v>0</v>
      </c>
      <c r="AO35" s="1538"/>
      <c r="AP35" s="1538">
        <v>0</v>
      </c>
      <c r="AQ35" s="1540">
        <f t="shared" si="8"/>
        <v>9.8666666666666654</v>
      </c>
      <c r="AR35" s="1518"/>
      <c r="AS35" s="1541">
        <v>43234</v>
      </c>
      <c r="AT35" s="1542" t="s">
        <v>94</v>
      </c>
      <c r="AU35" s="1543">
        <v>10</v>
      </c>
      <c r="AV35" s="1542" t="s">
        <v>75</v>
      </c>
      <c r="AW35" s="1544">
        <v>10.69</v>
      </c>
      <c r="AX35" s="1543">
        <v>145.69999999999999</v>
      </c>
      <c r="AY35" s="1545">
        <v>28.756</v>
      </c>
      <c r="AZ35" s="1544">
        <v>17.3</v>
      </c>
      <c r="BA35" s="685">
        <v>17.5</v>
      </c>
      <c r="BB35" s="1544">
        <v>26.1</v>
      </c>
      <c r="BC35" s="1543">
        <v>759.9</v>
      </c>
      <c r="BD35" s="1544" t="s">
        <v>91</v>
      </c>
      <c r="BE35" s="1547"/>
    </row>
    <row r="36" spans="1:57" ht="16.5" thickBot="1">
      <c r="A36" s="692">
        <v>17.3</v>
      </c>
      <c r="B36" s="1523" t="s">
        <v>92</v>
      </c>
      <c r="C36" s="1532">
        <v>43245</v>
      </c>
      <c r="D36" s="1537" t="s">
        <v>211</v>
      </c>
      <c r="E36" s="1518">
        <v>0</v>
      </c>
      <c r="F36" s="1538">
        <v>13.866666666666667</v>
      </c>
      <c r="G36" s="1538">
        <v>6.1333333333333329</v>
      </c>
      <c r="H36" s="1538">
        <v>0.93333333333333335</v>
      </c>
      <c r="I36" s="1538">
        <v>0</v>
      </c>
      <c r="J36" s="1538">
        <v>0</v>
      </c>
      <c r="K36" s="1538"/>
      <c r="L36" s="1538">
        <v>0</v>
      </c>
      <c r="M36" s="1538">
        <v>0</v>
      </c>
      <c r="N36" s="1538">
        <v>0</v>
      </c>
      <c r="O36" s="1538">
        <v>0</v>
      </c>
      <c r="P36" s="1538">
        <v>0</v>
      </c>
      <c r="Q36" s="1538">
        <v>0</v>
      </c>
      <c r="R36" s="1538">
        <v>0</v>
      </c>
      <c r="S36" s="1538"/>
      <c r="T36" s="1538">
        <v>0</v>
      </c>
      <c r="U36" s="1538"/>
      <c r="V36" s="1538"/>
      <c r="W36" s="1538">
        <v>0</v>
      </c>
      <c r="X36" s="1538">
        <v>0</v>
      </c>
      <c r="Y36" s="1538">
        <v>0</v>
      </c>
      <c r="Z36" s="1538">
        <v>0</v>
      </c>
      <c r="AA36" s="1538"/>
      <c r="AB36" s="1538">
        <v>0</v>
      </c>
      <c r="AC36" s="1538">
        <v>0</v>
      </c>
      <c r="AD36" s="1538"/>
      <c r="AE36" s="1538"/>
      <c r="AF36" s="1538"/>
      <c r="AG36" s="1538"/>
      <c r="AH36" s="1538">
        <v>0</v>
      </c>
      <c r="AI36" s="1538">
        <v>0</v>
      </c>
      <c r="AJ36" s="1538"/>
      <c r="AK36" s="1538"/>
      <c r="AL36" s="1538">
        <v>0</v>
      </c>
      <c r="AM36" s="1538"/>
      <c r="AN36" s="1538">
        <v>0</v>
      </c>
      <c r="AO36" s="1538"/>
      <c r="AP36" s="1538">
        <v>0</v>
      </c>
      <c r="AQ36" s="1540">
        <f t="shared" si="8"/>
        <v>20.933333333333334</v>
      </c>
      <c r="AR36" s="1518"/>
      <c r="AS36" s="1541">
        <v>43245</v>
      </c>
      <c r="AT36" s="1542" t="s">
        <v>92</v>
      </c>
      <c r="AU36" s="1543">
        <v>10</v>
      </c>
      <c r="AV36" s="1542" t="s">
        <v>75</v>
      </c>
      <c r="AW36" s="1544">
        <v>10.73</v>
      </c>
      <c r="AX36" s="1543">
        <v>137.30000000000001</v>
      </c>
      <c r="AY36" s="1545">
        <v>26.841000000000001</v>
      </c>
      <c r="AZ36" s="1544">
        <v>17.3</v>
      </c>
      <c r="BA36" s="685">
        <v>17.3</v>
      </c>
      <c r="BB36" s="1544">
        <v>22.6</v>
      </c>
      <c r="BC36" s="1543">
        <v>763.52399999999989</v>
      </c>
      <c r="BD36" s="1544" t="s">
        <v>91</v>
      </c>
      <c r="BE36" s="1547"/>
    </row>
    <row r="37" spans="1:57" ht="16.5" thickBot="1">
      <c r="A37" s="692">
        <v>16.600000000000001</v>
      </c>
      <c r="B37" s="1523" t="s">
        <v>92</v>
      </c>
      <c r="C37" s="1532">
        <v>43217</v>
      </c>
      <c r="D37" s="1537" t="s">
        <v>211</v>
      </c>
      <c r="E37" s="1518">
        <v>0</v>
      </c>
      <c r="F37" s="1538">
        <v>1.6</v>
      </c>
      <c r="G37" s="1538">
        <v>6.666666666666667</v>
      </c>
      <c r="H37" s="1538">
        <v>0.8</v>
      </c>
      <c r="I37" s="1538">
        <v>0</v>
      </c>
      <c r="J37" s="1538">
        <v>0</v>
      </c>
      <c r="K37" s="1538"/>
      <c r="L37" s="1538">
        <v>0</v>
      </c>
      <c r="M37" s="1538">
        <v>0</v>
      </c>
      <c r="N37" s="1538">
        <v>0</v>
      </c>
      <c r="O37" s="1538">
        <v>0</v>
      </c>
      <c r="P37" s="1538">
        <v>0</v>
      </c>
      <c r="Q37" s="1538">
        <v>0</v>
      </c>
      <c r="R37" s="1538">
        <v>0</v>
      </c>
      <c r="S37" s="1538"/>
      <c r="T37" s="1538">
        <v>0</v>
      </c>
      <c r="U37" s="1538"/>
      <c r="V37" s="1538"/>
      <c r="W37" s="1538">
        <v>0</v>
      </c>
      <c r="X37" s="1538">
        <v>0</v>
      </c>
      <c r="Y37" s="1538">
        <v>0</v>
      </c>
      <c r="Z37" s="1538">
        <v>0</v>
      </c>
      <c r="AA37" s="1538"/>
      <c r="AB37" s="1538">
        <v>0</v>
      </c>
      <c r="AC37" s="1538">
        <v>0</v>
      </c>
      <c r="AD37" s="1538"/>
      <c r="AE37" s="1538"/>
      <c r="AF37" s="1538"/>
      <c r="AG37" s="1538"/>
      <c r="AH37" s="1538">
        <v>0</v>
      </c>
      <c r="AI37" s="1538">
        <v>0</v>
      </c>
      <c r="AJ37" s="1538"/>
      <c r="AK37" s="1538"/>
      <c r="AL37" s="1538">
        <v>0</v>
      </c>
      <c r="AM37" s="1538"/>
      <c r="AN37" s="1538">
        <v>0</v>
      </c>
      <c r="AO37" s="1538"/>
      <c r="AP37" s="1538">
        <v>0</v>
      </c>
      <c r="AQ37" s="1540">
        <f t="shared" si="8"/>
        <v>9.0666666666666682</v>
      </c>
      <c r="AR37" s="1518"/>
      <c r="AS37" s="1541">
        <v>43217</v>
      </c>
      <c r="AT37" s="1542" t="s">
        <v>92</v>
      </c>
      <c r="AU37" s="1543">
        <v>10</v>
      </c>
      <c r="AV37" s="1542" t="s">
        <v>75</v>
      </c>
      <c r="AW37" s="1544">
        <v>9.1</v>
      </c>
      <c r="AX37" s="1543">
        <v>117</v>
      </c>
      <c r="AY37" s="1545">
        <v>25.5</v>
      </c>
      <c r="AZ37" s="1544">
        <v>15.6</v>
      </c>
      <c r="BA37" s="685">
        <v>16.600000000000001</v>
      </c>
      <c r="BB37" s="1544">
        <v>22.9</v>
      </c>
      <c r="BC37" s="1543">
        <v>764</v>
      </c>
      <c r="BD37" s="1544">
        <v>10.6</v>
      </c>
      <c r="BE37" s="1547"/>
    </row>
    <row r="38" spans="1:57" ht="16.5" thickBot="1">
      <c r="A38" s="692">
        <v>16.600000000000001</v>
      </c>
      <c r="B38" s="1523" t="s">
        <v>86</v>
      </c>
      <c r="C38" s="1532">
        <v>43196</v>
      </c>
      <c r="D38" s="1537" t="s">
        <v>211</v>
      </c>
      <c r="E38" s="1518">
        <v>0</v>
      </c>
      <c r="F38" s="1538">
        <v>8.9333333333333336</v>
      </c>
      <c r="G38" s="1538">
        <v>0</v>
      </c>
      <c r="H38" s="1538">
        <v>0</v>
      </c>
      <c r="I38" s="1538">
        <v>0</v>
      </c>
      <c r="J38" s="1538">
        <v>0</v>
      </c>
      <c r="K38" s="1538"/>
      <c r="L38" s="1538">
        <v>0</v>
      </c>
      <c r="M38" s="1538">
        <v>0</v>
      </c>
      <c r="N38" s="1538">
        <v>0</v>
      </c>
      <c r="O38" s="1538">
        <v>0</v>
      </c>
      <c r="P38" s="1538">
        <v>0</v>
      </c>
      <c r="Q38" s="1538">
        <v>0</v>
      </c>
      <c r="R38" s="1538">
        <v>0</v>
      </c>
      <c r="S38" s="1538"/>
      <c r="T38" s="1538">
        <v>0</v>
      </c>
      <c r="U38" s="1538"/>
      <c r="V38" s="1538"/>
      <c r="W38" s="1538">
        <v>0</v>
      </c>
      <c r="X38" s="1538">
        <v>0</v>
      </c>
      <c r="Y38" s="1538">
        <v>0</v>
      </c>
      <c r="Z38" s="1538">
        <v>0</v>
      </c>
      <c r="AA38" s="1538"/>
      <c r="AB38" s="1538">
        <v>0</v>
      </c>
      <c r="AC38" s="1538">
        <v>0</v>
      </c>
      <c r="AD38" s="1538"/>
      <c r="AE38" s="1538"/>
      <c r="AF38" s="1538"/>
      <c r="AG38" s="1538"/>
      <c r="AH38" s="1538">
        <v>0</v>
      </c>
      <c r="AI38" s="1538">
        <v>0</v>
      </c>
      <c r="AJ38" s="1538"/>
      <c r="AK38" s="1538"/>
      <c r="AL38" s="1538">
        <v>0</v>
      </c>
      <c r="AM38" s="1538"/>
      <c r="AN38" s="1538">
        <v>0</v>
      </c>
      <c r="AO38" s="1538"/>
      <c r="AP38" s="1538">
        <v>0</v>
      </c>
      <c r="AQ38" s="1540">
        <f t="shared" si="8"/>
        <v>8.9333333333333336</v>
      </c>
      <c r="AR38" s="1518"/>
      <c r="AS38" s="1541">
        <v>43196</v>
      </c>
      <c r="AT38" s="1542" t="s">
        <v>86</v>
      </c>
      <c r="AU38" s="1543">
        <v>10</v>
      </c>
      <c r="AV38" s="1542" t="s">
        <v>75</v>
      </c>
      <c r="AW38" s="1544">
        <v>9.1</v>
      </c>
      <c r="AX38" s="1543">
        <v>120</v>
      </c>
      <c r="AY38" s="1545">
        <v>26</v>
      </c>
      <c r="AZ38" s="1544">
        <v>15.9</v>
      </c>
      <c r="BA38" s="685">
        <v>16.600000000000001</v>
      </c>
      <c r="BB38" s="1544">
        <v>22.9</v>
      </c>
      <c r="BC38" s="1543">
        <v>765.5</v>
      </c>
      <c r="BD38" s="1544">
        <v>9.4</v>
      </c>
      <c r="BE38" s="1547"/>
    </row>
    <row r="39" spans="1:57" ht="16.5" thickBot="1">
      <c r="A39" s="692">
        <v>15.5</v>
      </c>
      <c r="B39" s="1523" t="s">
        <v>82</v>
      </c>
      <c r="C39" s="1532">
        <v>43194</v>
      </c>
      <c r="D39" s="1537" t="s">
        <v>211</v>
      </c>
      <c r="E39" s="1518">
        <v>0</v>
      </c>
      <c r="F39" s="1538">
        <v>120</v>
      </c>
      <c r="G39" s="1538">
        <v>77.333333333333329</v>
      </c>
      <c r="H39" s="1538">
        <v>2.1333333333333333</v>
      </c>
      <c r="I39" s="1538">
        <v>0</v>
      </c>
      <c r="J39" s="1538">
        <v>0</v>
      </c>
      <c r="K39" s="1538"/>
      <c r="L39" s="1538">
        <v>0</v>
      </c>
      <c r="M39" s="1538">
        <v>0</v>
      </c>
      <c r="N39" s="1538">
        <v>0</v>
      </c>
      <c r="O39" s="1538">
        <v>0.13333333333333333</v>
      </c>
      <c r="P39" s="1538">
        <v>0</v>
      </c>
      <c r="Q39" s="1538">
        <v>0</v>
      </c>
      <c r="R39" s="1538">
        <v>0</v>
      </c>
      <c r="S39" s="1538"/>
      <c r="T39" s="1538">
        <v>0</v>
      </c>
      <c r="U39" s="1538"/>
      <c r="V39" s="1538"/>
      <c r="W39" s="1538">
        <v>0</v>
      </c>
      <c r="X39" s="1538">
        <v>0</v>
      </c>
      <c r="Y39" s="1538">
        <v>0</v>
      </c>
      <c r="Z39" s="1538">
        <v>0</v>
      </c>
      <c r="AA39" s="1538"/>
      <c r="AB39" s="1538">
        <v>0</v>
      </c>
      <c r="AC39" s="1538">
        <v>0</v>
      </c>
      <c r="AD39" s="1538"/>
      <c r="AE39" s="1538"/>
      <c r="AF39" s="1538"/>
      <c r="AG39" s="1538"/>
      <c r="AH39" s="1538">
        <v>0</v>
      </c>
      <c r="AI39" s="1538">
        <v>0</v>
      </c>
      <c r="AJ39" s="1538"/>
      <c r="AK39" s="1538"/>
      <c r="AL39" s="1538">
        <v>0</v>
      </c>
      <c r="AM39" s="1538"/>
      <c r="AN39" s="1538">
        <v>0</v>
      </c>
      <c r="AO39" s="1538"/>
      <c r="AP39" s="1538">
        <v>0</v>
      </c>
      <c r="AQ39" s="1540">
        <f t="shared" si="8"/>
        <v>199.59999999999997</v>
      </c>
      <c r="AR39" s="1518"/>
      <c r="AS39" s="1541">
        <v>43201</v>
      </c>
      <c r="AT39" s="1542" t="s">
        <v>82</v>
      </c>
      <c r="AU39" s="1543">
        <v>20</v>
      </c>
      <c r="AV39" s="1542" t="s">
        <v>75</v>
      </c>
      <c r="AW39" s="1544">
        <v>10.1</v>
      </c>
      <c r="AX39" s="1543">
        <v>131</v>
      </c>
      <c r="AY39" s="1545">
        <v>25</v>
      </c>
      <c r="AZ39" s="1544" t="s">
        <v>91</v>
      </c>
      <c r="BA39" s="685">
        <v>15.5</v>
      </c>
      <c r="BB39" s="1544">
        <v>23.9</v>
      </c>
      <c r="BC39" s="1543">
        <v>760.3</v>
      </c>
      <c r="BD39" s="1544" t="s">
        <v>91</v>
      </c>
      <c r="BE39" s="1547"/>
    </row>
    <row r="40" spans="1:57" ht="16.5" thickBot="1">
      <c r="A40" s="692">
        <v>15.5</v>
      </c>
      <c r="B40" s="1523" t="s">
        <v>89</v>
      </c>
      <c r="C40" s="1532">
        <v>43245</v>
      </c>
      <c r="D40" s="1537" t="s">
        <v>211</v>
      </c>
      <c r="E40" s="1518">
        <v>0</v>
      </c>
      <c r="F40" s="1538">
        <v>7.4666666666666668</v>
      </c>
      <c r="G40" s="1538">
        <v>8.5333333333333332</v>
      </c>
      <c r="H40" s="1538">
        <v>4.1333333333333329</v>
      </c>
      <c r="I40" s="1538">
        <v>0</v>
      </c>
      <c r="J40" s="1538">
        <v>0</v>
      </c>
      <c r="K40" s="1538"/>
      <c r="L40" s="1538">
        <v>0</v>
      </c>
      <c r="M40" s="1538">
        <v>0</v>
      </c>
      <c r="N40" s="1538">
        <v>0</v>
      </c>
      <c r="O40" s="1538">
        <v>0</v>
      </c>
      <c r="P40" s="1538">
        <v>0</v>
      </c>
      <c r="Q40" s="1538">
        <v>0</v>
      </c>
      <c r="R40" s="1538">
        <v>0</v>
      </c>
      <c r="S40" s="1538"/>
      <c r="T40" s="1538">
        <v>0</v>
      </c>
      <c r="U40" s="1538"/>
      <c r="V40" s="1538"/>
      <c r="W40" s="1538">
        <v>0</v>
      </c>
      <c r="X40" s="1538">
        <v>0</v>
      </c>
      <c r="Y40" s="1538">
        <v>0</v>
      </c>
      <c r="Z40" s="1538">
        <v>0</v>
      </c>
      <c r="AA40" s="1538"/>
      <c r="AB40" s="1538">
        <v>0</v>
      </c>
      <c r="AC40" s="1538">
        <v>0</v>
      </c>
      <c r="AD40" s="1538"/>
      <c r="AE40" s="1538"/>
      <c r="AF40" s="1538"/>
      <c r="AG40" s="1538"/>
      <c r="AH40" s="1538">
        <v>0</v>
      </c>
      <c r="AI40" s="1538">
        <v>0</v>
      </c>
      <c r="AJ40" s="1538"/>
      <c r="AK40" s="1538"/>
      <c r="AL40" s="1538">
        <v>0</v>
      </c>
      <c r="AM40" s="1538"/>
      <c r="AN40" s="1538">
        <v>0</v>
      </c>
      <c r="AO40" s="1538"/>
      <c r="AP40" s="1538">
        <v>0</v>
      </c>
      <c r="AQ40" s="1540">
        <f t="shared" si="8"/>
        <v>20.133333333333333</v>
      </c>
      <c r="AR40" s="1518"/>
      <c r="AS40" s="1541">
        <v>43245</v>
      </c>
      <c r="AT40" s="1542" t="s">
        <v>89</v>
      </c>
      <c r="AU40" s="1543">
        <v>10</v>
      </c>
      <c r="AV40" s="1542" t="s">
        <v>75</v>
      </c>
      <c r="AW40" s="1544">
        <v>9.6300000000000008</v>
      </c>
      <c r="AX40" s="1543">
        <v>122.5</v>
      </c>
      <c r="AY40" s="1545">
        <v>25.198</v>
      </c>
      <c r="AZ40" s="1544">
        <v>16.100000000000001</v>
      </c>
      <c r="BA40" s="685">
        <v>15.5</v>
      </c>
      <c r="BB40" s="1544">
        <v>22.7</v>
      </c>
      <c r="BC40" s="1543">
        <v>763.52399999999989</v>
      </c>
      <c r="BD40" s="1544" t="s">
        <v>91</v>
      </c>
      <c r="BE40" s="1547"/>
    </row>
    <row r="41" spans="1:57" ht="16.5" thickBot="1">
      <c r="A41" s="692">
        <v>14.8</v>
      </c>
      <c r="B41" s="1523" t="s">
        <v>94</v>
      </c>
      <c r="C41" s="1532">
        <v>43464</v>
      </c>
      <c r="D41" s="1537" t="s">
        <v>74</v>
      </c>
      <c r="E41" s="1518">
        <v>0</v>
      </c>
      <c r="F41" s="1538">
        <v>2.6666666666666665</v>
      </c>
      <c r="G41" s="1538">
        <v>136.26666666666665</v>
      </c>
      <c r="H41" s="1538">
        <v>5.333333333333333</v>
      </c>
      <c r="I41" s="1538">
        <v>0</v>
      </c>
      <c r="J41" s="1538">
        <v>0</v>
      </c>
      <c r="K41" s="1538"/>
      <c r="L41" s="1538">
        <v>0</v>
      </c>
      <c r="M41" s="1538">
        <v>0</v>
      </c>
      <c r="N41" s="1538">
        <v>0</v>
      </c>
      <c r="O41" s="1538">
        <v>0</v>
      </c>
      <c r="P41" s="1538">
        <v>0</v>
      </c>
      <c r="Q41" s="1538">
        <v>0</v>
      </c>
      <c r="R41" s="1538">
        <v>0</v>
      </c>
      <c r="S41" s="1538"/>
      <c r="T41" s="1538">
        <v>0</v>
      </c>
      <c r="U41" s="1538"/>
      <c r="V41" s="1538"/>
      <c r="W41" s="1538">
        <v>0</v>
      </c>
      <c r="X41" s="1538">
        <v>0</v>
      </c>
      <c r="Y41" s="1538">
        <v>0</v>
      </c>
      <c r="Z41" s="1538">
        <v>0</v>
      </c>
      <c r="AA41" s="1538"/>
      <c r="AB41" s="1538">
        <v>0</v>
      </c>
      <c r="AC41" s="1538">
        <v>0</v>
      </c>
      <c r="AD41" s="1538"/>
      <c r="AE41" s="1538"/>
      <c r="AF41" s="1538"/>
      <c r="AG41" s="1538"/>
      <c r="AH41" s="1538">
        <v>0</v>
      </c>
      <c r="AI41" s="1538">
        <v>0</v>
      </c>
      <c r="AJ41" s="1538"/>
      <c r="AK41" s="1538"/>
      <c r="AL41" s="1538">
        <v>0</v>
      </c>
      <c r="AM41" s="1538"/>
      <c r="AN41" s="1538">
        <v>0</v>
      </c>
      <c r="AO41" s="1538"/>
      <c r="AP41" s="1538">
        <v>0</v>
      </c>
      <c r="AQ41" s="1540">
        <f t="shared" si="8"/>
        <v>144.26666666666665</v>
      </c>
      <c r="AR41" s="1518"/>
      <c r="AS41" s="1541">
        <v>43464</v>
      </c>
      <c r="AT41" s="1542" t="s">
        <v>94</v>
      </c>
      <c r="AU41" s="1543">
        <v>10</v>
      </c>
      <c r="AV41" s="1542" t="s">
        <v>313</v>
      </c>
      <c r="AW41" s="1544">
        <v>9.84</v>
      </c>
      <c r="AX41" s="1543">
        <v>98.5</v>
      </c>
      <c r="AY41" s="1545">
        <v>17.997</v>
      </c>
      <c r="AZ41" s="1544">
        <v>14.9</v>
      </c>
      <c r="BA41" s="685">
        <v>14.8</v>
      </c>
      <c r="BB41" s="1544">
        <v>11.2</v>
      </c>
      <c r="BC41" s="1543">
        <v>766.2</v>
      </c>
      <c r="BD41" s="1544" t="s">
        <v>91</v>
      </c>
      <c r="BE41" s="1547"/>
    </row>
    <row r="42" spans="1:57" ht="16.5" thickBot="1">
      <c r="A42" s="692">
        <v>14.5</v>
      </c>
      <c r="B42" s="1523" t="s">
        <v>92</v>
      </c>
      <c r="C42" s="1532">
        <v>43464</v>
      </c>
      <c r="D42" s="1537" t="s">
        <v>211</v>
      </c>
      <c r="E42" s="1518">
        <v>0</v>
      </c>
      <c r="F42" s="1538">
        <v>1.2</v>
      </c>
      <c r="G42" s="1538">
        <v>64.266666666666666</v>
      </c>
      <c r="H42" s="1538">
        <v>2.6666666666666665</v>
      </c>
      <c r="I42" s="1538">
        <v>0</v>
      </c>
      <c r="J42" s="1538">
        <v>0</v>
      </c>
      <c r="K42" s="1538"/>
      <c r="L42" s="1538">
        <v>0</v>
      </c>
      <c r="M42" s="1538">
        <v>0</v>
      </c>
      <c r="N42" s="1538">
        <v>0</v>
      </c>
      <c r="O42" s="1538">
        <v>0</v>
      </c>
      <c r="P42" s="1538">
        <v>0</v>
      </c>
      <c r="Q42" s="1538">
        <v>0</v>
      </c>
      <c r="R42" s="1538">
        <v>0</v>
      </c>
      <c r="S42" s="1538"/>
      <c r="T42" s="1538">
        <v>0</v>
      </c>
      <c r="U42" s="1538"/>
      <c r="V42" s="1538"/>
      <c r="W42" s="1538">
        <v>0</v>
      </c>
      <c r="X42" s="1538">
        <v>0</v>
      </c>
      <c r="Y42" s="1538">
        <v>0</v>
      </c>
      <c r="Z42" s="1538">
        <v>0</v>
      </c>
      <c r="AA42" s="1538"/>
      <c r="AB42" s="1538">
        <v>0</v>
      </c>
      <c r="AC42" s="1538">
        <v>0</v>
      </c>
      <c r="AD42" s="1538"/>
      <c r="AE42" s="1538"/>
      <c r="AF42" s="1538"/>
      <c r="AG42" s="1538"/>
      <c r="AH42" s="1538">
        <v>0</v>
      </c>
      <c r="AI42" s="1538">
        <v>0</v>
      </c>
      <c r="AJ42" s="1538"/>
      <c r="AK42" s="1538"/>
      <c r="AL42" s="1538">
        <v>0</v>
      </c>
      <c r="AM42" s="1538"/>
      <c r="AN42" s="1538">
        <v>0</v>
      </c>
      <c r="AO42" s="1538"/>
      <c r="AP42" s="1538">
        <v>0</v>
      </c>
      <c r="AQ42" s="1540">
        <f t="shared" si="8"/>
        <v>68.13333333333334</v>
      </c>
      <c r="AR42" s="1518"/>
      <c r="AS42" s="1541">
        <v>43464</v>
      </c>
      <c r="AT42" s="1542" t="s">
        <v>316</v>
      </c>
      <c r="AU42" s="1543">
        <v>10</v>
      </c>
      <c r="AV42" s="1542" t="s">
        <v>75</v>
      </c>
      <c r="AW42" s="1544">
        <v>10.1</v>
      </c>
      <c r="AX42" s="1543">
        <v>103.2</v>
      </c>
      <c r="AY42" s="1545">
        <v>18.190000000000001</v>
      </c>
      <c r="AZ42" s="1544">
        <v>14.6</v>
      </c>
      <c r="BA42" s="685">
        <v>14.5</v>
      </c>
      <c r="BB42" s="1544">
        <v>12.2</v>
      </c>
      <c r="BC42" s="1543">
        <v>766.2</v>
      </c>
      <c r="BD42" s="1544" t="s">
        <v>91</v>
      </c>
      <c r="BE42" s="1547"/>
    </row>
    <row r="43" spans="1:57" ht="16.5" thickBot="1">
      <c r="A43" s="692">
        <v>14.2</v>
      </c>
      <c r="B43" s="1523" t="s">
        <v>121</v>
      </c>
      <c r="C43" s="1532">
        <v>43464</v>
      </c>
      <c r="D43" s="1537" t="s">
        <v>211</v>
      </c>
      <c r="E43" s="1518">
        <v>0</v>
      </c>
      <c r="F43" s="1538">
        <v>0.4</v>
      </c>
      <c r="G43" s="1538">
        <v>345.33333333333331</v>
      </c>
      <c r="H43" s="1538">
        <v>1.2</v>
      </c>
      <c r="I43" s="1538">
        <v>0</v>
      </c>
      <c r="J43" s="1538">
        <v>0</v>
      </c>
      <c r="K43" s="1538"/>
      <c r="L43" s="1538">
        <v>0</v>
      </c>
      <c r="M43" s="1538">
        <v>0</v>
      </c>
      <c r="N43" s="1538">
        <v>0</v>
      </c>
      <c r="O43" s="1538">
        <v>0</v>
      </c>
      <c r="P43" s="1538">
        <v>0</v>
      </c>
      <c r="Q43" s="1538">
        <v>0</v>
      </c>
      <c r="R43" s="1538">
        <v>0</v>
      </c>
      <c r="S43" s="1538"/>
      <c r="T43" s="1538">
        <v>0</v>
      </c>
      <c r="U43" s="1538"/>
      <c r="V43" s="1538"/>
      <c r="W43" s="1538">
        <v>0</v>
      </c>
      <c r="X43" s="1538">
        <v>0</v>
      </c>
      <c r="Y43" s="1538">
        <v>0</v>
      </c>
      <c r="Z43" s="1538">
        <v>0</v>
      </c>
      <c r="AA43" s="1538"/>
      <c r="AB43" s="1538">
        <v>0</v>
      </c>
      <c r="AC43" s="1538">
        <v>0</v>
      </c>
      <c r="AD43" s="1538"/>
      <c r="AE43" s="1538"/>
      <c r="AF43" s="1538"/>
      <c r="AG43" s="1538"/>
      <c r="AH43" s="1538">
        <v>0</v>
      </c>
      <c r="AI43" s="1538">
        <v>0</v>
      </c>
      <c r="AJ43" s="1538"/>
      <c r="AK43" s="1538"/>
      <c r="AL43" s="1538">
        <v>0</v>
      </c>
      <c r="AM43" s="1538"/>
      <c r="AN43" s="1538">
        <v>0</v>
      </c>
      <c r="AO43" s="1538"/>
      <c r="AP43" s="1538">
        <v>0</v>
      </c>
      <c r="AQ43" s="1540">
        <f t="shared" si="8"/>
        <v>346.93333333333328</v>
      </c>
      <c r="AR43" s="1518"/>
      <c r="AS43" s="1541">
        <v>43464</v>
      </c>
      <c r="AT43" s="1542" t="s">
        <v>121</v>
      </c>
      <c r="AU43" s="1543">
        <v>10</v>
      </c>
      <c r="AV43" s="1542" t="s">
        <v>75</v>
      </c>
      <c r="AW43" s="1544">
        <v>7.48</v>
      </c>
      <c r="AX43" s="1543">
        <v>73.5</v>
      </c>
      <c r="AY43" s="1545">
        <v>17.274000000000001</v>
      </c>
      <c r="AZ43" s="1544">
        <v>14.5</v>
      </c>
      <c r="BA43" s="685">
        <v>14.2</v>
      </c>
      <c r="BB43" s="1544">
        <v>10.5</v>
      </c>
      <c r="BC43" s="1543">
        <v>766.4</v>
      </c>
      <c r="BD43" s="1544" t="s">
        <v>91</v>
      </c>
      <c r="BE43" s="1547"/>
    </row>
    <row r="44" spans="1:57" ht="16.5" thickBot="1">
      <c r="A44" s="692">
        <v>13.8</v>
      </c>
      <c r="B44" s="1523" t="s">
        <v>73</v>
      </c>
      <c r="C44" s="1532">
        <v>43134</v>
      </c>
      <c r="D44" s="1537" t="s">
        <v>211</v>
      </c>
      <c r="E44" s="1518">
        <v>0</v>
      </c>
      <c r="F44" s="1538">
        <v>0.4</v>
      </c>
      <c r="G44" s="1538">
        <v>111.33333333333333</v>
      </c>
      <c r="H44" s="1538">
        <v>0</v>
      </c>
      <c r="I44" s="1538">
        <v>0</v>
      </c>
      <c r="J44" s="1538">
        <v>0</v>
      </c>
      <c r="K44" s="1538"/>
      <c r="L44" s="1538">
        <v>0</v>
      </c>
      <c r="M44" s="1538">
        <v>0</v>
      </c>
      <c r="N44" s="1538">
        <v>0</v>
      </c>
      <c r="O44" s="1538">
        <v>0</v>
      </c>
      <c r="P44" s="1538">
        <v>0</v>
      </c>
      <c r="Q44" s="1538">
        <v>0</v>
      </c>
      <c r="R44" s="1538">
        <v>0</v>
      </c>
      <c r="S44" s="1538"/>
      <c r="T44" s="1538">
        <v>0</v>
      </c>
      <c r="U44" s="1538"/>
      <c r="V44" s="1538"/>
      <c r="W44" s="1538">
        <v>0</v>
      </c>
      <c r="X44" s="1538">
        <v>0</v>
      </c>
      <c r="Y44" s="1538">
        <v>0</v>
      </c>
      <c r="Z44" s="1538">
        <v>0</v>
      </c>
      <c r="AA44" s="1538"/>
      <c r="AB44" s="1538">
        <v>0</v>
      </c>
      <c r="AC44" s="1538">
        <v>0</v>
      </c>
      <c r="AD44" s="1538"/>
      <c r="AE44" s="1538"/>
      <c r="AF44" s="1538"/>
      <c r="AG44" s="1538"/>
      <c r="AH44" s="1538">
        <v>0</v>
      </c>
      <c r="AI44" s="1538">
        <v>0</v>
      </c>
      <c r="AJ44" s="1538"/>
      <c r="AK44" s="1538"/>
      <c r="AL44" s="1538">
        <v>0</v>
      </c>
      <c r="AM44" s="1538"/>
      <c r="AN44" s="1538">
        <v>0</v>
      </c>
      <c r="AO44" s="1538"/>
      <c r="AP44" s="1538">
        <v>0</v>
      </c>
      <c r="AQ44" s="1540">
        <f t="shared" si="8"/>
        <v>111.73333333333333</v>
      </c>
      <c r="AR44" s="1518"/>
      <c r="AS44" s="1541">
        <v>43134</v>
      </c>
      <c r="AT44" s="1542" t="s">
        <v>73</v>
      </c>
      <c r="AU44" s="1543">
        <v>0</v>
      </c>
      <c r="AV44" s="1542" t="s">
        <v>75</v>
      </c>
      <c r="AW44" s="1544">
        <v>7.8</v>
      </c>
      <c r="AX44" s="1543">
        <v>81</v>
      </c>
      <c r="AY44" s="1545">
        <v>18.010000000000002</v>
      </c>
      <c r="AZ44" s="1544" t="s">
        <v>91</v>
      </c>
      <c r="BA44" s="685">
        <v>13.8</v>
      </c>
      <c r="BB44" s="1544">
        <v>14.4</v>
      </c>
      <c r="BC44" s="1543">
        <v>766.8</v>
      </c>
      <c r="BD44" s="1544" t="s">
        <v>91</v>
      </c>
      <c r="BE44" s="1547"/>
    </row>
    <row r="45" spans="1:57" ht="16.5" thickBot="1">
      <c r="A45" s="692">
        <v>13.2</v>
      </c>
      <c r="B45" s="1523" t="s">
        <v>82</v>
      </c>
      <c r="C45" s="1532">
        <v>43134</v>
      </c>
      <c r="D45" s="1537" t="s">
        <v>211</v>
      </c>
      <c r="E45" s="1518">
        <v>0</v>
      </c>
      <c r="F45" s="1538">
        <v>0.93333333333333335</v>
      </c>
      <c r="G45" s="1538">
        <v>41.6</v>
      </c>
      <c r="H45" s="1538">
        <v>0.4</v>
      </c>
      <c r="I45" s="1538">
        <v>0</v>
      </c>
      <c r="J45" s="1538">
        <v>0</v>
      </c>
      <c r="K45" s="1538"/>
      <c r="L45" s="1538">
        <v>0</v>
      </c>
      <c r="M45" s="1538">
        <v>0.13333333333333333</v>
      </c>
      <c r="N45" s="1538">
        <v>0</v>
      </c>
      <c r="O45" s="1538">
        <v>0</v>
      </c>
      <c r="P45" s="1538">
        <v>0</v>
      </c>
      <c r="Q45" s="1538">
        <v>0</v>
      </c>
      <c r="R45" s="1538">
        <v>0</v>
      </c>
      <c r="S45" s="1538"/>
      <c r="T45" s="1538">
        <v>0</v>
      </c>
      <c r="U45" s="1538"/>
      <c r="V45" s="1538"/>
      <c r="W45" s="1538">
        <v>0</v>
      </c>
      <c r="X45" s="1538">
        <v>0</v>
      </c>
      <c r="Y45" s="1538">
        <v>0</v>
      </c>
      <c r="Z45" s="1538">
        <v>0</v>
      </c>
      <c r="AA45" s="1538"/>
      <c r="AB45" s="1538">
        <v>0</v>
      </c>
      <c r="AC45" s="1538">
        <v>0</v>
      </c>
      <c r="AD45" s="1538"/>
      <c r="AE45" s="1538"/>
      <c r="AF45" s="1538"/>
      <c r="AG45" s="1538"/>
      <c r="AH45" s="1538">
        <v>0</v>
      </c>
      <c r="AI45" s="1538">
        <v>0</v>
      </c>
      <c r="AJ45" s="1538"/>
      <c r="AK45" s="1538"/>
      <c r="AL45" s="1538">
        <v>0</v>
      </c>
      <c r="AM45" s="1538"/>
      <c r="AN45" s="1538">
        <v>0</v>
      </c>
      <c r="AO45" s="1538"/>
      <c r="AP45" s="1538">
        <v>0</v>
      </c>
      <c r="AQ45" s="1540">
        <f t="shared" si="8"/>
        <v>43.066666666666663</v>
      </c>
      <c r="AR45" s="1518"/>
      <c r="AS45" s="1541">
        <v>43134</v>
      </c>
      <c r="AT45" s="1542" t="s">
        <v>82</v>
      </c>
      <c r="AU45" s="1543">
        <v>10</v>
      </c>
      <c r="AV45" s="1542" t="s">
        <v>75</v>
      </c>
      <c r="AW45" s="1544">
        <v>6.9</v>
      </c>
      <c r="AX45" s="1543">
        <v>74</v>
      </c>
      <c r="AY45" s="1545">
        <v>18.37</v>
      </c>
      <c r="AZ45" s="1544" t="s">
        <v>91</v>
      </c>
      <c r="BA45" s="685">
        <v>13.2</v>
      </c>
      <c r="BB45" s="1544">
        <v>15.6</v>
      </c>
      <c r="BC45" s="1543">
        <v>767.2</v>
      </c>
      <c r="BD45" s="1544" t="s">
        <v>91</v>
      </c>
      <c r="BE45" s="1547"/>
    </row>
    <row r="46" spans="1:57" ht="16.5" thickBot="1">
      <c r="A46" s="692">
        <v>13.2</v>
      </c>
      <c r="B46" s="1523" t="s">
        <v>94</v>
      </c>
      <c r="C46" s="1532">
        <v>43238</v>
      </c>
      <c r="D46" s="1537" t="s">
        <v>211</v>
      </c>
      <c r="E46" s="1518">
        <v>0</v>
      </c>
      <c r="F46" s="1538">
        <v>0</v>
      </c>
      <c r="G46" s="1538">
        <v>5.6</v>
      </c>
      <c r="H46" s="1538">
        <v>5.0666666666666664</v>
      </c>
      <c r="I46" s="1538">
        <v>0.13333333333333333</v>
      </c>
      <c r="J46" s="1538">
        <v>0</v>
      </c>
      <c r="K46" s="1538"/>
      <c r="L46" s="1538">
        <v>0</v>
      </c>
      <c r="M46" s="1538">
        <v>0</v>
      </c>
      <c r="N46" s="1538">
        <v>0</v>
      </c>
      <c r="O46" s="1538">
        <v>0</v>
      </c>
      <c r="P46" s="1538">
        <v>0</v>
      </c>
      <c r="Q46" s="1538">
        <v>0</v>
      </c>
      <c r="R46" s="1538">
        <v>0</v>
      </c>
      <c r="S46" s="1538"/>
      <c r="T46" s="1538">
        <v>0</v>
      </c>
      <c r="U46" s="1538"/>
      <c r="V46" s="1538"/>
      <c r="W46" s="1538">
        <v>0</v>
      </c>
      <c r="X46" s="1538">
        <v>0</v>
      </c>
      <c r="Y46" s="1538">
        <v>0</v>
      </c>
      <c r="Z46" s="1538">
        <v>0</v>
      </c>
      <c r="AA46" s="1538"/>
      <c r="AB46" s="1538">
        <v>0</v>
      </c>
      <c r="AC46" s="1538">
        <v>0</v>
      </c>
      <c r="AD46" s="1538"/>
      <c r="AE46" s="1538"/>
      <c r="AF46" s="1538"/>
      <c r="AG46" s="1538"/>
      <c r="AH46" s="1538">
        <v>0</v>
      </c>
      <c r="AI46" s="1538">
        <v>0</v>
      </c>
      <c r="AJ46" s="1538"/>
      <c r="AK46" s="1538"/>
      <c r="AL46" s="1538">
        <v>0</v>
      </c>
      <c r="AM46" s="1538"/>
      <c r="AN46" s="1538">
        <v>0</v>
      </c>
      <c r="AO46" s="1538"/>
      <c r="AP46" s="1538">
        <v>0</v>
      </c>
      <c r="AQ46" s="1540">
        <f t="shared" si="8"/>
        <v>10.799999999999999</v>
      </c>
      <c r="AR46" s="1518"/>
      <c r="AS46" s="1541">
        <v>43238</v>
      </c>
      <c r="AT46" s="1542" t="s">
        <v>94</v>
      </c>
      <c r="AU46" s="1543">
        <v>10</v>
      </c>
      <c r="AV46" s="1542" t="s">
        <v>75</v>
      </c>
      <c r="AW46" s="1544">
        <v>9.06</v>
      </c>
      <c r="AX46" s="1543">
        <v>108.1</v>
      </c>
      <c r="AY46" s="1545">
        <v>19.643999999999998</v>
      </c>
      <c r="AZ46" s="1544">
        <v>13</v>
      </c>
      <c r="BA46" s="685">
        <v>13.2</v>
      </c>
      <c r="BB46" s="1544">
        <v>20.3</v>
      </c>
      <c r="BC46" s="1543">
        <v>759.9</v>
      </c>
      <c r="BD46" s="1544" t="s">
        <v>91</v>
      </c>
      <c r="BE46" s="1547"/>
    </row>
    <row r="47" spans="1:57" ht="16.5" thickBot="1">
      <c r="A47" s="692">
        <v>12.1</v>
      </c>
      <c r="B47" s="1523" t="s">
        <v>118</v>
      </c>
      <c r="C47" s="1532">
        <v>43255</v>
      </c>
      <c r="D47" s="1537" t="s">
        <v>211</v>
      </c>
      <c r="E47" s="1518">
        <v>0</v>
      </c>
      <c r="F47" s="1538">
        <v>2.5333333333333332</v>
      </c>
      <c r="G47" s="1538">
        <v>0.8</v>
      </c>
      <c r="H47" s="1538">
        <v>0.4</v>
      </c>
      <c r="I47" s="1538">
        <v>0</v>
      </c>
      <c r="J47" s="1538">
        <v>0</v>
      </c>
      <c r="K47" s="1538"/>
      <c r="L47" s="1538">
        <v>0.93333333333333335</v>
      </c>
      <c r="M47" s="1538">
        <v>0</v>
      </c>
      <c r="N47" s="1538">
        <v>0</v>
      </c>
      <c r="O47" s="1538">
        <v>5.0666666666666664</v>
      </c>
      <c r="P47" s="1538">
        <v>0</v>
      </c>
      <c r="Q47" s="1538">
        <v>0</v>
      </c>
      <c r="R47" s="1538">
        <v>0</v>
      </c>
      <c r="S47" s="1538"/>
      <c r="T47" s="1538">
        <v>0.3</v>
      </c>
      <c r="U47" s="1538"/>
      <c r="V47" s="1538"/>
      <c r="W47" s="1538">
        <v>0</v>
      </c>
      <c r="X47" s="1538">
        <v>0</v>
      </c>
      <c r="Y47" s="1538">
        <v>0</v>
      </c>
      <c r="Z47" s="1538">
        <v>0</v>
      </c>
      <c r="AA47" s="1538"/>
      <c r="AB47" s="1538">
        <v>0</v>
      </c>
      <c r="AC47" s="1538">
        <v>0</v>
      </c>
      <c r="AD47" s="1538"/>
      <c r="AE47" s="1538"/>
      <c r="AF47" s="1538"/>
      <c r="AG47" s="1538"/>
      <c r="AH47" s="1538">
        <v>0</v>
      </c>
      <c r="AI47" s="1538">
        <v>0</v>
      </c>
      <c r="AJ47" s="1538"/>
      <c r="AK47" s="1538"/>
      <c r="AL47" s="1538">
        <v>0</v>
      </c>
      <c r="AM47" s="1538"/>
      <c r="AN47" s="1538">
        <v>0</v>
      </c>
      <c r="AO47" s="1538"/>
      <c r="AP47" s="1538">
        <v>0</v>
      </c>
      <c r="AQ47" s="1540">
        <f t="shared" si="8"/>
        <v>10.033333333333333</v>
      </c>
      <c r="AR47" s="1518"/>
      <c r="AS47" s="1541">
        <v>43255</v>
      </c>
      <c r="AT47" s="1542" t="s">
        <v>118</v>
      </c>
      <c r="AU47" s="1543">
        <v>10</v>
      </c>
      <c r="AV47" s="1542" t="s">
        <v>75</v>
      </c>
      <c r="AW47" s="1544">
        <v>12.63</v>
      </c>
      <c r="AX47" s="1543">
        <v>161.30000000000001</v>
      </c>
      <c r="AY47" s="1545">
        <v>19.768999999999998</v>
      </c>
      <c r="AZ47" s="1544">
        <v>12</v>
      </c>
      <c r="BA47" s="685">
        <v>12.1</v>
      </c>
      <c r="BB47" s="1544">
        <v>24.3</v>
      </c>
      <c r="BC47" s="1543">
        <v>758.69799999999998</v>
      </c>
      <c r="BD47" s="1544" t="s">
        <v>91</v>
      </c>
      <c r="BE47" s="1547"/>
    </row>
    <row r="48" spans="1:57" ht="16.5" thickBot="1">
      <c r="A48" s="692">
        <v>11.6</v>
      </c>
      <c r="B48" s="1523" t="s">
        <v>82</v>
      </c>
      <c r="C48" s="1532">
        <v>43120</v>
      </c>
      <c r="D48" s="1537" t="s">
        <v>211</v>
      </c>
      <c r="E48" s="1518">
        <v>0</v>
      </c>
      <c r="F48" s="1538">
        <v>0.66666666666666663</v>
      </c>
      <c r="G48" s="1538">
        <v>4.9333333333333336</v>
      </c>
      <c r="H48" s="1538">
        <v>0</v>
      </c>
      <c r="I48" s="1538">
        <v>0.13333333333333333</v>
      </c>
      <c r="J48" s="1538">
        <v>0</v>
      </c>
      <c r="K48" s="1538"/>
      <c r="L48" s="1538">
        <v>0</v>
      </c>
      <c r="M48" s="1538">
        <v>0</v>
      </c>
      <c r="N48" s="1538">
        <v>0</v>
      </c>
      <c r="O48" s="1538">
        <v>0</v>
      </c>
      <c r="P48" s="1538">
        <v>0</v>
      </c>
      <c r="Q48" s="1538">
        <v>0</v>
      </c>
      <c r="R48" s="1538">
        <v>0</v>
      </c>
      <c r="S48" s="1538"/>
      <c r="T48" s="1538">
        <v>0</v>
      </c>
      <c r="U48" s="1538"/>
      <c r="V48" s="1538"/>
      <c r="W48" s="1538">
        <v>0</v>
      </c>
      <c r="X48" s="1538">
        <v>0</v>
      </c>
      <c r="Y48" s="1538">
        <v>0</v>
      </c>
      <c r="Z48" s="1538">
        <v>0</v>
      </c>
      <c r="AA48" s="1538"/>
      <c r="AB48" s="1538">
        <v>0</v>
      </c>
      <c r="AC48" s="1538">
        <v>0</v>
      </c>
      <c r="AD48" s="1538"/>
      <c r="AE48" s="1538"/>
      <c r="AF48" s="1538"/>
      <c r="AG48" s="1538"/>
      <c r="AH48" s="1538">
        <v>0</v>
      </c>
      <c r="AI48" s="1538">
        <v>0</v>
      </c>
      <c r="AJ48" s="1538"/>
      <c r="AK48" s="1538"/>
      <c r="AL48" s="1538">
        <v>0</v>
      </c>
      <c r="AM48" s="1538"/>
      <c r="AN48" s="1538">
        <v>0</v>
      </c>
      <c r="AO48" s="1538"/>
      <c r="AP48" s="1538">
        <v>0</v>
      </c>
      <c r="AQ48" s="1540">
        <f t="shared" si="8"/>
        <v>5.7333333333333343</v>
      </c>
      <c r="AR48" s="1518"/>
      <c r="AS48" s="1541">
        <v>43124</v>
      </c>
      <c r="AT48" s="1542" t="s">
        <v>82</v>
      </c>
      <c r="AU48" s="1543">
        <v>5</v>
      </c>
      <c r="AV48" s="1542" t="s">
        <v>75</v>
      </c>
      <c r="AW48" s="1544">
        <v>5.8</v>
      </c>
      <c r="AX48" s="1543">
        <v>59</v>
      </c>
      <c r="AY48" s="1545">
        <v>15</v>
      </c>
      <c r="AZ48" s="1544" t="s">
        <v>91</v>
      </c>
      <c r="BA48" s="685">
        <v>11.6</v>
      </c>
      <c r="BB48" s="1544">
        <v>13</v>
      </c>
      <c r="BC48" s="1543">
        <v>764.3</v>
      </c>
      <c r="BD48" s="1544" t="s">
        <v>91</v>
      </c>
      <c r="BE48" s="1547"/>
    </row>
    <row r="49" spans="1:57" ht="16.5" thickBot="1">
      <c r="A49" s="692">
        <v>11.6</v>
      </c>
      <c r="B49" s="1523" t="s">
        <v>82</v>
      </c>
      <c r="C49" s="1532">
        <v>43127</v>
      </c>
      <c r="D49" s="1537" t="s">
        <v>211</v>
      </c>
      <c r="E49" s="1518">
        <v>0</v>
      </c>
      <c r="F49" s="1538">
        <v>0.13333333333333333</v>
      </c>
      <c r="G49" s="1538">
        <v>0</v>
      </c>
      <c r="H49" s="1538">
        <v>12</v>
      </c>
      <c r="I49" s="1538">
        <v>0</v>
      </c>
      <c r="J49" s="1538">
        <v>1.7333333333333334</v>
      </c>
      <c r="K49" s="1538"/>
      <c r="L49" s="1538">
        <v>0</v>
      </c>
      <c r="M49" s="1538">
        <v>0</v>
      </c>
      <c r="N49" s="1538">
        <v>0</v>
      </c>
      <c r="O49" s="1538">
        <v>0</v>
      </c>
      <c r="P49" s="1538">
        <v>0</v>
      </c>
      <c r="Q49" s="1538">
        <v>0</v>
      </c>
      <c r="R49" s="1538">
        <v>0</v>
      </c>
      <c r="S49" s="1538"/>
      <c r="T49" s="1538">
        <v>0</v>
      </c>
      <c r="U49" s="1538"/>
      <c r="V49" s="1538"/>
      <c r="W49" s="1538">
        <v>0</v>
      </c>
      <c r="X49" s="1538">
        <v>0</v>
      </c>
      <c r="Y49" s="1538">
        <v>0</v>
      </c>
      <c r="Z49" s="1538">
        <v>0</v>
      </c>
      <c r="AA49" s="1538"/>
      <c r="AB49" s="1538">
        <v>0</v>
      </c>
      <c r="AC49" s="1538">
        <v>0</v>
      </c>
      <c r="AD49" s="1538"/>
      <c r="AE49" s="1538"/>
      <c r="AF49" s="1538"/>
      <c r="AG49" s="1538"/>
      <c r="AH49" s="1538">
        <v>0</v>
      </c>
      <c r="AI49" s="1538">
        <v>0</v>
      </c>
      <c r="AJ49" s="1538"/>
      <c r="AK49" s="1538"/>
      <c r="AL49" s="1538">
        <v>0</v>
      </c>
      <c r="AM49" s="1538"/>
      <c r="AN49" s="1538">
        <v>0</v>
      </c>
      <c r="AO49" s="1538"/>
      <c r="AP49" s="1538">
        <v>0</v>
      </c>
      <c r="AQ49" s="1540">
        <f t="shared" si="8"/>
        <v>13.866666666666667</v>
      </c>
      <c r="AR49" s="1518"/>
      <c r="AS49" s="1541">
        <v>43124</v>
      </c>
      <c r="AT49" s="1542" t="s">
        <v>82</v>
      </c>
      <c r="AU49" s="1543">
        <v>5</v>
      </c>
      <c r="AV49" s="1542" t="s">
        <v>75</v>
      </c>
      <c r="AW49" s="1544">
        <v>5.8</v>
      </c>
      <c r="AX49" s="1543">
        <v>59</v>
      </c>
      <c r="AY49" s="1545">
        <v>15</v>
      </c>
      <c r="AZ49" s="1544" t="s">
        <v>91</v>
      </c>
      <c r="BA49" s="685">
        <v>11.6</v>
      </c>
      <c r="BB49" s="1544">
        <v>13</v>
      </c>
      <c r="BC49" s="1543">
        <v>764.3</v>
      </c>
      <c r="BD49" s="1544" t="s">
        <v>91</v>
      </c>
      <c r="BE49" s="1547"/>
    </row>
    <row r="50" spans="1:57" ht="16.5" thickBot="1">
      <c r="A50" s="692">
        <v>11.6</v>
      </c>
      <c r="B50" s="1523" t="s">
        <v>86</v>
      </c>
      <c r="C50" s="1532">
        <v>43162</v>
      </c>
      <c r="D50" s="1537" t="s">
        <v>211</v>
      </c>
      <c r="E50" s="1518">
        <v>0</v>
      </c>
      <c r="F50" s="1538">
        <v>23.066666666666666</v>
      </c>
      <c r="G50" s="1538">
        <v>0.4</v>
      </c>
      <c r="H50" s="1538">
        <v>8.1333333333333329</v>
      </c>
      <c r="I50" s="1538">
        <v>0</v>
      </c>
      <c r="J50" s="1538">
        <v>0</v>
      </c>
      <c r="K50" s="1538"/>
      <c r="L50" s="1538">
        <v>0.13333333333333333</v>
      </c>
      <c r="M50" s="1538">
        <v>0.93333333333333335</v>
      </c>
      <c r="N50" s="1538">
        <v>0</v>
      </c>
      <c r="O50" s="1538">
        <v>0</v>
      </c>
      <c r="P50" s="1538">
        <v>0</v>
      </c>
      <c r="Q50" s="1538">
        <v>0</v>
      </c>
      <c r="R50" s="1538">
        <v>0</v>
      </c>
      <c r="S50" s="1538"/>
      <c r="T50" s="1538">
        <v>0</v>
      </c>
      <c r="U50" s="1538"/>
      <c r="V50" s="1538"/>
      <c r="W50" s="1538">
        <v>0</v>
      </c>
      <c r="X50" s="1538">
        <v>0</v>
      </c>
      <c r="Y50" s="1538">
        <v>0</v>
      </c>
      <c r="Z50" s="1538">
        <v>0</v>
      </c>
      <c r="AA50" s="1538"/>
      <c r="AB50" s="1538">
        <v>0</v>
      </c>
      <c r="AC50" s="1538">
        <v>0</v>
      </c>
      <c r="AD50" s="1538"/>
      <c r="AE50" s="1538"/>
      <c r="AF50" s="1538"/>
      <c r="AG50" s="1538"/>
      <c r="AH50" s="1538">
        <v>0</v>
      </c>
      <c r="AI50" s="1538">
        <v>0</v>
      </c>
      <c r="AJ50" s="1538"/>
      <c r="AK50" s="1538"/>
      <c r="AL50" s="1538">
        <v>0</v>
      </c>
      <c r="AM50" s="1538"/>
      <c r="AN50" s="1538">
        <v>0</v>
      </c>
      <c r="AO50" s="1538"/>
      <c r="AP50" s="1538">
        <v>0</v>
      </c>
      <c r="AQ50" s="1540">
        <f t="shared" si="8"/>
        <v>32.666666666666664</v>
      </c>
      <c r="AR50" s="1518"/>
      <c r="AS50" s="1557">
        <v>43162</v>
      </c>
      <c r="AT50" s="1557" t="s">
        <v>86</v>
      </c>
      <c r="AU50" s="1557">
        <v>5</v>
      </c>
      <c r="AV50" s="1557" t="s">
        <v>75</v>
      </c>
      <c r="AW50" s="1557">
        <v>3</v>
      </c>
      <c r="AX50" s="1557">
        <v>36</v>
      </c>
      <c r="AY50" s="1553">
        <v>18</v>
      </c>
      <c r="AZ50" s="1557">
        <v>7.3</v>
      </c>
      <c r="BA50" s="685">
        <v>11.6</v>
      </c>
      <c r="BB50" s="1557">
        <v>20.5</v>
      </c>
      <c r="BC50" s="1557">
        <v>766</v>
      </c>
      <c r="BD50" s="1557">
        <v>8.5</v>
      </c>
      <c r="BE50" s="1557"/>
    </row>
    <row r="51" spans="1:57" ht="16.5" thickBot="1">
      <c r="A51" s="692">
        <v>11.5</v>
      </c>
      <c r="B51" s="1523" t="s">
        <v>94</v>
      </c>
      <c r="C51" s="1532">
        <v>43168</v>
      </c>
      <c r="D51" s="1537" t="s">
        <v>211</v>
      </c>
      <c r="E51" s="1518">
        <v>0</v>
      </c>
      <c r="F51" s="1538">
        <v>94</v>
      </c>
      <c r="G51" s="1538">
        <v>506.66666666666669</v>
      </c>
      <c r="H51" s="1538">
        <v>4</v>
      </c>
      <c r="I51" s="1538">
        <v>0.13333333333333333</v>
      </c>
      <c r="J51" s="1538">
        <v>0</v>
      </c>
      <c r="K51" s="1538"/>
      <c r="L51" s="1538">
        <v>0</v>
      </c>
      <c r="M51" s="1538">
        <v>0</v>
      </c>
      <c r="N51" s="1538">
        <v>0</v>
      </c>
      <c r="O51" s="1538">
        <v>0</v>
      </c>
      <c r="P51" s="1538">
        <v>0</v>
      </c>
      <c r="Q51" s="1538">
        <v>0</v>
      </c>
      <c r="R51" s="1538">
        <v>0</v>
      </c>
      <c r="S51" s="1538"/>
      <c r="T51" s="1538">
        <v>0</v>
      </c>
      <c r="U51" s="1538"/>
      <c r="V51" s="1538"/>
      <c r="W51" s="1538">
        <v>0</v>
      </c>
      <c r="X51" s="1538">
        <v>0</v>
      </c>
      <c r="Y51" s="1538">
        <v>0</v>
      </c>
      <c r="Z51" s="1538">
        <v>0</v>
      </c>
      <c r="AA51" s="1538"/>
      <c r="AB51" s="1538">
        <v>0</v>
      </c>
      <c r="AC51" s="1538">
        <v>0</v>
      </c>
      <c r="AD51" s="1538"/>
      <c r="AE51" s="1538"/>
      <c r="AF51" s="1538"/>
      <c r="AG51" s="1538"/>
      <c r="AH51" s="1538">
        <v>0</v>
      </c>
      <c r="AI51" s="1538">
        <v>0</v>
      </c>
      <c r="AJ51" s="1538"/>
      <c r="AK51" s="1538"/>
      <c r="AL51" s="1538">
        <v>0</v>
      </c>
      <c r="AM51" s="1538"/>
      <c r="AN51" s="1538">
        <v>0</v>
      </c>
      <c r="AO51" s="1538"/>
      <c r="AP51" s="1538">
        <v>0</v>
      </c>
      <c r="AQ51" s="1540">
        <f t="shared" si="8"/>
        <v>604.80000000000007</v>
      </c>
      <c r="AR51" s="1518"/>
      <c r="AS51" s="1541">
        <v>43168</v>
      </c>
      <c r="AT51" s="1542" t="s">
        <v>94</v>
      </c>
      <c r="AU51" s="1543">
        <v>10</v>
      </c>
      <c r="AV51" s="1542" t="s">
        <v>75</v>
      </c>
      <c r="AW51" s="1544">
        <v>9.5</v>
      </c>
      <c r="AX51" s="1543">
        <v>115</v>
      </c>
      <c r="AY51" s="1545">
        <v>17.989999999999998</v>
      </c>
      <c r="AZ51" s="1544">
        <v>10.6</v>
      </c>
      <c r="BA51" s="685">
        <v>11.5</v>
      </c>
      <c r="BB51" s="1544">
        <v>21.3</v>
      </c>
      <c r="BC51" s="1543">
        <v>761.3</v>
      </c>
      <c r="BD51" s="1544">
        <v>9.8000000000000007</v>
      </c>
      <c r="BE51" s="1547"/>
    </row>
    <row r="52" spans="1:57" ht="15.75">
      <c r="A52" s="692">
        <v>10.32</v>
      </c>
      <c r="B52" s="1523" t="s">
        <v>121</v>
      </c>
      <c r="C52" s="1532">
        <v>43168</v>
      </c>
      <c r="D52" s="1537" t="s">
        <v>211</v>
      </c>
      <c r="E52" s="1518">
        <v>0</v>
      </c>
      <c r="F52" s="1538">
        <v>2.5333333333333332</v>
      </c>
      <c r="G52" s="1538">
        <v>27.733333333333334</v>
      </c>
      <c r="H52" s="1538">
        <v>0.8</v>
      </c>
      <c r="I52" s="1538">
        <v>0</v>
      </c>
      <c r="J52" s="1538">
        <v>0</v>
      </c>
      <c r="K52" s="1538"/>
      <c r="L52" s="1538">
        <v>0</v>
      </c>
      <c r="M52" s="1538">
        <v>0</v>
      </c>
      <c r="N52" s="1538">
        <v>0</v>
      </c>
      <c r="O52" s="1538">
        <v>0</v>
      </c>
      <c r="P52" s="1538">
        <v>0</v>
      </c>
      <c r="Q52" s="1538">
        <v>0</v>
      </c>
      <c r="R52" s="1538">
        <v>0</v>
      </c>
      <c r="S52" s="1538"/>
      <c r="T52" s="1538">
        <v>0</v>
      </c>
      <c r="U52" s="1538"/>
      <c r="V52" s="1538"/>
      <c r="W52" s="1538">
        <v>0</v>
      </c>
      <c r="X52" s="1538">
        <v>0</v>
      </c>
      <c r="Y52" s="1538">
        <v>0</v>
      </c>
      <c r="Z52" s="1538">
        <v>0</v>
      </c>
      <c r="AA52" s="1538"/>
      <c r="AB52" s="1538">
        <v>0</v>
      </c>
      <c r="AC52" s="1538">
        <v>0</v>
      </c>
      <c r="AD52" s="1538"/>
      <c r="AE52" s="1538"/>
      <c r="AF52" s="1538"/>
      <c r="AG52" s="1538"/>
      <c r="AH52" s="1538">
        <v>0</v>
      </c>
      <c r="AI52" s="1538">
        <v>0</v>
      </c>
      <c r="AJ52" s="1538"/>
      <c r="AK52" s="1538"/>
      <c r="AL52" s="1538">
        <v>0</v>
      </c>
      <c r="AM52" s="1538"/>
      <c r="AN52" s="1538">
        <v>0</v>
      </c>
      <c r="AO52" s="1538"/>
      <c r="AP52" s="1538">
        <v>0</v>
      </c>
      <c r="AQ52" s="1540">
        <f t="shared" si="8"/>
        <v>31.066666666666666</v>
      </c>
      <c r="AR52" s="1518"/>
      <c r="AS52" s="1541">
        <v>43168</v>
      </c>
      <c r="AT52" s="1542" t="s">
        <v>121</v>
      </c>
      <c r="AU52" s="1543">
        <v>10</v>
      </c>
      <c r="AV52" s="1542" t="s">
        <v>75</v>
      </c>
      <c r="AW52" s="1544">
        <v>8.6</v>
      </c>
      <c r="AX52" s="1543">
        <v>107</v>
      </c>
      <c r="AY52" s="1545">
        <v>16.8</v>
      </c>
      <c r="AZ52" s="1544">
        <v>9.8000000000000007</v>
      </c>
      <c r="BA52" s="685">
        <v>10.32</v>
      </c>
      <c r="BB52" s="1544">
        <v>23.5</v>
      </c>
      <c r="BC52" s="1543">
        <v>760.3</v>
      </c>
      <c r="BD52" s="1544">
        <v>9.4</v>
      </c>
      <c r="BE52" s="1547"/>
    </row>
    <row r="53" spans="1:57" ht="18.75" thickBot="1">
      <c r="A53" s="693"/>
      <c r="B53" s="1548"/>
      <c r="C53" s="1549"/>
      <c r="D53" s="687" t="s">
        <v>206</v>
      </c>
      <c r="E53" s="1518">
        <v>0</v>
      </c>
      <c r="F53" s="691">
        <f>AVERAGE(F45:F52)</f>
        <v>15.483333333333334</v>
      </c>
      <c r="G53" s="691">
        <f t="shared" ref="G53:AP53" si="9">AVERAGE(G45:G52)</f>
        <v>73.466666666666669</v>
      </c>
      <c r="H53" s="691">
        <f t="shared" si="9"/>
        <v>3.85</v>
      </c>
      <c r="I53" s="691">
        <f t="shared" si="9"/>
        <v>0.05</v>
      </c>
      <c r="J53" s="691">
        <f>AVERAGE(J45:J52)</f>
        <v>0.21666666666666667</v>
      </c>
      <c r="K53" s="691"/>
      <c r="L53" s="691">
        <f>AVERAGE(L45:L52)</f>
        <v>0.13333333333333333</v>
      </c>
      <c r="M53" s="691">
        <f t="shared" si="9"/>
        <v>0.13333333333333333</v>
      </c>
      <c r="N53" s="691">
        <f t="shared" si="9"/>
        <v>0</v>
      </c>
      <c r="O53" s="691">
        <f>AVERAGE(O45:O52)</f>
        <v>0.6333333333333333</v>
      </c>
      <c r="P53" s="691">
        <f t="shared" si="9"/>
        <v>0</v>
      </c>
      <c r="Q53" s="691">
        <f t="shared" si="9"/>
        <v>0</v>
      </c>
      <c r="R53" s="691">
        <f t="shared" si="9"/>
        <v>0</v>
      </c>
      <c r="S53" s="691"/>
      <c r="T53" s="691">
        <f>AVERAGE(T45:T52)</f>
        <v>3.7499999999999999E-2</v>
      </c>
      <c r="U53" s="691"/>
      <c r="V53" s="691"/>
      <c r="W53" s="691">
        <f>AVERAGE(W45:W52)</f>
        <v>0</v>
      </c>
      <c r="X53" s="691">
        <f t="shared" si="9"/>
        <v>0</v>
      </c>
      <c r="Y53" s="691">
        <f>AVERAGE(Y45:Y52)</f>
        <v>0</v>
      </c>
      <c r="Z53" s="691">
        <f>AVERAGE(Z45:Z52)</f>
        <v>0</v>
      </c>
      <c r="AA53" s="691"/>
      <c r="AB53" s="691">
        <f>AVERAGE(AB45:AB52)</f>
        <v>0</v>
      </c>
      <c r="AC53" s="691">
        <f>AVERAGE(AC45:AC52)</f>
        <v>0</v>
      </c>
      <c r="AD53" s="691"/>
      <c r="AE53" s="691"/>
      <c r="AF53" s="691"/>
      <c r="AG53" s="691"/>
      <c r="AH53" s="691">
        <f>AVERAGE(AH45:AH52)</f>
        <v>0</v>
      </c>
      <c r="AI53" s="691">
        <f>AVERAGE(AI45:AI52)</f>
        <v>0</v>
      </c>
      <c r="AJ53" s="691"/>
      <c r="AK53" s="691"/>
      <c r="AL53" s="691">
        <f>AVERAGE(AL45:AL52)</f>
        <v>0</v>
      </c>
      <c r="AM53" s="691"/>
      <c r="AN53" s="691">
        <f t="shared" si="9"/>
        <v>0</v>
      </c>
      <c r="AO53" s="691"/>
      <c r="AP53" s="691">
        <f t="shared" si="9"/>
        <v>0</v>
      </c>
      <c r="AQ53" s="806">
        <f>SUM(AQ27:AQ52)</f>
        <v>2696.7999999999997</v>
      </c>
      <c r="AR53" s="1518"/>
      <c r="AS53" s="1535"/>
      <c r="AT53" s="1550"/>
      <c r="AU53" s="1545"/>
      <c r="AV53" s="1550"/>
      <c r="AW53" s="1551"/>
      <c r="AX53" s="1545"/>
      <c r="AY53" s="1545"/>
      <c r="AZ53" s="1551"/>
      <c r="BA53" s="686"/>
      <c r="BB53" s="1551"/>
      <c r="BC53" s="1545"/>
      <c r="BD53" s="1551"/>
      <c r="BE53" s="1548"/>
    </row>
    <row r="54" spans="1:57" ht="16.5" thickBot="1">
      <c r="A54" s="693"/>
      <c r="B54" s="1548"/>
      <c r="C54" s="1549"/>
      <c r="D54" s="1535"/>
      <c r="E54" s="1555"/>
      <c r="F54" s="1553"/>
      <c r="G54" s="1553"/>
      <c r="H54" s="1553"/>
      <c r="I54" s="1553"/>
      <c r="J54" s="1551"/>
      <c r="K54" s="1553"/>
      <c r="L54" s="1551"/>
      <c r="M54" s="1551"/>
      <c r="N54" s="1551"/>
      <c r="O54" s="1551"/>
      <c r="P54" s="1551"/>
      <c r="Q54" s="1551"/>
      <c r="R54" s="1551"/>
      <c r="S54" s="1551"/>
      <c r="T54" s="1551"/>
      <c r="U54" s="1551"/>
      <c r="W54" s="1551"/>
      <c r="X54" s="1551"/>
      <c r="Y54" s="1551"/>
      <c r="Z54" s="1551"/>
      <c r="AB54" s="1551"/>
      <c r="AC54" s="1551"/>
      <c r="AH54" s="1551"/>
      <c r="AI54" s="1551"/>
      <c r="AJ54" s="1551"/>
      <c r="AL54" s="1551"/>
      <c r="AN54" s="1551"/>
      <c r="AP54" s="1551"/>
      <c r="AQ54" s="1558"/>
      <c r="AR54" s="1555"/>
      <c r="AS54" s="1535"/>
      <c r="AT54" s="1550"/>
      <c r="AU54" s="1545"/>
      <c r="AV54" s="1550"/>
      <c r="AW54" s="1551"/>
      <c r="AX54" s="1545"/>
      <c r="AY54" s="1545"/>
      <c r="AZ54" s="1551"/>
      <c r="BA54" s="686"/>
      <c r="BB54" s="1551"/>
      <c r="BC54" s="1545"/>
      <c r="BD54" s="1551"/>
      <c r="BE54" s="1548"/>
    </row>
    <row r="55" spans="1:57" ht="15.75">
      <c r="A55" s="692">
        <v>9.3000000000000007</v>
      </c>
      <c r="B55" s="1523" t="s">
        <v>92</v>
      </c>
      <c r="C55" s="1532">
        <v>43368</v>
      </c>
      <c r="D55" s="1537" t="s">
        <v>211</v>
      </c>
      <c r="E55" s="1518">
        <v>0</v>
      </c>
      <c r="F55" s="1538">
        <v>0</v>
      </c>
      <c r="G55" s="1538">
        <v>0.4</v>
      </c>
      <c r="H55" s="1538">
        <v>0.26666666666666666</v>
      </c>
      <c r="I55" s="1538">
        <v>0</v>
      </c>
      <c r="J55" s="1538">
        <v>0</v>
      </c>
      <c r="K55" s="1538"/>
      <c r="L55" s="1538">
        <v>0</v>
      </c>
      <c r="M55" s="1538">
        <v>0.26666666666666666</v>
      </c>
      <c r="N55" s="1538">
        <v>0</v>
      </c>
      <c r="O55" s="1538">
        <v>0</v>
      </c>
      <c r="P55" s="1538">
        <v>0</v>
      </c>
      <c r="Q55" s="1538">
        <v>0</v>
      </c>
      <c r="R55" s="1538">
        <v>0</v>
      </c>
      <c r="S55" s="1538"/>
      <c r="T55" s="1538">
        <v>0</v>
      </c>
      <c r="U55" s="1538"/>
      <c r="V55" s="1538"/>
      <c r="W55" s="1538">
        <v>0</v>
      </c>
      <c r="X55" s="1538">
        <v>0</v>
      </c>
      <c r="Y55" s="1538">
        <v>0</v>
      </c>
      <c r="Z55" s="1538">
        <v>0</v>
      </c>
      <c r="AA55" s="1538"/>
      <c r="AB55" s="1538">
        <v>0.13300000000000001</v>
      </c>
      <c r="AC55" s="1538">
        <v>0</v>
      </c>
      <c r="AD55" s="1538"/>
      <c r="AE55" s="1538"/>
      <c r="AF55" s="1538"/>
      <c r="AG55" s="1538"/>
      <c r="AH55" s="1538">
        <v>0</v>
      </c>
      <c r="AI55" s="1538">
        <v>0</v>
      </c>
      <c r="AJ55" s="1538"/>
      <c r="AK55" s="1538"/>
      <c r="AL55" s="1538">
        <v>0</v>
      </c>
      <c r="AM55" s="1538"/>
      <c r="AN55" s="1538">
        <v>0</v>
      </c>
      <c r="AO55" s="1538"/>
      <c r="AP55" s="1539">
        <v>0</v>
      </c>
      <c r="AQ55" s="1540">
        <f t="shared" ref="AQ55:AQ75" si="10">SUM(F55:AP55)</f>
        <v>1.0663333333333334</v>
      </c>
      <c r="AR55" s="1518"/>
      <c r="AS55" s="1541">
        <v>43368</v>
      </c>
      <c r="AT55" s="1542" t="s">
        <v>92</v>
      </c>
      <c r="AU55" s="1543">
        <v>10</v>
      </c>
      <c r="AV55" s="1542" t="s">
        <v>313</v>
      </c>
      <c r="AW55" s="1544" t="s">
        <v>91</v>
      </c>
      <c r="AX55" s="1543">
        <v>165</v>
      </c>
      <c r="AY55" s="1545">
        <v>19.399999999999999</v>
      </c>
      <c r="AZ55" s="1544" t="s">
        <v>91</v>
      </c>
      <c r="BA55" s="685">
        <v>9.3000000000000007</v>
      </c>
      <c r="BB55" s="1544">
        <v>34.4</v>
      </c>
      <c r="BC55" s="1543">
        <v>759.96799999999996</v>
      </c>
      <c r="BD55" s="1544" t="s">
        <v>91</v>
      </c>
      <c r="BE55" s="1547"/>
    </row>
    <row r="56" spans="1:57" ht="15.75">
      <c r="A56" s="692">
        <v>8.6999999999999993</v>
      </c>
      <c r="B56" s="1523" t="s">
        <v>92</v>
      </c>
      <c r="C56" s="1532">
        <v>43166</v>
      </c>
      <c r="D56" s="1537" t="s">
        <v>211</v>
      </c>
      <c r="E56" s="1518">
        <v>0</v>
      </c>
      <c r="F56" s="1538">
        <v>0.13333333333333333</v>
      </c>
      <c r="G56" s="1538">
        <v>104.93333333333334</v>
      </c>
      <c r="H56" s="1538">
        <v>0.26666666666666666</v>
      </c>
      <c r="I56" s="1538">
        <v>0</v>
      </c>
      <c r="J56" s="1538">
        <v>0</v>
      </c>
      <c r="K56" s="1538"/>
      <c r="L56" s="1538">
        <v>0</v>
      </c>
      <c r="M56" s="1538">
        <v>0</v>
      </c>
      <c r="N56" s="1538">
        <v>0</v>
      </c>
      <c r="O56" s="1538">
        <v>0</v>
      </c>
      <c r="P56" s="1538">
        <v>0</v>
      </c>
      <c r="Q56" s="1538">
        <v>0</v>
      </c>
      <c r="R56" s="1538">
        <v>0</v>
      </c>
      <c r="S56" s="1538"/>
      <c r="T56" s="1538">
        <v>0</v>
      </c>
      <c r="U56" s="1538"/>
      <c r="V56" s="1538"/>
      <c r="W56" s="1538">
        <v>0</v>
      </c>
      <c r="X56" s="1538">
        <v>0</v>
      </c>
      <c r="Y56" s="1538">
        <v>0</v>
      </c>
      <c r="Z56" s="1538">
        <v>0</v>
      </c>
      <c r="AA56" s="1538"/>
      <c r="AB56" s="1538">
        <v>0</v>
      </c>
      <c r="AC56" s="1538">
        <v>0</v>
      </c>
      <c r="AD56" s="1538"/>
      <c r="AE56" s="1538"/>
      <c r="AF56" s="1538"/>
      <c r="AG56" s="1538"/>
      <c r="AH56" s="1538">
        <v>0</v>
      </c>
      <c r="AI56" s="1538">
        <v>0</v>
      </c>
      <c r="AJ56" s="1538"/>
      <c r="AK56" s="1538"/>
      <c r="AL56" s="1538">
        <v>0</v>
      </c>
      <c r="AM56" s="1538"/>
      <c r="AN56" s="1538">
        <v>0</v>
      </c>
      <c r="AO56" s="1538"/>
      <c r="AP56" s="1539">
        <v>0</v>
      </c>
      <c r="AQ56" s="1546">
        <f t="shared" si="10"/>
        <v>105.33333333333334</v>
      </c>
      <c r="AR56" s="1518"/>
      <c r="AS56" s="1541">
        <v>43166</v>
      </c>
      <c r="AT56" s="1542" t="s">
        <v>92</v>
      </c>
      <c r="AU56" s="1543">
        <v>10</v>
      </c>
      <c r="AV56" s="1542" t="s">
        <v>75</v>
      </c>
      <c r="AW56" s="1544">
        <v>9.77</v>
      </c>
      <c r="AX56" s="1543">
        <v>101.6</v>
      </c>
      <c r="AY56" s="1545">
        <v>11.74</v>
      </c>
      <c r="AZ56" s="1544">
        <v>8.5</v>
      </c>
      <c r="BA56" s="685">
        <v>8.6999999999999993</v>
      </c>
      <c r="BB56" s="1544">
        <v>14.8</v>
      </c>
      <c r="BC56" s="1543">
        <v>763.01599999999996</v>
      </c>
      <c r="BD56" s="1544" t="s">
        <v>91</v>
      </c>
      <c r="BE56" s="1547"/>
    </row>
    <row r="57" spans="1:57" ht="15.75">
      <c r="A57" s="692">
        <v>8.6999999999999993</v>
      </c>
      <c r="B57" s="1523" t="s">
        <v>128</v>
      </c>
      <c r="C57" s="1532">
        <v>43171</v>
      </c>
      <c r="D57" s="1537" t="s">
        <v>211</v>
      </c>
      <c r="E57" s="1518">
        <v>0</v>
      </c>
      <c r="F57" s="1538">
        <v>1.3333333333333333</v>
      </c>
      <c r="G57" s="1538">
        <v>33.466666666666669</v>
      </c>
      <c r="H57" s="1538">
        <v>0.26666666666666666</v>
      </c>
      <c r="I57" s="1538">
        <v>77.599999999999994</v>
      </c>
      <c r="J57" s="1538">
        <v>0</v>
      </c>
      <c r="K57" s="1538"/>
      <c r="L57" s="1538">
        <v>0</v>
      </c>
      <c r="M57" s="1538">
        <v>0</v>
      </c>
      <c r="N57" s="1538">
        <v>0</v>
      </c>
      <c r="O57" s="1538">
        <v>0</v>
      </c>
      <c r="P57" s="1538">
        <v>0</v>
      </c>
      <c r="Q57" s="1538">
        <v>0</v>
      </c>
      <c r="R57" s="1538">
        <v>0</v>
      </c>
      <c r="S57" s="1538"/>
      <c r="T57" s="1538">
        <v>0</v>
      </c>
      <c r="U57" s="1538"/>
      <c r="V57" s="1538"/>
      <c r="W57" s="1538">
        <v>0</v>
      </c>
      <c r="X57" s="1538">
        <v>0</v>
      </c>
      <c r="Y57" s="1538">
        <v>0</v>
      </c>
      <c r="Z57" s="1538">
        <v>0</v>
      </c>
      <c r="AA57" s="1538"/>
      <c r="AB57" s="1538">
        <v>0</v>
      </c>
      <c r="AC57" s="1538">
        <v>0</v>
      </c>
      <c r="AD57" s="1538"/>
      <c r="AE57" s="1538"/>
      <c r="AF57" s="1538"/>
      <c r="AG57" s="1538"/>
      <c r="AH57" s="1538">
        <v>0</v>
      </c>
      <c r="AI57" s="1538">
        <v>0</v>
      </c>
      <c r="AJ57" s="1538"/>
      <c r="AK57" s="1538"/>
      <c r="AL57" s="1538">
        <v>0</v>
      </c>
      <c r="AM57" s="1538"/>
      <c r="AN57" s="1538">
        <v>0</v>
      </c>
      <c r="AO57" s="1538"/>
      <c r="AP57" s="1539">
        <v>0</v>
      </c>
      <c r="AQ57" s="1546">
        <f t="shared" si="10"/>
        <v>112.66666666666666</v>
      </c>
      <c r="AR57" s="1518"/>
      <c r="AS57" s="1541">
        <v>43171</v>
      </c>
      <c r="AT57" s="1542" t="s">
        <v>128</v>
      </c>
      <c r="AU57" s="1543">
        <v>10</v>
      </c>
      <c r="AV57" s="1542" t="s">
        <v>75</v>
      </c>
      <c r="AW57" s="1544">
        <v>9.6</v>
      </c>
      <c r="AX57" s="1543">
        <v>95.1</v>
      </c>
      <c r="AY57" s="1545">
        <v>12.22</v>
      </c>
      <c r="AZ57" s="1544">
        <v>0.8</v>
      </c>
      <c r="BA57" s="685">
        <v>8.6999999999999993</v>
      </c>
      <c r="BB57" s="1544">
        <v>14.7</v>
      </c>
      <c r="BC57" s="1543">
        <v>763.01599999999996</v>
      </c>
      <c r="BD57" s="1544" t="s">
        <v>91</v>
      </c>
      <c r="BE57" s="1547"/>
    </row>
    <row r="58" spans="1:57" ht="15.75">
      <c r="A58" s="692">
        <v>8.4</v>
      </c>
      <c r="B58" s="1523" t="s">
        <v>89</v>
      </c>
      <c r="C58" s="1532">
        <v>43166</v>
      </c>
      <c r="D58" s="1537" t="s">
        <v>211</v>
      </c>
      <c r="E58" s="1518">
        <v>0</v>
      </c>
      <c r="F58" s="1538">
        <v>3.0666666666666664</v>
      </c>
      <c r="G58" s="1538">
        <v>72</v>
      </c>
      <c r="H58" s="1538">
        <v>0</v>
      </c>
      <c r="I58" s="1538">
        <v>0.53333333333333333</v>
      </c>
      <c r="J58" s="1538">
        <v>0</v>
      </c>
      <c r="K58" s="1538"/>
      <c r="L58" s="1538">
        <v>0</v>
      </c>
      <c r="M58" s="1538">
        <v>0</v>
      </c>
      <c r="N58" s="1538">
        <v>0</v>
      </c>
      <c r="O58" s="1538">
        <v>0</v>
      </c>
      <c r="P58" s="1538">
        <v>0</v>
      </c>
      <c r="Q58" s="1538">
        <v>0</v>
      </c>
      <c r="R58" s="1538">
        <v>0</v>
      </c>
      <c r="S58" s="1538"/>
      <c r="T58" s="1538">
        <v>0</v>
      </c>
      <c r="U58" s="1538"/>
      <c r="V58" s="1538"/>
      <c r="W58" s="1538">
        <v>0</v>
      </c>
      <c r="X58" s="1538">
        <v>0</v>
      </c>
      <c r="Y58" s="1538">
        <v>0</v>
      </c>
      <c r="Z58" s="1538">
        <v>0</v>
      </c>
      <c r="AA58" s="1538"/>
      <c r="AB58" s="1538">
        <v>0</v>
      </c>
      <c r="AC58" s="1538">
        <v>0</v>
      </c>
      <c r="AD58" s="1538"/>
      <c r="AE58" s="1538"/>
      <c r="AF58" s="1538"/>
      <c r="AG58" s="1538"/>
      <c r="AH58" s="1538">
        <v>0</v>
      </c>
      <c r="AI58" s="1538">
        <v>0</v>
      </c>
      <c r="AJ58" s="1538"/>
      <c r="AK58" s="1538"/>
      <c r="AL58" s="1538">
        <v>0</v>
      </c>
      <c r="AM58" s="1538"/>
      <c r="AN58" s="1538">
        <v>0</v>
      </c>
      <c r="AO58" s="1538"/>
      <c r="AP58" s="1539">
        <v>0</v>
      </c>
      <c r="AQ58" s="1546">
        <f t="shared" si="10"/>
        <v>75.599999999999994</v>
      </c>
      <c r="AR58" s="1518"/>
      <c r="AS58" s="1541">
        <v>43166</v>
      </c>
      <c r="AT58" s="1542" t="s">
        <v>89</v>
      </c>
      <c r="AU58" s="1543">
        <v>10</v>
      </c>
      <c r="AV58" s="1542" t="s">
        <v>75</v>
      </c>
      <c r="AW58" s="1544">
        <v>9.23</v>
      </c>
      <c r="AX58" s="1543">
        <v>97.4</v>
      </c>
      <c r="AY58" s="1545">
        <v>12.18</v>
      </c>
      <c r="AZ58" s="1544">
        <v>8.6999999999999993</v>
      </c>
      <c r="BA58" s="685">
        <v>8.4</v>
      </c>
      <c r="BB58" s="1544">
        <v>15.5</v>
      </c>
      <c r="BC58" s="1543">
        <v>763.01599999999996</v>
      </c>
      <c r="BD58" s="1544" t="s">
        <v>91</v>
      </c>
      <c r="BE58" s="1547"/>
    </row>
    <row r="59" spans="1:57" ht="15.75">
      <c r="A59" s="692">
        <v>6.2</v>
      </c>
      <c r="B59" s="1523" t="s">
        <v>94</v>
      </c>
      <c r="C59" s="1532">
        <v>43201</v>
      </c>
      <c r="D59" s="1537" t="s">
        <v>211</v>
      </c>
      <c r="E59" s="1518">
        <v>0</v>
      </c>
      <c r="F59" s="1538">
        <v>37.6</v>
      </c>
      <c r="G59" s="1538">
        <v>6.1333333333333329</v>
      </c>
      <c r="H59" s="1538">
        <v>0.4</v>
      </c>
      <c r="I59" s="1538">
        <v>72.400000000000006</v>
      </c>
      <c r="J59" s="1538">
        <v>0</v>
      </c>
      <c r="K59" s="1538"/>
      <c r="L59" s="1538">
        <v>0</v>
      </c>
      <c r="M59" s="1538">
        <v>0</v>
      </c>
      <c r="N59" s="1538">
        <v>0</v>
      </c>
      <c r="O59" s="1538">
        <v>0</v>
      </c>
      <c r="P59" s="1538">
        <v>0</v>
      </c>
      <c r="Q59" s="1538">
        <v>0</v>
      </c>
      <c r="R59" s="1538">
        <v>0</v>
      </c>
      <c r="S59" s="1538"/>
      <c r="T59" s="1538">
        <v>0</v>
      </c>
      <c r="U59" s="1538"/>
      <c r="V59" s="1538"/>
      <c r="W59" s="1538">
        <v>0</v>
      </c>
      <c r="X59" s="1538">
        <v>0</v>
      </c>
      <c r="Y59" s="1538">
        <v>0</v>
      </c>
      <c r="Z59" s="1538">
        <v>0</v>
      </c>
      <c r="AA59" s="1538"/>
      <c r="AB59" s="1538">
        <v>0</v>
      </c>
      <c r="AC59" s="1538">
        <v>0</v>
      </c>
      <c r="AD59" s="1538"/>
      <c r="AE59" s="1538"/>
      <c r="AF59" s="1538"/>
      <c r="AG59" s="1538"/>
      <c r="AH59" s="1538">
        <v>0</v>
      </c>
      <c r="AI59" s="1538">
        <v>0</v>
      </c>
      <c r="AJ59" s="1538"/>
      <c r="AK59" s="1538"/>
      <c r="AL59" s="1538">
        <v>0</v>
      </c>
      <c r="AM59" s="1538"/>
      <c r="AN59" s="1538">
        <v>0</v>
      </c>
      <c r="AO59" s="1538"/>
      <c r="AP59" s="1539">
        <v>0</v>
      </c>
      <c r="AQ59" s="1546">
        <f t="shared" si="10"/>
        <v>116.53333333333333</v>
      </c>
      <c r="AR59" s="1518"/>
      <c r="AS59" s="1541">
        <v>43201</v>
      </c>
      <c r="AT59" s="1542" t="s">
        <v>94</v>
      </c>
      <c r="AU59" s="1543">
        <v>5</v>
      </c>
      <c r="AV59" s="1542" t="s">
        <v>75</v>
      </c>
      <c r="AW59" s="1544">
        <v>11.2</v>
      </c>
      <c r="AX59" s="1543">
        <v>142</v>
      </c>
      <c r="AY59" s="1545">
        <v>10.66</v>
      </c>
      <c r="AZ59" s="1544">
        <v>6</v>
      </c>
      <c r="BA59" s="685">
        <v>6.2</v>
      </c>
      <c r="BB59" s="1544">
        <v>25.6</v>
      </c>
      <c r="BC59" s="1543">
        <v>760.3</v>
      </c>
      <c r="BD59" s="1544">
        <v>10.7</v>
      </c>
      <c r="BE59" s="1547"/>
    </row>
    <row r="60" spans="1:57" ht="15.75">
      <c r="A60" s="692">
        <v>6</v>
      </c>
      <c r="B60" s="1523" t="s">
        <v>96</v>
      </c>
      <c r="C60" s="1532">
        <v>43122</v>
      </c>
      <c r="D60" s="1537" t="s">
        <v>211</v>
      </c>
      <c r="E60" s="1518">
        <v>0</v>
      </c>
      <c r="F60" s="1538">
        <v>0.53333333333333333</v>
      </c>
      <c r="G60" s="1538">
        <v>12.933333333333334</v>
      </c>
      <c r="H60" s="1538">
        <v>6.4</v>
      </c>
      <c r="I60" s="1538">
        <v>0.13333333333333333</v>
      </c>
      <c r="J60" s="1538">
        <v>0</v>
      </c>
      <c r="K60" s="1538"/>
      <c r="L60" s="1538">
        <v>0.26666666666666666</v>
      </c>
      <c r="M60" s="1538">
        <v>0</v>
      </c>
      <c r="N60" s="1538">
        <v>0</v>
      </c>
      <c r="O60" s="1538">
        <v>0</v>
      </c>
      <c r="P60" s="1538">
        <v>0</v>
      </c>
      <c r="Q60" s="1538">
        <v>0</v>
      </c>
      <c r="R60" s="1538">
        <v>0</v>
      </c>
      <c r="S60" s="1538"/>
      <c r="T60" s="1538">
        <v>0</v>
      </c>
      <c r="U60" s="1538"/>
      <c r="V60" s="1538"/>
      <c r="W60" s="1538">
        <v>0</v>
      </c>
      <c r="X60" s="1538">
        <v>0</v>
      </c>
      <c r="Y60" s="1538">
        <v>0</v>
      </c>
      <c r="Z60" s="1538">
        <v>0</v>
      </c>
      <c r="AA60" s="1538"/>
      <c r="AB60" s="1538">
        <v>0</v>
      </c>
      <c r="AC60" s="1538">
        <v>0</v>
      </c>
      <c r="AD60" s="1538"/>
      <c r="AE60" s="1538"/>
      <c r="AF60" s="1538"/>
      <c r="AG60" s="1538"/>
      <c r="AH60" s="1538">
        <v>0</v>
      </c>
      <c r="AI60" s="1538">
        <v>0</v>
      </c>
      <c r="AJ60" s="1538"/>
      <c r="AK60" s="1538"/>
      <c r="AL60" s="1538">
        <v>0</v>
      </c>
      <c r="AM60" s="1538"/>
      <c r="AN60" s="1538">
        <v>0</v>
      </c>
      <c r="AO60" s="1538"/>
      <c r="AP60" s="1539">
        <v>0</v>
      </c>
      <c r="AQ60" s="1546">
        <f t="shared" si="10"/>
        <v>20.266666666666666</v>
      </c>
      <c r="AR60" s="1518"/>
      <c r="AS60" s="1541">
        <v>43124</v>
      </c>
      <c r="AT60" s="1542" t="s">
        <v>96</v>
      </c>
      <c r="AU60" s="1543">
        <v>10</v>
      </c>
      <c r="AV60" s="1542" t="s">
        <v>75</v>
      </c>
      <c r="AW60" s="1544">
        <v>10.4</v>
      </c>
      <c r="AX60" s="1543">
        <v>114</v>
      </c>
      <c r="AY60" s="1545">
        <v>9</v>
      </c>
      <c r="AZ60" s="1544" t="s">
        <v>91</v>
      </c>
      <c r="BA60" s="685">
        <v>6</v>
      </c>
      <c r="BB60" s="1544">
        <v>16.8</v>
      </c>
      <c r="BC60" s="1543">
        <v>762.1</v>
      </c>
      <c r="BD60" s="1544" t="s">
        <v>91</v>
      </c>
      <c r="BE60" s="1547"/>
    </row>
    <row r="61" spans="1:57" ht="15.75">
      <c r="A61" s="692">
        <v>5.5</v>
      </c>
      <c r="B61" s="1523" t="s">
        <v>89</v>
      </c>
      <c r="C61" s="1532">
        <v>43438</v>
      </c>
      <c r="D61" s="1537" t="s">
        <v>211</v>
      </c>
      <c r="E61" s="1518">
        <v>0</v>
      </c>
      <c r="F61" s="1538">
        <v>0.26666666666666666</v>
      </c>
      <c r="G61" s="1538">
        <v>27.333333333333332</v>
      </c>
      <c r="H61" s="1538">
        <v>0.13333333333333333</v>
      </c>
      <c r="I61" s="1538">
        <v>0.66666666666666663</v>
      </c>
      <c r="J61" s="1538">
        <v>0</v>
      </c>
      <c r="K61" s="1538"/>
      <c r="L61" s="1538">
        <v>0</v>
      </c>
      <c r="M61" s="1538">
        <v>0</v>
      </c>
      <c r="N61" s="1538">
        <v>0</v>
      </c>
      <c r="O61" s="1538">
        <v>0</v>
      </c>
      <c r="P61" s="1538">
        <v>0</v>
      </c>
      <c r="Q61" s="1538">
        <v>0</v>
      </c>
      <c r="R61" s="1538">
        <v>0</v>
      </c>
      <c r="S61" s="1538"/>
      <c r="T61" s="1538">
        <v>0</v>
      </c>
      <c r="U61" s="1538"/>
      <c r="V61" s="1538"/>
      <c r="W61" s="1538">
        <v>0</v>
      </c>
      <c r="X61" s="1538">
        <v>0</v>
      </c>
      <c r="Y61" s="1538">
        <v>0</v>
      </c>
      <c r="Z61" s="1538">
        <v>0</v>
      </c>
      <c r="AA61" s="1538"/>
      <c r="AB61" s="1538">
        <v>0</v>
      </c>
      <c r="AC61" s="1538">
        <v>0</v>
      </c>
      <c r="AD61" s="1538"/>
      <c r="AE61" s="1538"/>
      <c r="AF61" s="1538"/>
      <c r="AG61" s="1538"/>
      <c r="AH61" s="1538">
        <v>0</v>
      </c>
      <c r="AI61" s="1538">
        <v>0</v>
      </c>
      <c r="AJ61" s="1538"/>
      <c r="AK61" s="1538"/>
      <c r="AL61" s="1538">
        <v>0</v>
      </c>
      <c r="AM61" s="1538"/>
      <c r="AN61" s="1538">
        <v>0</v>
      </c>
      <c r="AO61" s="1538"/>
      <c r="AP61" s="1539">
        <v>0</v>
      </c>
      <c r="AQ61" s="1546">
        <f t="shared" si="10"/>
        <v>28.4</v>
      </c>
      <c r="AR61" s="1518"/>
      <c r="AS61" s="1541">
        <v>43438</v>
      </c>
      <c r="AT61" s="1542" t="s">
        <v>89</v>
      </c>
      <c r="AU61" s="1543">
        <v>10</v>
      </c>
      <c r="AV61" s="1542" t="s">
        <v>313</v>
      </c>
      <c r="AW61" s="1544">
        <v>9.92</v>
      </c>
      <c r="AX61" s="1543">
        <v>104.8</v>
      </c>
      <c r="AY61" s="1545">
        <v>7.9379999999999997</v>
      </c>
      <c r="AZ61" s="1544">
        <v>5.4</v>
      </c>
      <c r="BA61" s="685">
        <v>5.5</v>
      </c>
      <c r="BB61" s="1544">
        <v>16.399999999999999</v>
      </c>
      <c r="BC61" s="1543">
        <v>761.49199999999996</v>
      </c>
      <c r="BD61" s="1544" t="s">
        <v>91</v>
      </c>
      <c r="BE61" s="1547"/>
    </row>
    <row r="62" spans="1:57" ht="15.75">
      <c r="A62" s="692">
        <v>4.7</v>
      </c>
      <c r="B62" s="1523" t="s">
        <v>128</v>
      </c>
      <c r="C62" s="1532">
        <v>43255</v>
      </c>
      <c r="D62" s="1537" t="s">
        <v>211</v>
      </c>
      <c r="E62" s="1518">
        <v>0</v>
      </c>
      <c r="F62" s="1538">
        <v>0.8</v>
      </c>
      <c r="G62" s="1538">
        <v>0</v>
      </c>
      <c r="H62" s="1538">
        <v>0.13333333333333333</v>
      </c>
      <c r="I62" s="1538">
        <v>0</v>
      </c>
      <c r="J62" s="1538">
        <v>0</v>
      </c>
      <c r="K62" s="1538"/>
      <c r="L62" s="1538">
        <v>0</v>
      </c>
      <c r="M62" s="1538">
        <v>0</v>
      </c>
      <c r="N62" s="1538">
        <v>0</v>
      </c>
      <c r="O62" s="1538">
        <v>0</v>
      </c>
      <c r="P62" s="1538">
        <v>0</v>
      </c>
      <c r="Q62" s="1538">
        <v>0</v>
      </c>
      <c r="R62" s="1538">
        <v>0</v>
      </c>
      <c r="S62" s="1538"/>
      <c r="T62" s="1538">
        <v>0</v>
      </c>
      <c r="U62" s="1538"/>
      <c r="V62" s="1538"/>
      <c r="W62" s="1538">
        <v>0</v>
      </c>
      <c r="X62" s="1538">
        <v>0</v>
      </c>
      <c r="Y62" s="1538">
        <v>0</v>
      </c>
      <c r="Z62" s="1538">
        <v>0</v>
      </c>
      <c r="AA62" s="1538"/>
      <c r="AB62" s="1538">
        <v>0</v>
      </c>
      <c r="AC62" s="1538">
        <v>0</v>
      </c>
      <c r="AD62" s="1538"/>
      <c r="AE62" s="1538"/>
      <c r="AF62" s="1538"/>
      <c r="AG62" s="1538"/>
      <c r="AH62" s="1538">
        <v>0</v>
      </c>
      <c r="AI62" s="1538">
        <v>0</v>
      </c>
      <c r="AJ62" s="1538"/>
      <c r="AK62" s="1538"/>
      <c r="AL62" s="1538">
        <v>0</v>
      </c>
      <c r="AM62" s="1538"/>
      <c r="AN62" s="1538">
        <v>0</v>
      </c>
      <c r="AO62" s="1538"/>
      <c r="AP62" s="1539">
        <v>0</v>
      </c>
      <c r="AQ62" s="1546">
        <f t="shared" si="10"/>
        <v>0.93333333333333335</v>
      </c>
      <c r="AR62" s="1518"/>
      <c r="AS62" s="1541">
        <v>43255</v>
      </c>
      <c r="AT62" s="1542" t="s">
        <v>128</v>
      </c>
      <c r="AU62" s="1543">
        <v>10</v>
      </c>
      <c r="AV62" s="1542" t="s">
        <v>75</v>
      </c>
      <c r="AW62" s="1544">
        <v>8.57</v>
      </c>
      <c r="AX62" s="1543">
        <v>100.7</v>
      </c>
      <c r="AY62" s="1545">
        <v>7.7110000000000003</v>
      </c>
      <c r="AZ62" s="1544">
        <v>4.5</v>
      </c>
      <c r="BA62" s="685">
        <v>4.7</v>
      </c>
      <c r="BB62" s="1544">
        <v>22</v>
      </c>
      <c r="BC62" s="1543">
        <v>759.71399999999994</v>
      </c>
      <c r="BD62" s="1544" t="s">
        <v>91</v>
      </c>
      <c r="BE62" s="1547"/>
    </row>
    <row r="63" spans="1:57" ht="15.75">
      <c r="A63" s="692">
        <v>4.7</v>
      </c>
      <c r="B63" s="1523" t="s">
        <v>128</v>
      </c>
      <c r="C63" s="1532">
        <v>43168</v>
      </c>
      <c r="D63" s="1537" t="s">
        <v>211</v>
      </c>
      <c r="E63" s="1518">
        <v>0</v>
      </c>
      <c r="F63" s="1538">
        <v>1.2</v>
      </c>
      <c r="G63" s="1538">
        <v>58.666666666666664</v>
      </c>
      <c r="H63" s="1538">
        <v>0.26666666666666666</v>
      </c>
      <c r="I63" s="1538">
        <v>8</v>
      </c>
      <c r="J63" s="1538">
        <v>0</v>
      </c>
      <c r="K63" s="1538"/>
      <c r="L63" s="1538">
        <v>0</v>
      </c>
      <c r="M63" s="1538">
        <v>0</v>
      </c>
      <c r="N63" s="1538">
        <v>0</v>
      </c>
      <c r="O63" s="1538">
        <v>0</v>
      </c>
      <c r="P63" s="1538">
        <v>0</v>
      </c>
      <c r="Q63" s="1538">
        <v>0</v>
      </c>
      <c r="R63" s="1538">
        <v>0</v>
      </c>
      <c r="S63" s="1538"/>
      <c r="T63" s="1538">
        <v>0</v>
      </c>
      <c r="U63" s="1538"/>
      <c r="V63" s="1538"/>
      <c r="W63" s="1538">
        <v>0</v>
      </c>
      <c r="X63" s="1538">
        <v>0</v>
      </c>
      <c r="Y63" s="1538">
        <v>0</v>
      </c>
      <c r="Z63" s="1538">
        <v>0</v>
      </c>
      <c r="AA63" s="1538"/>
      <c r="AB63" s="1538">
        <v>0</v>
      </c>
      <c r="AC63" s="1538">
        <v>0</v>
      </c>
      <c r="AD63" s="1538"/>
      <c r="AE63" s="1538"/>
      <c r="AF63" s="1538"/>
      <c r="AG63" s="1538"/>
      <c r="AH63" s="1538">
        <v>0</v>
      </c>
      <c r="AI63" s="1538">
        <v>0</v>
      </c>
      <c r="AJ63" s="1538"/>
      <c r="AK63" s="1538"/>
      <c r="AL63" s="1538">
        <v>0</v>
      </c>
      <c r="AM63" s="1538"/>
      <c r="AN63" s="1538">
        <v>0</v>
      </c>
      <c r="AO63" s="1538"/>
      <c r="AP63" s="1539">
        <v>0</v>
      </c>
      <c r="AQ63" s="1546">
        <f t="shared" si="10"/>
        <v>68.133333333333326</v>
      </c>
      <c r="AR63" s="1518"/>
      <c r="AS63" s="1541">
        <v>43168</v>
      </c>
      <c r="AT63" s="1542" t="s">
        <v>128</v>
      </c>
      <c r="AU63" s="1543">
        <v>10</v>
      </c>
      <c r="AV63" s="1542" t="s">
        <v>75</v>
      </c>
      <c r="AW63" s="1544">
        <v>9.1999999999999993</v>
      </c>
      <c r="AX63" s="1543">
        <v>108</v>
      </c>
      <c r="AY63" s="1545">
        <v>8.06</v>
      </c>
      <c r="AZ63" s="1544">
        <v>4.5</v>
      </c>
      <c r="BA63" s="685">
        <v>4.7</v>
      </c>
      <c r="BB63" s="1544">
        <v>22</v>
      </c>
      <c r="BC63" s="1543">
        <v>760.8</v>
      </c>
      <c r="BD63" s="1544">
        <v>9.4</v>
      </c>
      <c r="BE63" s="1547"/>
    </row>
    <row r="64" spans="1:57" ht="15.75">
      <c r="A64" s="692">
        <v>4.5999999999999996</v>
      </c>
      <c r="B64" s="1523" t="s">
        <v>121</v>
      </c>
      <c r="C64" s="1532">
        <v>43442</v>
      </c>
      <c r="D64" s="1537" t="s">
        <v>211</v>
      </c>
      <c r="E64" s="1518">
        <v>0</v>
      </c>
      <c r="F64" s="1538">
        <v>0.26666666666666666</v>
      </c>
      <c r="G64" s="1538">
        <v>80.8</v>
      </c>
      <c r="H64" s="1538">
        <v>1.6</v>
      </c>
      <c r="I64" s="1538">
        <v>0.13333333333333333</v>
      </c>
      <c r="J64" s="1538">
        <v>0</v>
      </c>
      <c r="K64" s="1538"/>
      <c r="L64" s="1538">
        <v>0</v>
      </c>
      <c r="M64" s="1538">
        <v>0</v>
      </c>
      <c r="N64" s="1538">
        <v>0</v>
      </c>
      <c r="O64" s="1538">
        <v>0</v>
      </c>
      <c r="P64" s="1538">
        <v>0</v>
      </c>
      <c r="Q64" s="1538">
        <v>0.13333333333333333</v>
      </c>
      <c r="R64" s="1538">
        <v>0</v>
      </c>
      <c r="S64" s="1538"/>
      <c r="T64" s="1538">
        <v>0</v>
      </c>
      <c r="U64" s="1538"/>
      <c r="V64" s="1538"/>
      <c r="W64" s="1538">
        <v>0</v>
      </c>
      <c r="X64" s="1538">
        <v>0</v>
      </c>
      <c r="Y64" s="1538">
        <v>0</v>
      </c>
      <c r="Z64" s="1538">
        <v>0</v>
      </c>
      <c r="AA64" s="1538"/>
      <c r="AB64" s="1538">
        <v>0</v>
      </c>
      <c r="AC64" s="1538">
        <v>0</v>
      </c>
      <c r="AD64" s="1538"/>
      <c r="AE64" s="1538"/>
      <c r="AF64" s="1538"/>
      <c r="AG64" s="1538"/>
      <c r="AH64" s="1538">
        <v>0</v>
      </c>
      <c r="AI64" s="1538">
        <v>0</v>
      </c>
      <c r="AJ64" s="1538"/>
      <c r="AK64" s="1538"/>
      <c r="AL64" s="1538">
        <v>0</v>
      </c>
      <c r="AM64" s="1538"/>
      <c r="AN64" s="1538">
        <v>0</v>
      </c>
      <c r="AO64" s="1538"/>
      <c r="AP64" s="1539">
        <v>0</v>
      </c>
      <c r="AQ64" s="1546">
        <f t="shared" si="10"/>
        <v>82.933333333333337</v>
      </c>
      <c r="AR64" s="1518"/>
      <c r="AS64" s="1541">
        <v>43442</v>
      </c>
      <c r="AT64" s="1542" t="s">
        <v>121</v>
      </c>
      <c r="AU64" s="1543">
        <v>10</v>
      </c>
      <c r="AV64" s="1542" t="s">
        <v>75</v>
      </c>
      <c r="AW64" s="1544">
        <v>19.600000000000001</v>
      </c>
      <c r="AX64" s="1543">
        <v>208</v>
      </c>
      <c r="AY64" s="1545">
        <v>6.97</v>
      </c>
      <c r="AZ64" s="1544">
        <v>3.8</v>
      </c>
      <c r="BA64" s="685">
        <v>4.5999999999999996</v>
      </c>
      <c r="BB64" s="1544">
        <v>17.100000000000001</v>
      </c>
      <c r="BC64" s="1543">
        <v>769.1</v>
      </c>
      <c r="BD64" s="1544">
        <v>9.2799999999999994</v>
      </c>
      <c r="BE64" s="1547"/>
    </row>
    <row r="65" spans="1:57" ht="15.75">
      <c r="A65" s="692">
        <v>4.5999999999999996</v>
      </c>
      <c r="B65" s="1523" t="s">
        <v>73</v>
      </c>
      <c r="C65" s="1532">
        <v>43441</v>
      </c>
      <c r="D65" s="1537" t="s">
        <v>211</v>
      </c>
      <c r="E65" s="1518">
        <v>0</v>
      </c>
      <c r="F65" s="1538">
        <v>0</v>
      </c>
      <c r="G65" s="1538">
        <v>1.8666666666666667</v>
      </c>
      <c r="H65" s="1538">
        <v>24.133333333333333</v>
      </c>
      <c r="I65" s="1538">
        <v>0</v>
      </c>
      <c r="J65" s="1538">
        <v>0</v>
      </c>
      <c r="K65" s="1538"/>
      <c r="L65" s="1538">
        <v>0</v>
      </c>
      <c r="M65" s="1538">
        <v>0</v>
      </c>
      <c r="N65" s="1538">
        <v>0</v>
      </c>
      <c r="O65" s="1538">
        <v>0</v>
      </c>
      <c r="P65" s="1538">
        <v>0</v>
      </c>
      <c r="Q65" s="1538">
        <v>0.13333333333333333</v>
      </c>
      <c r="R65" s="1538">
        <v>0</v>
      </c>
      <c r="S65" s="1538"/>
      <c r="T65" s="1538">
        <v>0</v>
      </c>
      <c r="U65" s="1538"/>
      <c r="V65" s="1538"/>
      <c r="W65" s="1538">
        <v>0</v>
      </c>
      <c r="X65" s="1538">
        <v>0</v>
      </c>
      <c r="Y65" s="1538">
        <v>0</v>
      </c>
      <c r="Z65" s="1538">
        <v>0</v>
      </c>
      <c r="AA65" s="1538"/>
      <c r="AB65" s="1538">
        <v>0</v>
      </c>
      <c r="AC65" s="1538">
        <v>0</v>
      </c>
      <c r="AD65" s="1538"/>
      <c r="AE65" s="1538"/>
      <c r="AF65" s="1538"/>
      <c r="AG65" s="1538"/>
      <c r="AH65" s="1538">
        <v>0</v>
      </c>
      <c r="AI65" s="1538">
        <v>0</v>
      </c>
      <c r="AJ65" s="1538"/>
      <c r="AK65" s="1538"/>
      <c r="AL65" s="1538">
        <v>0</v>
      </c>
      <c r="AM65" s="1538"/>
      <c r="AN65" s="1538">
        <v>0</v>
      </c>
      <c r="AO65" s="1538"/>
      <c r="AP65" s="1539">
        <v>0</v>
      </c>
      <c r="AQ65" s="1546">
        <f t="shared" si="10"/>
        <v>26.133333333333333</v>
      </c>
      <c r="AR65" s="1518"/>
      <c r="AS65" s="1541">
        <v>43441</v>
      </c>
      <c r="AT65" s="1542" t="s">
        <v>73</v>
      </c>
      <c r="AU65" s="1543">
        <v>10</v>
      </c>
      <c r="AV65" s="1542" t="s">
        <v>75</v>
      </c>
      <c r="AW65" s="1544">
        <v>18.600000000000001</v>
      </c>
      <c r="AX65" s="1543">
        <v>200</v>
      </c>
      <c r="AY65" s="1545">
        <v>7.18</v>
      </c>
      <c r="AZ65" s="1544">
        <v>4</v>
      </c>
      <c r="BA65" s="685">
        <v>4.5999999999999996</v>
      </c>
      <c r="BB65" s="1544">
        <v>16.899999999999999</v>
      </c>
      <c r="BC65" s="1543">
        <v>764.7</v>
      </c>
      <c r="BD65" s="1544">
        <v>9.5</v>
      </c>
      <c r="BE65" s="1547"/>
    </row>
    <row r="66" spans="1:57" ht="15.75">
      <c r="A66" s="692">
        <v>3.9</v>
      </c>
      <c r="B66" s="1523" t="s">
        <v>96</v>
      </c>
      <c r="C66" s="1532">
        <v>43162</v>
      </c>
      <c r="D66" s="1537" t="s">
        <v>211</v>
      </c>
      <c r="E66" s="1518">
        <v>0</v>
      </c>
      <c r="F66" s="1538">
        <v>17.333333333333332</v>
      </c>
      <c r="G66" s="1538">
        <v>228</v>
      </c>
      <c r="H66" s="1538">
        <v>1.7333333333333334</v>
      </c>
      <c r="I66" s="1538">
        <v>0</v>
      </c>
      <c r="J66" s="1538">
        <v>0</v>
      </c>
      <c r="K66" s="1538"/>
      <c r="L66" s="1538">
        <v>0</v>
      </c>
      <c r="M66" s="1538">
        <v>3.8666666666666667</v>
      </c>
      <c r="N66" s="1538">
        <v>5.7333333333333334</v>
      </c>
      <c r="O66" s="1538">
        <v>0</v>
      </c>
      <c r="P66" s="1538">
        <v>0.8</v>
      </c>
      <c r="Q66" s="1538">
        <v>0.4</v>
      </c>
      <c r="R66" s="1538">
        <v>0</v>
      </c>
      <c r="S66" s="1538"/>
      <c r="T66" s="1538">
        <v>0</v>
      </c>
      <c r="U66" s="1538"/>
      <c r="V66" s="1538"/>
      <c r="W66" s="1538">
        <v>0</v>
      </c>
      <c r="X66" s="1538">
        <v>0</v>
      </c>
      <c r="Y66" s="1538">
        <v>0</v>
      </c>
      <c r="Z66" s="1538">
        <v>0</v>
      </c>
      <c r="AA66" s="1538"/>
      <c r="AB66" s="1538">
        <v>0</v>
      </c>
      <c r="AC66" s="1538">
        <v>0</v>
      </c>
      <c r="AD66" s="1538"/>
      <c r="AE66" s="1538"/>
      <c r="AF66" s="1538"/>
      <c r="AG66" s="1538"/>
      <c r="AH66" s="1538">
        <v>0.13300000000000001</v>
      </c>
      <c r="AI66" s="1538">
        <v>0</v>
      </c>
      <c r="AJ66" s="1538"/>
      <c r="AK66" s="1538"/>
      <c r="AL66" s="1538">
        <v>0</v>
      </c>
      <c r="AM66" s="1538"/>
      <c r="AN66" s="1538">
        <v>0</v>
      </c>
      <c r="AO66" s="1538"/>
      <c r="AP66" s="1539">
        <v>0</v>
      </c>
      <c r="AQ66" s="1546">
        <f t="shared" si="10"/>
        <v>257.99966666666666</v>
      </c>
      <c r="AR66" s="1518"/>
      <c r="AS66" s="1541">
        <v>43162</v>
      </c>
      <c r="AT66" s="1542" t="s">
        <v>96</v>
      </c>
      <c r="AU66" s="1543">
        <v>10</v>
      </c>
      <c r="AV66" s="1542" t="s">
        <v>75</v>
      </c>
      <c r="AW66" s="1544">
        <v>8</v>
      </c>
      <c r="AX66" s="1543">
        <v>85</v>
      </c>
      <c r="AY66" s="1545">
        <v>6.1</v>
      </c>
      <c r="AZ66" s="1544" t="s">
        <v>91</v>
      </c>
      <c r="BA66" s="685">
        <v>3.9</v>
      </c>
      <c r="BB66" s="1544">
        <v>16.899999999999999</v>
      </c>
      <c r="BC66" s="1543">
        <v>766</v>
      </c>
      <c r="BD66" s="1544" t="s">
        <v>91</v>
      </c>
      <c r="BE66" s="1547"/>
    </row>
    <row r="67" spans="1:57" ht="15.75">
      <c r="A67" s="692">
        <v>3.5</v>
      </c>
      <c r="B67" s="1523" t="s">
        <v>92</v>
      </c>
      <c r="C67" s="1532">
        <v>43231</v>
      </c>
      <c r="D67" s="1537" t="s">
        <v>211</v>
      </c>
      <c r="E67" s="1518">
        <v>0</v>
      </c>
      <c r="F67" s="1538">
        <v>2.5333333333333332</v>
      </c>
      <c r="G67" s="1538">
        <v>20</v>
      </c>
      <c r="H67" s="1538">
        <v>1.6</v>
      </c>
      <c r="I67" s="1538">
        <v>0</v>
      </c>
      <c r="J67" s="1538">
        <v>0</v>
      </c>
      <c r="K67" s="1538"/>
      <c r="L67" s="1538">
        <v>0</v>
      </c>
      <c r="M67" s="1538">
        <v>0.13333333333333333</v>
      </c>
      <c r="N67" s="1538">
        <v>0</v>
      </c>
      <c r="O67" s="1538">
        <v>0</v>
      </c>
      <c r="P67" s="1538">
        <v>0</v>
      </c>
      <c r="Q67" s="1538">
        <v>0</v>
      </c>
      <c r="R67" s="1538">
        <v>0</v>
      </c>
      <c r="S67" s="1538"/>
      <c r="T67" s="1538">
        <v>0</v>
      </c>
      <c r="U67" s="1538"/>
      <c r="V67" s="1538"/>
      <c r="W67" s="1538">
        <v>0</v>
      </c>
      <c r="X67" s="1538">
        <v>0</v>
      </c>
      <c r="Y67" s="1538">
        <v>0</v>
      </c>
      <c r="Z67" s="1538">
        <v>0</v>
      </c>
      <c r="AA67" s="1538"/>
      <c r="AB67" s="1538">
        <v>0</v>
      </c>
      <c r="AC67" s="1538">
        <v>0</v>
      </c>
      <c r="AD67" s="1538"/>
      <c r="AE67" s="1538"/>
      <c r="AF67" s="1538"/>
      <c r="AG67" s="1538"/>
      <c r="AH67" s="1538">
        <v>0</v>
      </c>
      <c r="AI67" s="1538">
        <v>0</v>
      </c>
      <c r="AJ67" s="1538"/>
      <c r="AK67" s="1538"/>
      <c r="AL67" s="1538">
        <v>0</v>
      </c>
      <c r="AM67" s="1538"/>
      <c r="AN67" s="1538">
        <v>0</v>
      </c>
      <c r="AO67" s="1538"/>
      <c r="AP67" s="1539">
        <v>0</v>
      </c>
      <c r="AQ67" s="1546">
        <f t="shared" si="10"/>
        <v>24.266666666666666</v>
      </c>
      <c r="AR67" s="1518"/>
      <c r="AS67" s="1541">
        <v>43231</v>
      </c>
      <c r="AT67" s="1542" t="s">
        <v>92</v>
      </c>
      <c r="AU67" s="1543">
        <v>10</v>
      </c>
      <c r="AV67" s="1542" t="s">
        <v>75</v>
      </c>
      <c r="AW67" s="1544">
        <v>9</v>
      </c>
      <c r="AX67" s="1543">
        <v>108</v>
      </c>
      <c r="AY67" s="1545">
        <v>5.65</v>
      </c>
      <c r="AZ67" s="1544">
        <v>4.7</v>
      </c>
      <c r="BA67" s="685">
        <v>3.5</v>
      </c>
      <c r="BB67" s="1544">
        <v>22.1</v>
      </c>
      <c r="BC67" s="1543">
        <v>759.9</v>
      </c>
      <c r="BD67" s="1544">
        <v>8.5299999999999994</v>
      </c>
      <c r="BE67" s="1547"/>
    </row>
    <row r="68" spans="1:57" ht="15.75">
      <c r="A68" s="692">
        <v>3.4</v>
      </c>
      <c r="B68" s="1523" t="s">
        <v>121</v>
      </c>
      <c r="C68" s="1532">
        <v>43371</v>
      </c>
      <c r="D68" s="1537" t="s">
        <v>211</v>
      </c>
      <c r="E68" s="1518">
        <v>0</v>
      </c>
      <c r="F68" s="1538">
        <v>7.333333333333333</v>
      </c>
      <c r="G68" s="1538">
        <v>1.7333333333333334</v>
      </c>
      <c r="H68" s="1538">
        <v>0.4</v>
      </c>
      <c r="I68" s="1538">
        <v>0</v>
      </c>
      <c r="J68" s="1538">
        <v>0</v>
      </c>
      <c r="K68" s="1538"/>
      <c r="L68" s="1538">
        <v>0</v>
      </c>
      <c r="M68" s="1538">
        <v>0.4</v>
      </c>
      <c r="N68" s="1538">
        <v>0.13333333333333333</v>
      </c>
      <c r="O68" s="1538">
        <v>0</v>
      </c>
      <c r="P68" s="1538">
        <v>0</v>
      </c>
      <c r="Q68" s="1538">
        <v>0</v>
      </c>
      <c r="R68" s="1538">
        <v>0</v>
      </c>
      <c r="S68" s="1538"/>
      <c r="T68" s="1538">
        <v>0</v>
      </c>
      <c r="U68" s="1538"/>
      <c r="V68" s="1538"/>
      <c r="W68" s="1538">
        <v>0</v>
      </c>
      <c r="X68" s="1538">
        <v>0</v>
      </c>
      <c r="Y68" s="1538">
        <v>0</v>
      </c>
      <c r="Z68" s="1538">
        <v>0</v>
      </c>
      <c r="AA68" s="1538"/>
      <c r="AB68" s="1538">
        <v>0</v>
      </c>
      <c r="AC68" s="1538">
        <v>0</v>
      </c>
      <c r="AD68" s="1538"/>
      <c r="AE68" s="1538"/>
      <c r="AF68" s="1538"/>
      <c r="AG68" s="1538"/>
      <c r="AH68" s="1538">
        <v>0</v>
      </c>
      <c r="AI68" s="1538">
        <v>0</v>
      </c>
      <c r="AJ68" s="1538"/>
      <c r="AK68" s="1538"/>
      <c r="AL68" s="1538">
        <v>0</v>
      </c>
      <c r="AM68" s="1538"/>
      <c r="AN68" s="1538">
        <v>0</v>
      </c>
      <c r="AO68" s="1538"/>
      <c r="AP68" s="1539">
        <v>0</v>
      </c>
      <c r="AQ68" s="1546">
        <f t="shared" si="10"/>
        <v>10</v>
      </c>
      <c r="AR68" s="1518"/>
      <c r="AS68" s="1541">
        <v>43371</v>
      </c>
      <c r="AT68" s="1542" t="s">
        <v>121</v>
      </c>
      <c r="AU68" s="1543">
        <v>10</v>
      </c>
      <c r="AV68" s="1542" t="s">
        <v>75</v>
      </c>
      <c r="AW68" s="1544">
        <v>6.4</v>
      </c>
      <c r="AX68" s="1543">
        <v>77</v>
      </c>
      <c r="AY68" s="1545">
        <v>5.67</v>
      </c>
      <c r="AZ68" s="1544">
        <v>3.1</v>
      </c>
      <c r="BA68" s="685">
        <v>3.4</v>
      </c>
      <c r="BB68" s="1544">
        <v>22.5</v>
      </c>
      <c r="BC68" s="1543">
        <v>759.2</v>
      </c>
      <c r="BD68" s="1544">
        <v>7.58</v>
      </c>
      <c r="BE68" s="1547"/>
    </row>
    <row r="69" spans="1:57" ht="15.75">
      <c r="A69" s="692">
        <v>3.1</v>
      </c>
      <c r="B69" s="1523" t="s">
        <v>92</v>
      </c>
      <c r="C69" s="1532">
        <v>43442</v>
      </c>
      <c r="D69" s="1537" t="s">
        <v>211</v>
      </c>
      <c r="E69" s="1518">
        <v>0</v>
      </c>
      <c r="F69" s="1538">
        <v>0</v>
      </c>
      <c r="G69" s="1538">
        <v>53.199999999999996</v>
      </c>
      <c r="H69" s="1538">
        <v>2.9333333333333331</v>
      </c>
      <c r="I69" s="1538">
        <v>0</v>
      </c>
      <c r="J69" s="1538">
        <v>0</v>
      </c>
      <c r="K69" s="1538"/>
      <c r="L69" s="1538">
        <v>0</v>
      </c>
      <c r="M69" s="1538">
        <v>0</v>
      </c>
      <c r="N69" s="1538">
        <v>0</v>
      </c>
      <c r="O69" s="1538">
        <v>0</v>
      </c>
      <c r="P69" s="1538">
        <v>0</v>
      </c>
      <c r="Q69" s="1538">
        <v>0</v>
      </c>
      <c r="R69" s="1538">
        <v>0</v>
      </c>
      <c r="S69" s="1538"/>
      <c r="T69" s="1538">
        <v>0</v>
      </c>
      <c r="U69" s="1538"/>
      <c r="V69" s="1538"/>
      <c r="W69" s="1538">
        <v>0</v>
      </c>
      <c r="X69" s="1538">
        <v>0</v>
      </c>
      <c r="Y69" s="1538">
        <v>0</v>
      </c>
      <c r="Z69" s="1538">
        <v>0</v>
      </c>
      <c r="AA69" s="1538"/>
      <c r="AB69" s="1538">
        <v>0</v>
      </c>
      <c r="AC69" s="1538">
        <v>0</v>
      </c>
      <c r="AD69" s="1538"/>
      <c r="AE69" s="1538"/>
      <c r="AF69" s="1538"/>
      <c r="AG69" s="1538"/>
      <c r="AH69" s="1538">
        <v>0</v>
      </c>
      <c r="AI69" s="1538">
        <v>0</v>
      </c>
      <c r="AJ69" s="1538"/>
      <c r="AK69" s="1538"/>
      <c r="AL69" s="1538">
        <v>0</v>
      </c>
      <c r="AM69" s="1538"/>
      <c r="AN69" s="1538">
        <v>0</v>
      </c>
      <c r="AO69" s="1538"/>
      <c r="AP69" s="1539">
        <v>0</v>
      </c>
      <c r="AQ69" s="1546">
        <f t="shared" si="10"/>
        <v>56.133333333333326</v>
      </c>
      <c r="AR69" s="1518"/>
      <c r="AS69" s="1541">
        <v>43442</v>
      </c>
      <c r="AT69" s="1542" t="s">
        <v>92</v>
      </c>
      <c r="AU69" s="1543">
        <v>10</v>
      </c>
      <c r="AV69" s="1542" t="s">
        <v>75</v>
      </c>
      <c r="AW69" s="1544">
        <v>19.100000000000001</v>
      </c>
      <c r="AX69" s="1543">
        <v>208</v>
      </c>
      <c r="AY69" s="1543">
        <v>4.8899999999999997</v>
      </c>
      <c r="AZ69" s="1544">
        <v>2.7</v>
      </c>
      <c r="BA69" s="685">
        <v>3.1</v>
      </c>
      <c r="BB69" s="1544">
        <v>18.399999999999999</v>
      </c>
      <c r="BC69" s="1543">
        <v>769</v>
      </c>
      <c r="BD69" s="1544">
        <v>9.52</v>
      </c>
      <c r="BE69" s="1547"/>
    </row>
    <row r="70" spans="1:57" ht="15.75">
      <c r="A70" s="692">
        <v>2.8</v>
      </c>
      <c r="B70" s="1523" t="s">
        <v>94</v>
      </c>
      <c r="C70" s="1532">
        <v>43438</v>
      </c>
      <c r="D70" s="1537" t="s">
        <v>211</v>
      </c>
      <c r="E70" s="1518">
        <v>0</v>
      </c>
      <c r="F70" s="1538">
        <v>0.26666666666666666</v>
      </c>
      <c r="G70" s="1538">
        <v>1.0666666666666667</v>
      </c>
      <c r="H70" s="1538">
        <v>1.4666666666666666</v>
      </c>
      <c r="I70" s="1538">
        <v>0</v>
      </c>
      <c r="J70" s="1538">
        <v>0</v>
      </c>
      <c r="K70" s="1538"/>
      <c r="L70" s="1538">
        <v>0</v>
      </c>
      <c r="M70" s="1538">
        <v>0</v>
      </c>
      <c r="N70" s="1538">
        <v>0</v>
      </c>
      <c r="O70" s="1538">
        <v>0</v>
      </c>
      <c r="P70" s="1538">
        <v>0</v>
      </c>
      <c r="Q70" s="1538">
        <v>0</v>
      </c>
      <c r="R70" s="1538">
        <v>0</v>
      </c>
      <c r="S70" s="1538"/>
      <c r="T70" s="1538">
        <v>0</v>
      </c>
      <c r="U70" s="1538"/>
      <c r="V70" s="1538"/>
      <c r="W70" s="1538">
        <v>0</v>
      </c>
      <c r="X70" s="1538">
        <v>0</v>
      </c>
      <c r="Y70" s="1538">
        <v>0</v>
      </c>
      <c r="Z70" s="1538">
        <v>0</v>
      </c>
      <c r="AA70" s="1538"/>
      <c r="AB70" s="1538">
        <v>0.13</v>
      </c>
      <c r="AC70" s="1538">
        <v>0</v>
      </c>
      <c r="AD70" s="1538"/>
      <c r="AE70" s="1538"/>
      <c r="AF70" s="1538"/>
      <c r="AG70" s="1538"/>
      <c r="AH70" s="1538">
        <v>0</v>
      </c>
      <c r="AI70" s="1538">
        <v>0</v>
      </c>
      <c r="AJ70" s="1538"/>
      <c r="AK70" s="1538"/>
      <c r="AL70" s="1538">
        <v>0</v>
      </c>
      <c r="AM70" s="1538"/>
      <c r="AN70" s="1538">
        <v>0</v>
      </c>
      <c r="AO70" s="1538"/>
      <c r="AP70" s="1539">
        <v>0</v>
      </c>
      <c r="AQ70" s="1546">
        <f t="shared" si="10"/>
        <v>2.9299999999999997</v>
      </c>
      <c r="AR70" s="1518"/>
      <c r="AS70" s="1541">
        <v>43436</v>
      </c>
      <c r="AT70" s="1542" t="s">
        <v>94</v>
      </c>
      <c r="AU70" s="1543">
        <v>10</v>
      </c>
      <c r="AV70" s="1542" t="s">
        <v>313</v>
      </c>
      <c r="AW70" s="1544">
        <v>9.3000000000000007</v>
      </c>
      <c r="AX70" s="1543">
        <v>90</v>
      </c>
      <c r="AY70" s="1543">
        <v>3.78</v>
      </c>
      <c r="AZ70" s="1544">
        <v>2</v>
      </c>
      <c r="BA70" s="685">
        <v>2.8</v>
      </c>
      <c r="BB70" s="1544">
        <v>13.4</v>
      </c>
      <c r="BC70" s="1543">
        <v>762</v>
      </c>
      <c r="BD70" s="1544">
        <v>7.98</v>
      </c>
      <c r="BE70" s="1547"/>
    </row>
    <row r="71" spans="1:57" ht="15.75">
      <c r="A71" s="692">
        <v>2.7</v>
      </c>
      <c r="B71" s="1523" t="s">
        <v>101</v>
      </c>
      <c r="C71" s="1532">
        <v>43244</v>
      </c>
      <c r="D71" s="1537" t="s">
        <v>211</v>
      </c>
      <c r="E71" s="1518">
        <v>0</v>
      </c>
      <c r="F71" s="1538">
        <v>1.7333333333333334</v>
      </c>
      <c r="G71" s="1538">
        <v>33.866666666666667</v>
      </c>
      <c r="H71" s="1538">
        <v>1.2</v>
      </c>
      <c r="I71" s="1538">
        <v>0.66666666666666663</v>
      </c>
      <c r="J71" s="1538">
        <v>0</v>
      </c>
      <c r="K71" s="1538"/>
      <c r="L71" s="1538">
        <v>0</v>
      </c>
      <c r="M71" s="1538">
        <v>1.8666666666666667</v>
      </c>
      <c r="N71" s="1538">
        <v>0</v>
      </c>
      <c r="O71" s="1538">
        <v>0</v>
      </c>
      <c r="P71" s="1538">
        <v>0</v>
      </c>
      <c r="Q71" s="1538">
        <v>0</v>
      </c>
      <c r="R71" s="1538">
        <v>0</v>
      </c>
      <c r="S71" s="1538"/>
      <c r="T71" s="1538">
        <v>0</v>
      </c>
      <c r="U71" s="1538"/>
      <c r="V71" s="1538"/>
      <c r="W71" s="1538">
        <v>0</v>
      </c>
      <c r="X71" s="1538">
        <v>0</v>
      </c>
      <c r="Y71" s="1538">
        <v>0</v>
      </c>
      <c r="Z71" s="1538">
        <v>0</v>
      </c>
      <c r="AA71" s="1538"/>
      <c r="AB71" s="1538">
        <v>0</v>
      </c>
      <c r="AC71" s="1538">
        <v>0</v>
      </c>
      <c r="AD71" s="1538"/>
      <c r="AE71" s="1538"/>
      <c r="AF71" s="1538"/>
      <c r="AG71" s="1538"/>
      <c r="AH71" s="1538">
        <v>0</v>
      </c>
      <c r="AI71" s="1538">
        <v>0</v>
      </c>
      <c r="AJ71" s="1538"/>
      <c r="AK71" s="1538"/>
      <c r="AL71" s="1538">
        <v>0</v>
      </c>
      <c r="AM71" s="1538"/>
      <c r="AN71" s="1538">
        <v>0</v>
      </c>
      <c r="AO71" s="1538"/>
      <c r="AP71" s="1539">
        <v>0</v>
      </c>
      <c r="AQ71" s="1546">
        <f t="shared" si="10"/>
        <v>39.333333333333336</v>
      </c>
      <c r="AR71" s="1518"/>
      <c r="AS71" s="1541">
        <v>43244</v>
      </c>
      <c r="AT71" s="1542" t="s">
        <v>101</v>
      </c>
      <c r="AU71" s="1543">
        <v>10</v>
      </c>
      <c r="AV71" s="1542" t="s">
        <v>312</v>
      </c>
      <c r="AW71" s="1544" t="s">
        <v>91</v>
      </c>
      <c r="AX71" s="1543">
        <v>110</v>
      </c>
      <c r="AY71" s="1543">
        <v>5</v>
      </c>
      <c r="AZ71" s="1544" t="s">
        <v>91</v>
      </c>
      <c r="BA71" s="685">
        <v>2.7</v>
      </c>
      <c r="BB71" s="1544">
        <v>24</v>
      </c>
      <c r="BC71" s="1543">
        <v>763.52399999999989</v>
      </c>
      <c r="BD71" s="1544" t="s">
        <v>91</v>
      </c>
      <c r="BE71" s="1547"/>
    </row>
    <row r="72" spans="1:57" ht="15.75">
      <c r="A72" s="692">
        <v>2.7</v>
      </c>
      <c r="B72" s="1523" t="s">
        <v>85</v>
      </c>
      <c r="C72" s="1532">
        <v>43244</v>
      </c>
      <c r="D72" s="1537" t="s">
        <v>211</v>
      </c>
      <c r="E72" s="1518">
        <v>0</v>
      </c>
      <c r="F72" s="1538">
        <v>0</v>
      </c>
      <c r="G72" s="1538">
        <v>4.1333333333333329</v>
      </c>
      <c r="H72" s="1538">
        <v>1.0666666666666667</v>
      </c>
      <c r="I72" s="1538">
        <v>0.13333333333333333</v>
      </c>
      <c r="J72" s="1538">
        <v>0</v>
      </c>
      <c r="K72" s="1538"/>
      <c r="L72" s="1538">
        <v>0</v>
      </c>
      <c r="M72" s="1538">
        <v>0.26666666666666666</v>
      </c>
      <c r="N72" s="1538">
        <v>0</v>
      </c>
      <c r="O72" s="1538">
        <v>0</v>
      </c>
      <c r="P72" s="1538">
        <v>0</v>
      </c>
      <c r="Q72" s="1538">
        <v>0</v>
      </c>
      <c r="R72" s="1538">
        <v>0</v>
      </c>
      <c r="S72" s="1538"/>
      <c r="T72" s="1538">
        <v>1.0640000000000001</v>
      </c>
      <c r="U72" s="1538"/>
      <c r="V72" s="1538"/>
      <c r="W72" s="1538">
        <v>0</v>
      </c>
      <c r="X72" s="1538">
        <v>0</v>
      </c>
      <c r="Y72" s="1538">
        <v>0</v>
      </c>
      <c r="Z72" s="1538">
        <v>0</v>
      </c>
      <c r="AA72" s="1538"/>
      <c r="AB72" s="1538">
        <v>0</v>
      </c>
      <c r="AC72" s="1538">
        <v>0</v>
      </c>
      <c r="AD72" s="1538"/>
      <c r="AE72" s="1538"/>
      <c r="AF72" s="1538"/>
      <c r="AG72" s="1538"/>
      <c r="AH72" s="1538">
        <v>0</v>
      </c>
      <c r="AI72" s="1538">
        <v>0</v>
      </c>
      <c r="AJ72" s="1538"/>
      <c r="AK72" s="1538"/>
      <c r="AL72" s="1538">
        <v>0</v>
      </c>
      <c r="AM72" s="1538"/>
      <c r="AN72" s="1538">
        <v>0</v>
      </c>
      <c r="AO72" s="1538"/>
      <c r="AP72" s="1539">
        <v>0</v>
      </c>
      <c r="AQ72" s="1546">
        <f t="shared" si="10"/>
        <v>6.6639999999999997</v>
      </c>
      <c r="AR72" s="1518"/>
      <c r="AS72" s="1541">
        <v>43244</v>
      </c>
      <c r="AT72" s="1542" t="s">
        <v>85</v>
      </c>
      <c r="AU72" s="1543">
        <v>10</v>
      </c>
      <c r="AV72" s="1542" t="s">
        <v>312</v>
      </c>
      <c r="AW72" s="1544" t="s">
        <v>91</v>
      </c>
      <c r="AX72" s="1543">
        <v>110</v>
      </c>
      <c r="AY72" s="1545">
        <v>5</v>
      </c>
      <c r="AZ72" s="1544" t="s">
        <v>91</v>
      </c>
      <c r="BA72" s="685">
        <v>2.7</v>
      </c>
      <c r="BB72" s="1544">
        <v>24</v>
      </c>
      <c r="BC72" s="1543">
        <v>763.52399999999989</v>
      </c>
      <c r="BD72" s="1544" t="s">
        <v>91</v>
      </c>
      <c r="BE72" s="1547"/>
    </row>
    <row r="73" spans="1:57" ht="15.75">
      <c r="A73" s="692">
        <v>2.2999999999999998</v>
      </c>
      <c r="B73" s="1523" t="s">
        <v>118</v>
      </c>
      <c r="C73" s="1532">
        <v>43464</v>
      </c>
      <c r="D73" s="1537" t="s">
        <v>74</v>
      </c>
      <c r="E73" s="1518">
        <v>0</v>
      </c>
      <c r="F73" s="1538">
        <v>7.0666666666666664</v>
      </c>
      <c r="G73" s="1538">
        <v>85.333333333333329</v>
      </c>
      <c r="H73" s="1538">
        <v>6.666666666666667</v>
      </c>
      <c r="I73" s="1538">
        <v>254</v>
      </c>
      <c r="J73" s="1538">
        <v>0</v>
      </c>
      <c r="K73" s="1538"/>
      <c r="L73" s="1538">
        <v>0</v>
      </c>
      <c r="M73" s="1538">
        <v>0</v>
      </c>
      <c r="N73" s="1538">
        <v>0.13333333333333333</v>
      </c>
      <c r="O73" s="1538">
        <v>0.26666666666666666</v>
      </c>
      <c r="P73" s="1538">
        <v>0</v>
      </c>
      <c r="Q73" s="1538">
        <v>0</v>
      </c>
      <c r="R73" s="1538">
        <v>0</v>
      </c>
      <c r="S73" s="1538"/>
      <c r="T73" s="1538">
        <v>0</v>
      </c>
      <c r="U73" s="1538"/>
      <c r="V73" s="1538"/>
      <c r="W73" s="1538">
        <v>0</v>
      </c>
      <c r="X73" s="1538">
        <v>0</v>
      </c>
      <c r="Y73" s="1538">
        <v>0</v>
      </c>
      <c r="Z73" s="1538">
        <v>0</v>
      </c>
      <c r="AA73" s="1538"/>
      <c r="AB73" s="1538">
        <v>0</v>
      </c>
      <c r="AC73" s="1538">
        <v>0</v>
      </c>
      <c r="AD73" s="1538"/>
      <c r="AE73" s="1538"/>
      <c r="AF73" s="1538"/>
      <c r="AG73" s="1538"/>
      <c r="AH73" s="1538">
        <v>0</v>
      </c>
      <c r="AI73" s="1538">
        <v>0</v>
      </c>
      <c r="AJ73" s="1538"/>
      <c r="AK73" s="1538"/>
      <c r="AL73" s="1538">
        <v>0</v>
      </c>
      <c r="AM73" s="1538"/>
      <c r="AN73" s="1538">
        <v>0</v>
      </c>
      <c r="AO73" s="1538"/>
      <c r="AP73" s="1539">
        <v>0</v>
      </c>
      <c r="AQ73" s="1546">
        <f t="shared" si="10"/>
        <v>353.46666666666664</v>
      </c>
      <c r="AR73" s="1518"/>
      <c r="AS73" s="1541">
        <v>43464</v>
      </c>
      <c r="AT73" s="1542" t="s">
        <v>317</v>
      </c>
      <c r="AU73" s="1543">
        <v>10</v>
      </c>
      <c r="AV73" s="1542" t="s">
        <v>312</v>
      </c>
      <c r="AW73" s="1544">
        <v>8</v>
      </c>
      <c r="AX73" s="1543">
        <v>73.828892005610101</v>
      </c>
      <c r="AY73" s="1543">
        <v>2.6</v>
      </c>
      <c r="AZ73" s="1544">
        <v>1.9</v>
      </c>
      <c r="BA73" s="685">
        <v>2.2999999999999998</v>
      </c>
      <c r="BB73" s="1544">
        <v>9.1</v>
      </c>
      <c r="BC73" s="1543">
        <v>766.06399999999996</v>
      </c>
      <c r="BD73" s="1544" t="s">
        <v>91</v>
      </c>
      <c r="BE73" s="1547"/>
    </row>
    <row r="74" spans="1:57" ht="15.75">
      <c r="A74" s="692">
        <v>2.2999999999999998</v>
      </c>
      <c r="B74" s="1523" t="s">
        <v>128</v>
      </c>
      <c r="C74" s="1532">
        <v>43464</v>
      </c>
      <c r="D74" s="1537" t="s">
        <v>74</v>
      </c>
      <c r="E74" s="1518">
        <v>0</v>
      </c>
      <c r="F74" s="1538">
        <v>13.066666666666666</v>
      </c>
      <c r="G74" s="1538">
        <v>24.133333333333333</v>
      </c>
      <c r="H74" s="1538">
        <v>0.13333333333333333</v>
      </c>
      <c r="I74" s="1538">
        <v>282</v>
      </c>
      <c r="J74" s="1538">
        <v>0</v>
      </c>
      <c r="K74" s="1538"/>
      <c r="L74" s="1538">
        <v>0</v>
      </c>
      <c r="M74" s="1538">
        <v>0.13333333333333333</v>
      </c>
      <c r="N74" s="1538">
        <v>0.66666666666666663</v>
      </c>
      <c r="O74" s="1538">
        <v>0</v>
      </c>
      <c r="P74" s="1538">
        <v>0</v>
      </c>
      <c r="Q74" s="1538">
        <v>0</v>
      </c>
      <c r="R74" s="1538">
        <v>0</v>
      </c>
      <c r="S74" s="1538"/>
      <c r="T74" s="1538">
        <v>0</v>
      </c>
      <c r="U74" s="1538"/>
      <c r="V74" s="1538"/>
      <c r="W74" s="1538">
        <v>0</v>
      </c>
      <c r="X74" s="1538">
        <v>0</v>
      </c>
      <c r="Y74" s="1538">
        <v>0</v>
      </c>
      <c r="Z74" s="1538">
        <v>0</v>
      </c>
      <c r="AA74" s="1538"/>
      <c r="AB74" s="1538">
        <v>0</v>
      </c>
      <c r="AC74" s="1538">
        <v>0</v>
      </c>
      <c r="AD74" s="1538"/>
      <c r="AE74" s="1538"/>
      <c r="AF74" s="1538"/>
      <c r="AG74" s="1538"/>
      <c r="AH74" s="1538">
        <v>0</v>
      </c>
      <c r="AI74" s="1538">
        <v>0</v>
      </c>
      <c r="AJ74" s="1538"/>
      <c r="AK74" s="1538"/>
      <c r="AL74" s="1538">
        <v>0</v>
      </c>
      <c r="AM74" s="1538"/>
      <c r="AN74" s="1538">
        <v>0</v>
      </c>
      <c r="AO74" s="1538"/>
      <c r="AP74" s="1539">
        <v>0</v>
      </c>
      <c r="AQ74" s="1546">
        <f t="shared" si="10"/>
        <v>320.13333333333333</v>
      </c>
      <c r="AR74" s="1518"/>
      <c r="AS74" s="1541">
        <v>43464</v>
      </c>
      <c r="AT74" s="1542" t="s">
        <v>318</v>
      </c>
      <c r="AU74" s="1543">
        <v>10</v>
      </c>
      <c r="AV74" s="1542" t="s">
        <v>312</v>
      </c>
      <c r="AW74" s="1544">
        <v>8</v>
      </c>
      <c r="AX74" s="1543">
        <v>73.828892005610101</v>
      </c>
      <c r="AY74" s="1543">
        <v>2.6</v>
      </c>
      <c r="AZ74" s="1544">
        <v>1.9</v>
      </c>
      <c r="BA74" s="685">
        <v>2.2999999999999998</v>
      </c>
      <c r="BB74" s="1544">
        <v>9.1</v>
      </c>
      <c r="BC74" s="1543">
        <v>766.06399999999996</v>
      </c>
      <c r="BD74" s="1544" t="s">
        <v>91</v>
      </c>
      <c r="BE74" s="1547"/>
    </row>
    <row r="75" spans="1:57" ht="15.75">
      <c r="A75" s="692">
        <v>2.1</v>
      </c>
      <c r="B75" s="1523" t="s">
        <v>121</v>
      </c>
      <c r="C75" s="1532">
        <v>43231</v>
      </c>
      <c r="D75" s="1537" t="s">
        <v>211</v>
      </c>
      <c r="E75" s="1518">
        <v>0</v>
      </c>
      <c r="F75" s="1538">
        <v>63.333333333333336</v>
      </c>
      <c r="G75" s="1538">
        <v>7.8666666666666663</v>
      </c>
      <c r="H75" s="1538">
        <v>2</v>
      </c>
      <c r="I75" s="1538">
        <v>258.66666666666669</v>
      </c>
      <c r="J75" s="1538">
        <v>0</v>
      </c>
      <c r="K75" s="1538"/>
      <c r="L75" s="1538">
        <v>0</v>
      </c>
      <c r="M75" s="1538">
        <v>0</v>
      </c>
      <c r="N75" s="1538">
        <v>0</v>
      </c>
      <c r="O75" s="1538">
        <v>0</v>
      </c>
      <c r="P75" s="1538">
        <v>0</v>
      </c>
      <c r="Q75" s="1538">
        <v>0</v>
      </c>
      <c r="R75" s="1538">
        <v>0</v>
      </c>
      <c r="S75" s="1538"/>
      <c r="T75" s="1538">
        <v>0</v>
      </c>
      <c r="U75" s="1538"/>
      <c r="V75" s="1538"/>
      <c r="W75" s="1538">
        <v>0</v>
      </c>
      <c r="X75" s="1538">
        <v>0</v>
      </c>
      <c r="Y75" s="1538">
        <v>0</v>
      </c>
      <c r="Z75" s="1538">
        <v>0</v>
      </c>
      <c r="AA75" s="1538"/>
      <c r="AB75" s="1538">
        <v>0</v>
      </c>
      <c r="AC75" s="1538">
        <v>0</v>
      </c>
      <c r="AD75" s="1538"/>
      <c r="AE75" s="1538"/>
      <c r="AF75" s="1538"/>
      <c r="AG75" s="1538"/>
      <c r="AH75" s="1538">
        <v>0</v>
      </c>
      <c r="AI75" s="1538">
        <v>0</v>
      </c>
      <c r="AJ75" s="1538"/>
      <c r="AK75" s="1538"/>
      <c r="AL75" s="1538">
        <v>0</v>
      </c>
      <c r="AM75" s="1538"/>
      <c r="AN75" s="1538">
        <v>0</v>
      </c>
      <c r="AO75" s="1538"/>
      <c r="AP75" s="1539">
        <v>0</v>
      </c>
      <c r="AQ75" s="1546">
        <f t="shared" si="10"/>
        <v>331.86666666666667</v>
      </c>
      <c r="AR75" s="1518"/>
      <c r="AS75" s="1541">
        <v>43231</v>
      </c>
      <c r="AT75" s="1542" t="s">
        <v>121</v>
      </c>
      <c r="AU75" s="1543">
        <v>10</v>
      </c>
      <c r="AV75" s="1542" t="s">
        <v>75</v>
      </c>
      <c r="AW75" s="1544">
        <v>6.67</v>
      </c>
      <c r="AX75" s="1543">
        <v>82.9</v>
      </c>
      <c r="AY75" s="1543">
        <v>3.633</v>
      </c>
      <c r="AZ75" s="1544">
        <v>1.9</v>
      </c>
      <c r="BA75" s="685">
        <v>2.1</v>
      </c>
      <c r="BB75" s="1544">
        <v>25.9</v>
      </c>
      <c r="BC75" s="1543">
        <v>759.9</v>
      </c>
      <c r="BD75" s="1544" t="s">
        <v>91</v>
      </c>
      <c r="BE75" s="1547"/>
    </row>
    <row r="76" spans="1:57" ht="18.75" thickBot="1">
      <c r="A76" s="693"/>
      <c r="B76" s="1548"/>
      <c r="C76" s="1549"/>
      <c r="D76" s="687" t="s">
        <v>206</v>
      </c>
      <c r="E76" s="1518">
        <v>0</v>
      </c>
      <c r="F76" s="691">
        <f>AVERAGE(F68:F75)</f>
        <v>11.6</v>
      </c>
      <c r="G76" s="691">
        <f t="shared" ref="G76:AP76" si="11">AVERAGE(G68:G75)</f>
        <v>26.416666666666664</v>
      </c>
      <c r="H76" s="691">
        <f t="shared" si="11"/>
        <v>1.9833333333333334</v>
      </c>
      <c r="I76" s="691">
        <f t="shared" si="11"/>
        <v>99.433333333333337</v>
      </c>
      <c r="J76" s="691">
        <f>AVERAGE(J68:J75)</f>
        <v>0</v>
      </c>
      <c r="K76" s="691"/>
      <c r="L76" s="691">
        <f>AVERAGE(L68:L75)</f>
        <v>0</v>
      </c>
      <c r="M76" s="691">
        <f t="shared" si="11"/>
        <v>0.33333333333333331</v>
      </c>
      <c r="N76" s="691">
        <f t="shared" si="11"/>
        <v>0.11666666666666667</v>
      </c>
      <c r="O76" s="691">
        <f>AVERAGE(O68:O75)</f>
        <v>3.3333333333333333E-2</v>
      </c>
      <c r="P76" s="691">
        <f t="shared" si="11"/>
        <v>0</v>
      </c>
      <c r="Q76" s="691">
        <f t="shared" si="11"/>
        <v>0</v>
      </c>
      <c r="R76" s="691">
        <f t="shared" si="11"/>
        <v>0</v>
      </c>
      <c r="S76" s="691"/>
      <c r="T76" s="691">
        <f>AVERAGE(T68:T75)</f>
        <v>0.13300000000000001</v>
      </c>
      <c r="U76" s="691"/>
      <c r="V76" s="691"/>
      <c r="W76" s="691">
        <f>AVERAGE(W68:W75)</f>
        <v>0</v>
      </c>
      <c r="X76" s="691">
        <f t="shared" si="11"/>
        <v>0</v>
      </c>
      <c r="Y76" s="691">
        <f>AVERAGE(Y68:Y75)</f>
        <v>0</v>
      </c>
      <c r="Z76" s="691">
        <f>AVERAGE(Z68:Z75)</f>
        <v>0</v>
      </c>
      <c r="AA76" s="691"/>
      <c r="AB76" s="691">
        <f>AVERAGE(AB68:AB75)</f>
        <v>1.6250000000000001E-2</v>
      </c>
      <c r="AC76" s="691">
        <f>AVERAGE(AC68:AC75)</f>
        <v>0</v>
      </c>
      <c r="AD76" s="691"/>
      <c r="AE76" s="691"/>
      <c r="AF76" s="691"/>
      <c r="AG76" s="691"/>
      <c r="AH76" s="691">
        <f>AVERAGE(AH68:AH75)</f>
        <v>0</v>
      </c>
      <c r="AI76" s="691">
        <f>AVERAGE(AI68:AI75)</f>
        <v>0</v>
      </c>
      <c r="AJ76" s="691"/>
      <c r="AK76" s="691"/>
      <c r="AL76" s="691">
        <f>AVERAGE(AL68:AL75)</f>
        <v>0</v>
      </c>
      <c r="AM76" s="691"/>
      <c r="AN76" s="691">
        <f t="shared" si="11"/>
        <v>0</v>
      </c>
      <c r="AO76" s="691"/>
      <c r="AP76" s="698">
        <f t="shared" si="11"/>
        <v>0</v>
      </c>
      <c r="AQ76" s="806">
        <f>SUM(AQ55:AQ75)</f>
        <v>2040.7933333333335</v>
      </c>
      <c r="AR76" s="1518"/>
      <c r="AS76" s="1535"/>
      <c r="AT76" s="1550"/>
      <c r="AU76" s="1545"/>
      <c r="AV76" s="1550"/>
      <c r="AW76" s="1551"/>
      <c r="AX76" s="1545"/>
      <c r="AY76" s="1545"/>
      <c r="AZ76" s="1551"/>
      <c r="BA76" s="686"/>
      <c r="BB76" s="1551"/>
      <c r="BC76" s="1545"/>
      <c r="BD76" s="1551"/>
      <c r="BE76" s="1548"/>
    </row>
    <row r="77" spans="1:57" ht="16.5" thickBot="1">
      <c r="A77" s="693"/>
      <c r="B77" s="1548"/>
      <c r="C77" s="1549"/>
      <c r="D77" s="1535"/>
      <c r="E77" s="1555"/>
      <c r="F77" s="1559"/>
      <c r="G77" s="1559"/>
      <c r="H77" s="1559"/>
      <c r="I77" s="1559"/>
      <c r="J77" s="1556"/>
      <c r="K77" s="1559"/>
      <c r="L77" s="1556"/>
      <c r="M77" s="1556"/>
      <c r="N77" s="1556"/>
      <c r="O77" s="1556"/>
      <c r="P77" s="1556"/>
      <c r="Q77" s="1556"/>
      <c r="R77" s="1556"/>
      <c r="S77" s="1556"/>
      <c r="T77" s="1556"/>
      <c r="U77" s="1556"/>
      <c r="W77" s="1556"/>
      <c r="X77" s="1556"/>
      <c r="Y77" s="1556"/>
      <c r="Z77" s="1556"/>
      <c r="AB77" s="1556"/>
      <c r="AC77" s="1556"/>
      <c r="AH77" s="1556"/>
      <c r="AI77" s="1556"/>
      <c r="AJ77" s="1556"/>
      <c r="AL77" s="1556"/>
      <c r="AN77" s="1556"/>
      <c r="AP77" s="1556"/>
      <c r="AQ77" s="1554"/>
      <c r="AR77" s="1552"/>
      <c r="AS77" s="1535"/>
      <c r="AT77" s="1550"/>
      <c r="AU77" s="1545"/>
      <c r="AV77" s="1550"/>
      <c r="AW77" s="1551"/>
      <c r="AX77" s="1545"/>
      <c r="AY77" s="1545"/>
      <c r="AZ77" s="1551"/>
      <c r="BA77" s="686"/>
      <c r="BB77" s="1551"/>
      <c r="BC77" s="1545"/>
      <c r="BD77" s="1551"/>
      <c r="BE77" s="1548"/>
    </row>
    <row r="78" spans="1:57" ht="15.75">
      <c r="A78" s="692">
        <v>1.8</v>
      </c>
      <c r="B78" s="1523" t="s">
        <v>128</v>
      </c>
      <c r="C78" s="1532">
        <v>43442</v>
      </c>
      <c r="D78" s="1537" t="s">
        <v>211</v>
      </c>
      <c r="E78" s="1518">
        <v>0</v>
      </c>
      <c r="F78" s="1538">
        <v>0.53333333333333333</v>
      </c>
      <c r="G78" s="1538">
        <v>0.13333333333333333</v>
      </c>
      <c r="H78" s="1538">
        <v>0</v>
      </c>
      <c r="I78" s="1538">
        <v>0</v>
      </c>
      <c r="J78" s="1538">
        <v>0</v>
      </c>
      <c r="K78" s="1538"/>
      <c r="L78" s="1538">
        <v>0</v>
      </c>
      <c r="M78" s="1538">
        <v>0</v>
      </c>
      <c r="N78" s="1538">
        <v>0</v>
      </c>
      <c r="O78" s="1538">
        <v>0</v>
      </c>
      <c r="P78" s="1538">
        <v>0</v>
      </c>
      <c r="Q78" s="1538">
        <v>0</v>
      </c>
      <c r="R78" s="1538">
        <v>0</v>
      </c>
      <c r="S78" s="1538"/>
      <c r="T78" s="1538">
        <v>0</v>
      </c>
      <c r="U78" s="1538"/>
      <c r="V78" s="1538"/>
      <c r="W78" s="1538">
        <v>0</v>
      </c>
      <c r="X78" s="1538">
        <v>0</v>
      </c>
      <c r="Y78" s="1538">
        <v>0</v>
      </c>
      <c r="Z78" s="1538">
        <v>0</v>
      </c>
      <c r="AA78" s="1538"/>
      <c r="AB78" s="1538">
        <v>0</v>
      </c>
      <c r="AC78" s="1538">
        <v>0</v>
      </c>
      <c r="AD78" s="1538"/>
      <c r="AE78" s="1538"/>
      <c r="AF78" s="1538"/>
      <c r="AG78" s="1538"/>
      <c r="AH78" s="1538">
        <v>0</v>
      </c>
      <c r="AI78" s="1538">
        <v>0</v>
      </c>
      <c r="AJ78" s="1538"/>
      <c r="AK78" s="1538"/>
      <c r="AL78" s="1538">
        <v>0</v>
      </c>
      <c r="AM78" s="1538"/>
      <c r="AN78" s="1538">
        <v>0</v>
      </c>
      <c r="AO78" s="1538"/>
      <c r="AP78" s="1539">
        <v>0</v>
      </c>
      <c r="AQ78" s="1540">
        <f t="shared" ref="AQ78:AQ85" si="12">SUM(F78:AP78)</f>
        <v>0.66666666666666663</v>
      </c>
      <c r="AR78" s="1518"/>
      <c r="AS78" s="1541">
        <v>43442</v>
      </c>
      <c r="AT78" s="1542" t="s">
        <v>128</v>
      </c>
      <c r="AU78" s="1543">
        <v>10</v>
      </c>
      <c r="AV78" s="1542" t="s">
        <v>75</v>
      </c>
      <c r="AW78" s="1544">
        <v>11.5</v>
      </c>
      <c r="AX78" s="1543">
        <v>122</v>
      </c>
      <c r="AY78" s="1543">
        <v>2.86</v>
      </c>
      <c r="AZ78" s="1544">
        <v>1.5</v>
      </c>
      <c r="BA78" s="685">
        <v>1.8</v>
      </c>
      <c r="BB78" s="1544">
        <v>18.100000000000001</v>
      </c>
      <c r="BC78" s="1543">
        <v>769.5</v>
      </c>
      <c r="BD78" s="1544">
        <v>8.1</v>
      </c>
      <c r="BE78" s="1547"/>
    </row>
    <row r="79" spans="1:57" ht="15.75">
      <c r="A79" s="692">
        <v>1.2</v>
      </c>
      <c r="B79" s="1523" t="s">
        <v>89</v>
      </c>
      <c r="C79" s="1532">
        <v>43178</v>
      </c>
      <c r="D79" s="1537" t="s">
        <v>211</v>
      </c>
      <c r="E79" s="1518">
        <v>0</v>
      </c>
      <c r="F79" s="1538">
        <v>0.93333333333333335</v>
      </c>
      <c r="G79" s="1538">
        <v>0.13333333333333333</v>
      </c>
      <c r="H79" s="1538">
        <v>0</v>
      </c>
      <c r="I79" s="1538">
        <v>0.13333333333333333</v>
      </c>
      <c r="J79" s="1538">
        <v>0</v>
      </c>
      <c r="K79" s="1538"/>
      <c r="L79" s="1538">
        <v>0</v>
      </c>
      <c r="M79" s="1538">
        <v>0</v>
      </c>
      <c r="N79" s="1538">
        <v>0</v>
      </c>
      <c r="O79" s="1538">
        <v>0</v>
      </c>
      <c r="P79" s="1538">
        <v>0</v>
      </c>
      <c r="Q79" s="1538">
        <v>0</v>
      </c>
      <c r="R79" s="1538">
        <v>0</v>
      </c>
      <c r="S79" s="1538"/>
      <c r="T79" s="1538">
        <v>0</v>
      </c>
      <c r="U79" s="1538"/>
      <c r="V79" s="1538"/>
      <c r="W79" s="1538">
        <v>0</v>
      </c>
      <c r="X79" s="1538">
        <v>0</v>
      </c>
      <c r="Y79" s="1538">
        <v>0</v>
      </c>
      <c r="Z79" s="1538">
        <v>0</v>
      </c>
      <c r="AA79" s="1538"/>
      <c r="AB79" s="1538">
        <v>0</v>
      </c>
      <c r="AC79" s="1538">
        <v>0</v>
      </c>
      <c r="AD79" s="1538"/>
      <c r="AE79" s="1538"/>
      <c r="AF79" s="1538"/>
      <c r="AG79" s="1538"/>
      <c r="AH79" s="1538">
        <v>0</v>
      </c>
      <c r="AI79" s="1538">
        <v>0</v>
      </c>
      <c r="AJ79" s="1538"/>
      <c r="AK79" s="1538"/>
      <c r="AL79" s="1538">
        <v>0</v>
      </c>
      <c r="AM79" s="1538"/>
      <c r="AN79" s="1538">
        <v>0</v>
      </c>
      <c r="AO79" s="1538"/>
      <c r="AP79" s="1539">
        <v>0</v>
      </c>
      <c r="AQ79" s="1546">
        <f t="shared" si="12"/>
        <v>1.2</v>
      </c>
      <c r="AR79" s="1518"/>
      <c r="AS79" s="1541">
        <v>43178</v>
      </c>
      <c r="AT79" s="1542" t="s">
        <v>89</v>
      </c>
      <c r="AU79" s="1543">
        <v>10</v>
      </c>
      <c r="AV79" s="1542" t="s">
        <v>75</v>
      </c>
      <c r="AW79" s="1544">
        <v>15.17</v>
      </c>
      <c r="AX79" s="1543">
        <v>156</v>
      </c>
      <c r="AY79" s="1543">
        <v>1.5009999999999999</v>
      </c>
      <c r="AZ79" s="1544">
        <v>0.9</v>
      </c>
      <c r="BA79" s="685">
        <v>1.2</v>
      </c>
      <c r="BB79" s="1544">
        <v>16.5</v>
      </c>
      <c r="BC79" s="1543">
        <v>762</v>
      </c>
      <c r="BD79" s="1544" t="s">
        <v>91</v>
      </c>
      <c r="BE79" s="1547"/>
    </row>
    <row r="80" spans="1:57" ht="15.75">
      <c r="A80" s="692">
        <v>1.1000000000000001</v>
      </c>
      <c r="B80" s="1523" t="s">
        <v>128</v>
      </c>
      <c r="C80" s="1532">
        <v>43202</v>
      </c>
      <c r="D80" s="1537" t="s">
        <v>211</v>
      </c>
      <c r="E80" s="1518">
        <v>0</v>
      </c>
      <c r="F80" s="1538">
        <v>1.3333333333333333</v>
      </c>
      <c r="G80" s="1538">
        <v>19.333333333333332</v>
      </c>
      <c r="H80" s="1538">
        <v>0.26666666666666666</v>
      </c>
      <c r="I80" s="1538">
        <v>89.333333333333329</v>
      </c>
      <c r="J80" s="1538">
        <v>0</v>
      </c>
      <c r="K80" s="1538"/>
      <c r="L80" s="1538">
        <v>0</v>
      </c>
      <c r="M80" s="1538">
        <v>0</v>
      </c>
      <c r="N80" s="1538">
        <v>0</v>
      </c>
      <c r="O80" s="1538">
        <v>0</v>
      </c>
      <c r="P80" s="1538">
        <v>0</v>
      </c>
      <c r="Q80" s="1538">
        <v>0</v>
      </c>
      <c r="R80" s="1538">
        <v>0</v>
      </c>
      <c r="S80" s="1538"/>
      <c r="T80" s="1538">
        <v>0</v>
      </c>
      <c r="U80" s="1538"/>
      <c r="V80" s="1538"/>
      <c r="W80" s="1538">
        <v>0</v>
      </c>
      <c r="X80" s="1538">
        <v>0</v>
      </c>
      <c r="Y80" s="1538">
        <v>0</v>
      </c>
      <c r="Z80" s="1538">
        <v>0</v>
      </c>
      <c r="AA80" s="1538"/>
      <c r="AB80" s="1538">
        <v>0</v>
      </c>
      <c r="AC80" s="1538">
        <v>0</v>
      </c>
      <c r="AD80" s="1538"/>
      <c r="AE80" s="1538"/>
      <c r="AF80" s="1538"/>
      <c r="AG80" s="1538"/>
      <c r="AH80" s="1538">
        <v>0</v>
      </c>
      <c r="AI80" s="1538">
        <v>0</v>
      </c>
      <c r="AJ80" s="1538"/>
      <c r="AK80" s="1538"/>
      <c r="AL80" s="1538">
        <v>0</v>
      </c>
      <c r="AM80" s="1538"/>
      <c r="AN80" s="1538">
        <v>0</v>
      </c>
      <c r="AO80" s="1538"/>
      <c r="AP80" s="1539">
        <v>0</v>
      </c>
      <c r="AQ80" s="1546">
        <f t="shared" si="12"/>
        <v>110.26666666666665</v>
      </c>
      <c r="AR80" s="1518"/>
      <c r="AS80" s="1541">
        <v>43202</v>
      </c>
      <c r="AT80" s="1542" t="s">
        <v>128</v>
      </c>
      <c r="AU80" s="1543">
        <v>10</v>
      </c>
      <c r="AV80" s="1542" t="s">
        <v>75</v>
      </c>
      <c r="AW80" s="1544">
        <v>8.6</v>
      </c>
      <c r="AX80" s="1543">
        <v>99</v>
      </c>
      <c r="AY80" s="1543">
        <v>2.12</v>
      </c>
      <c r="AZ80" s="1544">
        <v>1.1000000000000001</v>
      </c>
      <c r="BA80" s="685">
        <v>1.1000000000000001</v>
      </c>
      <c r="BB80" s="1544">
        <v>22.5</v>
      </c>
      <c r="BC80" s="1543">
        <v>764</v>
      </c>
      <c r="BD80" s="1544">
        <v>10</v>
      </c>
      <c r="BE80" s="1547"/>
    </row>
    <row r="81" spans="1:57" ht="15.75">
      <c r="A81" s="692">
        <v>0.63</v>
      </c>
      <c r="B81" s="1523" t="s">
        <v>118</v>
      </c>
      <c r="C81" s="1532">
        <v>43178</v>
      </c>
      <c r="D81" s="1537" t="s">
        <v>211</v>
      </c>
      <c r="E81" s="1518">
        <v>0</v>
      </c>
      <c r="F81" s="1538">
        <v>0.93333333333333335</v>
      </c>
      <c r="G81" s="1538">
        <v>0.93333333333333335</v>
      </c>
      <c r="H81" s="1538">
        <v>0</v>
      </c>
      <c r="I81" s="1538">
        <v>2.8</v>
      </c>
      <c r="J81" s="1538">
        <v>0</v>
      </c>
      <c r="K81" s="1538"/>
      <c r="L81" s="1538">
        <v>0</v>
      </c>
      <c r="M81" s="1538">
        <v>0</v>
      </c>
      <c r="N81" s="1538">
        <v>0</v>
      </c>
      <c r="O81" s="1538">
        <v>0</v>
      </c>
      <c r="P81" s="1538">
        <v>0</v>
      </c>
      <c r="Q81" s="1538">
        <v>0</v>
      </c>
      <c r="R81" s="1538">
        <v>0</v>
      </c>
      <c r="S81" s="1538"/>
      <c r="T81" s="1538">
        <v>0</v>
      </c>
      <c r="U81" s="1538"/>
      <c r="V81" s="1538"/>
      <c r="W81" s="1538">
        <v>0</v>
      </c>
      <c r="X81" s="1538">
        <v>0</v>
      </c>
      <c r="Y81" s="1538">
        <v>0</v>
      </c>
      <c r="Z81" s="1538">
        <v>0</v>
      </c>
      <c r="AA81" s="1538"/>
      <c r="AB81" s="1538">
        <v>0</v>
      </c>
      <c r="AC81" s="1538">
        <v>0</v>
      </c>
      <c r="AD81" s="1538"/>
      <c r="AE81" s="1538"/>
      <c r="AF81" s="1538"/>
      <c r="AG81" s="1538"/>
      <c r="AH81" s="1538">
        <v>0</v>
      </c>
      <c r="AI81" s="1538">
        <v>0</v>
      </c>
      <c r="AJ81" s="1538"/>
      <c r="AK81" s="1538"/>
      <c r="AL81" s="1538">
        <v>0</v>
      </c>
      <c r="AM81" s="1538"/>
      <c r="AN81" s="1538">
        <v>0</v>
      </c>
      <c r="AO81" s="1538"/>
      <c r="AP81" s="1539">
        <v>0</v>
      </c>
      <c r="AQ81" s="1546">
        <f t="shared" si="12"/>
        <v>4.6666666666666661</v>
      </c>
      <c r="AR81" s="1518"/>
      <c r="AS81" s="1541">
        <v>43178</v>
      </c>
      <c r="AT81" s="1542" t="s">
        <v>118</v>
      </c>
      <c r="AU81" s="1543">
        <v>10</v>
      </c>
      <c r="AV81" s="1542" t="s">
        <v>75</v>
      </c>
      <c r="AW81" s="1544">
        <v>8.3800000000000008</v>
      </c>
      <c r="AX81" s="1543">
        <v>81.8</v>
      </c>
      <c r="AY81" s="1543">
        <v>0.76600000000000001</v>
      </c>
      <c r="AZ81" s="1544">
        <v>0.5</v>
      </c>
      <c r="BA81" s="685">
        <v>0.63</v>
      </c>
      <c r="BB81" s="1544">
        <v>14.1</v>
      </c>
      <c r="BC81" s="1543">
        <v>762</v>
      </c>
      <c r="BD81" s="1544" t="s">
        <v>91</v>
      </c>
      <c r="BE81" s="1547"/>
    </row>
    <row r="82" spans="1:57" ht="15.75">
      <c r="A82" s="692">
        <v>0.56000000000000005</v>
      </c>
      <c r="B82" s="1523" t="s">
        <v>118</v>
      </c>
      <c r="C82" s="1532">
        <v>43202</v>
      </c>
      <c r="D82" s="1537" t="s">
        <v>211</v>
      </c>
      <c r="E82" s="1518">
        <v>0</v>
      </c>
      <c r="F82" s="1538">
        <v>44.533333333333331</v>
      </c>
      <c r="G82" s="1538">
        <v>11.466666666666667</v>
      </c>
      <c r="H82" s="1538">
        <v>0</v>
      </c>
      <c r="I82" s="1538">
        <v>464</v>
      </c>
      <c r="J82" s="1538">
        <v>0</v>
      </c>
      <c r="K82" s="1538"/>
      <c r="L82" s="1538">
        <v>0</v>
      </c>
      <c r="M82" s="1538">
        <v>0</v>
      </c>
      <c r="N82" s="1538">
        <v>0</v>
      </c>
      <c r="O82" s="1538">
        <v>0</v>
      </c>
      <c r="P82" s="1538">
        <v>0</v>
      </c>
      <c r="Q82" s="1538">
        <v>0</v>
      </c>
      <c r="R82" s="1538">
        <v>0</v>
      </c>
      <c r="S82" s="1538"/>
      <c r="T82" s="1538">
        <v>0</v>
      </c>
      <c r="U82" s="1538"/>
      <c r="V82" s="1538"/>
      <c r="W82" s="1538">
        <v>0</v>
      </c>
      <c r="X82" s="1538">
        <v>0</v>
      </c>
      <c r="Y82" s="1538">
        <v>0</v>
      </c>
      <c r="Z82" s="1538">
        <v>0</v>
      </c>
      <c r="AA82" s="1538"/>
      <c r="AB82" s="1538">
        <v>0</v>
      </c>
      <c r="AC82" s="1538">
        <v>0</v>
      </c>
      <c r="AD82" s="1538"/>
      <c r="AE82" s="1538"/>
      <c r="AF82" s="1538"/>
      <c r="AG82" s="1538"/>
      <c r="AH82" s="1538">
        <v>0</v>
      </c>
      <c r="AI82" s="1538">
        <v>0</v>
      </c>
      <c r="AJ82" s="1538"/>
      <c r="AK82" s="1538"/>
      <c r="AL82" s="1538">
        <v>0</v>
      </c>
      <c r="AM82" s="1538"/>
      <c r="AN82" s="1538">
        <v>0</v>
      </c>
      <c r="AO82" s="1538"/>
      <c r="AP82" s="1539">
        <v>0</v>
      </c>
      <c r="AQ82" s="1546">
        <f t="shared" si="12"/>
        <v>520</v>
      </c>
      <c r="AR82" s="1518"/>
      <c r="AS82" s="1541">
        <v>43202</v>
      </c>
      <c r="AT82" s="1542" t="s">
        <v>118</v>
      </c>
      <c r="AU82" s="1543">
        <v>10</v>
      </c>
      <c r="AV82" s="1542" t="s">
        <v>75</v>
      </c>
      <c r="AW82" s="1544">
        <v>6</v>
      </c>
      <c r="AX82" s="1543">
        <v>67</v>
      </c>
      <c r="AY82" s="1543">
        <v>0.93799999999999994</v>
      </c>
      <c r="AZ82" s="1544">
        <v>0.7</v>
      </c>
      <c r="BA82" s="685">
        <v>0.56000000000000005</v>
      </c>
      <c r="BB82" s="1544">
        <v>19.600000000000001</v>
      </c>
      <c r="BC82" s="1543">
        <v>764</v>
      </c>
      <c r="BD82" s="1544">
        <v>9.3000000000000007</v>
      </c>
      <c r="BE82" s="1547"/>
    </row>
    <row r="83" spans="1:57" ht="15.75">
      <c r="A83" s="692">
        <v>0.53</v>
      </c>
      <c r="B83" s="1523" t="s">
        <v>101</v>
      </c>
      <c r="C83" s="1532">
        <v>43210</v>
      </c>
      <c r="D83" s="1537" t="s">
        <v>211</v>
      </c>
      <c r="E83" s="1518">
        <v>0</v>
      </c>
      <c r="F83" s="1538">
        <v>1.4666666666666666</v>
      </c>
      <c r="G83" s="1538">
        <v>6.4</v>
      </c>
      <c r="H83" s="1538">
        <v>0.8</v>
      </c>
      <c r="I83" s="1538">
        <v>144</v>
      </c>
      <c r="J83" s="1538">
        <v>0</v>
      </c>
      <c r="K83" s="1538"/>
      <c r="L83" s="1538">
        <v>0</v>
      </c>
      <c r="M83" s="1538">
        <v>0</v>
      </c>
      <c r="N83" s="1538">
        <v>0</v>
      </c>
      <c r="O83" s="1538">
        <v>0</v>
      </c>
      <c r="P83" s="1538">
        <v>0</v>
      </c>
      <c r="Q83" s="1538">
        <v>0</v>
      </c>
      <c r="R83" s="1538">
        <v>0</v>
      </c>
      <c r="S83" s="1538"/>
      <c r="T83" s="1538">
        <v>0</v>
      </c>
      <c r="U83" s="1538"/>
      <c r="V83" s="1538"/>
      <c r="W83" s="1538">
        <v>0</v>
      </c>
      <c r="X83" s="1538">
        <v>0</v>
      </c>
      <c r="Y83" s="1538">
        <v>0</v>
      </c>
      <c r="Z83" s="1538">
        <v>0</v>
      </c>
      <c r="AA83" s="1538"/>
      <c r="AB83" s="1538">
        <v>0</v>
      </c>
      <c r="AC83" s="1538">
        <v>0</v>
      </c>
      <c r="AD83" s="1538"/>
      <c r="AE83" s="1538"/>
      <c r="AF83" s="1538"/>
      <c r="AG83" s="1538"/>
      <c r="AH83" s="1538">
        <v>0</v>
      </c>
      <c r="AI83" s="1538">
        <v>0</v>
      </c>
      <c r="AJ83" s="1538"/>
      <c r="AK83" s="1538"/>
      <c r="AL83" s="1538">
        <v>0</v>
      </c>
      <c r="AM83" s="1538"/>
      <c r="AN83" s="1538">
        <v>0</v>
      </c>
      <c r="AO83" s="1538"/>
      <c r="AP83" s="1539">
        <v>0</v>
      </c>
      <c r="AQ83" s="1546">
        <f t="shared" si="12"/>
        <v>152.66666666666666</v>
      </c>
      <c r="AR83" s="1518"/>
      <c r="AS83" s="1541">
        <v>43210</v>
      </c>
      <c r="AT83" s="1542" t="s">
        <v>101</v>
      </c>
      <c r="AU83" s="1543">
        <v>10</v>
      </c>
      <c r="AV83" s="1542" t="s">
        <v>75</v>
      </c>
      <c r="AW83" s="1544">
        <v>8.6</v>
      </c>
      <c r="AX83" s="1543">
        <v>97</v>
      </c>
      <c r="AY83" s="1543">
        <v>1.0900000000000001</v>
      </c>
      <c r="AZ83" s="1544">
        <v>0.5</v>
      </c>
      <c r="BA83" s="685">
        <v>0.53</v>
      </c>
      <c r="BB83" s="1544">
        <v>21.4</v>
      </c>
      <c r="BC83" s="1543">
        <v>764</v>
      </c>
      <c r="BD83" s="1544">
        <v>9.8000000000000007</v>
      </c>
      <c r="BE83" s="1547"/>
    </row>
    <row r="84" spans="1:57" ht="15.75">
      <c r="A84" s="692">
        <v>0.53</v>
      </c>
      <c r="B84" s="1523" t="s">
        <v>85</v>
      </c>
      <c r="C84" s="1532">
        <v>43210</v>
      </c>
      <c r="D84" s="1537" t="s">
        <v>211</v>
      </c>
      <c r="E84" s="1518">
        <v>0</v>
      </c>
      <c r="F84" s="1538">
        <v>0.26666666666666666</v>
      </c>
      <c r="G84" s="1538">
        <v>26.133333333333333</v>
      </c>
      <c r="H84" s="1538">
        <v>0</v>
      </c>
      <c r="I84" s="1538">
        <v>103.86666666666666</v>
      </c>
      <c r="J84" s="1538">
        <v>0</v>
      </c>
      <c r="K84" s="1538"/>
      <c r="L84" s="1538">
        <v>0</v>
      </c>
      <c r="M84" s="1538">
        <v>0.26666666666666666</v>
      </c>
      <c r="N84" s="1538">
        <v>0</v>
      </c>
      <c r="O84" s="1538">
        <v>0</v>
      </c>
      <c r="P84" s="1538">
        <v>0</v>
      </c>
      <c r="Q84" s="1538">
        <v>0</v>
      </c>
      <c r="R84" s="1538">
        <v>0</v>
      </c>
      <c r="S84" s="1538"/>
      <c r="T84" s="1538">
        <v>0</v>
      </c>
      <c r="U84" s="1538"/>
      <c r="V84" s="1538"/>
      <c r="W84" s="1538">
        <v>0</v>
      </c>
      <c r="X84" s="1538">
        <v>0</v>
      </c>
      <c r="Y84" s="1538">
        <v>0</v>
      </c>
      <c r="Z84" s="1538">
        <v>0</v>
      </c>
      <c r="AA84" s="1538"/>
      <c r="AB84" s="1538">
        <v>0</v>
      </c>
      <c r="AC84" s="1538">
        <v>0</v>
      </c>
      <c r="AD84" s="1538"/>
      <c r="AE84" s="1538"/>
      <c r="AF84" s="1538"/>
      <c r="AG84" s="1538"/>
      <c r="AH84" s="1538">
        <v>0</v>
      </c>
      <c r="AI84" s="1538">
        <v>0</v>
      </c>
      <c r="AJ84" s="1538"/>
      <c r="AK84" s="1538"/>
      <c r="AL84" s="1538">
        <v>0</v>
      </c>
      <c r="AM84" s="1538"/>
      <c r="AN84" s="1538">
        <v>0</v>
      </c>
      <c r="AO84" s="1538"/>
      <c r="AP84" s="1539">
        <v>0</v>
      </c>
      <c r="AQ84" s="1546">
        <f t="shared" si="12"/>
        <v>130.53333333333333</v>
      </c>
      <c r="AR84" s="1518"/>
      <c r="AS84" s="1541">
        <v>43210</v>
      </c>
      <c r="AT84" s="1542" t="s">
        <v>85</v>
      </c>
      <c r="AU84" s="1543">
        <v>10</v>
      </c>
      <c r="AV84" s="1542" t="s">
        <v>75</v>
      </c>
      <c r="AW84" s="1544">
        <v>8.8000000000000007</v>
      </c>
      <c r="AX84" s="1543">
        <v>99</v>
      </c>
      <c r="AY84" s="1543">
        <v>1.1499999999999999</v>
      </c>
      <c r="AZ84" s="1544">
        <v>0.6</v>
      </c>
      <c r="BA84" s="685">
        <v>0.53</v>
      </c>
      <c r="BB84" s="1544">
        <v>21.3</v>
      </c>
      <c r="BC84" s="1543">
        <v>764.5</v>
      </c>
      <c r="BD84" s="1544">
        <v>10.1</v>
      </c>
      <c r="BE84" s="1547"/>
    </row>
    <row r="85" spans="1:57" ht="15.75">
      <c r="A85" s="692">
        <v>0</v>
      </c>
      <c r="B85" s="1523" t="s">
        <v>92</v>
      </c>
      <c r="C85" s="1532">
        <v>43406</v>
      </c>
      <c r="D85" s="1537" t="s">
        <v>74</v>
      </c>
      <c r="E85" s="1518">
        <v>0</v>
      </c>
      <c r="F85" s="1538">
        <v>0</v>
      </c>
      <c r="G85" s="1538">
        <v>0.93333333333333335</v>
      </c>
      <c r="H85" s="1538">
        <v>6.2666666666666666</v>
      </c>
      <c r="I85" s="1538">
        <v>0</v>
      </c>
      <c r="J85" s="1538">
        <v>0</v>
      </c>
      <c r="K85" s="1538"/>
      <c r="L85" s="1538">
        <v>0</v>
      </c>
      <c r="M85" s="1538">
        <v>0</v>
      </c>
      <c r="N85" s="1538">
        <v>0.13333333333333333</v>
      </c>
      <c r="O85" s="1538">
        <v>0</v>
      </c>
      <c r="P85" s="1538">
        <v>0</v>
      </c>
      <c r="Q85" s="1538">
        <v>0</v>
      </c>
      <c r="R85" s="1538">
        <v>0</v>
      </c>
      <c r="S85" s="1538"/>
      <c r="T85" s="1538">
        <v>0</v>
      </c>
      <c r="U85" s="1538"/>
      <c r="V85" s="1538"/>
      <c r="W85" s="1538">
        <v>0</v>
      </c>
      <c r="X85" s="1538">
        <v>0</v>
      </c>
      <c r="Y85" s="1538">
        <v>0</v>
      </c>
      <c r="Z85" s="1538">
        <v>0</v>
      </c>
      <c r="AA85" s="1538"/>
      <c r="AB85" s="1538">
        <v>0</v>
      </c>
      <c r="AC85" s="1538">
        <v>0</v>
      </c>
      <c r="AD85" s="1538"/>
      <c r="AE85" s="1538"/>
      <c r="AF85" s="1538"/>
      <c r="AG85" s="1538"/>
      <c r="AH85" s="1538">
        <v>0</v>
      </c>
      <c r="AI85" s="1538">
        <v>0</v>
      </c>
      <c r="AJ85" s="1538"/>
      <c r="AK85" s="1538"/>
      <c r="AL85" s="1538">
        <v>0</v>
      </c>
      <c r="AM85" s="1538"/>
      <c r="AN85" s="1538">
        <v>0</v>
      </c>
      <c r="AO85" s="1538"/>
      <c r="AP85" s="1539">
        <v>0</v>
      </c>
      <c r="AQ85" s="1546">
        <f t="shared" si="12"/>
        <v>7.3333333333333339</v>
      </c>
      <c r="AR85" s="1518"/>
      <c r="AS85" s="1541">
        <v>43406</v>
      </c>
      <c r="AT85" s="1542" t="s">
        <v>92</v>
      </c>
      <c r="AU85" s="1543">
        <v>10</v>
      </c>
      <c r="AV85" s="1542" t="s">
        <v>313</v>
      </c>
      <c r="AW85" s="1544">
        <v>7.53</v>
      </c>
      <c r="AX85" s="1543">
        <v>87.3</v>
      </c>
      <c r="AY85" s="1543">
        <v>3.1E-2</v>
      </c>
      <c r="AZ85" s="1544">
        <v>0</v>
      </c>
      <c r="BA85" s="685">
        <v>0</v>
      </c>
      <c r="BB85" s="1544">
        <v>22.7</v>
      </c>
      <c r="BC85" s="1543">
        <v>761.49199999999996</v>
      </c>
      <c r="BD85" s="1544" t="s">
        <v>91</v>
      </c>
      <c r="BE85" s="1547"/>
    </row>
    <row r="86" spans="1:57" ht="18.75" thickBot="1">
      <c r="A86" s="694"/>
      <c r="B86" s="1560"/>
      <c r="C86" s="1561"/>
      <c r="D86" s="687" t="s">
        <v>206</v>
      </c>
      <c r="E86" s="1518">
        <v>0</v>
      </c>
      <c r="F86" s="691">
        <f>AVERAGE(F78:F85)</f>
        <v>6.25</v>
      </c>
      <c r="G86" s="691">
        <f t="shared" ref="G86:AP86" si="13">AVERAGE(G78:G85)</f>
        <v>8.1833333333333336</v>
      </c>
      <c r="H86" s="691">
        <f t="shared" si="13"/>
        <v>0.91666666666666663</v>
      </c>
      <c r="I86" s="691">
        <f t="shared" si="13"/>
        <v>100.51666666666667</v>
      </c>
      <c r="J86" s="691">
        <f>AVERAGE(J78:J85)</f>
        <v>0</v>
      </c>
      <c r="K86" s="691"/>
      <c r="L86" s="691">
        <f>AVERAGE(L78:L85)</f>
        <v>0</v>
      </c>
      <c r="M86" s="691">
        <f t="shared" si="13"/>
        <v>3.3333333333333333E-2</v>
      </c>
      <c r="N86" s="691">
        <f t="shared" si="13"/>
        <v>1.6666666666666666E-2</v>
      </c>
      <c r="O86" s="691">
        <f>AVERAGE(O78:O85)</f>
        <v>0</v>
      </c>
      <c r="P86" s="691">
        <f t="shared" si="13"/>
        <v>0</v>
      </c>
      <c r="Q86" s="691">
        <f t="shared" si="13"/>
        <v>0</v>
      </c>
      <c r="R86" s="691">
        <f t="shared" si="13"/>
        <v>0</v>
      </c>
      <c r="S86" s="691"/>
      <c r="T86" s="691">
        <f>AVERAGE(T78:T85)</f>
        <v>0</v>
      </c>
      <c r="U86" s="691"/>
      <c r="V86" s="691"/>
      <c r="W86" s="691">
        <f>AVERAGE(W78:W85)</f>
        <v>0</v>
      </c>
      <c r="X86" s="691">
        <f t="shared" si="13"/>
        <v>0</v>
      </c>
      <c r="Y86" s="691">
        <f>AVERAGE(Y78:Y85)</f>
        <v>0</v>
      </c>
      <c r="Z86" s="691">
        <f>AVERAGE(Z78:Z85)</f>
        <v>0</v>
      </c>
      <c r="AA86" s="691"/>
      <c r="AB86" s="691">
        <f>AVERAGE(AB78:AB85)</f>
        <v>0</v>
      </c>
      <c r="AC86" s="691">
        <f>AVERAGE(AC78:AC85)</f>
        <v>0</v>
      </c>
      <c r="AD86" s="691"/>
      <c r="AE86" s="691"/>
      <c r="AF86" s="691"/>
      <c r="AG86" s="691"/>
      <c r="AH86" s="691">
        <f>AVERAGE(AH78:AH85)</f>
        <v>0</v>
      </c>
      <c r="AI86" s="691">
        <f>AVERAGE(AI78:AI85)</f>
        <v>0</v>
      </c>
      <c r="AJ86" s="691"/>
      <c r="AK86" s="691"/>
      <c r="AL86" s="691">
        <f>AVERAGE(AL78:AL85)</f>
        <v>0</v>
      </c>
      <c r="AM86" s="691"/>
      <c r="AN86" s="691">
        <f t="shared" si="13"/>
        <v>0</v>
      </c>
      <c r="AO86" s="691"/>
      <c r="AP86" s="698">
        <f t="shared" si="13"/>
        <v>0</v>
      </c>
      <c r="AQ86" s="806">
        <f>SUM(AQ78:AQ85)</f>
        <v>927.33333333333326</v>
      </c>
      <c r="AR86" s="1518"/>
      <c r="AS86" s="1562"/>
      <c r="AT86" s="1563"/>
      <c r="AU86" s="1564"/>
      <c r="AV86" s="1563"/>
      <c r="AW86" s="1565"/>
      <c r="AX86" s="1564"/>
      <c r="AY86" s="1566"/>
      <c r="AZ86" s="1565"/>
      <c r="BA86" s="689"/>
      <c r="BB86" s="1565"/>
      <c r="BC86" s="1564"/>
      <c r="BD86" s="1565"/>
      <c r="BE86" s="1560"/>
    </row>
    <row r="87" spans="1:57" ht="18.75" thickBot="1">
      <c r="A87" s="694"/>
      <c r="B87" s="1567"/>
      <c r="C87" s="1568"/>
      <c r="D87" s="1011" t="s">
        <v>319</v>
      </c>
      <c r="E87" s="1569"/>
      <c r="F87" s="807">
        <f>SUM(F4:F11,F14:F24,F27:F52,F55:F75,F78:F85)</f>
        <v>612.53333333333319</v>
      </c>
      <c r="G87" s="807">
        <f t="shared" ref="G87:J87" si="14">SUM(G4:G11,G14:G24,G27:G52,G55:G75,G78:G85)</f>
        <v>3814.9333333333334</v>
      </c>
      <c r="H87" s="807">
        <f t="shared" si="14"/>
        <v>642.39999999999975</v>
      </c>
      <c r="I87" s="807">
        <f t="shared" si="14"/>
        <v>1759.9999999999998</v>
      </c>
      <c r="J87" s="808">
        <f t="shared" si="14"/>
        <v>2</v>
      </c>
      <c r="K87" s="808"/>
      <c r="L87" s="808">
        <f t="shared" ref="L87:R87" si="15">SUM(L4:L11,L14:L24,L27:L52,L55:L75,L78:L85)</f>
        <v>2.2666666666666666</v>
      </c>
      <c r="M87" s="808">
        <f t="shared" si="15"/>
        <v>12.000000000000002</v>
      </c>
      <c r="N87" s="808">
        <f t="shared" si="15"/>
        <v>10.933333333333332</v>
      </c>
      <c r="O87" s="808">
        <f t="shared" si="15"/>
        <v>5.4666666666666668</v>
      </c>
      <c r="P87" s="808">
        <f t="shared" si="15"/>
        <v>24.4</v>
      </c>
      <c r="Q87" s="808">
        <f t="shared" si="15"/>
        <v>0.66666666666666674</v>
      </c>
      <c r="R87" s="808">
        <f t="shared" si="15"/>
        <v>0</v>
      </c>
      <c r="S87" s="808"/>
      <c r="T87" s="808">
        <f>SUM(T4:T11,T14:T24,T27:T52,T55:T75,T78:T85)</f>
        <v>1.3640000000000001</v>
      </c>
      <c r="U87" s="808"/>
      <c r="V87" s="808"/>
      <c r="W87" s="808">
        <f t="shared" ref="W87:Z87" si="16">SUM(W4:W11,W14:W24,W27:W52,W55:W75,W78:W85)</f>
        <v>0</v>
      </c>
      <c r="X87" s="808">
        <f t="shared" si="16"/>
        <v>0</v>
      </c>
      <c r="Y87" s="808">
        <f t="shared" si="16"/>
        <v>0</v>
      </c>
      <c r="Z87" s="808">
        <f t="shared" si="16"/>
        <v>0</v>
      </c>
      <c r="AA87" s="808"/>
      <c r="AB87" s="808">
        <f t="shared" ref="AB87:AC87" si="17">SUM(AB4:AB11,AB14:AB24,AB27:AB52,AB55:AB75,AB78:AB85)</f>
        <v>0.39600000000000002</v>
      </c>
      <c r="AC87" s="808">
        <f t="shared" si="17"/>
        <v>0</v>
      </c>
      <c r="AD87" s="808"/>
      <c r="AE87" s="808"/>
      <c r="AF87" s="808"/>
      <c r="AG87" s="808"/>
      <c r="AH87" s="808">
        <f t="shared" ref="AH87:AI87" si="18">SUM(AH4:AH11,AH14:AH24,AH27:AH52,AH55:AH75,AH78:AH85)</f>
        <v>0.23300000000000001</v>
      </c>
      <c r="AI87" s="808">
        <f t="shared" si="18"/>
        <v>0</v>
      </c>
      <c r="AJ87" s="808"/>
      <c r="AK87" s="808"/>
      <c r="AL87" s="808">
        <f>SUM(AL4:AL11,AL14:AL24,AL27:AL52,AL55:AL75,AL78:AL85)</f>
        <v>0.13300000000000001</v>
      </c>
      <c r="AM87" s="808"/>
      <c r="AN87" s="808">
        <f>SUM(AN4:AN11,AN14:AN24,AN27:AN52,AN55:AN75,AN78:AN85)</f>
        <v>0.4</v>
      </c>
      <c r="AO87" s="808"/>
      <c r="AP87" s="808">
        <f>SUM(AP4:AP11,AP14:AP24,AP27:AP52,AP55:AP75,AP78:AP85)</f>
        <v>0.13333333333333333</v>
      </c>
      <c r="AQ87" s="731">
        <f>AQ12+AQ25+AQ53+AQ76+AQ86</f>
        <v>6890.2593333333325</v>
      </c>
      <c r="AR87" s="1518"/>
      <c r="AS87" s="1008" t="s">
        <v>320</v>
      </c>
      <c r="AT87" s="1570"/>
      <c r="AU87" s="1571"/>
      <c r="AV87" s="1563"/>
      <c r="AW87" s="1565"/>
      <c r="AX87" s="1564"/>
      <c r="AY87" s="1566"/>
      <c r="AZ87" s="1565"/>
      <c r="BA87" s="689"/>
      <c r="BB87" s="1565"/>
      <c r="BC87" s="1564"/>
      <c r="BD87" s="1565"/>
      <c r="BE87" s="1560"/>
    </row>
    <row r="88" spans="1:57" ht="18.75" thickBot="1">
      <c r="A88" s="999"/>
      <c r="B88" s="1572"/>
      <c r="C88" s="1573"/>
      <c r="D88" s="1000" t="s">
        <v>321</v>
      </c>
      <c r="E88" s="1518"/>
      <c r="F88" s="1001">
        <f>AVERAGE(F4:F11,F14:F24,F27:F52,F55:F75,F78:F85)</f>
        <v>8.2774774774774755</v>
      </c>
      <c r="G88" s="1001">
        <f>AVERAGE(G4:G11,G14:G24,G27:G52,G55:G75,G78:G85)</f>
        <v>51.553153153153154</v>
      </c>
      <c r="H88" s="1001">
        <f t="shared" ref="H88:J88" si="19">AVERAGE(H4:H11,H14:H24,H27:H52,H55:H75,H78:H85)</f>
        <v>8.6810810810810786</v>
      </c>
      <c r="I88" s="1001">
        <f t="shared" si="19"/>
        <v>23.783783783783782</v>
      </c>
      <c r="J88" s="1001">
        <f t="shared" si="19"/>
        <v>2.7027027027027029E-2</v>
      </c>
      <c r="K88" s="1001"/>
      <c r="L88" s="1001">
        <f t="shared" ref="L88:R88" si="20">AVERAGE(L4:L11,L14:L24,L27:L52,L55:L75,L78:L85)</f>
        <v>3.063063063063063E-2</v>
      </c>
      <c r="M88" s="1001">
        <f t="shared" si="20"/>
        <v>0.1621621621621622</v>
      </c>
      <c r="N88" s="1001">
        <f t="shared" si="20"/>
        <v>0.14774774774774774</v>
      </c>
      <c r="O88" s="1001">
        <f t="shared" si="20"/>
        <v>7.3873873873873869E-2</v>
      </c>
      <c r="P88" s="1001">
        <f t="shared" si="20"/>
        <v>0.32972972972972969</v>
      </c>
      <c r="Q88" s="1001">
        <f t="shared" si="20"/>
        <v>9.0090090090090107E-3</v>
      </c>
      <c r="R88" s="1001">
        <f t="shared" si="20"/>
        <v>0</v>
      </c>
      <c r="S88" s="1001"/>
      <c r="T88" s="1001">
        <f>AVERAGE(T4:T11,T14:T24,T27:T52,T55:T75,T78:T85)</f>
        <v>1.8432432432432432E-2</v>
      </c>
      <c r="U88" s="1001"/>
      <c r="V88" s="1001"/>
      <c r="W88" s="1001">
        <f t="shared" ref="W88:Z88" si="21">AVERAGE(W4:W11,W14:W24,W27:W52,W55:W75,W78:W85)</f>
        <v>0</v>
      </c>
      <c r="X88" s="1001">
        <f t="shared" si="21"/>
        <v>0</v>
      </c>
      <c r="Y88" s="1001">
        <f t="shared" si="21"/>
        <v>0</v>
      </c>
      <c r="Z88" s="1001">
        <f t="shared" si="21"/>
        <v>0</v>
      </c>
      <c r="AA88" s="1001"/>
      <c r="AB88" s="1001">
        <f t="shared" ref="AB88:AC88" si="22">AVERAGE(AB4:AB11,AB14:AB24,AB27:AB52,AB55:AB75,AB78:AB85)</f>
        <v>5.3513513513513515E-3</v>
      </c>
      <c r="AC88" s="1001">
        <f t="shared" si="22"/>
        <v>0</v>
      </c>
      <c r="AD88" s="1001"/>
      <c r="AE88" s="1001"/>
      <c r="AF88" s="1001"/>
      <c r="AG88" s="1001"/>
      <c r="AH88" s="1001">
        <f t="shared" ref="AH88:AI88" si="23">AVERAGE(AH4:AH11,AH14:AH24,AH27:AH52,AH55:AH75,AH78:AH85)</f>
        <v>3.1486486486486487E-3</v>
      </c>
      <c r="AI88" s="1001">
        <f t="shared" si="23"/>
        <v>0</v>
      </c>
      <c r="AJ88" s="1001"/>
      <c r="AK88" s="1001"/>
      <c r="AL88" s="1001">
        <f>AVERAGE(AL4:AL11,AL14:AL24,AL27:AL52,AL55:AL75,AL78:AL85)</f>
        <v>1.7972972972972975E-3</v>
      </c>
      <c r="AM88" s="1001"/>
      <c r="AN88" s="1001">
        <f>AVERAGE(AN4:AN11,AN14:AN24,AN27:AN52,AN55:AN75,AN78:AN85)</f>
        <v>5.4054054054054057E-3</v>
      </c>
      <c r="AO88" s="1001"/>
      <c r="AP88" s="1001">
        <f>AVERAGE(AP4:AP11,AP14:AP24,AP27:AP52,AP55:AP75,AP78:AP85)</f>
        <v>1.8018018018018018E-3</v>
      </c>
      <c r="AQ88" s="1002">
        <f>SUM(F88:AP88)</f>
        <v>93.111612612612618</v>
      </c>
      <c r="AR88" s="1574"/>
      <c r="AS88" s="1003" t="s">
        <v>322</v>
      </c>
      <c r="AT88" s="1004"/>
      <c r="AU88" s="1005"/>
      <c r="AV88" s="1563"/>
      <c r="AW88" s="1565"/>
      <c r="AX88" s="1564"/>
      <c r="AY88" s="1566"/>
      <c r="AZ88" s="1565"/>
      <c r="BA88" s="689"/>
      <c r="BB88" s="1565"/>
      <c r="BC88" s="1564"/>
      <c r="BD88" s="1565"/>
      <c r="BE88" s="1560"/>
    </row>
    <row r="89" spans="1:57" ht="16.5" thickBot="1">
      <c r="A89" s="695"/>
      <c r="B89" s="1560"/>
      <c r="C89" s="1575"/>
      <c r="D89" s="1561"/>
      <c r="E89" s="1561"/>
      <c r="F89" s="1576">
        <v>46.25151515151515</v>
      </c>
      <c r="G89" s="1576">
        <v>171.1212121212121</v>
      </c>
      <c r="H89" s="1576">
        <v>52.331818181818186</v>
      </c>
      <c r="I89" s="1576">
        <v>200.03636363636366</v>
      </c>
      <c r="J89" s="1576">
        <v>0.23333333333333334</v>
      </c>
      <c r="K89" s="1576"/>
      <c r="L89" s="1576">
        <v>0.2181818181818182</v>
      </c>
      <c r="M89" s="1576">
        <v>0.76363636363636356</v>
      </c>
      <c r="N89" s="1576">
        <v>0.56515151515151518</v>
      </c>
      <c r="O89" s="1576">
        <v>0.66666666666666663</v>
      </c>
      <c r="P89" s="1576">
        <v>2.8378787878787874</v>
      </c>
      <c r="Q89" s="1576">
        <v>0</v>
      </c>
      <c r="R89" s="1576">
        <v>0</v>
      </c>
      <c r="S89" s="1576"/>
      <c r="T89" s="1576">
        <v>0.17050000000000001</v>
      </c>
      <c r="U89" s="1576"/>
      <c r="V89" s="1007"/>
      <c r="W89" s="1576">
        <v>0</v>
      </c>
      <c r="X89" s="1576">
        <v>0</v>
      </c>
      <c r="Y89" s="1576">
        <v>0</v>
      </c>
      <c r="Z89" s="1576">
        <v>0</v>
      </c>
      <c r="AA89" s="1007"/>
      <c r="AB89" s="1576">
        <v>3.2875000000000001E-2</v>
      </c>
      <c r="AC89" s="1576">
        <v>0</v>
      </c>
      <c r="AD89" s="1007"/>
      <c r="AE89" s="1007"/>
      <c r="AF89" s="1007"/>
      <c r="AG89" s="1007"/>
      <c r="AH89" s="1576">
        <v>0</v>
      </c>
      <c r="AI89" s="1576">
        <v>0</v>
      </c>
      <c r="AJ89" s="1576"/>
      <c r="AK89" s="1007"/>
      <c r="AL89" s="1576">
        <v>1.2090909090909091E-2</v>
      </c>
      <c r="AM89" s="1007"/>
      <c r="AN89" s="1576">
        <v>0.05</v>
      </c>
      <c r="AO89" s="1007"/>
      <c r="AP89" s="1576">
        <v>1.6666666666666666E-2</v>
      </c>
      <c r="AQ89" s="1561"/>
      <c r="AR89" s="1560"/>
      <c r="AS89" s="1560"/>
      <c r="AT89" s="1560"/>
      <c r="AU89" s="1560"/>
      <c r="AV89" s="1560"/>
      <c r="AW89" s="1560"/>
      <c r="AX89" s="1560"/>
      <c r="AY89" s="1577"/>
      <c r="AZ89" s="1560"/>
      <c r="BA89" s="690"/>
      <c r="BB89" s="1560"/>
      <c r="BC89" s="1560"/>
      <c r="BD89" s="1578"/>
      <c r="BE89" s="1560"/>
    </row>
    <row r="90" spans="1:57" ht="18.75" thickBot="1">
      <c r="A90" s="695"/>
      <c r="B90" s="696" t="s">
        <v>77</v>
      </c>
      <c r="C90" s="1579"/>
      <c r="D90" s="1560"/>
      <c r="E90" s="1560"/>
      <c r="F90" s="1560"/>
      <c r="G90" s="1560"/>
      <c r="H90" s="1560"/>
      <c r="I90" s="1560"/>
      <c r="J90" s="1560"/>
      <c r="K90" s="1560"/>
      <c r="L90" s="1560"/>
      <c r="M90" s="1560"/>
      <c r="N90" s="1560"/>
      <c r="O90" s="1560"/>
      <c r="P90" s="1560"/>
      <c r="Q90" s="1560"/>
      <c r="R90" s="1560"/>
      <c r="S90" s="1560"/>
      <c r="T90" s="1560"/>
      <c r="U90" s="1560"/>
      <c r="W90" s="1560"/>
      <c r="X90" s="1560"/>
      <c r="Y90" s="1560"/>
      <c r="Z90" s="1560"/>
      <c r="AB90" s="1560"/>
      <c r="AC90" s="1560"/>
      <c r="AH90" s="1560"/>
      <c r="AI90" s="1560"/>
      <c r="AJ90" s="1560"/>
      <c r="AL90" s="1560"/>
      <c r="AN90" s="1560"/>
      <c r="AP90" s="1560"/>
      <c r="AQ90" s="1560"/>
      <c r="AR90" s="1560"/>
      <c r="AS90" s="1560"/>
      <c r="AT90" s="1560"/>
      <c r="AU90" s="1560"/>
      <c r="AV90" s="1560"/>
      <c r="AW90" s="1560"/>
      <c r="AX90" s="1560"/>
      <c r="AY90" s="1577"/>
      <c r="AZ90" s="1560"/>
      <c r="BA90" s="690"/>
      <c r="BB90" s="1560"/>
      <c r="BC90" s="1560"/>
      <c r="BD90" s="1578"/>
      <c r="BE90" s="1560"/>
    </row>
    <row r="91" spans="1:57" ht="15.75">
      <c r="A91" s="692">
        <v>115</v>
      </c>
      <c r="B91" s="1580" t="s">
        <v>82</v>
      </c>
      <c r="C91" s="1581">
        <v>43336</v>
      </c>
      <c r="D91" s="1580" t="s">
        <v>77</v>
      </c>
      <c r="E91" s="1518">
        <v>0</v>
      </c>
      <c r="F91" s="1520">
        <v>0</v>
      </c>
      <c r="G91" s="1520">
        <v>0</v>
      </c>
      <c r="H91" s="1520">
        <v>0</v>
      </c>
      <c r="I91" s="1520">
        <v>0</v>
      </c>
      <c r="J91" s="1520">
        <v>0</v>
      </c>
      <c r="K91" s="1520"/>
      <c r="L91" s="1520">
        <v>0</v>
      </c>
      <c r="M91" s="1520">
        <v>0</v>
      </c>
      <c r="N91" s="1520">
        <v>0</v>
      </c>
      <c r="O91" s="1520">
        <v>0</v>
      </c>
      <c r="P91" s="1520">
        <v>0</v>
      </c>
      <c r="Q91" s="1520">
        <v>0</v>
      </c>
      <c r="R91" s="1520">
        <v>0</v>
      </c>
      <c r="S91" s="1520"/>
      <c r="T91" s="1520">
        <v>0</v>
      </c>
      <c r="U91" s="1520"/>
      <c r="V91" s="1520"/>
      <c r="W91" s="1520">
        <v>0</v>
      </c>
      <c r="X91" s="1520">
        <v>0</v>
      </c>
      <c r="Y91" s="1520">
        <v>0</v>
      </c>
      <c r="Z91" s="1520">
        <v>0</v>
      </c>
      <c r="AA91" s="1520"/>
      <c r="AB91" s="1520">
        <v>0</v>
      </c>
      <c r="AC91" s="1520">
        <v>0</v>
      </c>
      <c r="AD91" s="1520"/>
      <c r="AE91" s="1520"/>
      <c r="AF91" s="1520"/>
      <c r="AG91" s="1520"/>
      <c r="AH91" s="1520">
        <v>0</v>
      </c>
      <c r="AI91" s="1520">
        <v>0</v>
      </c>
      <c r="AJ91" s="1520"/>
      <c r="AK91" s="1520"/>
      <c r="AL91" s="1520">
        <v>0</v>
      </c>
      <c r="AM91" s="1520"/>
      <c r="AN91" s="1520">
        <v>0</v>
      </c>
      <c r="AO91" s="1520"/>
      <c r="AP91" s="1582">
        <v>0</v>
      </c>
      <c r="AQ91" s="1583">
        <f t="shared" ref="AQ91:AQ93" si="24">SUM(F91:AP91)</f>
        <v>0</v>
      </c>
      <c r="AR91" s="1518"/>
      <c r="AS91" s="1541">
        <v>43336</v>
      </c>
      <c r="AT91" s="1584" t="s">
        <v>82</v>
      </c>
      <c r="AU91" s="1584">
        <v>10</v>
      </c>
      <c r="AV91" s="1584" t="s">
        <v>312</v>
      </c>
      <c r="AW91" s="1584" t="s">
        <v>91</v>
      </c>
      <c r="AX91" s="1584">
        <v>120</v>
      </c>
      <c r="AY91" s="1501">
        <v>160</v>
      </c>
      <c r="AZ91" s="1584" t="s">
        <v>91</v>
      </c>
      <c r="BA91" s="685">
        <v>115</v>
      </c>
      <c r="BB91" s="1584">
        <v>30</v>
      </c>
      <c r="BC91" s="1543">
        <v>760.6</v>
      </c>
      <c r="BD91" s="1584" t="s">
        <v>91</v>
      </c>
      <c r="BE91" s="1547"/>
    </row>
    <row r="92" spans="1:57" ht="15.75">
      <c r="A92" s="692">
        <v>88.5</v>
      </c>
      <c r="B92" s="1580" t="s">
        <v>207</v>
      </c>
      <c r="C92" s="1581">
        <v>43336</v>
      </c>
      <c r="D92" s="1580" t="s">
        <v>77</v>
      </c>
      <c r="E92" s="1518">
        <v>0</v>
      </c>
      <c r="F92" s="1520">
        <v>203.87359836901123</v>
      </c>
      <c r="G92" s="1520">
        <v>0</v>
      </c>
      <c r="H92" s="1520">
        <v>0</v>
      </c>
      <c r="I92" s="1520">
        <v>10.193679918450561</v>
      </c>
      <c r="J92" s="1520">
        <v>0</v>
      </c>
      <c r="K92" s="1520"/>
      <c r="L92" s="1520">
        <v>0</v>
      </c>
      <c r="M92" s="1520">
        <v>0</v>
      </c>
      <c r="N92" s="1520">
        <v>0</v>
      </c>
      <c r="O92" s="1520">
        <v>0</v>
      </c>
      <c r="P92" s="1520">
        <v>30.581039755351682</v>
      </c>
      <c r="Q92" s="1520">
        <v>0</v>
      </c>
      <c r="R92" s="1520">
        <v>0</v>
      </c>
      <c r="S92" s="1520"/>
      <c r="T92" s="1520">
        <v>0</v>
      </c>
      <c r="U92" s="1520"/>
      <c r="V92" s="1520"/>
      <c r="W92" s="1520">
        <v>0</v>
      </c>
      <c r="X92" s="1520">
        <v>0</v>
      </c>
      <c r="Y92" s="1520">
        <v>0</v>
      </c>
      <c r="Z92" s="1520">
        <v>0</v>
      </c>
      <c r="AA92" s="1520"/>
      <c r="AB92" s="1520">
        <v>0</v>
      </c>
      <c r="AC92" s="1520">
        <v>0</v>
      </c>
      <c r="AD92" s="1520"/>
      <c r="AE92" s="1520"/>
      <c r="AF92" s="1520"/>
      <c r="AG92" s="1520"/>
      <c r="AH92" s="1520">
        <v>0</v>
      </c>
      <c r="AI92" s="1520">
        <v>0</v>
      </c>
      <c r="AJ92" s="1520"/>
      <c r="AK92" s="1520"/>
      <c r="AL92" s="1520">
        <v>0</v>
      </c>
      <c r="AM92" s="1520"/>
      <c r="AN92" s="1520">
        <v>0</v>
      </c>
      <c r="AO92" s="1520"/>
      <c r="AP92" s="1582">
        <v>0</v>
      </c>
      <c r="AQ92" s="1585">
        <f t="shared" si="24"/>
        <v>244.64831804281346</v>
      </c>
      <c r="AR92" s="1518"/>
      <c r="AS92" s="1541">
        <v>43336</v>
      </c>
      <c r="AT92" s="1584" t="s">
        <v>96</v>
      </c>
      <c r="AU92" s="1584">
        <v>10</v>
      </c>
      <c r="AV92" s="1584" t="s">
        <v>75</v>
      </c>
      <c r="AW92" s="1584" t="s">
        <v>91</v>
      </c>
      <c r="AX92" s="1584">
        <v>68.599999999999994</v>
      </c>
      <c r="AY92" s="1501">
        <v>113.277</v>
      </c>
      <c r="AZ92" s="1584" t="s">
        <v>91</v>
      </c>
      <c r="BA92" s="685">
        <v>88.5</v>
      </c>
      <c r="BB92" s="1584">
        <v>23</v>
      </c>
      <c r="BC92" s="1543">
        <v>761.74599999999987</v>
      </c>
      <c r="BD92" s="1584" t="s">
        <v>91</v>
      </c>
      <c r="BE92" s="1547"/>
    </row>
    <row r="93" spans="1:57" ht="15.75">
      <c r="A93" s="692">
        <v>75.8</v>
      </c>
      <c r="B93" s="1580" t="s">
        <v>94</v>
      </c>
      <c r="C93" s="1581">
        <v>43336</v>
      </c>
      <c r="D93" s="1580" t="s">
        <v>77</v>
      </c>
      <c r="E93" s="1518">
        <v>0</v>
      </c>
      <c r="F93" s="1520">
        <v>30.581039755351682</v>
      </c>
      <c r="G93" s="1520">
        <v>509.68399592252808</v>
      </c>
      <c r="H93" s="1520">
        <v>0</v>
      </c>
      <c r="I93" s="1520">
        <v>0</v>
      </c>
      <c r="J93" s="1520">
        <v>101.93679918450562</v>
      </c>
      <c r="K93" s="1520"/>
      <c r="L93" s="1520">
        <v>0</v>
      </c>
      <c r="M93" s="1520">
        <v>0</v>
      </c>
      <c r="N93" s="1520">
        <v>0</v>
      </c>
      <c r="O93" s="1520">
        <v>0</v>
      </c>
      <c r="P93" s="1520">
        <v>0</v>
      </c>
      <c r="Q93" s="1520">
        <v>0</v>
      </c>
      <c r="R93" s="1520">
        <v>0</v>
      </c>
      <c r="S93" s="1520"/>
      <c r="T93" s="1520">
        <v>0</v>
      </c>
      <c r="U93" s="1520"/>
      <c r="V93" s="1520"/>
      <c r="W93" s="1520">
        <v>0</v>
      </c>
      <c r="X93" s="1520">
        <v>0</v>
      </c>
      <c r="Y93" s="1520">
        <v>0</v>
      </c>
      <c r="Z93" s="1520">
        <v>0</v>
      </c>
      <c r="AA93" s="1520"/>
      <c r="AB93" s="1520">
        <v>0</v>
      </c>
      <c r="AC93" s="1520">
        <v>0</v>
      </c>
      <c r="AD93" s="1520"/>
      <c r="AE93" s="1520"/>
      <c r="AF93" s="1520"/>
      <c r="AG93" s="1520"/>
      <c r="AH93" s="1520">
        <v>0</v>
      </c>
      <c r="AI93" s="1520">
        <v>0</v>
      </c>
      <c r="AJ93" s="1520"/>
      <c r="AK93" s="1520"/>
      <c r="AL93" s="1520">
        <v>0</v>
      </c>
      <c r="AM93" s="1520"/>
      <c r="AN93" s="1520">
        <v>0</v>
      </c>
      <c r="AO93" s="1520"/>
      <c r="AP93" s="1582">
        <v>0</v>
      </c>
      <c r="AQ93" s="1585">
        <f t="shared" si="24"/>
        <v>642.20183486238534</v>
      </c>
      <c r="AR93" s="1518"/>
      <c r="AS93" s="1541">
        <v>43701</v>
      </c>
      <c r="AT93" s="1584" t="s">
        <v>94</v>
      </c>
      <c r="AU93" s="1584">
        <v>10</v>
      </c>
      <c r="AV93" s="1584" t="s">
        <v>313</v>
      </c>
      <c r="AW93" s="1584" t="s">
        <v>91</v>
      </c>
      <c r="AX93" s="1584">
        <v>12</v>
      </c>
      <c r="AY93" s="1501">
        <v>102</v>
      </c>
      <c r="AZ93" s="1584" t="s">
        <v>91</v>
      </c>
      <c r="BA93" s="685">
        <v>75.8</v>
      </c>
      <c r="BB93" s="1584">
        <v>24.2</v>
      </c>
      <c r="BC93" s="1543">
        <v>760.6</v>
      </c>
      <c r="BD93" s="1584" t="s">
        <v>91</v>
      </c>
      <c r="BE93" s="1547"/>
    </row>
    <row r="94" spans="1:57" ht="18.75" thickBot="1">
      <c r="A94" s="693"/>
      <c r="B94" s="1548"/>
      <c r="C94" s="1549"/>
      <c r="D94" s="687" t="s">
        <v>206</v>
      </c>
      <c r="E94" s="1518">
        <v>0</v>
      </c>
      <c r="F94" s="310">
        <f>AVERAGE(F91:F93)</f>
        <v>78.15154604145431</v>
      </c>
      <c r="G94" s="310">
        <f t="shared" ref="G94:AP94" si="25">AVERAGE(G91:G93)</f>
        <v>169.89466530750937</v>
      </c>
      <c r="H94" s="310">
        <f t="shared" si="25"/>
        <v>0</v>
      </c>
      <c r="I94" s="310">
        <f t="shared" si="25"/>
        <v>3.3978933061501873</v>
      </c>
      <c r="J94" s="310">
        <f>AVERAGE(J91:J93)</f>
        <v>33.97893306150187</v>
      </c>
      <c r="K94" s="310"/>
      <c r="L94" s="310">
        <f>AVERAGE(L91:L93)</f>
        <v>0</v>
      </c>
      <c r="M94" s="310">
        <f t="shared" si="25"/>
        <v>0</v>
      </c>
      <c r="N94" s="310">
        <f t="shared" si="25"/>
        <v>0</v>
      </c>
      <c r="O94" s="310">
        <f>AVERAGE(O91:O93)</f>
        <v>0</v>
      </c>
      <c r="P94" s="310">
        <f t="shared" si="25"/>
        <v>10.193679918450561</v>
      </c>
      <c r="Q94" s="310">
        <f t="shared" si="25"/>
        <v>0</v>
      </c>
      <c r="R94" s="310">
        <f t="shared" si="25"/>
        <v>0</v>
      </c>
      <c r="S94" s="310"/>
      <c r="T94" s="310">
        <f>AVERAGE(T91:T93)</f>
        <v>0</v>
      </c>
      <c r="U94" s="310"/>
      <c r="V94" s="310"/>
      <c r="W94" s="310">
        <f>AVERAGE(W91:W93)</f>
        <v>0</v>
      </c>
      <c r="X94" s="310">
        <f t="shared" si="25"/>
        <v>0</v>
      </c>
      <c r="Y94" s="310">
        <f>AVERAGE(Y91:Y93)</f>
        <v>0</v>
      </c>
      <c r="Z94" s="310">
        <f>AVERAGE(Z91:Z93)</f>
        <v>0</v>
      </c>
      <c r="AA94" s="310"/>
      <c r="AB94" s="310">
        <f>AVERAGE(AB91:AB93)</f>
        <v>0</v>
      </c>
      <c r="AC94" s="310">
        <f>AVERAGE(AC91:AC93)</f>
        <v>0</v>
      </c>
      <c r="AD94" s="310"/>
      <c r="AE94" s="310"/>
      <c r="AF94" s="310"/>
      <c r="AG94" s="310"/>
      <c r="AH94" s="310">
        <f>AVERAGE(AH91:AH93)</f>
        <v>0</v>
      </c>
      <c r="AI94" s="310">
        <f>AVERAGE(AI91:AI93)</f>
        <v>0</v>
      </c>
      <c r="AJ94" s="310"/>
      <c r="AK94" s="310"/>
      <c r="AL94" s="310">
        <f>AVERAGE(AL91:AL93)</f>
        <v>0</v>
      </c>
      <c r="AM94" s="310"/>
      <c r="AN94" s="310">
        <f t="shared" si="25"/>
        <v>0</v>
      </c>
      <c r="AO94" s="310"/>
      <c r="AP94" s="697">
        <f t="shared" si="25"/>
        <v>0</v>
      </c>
      <c r="AQ94" s="805">
        <f>SUM(AQ91:AQ93)</f>
        <v>886.8501529051988</v>
      </c>
      <c r="AR94" s="1518"/>
      <c r="AS94" s="1535"/>
      <c r="AT94" s="1501"/>
      <c r="AU94" s="1501"/>
      <c r="AV94" s="1501"/>
      <c r="AW94" s="1501"/>
      <c r="AX94" s="1501"/>
      <c r="AY94" s="1501"/>
      <c r="AZ94" s="1501"/>
      <c r="BA94" s="686"/>
      <c r="BB94" s="1501"/>
      <c r="BC94" s="1545"/>
      <c r="BD94" s="1501"/>
      <c r="BE94" s="1548"/>
    </row>
    <row r="95" spans="1:57" ht="16.5" thickBot="1">
      <c r="A95" s="693"/>
      <c r="B95" s="1548"/>
      <c r="C95" s="1549"/>
      <c r="D95" s="1548"/>
      <c r="E95" s="1577"/>
      <c r="F95" s="1586"/>
      <c r="G95" s="1586"/>
      <c r="H95" s="1586"/>
      <c r="I95" s="1586"/>
      <c r="J95" s="1586"/>
      <c r="K95" s="1586"/>
      <c r="L95" s="1586"/>
      <c r="M95" s="1586"/>
      <c r="N95" s="1586"/>
      <c r="O95" s="1586"/>
      <c r="P95" s="1586"/>
      <c r="Q95" s="1586"/>
      <c r="R95" s="1586"/>
      <c r="S95" s="1586"/>
      <c r="T95" s="1586"/>
      <c r="U95" s="1586"/>
      <c r="W95" s="1586"/>
      <c r="X95" s="1586"/>
      <c r="Y95" s="1586"/>
      <c r="Z95" s="1586"/>
      <c r="AB95" s="1586"/>
      <c r="AC95" s="1586"/>
      <c r="AH95" s="1586"/>
      <c r="AI95" s="1586"/>
      <c r="AJ95" s="1586"/>
      <c r="AL95" s="1586"/>
      <c r="AN95" s="1586"/>
      <c r="AP95" s="1586"/>
      <c r="AQ95" s="1587"/>
      <c r="AR95" s="1577"/>
      <c r="AS95" s="1535"/>
      <c r="AT95" s="1501"/>
      <c r="AU95" s="1501"/>
      <c r="AV95" s="1501"/>
      <c r="AW95" s="1501"/>
      <c r="AX95" s="1501"/>
      <c r="AY95" s="1501"/>
      <c r="AZ95" s="1501"/>
      <c r="BA95" s="686"/>
      <c r="BB95" s="1501"/>
      <c r="BC95" s="1545"/>
      <c r="BD95" s="1501"/>
      <c r="BE95" s="1548"/>
    </row>
    <row r="96" spans="1:57" ht="15.75">
      <c r="A96" s="692">
        <v>61.2</v>
      </c>
      <c r="B96" s="1580" t="s">
        <v>89</v>
      </c>
      <c r="C96" s="1581">
        <v>43320</v>
      </c>
      <c r="D96" s="1580" t="s">
        <v>77</v>
      </c>
      <c r="E96" s="1518">
        <v>0</v>
      </c>
      <c r="F96" s="1588">
        <v>1029.5616717635066</v>
      </c>
      <c r="G96" s="1588">
        <v>9704.3832823649336</v>
      </c>
      <c r="H96" s="1588">
        <v>10.193679918450561</v>
      </c>
      <c r="I96" s="1588">
        <v>0</v>
      </c>
      <c r="J96" s="1588">
        <v>0</v>
      </c>
      <c r="K96" s="1588"/>
      <c r="L96" s="1588">
        <v>0</v>
      </c>
      <c r="M96" s="1588">
        <v>0</v>
      </c>
      <c r="N96" s="1588">
        <v>0</v>
      </c>
      <c r="O96" s="1588">
        <v>0</v>
      </c>
      <c r="P96" s="1588">
        <v>10.193679918450561</v>
      </c>
      <c r="Q96" s="1588">
        <v>0</v>
      </c>
      <c r="R96" s="1588">
        <v>0</v>
      </c>
      <c r="S96" s="1588"/>
      <c r="T96" s="1588">
        <v>0</v>
      </c>
      <c r="U96" s="1588"/>
      <c r="V96" s="1588"/>
      <c r="W96" s="1588">
        <v>0</v>
      </c>
      <c r="X96" s="1588">
        <v>0</v>
      </c>
      <c r="Y96" s="1588">
        <v>0</v>
      </c>
      <c r="Z96" s="1588">
        <v>0</v>
      </c>
      <c r="AA96" s="1588"/>
      <c r="AB96" s="1588">
        <v>0</v>
      </c>
      <c r="AC96" s="1588">
        <v>0</v>
      </c>
      <c r="AD96" s="1588"/>
      <c r="AE96" s="1588"/>
      <c r="AF96" s="1588"/>
      <c r="AG96" s="1588"/>
      <c r="AH96" s="1588">
        <v>0</v>
      </c>
      <c r="AI96" s="1588">
        <v>0</v>
      </c>
      <c r="AJ96" s="1588"/>
      <c r="AK96" s="1588"/>
      <c r="AL96" s="1588">
        <v>0</v>
      </c>
      <c r="AM96" s="1588"/>
      <c r="AN96" s="1588">
        <v>0</v>
      </c>
      <c r="AO96" s="1588"/>
      <c r="AP96" s="1589">
        <v>0</v>
      </c>
      <c r="AQ96" s="1583">
        <f t="shared" ref="AQ96:AQ99" si="26">SUM(F96:AP96)</f>
        <v>10754.332313965344</v>
      </c>
      <c r="AR96" s="1518"/>
      <c r="AS96" s="1541">
        <v>43320</v>
      </c>
      <c r="AT96" s="1584" t="s">
        <v>89</v>
      </c>
      <c r="AU96" s="1584">
        <v>10</v>
      </c>
      <c r="AV96" s="1584" t="s">
        <v>75</v>
      </c>
      <c r="AW96" s="1584">
        <v>5.18</v>
      </c>
      <c r="AX96" s="1584">
        <v>93.3</v>
      </c>
      <c r="AY96" s="1501">
        <v>91.899000000000001</v>
      </c>
      <c r="AZ96" s="1584">
        <v>61.2</v>
      </c>
      <c r="BA96" s="685">
        <v>61.2</v>
      </c>
      <c r="BB96" s="1584">
        <v>28.2</v>
      </c>
      <c r="BC96" s="1543">
        <v>758.95199999999988</v>
      </c>
      <c r="BD96" s="1584" t="s">
        <v>91</v>
      </c>
      <c r="BE96" s="1547"/>
    </row>
    <row r="97" spans="1:57" ht="15.75">
      <c r="A97" s="692">
        <v>54.9</v>
      </c>
      <c r="B97" s="1580" t="s">
        <v>92</v>
      </c>
      <c r="C97" s="1581">
        <v>43320</v>
      </c>
      <c r="D97" s="1580" t="s">
        <v>77</v>
      </c>
      <c r="E97" s="1518">
        <v>0</v>
      </c>
      <c r="F97" s="1588">
        <v>40.774719673802245</v>
      </c>
      <c r="G97" s="1588">
        <v>3323.139653414883</v>
      </c>
      <c r="H97" s="1588">
        <v>0</v>
      </c>
      <c r="I97" s="1588">
        <v>0</v>
      </c>
      <c r="J97" s="1588">
        <v>0</v>
      </c>
      <c r="K97" s="1588"/>
      <c r="L97" s="1588">
        <v>0</v>
      </c>
      <c r="M97" s="1588">
        <v>30.581039755351682</v>
      </c>
      <c r="N97" s="1588">
        <v>0</v>
      </c>
      <c r="O97" s="1588">
        <v>0</v>
      </c>
      <c r="P97" s="1588">
        <v>0</v>
      </c>
      <c r="Q97" s="1588">
        <v>0</v>
      </c>
      <c r="R97" s="1588">
        <v>0</v>
      </c>
      <c r="S97" s="1588"/>
      <c r="T97" s="1588">
        <v>0</v>
      </c>
      <c r="U97" s="1588"/>
      <c r="V97" s="1588"/>
      <c r="W97" s="1588">
        <v>0</v>
      </c>
      <c r="X97" s="1588">
        <v>0</v>
      </c>
      <c r="Y97" s="1588">
        <v>0</v>
      </c>
      <c r="Z97" s="1588">
        <v>0</v>
      </c>
      <c r="AA97" s="1588"/>
      <c r="AB97" s="1588">
        <v>0</v>
      </c>
      <c r="AC97" s="1588">
        <v>0</v>
      </c>
      <c r="AD97" s="1588"/>
      <c r="AE97" s="1588"/>
      <c r="AF97" s="1588"/>
      <c r="AG97" s="1588"/>
      <c r="AH97" s="1588">
        <v>0</v>
      </c>
      <c r="AI97" s="1588">
        <v>0</v>
      </c>
      <c r="AJ97" s="1588"/>
      <c r="AK97" s="1588"/>
      <c r="AL97" s="1588">
        <v>0</v>
      </c>
      <c r="AM97" s="1588"/>
      <c r="AN97" s="1588">
        <v>0</v>
      </c>
      <c r="AO97" s="1588"/>
      <c r="AP97" s="1589">
        <v>0</v>
      </c>
      <c r="AQ97" s="1585">
        <f t="shared" si="26"/>
        <v>3394.4954128440372</v>
      </c>
      <c r="AR97" s="1518"/>
      <c r="AS97" s="1541">
        <v>43320</v>
      </c>
      <c r="AT97" s="1584" t="s">
        <v>92</v>
      </c>
      <c r="AU97" s="1584">
        <v>10</v>
      </c>
      <c r="AV97" s="1584" t="s">
        <v>75</v>
      </c>
      <c r="AW97" s="1584">
        <v>3.87</v>
      </c>
      <c r="AX97" s="1584">
        <v>65.3</v>
      </c>
      <c r="AY97" s="1501">
        <v>80.7</v>
      </c>
      <c r="AZ97" s="1584">
        <v>54.9</v>
      </c>
      <c r="BA97" s="685">
        <v>54.9</v>
      </c>
      <c r="BB97" s="1584">
        <v>26.3</v>
      </c>
      <c r="BC97" s="1543">
        <v>758.95199999999988</v>
      </c>
      <c r="BD97" s="1584" t="s">
        <v>91</v>
      </c>
      <c r="BE97" s="1547"/>
    </row>
    <row r="98" spans="1:57" ht="15.75">
      <c r="A98" s="692">
        <v>46.6</v>
      </c>
      <c r="B98" s="1580" t="s">
        <v>121</v>
      </c>
      <c r="C98" s="1581">
        <v>43406</v>
      </c>
      <c r="D98" s="1580" t="s">
        <v>77</v>
      </c>
      <c r="E98" s="1518">
        <v>0</v>
      </c>
      <c r="F98" s="1588">
        <v>10.193679918450561</v>
      </c>
      <c r="G98" s="1588">
        <v>1141.692150866463</v>
      </c>
      <c r="H98" s="1588">
        <v>0</v>
      </c>
      <c r="I98" s="1588">
        <v>0</v>
      </c>
      <c r="J98" s="1588">
        <v>0</v>
      </c>
      <c r="K98" s="1588"/>
      <c r="L98" s="1588">
        <v>0</v>
      </c>
      <c r="M98" s="1588">
        <v>0</v>
      </c>
      <c r="N98" s="1588">
        <v>122.32415902140673</v>
      </c>
      <c r="O98" s="1588">
        <v>0</v>
      </c>
      <c r="P98" s="1588">
        <v>0</v>
      </c>
      <c r="Q98" s="1588">
        <v>0</v>
      </c>
      <c r="R98" s="1588">
        <v>0</v>
      </c>
      <c r="S98" s="1588"/>
      <c r="T98" s="1588">
        <v>0</v>
      </c>
      <c r="U98" s="1588"/>
      <c r="V98" s="1588"/>
      <c r="W98" s="1588">
        <v>0</v>
      </c>
      <c r="X98" s="1588">
        <v>0</v>
      </c>
      <c r="Y98" s="1588">
        <v>0</v>
      </c>
      <c r="Z98" s="1588">
        <v>0</v>
      </c>
      <c r="AA98" s="1588"/>
      <c r="AB98" s="1588">
        <v>0</v>
      </c>
      <c r="AC98" s="1588">
        <v>0</v>
      </c>
      <c r="AD98" s="1588"/>
      <c r="AE98" s="1588"/>
      <c r="AF98" s="1588"/>
      <c r="AG98" s="1588"/>
      <c r="AH98" s="1588">
        <v>0</v>
      </c>
      <c r="AI98" s="1588">
        <v>0</v>
      </c>
      <c r="AJ98" s="1588"/>
      <c r="AK98" s="1588"/>
      <c r="AL98" s="1588">
        <v>0</v>
      </c>
      <c r="AM98" s="1588"/>
      <c r="AN98" s="1588">
        <v>0</v>
      </c>
      <c r="AO98" s="1588"/>
      <c r="AP98" s="1589">
        <v>0</v>
      </c>
      <c r="AQ98" s="1585">
        <f t="shared" si="26"/>
        <v>1274.2099898063202</v>
      </c>
      <c r="AR98" s="1518"/>
      <c r="AS98" s="1541">
        <v>43406</v>
      </c>
      <c r="AT98" s="1584" t="s">
        <v>315</v>
      </c>
      <c r="AU98" s="1584">
        <v>10</v>
      </c>
      <c r="AV98" s="1584" t="s">
        <v>75</v>
      </c>
      <c r="AW98" s="1584">
        <v>10.5</v>
      </c>
      <c r="AX98" s="1584">
        <v>162</v>
      </c>
      <c r="AY98" s="1501">
        <v>66.599999999999994</v>
      </c>
      <c r="AZ98" s="1584">
        <v>45.3</v>
      </c>
      <c r="BA98" s="685">
        <v>46.6</v>
      </c>
      <c r="BB98" s="1584">
        <v>23.8</v>
      </c>
      <c r="BC98" s="1543">
        <v>761.4</v>
      </c>
      <c r="BD98" s="1584">
        <v>8.65</v>
      </c>
      <c r="BE98" s="1547"/>
    </row>
    <row r="99" spans="1:57" ht="15.75">
      <c r="A99" s="692">
        <v>46.1</v>
      </c>
      <c r="B99" s="1580" t="s">
        <v>73</v>
      </c>
      <c r="C99" s="1581">
        <v>43392</v>
      </c>
      <c r="D99" s="1580" t="s">
        <v>77</v>
      </c>
      <c r="E99" s="1518">
        <v>0</v>
      </c>
      <c r="F99" s="1588">
        <v>122.32415902140673</v>
      </c>
      <c r="G99" s="1588">
        <v>10.193679918450561</v>
      </c>
      <c r="H99" s="1588">
        <v>4179.4087665647303</v>
      </c>
      <c r="I99" s="1588">
        <v>0</v>
      </c>
      <c r="J99" s="1588">
        <v>0</v>
      </c>
      <c r="K99" s="1588"/>
      <c r="L99" s="1588">
        <v>0</v>
      </c>
      <c r="M99" s="1588">
        <v>10.193679918450561</v>
      </c>
      <c r="N99" s="1588">
        <v>0</v>
      </c>
      <c r="O99" s="1588">
        <v>0</v>
      </c>
      <c r="P99" s="1588">
        <v>20.387359836901123</v>
      </c>
      <c r="Q99" s="1588">
        <v>0</v>
      </c>
      <c r="R99" s="1588">
        <v>0</v>
      </c>
      <c r="S99" s="1588"/>
      <c r="T99" s="1588">
        <v>0</v>
      </c>
      <c r="U99" s="1588"/>
      <c r="V99" s="1588"/>
      <c r="W99" s="1588">
        <v>0</v>
      </c>
      <c r="X99" s="1588">
        <v>0</v>
      </c>
      <c r="Y99" s="1588">
        <v>0</v>
      </c>
      <c r="Z99" s="1588">
        <v>0</v>
      </c>
      <c r="AA99" s="1588"/>
      <c r="AB99" s="1588">
        <v>0</v>
      </c>
      <c r="AC99" s="1588">
        <v>0</v>
      </c>
      <c r="AD99" s="1588"/>
      <c r="AE99" s="1588"/>
      <c r="AF99" s="1588"/>
      <c r="AG99" s="1588"/>
      <c r="AH99" s="1588">
        <v>0</v>
      </c>
      <c r="AI99" s="1588">
        <v>0</v>
      </c>
      <c r="AJ99" s="1588"/>
      <c r="AK99" s="1588"/>
      <c r="AL99" s="1588">
        <v>0</v>
      </c>
      <c r="AM99" s="1588"/>
      <c r="AN99" s="1588">
        <v>0</v>
      </c>
      <c r="AO99" s="1588"/>
      <c r="AP99" s="1589">
        <v>0</v>
      </c>
      <c r="AQ99" s="1585">
        <f t="shared" si="26"/>
        <v>4342.5076452599387</v>
      </c>
      <c r="AR99" s="1518"/>
      <c r="AS99" s="1541">
        <v>43392</v>
      </c>
      <c r="AT99" s="1584" t="s">
        <v>73</v>
      </c>
      <c r="AU99" s="1584">
        <v>10</v>
      </c>
      <c r="AV99" s="1584" t="s">
        <v>75</v>
      </c>
      <c r="AW99" s="1584">
        <v>8.8000000000000007</v>
      </c>
      <c r="AX99" s="1584">
        <v>140</v>
      </c>
      <c r="AY99" s="1501">
        <v>68.5</v>
      </c>
      <c r="AZ99" s="1584">
        <v>46.6</v>
      </c>
      <c r="BA99" s="685">
        <v>46.1</v>
      </c>
      <c r="BB99" s="1584">
        <v>25.6</v>
      </c>
      <c r="BC99" s="1543">
        <v>760.3</v>
      </c>
      <c r="BD99" s="1584">
        <v>8.7899999999999991</v>
      </c>
      <c r="BE99" s="1547"/>
    </row>
    <row r="100" spans="1:57" ht="18.75" thickBot="1">
      <c r="A100" s="693"/>
      <c r="B100" s="1548"/>
      <c r="C100" s="1549"/>
      <c r="D100" s="687" t="s">
        <v>206</v>
      </c>
      <c r="E100" s="1518">
        <v>0</v>
      </c>
      <c r="F100" s="310">
        <f>AVERAGE(F96:F99)</f>
        <v>300.71355759429156</v>
      </c>
      <c r="G100" s="310">
        <f t="shared" ref="G100:AP100" si="27">AVERAGE(G96:G99)</f>
        <v>3544.8521916411828</v>
      </c>
      <c r="H100" s="310">
        <f t="shared" si="27"/>
        <v>1047.4006116207952</v>
      </c>
      <c r="I100" s="310">
        <f t="shared" si="27"/>
        <v>0</v>
      </c>
      <c r="J100" s="310">
        <f>AVERAGE(J96:J99)</f>
        <v>0</v>
      </c>
      <c r="K100" s="310"/>
      <c r="L100" s="310">
        <f>AVERAGE(L96:L99)</f>
        <v>0</v>
      </c>
      <c r="M100" s="310">
        <f t="shared" si="27"/>
        <v>10.193679918450561</v>
      </c>
      <c r="N100" s="310">
        <f t="shared" si="27"/>
        <v>30.581039755351682</v>
      </c>
      <c r="O100" s="310">
        <f>AVERAGE(O96:O99)</f>
        <v>0</v>
      </c>
      <c r="P100" s="310">
        <f t="shared" si="27"/>
        <v>7.6452599388379205</v>
      </c>
      <c r="Q100" s="310">
        <f t="shared" si="27"/>
        <v>0</v>
      </c>
      <c r="R100" s="310">
        <f t="shared" si="27"/>
        <v>0</v>
      </c>
      <c r="S100" s="310"/>
      <c r="T100" s="310">
        <f>AVERAGE(T96:T99)</f>
        <v>0</v>
      </c>
      <c r="U100" s="310"/>
      <c r="V100" s="310"/>
      <c r="W100" s="310">
        <f>AVERAGE(W96:W99)</f>
        <v>0</v>
      </c>
      <c r="X100" s="310">
        <f t="shared" si="27"/>
        <v>0</v>
      </c>
      <c r="Y100" s="310">
        <f>AVERAGE(Y96:Y99)</f>
        <v>0</v>
      </c>
      <c r="Z100" s="310">
        <f>AVERAGE(Z96:Z99)</f>
        <v>0</v>
      </c>
      <c r="AA100" s="310"/>
      <c r="AB100" s="310">
        <f>AVERAGE(AB96:AB99)</f>
        <v>0</v>
      </c>
      <c r="AC100" s="310">
        <f>AVERAGE(AC96:AC99)</f>
        <v>0</v>
      </c>
      <c r="AD100" s="310"/>
      <c r="AE100" s="310"/>
      <c r="AF100" s="310"/>
      <c r="AG100" s="310"/>
      <c r="AH100" s="310">
        <f>AVERAGE(AH96:AH99)</f>
        <v>0</v>
      </c>
      <c r="AI100" s="310">
        <f>AVERAGE(AI96:AI99)</f>
        <v>0</v>
      </c>
      <c r="AJ100" s="310"/>
      <c r="AK100" s="310"/>
      <c r="AL100" s="310">
        <f>AVERAGE(AL96:AL99)</f>
        <v>0</v>
      </c>
      <c r="AM100" s="310"/>
      <c r="AN100" s="310">
        <f t="shared" si="27"/>
        <v>0</v>
      </c>
      <c r="AO100" s="310"/>
      <c r="AP100" s="697">
        <f t="shared" si="27"/>
        <v>0</v>
      </c>
      <c r="AQ100" s="805">
        <f>SUM(AQ96:AQ99)</f>
        <v>19765.54536187564</v>
      </c>
      <c r="AR100" s="1518"/>
      <c r="AS100" s="1535"/>
      <c r="AT100" s="1501"/>
      <c r="AU100" s="1501"/>
      <c r="AV100" s="1501"/>
      <c r="AW100" s="1501"/>
      <c r="AX100" s="1501"/>
      <c r="AY100" s="1501"/>
      <c r="AZ100" s="1501"/>
      <c r="BA100" s="686"/>
      <c r="BB100" s="1501"/>
      <c r="BC100" s="1545"/>
      <c r="BD100" s="1501"/>
      <c r="BE100" s="1548"/>
    </row>
    <row r="101" spans="1:57" ht="16.5" thickBot="1">
      <c r="A101" s="693"/>
      <c r="B101" s="1548"/>
      <c r="C101" s="1549"/>
      <c r="D101" s="1548"/>
      <c r="E101" s="1577"/>
      <c r="F101" s="1586"/>
      <c r="G101" s="1586"/>
      <c r="H101" s="1586"/>
      <c r="I101" s="1586"/>
      <c r="J101" s="1586"/>
      <c r="K101" s="1586"/>
      <c r="L101" s="1586"/>
      <c r="M101" s="1586"/>
      <c r="N101" s="1586"/>
      <c r="O101" s="1586"/>
      <c r="P101" s="1586"/>
      <c r="Q101" s="1586"/>
      <c r="R101" s="1586"/>
      <c r="S101" s="1586"/>
      <c r="T101" s="1586"/>
      <c r="U101" s="1586"/>
      <c r="W101" s="1586"/>
      <c r="X101" s="1586"/>
      <c r="Y101" s="1586"/>
      <c r="Z101" s="1586"/>
      <c r="AB101" s="1586"/>
      <c r="AC101" s="1586"/>
      <c r="AH101" s="1586"/>
      <c r="AI101" s="1586"/>
      <c r="AJ101" s="1586"/>
      <c r="AL101" s="1586"/>
      <c r="AN101" s="1586"/>
      <c r="AP101" s="1586"/>
      <c r="AQ101" s="1587"/>
      <c r="AR101" s="1577"/>
      <c r="AS101" s="1535"/>
      <c r="AT101" s="1501"/>
      <c r="AU101" s="1501"/>
      <c r="AV101" s="1501"/>
      <c r="AW101" s="1501"/>
      <c r="AX101" s="1501"/>
      <c r="AY101" s="1501"/>
      <c r="AZ101" s="1501"/>
      <c r="BA101" s="686"/>
      <c r="BB101" s="1501"/>
      <c r="BC101" s="1545"/>
      <c r="BD101" s="1501"/>
      <c r="BE101" s="1548"/>
    </row>
    <row r="102" spans="1:57" ht="15.75">
      <c r="A102" s="692">
        <v>31.5</v>
      </c>
      <c r="B102" s="1580" t="s">
        <v>96</v>
      </c>
      <c r="C102" s="1581">
        <v>43464</v>
      </c>
      <c r="D102" s="1580" t="s">
        <v>77</v>
      </c>
      <c r="E102" s="1518">
        <v>0</v>
      </c>
      <c r="F102" s="1588">
        <v>316.00407747196738</v>
      </c>
      <c r="G102" s="1588">
        <v>2069.3170234454637</v>
      </c>
      <c r="H102" s="1588">
        <v>0</v>
      </c>
      <c r="I102" s="1588">
        <v>0</v>
      </c>
      <c r="J102" s="1588">
        <v>0</v>
      </c>
      <c r="K102" s="1588"/>
      <c r="L102" s="1588">
        <v>0</v>
      </c>
      <c r="M102" s="1588">
        <v>0</v>
      </c>
      <c r="N102" s="1588">
        <v>40.774719673802245</v>
      </c>
      <c r="O102" s="1588">
        <v>0</v>
      </c>
      <c r="P102" s="1588">
        <v>0</v>
      </c>
      <c r="Q102" s="1588">
        <v>0</v>
      </c>
      <c r="R102" s="1588">
        <v>0</v>
      </c>
      <c r="S102" s="1588"/>
      <c r="T102" s="1588">
        <v>0</v>
      </c>
      <c r="U102" s="1588"/>
      <c r="V102" s="1588"/>
      <c r="W102" s="1588">
        <v>0</v>
      </c>
      <c r="X102" s="1588">
        <v>0</v>
      </c>
      <c r="Y102" s="1588">
        <v>0</v>
      </c>
      <c r="Z102" s="1588">
        <v>0</v>
      </c>
      <c r="AA102" s="1588"/>
      <c r="AB102" s="1588">
        <v>0</v>
      </c>
      <c r="AC102" s="1588">
        <v>0</v>
      </c>
      <c r="AD102" s="1588"/>
      <c r="AE102" s="1588"/>
      <c r="AF102" s="1588"/>
      <c r="AG102" s="1588"/>
      <c r="AH102" s="1588">
        <v>0</v>
      </c>
      <c r="AI102" s="1588">
        <v>0</v>
      </c>
      <c r="AJ102" s="1588"/>
      <c r="AK102" s="1588"/>
      <c r="AL102" s="1588">
        <v>0</v>
      </c>
      <c r="AM102" s="1588"/>
      <c r="AN102" s="1588">
        <v>0</v>
      </c>
      <c r="AO102" s="1588"/>
      <c r="AP102" s="1589">
        <v>0</v>
      </c>
      <c r="AQ102" s="1583">
        <f t="shared" ref="AQ102:AQ111" si="28">SUM(F102:AP102)</f>
        <v>2426.0958205912334</v>
      </c>
      <c r="AR102" s="1518"/>
      <c r="AS102" s="1541">
        <v>43464</v>
      </c>
      <c r="AT102" s="1584" t="s">
        <v>96</v>
      </c>
      <c r="AU102" s="1584">
        <v>10</v>
      </c>
      <c r="AV102" s="1584" t="s">
        <v>75</v>
      </c>
      <c r="AW102" s="1584">
        <v>5.08</v>
      </c>
      <c r="AX102" s="1584">
        <v>61.1</v>
      </c>
      <c r="AY102" s="1501">
        <v>38.96</v>
      </c>
      <c r="AZ102" s="1584">
        <v>31.5</v>
      </c>
      <c r="BA102" s="685">
        <v>31.5</v>
      </c>
      <c r="BB102" s="1584">
        <v>14.9</v>
      </c>
      <c r="BC102" s="1543">
        <v>766.2</v>
      </c>
      <c r="BD102" s="1584" t="s">
        <v>91</v>
      </c>
      <c r="BE102" s="1547"/>
    </row>
    <row r="103" spans="1:57" ht="15.75">
      <c r="A103" s="692">
        <v>21.4</v>
      </c>
      <c r="B103" s="1580" t="s">
        <v>73</v>
      </c>
      <c r="C103" s="1581">
        <v>43147</v>
      </c>
      <c r="D103" s="1580" t="s">
        <v>77</v>
      </c>
      <c r="E103" s="1518">
        <v>0</v>
      </c>
      <c r="F103" s="1588">
        <v>285.42303771661574</v>
      </c>
      <c r="G103" s="1588">
        <v>26034.658511722733</v>
      </c>
      <c r="H103" s="1588">
        <v>30.581039755351682</v>
      </c>
      <c r="I103" s="1588">
        <v>0</v>
      </c>
      <c r="J103" s="1588">
        <v>0</v>
      </c>
      <c r="K103" s="1588"/>
      <c r="L103" s="1588">
        <v>0</v>
      </c>
      <c r="M103" s="1588">
        <v>30.581039755351682</v>
      </c>
      <c r="N103" s="1588">
        <v>0</v>
      </c>
      <c r="O103" s="1588">
        <v>0</v>
      </c>
      <c r="P103" s="1588">
        <v>0</v>
      </c>
      <c r="Q103" s="1588">
        <v>0</v>
      </c>
      <c r="R103" s="1588">
        <v>0</v>
      </c>
      <c r="S103" s="1588"/>
      <c r="T103" s="1588">
        <v>0</v>
      </c>
      <c r="U103" s="1588"/>
      <c r="V103" s="1588"/>
      <c r="W103" s="1588">
        <v>0</v>
      </c>
      <c r="X103" s="1588">
        <v>0</v>
      </c>
      <c r="Y103" s="1588">
        <v>0</v>
      </c>
      <c r="Z103" s="1588">
        <v>0</v>
      </c>
      <c r="AA103" s="1588"/>
      <c r="AB103" s="1588">
        <v>0</v>
      </c>
      <c r="AC103" s="1588">
        <v>0</v>
      </c>
      <c r="AD103" s="1588"/>
      <c r="AE103" s="1588"/>
      <c r="AF103" s="1588"/>
      <c r="AG103" s="1588"/>
      <c r="AH103" s="1588">
        <v>0</v>
      </c>
      <c r="AI103" s="1588">
        <v>0</v>
      </c>
      <c r="AJ103" s="1588"/>
      <c r="AK103" s="1588"/>
      <c r="AL103" s="1588">
        <v>0</v>
      </c>
      <c r="AM103" s="1588"/>
      <c r="AN103" s="1588">
        <v>0</v>
      </c>
      <c r="AO103" s="1588"/>
      <c r="AP103" s="1589">
        <v>0</v>
      </c>
      <c r="AQ103" s="1585">
        <f t="shared" si="28"/>
        <v>26381.243628950051</v>
      </c>
      <c r="AR103" s="1518"/>
      <c r="AS103" s="1541">
        <v>43155</v>
      </c>
      <c r="AT103" s="1584" t="s">
        <v>73</v>
      </c>
      <c r="AU103" s="1584">
        <v>10</v>
      </c>
      <c r="AV103" s="1584" t="s">
        <v>75</v>
      </c>
      <c r="AW103" s="1584">
        <v>17.8</v>
      </c>
      <c r="AX103" s="1584">
        <v>193</v>
      </c>
      <c r="AY103" s="1501">
        <v>26.67</v>
      </c>
      <c r="AZ103" s="1584" t="s">
        <v>91</v>
      </c>
      <c r="BA103" s="685">
        <v>21.4</v>
      </c>
      <c r="BB103" s="1584">
        <v>14.1</v>
      </c>
      <c r="BC103" s="1543">
        <v>771.9</v>
      </c>
      <c r="BD103" s="1584" t="s">
        <v>91</v>
      </c>
      <c r="BE103" s="1547"/>
    </row>
    <row r="104" spans="1:57" ht="15.75">
      <c r="A104" s="692">
        <v>19.600000000000001</v>
      </c>
      <c r="B104" s="1580" t="s">
        <v>82</v>
      </c>
      <c r="C104" s="1581">
        <v>43218</v>
      </c>
      <c r="D104" s="1580" t="s">
        <v>77</v>
      </c>
      <c r="E104" s="1518">
        <v>0</v>
      </c>
      <c r="F104" s="1588">
        <v>326.19775739041796</v>
      </c>
      <c r="G104" s="1588">
        <v>0</v>
      </c>
      <c r="H104" s="1588">
        <v>0</v>
      </c>
      <c r="I104" s="1588">
        <v>0</v>
      </c>
      <c r="J104" s="1588">
        <v>0</v>
      </c>
      <c r="K104" s="1588"/>
      <c r="L104" s="1588">
        <v>0</v>
      </c>
      <c r="M104" s="1588">
        <v>0</v>
      </c>
      <c r="N104" s="1588">
        <v>0</v>
      </c>
      <c r="O104" s="1588">
        <v>0</v>
      </c>
      <c r="P104" s="1588">
        <v>0</v>
      </c>
      <c r="Q104" s="1588">
        <v>0</v>
      </c>
      <c r="R104" s="1588">
        <v>0</v>
      </c>
      <c r="S104" s="1588"/>
      <c r="T104" s="1588">
        <v>0</v>
      </c>
      <c r="U104" s="1588"/>
      <c r="V104" s="1588"/>
      <c r="W104" s="1588">
        <v>0</v>
      </c>
      <c r="X104" s="1588">
        <v>0</v>
      </c>
      <c r="Y104" s="1588">
        <v>0</v>
      </c>
      <c r="Z104" s="1588">
        <v>0</v>
      </c>
      <c r="AA104" s="1588"/>
      <c r="AB104" s="1588">
        <v>0</v>
      </c>
      <c r="AC104" s="1588">
        <v>0</v>
      </c>
      <c r="AD104" s="1588"/>
      <c r="AE104" s="1588"/>
      <c r="AF104" s="1588"/>
      <c r="AG104" s="1588"/>
      <c r="AH104" s="1588">
        <v>0</v>
      </c>
      <c r="AI104" s="1588">
        <v>0</v>
      </c>
      <c r="AJ104" s="1588"/>
      <c r="AK104" s="1588"/>
      <c r="AL104" s="1588">
        <v>0</v>
      </c>
      <c r="AM104" s="1588"/>
      <c r="AN104" s="1588">
        <v>0</v>
      </c>
      <c r="AO104" s="1588"/>
      <c r="AP104" s="1589">
        <v>0</v>
      </c>
      <c r="AQ104" s="1585">
        <f t="shared" si="28"/>
        <v>326.19775739041796</v>
      </c>
      <c r="AR104" s="1518"/>
      <c r="AS104" s="1541">
        <v>43218</v>
      </c>
      <c r="AT104" s="1584" t="s">
        <v>82</v>
      </c>
      <c r="AU104" s="1584">
        <v>10</v>
      </c>
      <c r="AV104" s="1584" t="s">
        <v>75</v>
      </c>
      <c r="AW104" s="1584">
        <v>7.4</v>
      </c>
      <c r="AX104" s="1584">
        <v>91</v>
      </c>
      <c r="AY104" s="1501">
        <v>29.8</v>
      </c>
      <c r="AZ104" s="1584" t="s">
        <v>91</v>
      </c>
      <c r="BA104" s="685">
        <v>19.600000000000001</v>
      </c>
      <c r="BB104" s="1584">
        <v>21</v>
      </c>
      <c r="BC104" s="1543">
        <v>760.5</v>
      </c>
      <c r="BD104" s="1584" t="s">
        <v>91</v>
      </c>
      <c r="BE104" s="1547"/>
    </row>
    <row r="105" spans="1:57" ht="15.75">
      <c r="A105" s="692">
        <v>16.600000000000001</v>
      </c>
      <c r="B105" s="1580" t="s">
        <v>86</v>
      </c>
      <c r="C105" s="1581">
        <v>43196</v>
      </c>
      <c r="D105" s="1580" t="s">
        <v>77</v>
      </c>
      <c r="E105" s="1518">
        <v>0</v>
      </c>
      <c r="F105" s="1588">
        <v>1080.5300713557594</v>
      </c>
      <c r="G105" s="1588">
        <v>0</v>
      </c>
      <c r="H105" s="1588">
        <v>0</v>
      </c>
      <c r="I105" s="1588">
        <v>0</v>
      </c>
      <c r="J105" s="1588">
        <v>0</v>
      </c>
      <c r="K105" s="1588"/>
      <c r="L105" s="1588">
        <v>0</v>
      </c>
      <c r="M105" s="1588">
        <v>326.19775739041796</v>
      </c>
      <c r="N105" s="1588">
        <v>0</v>
      </c>
      <c r="O105" s="1588">
        <v>0</v>
      </c>
      <c r="P105" s="1588">
        <v>0</v>
      </c>
      <c r="Q105" s="1588">
        <v>0</v>
      </c>
      <c r="R105" s="1588">
        <v>0</v>
      </c>
      <c r="S105" s="1588"/>
      <c r="T105" s="1588">
        <v>0</v>
      </c>
      <c r="U105" s="1588"/>
      <c r="V105" s="1588"/>
      <c r="W105" s="1588">
        <v>0</v>
      </c>
      <c r="X105" s="1588">
        <v>0</v>
      </c>
      <c r="Y105" s="1588">
        <v>0</v>
      </c>
      <c r="Z105" s="1588">
        <v>0</v>
      </c>
      <c r="AA105" s="1588"/>
      <c r="AB105" s="1588">
        <v>0</v>
      </c>
      <c r="AC105" s="1588">
        <v>0</v>
      </c>
      <c r="AD105" s="1588"/>
      <c r="AE105" s="1588"/>
      <c r="AF105" s="1588"/>
      <c r="AG105" s="1588"/>
      <c r="AH105" s="1588">
        <v>0</v>
      </c>
      <c r="AI105" s="1588">
        <v>0</v>
      </c>
      <c r="AJ105" s="1588"/>
      <c r="AK105" s="1588"/>
      <c r="AL105" s="1588">
        <v>0</v>
      </c>
      <c r="AM105" s="1588"/>
      <c r="AN105" s="1588">
        <v>0</v>
      </c>
      <c r="AO105" s="1588"/>
      <c r="AP105" s="1589">
        <v>0</v>
      </c>
      <c r="AQ105" s="1585">
        <f t="shared" si="28"/>
        <v>1406.7278287461775</v>
      </c>
      <c r="AR105" s="1518"/>
      <c r="AS105" s="1541">
        <v>43196</v>
      </c>
      <c r="AT105" s="1584" t="s">
        <v>86</v>
      </c>
      <c r="AU105" s="1584">
        <v>10</v>
      </c>
      <c r="AV105" s="1584" t="s">
        <v>75</v>
      </c>
      <c r="AW105" s="1584">
        <v>9.1</v>
      </c>
      <c r="AX105" s="1584">
        <v>120</v>
      </c>
      <c r="AY105" s="1501">
        <v>26</v>
      </c>
      <c r="AZ105" s="1584">
        <v>15.9</v>
      </c>
      <c r="BA105" s="685">
        <v>16.600000000000001</v>
      </c>
      <c r="BB105" s="1584">
        <v>22.9</v>
      </c>
      <c r="BC105" s="1543">
        <v>765.5</v>
      </c>
      <c r="BD105" s="1584">
        <v>9.4</v>
      </c>
      <c r="BE105" s="1547"/>
    </row>
    <row r="106" spans="1:57" ht="15.75">
      <c r="A106" s="692">
        <v>16.2</v>
      </c>
      <c r="B106" s="1580" t="s">
        <v>92</v>
      </c>
      <c r="C106" s="1581">
        <v>43217</v>
      </c>
      <c r="D106" s="1580" t="s">
        <v>77</v>
      </c>
      <c r="E106" s="1518">
        <v>0</v>
      </c>
      <c r="F106" s="1588">
        <v>173.29255861365954</v>
      </c>
      <c r="G106" s="1588">
        <v>40.774719673802245</v>
      </c>
      <c r="H106" s="1588">
        <v>10.193679918450561</v>
      </c>
      <c r="I106" s="1588">
        <v>30.581039755351682</v>
      </c>
      <c r="J106" s="1588">
        <v>0</v>
      </c>
      <c r="K106" s="1588"/>
      <c r="L106" s="1588">
        <v>0</v>
      </c>
      <c r="M106" s="1588">
        <v>61.162079510703364</v>
      </c>
      <c r="N106" s="1588">
        <v>0</v>
      </c>
      <c r="O106" s="1588">
        <v>0</v>
      </c>
      <c r="P106" s="1588">
        <v>0</v>
      </c>
      <c r="Q106" s="1588">
        <v>0</v>
      </c>
      <c r="R106" s="1588">
        <v>0</v>
      </c>
      <c r="S106" s="1588"/>
      <c r="T106" s="1588">
        <v>0</v>
      </c>
      <c r="U106" s="1588"/>
      <c r="V106" s="1588"/>
      <c r="W106" s="1588">
        <v>0</v>
      </c>
      <c r="X106" s="1588">
        <v>0</v>
      </c>
      <c r="Y106" s="1588">
        <v>0</v>
      </c>
      <c r="Z106" s="1588">
        <v>0</v>
      </c>
      <c r="AA106" s="1588"/>
      <c r="AB106" s="1588">
        <v>0</v>
      </c>
      <c r="AC106" s="1588">
        <v>0</v>
      </c>
      <c r="AD106" s="1588"/>
      <c r="AE106" s="1588"/>
      <c r="AF106" s="1588"/>
      <c r="AG106" s="1588"/>
      <c r="AH106" s="1588">
        <v>0</v>
      </c>
      <c r="AI106" s="1588">
        <v>0</v>
      </c>
      <c r="AJ106" s="1588"/>
      <c r="AK106" s="1588"/>
      <c r="AL106" s="1588">
        <v>0</v>
      </c>
      <c r="AM106" s="1588"/>
      <c r="AN106" s="1588">
        <v>0</v>
      </c>
      <c r="AO106" s="1588"/>
      <c r="AP106" s="1589">
        <v>0</v>
      </c>
      <c r="AQ106" s="1585">
        <f t="shared" si="28"/>
        <v>316.00407747196743</v>
      </c>
      <c r="AR106" s="1518"/>
      <c r="AS106" s="1541">
        <v>43217</v>
      </c>
      <c r="AT106" s="1584" t="s">
        <v>92</v>
      </c>
      <c r="AU106" s="1584">
        <v>10</v>
      </c>
      <c r="AV106" s="1584" t="s">
        <v>75</v>
      </c>
      <c r="AW106" s="1584">
        <v>9.1</v>
      </c>
      <c r="AX106" s="1584">
        <v>117</v>
      </c>
      <c r="AY106" s="1501">
        <v>25.5</v>
      </c>
      <c r="AZ106" s="1584">
        <v>15.6</v>
      </c>
      <c r="BA106" s="685">
        <v>16.2</v>
      </c>
      <c r="BB106" s="1584">
        <v>22.9</v>
      </c>
      <c r="BC106" s="1543">
        <v>764</v>
      </c>
      <c r="BD106" s="1584">
        <v>10.6</v>
      </c>
      <c r="BE106" s="1547"/>
    </row>
    <row r="107" spans="1:57" ht="15.75">
      <c r="A107" s="692">
        <v>15.5</v>
      </c>
      <c r="B107" s="1580" t="s">
        <v>89</v>
      </c>
      <c r="C107" s="1581">
        <v>43217</v>
      </c>
      <c r="D107" s="1580" t="s">
        <v>77</v>
      </c>
      <c r="E107" s="1518">
        <v>0</v>
      </c>
      <c r="F107" s="1588">
        <v>183.48623853211009</v>
      </c>
      <c r="G107" s="1588">
        <v>10.193679918450561</v>
      </c>
      <c r="H107" s="1588">
        <v>0</v>
      </c>
      <c r="I107" s="1588">
        <v>10.193679918450561</v>
      </c>
      <c r="J107" s="1588">
        <v>0</v>
      </c>
      <c r="K107" s="1588"/>
      <c r="L107" s="1588">
        <v>0</v>
      </c>
      <c r="M107" s="1588">
        <v>20.387359836901123</v>
      </c>
      <c r="N107" s="1588">
        <v>0</v>
      </c>
      <c r="O107" s="1588">
        <v>0</v>
      </c>
      <c r="P107" s="1588">
        <v>0</v>
      </c>
      <c r="Q107" s="1588">
        <v>0</v>
      </c>
      <c r="R107" s="1588">
        <v>0</v>
      </c>
      <c r="S107" s="1588"/>
      <c r="T107" s="1588">
        <v>0</v>
      </c>
      <c r="U107" s="1588"/>
      <c r="V107" s="1588"/>
      <c r="W107" s="1588">
        <v>0</v>
      </c>
      <c r="X107" s="1588">
        <v>0</v>
      </c>
      <c r="Y107" s="1588">
        <v>0</v>
      </c>
      <c r="Z107" s="1588">
        <v>0</v>
      </c>
      <c r="AA107" s="1588"/>
      <c r="AB107" s="1588">
        <v>0</v>
      </c>
      <c r="AC107" s="1588">
        <v>0</v>
      </c>
      <c r="AD107" s="1588"/>
      <c r="AE107" s="1588"/>
      <c r="AF107" s="1588"/>
      <c r="AG107" s="1588"/>
      <c r="AH107" s="1588">
        <v>0</v>
      </c>
      <c r="AI107" s="1588">
        <v>0</v>
      </c>
      <c r="AJ107" s="1588"/>
      <c r="AK107" s="1588"/>
      <c r="AL107" s="1588">
        <v>0</v>
      </c>
      <c r="AM107" s="1588"/>
      <c r="AN107" s="1588">
        <v>0</v>
      </c>
      <c r="AO107" s="1588"/>
      <c r="AP107" s="1589">
        <v>0</v>
      </c>
      <c r="AQ107" s="1585">
        <f t="shared" si="28"/>
        <v>224.26095820591232</v>
      </c>
      <c r="AR107" s="1518"/>
      <c r="AS107" s="1541">
        <v>43217</v>
      </c>
      <c r="AT107" s="1584" t="s">
        <v>89</v>
      </c>
      <c r="AU107" s="1584">
        <v>10</v>
      </c>
      <c r="AV107" s="1584" t="s">
        <v>75</v>
      </c>
      <c r="AW107" s="1584">
        <v>9.1</v>
      </c>
      <c r="AX107" s="1584">
        <v>120</v>
      </c>
      <c r="AY107" s="1501">
        <v>25.45</v>
      </c>
      <c r="AZ107" s="1584">
        <v>15.5</v>
      </c>
      <c r="BA107" s="685">
        <v>15.5</v>
      </c>
      <c r="BB107" s="1584">
        <v>24.9</v>
      </c>
      <c r="BC107" s="1543">
        <v>760.7</v>
      </c>
      <c r="BD107" s="1584">
        <v>10.3</v>
      </c>
      <c r="BE107" s="1547"/>
    </row>
    <row r="108" spans="1:57" ht="15.75">
      <c r="A108" s="692">
        <v>14.9</v>
      </c>
      <c r="B108" s="1580" t="s">
        <v>94</v>
      </c>
      <c r="C108" s="1581">
        <v>43464</v>
      </c>
      <c r="D108" s="1580" t="s">
        <v>77</v>
      </c>
      <c r="E108" s="1518">
        <v>0</v>
      </c>
      <c r="F108" s="1588">
        <v>163.09887869520898</v>
      </c>
      <c r="G108" s="1588">
        <v>50.968399592252808</v>
      </c>
      <c r="H108" s="1588">
        <v>0</v>
      </c>
      <c r="I108" s="1588">
        <v>0</v>
      </c>
      <c r="J108" s="1588">
        <v>0</v>
      </c>
      <c r="K108" s="1588"/>
      <c r="L108" s="1588">
        <v>0</v>
      </c>
      <c r="M108" s="1588">
        <v>122.32415902140673</v>
      </c>
      <c r="N108" s="1588">
        <v>0</v>
      </c>
      <c r="O108" s="1588">
        <v>0</v>
      </c>
      <c r="P108" s="1588">
        <v>0</v>
      </c>
      <c r="Q108" s="1588">
        <v>0</v>
      </c>
      <c r="R108" s="1588">
        <v>10.193679918450561</v>
      </c>
      <c r="S108" s="1588"/>
      <c r="T108" s="1588">
        <v>0</v>
      </c>
      <c r="U108" s="1588"/>
      <c r="V108" s="1588"/>
      <c r="W108" s="1588">
        <v>0</v>
      </c>
      <c r="X108" s="1588">
        <v>0</v>
      </c>
      <c r="Y108" s="1588">
        <v>0</v>
      </c>
      <c r="Z108" s="1588">
        <v>0</v>
      </c>
      <c r="AA108" s="1588"/>
      <c r="AB108" s="1588">
        <v>0</v>
      </c>
      <c r="AC108" s="1588">
        <v>0</v>
      </c>
      <c r="AD108" s="1588"/>
      <c r="AE108" s="1588"/>
      <c r="AF108" s="1588"/>
      <c r="AG108" s="1588"/>
      <c r="AH108" s="1588">
        <v>0</v>
      </c>
      <c r="AI108" s="1588">
        <v>0</v>
      </c>
      <c r="AJ108" s="1588"/>
      <c r="AK108" s="1588"/>
      <c r="AL108" s="1588">
        <v>0</v>
      </c>
      <c r="AM108" s="1588"/>
      <c r="AN108" s="1588">
        <v>0</v>
      </c>
      <c r="AO108" s="1588"/>
      <c r="AP108" s="1589">
        <v>0</v>
      </c>
      <c r="AQ108" s="1585">
        <f t="shared" si="28"/>
        <v>346.58511722731907</v>
      </c>
      <c r="AR108" s="1518"/>
      <c r="AS108" s="1541">
        <v>43464</v>
      </c>
      <c r="AT108" s="1584" t="s">
        <v>94</v>
      </c>
      <c r="AU108" s="1584">
        <v>10</v>
      </c>
      <c r="AV108" s="1584" t="s">
        <v>313</v>
      </c>
      <c r="AW108" s="1584">
        <v>9.84</v>
      </c>
      <c r="AX108" s="1584">
        <v>98.5</v>
      </c>
      <c r="AY108" s="1501">
        <v>17.997</v>
      </c>
      <c r="AZ108" s="1584">
        <v>14.9</v>
      </c>
      <c r="BA108" s="685">
        <v>14.9</v>
      </c>
      <c r="BB108" s="1584">
        <v>11.2</v>
      </c>
      <c r="BC108" s="1543">
        <v>766.2</v>
      </c>
      <c r="BD108" s="1584" t="s">
        <v>91</v>
      </c>
      <c r="BE108" s="1547"/>
    </row>
    <row r="109" spans="1:57" ht="15.75">
      <c r="A109" s="692">
        <v>14.6</v>
      </c>
      <c r="B109" s="1580" t="s">
        <v>89</v>
      </c>
      <c r="C109" s="1581">
        <v>43464</v>
      </c>
      <c r="D109" s="1580" t="s">
        <v>77</v>
      </c>
      <c r="E109" s="1518">
        <v>0</v>
      </c>
      <c r="F109" s="1588">
        <v>305.81039755351685</v>
      </c>
      <c r="G109" s="1588">
        <v>265.03567787971457</v>
      </c>
      <c r="H109" s="1588">
        <v>0</v>
      </c>
      <c r="I109" s="1588">
        <v>0</v>
      </c>
      <c r="J109" s="1588">
        <v>0</v>
      </c>
      <c r="K109" s="1588"/>
      <c r="L109" s="1588">
        <v>0</v>
      </c>
      <c r="M109" s="1588">
        <v>0</v>
      </c>
      <c r="N109" s="1588">
        <v>40.774719673802245</v>
      </c>
      <c r="O109" s="1588">
        <v>0</v>
      </c>
      <c r="P109" s="1588">
        <v>0</v>
      </c>
      <c r="Q109" s="1588">
        <v>0</v>
      </c>
      <c r="R109" s="1588">
        <v>0</v>
      </c>
      <c r="S109" s="1588"/>
      <c r="T109" s="1588">
        <v>0</v>
      </c>
      <c r="U109" s="1588"/>
      <c r="V109" s="1588"/>
      <c r="W109" s="1588">
        <v>0</v>
      </c>
      <c r="X109" s="1588">
        <v>0</v>
      </c>
      <c r="Y109" s="1588">
        <v>0</v>
      </c>
      <c r="Z109" s="1588">
        <v>0</v>
      </c>
      <c r="AA109" s="1588"/>
      <c r="AB109" s="1588">
        <v>0</v>
      </c>
      <c r="AC109" s="1588">
        <v>0</v>
      </c>
      <c r="AD109" s="1588"/>
      <c r="AE109" s="1588"/>
      <c r="AF109" s="1588"/>
      <c r="AG109" s="1588"/>
      <c r="AH109" s="1588">
        <v>0</v>
      </c>
      <c r="AI109" s="1588">
        <v>0</v>
      </c>
      <c r="AJ109" s="1588"/>
      <c r="AK109" s="1588"/>
      <c r="AL109" s="1588">
        <v>0</v>
      </c>
      <c r="AM109" s="1588"/>
      <c r="AN109" s="1588">
        <v>0</v>
      </c>
      <c r="AO109" s="1588"/>
      <c r="AP109" s="1589">
        <v>0</v>
      </c>
      <c r="AQ109" s="1585">
        <f t="shared" si="28"/>
        <v>611.62079510703359</v>
      </c>
      <c r="AR109" s="1518"/>
      <c r="AS109" s="1541">
        <v>43464</v>
      </c>
      <c r="AT109" s="1584" t="s">
        <v>89</v>
      </c>
      <c r="AU109" s="1584">
        <v>10</v>
      </c>
      <c r="AV109" s="1584" t="s">
        <v>313</v>
      </c>
      <c r="AW109" s="1584">
        <v>10.1</v>
      </c>
      <c r="AX109" s="1584">
        <v>103.2</v>
      </c>
      <c r="AY109" s="1501">
        <v>18.190000000000001</v>
      </c>
      <c r="AZ109" s="1584">
        <v>14.6</v>
      </c>
      <c r="BA109" s="685">
        <v>14.6</v>
      </c>
      <c r="BB109" s="1584">
        <v>12.2</v>
      </c>
      <c r="BC109" s="1543">
        <v>766.2</v>
      </c>
      <c r="BD109" s="1584" t="s">
        <v>91</v>
      </c>
      <c r="BE109" s="1547"/>
    </row>
    <row r="110" spans="1:57" ht="15.75">
      <c r="A110" s="692">
        <v>14.6</v>
      </c>
      <c r="B110" s="1580" t="s">
        <v>92</v>
      </c>
      <c r="C110" s="1581">
        <v>43464</v>
      </c>
      <c r="D110" s="1580" t="s">
        <v>77</v>
      </c>
      <c r="E110" s="1518">
        <v>0</v>
      </c>
      <c r="F110" s="1588">
        <v>61.162079510703364</v>
      </c>
      <c r="G110" s="1588">
        <v>224.26095820591235</v>
      </c>
      <c r="H110" s="1588">
        <v>0</v>
      </c>
      <c r="I110" s="1588">
        <v>0</v>
      </c>
      <c r="J110" s="1588">
        <v>0</v>
      </c>
      <c r="K110" s="1588"/>
      <c r="L110" s="1588">
        <v>0</v>
      </c>
      <c r="M110" s="1588">
        <v>0</v>
      </c>
      <c r="N110" s="1588">
        <v>0</v>
      </c>
      <c r="O110" s="1588">
        <v>0</v>
      </c>
      <c r="P110" s="1588">
        <v>0</v>
      </c>
      <c r="Q110" s="1588">
        <v>0</v>
      </c>
      <c r="R110" s="1588">
        <v>0</v>
      </c>
      <c r="S110" s="1588"/>
      <c r="T110" s="1588">
        <v>0</v>
      </c>
      <c r="U110" s="1588"/>
      <c r="V110" s="1588"/>
      <c r="W110" s="1588">
        <v>0</v>
      </c>
      <c r="X110" s="1588">
        <v>0</v>
      </c>
      <c r="Y110" s="1588">
        <v>0</v>
      </c>
      <c r="Z110" s="1588">
        <v>0</v>
      </c>
      <c r="AA110" s="1588"/>
      <c r="AB110" s="1588">
        <v>0</v>
      </c>
      <c r="AC110" s="1588">
        <v>0</v>
      </c>
      <c r="AD110" s="1588"/>
      <c r="AE110" s="1588"/>
      <c r="AF110" s="1588"/>
      <c r="AG110" s="1588"/>
      <c r="AH110" s="1588">
        <v>0</v>
      </c>
      <c r="AI110" s="1588">
        <v>0</v>
      </c>
      <c r="AJ110" s="1588"/>
      <c r="AK110" s="1588"/>
      <c r="AL110" s="1588">
        <v>0</v>
      </c>
      <c r="AM110" s="1588"/>
      <c r="AN110" s="1588">
        <v>0</v>
      </c>
      <c r="AO110" s="1588"/>
      <c r="AP110" s="1589">
        <v>0</v>
      </c>
      <c r="AQ110" s="1585">
        <f t="shared" si="28"/>
        <v>285.42303771661568</v>
      </c>
      <c r="AR110" s="1518"/>
      <c r="AS110" s="1541">
        <v>43464</v>
      </c>
      <c r="AT110" s="1584" t="s">
        <v>316</v>
      </c>
      <c r="AU110" s="1584">
        <v>10</v>
      </c>
      <c r="AV110" s="1584" t="s">
        <v>75</v>
      </c>
      <c r="AW110" s="1584">
        <v>10.1</v>
      </c>
      <c r="AX110" s="1584">
        <v>103.2</v>
      </c>
      <c r="AY110" s="1501">
        <v>18.190000000000001</v>
      </c>
      <c r="AZ110" s="1584">
        <v>14.6</v>
      </c>
      <c r="BA110" s="685">
        <v>14.6</v>
      </c>
      <c r="BB110" s="1584">
        <v>12.2</v>
      </c>
      <c r="BC110" s="1543">
        <v>766.2</v>
      </c>
      <c r="BD110" s="1584" t="s">
        <v>91</v>
      </c>
      <c r="BE110" s="1547"/>
    </row>
    <row r="111" spans="1:57" ht="15.75">
      <c r="A111" s="692">
        <v>14.5</v>
      </c>
      <c r="B111" s="1580" t="s">
        <v>121</v>
      </c>
      <c r="C111" s="1581" t="s">
        <v>209</v>
      </c>
      <c r="D111" s="1580" t="s">
        <v>77</v>
      </c>
      <c r="E111" s="1518">
        <v>0</v>
      </c>
      <c r="F111" s="1588">
        <v>1753.3129459734967</v>
      </c>
      <c r="G111" s="1588">
        <v>519.87767584097867</v>
      </c>
      <c r="H111" s="1588">
        <v>0</v>
      </c>
      <c r="I111" s="1588">
        <v>0</v>
      </c>
      <c r="J111" s="1588">
        <v>0</v>
      </c>
      <c r="K111" s="1588"/>
      <c r="L111" s="1588">
        <v>0</v>
      </c>
      <c r="M111" s="1588">
        <v>0</v>
      </c>
      <c r="N111" s="1588">
        <v>71.355759429153935</v>
      </c>
      <c r="O111" s="1588">
        <v>0</v>
      </c>
      <c r="P111" s="1588">
        <v>0</v>
      </c>
      <c r="Q111" s="1588">
        <v>0</v>
      </c>
      <c r="R111" s="1588">
        <v>0</v>
      </c>
      <c r="S111" s="1588"/>
      <c r="T111" s="1588">
        <v>0</v>
      </c>
      <c r="U111" s="1588"/>
      <c r="V111" s="1588"/>
      <c r="W111" s="1588">
        <v>0</v>
      </c>
      <c r="X111" s="1588">
        <v>0</v>
      </c>
      <c r="Y111" s="1588">
        <v>0</v>
      </c>
      <c r="Z111" s="1588">
        <v>0</v>
      </c>
      <c r="AA111" s="1588"/>
      <c r="AB111" s="1588">
        <v>0</v>
      </c>
      <c r="AC111" s="1588">
        <v>0</v>
      </c>
      <c r="AD111" s="1588"/>
      <c r="AE111" s="1588"/>
      <c r="AF111" s="1588"/>
      <c r="AG111" s="1588"/>
      <c r="AH111" s="1588">
        <v>0</v>
      </c>
      <c r="AI111" s="1588">
        <v>0</v>
      </c>
      <c r="AJ111" s="1588"/>
      <c r="AK111" s="1588"/>
      <c r="AL111" s="1588">
        <v>0</v>
      </c>
      <c r="AM111" s="1588"/>
      <c r="AN111" s="1588">
        <v>0</v>
      </c>
      <c r="AO111" s="1588"/>
      <c r="AP111" s="1589">
        <v>0</v>
      </c>
      <c r="AQ111" s="1585">
        <f t="shared" si="28"/>
        <v>2344.5463812436292</v>
      </c>
      <c r="AR111" s="1518"/>
      <c r="AS111" s="1541">
        <v>43464</v>
      </c>
      <c r="AT111" s="1584" t="s">
        <v>121</v>
      </c>
      <c r="AU111" s="1584">
        <v>10</v>
      </c>
      <c r="AV111" s="1584" t="s">
        <v>75</v>
      </c>
      <c r="AW111" s="1584">
        <v>7.48</v>
      </c>
      <c r="AX111" s="1584">
        <v>73.5</v>
      </c>
      <c r="AY111" s="1501">
        <v>17.274000000000001</v>
      </c>
      <c r="AZ111" s="1584">
        <v>14.5</v>
      </c>
      <c r="BA111" s="685">
        <v>14.5</v>
      </c>
      <c r="BB111" s="1584">
        <v>10.5</v>
      </c>
      <c r="BC111" s="1543">
        <v>766.4</v>
      </c>
      <c r="BD111" s="1584" t="s">
        <v>91</v>
      </c>
      <c r="BE111" s="1547"/>
    </row>
    <row r="112" spans="1:57" ht="18.75" thickBot="1">
      <c r="A112" s="693"/>
      <c r="B112" s="1548"/>
      <c r="C112" s="1549"/>
      <c r="D112" s="687" t="s">
        <v>206</v>
      </c>
      <c r="E112" s="1518">
        <v>0</v>
      </c>
      <c r="F112" s="310">
        <f>AVERAGE(F102:F111)</f>
        <v>464.83180428134557</v>
      </c>
      <c r="G112" s="310">
        <f t="shared" ref="G112:AP112" si="29">AVERAGE(G102:G111)</f>
        <v>2921.508664627931</v>
      </c>
      <c r="H112" s="310">
        <f t="shared" si="29"/>
        <v>4.0774719673802249</v>
      </c>
      <c r="I112" s="310">
        <f t="shared" si="29"/>
        <v>4.0774719673802249</v>
      </c>
      <c r="J112" s="310">
        <f>AVERAGE(J102:J111)</f>
        <v>0</v>
      </c>
      <c r="K112" s="310"/>
      <c r="L112" s="310">
        <f>AVERAGE(L102:L111)</f>
        <v>0</v>
      </c>
      <c r="M112" s="310">
        <f t="shared" si="29"/>
        <v>56.065239551478086</v>
      </c>
      <c r="N112" s="310">
        <f t="shared" si="29"/>
        <v>15.290519877675843</v>
      </c>
      <c r="O112" s="310">
        <f>AVERAGE(O102:O111)</f>
        <v>0</v>
      </c>
      <c r="P112" s="310">
        <f t="shared" si="29"/>
        <v>0</v>
      </c>
      <c r="Q112" s="310">
        <f t="shared" si="29"/>
        <v>0</v>
      </c>
      <c r="R112" s="310">
        <f t="shared" si="29"/>
        <v>1.0193679918450562</v>
      </c>
      <c r="S112" s="310"/>
      <c r="T112" s="310">
        <f>AVERAGE(T102:T111)</f>
        <v>0</v>
      </c>
      <c r="U112" s="310"/>
      <c r="V112" s="310"/>
      <c r="W112" s="310">
        <f>AVERAGE(W102:W111)</f>
        <v>0</v>
      </c>
      <c r="X112" s="310">
        <f t="shared" si="29"/>
        <v>0</v>
      </c>
      <c r="Y112" s="310">
        <f>AVERAGE(Y102:Y111)</f>
        <v>0</v>
      </c>
      <c r="Z112" s="310">
        <f>AVERAGE(Z102:Z111)</f>
        <v>0</v>
      </c>
      <c r="AA112" s="310"/>
      <c r="AB112" s="310">
        <f>AVERAGE(AB102:AB111)</f>
        <v>0</v>
      </c>
      <c r="AC112" s="310">
        <f>AVERAGE(AC102:AC111)</f>
        <v>0</v>
      </c>
      <c r="AD112" s="310"/>
      <c r="AE112" s="310"/>
      <c r="AF112" s="310"/>
      <c r="AG112" s="310"/>
      <c r="AH112" s="310">
        <f>AVERAGE(AH102:AH111)</f>
        <v>0</v>
      </c>
      <c r="AI112" s="310">
        <f>AVERAGE(AI102:AI111)</f>
        <v>0</v>
      </c>
      <c r="AJ112" s="310"/>
      <c r="AK112" s="310"/>
      <c r="AL112" s="310">
        <f>AVERAGE(AL102:AL111)</f>
        <v>0</v>
      </c>
      <c r="AM112" s="310"/>
      <c r="AN112" s="310">
        <f t="shared" si="29"/>
        <v>0</v>
      </c>
      <c r="AO112" s="310"/>
      <c r="AP112" s="697">
        <f t="shared" si="29"/>
        <v>0</v>
      </c>
      <c r="AQ112" s="805">
        <f>SUM(AQ102:AQ111)</f>
        <v>34668.705402650354</v>
      </c>
      <c r="AR112" s="1518"/>
      <c r="AS112" s="1535"/>
      <c r="AT112" s="1501"/>
      <c r="AU112" s="1501"/>
      <c r="AV112" s="1501"/>
      <c r="AW112" s="1501"/>
      <c r="AX112" s="1501"/>
      <c r="AY112" s="1501"/>
      <c r="AZ112" s="1501"/>
      <c r="BA112" s="686"/>
      <c r="BB112" s="1501"/>
      <c r="BC112" s="1545"/>
      <c r="BD112" s="1501"/>
      <c r="BE112" s="1548"/>
    </row>
    <row r="113" spans="1:57" ht="15.75">
      <c r="A113" s="693"/>
      <c r="B113" s="1548"/>
      <c r="C113" s="1549"/>
      <c r="D113" s="1548"/>
      <c r="E113" s="1577"/>
      <c r="F113" s="1545"/>
      <c r="G113" s="1545"/>
      <c r="H113" s="1545"/>
      <c r="I113" s="1545"/>
      <c r="J113" s="1545"/>
      <c r="K113" s="1545"/>
      <c r="L113" s="1545"/>
      <c r="M113" s="1545"/>
      <c r="N113" s="1545"/>
      <c r="O113" s="1545"/>
      <c r="P113" s="1545"/>
      <c r="Q113" s="1545"/>
      <c r="R113" s="1545"/>
      <c r="S113" s="1545"/>
      <c r="T113" s="1545"/>
      <c r="U113" s="1545"/>
      <c r="W113" s="1545"/>
      <c r="X113" s="1545"/>
      <c r="Y113" s="1545"/>
      <c r="Z113" s="1545"/>
      <c r="AB113" s="1545"/>
      <c r="AC113" s="1545"/>
      <c r="AH113" s="1545"/>
      <c r="AI113" s="1545"/>
      <c r="AJ113" s="1545"/>
      <c r="AL113" s="1545"/>
      <c r="AN113" s="1545"/>
      <c r="AP113" s="1545"/>
      <c r="AQ113" s="1586"/>
      <c r="AR113" s="1577"/>
      <c r="AS113" s="1535"/>
      <c r="AT113" s="1501"/>
      <c r="AU113" s="1501"/>
      <c r="AV113" s="1501"/>
      <c r="AW113" s="1501"/>
      <c r="AX113" s="1501"/>
      <c r="AY113" s="1501"/>
      <c r="AZ113" s="1501"/>
      <c r="BA113" s="686"/>
      <c r="BB113" s="1501"/>
      <c r="BC113" s="1545"/>
      <c r="BD113" s="1501"/>
      <c r="BE113" s="1548"/>
    </row>
    <row r="114" spans="1:57" ht="15.75">
      <c r="A114" s="692">
        <v>3.24</v>
      </c>
      <c r="B114" s="1580" t="s">
        <v>121</v>
      </c>
      <c r="C114" s="1581">
        <v>43371</v>
      </c>
      <c r="D114" s="1580" t="s">
        <v>77</v>
      </c>
      <c r="E114" s="1518">
        <v>0</v>
      </c>
      <c r="F114" s="1588">
        <v>642.20183486238534</v>
      </c>
      <c r="G114" s="1588">
        <v>0</v>
      </c>
      <c r="H114" s="1588">
        <v>50.968399592252808</v>
      </c>
      <c r="I114" s="1588">
        <v>0</v>
      </c>
      <c r="J114" s="1588">
        <v>0</v>
      </c>
      <c r="K114" s="1588"/>
      <c r="L114" s="1588">
        <v>20.387359836901123</v>
      </c>
      <c r="M114" s="1588">
        <v>10.193679918450561</v>
      </c>
      <c r="N114" s="1588">
        <v>0</v>
      </c>
      <c r="O114" s="1588">
        <v>0</v>
      </c>
      <c r="P114" s="1588">
        <v>0</v>
      </c>
      <c r="Q114" s="1588">
        <v>0</v>
      </c>
      <c r="R114" s="1588">
        <v>0</v>
      </c>
      <c r="S114" s="1588"/>
      <c r="T114" s="1588">
        <v>0</v>
      </c>
      <c r="U114" s="1588"/>
      <c r="V114" s="1588"/>
      <c r="W114" s="1588">
        <v>0</v>
      </c>
      <c r="X114" s="1588">
        <v>0</v>
      </c>
      <c r="Y114" s="1588">
        <v>0</v>
      </c>
      <c r="Z114" s="1588">
        <v>0</v>
      </c>
      <c r="AA114" s="1588"/>
      <c r="AB114" s="1588">
        <v>0</v>
      </c>
      <c r="AC114" s="1588">
        <v>0</v>
      </c>
      <c r="AD114" s="1588"/>
      <c r="AE114" s="1588"/>
      <c r="AF114" s="1588"/>
      <c r="AG114" s="1588"/>
      <c r="AH114" s="1588">
        <v>0</v>
      </c>
      <c r="AI114" s="1588">
        <v>0</v>
      </c>
      <c r="AJ114" s="1588"/>
      <c r="AK114" s="1588"/>
      <c r="AL114" s="1588">
        <v>0</v>
      </c>
      <c r="AM114" s="1588"/>
      <c r="AN114" s="1588">
        <v>0</v>
      </c>
      <c r="AO114" s="1588"/>
      <c r="AP114" s="1588">
        <v>0</v>
      </c>
      <c r="AQ114" s="1590">
        <f t="shared" ref="AQ114" si="30">SUM(F114:AP114)</f>
        <v>723.7512742099899</v>
      </c>
      <c r="AR114" s="1518"/>
      <c r="AS114" s="1541">
        <v>43371</v>
      </c>
      <c r="AT114" s="1584" t="s">
        <v>121</v>
      </c>
      <c r="AU114" s="1584">
        <v>10</v>
      </c>
      <c r="AV114" s="1584" t="s">
        <v>75</v>
      </c>
      <c r="AW114" s="1584">
        <v>6.4</v>
      </c>
      <c r="AX114" s="1584">
        <v>77</v>
      </c>
      <c r="AY114" s="1501">
        <v>5.67</v>
      </c>
      <c r="AZ114" s="1584">
        <v>3.1</v>
      </c>
      <c r="BA114" s="685">
        <v>3.24</v>
      </c>
      <c r="BB114" s="1584">
        <v>22.5</v>
      </c>
      <c r="BC114" s="1543">
        <v>759.2</v>
      </c>
      <c r="BD114" s="1584">
        <v>7.58</v>
      </c>
      <c r="BE114" s="1547"/>
    </row>
    <row r="115" spans="1:57" ht="18.75" thickBot="1">
      <c r="A115" s="693"/>
      <c r="B115" s="1548"/>
      <c r="C115" s="1549"/>
      <c r="D115" s="687" t="s">
        <v>206</v>
      </c>
      <c r="E115" s="1518">
        <v>0</v>
      </c>
      <c r="F115" s="310">
        <f>F114</f>
        <v>642.20183486238534</v>
      </c>
      <c r="G115" s="310">
        <f t="shared" ref="G115:AP115" si="31">G114</f>
        <v>0</v>
      </c>
      <c r="H115" s="310">
        <f t="shared" si="31"/>
        <v>50.968399592252808</v>
      </c>
      <c r="I115" s="310">
        <f t="shared" si="31"/>
        <v>0</v>
      </c>
      <c r="J115" s="310">
        <f>J114</f>
        <v>0</v>
      </c>
      <c r="K115" s="310"/>
      <c r="L115" s="310">
        <f>L114</f>
        <v>20.387359836901123</v>
      </c>
      <c r="M115" s="310">
        <f t="shared" si="31"/>
        <v>10.193679918450561</v>
      </c>
      <c r="N115" s="310">
        <f t="shared" si="31"/>
        <v>0</v>
      </c>
      <c r="O115" s="310">
        <f>O114</f>
        <v>0</v>
      </c>
      <c r="P115" s="310">
        <f t="shared" si="31"/>
        <v>0</v>
      </c>
      <c r="Q115" s="310">
        <f t="shared" si="31"/>
        <v>0</v>
      </c>
      <c r="R115" s="310">
        <f t="shared" si="31"/>
        <v>0</v>
      </c>
      <c r="S115" s="310"/>
      <c r="T115" s="310">
        <f>T114</f>
        <v>0</v>
      </c>
      <c r="U115" s="310"/>
      <c r="V115" s="310"/>
      <c r="W115" s="310">
        <f>W114</f>
        <v>0</v>
      </c>
      <c r="X115" s="310">
        <f t="shared" si="31"/>
        <v>0</v>
      </c>
      <c r="Y115" s="310">
        <f>Y114</f>
        <v>0</v>
      </c>
      <c r="Z115" s="310">
        <f>Z114</f>
        <v>0</v>
      </c>
      <c r="AA115" s="310"/>
      <c r="AB115" s="310">
        <f>AB114</f>
        <v>0</v>
      </c>
      <c r="AC115" s="310">
        <f>AC114</f>
        <v>0</v>
      </c>
      <c r="AD115" s="310"/>
      <c r="AE115" s="310"/>
      <c r="AF115" s="310"/>
      <c r="AG115" s="310"/>
      <c r="AH115" s="310">
        <f>AH114</f>
        <v>0</v>
      </c>
      <c r="AI115" s="310">
        <f>AI114</f>
        <v>0</v>
      </c>
      <c r="AJ115" s="310"/>
      <c r="AK115" s="310"/>
      <c r="AL115" s="310">
        <f>AL114</f>
        <v>0</v>
      </c>
      <c r="AM115" s="310"/>
      <c r="AN115" s="310">
        <f t="shared" si="31"/>
        <v>0</v>
      </c>
      <c r="AO115" s="310"/>
      <c r="AP115" s="310">
        <f t="shared" si="31"/>
        <v>0</v>
      </c>
      <c r="AQ115" s="805">
        <f>SUM(AQ114:AQ114)</f>
        <v>723.7512742099899</v>
      </c>
      <c r="AR115" s="1518"/>
      <c r="AS115" s="1535"/>
      <c r="AT115" s="1501"/>
      <c r="AU115" s="1501"/>
      <c r="AV115" s="1501"/>
      <c r="AW115" s="1501"/>
      <c r="AX115" s="1501"/>
      <c r="AY115" s="1501"/>
      <c r="AZ115" s="1501"/>
      <c r="BA115" s="686"/>
      <c r="BB115" s="1501"/>
      <c r="BC115" s="1545"/>
      <c r="BD115" s="1501"/>
      <c r="BE115" s="1548"/>
    </row>
    <row r="116" spans="1:57" ht="16.5" thickBot="1">
      <c r="A116" s="693"/>
      <c r="B116" s="1548"/>
      <c r="C116" s="1549"/>
      <c r="D116" s="1548"/>
      <c r="E116" s="1577"/>
      <c r="F116" s="1545"/>
      <c r="G116" s="1545"/>
      <c r="H116" s="1545"/>
      <c r="I116" s="1545"/>
      <c r="J116" s="1545"/>
      <c r="K116" s="1545"/>
      <c r="L116" s="1545"/>
      <c r="M116" s="1545"/>
      <c r="N116" s="1545"/>
      <c r="O116" s="1545"/>
      <c r="P116" s="1545"/>
      <c r="Q116" s="1545"/>
      <c r="R116" s="1545"/>
      <c r="S116" s="1545"/>
      <c r="T116" s="1545"/>
      <c r="U116" s="1545"/>
      <c r="W116" s="1545"/>
      <c r="X116" s="1545"/>
      <c r="Y116" s="1545"/>
      <c r="Z116" s="1545"/>
      <c r="AB116" s="1545"/>
      <c r="AC116" s="1545"/>
      <c r="AH116" s="1545"/>
      <c r="AI116" s="1545"/>
      <c r="AJ116" s="1545"/>
      <c r="AL116" s="1545"/>
      <c r="AN116" s="1545"/>
      <c r="AP116" s="1545"/>
      <c r="AQ116" s="1591"/>
      <c r="AR116" s="1577"/>
      <c r="AS116" s="1535"/>
      <c r="AT116" s="1501"/>
      <c r="AU116" s="1501"/>
      <c r="AV116" s="1501"/>
      <c r="AW116" s="1501"/>
      <c r="AX116" s="1501"/>
      <c r="AY116" s="1501"/>
      <c r="AZ116" s="1501"/>
      <c r="BA116" s="686"/>
      <c r="BB116" s="1501"/>
      <c r="BC116" s="1545"/>
      <c r="BD116" s="1501"/>
      <c r="BE116" s="1548"/>
    </row>
    <row r="117" spans="1:57" ht="15.75">
      <c r="A117" s="692">
        <v>1.98</v>
      </c>
      <c r="B117" s="1580" t="s">
        <v>118</v>
      </c>
      <c r="C117" s="1581">
        <v>43464</v>
      </c>
      <c r="D117" s="1580" t="s">
        <v>208</v>
      </c>
      <c r="E117" s="1518">
        <v>0</v>
      </c>
      <c r="F117" s="1588">
        <v>10.193679918450561</v>
      </c>
      <c r="G117" s="1588">
        <v>0</v>
      </c>
      <c r="H117" s="1588">
        <v>0</v>
      </c>
      <c r="I117" s="1588">
        <v>0</v>
      </c>
      <c r="J117" s="1588">
        <v>0</v>
      </c>
      <c r="K117" s="1588"/>
      <c r="L117" s="1588">
        <v>0</v>
      </c>
      <c r="M117" s="1588">
        <v>0</v>
      </c>
      <c r="N117" s="1588">
        <v>285.42303771661574</v>
      </c>
      <c r="O117" s="1588">
        <v>0</v>
      </c>
      <c r="P117" s="1588">
        <v>0</v>
      </c>
      <c r="Q117" s="1588">
        <v>0</v>
      </c>
      <c r="R117" s="1588">
        <v>20.387359836901123</v>
      </c>
      <c r="S117" s="1588"/>
      <c r="T117" s="1588">
        <v>0</v>
      </c>
      <c r="U117" s="1588"/>
      <c r="V117" s="1588"/>
      <c r="W117" s="1588">
        <v>0</v>
      </c>
      <c r="X117" s="1588">
        <v>0</v>
      </c>
      <c r="Y117" s="1588">
        <v>0</v>
      </c>
      <c r="Z117" s="1588">
        <v>0</v>
      </c>
      <c r="AA117" s="1588"/>
      <c r="AB117" s="1588">
        <v>0</v>
      </c>
      <c r="AC117" s="1588">
        <v>0</v>
      </c>
      <c r="AD117" s="1588"/>
      <c r="AE117" s="1588"/>
      <c r="AF117" s="1588"/>
      <c r="AG117" s="1588"/>
      <c r="AH117" s="1588">
        <v>0</v>
      </c>
      <c r="AI117" s="1588">
        <v>0</v>
      </c>
      <c r="AJ117" s="1588"/>
      <c r="AK117" s="1588"/>
      <c r="AL117" s="1588">
        <v>0</v>
      </c>
      <c r="AM117" s="1588"/>
      <c r="AN117" s="1588">
        <v>0</v>
      </c>
      <c r="AO117" s="1588"/>
      <c r="AP117" s="1589">
        <v>0</v>
      </c>
      <c r="AQ117" s="1583">
        <f t="shared" ref="AQ117:AQ123" si="32">SUM(F117:AP117)</f>
        <v>316.00407747196743</v>
      </c>
      <c r="AR117" s="1518"/>
      <c r="AS117" s="1541">
        <v>43464</v>
      </c>
      <c r="AT117" s="1584" t="s">
        <v>317</v>
      </c>
      <c r="AU117" s="1584">
        <v>10</v>
      </c>
      <c r="AV117" s="1584" t="s">
        <v>312</v>
      </c>
      <c r="AW117" s="1584">
        <v>8</v>
      </c>
      <c r="AX117" s="1584">
        <v>73.828892005610101</v>
      </c>
      <c r="AY117" s="1501">
        <v>2.6</v>
      </c>
      <c r="AZ117" s="1584">
        <v>1.9</v>
      </c>
      <c r="BA117" s="685">
        <v>1.98</v>
      </c>
      <c r="BB117" s="1584">
        <v>9.1</v>
      </c>
      <c r="BC117" s="1543">
        <v>766.06399999999996</v>
      </c>
      <c r="BD117" s="1584" t="s">
        <v>91</v>
      </c>
      <c r="BE117" s="1547"/>
    </row>
    <row r="118" spans="1:57" ht="15.75">
      <c r="A118" s="692">
        <v>1.98</v>
      </c>
      <c r="B118" s="1580" t="s">
        <v>128</v>
      </c>
      <c r="C118" s="1581">
        <v>43464</v>
      </c>
      <c r="D118" s="1580" t="s">
        <v>77</v>
      </c>
      <c r="E118" s="1518">
        <v>0</v>
      </c>
      <c r="F118" s="1588">
        <v>91.743119266055047</v>
      </c>
      <c r="G118" s="1588">
        <v>336.39143730886855</v>
      </c>
      <c r="H118" s="1588">
        <v>0</v>
      </c>
      <c r="I118" s="1588">
        <v>193.67991845056068</v>
      </c>
      <c r="J118" s="1588">
        <v>0</v>
      </c>
      <c r="K118" s="1588"/>
      <c r="L118" s="1588">
        <v>0</v>
      </c>
      <c r="M118" s="1588">
        <v>693.17023445463815</v>
      </c>
      <c r="N118" s="1588">
        <v>0</v>
      </c>
      <c r="O118" s="1588">
        <v>0</v>
      </c>
      <c r="P118" s="1588">
        <v>0</v>
      </c>
      <c r="Q118" s="1588">
        <v>0</v>
      </c>
      <c r="R118" s="1588">
        <v>0</v>
      </c>
      <c r="S118" s="1588"/>
      <c r="T118" s="1588">
        <v>0</v>
      </c>
      <c r="U118" s="1588"/>
      <c r="V118" s="1588"/>
      <c r="W118" s="1588">
        <v>0</v>
      </c>
      <c r="X118" s="1588">
        <v>0</v>
      </c>
      <c r="Y118" s="1588">
        <v>0</v>
      </c>
      <c r="Z118" s="1588">
        <v>0</v>
      </c>
      <c r="AA118" s="1588"/>
      <c r="AB118" s="1588">
        <v>0</v>
      </c>
      <c r="AC118" s="1588">
        <v>0</v>
      </c>
      <c r="AD118" s="1588"/>
      <c r="AE118" s="1588"/>
      <c r="AF118" s="1588"/>
      <c r="AG118" s="1588"/>
      <c r="AH118" s="1588">
        <v>0</v>
      </c>
      <c r="AI118" s="1588">
        <v>0</v>
      </c>
      <c r="AJ118" s="1588"/>
      <c r="AK118" s="1588"/>
      <c r="AL118" s="1588">
        <v>0</v>
      </c>
      <c r="AM118" s="1588"/>
      <c r="AN118" s="1588">
        <v>0</v>
      </c>
      <c r="AO118" s="1588"/>
      <c r="AP118" s="1589">
        <v>0</v>
      </c>
      <c r="AQ118" s="1585">
        <f t="shared" si="32"/>
        <v>1314.9847094801225</v>
      </c>
      <c r="AR118" s="1518"/>
      <c r="AS118" s="1541">
        <v>43464</v>
      </c>
      <c r="AT118" s="1584" t="s">
        <v>318</v>
      </c>
      <c r="AU118" s="1584">
        <v>10</v>
      </c>
      <c r="AV118" s="1584" t="s">
        <v>312</v>
      </c>
      <c r="AW118" s="1584">
        <v>8</v>
      </c>
      <c r="AX118" s="1584">
        <v>73.828892005610101</v>
      </c>
      <c r="AY118" s="1501">
        <v>2.6</v>
      </c>
      <c r="AZ118" s="1584">
        <v>1.9</v>
      </c>
      <c r="BA118" s="685">
        <v>1.98</v>
      </c>
      <c r="BB118" s="1584">
        <v>9.1</v>
      </c>
      <c r="BC118" s="1543">
        <v>766.06399999999996</v>
      </c>
      <c r="BD118" s="1584" t="s">
        <v>91</v>
      </c>
      <c r="BE118" s="1547"/>
    </row>
    <row r="119" spans="1:57" ht="15.75">
      <c r="A119" s="692">
        <v>0.97099999999999997</v>
      </c>
      <c r="B119" s="1580" t="s">
        <v>121</v>
      </c>
      <c r="C119" s="1581">
        <v>43178</v>
      </c>
      <c r="D119" s="1580" t="s">
        <v>77</v>
      </c>
      <c r="E119" s="1518">
        <v>0</v>
      </c>
      <c r="F119" s="1588">
        <v>61.162079510703364</v>
      </c>
      <c r="G119" s="1588">
        <v>0</v>
      </c>
      <c r="H119" s="1588">
        <v>0</v>
      </c>
      <c r="I119" s="1588">
        <v>0</v>
      </c>
      <c r="J119" s="1588">
        <v>0</v>
      </c>
      <c r="K119" s="1588"/>
      <c r="L119" s="1588">
        <v>0</v>
      </c>
      <c r="M119" s="1588">
        <v>0</v>
      </c>
      <c r="N119" s="1588">
        <v>0</v>
      </c>
      <c r="O119" s="1588">
        <v>0</v>
      </c>
      <c r="P119" s="1588">
        <v>0</v>
      </c>
      <c r="Q119" s="1588">
        <v>0</v>
      </c>
      <c r="R119" s="1588">
        <v>0</v>
      </c>
      <c r="S119" s="1588"/>
      <c r="T119" s="1588">
        <v>0</v>
      </c>
      <c r="U119" s="1588"/>
      <c r="V119" s="1588"/>
      <c r="W119" s="1588">
        <v>0</v>
      </c>
      <c r="X119" s="1588">
        <v>0</v>
      </c>
      <c r="Y119" s="1588">
        <v>0</v>
      </c>
      <c r="Z119" s="1588">
        <v>0</v>
      </c>
      <c r="AA119" s="1588"/>
      <c r="AB119" s="1588">
        <v>0</v>
      </c>
      <c r="AC119" s="1588">
        <v>0</v>
      </c>
      <c r="AD119" s="1588"/>
      <c r="AE119" s="1588"/>
      <c r="AF119" s="1588"/>
      <c r="AG119" s="1588"/>
      <c r="AH119" s="1588">
        <v>0</v>
      </c>
      <c r="AI119" s="1588">
        <v>0</v>
      </c>
      <c r="AJ119" s="1588"/>
      <c r="AK119" s="1588"/>
      <c r="AL119" s="1588">
        <v>0</v>
      </c>
      <c r="AM119" s="1588"/>
      <c r="AN119" s="1588">
        <v>0</v>
      </c>
      <c r="AO119" s="1588"/>
      <c r="AP119" s="1589">
        <v>0</v>
      </c>
      <c r="AQ119" s="1585">
        <f t="shared" si="32"/>
        <v>61.162079510703364</v>
      </c>
      <c r="AR119" s="1518"/>
      <c r="AS119" s="1541">
        <v>43178</v>
      </c>
      <c r="AT119" s="1584" t="s">
        <v>121</v>
      </c>
      <c r="AU119" s="1584">
        <v>10</v>
      </c>
      <c r="AV119" s="1584" t="s">
        <v>75</v>
      </c>
      <c r="AW119" s="1584">
        <v>14.82</v>
      </c>
      <c r="AX119" s="1584">
        <v>152.4</v>
      </c>
      <c r="AY119" s="1501">
        <v>1.5880000000000001</v>
      </c>
      <c r="AZ119" s="1584">
        <v>1</v>
      </c>
      <c r="BA119" s="685">
        <v>0.97099999999999997</v>
      </c>
      <c r="BB119" s="1584">
        <v>16.399999999999999</v>
      </c>
      <c r="BC119" s="1543">
        <v>762</v>
      </c>
      <c r="BD119" s="1584" t="s">
        <v>91</v>
      </c>
      <c r="BE119" s="1547"/>
    </row>
    <row r="120" spans="1:57" ht="15.75">
      <c r="A120" s="692">
        <v>0.91500000000000004</v>
      </c>
      <c r="B120" s="1580" t="s">
        <v>128</v>
      </c>
      <c r="C120" s="1581">
        <v>43178</v>
      </c>
      <c r="D120" s="1580" t="s">
        <v>77</v>
      </c>
      <c r="E120" s="1518">
        <v>0</v>
      </c>
      <c r="F120" s="1588">
        <v>10.193679918450561</v>
      </c>
      <c r="G120" s="1588">
        <v>50.968399592252808</v>
      </c>
      <c r="H120" s="1588">
        <v>0</v>
      </c>
      <c r="I120" s="1588">
        <v>0</v>
      </c>
      <c r="J120" s="1588">
        <v>0</v>
      </c>
      <c r="K120" s="1588"/>
      <c r="L120" s="1588">
        <v>0</v>
      </c>
      <c r="M120" s="1588">
        <v>50.968399592252808</v>
      </c>
      <c r="N120" s="1588">
        <v>0</v>
      </c>
      <c r="O120" s="1588">
        <v>0</v>
      </c>
      <c r="P120" s="1588">
        <v>0</v>
      </c>
      <c r="Q120" s="1588">
        <v>0</v>
      </c>
      <c r="R120" s="1588">
        <v>0</v>
      </c>
      <c r="S120" s="1588"/>
      <c r="T120" s="1588">
        <v>0</v>
      </c>
      <c r="U120" s="1588"/>
      <c r="V120" s="1588"/>
      <c r="W120" s="1588">
        <v>0</v>
      </c>
      <c r="X120" s="1588">
        <v>0</v>
      </c>
      <c r="Y120" s="1588">
        <v>0</v>
      </c>
      <c r="Z120" s="1588">
        <v>0</v>
      </c>
      <c r="AA120" s="1588"/>
      <c r="AB120" s="1588">
        <v>0</v>
      </c>
      <c r="AC120" s="1588">
        <v>0</v>
      </c>
      <c r="AD120" s="1588"/>
      <c r="AE120" s="1588"/>
      <c r="AF120" s="1588"/>
      <c r="AG120" s="1588"/>
      <c r="AH120" s="1588">
        <v>0</v>
      </c>
      <c r="AI120" s="1588">
        <v>0</v>
      </c>
      <c r="AJ120" s="1588"/>
      <c r="AK120" s="1588"/>
      <c r="AL120" s="1588">
        <v>0</v>
      </c>
      <c r="AM120" s="1588"/>
      <c r="AN120" s="1588">
        <v>0</v>
      </c>
      <c r="AO120" s="1588"/>
      <c r="AP120" s="1589">
        <v>0</v>
      </c>
      <c r="AQ120" s="1585">
        <f t="shared" si="32"/>
        <v>112.13047910295617</v>
      </c>
      <c r="AR120" s="1518"/>
      <c r="AS120" s="1541">
        <v>43178</v>
      </c>
      <c r="AT120" s="1584" t="s">
        <v>128</v>
      </c>
      <c r="AU120" s="1584">
        <v>5</v>
      </c>
      <c r="AV120" s="1584" t="s">
        <v>75</v>
      </c>
      <c r="AW120" s="1584">
        <v>10</v>
      </c>
      <c r="AX120" s="1584">
        <v>99</v>
      </c>
      <c r="AY120" s="1501">
        <v>1.45</v>
      </c>
      <c r="AZ120" s="1584">
        <v>0.7</v>
      </c>
      <c r="BA120" s="685">
        <v>0.91500000000000004</v>
      </c>
      <c r="BB120" s="1584">
        <v>15</v>
      </c>
      <c r="BC120" s="1543">
        <v>765.2</v>
      </c>
      <c r="BD120" s="1584">
        <v>9.6</v>
      </c>
      <c r="BE120" s="1547"/>
    </row>
    <row r="121" spans="1:57" ht="15.75">
      <c r="A121" s="692">
        <v>0.91300000000000003</v>
      </c>
      <c r="B121" s="1580" t="s">
        <v>89</v>
      </c>
      <c r="C121" s="1581">
        <v>43178</v>
      </c>
      <c r="D121" s="1580" t="s">
        <v>77</v>
      </c>
      <c r="E121" s="1518">
        <v>0</v>
      </c>
      <c r="F121" s="1588">
        <v>336.39143730886855</v>
      </c>
      <c r="G121" s="1588">
        <v>30.581039755351682</v>
      </c>
      <c r="H121" s="1588">
        <v>0</v>
      </c>
      <c r="I121" s="1588">
        <v>71.355759429153935</v>
      </c>
      <c r="J121" s="1588">
        <v>0</v>
      </c>
      <c r="K121" s="1588"/>
      <c r="L121" s="1588">
        <v>0</v>
      </c>
      <c r="M121" s="1588">
        <v>0</v>
      </c>
      <c r="N121" s="1588">
        <v>0</v>
      </c>
      <c r="O121" s="1588">
        <v>0</v>
      </c>
      <c r="P121" s="1588">
        <v>0</v>
      </c>
      <c r="Q121" s="1588">
        <v>0</v>
      </c>
      <c r="R121" s="1588">
        <v>0</v>
      </c>
      <c r="S121" s="1588"/>
      <c r="T121" s="1588">
        <v>0</v>
      </c>
      <c r="U121" s="1588"/>
      <c r="V121" s="1588"/>
      <c r="W121" s="1588">
        <v>0</v>
      </c>
      <c r="X121" s="1588">
        <v>0</v>
      </c>
      <c r="Y121" s="1588">
        <v>0</v>
      </c>
      <c r="Z121" s="1588">
        <v>0</v>
      </c>
      <c r="AA121" s="1588"/>
      <c r="AB121" s="1588">
        <v>0</v>
      </c>
      <c r="AC121" s="1588">
        <v>0</v>
      </c>
      <c r="AD121" s="1588"/>
      <c r="AE121" s="1588"/>
      <c r="AF121" s="1588"/>
      <c r="AG121" s="1588"/>
      <c r="AH121" s="1588">
        <v>0</v>
      </c>
      <c r="AI121" s="1588">
        <v>0</v>
      </c>
      <c r="AJ121" s="1588"/>
      <c r="AK121" s="1588"/>
      <c r="AL121" s="1588">
        <v>0</v>
      </c>
      <c r="AM121" s="1588"/>
      <c r="AN121" s="1588">
        <v>0</v>
      </c>
      <c r="AO121" s="1588"/>
      <c r="AP121" s="1589">
        <v>0</v>
      </c>
      <c r="AQ121" s="1585">
        <f t="shared" si="32"/>
        <v>438.32823649337416</v>
      </c>
      <c r="AR121" s="1518"/>
      <c r="AS121" s="1541">
        <v>43178</v>
      </c>
      <c r="AT121" s="1584" t="s">
        <v>89</v>
      </c>
      <c r="AU121" s="1584">
        <v>10</v>
      </c>
      <c r="AV121" s="1584" t="s">
        <v>75</v>
      </c>
      <c r="AW121" s="1584">
        <v>15.17</v>
      </c>
      <c r="AX121" s="1584">
        <v>156</v>
      </c>
      <c r="AY121" s="1501">
        <v>1.5009999999999999</v>
      </c>
      <c r="AZ121" s="1584">
        <v>0.9</v>
      </c>
      <c r="BA121" s="685">
        <v>0.91300000000000003</v>
      </c>
      <c r="BB121" s="1584">
        <v>16.5</v>
      </c>
      <c r="BC121" s="1543">
        <v>762</v>
      </c>
      <c r="BD121" s="1584" t="s">
        <v>91</v>
      </c>
      <c r="BE121" s="1547"/>
    </row>
    <row r="122" spans="1:57" ht="15.75">
      <c r="A122" s="692">
        <v>0.64500000000000002</v>
      </c>
      <c r="B122" s="1580" t="s">
        <v>85</v>
      </c>
      <c r="C122" s="1581">
        <v>43210</v>
      </c>
      <c r="D122" s="1580" t="s">
        <v>77</v>
      </c>
      <c r="E122" s="1518">
        <v>0</v>
      </c>
      <c r="F122" s="1588">
        <v>316.00407747196738</v>
      </c>
      <c r="G122" s="1588">
        <v>305.81039755351685</v>
      </c>
      <c r="H122" s="1588">
        <v>10.193679918450561</v>
      </c>
      <c r="I122" s="1588">
        <v>519.87767584097867</v>
      </c>
      <c r="J122" s="1588">
        <v>0</v>
      </c>
      <c r="K122" s="1588"/>
      <c r="L122" s="1588">
        <v>0</v>
      </c>
      <c r="M122" s="1588">
        <v>152.90519877675843</v>
      </c>
      <c r="N122" s="1588">
        <v>0</v>
      </c>
      <c r="O122" s="1588">
        <v>0</v>
      </c>
      <c r="P122" s="1588">
        <v>0</v>
      </c>
      <c r="Q122" s="1588">
        <v>0</v>
      </c>
      <c r="R122" s="1588">
        <v>0</v>
      </c>
      <c r="S122" s="1588"/>
      <c r="T122" s="1588">
        <v>0</v>
      </c>
      <c r="U122" s="1588"/>
      <c r="V122" s="1588"/>
      <c r="W122" s="1588">
        <v>0</v>
      </c>
      <c r="X122" s="1588">
        <v>0</v>
      </c>
      <c r="Y122" s="1588">
        <v>0</v>
      </c>
      <c r="Z122" s="1588">
        <v>0</v>
      </c>
      <c r="AA122" s="1588"/>
      <c r="AB122" s="1588">
        <v>0</v>
      </c>
      <c r="AC122" s="1588">
        <v>0</v>
      </c>
      <c r="AD122" s="1588"/>
      <c r="AE122" s="1588"/>
      <c r="AF122" s="1588"/>
      <c r="AG122" s="1588"/>
      <c r="AH122" s="1588">
        <v>0</v>
      </c>
      <c r="AI122" s="1588">
        <v>0</v>
      </c>
      <c r="AJ122" s="1588"/>
      <c r="AK122" s="1588"/>
      <c r="AL122" s="1588">
        <v>0</v>
      </c>
      <c r="AM122" s="1588"/>
      <c r="AN122" s="1588">
        <v>0</v>
      </c>
      <c r="AO122" s="1588"/>
      <c r="AP122" s="1589">
        <v>0</v>
      </c>
      <c r="AQ122" s="1585">
        <f t="shared" si="32"/>
        <v>1304.7910295616718</v>
      </c>
      <c r="AR122" s="1518"/>
      <c r="AS122" s="1541">
        <v>43210</v>
      </c>
      <c r="AT122" s="1584" t="s">
        <v>85</v>
      </c>
      <c r="AU122" s="1584">
        <v>10</v>
      </c>
      <c r="AV122" s="1584" t="s">
        <v>75</v>
      </c>
      <c r="AW122" s="1584">
        <v>8.8000000000000007</v>
      </c>
      <c r="AX122" s="1584">
        <v>99</v>
      </c>
      <c r="AY122" s="1501">
        <v>1.1499999999999999</v>
      </c>
      <c r="AZ122" s="1584">
        <v>0.6</v>
      </c>
      <c r="BA122" s="685">
        <v>0.64500000000000002</v>
      </c>
      <c r="BB122" s="1584">
        <v>21.3</v>
      </c>
      <c r="BC122" s="1543">
        <v>764.5</v>
      </c>
      <c r="BD122" s="1584">
        <v>10.1</v>
      </c>
      <c r="BE122" s="1547"/>
    </row>
    <row r="123" spans="1:57" ht="15.75">
      <c r="A123" s="692">
        <v>0.53300000000000003</v>
      </c>
      <c r="B123" s="1580" t="s">
        <v>101</v>
      </c>
      <c r="C123" s="1581">
        <v>43210</v>
      </c>
      <c r="D123" s="1580" t="s">
        <v>77</v>
      </c>
      <c r="E123" s="1518">
        <v>0</v>
      </c>
      <c r="F123" s="1588">
        <v>30.581039755351682</v>
      </c>
      <c r="G123" s="1588">
        <v>20.387359836901123</v>
      </c>
      <c r="H123" s="1588">
        <v>0</v>
      </c>
      <c r="I123" s="1588">
        <v>71.355759429153935</v>
      </c>
      <c r="J123" s="1588">
        <v>0</v>
      </c>
      <c r="K123" s="1588"/>
      <c r="L123" s="1588">
        <v>0</v>
      </c>
      <c r="M123" s="1588">
        <v>91.743119266055047</v>
      </c>
      <c r="N123" s="1588">
        <v>0</v>
      </c>
      <c r="O123" s="1588">
        <v>0</v>
      </c>
      <c r="P123" s="1588">
        <v>0</v>
      </c>
      <c r="Q123" s="1588">
        <v>0</v>
      </c>
      <c r="R123" s="1588">
        <v>0</v>
      </c>
      <c r="S123" s="1588"/>
      <c r="T123" s="1588">
        <v>0</v>
      </c>
      <c r="U123" s="1588"/>
      <c r="V123" s="1588"/>
      <c r="W123" s="1588">
        <v>0</v>
      </c>
      <c r="X123" s="1588">
        <v>0</v>
      </c>
      <c r="Y123" s="1588">
        <v>0</v>
      </c>
      <c r="Z123" s="1588">
        <v>0</v>
      </c>
      <c r="AA123" s="1588"/>
      <c r="AB123" s="1588">
        <v>0</v>
      </c>
      <c r="AC123" s="1588">
        <v>0</v>
      </c>
      <c r="AD123" s="1588"/>
      <c r="AE123" s="1588"/>
      <c r="AF123" s="1588"/>
      <c r="AG123" s="1588"/>
      <c r="AH123" s="1588">
        <v>0</v>
      </c>
      <c r="AI123" s="1588">
        <v>0</v>
      </c>
      <c r="AJ123" s="1588"/>
      <c r="AK123" s="1588"/>
      <c r="AL123" s="1588">
        <v>0</v>
      </c>
      <c r="AM123" s="1588"/>
      <c r="AN123" s="1588">
        <v>0</v>
      </c>
      <c r="AO123" s="1588"/>
      <c r="AP123" s="1589">
        <v>0</v>
      </c>
      <c r="AQ123" s="1585">
        <f t="shared" si="32"/>
        <v>214.06727828746179</v>
      </c>
      <c r="AR123" s="1518"/>
      <c r="AS123" s="1541">
        <v>43210</v>
      </c>
      <c r="AT123" s="1584" t="s">
        <v>101</v>
      </c>
      <c r="AU123" s="1584">
        <v>10</v>
      </c>
      <c r="AV123" s="1584" t="s">
        <v>75</v>
      </c>
      <c r="AW123" s="1584">
        <v>8.6</v>
      </c>
      <c r="AX123" s="1584">
        <v>97</v>
      </c>
      <c r="AY123" s="1501">
        <v>1.0900000000000001</v>
      </c>
      <c r="AZ123" s="1584">
        <v>0.5</v>
      </c>
      <c r="BA123" s="685">
        <v>0.53300000000000003</v>
      </c>
      <c r="BB123" s="1584">
        <v>21.4</v>
      </c>
      <c r="BC123" s="1543">
        <v>764</v>
      </c>
      <c r="BD123" s="1584">
        <v>9.8000000000000007</v>
      </c>
      <c r="BE123" s="1547"/>
    </row>
    <row r="124" spans="1:57" ht="18.75" thickBot="1">
      <c r="A124" s="5"/>
      <c r="B124" s="1"/>
      <c r="C124" s="1"/>
      <c r="D124" s="687" t="s">
        <v>206</v>
      </c>
      <c r="E124" s="1518">
        <v>0</v>
      </c>
      <c r="F124" s="310">
        <f>AVERAGE(F117:F123)</f>
        <v>122.32415902140671</v>
      </c>
      <c r="G124" s="310">
        <f t="shared" ref="G124:AP124" si="33">AVERAGE(G117:G123)</f>
        <v>106.30551914955586</v>
      </c>
      <c r="H124" s="310">
        <f t="shared" si="33"/>
        <v>1.4562399883500803</v>
      </c>
      <c r="I124" s="310">
        <f t="shared" si="33"/>
        <v>122.32415902140676</v>
      </c>
      <c r="J124" s="310">
        <f>AVERAGE(J117:J123)</f>
        <v>0</v>
      </c>
      <c r="K124" s="310"/>
      <c r="L124" s="310">
        <f>AVERAGE(L117:L123)</f>
        <v>0</v>
      </c>
      <c r="M124" s="310">
        <f t="shared" si="33"/>
        <v>141.25527886995778</v>
      </c>
      <c r="N124" s="310">
        <f t="shared" si="33"/>
        <v>40.774719673802245</v>
      </c>
      <c r="O124" s="310">
        <f>AVERAGE(O117:O123)</f>
        <v>0</v>
      </c>
      <c r="P124" s="310">
        <f t="shared" si="33"/>
        <v>0</v>
      </c>
      <c r="Q124" s="310">
        <f t="shared" si="33"/>
        <v>0</v>
      </c>
      <c r="R124" s="310">
        <f t="shared" si="33"/>
        <v>2.9124799767001606</v>
      </c>
      <c r="S124" s="310"/>
      <c r="T124" s="310">
        <f>AVERAGE(T117:T123)</f>
        <v>0</v>
      </c>
      <c r="U124" s="310"/>
      <c r="V124" s="310"/>
      <c r="W124" s="310">
        <f>AVERAGE(W117:W123)</f>
        <v>0</v>
      </c>
      <c r="X124" s="310">
        <f t="shared" si="33"/>
        <v>0</v>
      </c>
      <c r="Y124" s="310">
        <f>AVERAGE(Y117:Y123)</f>
        <v>0</v>
      </c>
      <c r="Z124" s="310">
        <f>AVERAGE(Z117:Z123)</f>
        <v>0</v>
      </c>
      <c r="AA124" s="310"/>
      <c r="AB124" s="310">
        <f>AVERAGE(AB117:AB123)</f>
        <v>0</v>
      </c>
      <c r="AC124" s="310">
        <f>AVERAGE(AC117:AC123)</f>
        <v>0</v>
      </c>
      <c r="AD124" s="310"/>
      <c r="AE124" s="310"/>
      <c r="AF124" s="310"/>
      <c r="AG124" s="310"/>
      <c r="AH124" s="310">
        <f>AVERAGE(AH117:AH123)</f>
        <v>0</v>
      </c>
      <c r="AI124" s="310">
        <f>AVERAGE(AI117:AI123)</f>
        <v>0</v>
      </c>
      <c r="AJ124" s="310"/>
      <c r="AK124" s="310"/>
      <c r="AL124" s="310">
        <f>AVERAGE(AL117:AL123)</f>
        <v>0</v>
      </c>
      <c r="AM124" s="310"/>
      <c r="AN124" s="310">
        <f t="shared" si="33"/>
        <v>0</v>
      </c>
      <c r="AO124" s="310"/>
      <c r="AP124" s="697">
        <f t="shared" si="33"/>
        <v>0</v>
      </c>
      <c r="AQ124" s="805">
        <f>SUM(AQ117:AQ123)</f>
        <v>3761.4678899082573</v>
      </c>
      <c r="AR124" s="1518"/>
      <c r="AS124" s="1"/>
      <c r="AT124" s="1"/>
      <c r="AU124" s="1"/>
      <c r="AV124" s="1"/>
      <c r="AW124" s="1"/>
      <c r="AX124" s="1"/>
      <c r="AY124" s="17"/>
      <c r="AZ124" s="1"/>
      <c r="BA124" s="5"/>
      <c r="BB124" s="1"/>
      <c r="BC124" s="1"/>
      <c r="BD124" s="1"/>
      <c r="BE124" s="1"/>
    </row>
    <row r="125" spans="1:57" ht="18.75" thickBot="1">
      <c r="A125" s="5"/>
      <c r="B125" s="1"/>
      <c r="C125" s="1"/>
      <c r="D125" s="687"/>
      <c r="E125" s="1518"/>
      <c r="F125" s="809"/>
      <c r="G125" s="809"/>
      <c r="H125" s="809"/>
      <c r="I125" s="809"/>
      <c r="J125" s="809"/>
      <c r="K125" s="809"/>
      <c r="L125" s="809"/>
      <c r="M125" s="809"/>
      <c r="N125" s="809"/>
      <c r="O125" s="809"/>
      <c r="P125" s="809"/>
      <c r="Q125" s="809"/>
      <c r="R125" s="809"/>
      <c r="S125" s="809"/>
      <c r="T125" s="809"/>
      <c r="U125" s="809"/>
      <c r="V125" s="809"/>
      <c r="W125" s="809"/>
      <c r="X125" s="809"/>
      <c r="Y125" s="809"/>
      <c r="Z125" s="809"/>
      <c r="AA125" s="809"/>
      <c r="AB125" s="809"/>
      <c r="AC125" s="809"/>
      <c r="AD125" s="809"/>
      <c r="AE125" s="809"/>
      <c r="AF125" s="809"/>
      <c r="AG125" s="809"/>
      <c r="AH125" s="809"/>
      <c r="AI125" s="809"/>
      <c r="AJ125" s="809"/>
      <c r="AK125" s="809"/>
      <c r="AL125" s="809"/>
      <c r="AM125" s="809"/>
      <c r="AN125" s="809"/>
      <c r="AO125" s="809"/>
      <c r="AP125" s="809"/>
      <c r="AQ125" s="810"/>
      <c r="AR125" s="1518"/>
      <c r="AS125" s="1"/>
      <c r="AT125" s="1"/>
      <c r="AU125" s="1"/>
      <c r="AV125" s="1"/>
      <c r="AW125" s="1"/>
      <c r="AX125" s="1"/>
      <c r="AY125" s="17"/>
      <c r="AZ125" s="1"/>
      <c r="BA125" s="5"/>
      <c r="BB125" s="1"/>
      <c r="BC125" s="1"/>
      <c r="BD125" s="1"/>
      <c r="BE125" s="1"/>
    </row>
    <row r="126" spans="1:57" ht="18.75" thickBot="1">
      <c r="A126" s="5"/>
      <c r="B126" s="994"/>
      <c r="C126" s="994"/>
      <c r="D126" s="811" t="s">
        <v>323</v>
      </c>
      <c r="E126" s="1518"/>
      <c r="F126" s="810">
        <f>SUM(F91:F93,F96:F99,F102:F111,F114,F117:F123)</f>
        <v>7584.0978593272166</v>
      </c>
      <c r="G126" s="810">
        <f t="shared" ref="G126:J126" si="34">SUM(G91:G93,G96:G99,G102:G111,G114,G117:G123)</f>
        <v>44648.318042813466</v>
      </c>
      <c r="H126" s="810">
        <f t="shared" si="34"/>
        <v>4291.5392456676864</v>
      </c>
      <c r="I126" s="810">
        <f t="shared" si="34"/>
        <v>907.23751274210008</v>
      </c>
      <c r="J126" s="810">
        <f t="shared" si="34"/>
        <v>101.93679918450562</v>
      </c>
      <c r="K126" s="810"/>
      <c r="L126" s="810">
        <f t="shared" ref="L126:R126" si="35">SUM(L91:L93,L96:L99,L102:L111,L114,L117:L123)</f>
        <v>20.387359836901123</v>
      </c>
      <c r="M126" s="810">
        <f t="shared" si="35"/>
        <v>1600.4077471967382</v>
      </c>
      <c r="N126" s="810">
        <f t="shared" si="35"/>
        <v>560.65239551478089</v>
      </c>
      <c r="O126" s="810">
        <f t="shared" si="35"/>
        <v>0</v>
      </c>
      <c r="P126" s="810">
        <f t="shared" si="35"/>
        <v>61.162079510703364</v>
      </c>
      <c r="Q126" s="810">
        <f t="shared" si="35"/>
        <v>0</v>
      </c>
      <c r="R126" s="810">
        <f t="shared" si="35"/>
        <v>30.581039755351682</v>
      </c>
      <c r="S126" s="810"/>
      <c r="T126" s="810">
        <f>SUM(T91:T93,T96:T99,T102:T111,T114,T117:T123)</f>
        <v>0</v>
      </c>
      <c r="U126" s="810"/>
      <c r="V126" s="810"/>
      <c r="W126" s="810">
        <f t="shared" ref="W126:Z126" si="36">SUM(W91:W93,W96:W99,W102:W111,W114,W117:W123)</f>
        <v>0</v>
      </c>
      <c r="X126" s="810">
        <f t="shared" si="36"/>
        <v>0</v>
      </c>
      <c r="Y126" s="810">
        <f t="shared" si="36"/>
        <v>0</v>
      </c>
      <c r="Z126" s="810">
        <f t="shared" si="36"/>
        <v>0</v>
      </c>
      <c r="AA126" s="810"/>
      <c r="AB126" s="810">
        <f t="shared" ref="AB126:AC126" si="37">SUM(AB91:AB93,AB96:AB99,AB102:AB111,AB114,AB117:AB123)</f>
        <v>0</v>
      </c>
      <c r="AC126" s="810">
        <f t="shared" si="37"/>
        <v>0</v>
      </c>
      <c r="AD126" s="810"/>
      <c r="AE126" s="810"/>
      <c r="AF126" s="810"/>
      <c r="AG126" s="810"/>
      <c r="AH126" s="810">
        <f t="shared" ref="AH126:AI126" si="38">SUM(AH91:AH93,AH96:AH99,AH102:AH111,AH114,AH117:AH123)</f>
        <v>0</v>
      </c>
      <c r="AI126" s="810">
        <f t="shared" si="38"/>
        <v>0</v>
      </c>
      <c r="AJ126" s="810"/>
      <c r="AK126" s="810"/>
      <c r="AL126" s="810">
        <f>SUM(AL91:AL93,AL96:AL99,AL102:AL111,AL114,AL117:AL123)</f>
        <v>0</v>
      </c>
      <c r="AM126" s="810"/>
      <c r="AN126" s="810">
        <f>SUM(AN91:AN93,AN96:AN99,AN102:AN111,AN114,AN117:AN123)</f>
        <v>0</v>
      </c>
      <c r="AO126" s="810"/>
      <c r="AP126" s="810">
        <f>SUM(AP91:AP93,AP96:AP99,AP102:AP111,AP114,AP117:AP123)</f>
        <v>0</v>
      </c>
      <c r="AQ126" s="730">
        <f>SUM(F126:AP126)</f>
        <v>59806.320081549449</v>
      </c>
      <c r="AR126" s="1518"/>
      <c r="AS126" s="1"/>
      <c r="AT126" s="1"/>
      <c r="AU126" s="1"/>
      <c r="AV126" s="1"/>
      <c r="AW126" s="1"/>
      <c r="AX126" s="1"/>
      <c r="AY126" s="17"/>
      <c r="AZ126" s="1"/>
      <c r="BA126" s="5"/>
      <c r="BB126" s="1"/>
      <c r="BC126" s="1"/>
      <c r="BD126" s="1"/>
      <c r="BE126" s="1"/>
    </row>
    <row r="127" spans="1:57" ht="18">
      <c r="A127" s="998"/>
      <c r="B127" s="995"/>
      <c r="C127" s="995"/>
      <c r="D127" s="996" t="s">
        <v>324</v>
      </c>
      <c r="E127" s="450"/>
      <c r="F127" s="324">
        <f>SUM(F94,F100,F112,F115,F124)</f>
        <v>1608.2229018008836</v>
      </c>
      <c r="G127" s="324">
        <f t="shared" ref="G127:J127" si="39">SUM(G94,G100,G112,G115,G124)</f>
        <v>6742.5610407261793</v>
      </c>
      <c r="H127" s="324">
        <f t="shared" si="39"/>
        <v>1103.9027231687783</v>
      </c>
      <c r="I127" s="324">
        <f t="shared" si="39"/>
        <v>129.79952429493716</v>
      </c>
      <c r="J127" s="324">
        <f t="shared" si="39"/>
        <v>33.97893306150187</v>
      </c>
      <c r="K127" s="324"/>
      <c r="L127" s="324">
        <f t="shared" ref="L127:R127" si="40">SUM(L94,L100,L112,L115,L124)</f>
        <v>20.387359836901123</v>
      </c>
      <c r="M127" s="324">
        <f t="shared" si="40"/>
        <v>217.70787825833696</v>
      </c>
      <c r="N127" s="324">
        <f t="shared" si="40"/>
        <v>86.646279306829769</v>
      </c>
      <c r="O127" s="324">
        <f t="shared" si="40"/>
        <v>0</v>
      </c>
      <c r="P127" s="324">
        <f t="shared" si="40"/>
        <v>17.83893985728848</v>
      </c>
      <c r="Q127" s="324">
        <f t="shared" si="40"/>
        <v>0</v>
      </c>
      <c r="R127" s="324">
        <f t="shared" si="40"/>
        <v>3.9318479685452168</v>
      </c>
      <c r="S127" s="324"/>
      <c r="T127" s="324">
        <f>SUM(T94,T100,T112,T115,T124)</f>
        <v>0</v>
      </c>
      <c r="U127" s="324"/>
      <c r="V127" s="324"/>
      <c r="W127" s="324">
        <f t="shared" ref="W127:Z127" si="41">SUM(W94,W100,W112,W115,W124)</f>
        <v>0</v>
      </c>
      <c r="X127" s="324">
        <f t="shared" si="41"/>
        <v>0</v>
      </c>
      <c r="Y127" s="324">
        <f t="shared" si="41"/>
        <v>0</v>
      </c>
      <c r="Z127" s="324">
        <f t="shared" si="41"/>
        <v>0</v>
      </c>
      <c r="AA127" s="324"/>
      <c r="AB127" s="324">
        <f t="shared" ref="AB127:AC127" si="42">SUM(AB94,AB100,AB112,AB115,AB124)</f>
        <v>0</v>
      </c>
      <c r="AC127" s="324">
        <f t="shared" si="42"/>
        <v>0</v>
      </c>
      <c r="AD127" s="324"/>
      <c r="AE127" s="324"/>
      <c r="AF127" s="324"/>
      <c r="AG127" s="324"/>
      <c r="AH127" s="324">
        <f t="shared" ref="AH127:AI127" si="43">SUM(AH94,AH100,AH112,AH115,AH124)</f>
        <v>0</v>
      </c>
      <c r="AI127" s="324">
        <f t="shared" si="43"/>
        <v>0</v>
      </c>
      <c r="AJ127" s="324"/>
      <c r="AK127" s="324"/>
      <c r="AL127" s="324">
        <f>SUM(AL94,AL100,AL112,AL115,AL124)</f>
        <v>0</v>
      </c>
      <c r="AM127" s="324"/>
      <c r="AN127" s="324">
        <f>SUM(AN94,AN100,AN112,AN115,AN124)</f>
        <v>0</v>
      </c>
      <c r="AO127" s="324"/>
      <c r="AP127" s="324">
        <f>SUM(AP94,AP100,AP112,AP115,AP124)</f>
        <v>0</v>
      </c>
      <c r="AQ127" s="1010">
        <f>SUM(F127:AP127)</f>
        <v>9964.9774282801809</v>
      </c>
      <c r="AR127" s="1518"/>
      <c r="AS127" s="997" t="s">
        <v>325</v>
      </c>
      <c r="AT127" s="995"/>
      <c r="AU127" s="995"/>
      <c r="AV127" s="1"/>
      <c r="AW127" s="1"/>
      <c r="AX127" s="1"/>
      <c r="AY127" s="17"/>
      <c r="AZ127" s="1"/>
      <c r="BA127" s="5"/>
      <c r="BB127" s="1"/>
      <c r="BC127" s="1"/>
      <c r="BD127" s="1"/>
      <c r="BE127" s="1"/>
    </row>
    <row r="128" spans="1:57" ht="18">
      <c r="A128" s="5"/>
      <c r="E128" s="1518"/>
      <c r="F128" s="809"/>
      <c r="G128" s="809"/>
      <c r="H128" s="809"/>
      <c r="I128" s="809"/>
      <c r="J128" s="809"/>
      <c r="K128" s="809"/>
      <c r="L128" s="809"/>
      <c r="M128" s="809"/>
      <c r="N128" s="809"/>
      <c r="O128" s="809"/>
      <c r="P128" s="809"/>
      <c r="Q128" s="809"/>
      <c r="R128" s="809"/>
      <c r="S128" s="809"/>
      <c r="T128" s="809"/>
      <c r="U128" s="809"/>
      <c r="V128" s="809"/>
      <c r="W128" s="809"/>
      <c r="X128" s="809"/>
      <c r="Y128" s="809"/>
      <c r="Z128" s="809"/>
      <c r="AA128" s="809"/>
      <c r="AB128" s="809"/>
      <c r="AC128" s="809"/>
      <c r="AD128" s="809"/>
      <c r="AE128" s="809"/>
      <c r="AF128" s="809"/>
      <c r="AG128" s="809"/>
      <c r="AH128" s="809"/>
      <c r="AI128" s="809"/>
      <c r="AJ128" s="809"/>
      <c r="AK128" s="809"/>
      <c r="AL128" s="809"/>
      <c r="AM128" s="809"/>
      <c r="AN128" s="809"/>
      <c r="AO128" s="809"/>
      <c r="AP128" s="809"/>
      <c r="AQ128" s="809"/>
      <c r="AR128" s="1518"/>
      <c r="AS128" s="1"/>
      <c r="AT128" s="1"/>
      <c r="AU128" s="1"/>
      <c r="AV128" s="1"/>
      <c r="AW128" s="1"/>
      <c r="AX128" s="1"/>
      <c r="AY128" s="17"/>
      <c r="AZ128" s="1"/>
      <c r="BA128" s="5"/>
      <c r="BB128" s="1"/>
      <c r="BC128" s="1"/>
      <c r="BD128" s="1"/>
      <c r="BE128" s="1"/>
    </row>
    <row r="129" spans="1:57" ht="18">
      <c r="A129" s="5"/>
      <c r="B129" s="1"/>
      <c r="C129" s="1"/>
      <c r="D129" s="809"/>
      <c r="E129" s="1518"/>
      <c r="F129" s="809"/>
      <c r="G129" s="809"/>
      <c r="H129" s="809"/>
      <c r="I129" s="809"/>
      <c r="J129" s="809"/>
      <c r="K129" s="809"/>
      <c r="L129" s="809"/>
      <c r="M129" s="809"/>
      <c r="N129" s="809"/>
      <c r="O129" s="809"/>
      <c r="P129" s="809"/>
      <c r="Q129" s="809"/>
      <c r="R129" s="809"/>
      <c r="S129" s="809"/>
      <c r="T129" s="809"/>
      <c r="U129" s="809"/>
      <c r="V129" s="809"/>
      <c r="W129" s="809"/>
      <c r="X129" s="809"/>
      <c r="Y129" s="809"/>
      <c r="Z129" s="809"/>
      <c r="AA129" s="809"/>
      <c r="AB129" s="809"/>
      <c r="AC129" s="809"/>
      <c r="AD129" s="809"/>
      <c r="AE129" s="809"/>
      <c r="AF129" s="809"/>
      <c r="AG129" s="809"/>
      <c r="AH129" s="809"/>
      <c r="AI129" s="809"/>
      <c r="AJ129" s="809"/>
      <c r="AK129" s="810"/>
      <c r="AL129" s="810"/>
      <c r="AM129" s="810"/>
      <c r="AN129" s="810"/>
      <c r="AO129" s="810"/>
      <c r="AP129" s="811" t="s">
        <v>326</v>
      </c>
      <c r="AQ129" s="810">
        <f>AQ94+AQ100+AQ112+AQ115+AQ124</f>
        <v>59806.320081549442</v>
      </c>
      <c r="AR129" s="1518"/>
      <c r="AS129" s="1"/>
      <c r="AT129" s="1"/>
      <c r="AU129" s="1"/>
      <c r="AV129" s="1"/>
      <c r="AW129" s="1"/>
      <c r="AX129" s="1"/>
      <c r="AY129" s="17"/>
      <c r="AZ129" s="1"/>
      <c r="BA129" s="5"/>
      <c r="BB129" s="1"/>
      <c r="BC129" s="1"/>
      <c r="BD129" s="1"/>
      <c r="BE129" s="1"/>
    </row>
    <row r="130" spans="1:57" ht="15.75" thickBot="1"/>
    <row r="131" spans="1:57" ht="18.75" thickBot="1">
      <c r="AK131" s="910"/>
      <c r="AL131" s="911"/>
      <c r="AM131" s="911"/>
      <c r="AN131" s="911"/>
      <c r="AO131" s="911"/>
      <c r="AP131" s="912" t="s">
        <v>327</v>
      </c>
      <c r="AQ131" s="913">
        <f>AQ132+AQ133</f>
        <v>66696.57941488277</v>
      </c>
      <c r="AR131" s="269"/>
      <c r="AS131" s="914" t="s">
        <v>224</v>
      </c>
      <c r="AT131" s="132"/>
      <c r="AU131" s="132"/>
    </row>
    <row r="132" spans="1:57" ht="15.75">
      <c r="AK132" s="132"/>
      <c r="AL132" s="132"/>
      <c r="AM132" s="906"/>
      <c r="AN132" s="907"/>
      <c r="AO132" s="907"/>
      <c r="AP132" s="492" t="s">
        <v>328</v>
      </c>
      <c r="AQ132" s="908">
        <f>SUM(AQ4:AQ11,AQ14:AQ24,AQ27:AQ52,AQ55:AQ75,AQ78:AQ85)</f>
        <v>6890.2593333333325</v>
      </c>
      <c r="AR132" s="255"/>
      <c r="AS132" s="909" t="s">
        <v>224</v>
      </c>
      <c r="AT132" s="132"/>
      <c r="AU132" s="132"/>
    </row>
    <row r="133" spans="1:57" ht="16.5" thickBot="1">
      <c r="AK133" s="132"/>
      <c r="AL133" s="132"/>
      <c r="AM133" s="901"/>
      <c r="AN133" s="902"/>
      <c r="AO133" s="902"/>
      <c r="AP133" s="903" t="s">
        <v>329</v>
      </c>
      <c r="AQ133" s="904">
        <f>SUM(AQ91:AQ93,AQ96:AQ99,AQ102:AQ111,AQ114,AQ117:AQ123)</f>
        <v>59806.320081549442</v>
      </c>
      <c r="AR133" s="258"/>
      <c r="AS133" s="905" t="s">
        <v>224</v>
      </c>
      <c r="AT133" s="132"/>
      <c r="AU133" s="132"/>
    </row>
    <row r="134" spans="1:57" ht="15.75">
      <c r="AK134" s="132"/>
      <c r="AL134" s="132"/>
      <c r="AM134" s="907"/>
      <c r="AN134" s="907"/>
      <c r="AO134" s="907"/>
      <c r="AP134" s="492"/>
      <c r="AQ134" s="908"/>
      <c r="AR134" s="255"/>
      <c r="AS134" s="907"/>
      <c r="AT134" s="132"/>
      <c r="AU134" s="132"/>
    </row>
    <row r="135" spans="1:57" ht="15.75">
      <c r="AK135" s="132"/>
      <c r="AL135" s="132"/>
      <c r="AM135" s="132"/>
      <c r="AN135" s="132"/>
      <c r="AO135" s="132"/>
      <c r="AP135" s="132"/>
      <c r="AQ135" s="132"/>
      <c r="AS135" s="132"/>
      <c r="AT135" s="132"/>
      <c r="AU135" s="132"/>
    </row>
    <row r="136" spans="1:57" ht="47.25">
      <c r="A136" s="1064" t="s">
        <v>330</v>
      </c>
      <c r="B136" s="1064"/>
      <c r="C136" s="1064" t="s">
        <v>331</v>
      </c>
      <c r="D136" s="1046"/>
      <c r="E136" s="264"/>
      <c r="F136" s="832" t="s">
        <v>332</v>
      </c>
      <c r="G136" s="832"/>
      <c r="H136" s="832"/>
      <c r="I136" s="832"/>
      <c r="J136" s="832"/>
      <c r="K136" s="1049"/>
      <c r="L136" s="1049"/>
      <c r="M136" s="1049"/>
      <c r="N136" s="1049"/>
      <c r="O136" s="1049"/>
      <c r="P136" s="1049"/>
      <c r="Q136" s="1049"/>
      <c r="R136" s="1049"/>
      <c r="S136" s="1049"/>
      <c r="T136" s="1049"/>
      <c r="U136" s="1049"/>
      <c r="V136" s="1049"/>
      <c r="W136" s="1049"/>
      <c r="X136" s="1049"/>
      <c r="Y136" s="1049"/>
      <c r="Z136" s="1049"/>
      <c r="AA136" s="1049"/>
      <c r="AB136" s="1049"/>
      <c r="AC136" s="1049"/>
      <c r="AD136" s="1049"/>
      <c r="AE136" s="1049"/>
      <c r="AF136" s="1049"/>
      <c r="AG136" s="1049"/>
      <c r="AH136" s="1049"/>
      <c r="AI136" s="1049"/>
      <c r="AJ136" s="1049"/>
      <c r="AK136" s="1050"/>
      <c r="AL136" s="1050"/>
      <c r="AM136" s="1050"/>
      <c r="AN136" s="1050"/>
      <c r="AO136" s="1050"/>
      <c r="AP136" s="1050"/>
      <c r="AQ136" s="268">
        <v>2018</v>
      </c>
      <c r="AR136" s="264"/>
      <c r="AS136" s="1075" t="s">
        <v>333</v>
      </c>
      <c r="AT136" s="132"/>
      <c r="AU136" s="132"/>
    </row>
    <row r="137" spans="1:57" ht="18">
      <c r="A137" s="1065" t="s">
        <v>334</v>
      </c>
      <c r="B137" s="1049"/>
      <c r="C137" s="1066">
        <v>8</v>
      </c>
      <c r="D137" s="264"/>
      <c r="E137" s="264"/>
      <c r="F137" s="1053">
        <f>SUM(F4:F11)</f>
        <v>58.93333333333333</v>
      </c>
      <c r="G137" s="1053">
        <f t="shared" ref="G137:AP137" si="44">SUM(G4:G11)</f>
        <v>308.26666666666665</v>
      </c>
      <c r="H137" s="1053">
        <f t="shared" si="44"/>
        <v>17.600000000000001</v>
      </c>
      <c r="I137" s="1053">
        <f t="shared" si="44"/>
        <v>0</v>
      </c>
      <c r="J137" s="1053">
        <f t="shared" si="44"/>
        <v>0.13333333333333333</v>
      </c>
      <c r="K137" s="1053">
        <f t="shared" si="44"/>
        <v>0</v>
      </c>
      <c r="L137" s="1053">
        <f t="shared" si="44"/>
        <v>0</v>
      </c>
      <c r="M137" s="1053">
        <f t="shared" si="44"/>
        <v>0.26666666666666666</v>
      </c>
      <c r="N137" s="1053">
        <f t="shared" si="44"/>
        <v>2</v>
      </c>
      <c r="O137" s="1053">
        <f t="shared" si="44"/>
        <v>0</v>
      </c>
      <c r="P137" s="1053">
        <f t="shared" si="44"/>
        <v>20.666666666666664</v>
      </c>
      <c r="Q137" s="1053">
        <f t="shared" si="44"/>
        <v>0</v>
      </c>
      <c r="R137" s="1053">
        <f t="shared" si="44"/>
        <v>0</v>
      </c>
      <c r="S137" s="1053">
        <f t="shared" si="44"/>
        <v>0</v>
      </c>
      <c r="T137" s="1053">
        <f t="shared" si="44"/>
        <v>0</v>
      </c>
      <c r="U137" s="1053">
        <f t="shared" si="44"/>
        <v>0</v>
      </c>
      <c r="V137" s="1053">
        <f t="shared" si="44"/>
        <v>0</v>
      </c>
      <c r="W137" s="1053">
        <f t="shared" si="44"/>
        <v>0</v>
      </c>
      <c r="X137" s="1053">
        <f t="shared" si="44"/>
        <v>0</v>
      </c>
      <c r="Y137" s="1053">
        <f t="shared" si="44"/>
        <v>0</v>
      </c>
      <c r="Z137" s="1053">
        <f t="shared" si="44"/>
        <v>0</v>
      </c>
      <c r="AA137" s="1053">
        <f t="shared" si="44"/>
        <v>0</v>
      </c>
      <c r="AB137" s="1053">
        <f t="shared" si="44"/>
        <v>0.13300000000000001</v>
      </c>
      <c r="AC137" s="1053">
        <f t="shared" si="44"/>
        <v>0</v>
      </c>
      <c r="AD137" s="1053">
        <f t="shared" si="44"/>
        <v>0</v>
      </c>
      <c r="AE137" s="1053">
        <f t="shared" si="44"/>
        <v>0</v>
      </c>
      <c r="AF137" s="1053">
        <f t="shared" si="44"/>
        <v>0</v>
      </c>
      <c r="AG137" s="1053">
        <f t="shared" si="44"/>
        <v>0</v>
      </c>
      <c r="AH137" s="1053">
        <f t="shared" si="44"/>
        <v>0</v>
      </c>
      <c r="AI137" s="1053">
        <f t="shared" si="44"/>
        <v>0</v>
      </c>
      <c r="AJ137" s="1053">
        <f t="shared" si="44"/>
        <v>0</v>
      </c>
      <c r="AK137" s="1053">
        <f t="shared" si="44"/>
        <v>0</v>
      </c>
      <c r="AL137" s="1053">
        <f t="shared" si="44"/>
        <v>0</v>
      </c>
      <c r="AM137" s="1053">
        <f t="shared" si="44"/>
        <v>0</v>
      </c>
      <c r="AN137" s="1053">
        <f t="shared" si="44"/>
        <v>0.4</v>
      </c>
      <c r="AO137" s="1053">
        <f t="shared" si="44"/>
        <v>0</v>
      </c>
      <c r="AP137" s="1053">
        <f t="shared" si="44"/>
        <v>0.13333333333333333</v>
      </c>
      <c r="AQ137" s="822">
        <f>SUM(F137:AP137)</f>
        <v>408.53299999999996</v>
      </c>
      <c r="AR137" s="264"/>
      <c r="AS137" s="1077">
        <f>AQ137/C137</f>
        <v>51.066624999999995</v>
      </c>
      <c r="AT137" s="132"/>
      <c r="AU137" s="132"/>
    </row>
    <row r="138" spans="1:57" ht="18">
      <c r="A138" s="1065" t="s">
        <v>335</v>
      </c>
      <c r="B138" s="1049"/>
      <c r="C138" s="1066">
        <v>11</v>
      </c>
      <c r="D138" s="264"/>
      <c r="E138" s="264"/>
      <c r="F138" s="1053">
        <f>SUM(F14:F24)</f>
        <v>61.066666666666663</v>
      </c>
      <c r="G138" s="1053">
        <f t="shared" ref="G138:AP138" si="45">SUM(G14:G24)</f>
        <v>269.73333333333329</v>
      </c>
      <c r="H138" s="1053">
        <f t="shared" si="45"/>
        <v>477.2</v>
      </c>
      <c r="I138" s="1053">
        <f t="shared" si="45"/>
        <v>0.4</v>
      </c>
      <c r="J138" s="1053">
        <f t="shared" si="45"/>
        <v>0</v>
      </c>
      <c r="K138" s="1053">
        <f t="shared" si="45"/>
        <v>0</v>
      </c>
      <c r="L138" s="1053">
        <f t="shared" si="45"/>
        <v>0.93333333333333335</v>
      </c>
      <c r="M138" s="1053">
        <f t="shared" si="45"/>
        <v>2.5333333333333332</v>
      </c>
      <c r="N138" s="1053">
        <f t="shared" si="45"/>
        <v>2</v>
      </c>
      <c r="O138" s="1053">
        <f t="shared" si="45"/>
        <v>0</v>
      </c>
      <c r="P138" s="1053">
        <f t="shared" si="45"/>
        <v>2.8</v>
      </c>
      <c r="Q138" s="1053">
        <f t="shared" si="45"/>
        <v>0</v>
      </c>
      <c r="R138" s="1053">
        <f t="shared" si="45"/>
        <v>0</v>
      </c>
      <c r="S138" s="1053">
        <f t="shared" si="45"/>
        <v>0</v>
      </c>
      <c r="T138" s="1053">
        <f t="shared" si="45"/>
        <v>0</v>
      </c>
      <c r="U138" s="1053">
        <f t="shared" si="45"/>
        <v>0</v>
      </c>
      <c r="V138" s="1053">
        <f t="shared" si="45"/>
        <v>0</v>
      </c>
      <c r="W138" s="1053">
        <f t="shared" si="45"/>
        <v>0</v>
      </c>
      <c r="X138" s="1053">
        <f t="shared" si="45"/>
        <v>0</v>
      </c>
      <c r="Y138" s="1053">
        <f t="shared" si="45"/>
        <v>0</v>
      </c>
      <c r="Z138" s="1053">
        <f t="shared" si="45"/>
        <v>0</v>
      </c>
      <c r="AA138" s="1053">
        <f t="shared" si="45"/>
        <v>0</v>
      </c>
      <c r="AB138" s="1053">
        <f t="shared" si="45"/>
        <v>0</v>
      </c>
      <c r="AC138" s="1053">
        <f t="shared" si="45"/>
        <v>0</v>
      </c>
      <c r="AD138" s="1053">
        <f t="shared" si="45"/>
        <v>0</v>
      </c>
      <c r="AE138" s="1053">
        <f t="shared" si="45"/>
        <v>0</v>
      </c>
      <c r="AF138" s="1053">
        <f t="shared" si="45"/>
        <v>0</v>
      </c>
      <c r="AG138" s="1053">
        <f t="shared" si="45"/>
        <v>0</v>
      </c>
      <c r="AH138" s="1053">
        <f t="shared" si="45"/>
        <v>0</v>
      </c>
      <c r="AI138" s="1053">
        <f t="shared" si="45"/>
        <v>0</v>
      </c>
      <c r="AJ138" s="1053">
        <f t="shared" si="45"/>
        <v>0</v>
      </c>
      <c r="AK138" s="1053">
        <f t="shared" si="45"/>
        <v>0</v>
      </c>
      <c r="AL138" s="1053">
        <f t="shared" si="45"/>
        <v>0.13300000000000001</v>
      </c>
      <c r="AM138" s="1053">
        <f t="shared" si="45"/>
        <v>0</v>
      </c>
      <c r="AN138" s="1053">
        <f t="shared" si="45"/>
        <v>0</v>
      </c>
      <c r="AO138" s="1053">
        <f t="shared" si="45"/>
        <v>0</v>
      </c>
      <c r="AP138" s="1053">
        <f t="shared" si="45"/>
        <v>0</v>
      </c>
      <c r="AQ138" s="822">
        <f t="shared" ref="AQ138:AQ141" si="46">SUM(F138:AP138)</f>
        <v>816.79966666666655</v>
      </c>
      <c r="AR138" s="264"/>
      <c r="AS138" s="1077">
        <f t="shared" ref="AS138:AS141" si="47">AQ138/C138</f>
        <v>74.254515151515136</v>
      </c>
      <c r="AT138" s="132"/>
      <c r="AU138" s="132"/>
    </row>
    <row r="139" spans="1:57" ht="18">
      <c r="A139" s="1065" t="s">
        <v>336</v>
      </c>
      <c r="B139" s="1049"/>
      <c r="C139" s="1066">
        <v>26</v>
      </c>
      <c r="D139" s="264"/>
      <c r="E139" s="264"/>
      <c r="F139" s="1053">
        <f>SUM(F27:F52)</f>
        <v>284.66666666666669</v>
      </c>
      <c r="G139" s="1053">
        <f t="shared" ref="G139:AP139" si="48">SUM(G27:G52)</f>
        <v>2313.5999999999995</v>
      </c>
      <c r="H139" s="1053">
        <f t="shared" si="48"/>
        <v>87.199999999999974</v>
      </c>
      <c r="I139" s="1053">
        <f t="shared" si="48"/>
        <v>0.53333333333333333</v>
      </c>
      <c r="J139" s="1053">
        <f t="shared" si="48"/>
        <v>1.8666666666666667</v>
      </c>
      <c r="K139" s="1053">
        <f t="shared" si="48"/>
        <v>0</v>
      </c>
      <c r="L139" s="1053">
        <f t="shared" si="48"/>
        <v>1.0666666666666667</v>
      </c>
      <c r="M139" s="1053">
        <f t="shared" si="48"/>
        <v>2</v>
      </c>
      <c r="N139" s="1053">
        <f t="shared" si="48"/>
        <v>0.13333333333333333</v>
      </c>
      <c r="O139" s="1053">
        <f t="shared" si="48"/>
        <v>5.2</v>
      </c>
      <c r="P139" s="1053">
        <f t="shared" si="48"/>
        <v>0.13333333333333333</v>
      </c>
      <c r="Q139" s="1053">
        <f t="shared" si="48"/>
        <v>0</v>
      </c>
      <c r="R139" s="1053">
        <f t="shared" si="48"/>
        <v>0</v>
      </c>
      <c r="S139" s="1053">
        <f t="shared" si="48"/>
        <v>0</v>
      </c>
      <c r="T139" s="1053">
        <f t="shared" si="48"/>
        <v>0.3</v>
      </c>
      <c r="U139" s="1053">
        <f t="shared" si="48"/>
        <v>0</v>
      </c>
      <c r="V139" s="1053">
        <f t="shared" si="48"/>
        <v>0</v>
      </c>
      <c r="W139" s="1053">
        <f t="shared" si="48"/>
        <v>0</v>
      </c>
      <c r="X139" s="1053">
        <f t="shared" si="48"/>
        <v>0</v>
      </c>
      <c r="Y139" s="1053">
        <f t="shared" si="48"/>
        <v>0</v>
      </c>
      <c r="Z139" s="1053">
        <f t="shared" si="48"/>
        <v>0</v>
      </c>
      <c r="AA139" s="1053">
        <f t="shared" si="48"/>
        <v>0</v>
      </c>
      <c r="AB139" s="1053">
        <f t="shared" si="48"/>
        <v>0</v>
      </c>
      <c r="AC139" s="1053">
        <f t="shared" si="48"/>
        <v>0</v>
      </c>
      <c r="AD139" s="1053">
        <f t="shared" si="48"/>
        <v>0</v>
      </c>
      <c r="AE139" s="1053">
        <f t="shared" si="48"/>
        <v>0</v>
      </c>
      <c r="AF139" s="1053">
        <f t="shared" si="48"/>
        <v>0</v>
      </c>
      <c r="AG139" s="1053">
        <f t="shared" si="48"/>
        <v>0</v>
      </c>
      <c r="AH139" s="1053">
        <f t="shared" si="48"/>
        <v>0.1</v>
      </c>
      <c r="AI139" s="1053">
        <f t="shared" si="48"/>
        <v>0</v>
      </c>
      <c r="AJ139" s="1053">
        <f t="shared" si="48"/>
        <v>0</v>
      </c>
      <c r="AK139" s="1053">
        <f t="shared" si="48"/>
        <v>0</v>
      </c>
      <c r="AL139" s="1053">
        <f t="shared" si="48"/>
        <v>0</v>
      </c>
      <c r="AM139" s="1053">
        <f t="shared" si="48"/>
        <v>0</v>
      </c>
      <c r="AN139" s="1053">
        <f t="shared" si="48"/>
        <v>0</v>
      </c>
      <c r="AO139" s="1053">
        <f t="shared" si="48"/>
        <v>0</v>
      </c>
      <c r="AP139" s="1053">
        <f t="shared" si="48"/>
        <v>0</v>
      </c>
      <c r="AQ139" s="822">
        <f t="shared" si="46"/>
        <v>2696.7999999999988</v>
      </c>
      <c r="AR139" s="264"/>
      <c r="AS139" s="1077">
        <f t="shared" si="47"/>
        <v>103.72307692307687</v>
      </c>
      <c r="AT139" s="132"/>
      <c r="AU139" s="132"/>
    </row>
    <row r="140" spans="1:57" ht="18">
      <c r="A140" s="1065" t="s">
        <v>337</v>
      </c>
      <c r="B140" s="1049"/>
      <c r="C140" s="1066">
        <v>21</v>
      </c>
      <c r="D140" s="264"/>
      <c r="E140" s="264"/>
      <c r="F140" s="1053">
        <f>SUM(F55:F75)</f>
        <v>157.86666666666665</v>
      </c>
      <c r="G140" s="1053">
        <f t="shared" ref="G140:AP140" si="49">SUM(G55:G75)</f>
        <v>857.86666666666679</v>
      </c>
      <c r="H140" s="1053">
        <f t="shared" si="49"/>
        <v>53.06666666666667</v>
      </c>
      <c r="I140" s="1053">
        <f t="shared" si="49"/>
        <v>954.93333333333339</v>
      </c>
      <c r="J140" s="1053">
        <f t="shared" si="49"/>
        <v>0</v>
      </c>
      <c r="K140" s="1053">
        <f t="shared" si="49"/>
        <v>0</v>
      </c>
      <c r="L140" s="1053">
        <f t="shared" si="49"/>
        <v>0.26666666666666666</v>
      </c>
      <c r="M140" s="1053">
        <f t="shared" si="49"/>
        <v>6.9333333333333353</v>
      </c>
      <c r="N140" s="1053">
        <f t="shared" si="49"/>
        <v>6.6666666666666679</v>
      </c>
      <c r="O140" s="1053">
        <f t="shared" si="49"/>
        <v>0.26666666666666666</v>
      </c>
      <c r="P140" s="1053">
        <f t="shared" si="49"/>
        <v>0.8</v>
      </c>
      <c r="Q140" s="1053">
        <f t="shared" si="49"/>
        <v>0.66666666666666674</v>
      </c>
      <c r="R140" s="1053">
        <f t="shared" si="49"/>
        <v>0</v>
      </c>
      <c r="S140" s="1053">
        <f t="shared" si="49"/>
        <v>0</v>
      </c>
      <c r="T140" s="1053">
        <f t="shared" si="49"/>
        <v>1.0640000000000001</v>
      </c>
      <c r="U140" s="1053">
        <f t="shared" si="49"/>
        <v>0</v>
      </c>
      <c r="V140" s="1053">
        <f t="shared" si="49"/>
        <v>0</v>
      </c>
      <c r="W140" s="1053">
        <f t="shared" si="49"/>
        <v>0</v>
      </c>
      <c r="X140" s="1053">
        <f t="shared" si="49"/>
        <v>0</v>
      </c>
      <c r="Y140" s="1053">
        <f t="shared" si="49"/>
        <v>0</v>
      </c>
      <c r="Z140" s="1053">
        <f t="shared" si="49"/>
        <v>0</v>
      </c>
      <c r="AA140" s="1053">
        <f t="shared" si="49"/>
        <v>0</v>
      </c>
      <c r="AB140" s="1053">
        <f t="shared" si="49"/>
        <v>0.26300000000000001</v>
      </c>
      <c r="AC140" s="1053">
        <f t="shared" si="49"/>
        <v>0</v>
      </c>
      <c r="AD140" s="1053">
        <f t="shared" si="49"/>
        <v>0</v>
      </c>
      <c r="AE140" s="1053">
        <f t="shared" si="49"/>
        <v>0</v>
      </c>
      <c r="AF140" s="1053">
        <f t="shared" si="49"/>
        <v>0</v>
      </c>
      <c r="AG140" s="1053">
        <f t="shared" si="49"/>
        <v>0</v>
      </c>
      <c r="AH140" s="1053">
        <f t="shared" si="49"/>
        <v>0.13300000000000001</v>
      </c>
      <c r="AI140" s="1053">
        <f t="shared" si="49"/>
        <v>0</v>
      </c>
      <c r="AJ140" s="1053">
        <f t="shared" si="49"/>
        <v>0</v>
      </c>
      <c r="AK140" s="1053">
        <f t="shared" si="49"/>
        <v>0</v>
      </c>
      <c r="AL140" s="1053">
        <f t="shared" si="49"/>
        <v>0</v>
      </c>
      <c r="AM140" s="1053">
        <f t="shared" si="49"/>
        <v>0</v>
      </c>
      <c r="AN140" s="1053">
        <f t="shared" si="49"/>
        <v>0</v>
      </c>
      <c r="AO140" s="1053">
        <f t="shared" si="49"/>
        <v>0</v>
      </c>
      <c r="AP140" s="1053">
        <f t="shared" si="49"/>
        <v>0</v>
      </c>
      <c r="AQ140" s="822">
        <f t="shared" si="46"/>
        <v>2040.7933333333337</v>
      </c>
      <c r="AR140" s="264"/>
      <c r="AS140" s="1077">
        <f t="shared" si="47"/>
        <v>97.180634920634944</v>
      </c>
      <c r="AT140" s="132"/>
      <c r="AU140" s="132"/>
    </row>
    <row r="141" spans="1:57" ht="18">
      <c r="A141" s="1065" t="s">
        <v>338</v>
      </c>
      <c r="B141" s="1049"/>
      <c r="C141" s="1066">
        <v>8</v>
      </c>
      <c r="D141" s="264"/>
      <c r="E141" s="264"/>
      <c r="F141" s="1053">
        <f>SUM(F78:F85)</f>
        <v>50</v>
      </c>
      <c r="G141" s="1053">
        <f t="shared" ref="G141:AP141" si="50">SUM(G78:G85)</f>
        <v>65.466666666666669</v>
      </c>
      <c r="H141" s="1053">
        <f t="shared" si="50"/>
        <v>7.333333333333333</v>
      </c>
      <c r="I141" s="1053">
        <f t="shared" si="50"/>
        <v>804.13333333333333</v>
      </c>
      <c r="J141" s="1053">
        <f t="shared" si="50"/>
        <v>0</v>
      </c>
      <c r="K141" s="1053">
        <f t="shared" si="50"/>
        <v>0</v>
      </c>
      <c r="L141" s="1053">
        <f t="shared" si="50"/>
        <v>0</v>
      </c>
      <c r="M141" s="1053">
        <f t="shared" si="50"/>
        <v>0.26666666666666666</v>
      </c>
      <c r="N141" s="1053">
        <f t="shared" si="50"/>
        <v>0.13333333333333333</v>
      </c>
      <c r="O141" s="1053">
        <f t="shared" si="50"/>
        <v>0</v>
      </c>
      <c r="P141" s="1053">
        <f t="shared" si="50"/>
        <v>0</v>
      </c>
      <c r="Q141" s="1053">
        <f t="shared" si="50"/>
        <v>0</v>
      </c>
      <c r="R141" s="1053">
        <f t="shared" si="50"/>
        <v>0</v>
      </c>
      <c r="S141" s="1053">
        <f t="shared" si="50"/>
        <v>0</v>
      </c>
      <c r="T141" s="1053">
        <f t="shared" si="50"/>
        <v>0</v>
      </c>
      <c r="U141" s="1053">
        <f t="shared" si="50"/>
        <v>0</v>
      </c>
      <c r="V141" s="1053">
        <f t="shared" si="50"/>
        <v>0</v>
      </c>
      <c r="W141" s="1053">
        <f t="shared" si="50"/>
        <v>0</v>
      </c>
      <c r="X141" s="1053">
        <f t="shared" si="50"/>
        <v>0</v>
      </c>
      <c r="Y141" s="1053">
        <f t="shared" si="50"/>
        <v>0</v>
      </c>
      <c r="Z141" s="1053">
        <f t="shared" si="50"/>
        <v>0</v>
      </c>
      <c r="AA141" s="1053">
        <f t="shared" si="50"/>
        <v>0</v>
      </c>
      <c r="AB141" s="1053">
        <f t="shared" si="50"/>
        <v>0</v>
      </c>
      <c r="AC141" s="1053">
        <f t="shared" si="50"/>
        <v>0</v>
      </c>
      <c r="AD141" s="1053">
        <f t="shared" si="50"/>
        <v>0</v>
      </c>
      <c r="AE141" s="1053">
        <f t="shared" si="50"/>
        <v>0</v>
      </c>
      <c r="AF141" s="1053">
        <f t="shared" si="50"/>
        <v>0</v>
      </c>
      <c r="AG141" s="1053">
        <f t="shared" si="50"/>
        <v>0</v>
      </c>
      <c r="AH141" s="1053">
        <f t="shared" si="50"/>
        <v>0</v>
      </c>
      <c r="AI141" s="1053">
        <f t="shared" si="50"/>
        <v>0</v>
      </c>
      <c r="AJ141" s="1053">
        <f t="shared" si="50"/>
        <v>0</v>
      </c>
      <c r="AK141" s="1053">
        <f t="shared" si="50"/>
        <v>0</v>
      </c>
      <c r="AL141" s="1053">
        <f t="shared" si="50"/>
        <v>0</v>
      </c>
      <c r="AM141" s="1053">
        <f t="shared" si="50"/>
        <v>0</v>
      </c>
      <c r="AN141" s="1053">
        <f t="shared" si="50"/>
        <v>0</v>
      </c>
      <c r="AO141" s="1053">
        <f t="shared" si="50"/>
        <v>0</v>
      </c>
      <c r="AP141" s="1053">
        <f t="shared" si="50"/>
        <v>0</v>
      </c>
      <c r="AQ141" s="822">
        <f t="shared" si="46"/>
        <v>927.33333333333326</v>
      </c>
      <c r="AR141" s="264"/>
      <c r="AS141" s="1077">
        <f t="shared" si="47"/>
        <v>115.91666666666666</v>
      </c>
      <c r="AT141" s="132"/>
      <c r="AU141" s="132"/>
    </row>
    <row r="142" spans="1:57" ht="15.75">
      <c r="A142" s="1047"/>
      <c r="B142" s="264"/>
      <c r="C142" s="264"/>
      <c r="D142" s="264"/>
      <c r="E142" s="264"/>
      <c r="F142" s="264"/>
      <c r="G142" s="264"/>
      <c r="H142" s="264"/>
      <c r="I142" s="264"/>
      <c r="J142" s="264"/>
      <c r="K142" s="264"/>
      <c r="L142" s="264"/>
      <c r="M142" s="264"/>
      <c r="N142" s="264"/>
      <c r="O142" s="264"/>
      <c r="P142" s="264"/>
      <c r="Q142" s="264"/>
      <c r="R142" s="264"/>
      <c r="S142" s="264"/>
      <c r="T142" s="264"/>
      <c r="U142" s="264"/>
      <c r="V142" s="264"/>
      <c r="W142" s="264"/>
      <c r="X142" s="264"/>
      <c r="Y142" s="264"/>
      <c r="Z142" s="264"/>
      <c r="AA142" s="264"/>
      <c r="AB142" s="264"/>
      <c r="AC142" s="264"/>
      <c r="AD142" s="264"/>
      <c r="AE142" s="264"/>
      <c r="AF142" s="264"/>
      <c r="AG142" s="264"/>
      <c r="AH142" s="264"/>
      <c r="AI142" s="264"/>
      <c r="AJ142" s="264"/>
      <c r="AK142" s="132"/>
      <c r="AL142" s="132"/>
      <c r="AM142" s="132"/>
      <c r="AN142" s="132"/>
      <c r="AO142" s="132"/>
      <c r="AP142" s="132"/>
      <c r="AQ142" s="586"/>
      <c r="AR142" s="264"/>
      <c r="AS142" s="132"/>
      <c r="AT142" s="132"/>
      <c r="AU142" s="132"/>
    </row>
    <row r="143" spans="1:57" ht="47.25">
      <c r="A143" s="1060" t="s">
        <v>330</v>
      </c>
      <c r="B143" s="1060"/>
      <c r="C143" s="1060" t="s">
        <v>331</v>
      </c>
      <c r="D143" s="1046"/>
      <c r="E143" s="264"/>
      <c r="F143" s="291" t="s">
        <v>339</v>
      </c>
      <c r="G143" s="291"/>
      <c r="H143" s="291"/>
      <c r="I143" s="291"/>
      <c r="J143" s="291"/>
      <c r="K143" s="1048"/>
      <c r="L143" s="1048"/>
      <c r="M143" s="1048"/>
      <c r="N143" s="1048"/>
      <c r="O143" s="1048"/>
      <c r="P143" s="1048"/>
      <c r="Q143" s="1048"/>
      <c r="R143" s="1048"/>
      <c r="S143" s="1048"/>
      <c r="T143" s="1048"/>
      <c r="U143" s="1048"/>
      <c r="V143" s="1048"/>
      <c r="W143" s="1048"/>
      <c r="X143" s="1048"/>
      <c r="Y143" s="1048"/>
      <c r="Z143" s="1048"/>
      <c r="AA143" s="1048"/>
      <c r="AB143" s="1048"/>
      <c r="AC143" s="1048"/>
      <c r="AD143" s="1048"/>
      <c r="AE143" s="1048"/>
      <c r="AF143" s="1048"/>
      <c r="AG143" s="1048"/>
      <c r="AH143" s="1048"/>
      <c r="AI143" s="1048"/>
      <c r="AJ143" s="1048"/>
      <c r="AK143" s="411"/>
      <c r="AL143" s="411"/>
      <c r="AM143" s="411"/>
      <c r="AN143" s="411"/>
      <c r="AO143" s="411"/>
      <c r="AP143" s="411"/>
      <c r="AQ143" s="268">
        <v>2018</v>
      </c>
      <c r="AR143" s="264"/>
      <c r="AS143" s="1076" t="s">
        <v>333</v>
      </c>
      <c r="AT143" s="132"/>
      <c r="AU143" s="132"/>
    </row>
    <row r="144" spans="1:57" ht="18">
      <c r="A144" s="1061" t="s">
        <v>334</v>
      </c>
      <c r="B144" s="1062"/>
      <c r="C144" s="1063">
        <v>3</v>
      </c>
      <c r="D144" s="264"/>
      <c r="E144" s="264"/>
      <c r="F144" s="1054">
        <f>SUM(F91:F93)</f>
        <v>234.45463812436293</v>
      </c>
      <c r="G144" s="1054">
        <f t="shared" ref="G144:AP144" si="51">SUM(G91:G93)</f>
        <v>509.68399592252808</v>
      </c>
      <c r="H144" s="1054">
        <f t="shared" si="51"/>
        <v>0</v>
      </c>
      <c r="I144" s="1054">
        <f t="shared" si="51"/>
        <v>10.193679918450561</v>
      </c>
      <c r="J144" s="1054">
        <f t="shared" si="51"/>
        <v>101.93679918450562</v>
      </c>
      <c r="K144" s="1054">
        <f t="shared" si="51"/>
        <v>0</v>
      </c>
      <c r="L144" s="1054">
        <f t="shared" si="51"/>
        <v>0</v>
      </c>
      <c r="M144" s="1054">
        <f t="shared" si="51"/>
        <v>0</v>
      </c>
      <c r="N144" s="1054">
        <f t="shared" si="51"/>
        <v>0</v>
      </c>
      <c r="O144" s="1054">
        <f t="shared" si="51"/>
        <v>0</v>
      </c>
      <c r="P144" s="1054">
        <f t="shared" si="51"/>
        <v>30.581039755351682</v>
      </c>
      <c r="Q144" s="1054">
        <f t="shared" si="51"/>
        <v>0</v>
      </c>
      <c r="R144" s="1054">
        <f t="shared" si="51"/>
        <v>0</v>
      </c>
      <c r="S144" s="1054">
        <f t="shared" si="51"/>
        <v>0</v>
      </c>
      <c r="T144" s="1054">
        <f t="shared" si="51"/>
        <v>0</v>
      </c>
      <c r="U144" s="1054">
        <f t="shared" si="51"/>
        <v>0</v>
      </c>
      <c r="V144" s="1054">
        <f t="shared" si="51"/>
        <v>0</v>
      </c>
      <c r="W144" s="1054">
        <f t="shared" si="51"/>
        <v>0</v>
      </c>
      <c r="X144" s="1054">
        <f t="shared" si="51"/>
        <v>0</v>
      </c>
      <c r="Y144" s="1054">
        <f t="shared" si="51"/>
        <v>0</v>
      </c>
      <c r="Z144" s="1054">
        <f t="shared" si="51"/>
        <v>0</v>
      </c>
      <c r="AA144" s="1054">
        <f t="shared" si="51"/>
        <v>0</v>
      </c>
      <c r="AB144" s="1054">
        <f t="shared" si="51"/>
        <v>0</v>
      </c>
      <c r="AC144" s="1054">
        <f t="shared" si="51"/>
        <v>0</v>
      </c>
      <c r="AD144" s="1054">
        <f t="shared" si="51"/>
        <v>0</v>
      </c>
      <c r="AE144" s="1054">
        <f t="shared" si="51"/>
        <v>0</v>
      </c>
      <c r="AF144" s="1054">
        <f t="shared" si="51"/>
        <v>0</v>
      </c>
      <c r="AG144" s="1054">
        <f t="shared" si="51"/>
        <v>0</v>
      </c>
      <c r="AH144" s="1054">
        <f t="shared" si="51"/>
        <v>0</v>
      </c>
      <c r="AI144" s="1054">
        <f t="shared" si="51"/>
        <v>0</v>
      </c>
      <c r="AJ144" s="1054">
        <f t="shared" si="51"/>
        <v>0</v>
      </c>
      <c r="AK144" s="1054">
        <f t="shared" si="51"/>
        <v>0</v>
      </c>
      <c r="AL144" s="1054">
        <f t="shared" si="51"/>
        <v>0</v>
      </c>
      <c r="AM144" s="1054">
        <f t="shared" si="51"/>
        <v>0</v>
      </c>
      <c r="AN144" s="1054">
        <f t="shared" si="51"/>
        <v>0</v>
      </c>
      <c r="AO144" s="1054">
        <f t="shared" si="51"/>
        <v>0</v>
      </c>
      <c r="AP144" s="1054">
        <f t="shared" si="51"/>
        <v>0</v>
      </c>
      <c r="AQ144" s="823">
        <f t="shared" ref="AQ144:AQ148" si="52">SUM(F144:AP144)</f>
        <v>886.8501529051988</v>
      </c>
      <c r="AR144" s="1058"/>
      <c r="AS144" s="976">
        <f t="shared" ref="AS144:AS148" si="53">AQ144/C144</f>
        <v>295.61671763506627</v>
      </c>
      <c r="AT144" s="132"/>
      <c r="AU144" s="132"/>
    </row>
    <row r="145" spans="1:47" ht="18.75">
      <c r="A145" s="1061" t="s">
        <v>335</v>
      </c>
      <c r="B145" s="1062"/>
      <c r="C145" s="1063">
        <v>4</v>
      </c>
      <c r="D145" s="264"/>
      <c r="E145" s="264"/>
      <c r="F145" s="1056">
        <f>SUM(F96:F99)</f>
        <v>1202.8542303771662</v>
      </c>
      <c r="G145" s="1056">
        <f t="shared" ref="G145:AP145" si="54">SUM(G96:G99)</f>
        <v>14179.408766564731</v>
      </c>
      <c r="H145" s="1056">
        <f t="shared" si="54"/>
        <v>4189.6024464831808</v>
      </c>
      <c r="I145" s="1056">
        <f t="shared" si="54"/>
        <v>0</v>
      </c>
      <c r="J145" s="1056">
        <f t="shared" si="54"/>
        <v>0</v>
      </c>
      <c r="K145" s="1056">
        <f t="shared" si="54"/>
        <v>0</v>
      </c>
      <c r="L145" s="1056">
        <f t="shared" si="54"/>
        <v>0</v>
      </c>
      <c r="M145" s="1056">
        <f t="shared" si="54"/>
        <v>40.774719673802245</v>
      </c>
      <c r="N145" s="1056">
        <f t="shared" si="54"/>
        <v>122.32415902140673</v>
      </c>
      <c r="O145" s="1056">
        <f t="shared" si="54"/>
        <v>0</v>
      </c>
      <c r="P145" s="1056">
        <f t="shared" si="54"/>
        <v>30.581039755351682</v>
      </c>
      <c r="Q145" s="1056">
        <f t="shared" si="54"/>
        <v>0</v>
      </c>
      <c r="R145" s="1056">
        <f t="shared" si="54"/>
        <v>0</v>
      </c>
      <c r="S145" s="1056">
        <f t="shared" si="54"/>
        <v>0</v>
      </c>
      <c r="T145" s="1056">
        <f t="shared" si="54"/>
        <v>0</v>
      </c>
      <c r="U145" s="1056">
        <f t="shared" si="54"/>
        <v>0</v>
      </c>
      <c r="V145" s="1056">
        <f t="shared" si="54"/>
        <v>0</v>
      </c>
      <c r="W145" s="1056">
        <f t="shared" si="54"/>
        <v>0</v>
      </c>
      <c r="X145" s="1056">
        <f t="shared" si="54"/>
        <v>0</v>
      </c>
      <c r="Y145" s="1056">
        <f t="shared" si="54"/>
        <v>0</v>
      </c>
      <c r="Z145" s="1056">
        <f t="shared" si="54"/>
        <v>0</v>
      </c>
      <c r="AA145" s="1056">
        <f t="shared" si="54"/>
        <v>0</v>
      </c>
      <c r="AB145" s="1056">
        <f t="shared" si="54"/>
        <v>0</v>
      </c>
      <c r="AC145" s="1056">
        <f t="shared" si="54"/>
        <v>0</v>
      </c>
      <c r="AD145" s="1056">
        <f t="shared" si="54"/>
        <v>0</v>
      </c>
      <c r="AE145" s="1056">
        <f t="shared" si="54"/>
        <v>0</v>
      </c>
      <c r="AF145" s="1056">
        <f t="shared" si="54"/>
        <v>0</v>
      </c>
      <c r="AG145" s="1056">
        <f t="shared" si="54"/>
        <v>0</v>
      </c>
      <c r="AH145" s="1056">
        <f t="shared" si="54"/>
        <v>0</v>
      </c>
      <c r="AI145" s="1056">
        <f t="shared" si="54"/>
        <v>0</v>
      </c>
      <c r="AJ145" s="1056">
        <f t="shared" si="54"/>
        <v>0</v>
      </c>
      <c r="AK145" s="1056">
        <f t="shared" si="54"/>
        <v>0</v>
      </c>
      <c r="AL145" s="1056">
        <f t="shared" si="54"/>
        <v>0</v>
      </c>
      <c r="AM145" s="1056">
        <f t="shared" si="54"/>
        <v>0</v>
      </c>
      <c r="AN145" s="1056">
        <f t="shared" si="54"/>
        <v>0</v>
      </c>
      <c r="AO145" s="1056">
        <f t="shared" si="54"/>
        <v>0</v>
      </c>
      <c r="AP145" s="1056">
        <f t="shared" si="54"/>
        <v>0</v>
      </c>
      <c r="AQ145" s="823">
        <f t="shared" si="52"/>
        <v>19765.545361875636</v>
      </c>
      <c r="AR145" s="1059"/>
      <c r="AS145" s="976">
        <f t="shared" si="53"/>
        <v>4941.3863404689091</v>
      </c>
      <c r="AT145" s="132"/>
      <c r="AU145" s="132"/>
    </row>
    <row r="146" spans="1:47" ht="18.75">
      <c r="A146" s="1061" t="s">
        <v>336</v>
      </c>
      <c r="B146" s="1062"/>
      <c r="C146" s="1063">
        <v>10</v>
      </c>
      <c r="D146" s="264"/>
      <c r="E146" s="264"/>
      <c r="F146" s="1056">
        <f>SUM(F102:F111)</f>
        <v>4648.3180428134556</v>
      </c>
      <c r="G146" s="1056">
        <f t="shared" ref="G146:AP146" si="55">SUM(G102:G111)</f>
        <v>29215.086646279309</v>
      </c>
      <c r="H146" s="1056">
        <f t="shared" si="55"/>
        <v>40.774719673802245</v>
      </c>
      <c r="I146" s="1056">
        <f t="shared" si="55"/>
        <v>40.774719673802245</v>
      </c>
      <c r="J146" s="1056">
        <f t="shared" si="55"/>
        <v>0</v>
      </c>
      <c r="K146" s="1056">
        <f t="shared" si="55"/>
        <v>0</v>
      </c>
      <c r="L146" s="1056">
        <f t="shared" si="55"/>
        <v>0</v>
      </c>
      <c r="M146" s="1056">
        <f t="shared" si="55"/>
        <v>560.65239551478089</v>
      </c>
      <c r="N146" s="1056">
        <f t="shared" si="55"/>
        <v>152.90519877675843</v>
      </c>
      <c r="O146" s="1056">
        <f t="shared" si="55"/>
        <v>0</v>
      </c>
      <c r="P146" s="1056">
        <f t="shared" si="55"/>
        <v>0</v>
      </c>
      <c r="Q146" s="1056">
        <f t="shared" si="55"/>
        <v>0</v>
      </c>
      <c r="R146" s="1056">
        <f t="shared" si="55"/>
        <v>10.193679918450561</v>
      </c>
      <c r="S146" s="1056">
        <f t="shared" si="55"/>
        <v>0</v>
      </c>
      <c r="T146" s="1056">
        <f t="shared" si="55"/>
        <v>0</v>
      </c>
      <c r="U146" s="1056">
        <f t="shared" si="55"/>
        <v>0</v>
      </c>
      <c r="V146" s="1056">
        <f t="shared" si="55"/>
        <v>0</v>
      </c>
      <c r="W146" s="1056">
        <f t="shared" si="55"/>
        <v>0</v>
      </c>
      <c r="X146" s="1056">
        <f t="shared" si="55"/>
        <v>0</v>
      </c>
      <c r="Y146" s="1056">
        <f t="shared" si="55"/>
        <v>0</v>
      </c>
      <c r="Z146" s="1056">
        <f t="shared" si="55"/>
        <v>0</v>
      </c>
      <c r="AA146" s="1056">
        <f t="shared" si="55"/>
        <v>0</v>
      </c>
      <c r="AB146" s="1056">
        <f t="shared" si="55"/>
        <v>0</v>
      </c>
      <c r="AC146" s="1056">
        <f t="shared" si="55"/>
        <v>0</v>
      </c>
      <c r="AD146" s="1056">
        <f t="shared" si="55"/>
        <v>0</v>
      </c>
      <c r="AE146" s="1056">
        <f t="shared" si="55"/>
        <v>0</v>
      </c>
      <c r="AF146" s="1056">
        <f t="shared" si="55"/>
        <v>0</v>
      </c>
      <c r="AG146" s="1056">
        <f t="shared" si="55"/>
        <v>0</v>
      </c>
      <c r="AH146" s="1056">
        <f t="shared" si="55"/>
        <v>0</v>
      </c>
      <c r="AI146" s="1056">
        <f t="shared" si="55"/>
        <v>0</v>
      </c>
      <c r="AJ146" s="1056">
        <f t="shared" si="55"/>
        <v>0</v>
      </c>
      <c r="AK146" s="1056">
        <f t="shared" si="55"/>
        <v>0</v>
      </c>
      <c r="AL146" s="1056">
        <f t="shared" si="55"/>
        <v>0</v>
      </c>
      <c r="AM146" s="1056">
        <f t="shared" si="55"/>
        <v>0</v>
      </c>
      <c r="AN146" s="1056">
        <f t="shared" si="55"/>
        <v>0</v>
      </c>
      <c r="AO146" s="1056">
        <f t="shared" si="55"/>
        <v>0</v>
      </c>
      <c r="AP146" s="1056">
        <f t="shared" si="55"/>
        <v>0</v>
      </c>
      <c r="AQ146" s="823">
        <f t="shared" si="52"/>
        <v>34668.705402650361</v>
      </c>
      <c r="AR146" s="1059"/>
      <c r="AS146" s="976">
        <f t="shared" si="53"/>
        <v>3466.8705402650362</v>
      </c>
    </row>
    <row r="147" spans="1:47" ht="18.75">
      <c r="A147" s="1061" t="s">
        <v>337</v>
      </c>
      <c r="B147" s="1062"/>
      <c r="C147" s="1063">
        <v>1</v>
      </c>
      <c r="D147" s="264"/>
      <c r="E147" s="264"/>
      <c r="F147" s="1056">
        <f>SUM(F114)</f>
        <v>642.20183486238534</v>
      </c>
      <c r="G147" s="1056">
        <f t="shared" ref="G147:AP147" si="56">SUM(G114)</f>
        <v>0</v>
      </c>
      <c r="H147" s="1056">
        <f t="shared" si="56"/>
        <v>50.968399592252808</v>
      </c>
      <c r="I147" s="1056">
        <f t="shared" si="56"/>
        <v>0</v>
      </c>
      <c r="J147" s="1056">
        <f t="shared" si="56"/>
        <v>0</v>
      </c>
      <c r="K147" s="1056">
        <f t="shared" si="56"/>
        <v>0</v>
      </c>
      <c r="L147" s="1056">
        <f t="shared" si="56"/>
        <v>20.387359836901123</v>
      </c>
      <c r="M147" s="1056">
        <f t="shared" si="56"/>
        <v>10.193679918450561</v>
      </c>
      <c r="N147" s="1056">
        <f t="shared" si="56"/>
        <v>0</v>
      </c>
      <c r="O147" s="1056">
        <f t="shared" si="56"/>
        <v>0</v>
      </c>
      <c r="P147" s="1056">
        <f t="shared" si="56"/>
        <v>0</v>
      </c>
      <c r="Q147" s="1056">
        <f t="shared" si="56"/>
        <v>0</v>
      </c>
      <c r="R147" s="1056">
        <f t="shared" si="56"/>
        <v>0</v>
      </c>
      <c r="S147" s="1056">
        <f t="shared" si="56"/>
        <v>0</v>
      </c>
      <c r="T147" s="1056">
        <f t="shared" si="56"/>
        <v>0</v>
      </c>
      <c r="U147" s="1056">
        <f t="shared" si="56"/>
        <v>0</v>
      </c>
      <c r="V147" s="1056">
        <f t="shared" si="56"/>
        <v>0</v>
      </c>
      <c r="W147" s="1056">
        <f t="shared" si="56"/>
        <v>0</v>
      </c>
      <c r="X147" s="1056">
        <f t="shared" si="56"/>
        <v>0</v>
      </c>
      <c r="Y147" s="1056">
        <f t="shared" si="56"/>
        <v>0</v>
      </c>
      <c r="Z147" s="1056">
        <f t="shared" si="56"/>
        <v>0</v>
      </c>
      <c r="AA147" s="1056">
        <f t="shared" si="56"/>
        <v>0</v>
      </c>
      <c r="AB147" s="1056">
        <f t="shared" si="56"/>
        <v>0</v>
      </c>
      <c r="AC147" s="1056">
        <f t="shared" si="56"/>
        <v>0</v>
      </c>
      <c r="AD147" s="1056">
        <f t="shared" si="56"/>
        <v>0</v>
      </c>
      <c r="AE147" s="1056">
        <f t="shared" si="56"/>
        <v>0</v>
      </c>
      <c r="AF147" s="1056">
        <f t="shared" si="56"/>
        <v>0</v>
      </c>
      <c r="AG147" s="1056">
        <f t="shared" si="56"/>
        <v>0</v>
      </c>
      <c r="AH147" s="1056">
        <f t="shared" si="56"/>
        <v>0</v>
      </c>
      <c r="AI147" s="1056">
        <f t="shared" si="56"/>
        <v>0</v>
      </c>
      <c r="AJ147" s="1056">
        <f t="shared" si="56"/>
        <v>0</v>
      </c>
      <c r="AK147" s="1056">
        <f t="shared" si="56"/>
        <v>0</v>
      </c>
      <c r="AL147" s="1056">
        <f t="shared" si="56"/>
        <v>0</v>
      </c>
      <c r="AM147" s="1056">
        <f t="shared" si="56"/>
        <v>0</v>
      </c>
      <c r="AN147" s="1056">
        <f t="shared" si="56"/>
        <v>0</v>
      </c>
      <c r="AO147" s="1056">
        <f t="shared" si="56"/>
        <v>0</v>
      </c>
      <c r="AP147" s="1056">
        <f t="shared" si="56"/>
        <v>0</v>
      </c>
      <c r="AQ147" s="823">
        <f t="shared" si="52"/>
        <v>723.7512742099899</v>
      </c>
      <c r="AR147" s="1059"/>
      <c r="AS147" s="976">
        <f t="shared" si="53"/>
        <v>723.7512742099899</v>
      </c>
    </row>
    <row r="148" spans="1:47" ht="18.75">
      <c r="A148" s="1061" t="s">
        <v>338</v>
      </c>
      <c r="B148" s="1062"/>
      <c r="C148" s="1063">
        <v>7</v>
      </c>
      <c r="D148" s="264"/>
      <c r="E148" s="264"/>
      <c r="F148" s="1056">
        <f>SUM(F117:F123)</f>
        <v>856.26911314984704</v>
      </c>
      <c r="G148" s="1056">
        <f t="shared" ref="G148:AP148" si="57">SUM(G117:G123)</f>
        <v>744.13863404689107</v>
      </c>
      <c r="H148" s="1056">
        <f t="shared" si="57"/>
        <v>10.193679918450561</v>
      </c>
      <c r="I148" s="1056">
        <f t="shared" si="57"/>
        <v>856.26911314984727</v>
      </c>
      <c r="J148" s="1056">
        <f t="shared" si="57"/>
        <v>0</v>
      </c>
      <c r="K148" s="1056">
        <f t="shared" si="57"/>
        <v>0</v>
      </c>
      <c r="L148" s="1056">
        <f t="shared" si="57"/>
        <v>0</v>
      </c>
      <c r="M148" s="1056">
        <f t="shared" si="57"/>
        <v>988.78695208970441</v>
      </c>
      <c r="N148" s="1056">
        <f t="shared" si="57"/>
        <v>285.42303771661574</v>
      </c>
      <c r="O148" s="1056">
        <f t="shared" si="57"/>
        <v>0</v>
      </c>
      <c r="P148" s="1056">
        <f t="shared" si="57"/>
        <v>0</v>
      </c>
      <c r="Q148" s="1056">
        <f t="shared" si="57"/>
        <v>0</v>
      </c>
      <c r="R148" s="1056">
        <f t="shared" si="57"/>
        <v>20.387359836901123</v>
      </c>
      <c r="S148" s="1056">
        <f t="shared" si="57"/>
        <v>0</v>
      </c>
      <c r="T148" s="1056">
        <f t="shared" si="57"/>
        <v>0</v>
      </c>
      <c r="U148" s="1056">
        <f t="shared" si="57"/>
        <v>0</v>
      </c>
      <c r="V148" s="1056">
        <f t="shared" si="57"/>
        <v>0</v>
      </c>
      <c r="W148" s="1056">
        <f t="shared" si="57"/>
        <v>0</v>
      </c>
      <c r="X148" s="1056">
        <f t="shared" si="57"/>
        <v>0</v>
      </c>
      <c r="Y148" s="1056">
        <f t="shared" si="57"/>
        <v>0</v>
      </c>
      <c r="Z148" s="1056">
        <f t="shared" si="57"/>
        <v>0</v>
      </c>
      <c r="AA148" s="1056">
        <f t="shared" si="57"/>
        <v>0</v>
      </c>
      <c r="AB148" s="1056">
        <f t="shared" si="57"/>
        <v>0</v>
      </c>
      <c r="AC148" s="1056">
        <f t="shared" si="57"/>
        <v>0</v>
      </c>
      <c r="AD148" s="1056">
        <f t="shared" si="57"/>
        <v>0</v>
      </c>
      <c r="AE148" s="1056">
        <f t="shared" si="57"/>
        <v>0</v>
      </c>
      <c r="AF148" s="1056">
        <f t="shared" si="57"/>
        <v>0</v>
      </c>
      <c r="AG148" s="1056">
        <f t="shared" si="57"/>
        <v>0</v>
      </c>
      <c r="AH148" s="1056">
        <f t="shared" si="57"/>
        <v>0</v>
      </c>
      <c r="AI148" s="1056">
        <f t="shared" si="57"/>
        <v>0</v>
      </c>
      <c r="AJ148" s="1056">
        <f t="shared" si="57"/>
        <v>0</v>
      </c>
      <c r="AK148" s="1056">
        <f t="shared" si="57"/>
        <v>0</v>
      </c>
      <c r="AL148" s="1056">
        <f t="shared" si="57"/>
        <v>0</v>
      </c>
      <c r="AM148" s="1056">
        <f t="shared" si="57"/>
        <v>0</v>
      </c>
      <c r="AN148" s="1056">
        <f t="shared" si="57"/>
        <v>0</v>
      </c>
      <c r="AO148" s="1056">
        <f t="shared" si="57"/>
        <v>0</v>
      </c>
      <c r="AP148" s="1056">
        <f t="shared" si="57"/>
        <v>0</v>
      </c>
      <c r="AQ148" s="823">
        <f t="shared" si="52"/>
        <v>3761.4678899082569</v>
      </c>
      <c r="AR148" s="1059"/>
      <c r="AS148" s="976">
        <f t="shared" si="53"/>
        <v>537.35255570117954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79998168889431442"/>
  </sheetPr>
  <dimension ref="A1:BL216"/>
  <sheetViews>
    <sheetView zoomScale="60" zoomScaleNormal="60" workbookViewId="0">
      <pane xSplit="4" ySplit="2" topLeftCell="E3" activePane="bottomRight" state="frozen"/>
      <selection pane="bottomRight" activeCell="B2" sqref="B2"/>
      <selection pane="bottomLeft" activeCell="A2" sqref="A2"/>
      <selection pane="topRight" activeCell="E1" sqref="E1"/>
    </sheetView>
  </sheetViews>
  <sheetFormatPr defaultRowHeight="15"/>
  <cols>
    <col min="2" max="2" width="9.85546875" customWidth="1"/>
    <col min="3" max="3" width="9.140625" customWidth="1"/>
    <col min="5" max="5" width="1.140625" customWidth="1"/>
    <col min="6" max="6" width="8.5703125" customWidth="1"/>
    <col min="7" max="7" width="7.140625" customWidth="1"/>
    <col min="8" max="8" width="6.5703125" customWidth="1"/>
    <col min="9" max="9" width="7.42578125" customWidth="1"/>
    <col min="10" max="42" width="6.5703125" customWidth="1"/>
    <col min="43" max="43" width="10.85546875" customWidth="1"/>
    <col min="44" max="44" width="1" customWidth="1"/>
    <col min="45" max="45" width="11.42578125" customWidth="1"/>
    <col min="61" max="61" width="66.85546875" customWidth="1"/>
  </cols>
  <sheetData>
    <row r="1" spans="1:61" ht="18.75" thickBot="1">
      <c r="A1" s="139"/>
      <c r="B1" s="268">
        <v>2019</v>
      </c>
      <c r="C1" s="268" t="s">
        <v>340</v>
      </c>
    </row>
    <row r="2" spans="1:61" ht="249.75" thickBot="1">
      <c r="A2" s="212" t="s">
        <v>341</v>
      </c>
      <c r="B2" s="213" t="s">
        <v>18</v>
      </c>
      <c r="C2" s="7" t="s">
        <v>19</v>
      </c>
      <c r="D2" s="7" t="s">
        <v>20</v>
      </c>
      <c r="E2" s="211"/>
      <c r="F2" s="122" t="s">
        <v>21</v>
      </c>
      <c r="G2" s="122" t="s">
        <v>22</v>
      </c>
      <c r="H2" s="134" t="s">
        <v>23</v>
      </c>
      <c r="I2" s="121" t="s">
        <v>24</v>
      </c>
      <c r="J2" s="122" t="s">
        <v>25</v>
      </c>
      <c r="K2" s="29" t="s">
        <v>26</v>
      </c>
      <c r="L2" s="27" t="s">
        <v>27</v>
      </c>
      <c r="M2" s="27" t="s">
        <v>28</v>
      </c>
      <c r="N2" s="28" t="s">
        <v>29</v>
      </c>
      <c r="O2" s="27" t="s">
        <v>30</v>
      </c>
      <c r="P2" s="27" t="s">
        <v>31</v>
      </c>
      <c r="Q2" s="27" t="s">
        <v>32</v>
      </c>
      <c r="R2" s="24" t="s">
        <v>33</v>
      </c>
      <c r="S2" s="133" t="s">
        <v>34</v>
      </c>
      <c r="T2" s="133" t="s">
        <v>35</v>
      </c>
      <c r="U2" s="30" t="s">
        <v>36</v>
      </c>
      <c r="V2" s="222" t="s">
        <v>37</v>
      </c>
      <c r="W2" s="222" t="s">
        <v>38</v>
      </c>
      <c r="X2" s="222" t="s">
        <v>39</v>
      </c>
      <c r="Y2" s="395" t="s">
        <v>40</v>
      </c>
      <c r="Z2" s="24" t="s">
        <v>41</v>
      </c>
      <c r="AA2" s="31" t="s">
        <v>42</v>
      </c>
      <c r="AB2" s="26" t="s">
        <v>43</v>
      </c>
      <c r="AC2" s="26" t="s">
        <v>44</v>
      </c>
      <c r="AD2" s="26" t="s">
        <v>45</v>
      </c>
      <c r="AE2" s="26" t="s">
        <v>46</v>
      </c>
      <c r="AF2" s="26" t="s">
        <v>47</v>
      </c>
      <c r="AG2" s="26" t="s">
        <v>48</v>
      </c>
      <c r="AH2" s="26" t="s">
        <v>49</v>
      </c>
      <c r="AI2" s="26" t="s">
        <v>50</v>
      </c>
      <c r="AJ2" s="26" t="s">
        <v>51</v>
      </c>
      <c r="AK2" s="25" t="s">
        <v>52</v>
      </c>
      <c r="AL2" s="25" t="s">
        <v>53</v>
      </c>
      <c r="AM2" s="25" t="s">
        <v>54</v>
      </c>
      <c r="AN2" s="25" t="s">
        <v>55</v>
      </c>
      <c r="AO2" s="25" t="s">
        <v>56</v>
      </c>
      <c r="AP2" s="25" t="s">
        <v>57</v>
      </c>
      <c r="AQ2" s="32" t="s">
        <v>58</v>
      </c>
      <c r="AR2" s="113"/>
      <c r="AS2" s="6" t="s">
        <v>18</v>
      </c>
      <c r="AT2" s="6" t="s">
        <v>59</v>
      </c>
      <c r="AU2" s="7" t="s">
        <v>19</v>
      </c>
      <c r="AV2" s="8" t="s">
        <v>60</v>
      </c>
      <c r="AW2" s="7" t="s">
        <v>20</v>
      </c>
      <c r="AX2" s="7" t="s">
        <v>61</v>
      </c>
      <c r="AY2" s="8" t="s">
        <v>62</v>
      </c>
      <c r="AZ2" s="20" t="s">
        <v>63</v>
      </c>
      <c r="BA2" s="7" t="s">
        <v>64</v>
      </c>
      <c r="BB2" s="23" t="s">
        <v>65</v>
      </c>
      <c r="BC2" s="8" t="s">
        <v>66</v>
      </c>
      <c r="BD2" s="9" t="s">
        <v>67</v>
      </c>
      <c r="BE2" s="9" t="s">
        <v>68</v>
      </c>
      <c r="BF2" s="9" t="s">
        <v>69</v>
      </c>
      <c r="BG2" s="9" t="s">
        <v>70</v>
      </c>
      <c r="BH2" s="22" t="s">
        <v>71</v>
      </c>
      <c r="BI2" s="21" t="s">
        <v>72</v>
      </c>
    </row>
    <row r="3" spans="1:61" ht="42.6" customHeight="1" thickBot="1">
      <c r="A3" s="237" t="s">
        <v>342</v>
      </c>
      <c r="B3" s="179"/>
      <c r="C3" s="180"/>
      <c r="D3" s="181"/>
      <c r="E3" s="12"/>
      <c r="F3" s="142" t="s">
        <v>168</v>
      </c>
      <c r="G3" s="142" t="s">
        <v>168</v>
      </c>
      <c r="H3" s="143" t="s">
        <v>168</v>
      </c>
      <c r="I3" s="144" t="s">
        <v>168</v>
      </c>
      <c r="J3" s="142" t="s">
        <v>168</v>
      </c>
      <c r="K3" s="145" t="s">
        <v>168</v>
      </c>
      <c r="L3" s="146" t="s">
        <v>168</v>
      </c>
      <c r="M3" s="146" t="s">
        <v>168</v>
      </c>
      <c r="N3" s="147" t="s">
        <v>168</v>
      </c>
      <c r="O3" s="146" t="s">
        <v>168</v>
      </c>
      <c r="P3" s="146" t="s">
        <v>168</v>
      </c>
      <c r="Q3" s="146" t="s">
        <v>168</v>
      </c>
      <c r="R3" s="148" t="s">
        <v>168</v>
      </c>
      <c r="S3" s="149" t="s">
        <v>168</v>
      </c>
      <c r="T3" s="149" t="s">
        <v>168</v>
      </c>
      <c r="U3" s="150" t="s">
        <v>168</v>
      </c>
      <c r="V3" s="223" t="s">
        <v>168</v>
      </c>
      <c r="W3" s="223" t="s">
        <v>168</v>
      </c>
      <c r="X3" s="223" t="s">
        <v>168</v>
      </c>
      <c r="Y3" s="148" t="s">
        <v>168</v>
      </c>
      <c r="Z3" s="148" t="s">
        <v>168</v>
      </c>
      <c r="AA3" s="152" t="s">
        <v>168</v>
      </c>
      <c r="AB3" s="153" t="s">
        <v>168</v>
      </c>
      <c r="AC3" s="153" t="s">
        <v>168</v>
      </c>
      <c r="AD3" s="153" t="s">
        <v>168</v>
      </c>
      <c r="AE3" s="153" t="s">
        <v>168</v>
      </c>
      <c r="AF3" s="153" t="s">
        <v>168</v>
      </c>
      <c r="AG3" s="153" t="s">
        <v>168</v>
      </c>
      <c r="AH3" s="153" t="s">
        <v>168</v>
      </c>
      <c r="AI3" s="153" t="s">
        <v>168</v>
      </c>
      <c r="AJ3" s="153" t="s">
        <v>168</v>
      </c>
      <c r="AK3" s="154" t="s">
        <v>168</v>
      </c>
      <c r="AL3" s="154" t="s">
        <v>168</v>
      </c>
      <c r="AM3" s="154" t="s">
        <v>168</v>
      </c>
      <c r="AN3" s="154" t="s">
        <v>168</v>
      </c>
      <c r="AO3" s="154" t="s">
        <v>168</v>
      </c>
      <c r="AP3" s="154" t="s">
        <v>168</v>
      </c>
      <c r="AQ3" s="155" t="s">
        <v>168</v>
      </c>
      <c r="AR3" s="113"/>
      <c r="AS3" s="6"/>
      <c r="AT3" s="6"/>
      <c r="AU3" s="7"/>
      <c r="AV3" s="8"/>
      <c r="AW3" s="7"/>
      <c r="AX3" s="7"/>
      <c r="AY3" s="8"/>
      <c r="AZ3" s="20"/>
      <c r="BA3" s="7"/>
      <c r="BB3" s="23"/>
      <c r="BC3" s="8"/>
      <c r="BD3" s="9"/>
      <c r="BE3" s="9"/>
      <c r="BF3" s="9"/>
      <c r="BG3" s="9"/>
      <c r="BH3" s="22"/>
      <c r="BI3" s="21"/>
    </row>
    <row r="4" spans="1:61">
      <c r="A4" s="238">
        <f>BA4</f>
        <v>95</v>
      </c>
      <c r="B4" s="43">
        <v>43763</v>
      </c>
      <c r="C4" s="44" t="s">
        <v>82</v>
      </c>
      <c r="D4" s="44" t="s">
        <v>77</v>
      </c>
      <c r="E4" s="12"/>
      <c r="F4" s="45">
        <v>10.98</v>
      </c>
      <c r="G4" s="45">
        <v>0</v>
      </c>
      <c r="H4" s="45">
        <v>0</v>
      </c>
      <c r="I4" s="45">
        <v>0</v>
      </c>
      <c r="J4" s="45">
        <v>0</v>
      </c>
      <c r="K4" s="45">
        <f>SUM(L4:Q4)</f>
        <v>10.98</v>
      </c>
      <c r="L4" s="45">
        <v>0</v>
      </c>
      <c r="M4" s="45">
        <v>0</v>
      </c>
      <c r="N4" s="45">
        <v>10.98</v>
      </c>
      <c r="O4" s="45">
        <v>0</v>
      </c>
      <c r="P4" s="45">
        <v>0</v>
      </c>
      <c r="Q4" s="45">
        <v>0</v>
      </c>
      <c r="R4" s="45">
        <v>0</v>
      </c>
      <c r="S4" s="45">
        <f>H4+T4</f>
        <v>0</v>
      </c>
      <c r="T4" s="45">
        <v>0</v>
      </c>
      <c r="U4" s="45">
        <f>SUM(V4:X4)</f>
        <v>0</v>
      </c>
      <c r="V4" s="45">
        <v>0</v>
      </c>
      <c r="W4" s="45">
        <v>0</v>
      </c>
      <c r="X4" s="45">
        <v>0</v>
      </c>
      <c r="Y4" s="45">
        <v>0</v>
      </c>
      <c r="Z4" s="45">
        <v>0</v>
      </c>
      <c r="AA4" s="45">
        <f>SUM(AB4:AJ4)</f>
        <v>21.96</v>
      </c>
      <c r="AB4" s="45">
        <v>21.96</v>
      </c>
      <c r="AC4" s="45">
        <v>0</v>
      </c>
      <c r="AD4" s="45">
        <v>0</v>
      </c>
      <c r="AE4" s="45">
        <v>0</v>
      </c>
      <c r="AF4" s="45">
        <v>0</v>
      </c>
      <c r="AG4" s="45">
        <v>0</v>
      </c>
      <c r="AH4" s="45">
        <v>0</v>
      </c>
      <c r="AI4" s="45">
        <v>0</v>
      </c>
      <c r="AJ4" s="45">
        <v>0</v>
      </c>
      <c r="AK4" s="45">
        <v>0</v>
      </c>
      <c r="AL4" s="45">
        <v>0</v>
      </c>
      <c r="AM4" s="45">
        <v>0</v>
      </c>
      <c r="AN4" s="45">
        <v>0</v>
      </c>
      <c r="AO4" s="45">
        <v>0</v>
      </c>
      <c r="AP4" s="45">
        <v>0</v>
      </c>
      <c r="AQ4" s="33">
        <f>SUM(F4:AP4)-AA4-K4-U4-S4</f>
        <v>43.92</v>
      </c>
      <c r="AR4" s="113"/>
      <c r="AS4" s="46">
        <v>43763</v>
      </c>
      <c r="AT4" s="53">
        <v>0.69097222222222221</v>
      </c>
      <c r="AU4" s="44" t="s">
        <v>82</v>
      </c>
      <c r="AV4" s="54">
        <v>10</v>
      </c>
      <c r="AW4" s="49" t="s">
        <v>75</v>
      </c>
      <c r="AX4" s="44">
        <v>9.3000000000000007</v>
      </c>
      <c r="AY4" s="44">
        <v>98</v>
      </c>
      <c r="AZ4" s="49">
        <v>138</v>
      </c>
      <c r="BA4" s="183">
        <v>95</v>
      </c>
      <c r="BB4" s="50">
        <v>21.8</v>
      </c>
      <c r="BC4" s="44">
        <v>759.9</v>
      </c>
      <c r="BD4" s="50">
        <v>7.3</v>
      </c>
      <c r="BE4" s="44">
        <v>0</v>
      </c>
      <c r="BF4" s="44">
        <v>0</v>
      </c>
      <c r="BG4" s="44">
        <v>0.5</v>
      </c>
      <c r="BH4" s="55">
        <v>0.2</v>
      </c>
      <c r="BI4" s="182" t="s">
        <v>218</v>
      </c>
    </row>
    <row r="5" spans="1:61" s="13" customFormat="1" ht="18.75">
      <c r="A5" s="413"/>
      <c r="B5" s="413"/>
      <c r="C5" s="214" t="s">
        <v>219</v>
      </c>
      <c r="D5" s="1530"/>
      <c r="E5" s="1531">
        <v>0</v>
      </c>
      <c r="F5" s="215">
        <f>AVERAGE(F4:F4)</f>
        <v>10.98</v>
      </c>
      <c r="G5" s="215">
        <f t="shared" ref="G5:AJ5" si="0">AVERAGE(G4:G4)</f>
        <v>0</v>
      </c>
      <c r="H5" s="215">
        <f t="shared" si="0"/>
        <v>0</v>
      </c>
      <c r="I5" s="215">
        <f t="shared" si="0"/>
        <v>0</v>
      </c>
      <c r="J5" s="215">
        <f t="shared" si="0"/>
        <v>0</v>
      </c>
      <c r="K5" s="215"/>
      <c r="L5" s="215">
        <f t="shared" si="0"/>
        <v>0</v>
      </c>
      <c r="M5" s="215">
        <f t="shared" si="0"/>
        <v>0</v>
      </c>
      <c r="N5" s="215">
        <f t="shared" si="0"/>
        <v>10.98</v>
      </c>
      <c r="O5" s="215">
        <f t="shared" si="0"/>
        <v>0</v>
      </c>
      <c r="P5" s="215">
        <f t="shared" si="0"/>
        <v>0</v>
      </c>
      <c r="Q5" s="215">
        <f t="shared" si="0"/>
        <v>0</v>
      </c>
      <c r="R5" s="215">
        <f t="shared" si="0"/>
        <v>0</v>
      </c>
      <c r="S5" s="215"/>
      <c r="T5" s="215">
        <f t="shared" si="0"/>
        <v>0</v>
      </c>
      <c r="U5" s="215"/>
      <c r="V5" s="215">
        <f t="shared" si="0"/>
        <v>0</v>
      </c>
      <c r="W5" s="215">
        <f t="shared" si="0"/>
        <v>0</v>
      </c>
      <c r="X5" s="215">
        <f t="shared" si="0"/>
        <v>0</v>
      </c>
      <c r="Y5" s="215">
        <f t="shared" si="0"/>
        <v>0</v>
      </c>
      <c r="Z5" s="215">
        <f t="shared" si="0"/>
        <v>0</v>
      </c>
      <c r="AA5" s="215"/>
      <c r="AB5" s="215">
        <f t="shared" si="0"/>
        <v>21.96</v>
      </c>
      <c r="AC5" s="215">
        <f t="shared" si="0"/>
        <v>0</v>
      </c>
      <c r="AD5" s="215">
        <f t="shared" si="0"/>
        <v>0</v>
      </c>
      <c r="AE5" s="215">
        <f t="shared" si="0"/>
        <v>0</v>
      </c>
      <c r="AF5" s="215">
        <f t="shared" si="0"/>
        <v>0</v>
      </c>
      <c r="AG5" s="215">
        <f t="shared" si="0"/>
        <v>0</v>
      </c>
      <c r="AH5" s="215">
        <f t="shared" si="0"/>
        <v>0</v>
      </c>
      <c r="AI5" s="215">
        <f t="shared" si="0"/>
        <v>0</v>
      </c>
      <c r="AJ5" s="215">
        <f t="shared" si="0"/>
        <v>0</v>
      </c>
      <c r="AK5" s="215">
        <f t="shared" ref="AK5:AP5" si="1">AVERAGE(AK4:AK4)</f>
        <v>0</v>
      </c>
      <c r="AL5" s="215">
        <f t="shared" si="1"/>
        <v>0</v>
      </c>
      <c r="AM5" s="215">
        <f t="shared" si="1"/>
        <v>0</v>
      </c>
      <c r="AN5" s="215">
        <f t="shared" si="1"/>
        <v>0</v>
      </c>
      <c r="AO5" s="215">
        <f t="shared" si="1"/>
        <v>0</v>
      </c>
      <c r="AP5" s="215">
        <f t="shared" si="1"/>
        <v>0</v>
      </c>
      <c r="AQ5" s="734">
        <f>AQ4</f>
        <v>43.92</v>
      </c>
      <c r="AR5" s="163"/>
      <c r="AS5" s="413"/>
      <c r="AT5" s="413"/>
      <c r="AU5" s="413"/>
      <c r="AV5" s="413"/>
      <c r="AW5" s="413"/>
      <c r="AX5" s="413"/>
      <c r="AY5" s="413"/>
      <c r="AZ5" s="413"/>
      <c r="BA5" s="413"/>
      <c r="BB5" s="413"/>
      <c r="BC5" s="413"/>
      <c r="BD5" s="413"/>
      <c r="BE5" s="413"/>
      <c r="BF5" s="413"/>
      <c r="BG5" s="413"/>
      <c r="BH5" s="413"/>
      <c r="BI5" s="413"/>
    </row>
    <row r="6" spans="1:61" s="13" customFormat="1" ht="16.5" thickBot="1">
      <c r="A6" s="413"/>
      <c r="B6" s="413"/>
      <c r="C6" s="413"/>
      <c r="D6" s="413"/>
      <c r="E6" s="413"/>
      <c r="F6" s="413"/>
      <c r="G6" s="413"/>
      <c r="H6" s="413"/>
      <c r="I6" s="413"/>
      <c r="J6" s="413"/>
      <c r="K6" s="413"/>
      <c r="L6" s="413"/>
      <c r="M6" s="413"/>
      <c r="N6" s="413"/>
      <c r="O6" s="413"/>
      <c r="P6" s="413"/>
      <c r="Q6" s="413"/>
      <c r="R6" s="413"/>
      <c r="S6" s="413"/>
      <c r="T6" s="413"/>
      <c r="U6" s="413"/>
      <c r="V6" s="413"/>
      <c r="W6" s="413"/>
      <c r="X6" s="413"/>
      <c r="Y6" s="413"/>
      <c r="Z6" s="413"/>
      <c r="AA6" s="413"/>
      <c r="AB6" s="413"/>
      <c r="AC6" s="413"/>
      <c r="AD6" s="413"/>
      <c r="AE6" s="413"/>
      <c r="AF6" s="413"/>
      <c r="AG6" s="413"/>
      <c r="AH6" s="413"/>
      <c r="AI6" s="413"/>
      <c r="AJ6" s="413"/>
      <c r="AK6" s="413"/>
      <c r="AL6" s="413"/>
      <c r="AM6" s="413"/>
      <c r="AN6" s="413"/>
      <c r="AO6" s="413"/>
      <c r="AP6" s="413"/>
      <c r="AQ6" s="413"/>
      <c r="AR6" s="163"/>
      <c r="AS6" s="413"/>
      <c r="AT6" s="413"/>
      <c r="AU6" s="413"/>
      <c r="AV6" s="413"/>
      <c r="AW6" s="413"/>
      <c r="AX6" s="413"/>
      <c r="AY6" s="413"/>
      <c r="AZ6" s="413"/>
      <c r="BA6" s="413"/>
      <c r="BB6" s="413"/>
      <c r="BC6" s="413"/>
      <c r="BD6" s="413"/>
      <c r="BE6" s="413"/>
      <c r="BF6" s="413"/>
      <c r="BG6" s="413"/>
      <c r="BH6" s="413"/>
      <c r="BI6" s="413"/>
    </row>
    <row r="7" spans="1:61" ht="15.75" thickBot="1">
      <c r="A7" s="238">
        <f t="shared" ref="A7:A13" si="2">BA7</f>
        <v>63.4</v>
      </c>
      <c r="B7" s="43">
        <v>43767</v>
      </c>
      <c r="C7" s="44" t="s">
        <v>73</v>
      </c>
      <c r="D7" s="44" t="s">
        <v>77</v>
      </c>
      <c r="E7" s="12"/>
      <c r="F7" s="45">
        <v>109.80000000000001</v>
      </c>
      <c r="G7" s="45">
        <v>0</v>
      </c>
      <c r="H7" s="45">
        <v>0</v>
      </c>
      <c r="I7" s="45">
        <v>0</v>
      </c>
      <c r="J7" s="45">
        <v>10.98</v>
      </c>
      <c r="K7" s="45">
        <f t="shared" ref="K7:K13" si="3">SUM(L7:Q7)</f>
        <v>0</v>
      </c>
      <c r="L7" s="45">
        <v>0</v>
      </c>
      <c r="M7" s="45">
        <v>0</v>
      </c>
      <c r="N7" s="45">
        <v>0</v>
      </c>
      <c r="O7" s="45">
        <v>0</v>
      </c>
      <c r="P7" s="45">
        <v>0</v>
      </c>
      <c r="Q7" s="45">
        <v>0</v>
      </c>
      <c r="R7" s="45">
        <v>0</v>
      </c>
      <c r="S7" s="45">
        <f t="shared" ref="S7:S13" si="4">H7+T7</f>
        <v>0</v>
      </c>
      <c r="T7" s="45">
        <v>0</v>
      </c>
      <c r="U7" s="45">
        <f t="shared" ref="U7:U13" si="5">SUM(V7:X7)</f>
        <v>10.98</v>
      </c>
      <c r="V7" s="45">
        <v>10.98</v>
      </c>
      <c r="W7" s="45">
        <v>0</v>
      </c>
      <c r="X7" s="45">
        <v>0</v>
      </c>
      <c r="Y7" s="45">
        <v>0</v>
      </c>
      <c r="Z7" s="45">
        <v>0</v>
      </c>
      <c r="AA7" s="45">
        <f t="shared" ref="AA7:AA13" si="6">SUM(AB7:AJ7)</f>
        <v>0</v>
      </c>
      <c r="AB7" s="45">
        <v>0</v>
      </c>
      <c r="AC7" s="45">
        <v>0</v>
      </c>
      <c r="AD7" s="45">
        <v>0</v>
      </c>
      <c r="AE7" s="45">
        <v>0</v>
      </c>
      <c r="AF7" s="45">
        <v>0</v>
      </c>
      <c r="AG7" s="45">
        <v>0</v>
      </c>
      <c r="AH7" s="45">
        <v>0</v>
      </c>
      <c r="AI7" s="45">
        <v>0</v>
      </c>
      <c r="AJ7" s="45">
        <v>0</v>
      </c>
      <c r="AK7" s="45">
        <v>0</v>
      </c>
      <c r="AL7" s="45">
        <v>0</v>
      </c>
      <c r="AM7" s="45">
        <v>0</v>
      </c>
      <c r="AN7" s="45">
        <v>0</v>
      </c>
      <c r="AO7" s="45">
        <v>0</v>
      </c>
      <c r="AP7" s="45">
        <v>0</v>
      </c>
      <c r="AQ7" s="33">
        <f t="shared" ref="AQ7:AQ13" si="7">SUM(F7:AP7)-AA7-K7-U7-S7</f>
        <v>131.76000000000002</v>
      </c>
      <c r="AR7" s="113"/>
      <c r="AS7" s="46">
        <v>43767</v>
      </c>
      <c r="AT7" s="53">
        <v>0.53125</v>
      </c>
      <c r="AU7" s="44" t="s">
        <v>73</v>
      </c>
      <c r="AV7" s="54">
        <v>10</v>
      </c>
      <c r="AW7" s="49" t="s">
        <v>75</v>
      </c>
      <c r="AX7" s="44">
        <v>11.3</v>
      </c>
      <c r="AY7" s="44">
        <v>176</v>
      </c>
      <c r="AZ7" s="49">
        <v>89.6</v>
      </c>
      <c r="BA7" s="44">
        <v>63.4</v>
      </c>
      <c r="BB7" s="50">
        <v>18.5</v>
      </c>
      <c r="BC7" s="44">
        <v>759.4</v>
      </c>
      <c r="BD7" s="50">
        <v>8.1999999999999993</v>
      </c>
      <c r="BE7" s="44">
        <v>0</v>
      </c>
      <c r="BF7" s="44">
        <v>0</v>
      </c>
      <c r="BG7" s="44">
        <v>1</v>
      </c>
      <c r="BH7" s="55">
        <v>0.5</v>
      </c>
      <c r="BI7" s="52"/>
    </row>
    <row r="8" spans="1:61" ht="15.75" thickBot="1">
      <c r="A8" s="238">
        <f t="shared" si="2"/>
        <v>56.8</v>
      </c>
      <c r="B8" s="43">
        <v>43679</v>
      </c>
      <c r="C8" s="44" t="s">
        <v>82</v>
      </c>
      <c r="D8" s="44" t="s">
        <v>77</v>
      </c>
      <c r="E8" s="12"/>
      <c r="F8" s="45">
        <v>0</v>
      </c>
      <c r="G8" s="45">
        <v>0</v>
      </c>
      <c r="H8" s="45">
        <v>10.98</v>
      </c>
      <c r="I8" s="45">
        <v>0</v>
      </c>
      <c r="J8" s="45">
        <v>0</v>
      </c>
      <c r="K8" s="45">
        <f t="shared" si="3"/>
        <v>0</v>
      </c>
      <c r="L8" s="45">
        <v>0</v>
      </c>
      <c r="M8" s="45">
        <v>0</v>
      </c>
      <c r="N8" s="45">
        <v>0</v>
      </c>
      <c r="O8" s="45">
        <v>0</v>
      </c>
      <c r="P8" s="45">
        <v>0</v>
      </c>
      <c r="Q8" s="45">
        <v>0</v>
      </c>
      <c r="R8" s="45">
        <v>0</v>
      </c>
      <c r="S8" s="45">
        <f t="shared" si="4"/>
        <v>10.98</v>
      </c>
      <c r="T8" s="45">
        <v>0</v>
      </c>
      <c r="U8" s="45">
        <f t="shared" si="5"/>
        <v>0</v>
      </c>
      <c r="V8" s="45">
        <v>0</v>
      </c>
      <c r="W8" s="45">
        <v>0</v>
      </c>
      <c r="X8" s="45">
        <v>0</v>
      </c>
      <c r="Y8" s="45">
        <v>0</v>
      </c>
      <c r="Z8" s="45">
        <v>0</v>
      </c>
      <c r="AA8" s="45">
        <f t="shared" si="6"/>
        <v>0</v>
      </c>
      <c r="AB8" s="45">
        <v>0</v>
      </c>
      <c r="AC8" s="45">
        <v>0</v>
      </c>
      <c r="AD8" s="45">
        <v>0</v>
      </c>
      <c r="AE8" s="45">
        <v>0</v>
      </c>
      <c r="AF8" s="45">
        <v>0</v>
      </c>
      <c r="AG8" s="45">
        <v>0</v>
      </c>
      <c r="AH8" s="45">
        <v>0</v>
      </c>
      <c r="AI8" s="45">
        <v>0</v>
      </c>
      <c r="AJ8" s="45">
        <v>0</v>
      </c>
      <c r="AK8" s="45">
        <v>0</v>
      </c>
      <c r="AL8" s="45">
        <v>0</v>
      </c>
      <c r="AM8" s="45">
        <v>0</v>
      </c>
      <c r="AN8" s="45">
        <v>0</v>
      </c>
      <c r="AO8" s="45">
        <v>0</v>
      </c>
      <c r="AP8" s="45">
        <v>0</v>
      </c>
      <c r="AQ8" s="33">
        <f t="shared" si="7"/>
        <v>10.98</v>
      </c>
      <c r="AR8" s="113"/>
      <c r="AS8" s="46">
        <v>43679</v>
      </c>
      <c r="AT8" s="53">
        <v>0.50694444444444442</v>
      </c>
      <c r="AU8" s="44" t="s">
        <v>82</v>
      </c>
      <c r="AV8" s="54">
        <v>10</v>
      </c>
      <c r="AW8" s="49" t="s">
        <v>75</v>
      </c>
      <c r="AX8" s="44">
        <v>6.4</v>
      </c>
      <c r="AY8" s="44">
        <v>107</v>
      </c>
      <c r="AZ8" s="49">
        <v>80.2</v>
      </c>
      <c r="BA8" s="44">
        <v>56.8</v>
      </c>
      <c r="BB8" s="50">
        <v>27.2</v>
      </c>
      <c r="BC8" s="44">
        <v>759.3</v>
      </c>
      <c r="BD8" s="50">
        <v>8</v>
      </c>
      <c r="BE8" s="44">
        <v>0</v>
      </c>
      <c r="BF8" s="44">
        <v>0</v>
      </c>
      <c r="BG8" s="44">
        <v>1</v>
      </c>
      <c r="BH8" s="55">
        <v>0.5</v>
      </c>
      <c r="BI8" s="52"/>
    </row>
    <row r="9" spans="1:61" ht="15.75" thickBot="1">
      <c r="A9" s="238">
        <f t="shared" si="2"/>
        <v>56.6</v>
      </c>
      <c r="B9" s="43">
        <v>43769</v>
      </c>
      <c r="C9" s="44" t="s">
        <v>92</v>
      </c>
      <c r="D9" s="44" t="s">
        <v>77</v>
      </c>
      <c r="E9" s="12"/>
      <c r="F9" s="45">
        <v>1196.82</v>
      </c>
      <c r="G9" s="45">
        <v>0</v>
      </c>
      <c r="H9" s="45">
        <v>0</v>
      </c>
      <c r="I9" s="45">
        <v>0</v>
      </c>
      <c r="J9" s="45">
        <v>0</v>
      </c>
      <c r="K9" s="45">
        <f t="shared" si="3"/>
        <v>0</v>
      </c>
      <c r="L9" s="45">
        <v>0</v>
      </c>
      <c r="M9" s="45">
        <v>0</v>
      </c>
      <c r="N9" s="45">
        <v>0</v>
      </c>
      <c r="O9" s="45">
        <v>0</v>
      </c>
      <c r="P9" s="45">
        <v>0</v>
      </c>
      <c r="Q9" s="45">
        <v>0</v>
      </c>
      <c r="R9" s="45">
        <v>0</v>
      </c>
      <c r="S9" s="45">
        <f t="shared" si="4"/>
        <v>0</v>
      </c>
      <c r="T9" s="45">
        <v>0</v>
      </c>
      <c r="U9" s="45">
        <f t="shared" si="5"/>
        <v>0</v>
      </c>
      <c r="V9" s="45">
        <v>0</v>
      </c>
      <c r="W9" s="45">
        <v>0</v>
      </c>
      <c r="X9" s="45">
        <v>0</v>
      </c>
      <c r="Y9" s="45">
        <v>0</v>
      </c>
      <c r="Z9" s="45">
        <v>0</v>
      </c>
      <c r="AA9" s="45">
        <f t="shared" si="6"/>
        <v>0</v>
      </c>
      <c r="AB9" s="45">
        <v>0</v>
      </c>
      <c r="AC9" s="45">
        <v>0</v>
      </c>
      <c r="AD9" s="45">
        <v>0</v>
      </c>
      <c r="AE9" s="45">
        <v>0</v>
      </c>
      <c r="AF9" s="45">
        <v>0</v>
      </c>
      <c r="AG9" s="45">
        <v>0</v>
      </c>
      <c r="AH9" s="45">
        <v>0</v>
      </c>
      <c r="AI9" s="45">
        <v>0</v>
      </c>
      <c r="AJ9" s="45">
        <v>0</v>
      </c>
      <c r="AK9" s="45">
        <v>0</v>
      </c>
      <c r="AL9" s="45">
        <v>0</v>
      </c>
      <c r="AM9" s="45">
        <v>0</v>
      </c>
      <c r="AN9" s="45">
        <v>0</v>
      </c>
      <c r="AO9" s="45">
        <v>0</v>
      </c>
      <c r="AP9" s="45">
        <v>0</v>
      </c>
      <c r="AQ9" s="33">
        <f t="shared" si="7"/>
        <v>1196.82</v>
      </c>
      <c r="AR9" s="113"/>
      <c r="AS9" s="46">
        <v>43769</v>
      </c>
      <c r="AT9" s="53">
        <v>0.63888888888888895</v>
      </c>
      <c r="AU9" s="44" t="s">
        <v>92</v>
      </c>
      <c r="AV9" s="54">
        <v>10</v>
      </c>
      <c r="AW9" s="66" t="s">
        <v>75</v>
      </c>
      <c r="AX9" s="44">
        <v>9.6</v>
      </c>
      <c r="AY9" s="48">
        <v>163</v>
      </c>
      <c r="AZ9" s="49">
        <v>78</v>
      </c>
      <c r="BA9" s="44">
        <v>56.6</v>
      </c>
      <c r="BB9" s="50">
        <v>19.5</v>
      </c>
      <c r="BC9" s="44">
        <v>763.8</v>
      </c>
      <c r="BD9" s="50">
        <v>7.8</v>
      </c>
      <c r="BE9" s="44">
        <v>0</v>
      </c>
      <c r="BF9" s="44">
        <v>0</v>
      </c>
      <c r="BG9" s="48">
        <v>1</v>
      </c>
      <c r="BH9" s="55">
        <v>0.8</v>
      </c>
      <c r="BI9" s="52"/>
    </row>
    <row r="10" spans="1:61" ht="15.75" thickBot="1">
      <c r="A10" s="238">
        <f t="shared" si="2"/>
        <v>55.8</v>
      </c>
      <c r="B10" s="43">
        <v>43759</v>
      </c>
      <c r="C10" s="44" t="s">
        <v>96</v>
      </c>
      <c r="D10" s="44" t="s">
        <v>77</v>
      </c>
      <c r="E10" s="12"/>
      <c r="F10" s="45">
        <v>54.900000000000006</v>
      </c>
      <c r="G10" s="45">
        <v>0</v>
      </c>
      <c r="H10" s="45">
        <v>0</v>
      </c>
      <c r="I10" s="45">
        <v>0</v>
      </c>
      <c r="J10" s="45">
        <v>0</v>
      </c>
      <c r="K10" s="45">
        <f t="shared" si="3"/>
        <v>0</v>
      </c>
      <c r="L10" s="45">
        <v>0</v>
      </c>
      <c r="M10" s="45">
        <v>0</v>
      </c>
      <c r="N10" s="45">
        <v>0</v>
      </c>
      <c r="O10" s="45">
        <v>0</v>
      </c>
      <c r="P10" s="45">
        <v>0</v>
      </c>
      <c r="Q10" s="45">
        <v>0</v>
      </c>
      <c r="R10" s="45">
        <v>0</v>
      </c>
      <c r="S10" s="45">
        <f t="shared" si="4"/>
        <v>0</v>
      </c>
      <c r="T10" s="45">
        <v>0</v>
      </c>
      <c r="U10" s="45">
        <f t="shared" si="5"/>
        <v>0</v>
      </c>
      <c r="V10" s="45">
        <v>0</v>
      </c>
      <c r="W10" s="45">
        <v>0</v>
      </c>
      <c r="X10" s="45">
        <v>0</v>
      </c>
      <c r="Y10" s="45">
        <v>0</v>
      </c>
      <c r="Z10" s="45">
        <v>0</v>
      </c>
      <c r="AA10" s="45">
        <f t="shared" si="6"/>
        <v>0</v>
      </c>
      <c r="AB10" s="45">
        <v>0</v>
      </c>
      <c r="AC10" s="45">
        <v>0</v>
      </c>
      <c r="AD10" s="45">
        <v>0</v>
      </c>
      <c r="AE10" s="45">
        <v>0</v>
      </c>
      <c r="AF10" s="45">
        <v>0</v>
      </c>
      <c r="AG10" s="45">
        <v>0</v>
      </c>
      <c r="AH10" s="45">
        <v>0</v>
      </c>
      <c r="AI10" s="45">
        <v>0</v>
      </c>
      <c r="AJ10" s="45">
        <v>0</v>
      </c>
      <c r="AK10" s="45">
        <v>0</v>
      </c>
      <c r="AL10" s="45">
        <v>0</v>
      </c>
      <c r="AM10" s="45">
        <v>0</v>
      </c>
      <c r="AN10" s="45">
        <v>0</v>
      </c>
      <c r="AO10" s="45">
        <v>0</v>
      </c>
      <c r="AP10" s="45">
        <v>0</v>
      </c>
      <c r="AQ10" s="33">
        <f t="shared" si="7"/>
        <v>54.900000000000006</v>
      </c>
      <c r="AR10" s="113"/>
      <c r="AS10" s="46">
        <v>43759</v>
      </c>
      <c r="AT10" s="53">
        <v>0.69097222222222221</v>
      </c>
      <c r="AU10" s="44" t="s">
        <v>96</v>
      </c>
      <c r="AV10" s="54">
        <v>10</v>
      </c>
      <c r="AW10" s="49" t="s">
        <v>75</v>
      </c>
      <c r="AX10" s="44">
        <v>11.5</v>
      </c>
      <c r="AY10" s="44">
        <v>193</v>
      </c>
      <c r="AZ10" s="49">
        <v>79.8</v>
      </c>
      <c r="BA10" s="44">
        <v>55.8</v>
      </c>
      <c r="BB10" s="50">
        <v>25.7</v>
      </c>
      <c r="BC10" s="44">
        <v>759.7</v>
      </c>
      <c r="BD10" s="50">
        <v>7.9</v>
      </c>
      <c r="BE10" s="44">
        <v>0</v>
      </c>
      <c r="BF10" s="44">
        <v>0</v>
      </c>
      <c r="BG10" s="44">
        <v>1</v>
      </c>
      <c r="BH10" s="55">
        <v>0.5</v>
      </c>
      <c r="BI10" s="52"/>
    </row>
    <row r="11" spans="1:61" ht="15.75" thickBot="1">
      <c r="A11" s="238">
        <f t="shared" si="2"/>
        <v>55.4</v>
      </c>
      <c r="B11" s="43">
        <v>43759</v>
      </c>
      <c r="C11" s="44" t="s">
        <v>94</v>
      </c>
      <c r="D11" s="44" t="s">
        <v>77</v>
      </c>
      <c r="E11" s="12"/>
      <c r="F11" s="45">
        <v>43.92</v>
      </c>
      <c r="G11" s="45">
        <v>0</v>
      </c>
      <c r="H11" s="45">
        <v>0</v>
      </c>
      <c r="I11" s="45">
        <v>0</v>
      </c>
      <c r="J11" s="45">
        <v>0</v>
      </c>
      <c r="K11" s="45">
        <f t="shared" si="3"/>
        <v>0</v>
      </c>
      <c r="L11" s="45">
        <v>0</v>
      </c>
      <c r="M11" s="45">
        <v>0</v>
      </c>
      <c r="N11" s="45">
        <v>0</v>
      </c>
      <c r="O11" s="45">
        <v>0</v>
      </c>
      <c r="P11" s="45">
        <v>0</v>
      </c>
      <c r="Q11" s="45">
        <v>0</v>
      </c>
      <c r="R11" s="45">
        <v>0</v>
      </c>
      <c r="S11" s="45">
        <f t="shared" si="4"/>
        <v>0</v>
      </c>
      <c r="T11" s="45">
        <v>0</v>
      </c>
      <c r="U11" s="45">
        <f t="shared" si="5"/>
        <v>0</v>
      </c>
      <c r="V11" s="45">
        <v>0</v>
      </c>
      <c r="W11" s="45">
        <v>0</v>
      </c>
      <c r="X11" s="45">
        <v>0</v>
      </c>
      <c r="Y11" s="45">
        <v>0</v>
      </c>
      <c r="Z11" s="45">
        <v>0</v>
      </c>
      <c r="AA11" s="45">
        <f t="shared" si="6"/>
        <v>0</v>
      </c>
      <c r="AB11" s="45">
        <v>0</v>
      </c>
      <c r="AC11" s="45">
        <v>0</v>
      </c>
      <c r="AD11" s="45">
        <v>0</v>
      </c>
      <c r="AE11" s="45">
        <v>0</v>
      </c>
      <c r="AF11" s="45">
        <v>0</v>
      </c>
      <c r="AG11" s="45">
        <v>0</v>
      </c>
      <c r="AH11" s="45">
        <v>0</v>
      </c>
      <c r="AI11" s="45">
        <v>0</v>
      </c>
      <c r="AJ11" s="45">
        <v>0</v>
      </c>
      <c r="AK11" s="45">
        <v>0</v>
      </c>
      <c r="AL11" s="45">
        <v>0</v>
      </c>
      <c r="AM11" s="45">
        <v>0</v>
      </c>
      <c r="AN11" s="45">
        <v>0</v>
      </c>
      <c r="AO11" s="45">
        <v>0</v>
      </c>
      <c r="AP11" s="45">
        <v>0</v>
      </c>
      <c r="AQ11" s="33">
        <f t="shared" si="7"/>
        <v>43.92</v>
      </c>
      <c r="AR11" s="113"/>
      <c r="AS11" s="46">
        <v>43759</v>
      </c>
      <c r="AT11" s="53">
        <v>0.65972222222222221</v>
      </c>
      <c r="AU11" s="44" t="s">
        <v>94</v>
      </c>
      <c r="AV11" s="54">
        <v>10</v>
      </c>
      <c r="AW11" s="49" t="s">
        <v>75</v>
      </c>
      <c r="AX11" s="44">
        <v>11.5</v>
      </c>
      <c r="AY11" s="44">
        <v>196</v>
      </c>
      <c r="AZ11" s="49">
        <v>79.400000000000006</v>
      </c>
      <c r="BA11" s="44">
        <v>55.4</v>
      </c>
      <c r="BB11" s="50">
        <v>26.7</v>
      </c>
      <c r="BC11" s="44">
        <v>759.6</v>
      </c>
      <c r="BD11" s="50">
        <v>7.9</v>
      </c>
      <c r="BE11" s="44">
        <v>0</v>
      </c>
      <c r="BF11" s="44">
        <v>0</v>
      </c>
      <c r="BG11" s="44">
        <v>1</v>
      </c>
      <c r="BH11" s="55">
        <v>0.5</v>
      </c>
      <c r="BI11" s="52"/>
    </row>
    <row r="12" spans="1:61" ht="15.75" thickBot="1">
      <c r="A12" s="238">
        <f t="shared" si="2"/>
        <v>39</v>
      </c>
      <c r="B12" s="43">
        <v>43679</v>
      </c>
      <c r="C12" s="44" t="s">
        <v>73</v>
      </c>
      <c r="D12" s="44" t="s">
        <v>77</v>
      </c>
      <c r="E12" s="12"/>
      <c r="F12" s="45">
        <v>0</v>
      </c>
      <c r="G12" s="45">
        <v>120.78</v>
      </c>
      <c r="H12" s="45">
        <v>0</v>
      </c>
      <c r="I12" s="45">
        <v>0</v>
      </c>
      <c r="J12" s="45">
        <v>0</v>
      </c>
      <c r="K12" s="45">
        <f t="shared" si="3"/>
        <v>0</v>
      </c>
      <c r="L12" s="45">
        <v>0</v>
      </c>
      <c r="M12" s="45">
        <v>0</v>
      </c>
      <c r="N12" s="45">
        <v>0</v>
      </c>
      <c r="O12" s="45">
        <v>0</v>
      </c>
      <c r="P12" s="45">
        <v>0</v>
      </c>
      <c r="Q12" s="45">
        <v>0</v>
      </c>
      <c r="R12" s="45">
        <v>0</v>
      </c>
      <c r="S12" s="45">
        <f t="shared" si="4"/>
        <v>0</v>
      </c>
      <c r="T12" s="45">
        <v>0</v>
      </c>
      <c r="U12" s="45">
        <f t="shared" si="5"/>
        <v>131.76</v>
      </c>
      <c r="V12" s="45">
        <v>0</v>
      </c>
      <c r="W12" s="45">
        <v>0</v>
      </c>
      <c r="X12" s="45">
        <v>131.76</v>
      </c>
      <c r="Y12" s="45">
        <v>0</v>
      </c>
      <c r="Z12" s="45">
        <v>0</v>
      </c>
      <c r="AA12" s="45">
        <f t="shared" si="6"/>
        <v>0</v>
      </c>
      <c r="AB12" s="45">
        <v>0</v>
      </c>
      <c r="AC12" s="45">
        <v>0</v>
      </c>
      <c r="AD12" s="45">
        <v>0</v>
      </c>
      <c r="AE12" s="45">
        <v>0</v>
      </c>
      <c r="AF12" s="45">
        <v>0</v>
      </c>
      <c r="AG12" s="45">
        <v>0</v>
      </c>
      <c r="AH12" s="45">
        <v>0</v>
      </c>
      <c r="AI12" s="45">
        <v>0</v>
      </c>
      <c r="AJ12" s="45">
        <v>0</v>
      </c>
      <c r="AK12" s="45">
        <v>0</v>
      </c>
      <c r="AL12" s="45">
        <v>0</v>
      </c>
      <c r="AM12" s="45">
        <v>0</v>
      </c>
      <c r="AN12" s="45">
        <v>0</v>
      </c>
      <c r="AO12" s="45">
        <v>0</v>
      </c>
      <c r="AP12" s="45">
        <v>0</v>
      </c>
      <c r="AQ12" s="33">
        <f t="shared" si="7"/>
        <v>252.53999999999996</v>
      </c>
      <c r="AR12" s="113"/>
      <c r="AS12" s="46">
        <v>43679</v>
      </c>
      <c r="AT12" s="53">
        <v>0.47916666666666669</v>
      </c>
      <c r="AU12" s="44" t="s">
        <v>73</v>
      </c>
      <c r="AV12" s="54">
        <v>10</v>
      </c>
      <c r="AW12" s="49" t="s">
        <v>75</v>
      </c>
      <c r="AX12" s="44">
        <v>8</v>
      </c>
      <c r="AY12" s="44">
        <v>118</v>
      </c>
      <c r="AZ12" s="49">
        <v>58.2</v>
      </c>
      <c r="BA12" s="44">
        <v>39</v>
      </c>
      <c r="BB12" s="50">
        <v>25</v>
      </c>
      <c r="BC12" s="44">
        <v>760.1</v>
      </c>
      <c r="BD12" s="50">
        <v>8.1999999999999993</v>
      </c>
      <c r="BE12" s="44">
        <v>0</v>
      </c>
      <c r="BF12" s="44">
        <v>0</v>
      </c>
      <c r="BG12" s="44">
        <v>1</v>
      </c>
      <c r="BH12" s="55">
        <v>0.4</v>
      </c>
      <c r="BI12" s="52"/>
    </row>
    <row r="13" spans="1:61">
      <c r="A13" s="238">
        <f t="shared" si="2"/>
        <v>38.6</v>
      </c>
      <c r="B13" s="43">
        <v>43566</v>
      </c>
      <c r="C13" s="44" t="s">
        <v>82</v>
      </c>
      <c r="D13" s="44" t="s">
        <v>77</v>
      </c>
      <c r="E13" s="12"/>
      <c r="F13" s="45">
        <v>109.80000000000001</v>
      </c>
      <c r="G13" s="45">
        <v>570.96</v>
      </c>
      <c r="H13" s="45">
        <v>10.98</v>
      </c>
      <c r="I13" s="45">
        <v>0</v>
      </c>
      <c r="J13" s="45">
        <v>0</v>
      </c>
      <c r="K13" s="45">
        <f t="shared" si="3"/>
        <v>0</v>
      </c>
      <c r="L13" s="45">
        <v>0</v>
      </c>
      <c r="M13" s="45">
        <v>0</v>
      </c>
      <c r="N13" s="45">
        <v>0</v>
      </c>
      <c r="O13" s="45">
        <v>0</v>
      </c>
      <c r="P13" s="45">
        <v>0</v>
      </c>
      <c r="Q13" s="45">
        <v>0</v>
      </c>
      <c r="R13" s="45">
        <v>0</v>
      </c>
      <c r="S13" s="45">
        <f t="shared" si="4"/>
        <v>10.98</v>
      </c>
      <c r="T13" s="45">
        <v>0</v>
      </c>
      <c r="U13" s="45">
        <f t="shared" si="5"/>
        <v>944.28000000000009</v>
      </c>
      <c r="V13" s="45">
        <v>0</v>
      </c>
      <c r="W13" s="45">
        <v>944.28000000000009</v>
      </c>
      <c r="X13" s="45">
        <v>0</v>
      </c>
      <c r="Y13" s="45">
        <v>0</v>
      </c>
      <c r="Z13" s="45">
        <v>0</v>
      </c>
      <c r="AA13" s="45">
        <f t="shared" si="6"/>
        <v>10.98</v>
      </c>
      <c r="AB13" s="45">
        <v>10.98</v>
      </c>
      <c r="AC13" s="45">
        <v>0</v>
      </c>
      <c r="AD13" s="45">
        <v>0</v>
      </c>
      <c r="AE13" s="45">
        <v>0</v>
      </c>
      <c r="AF13" s="45">
        <v>0</v>
      </c>
      <c r="AG13" s="45">
        <v>0</v>
      </c>
      <c r="AH13" s="45">
        <v>0</v>
      </c>
      <c r="AI13" s="45">
        <v>0</v>
      </c>
      <c r="AJ13" s="45">
        <v>0</v>
      </c>
      <c r="AK13" s="45">
        <v>0</v>
      </c>
      <c r="AL13" s="45">
        <v>0</v>
      </c>
      <c r="AM13" s="45">
        <v>0</v>
      </c>
      <c r="AN13" s="45">
        <v>0</v>
      </c>
      <c r="AO13" s="45">
        <v>0</v>
      </c>
      <c r="AP13" s="45">
        <v>0</v>
      </c>
      <c r="AQ13" s="33">
        <f t="shared" si="7"/>
        <v>1647</v>
      </c>
      <c r="AR13" s="113"/>
      <c r="AS13" s="46">
        <v>43566</v>
      </c>
      <c r="AT13" s="47" t="s">
        <v>91</v>
      </c>
      <c r="AU13" s="44" t="s">
        <v>82</v>
      </c>
      <c r="AV13" s="48">
        <v>10</v>
      </c>
      <c r="AW13" s="49" t="s">
        <v>75</v>
      </c>
      <c r="AX13" s="44">
        <v>11.2</v>
      </c>
      <c r="AY13" s="44">
        <v>150</v>
      </c>
      <c r="AZ13" s="49">
        <v>57.8</v>
      </c>
      <c r="BA13" s="44">
        <v>38.6</v>
      </c>
      <c r="BB13" s="50">
        <v>18.600000000000001</v>
      </c>
      <c r="BC13" s="44">
        <v>763.2</v>
      </c>
      <c r="BD13" s="50">
        <v>7.92</v>
      </c>
      <c r="BE13" s="47" t="s">
        <v>91</v>
      </c>
      <c r="BF13" s="47" t="s">
        <v>91</v>
      </c>
      <c r="BG13" s="47" t="s">
        <v>91</v>
      </c>
      <c r="BH13" s="51" t="s">
        <v>91</v>
      </c>
      <c r="BI13" s="52"/>
    </row>
    <row r="14" spans="1:61" s="13" customFormat="1" ht="18.75">
      <c r="A14" s="413"/>
      <c r="B14" s="413"/>
      <c r="C14" s="214" t="s">
        <v>219</v>
      </c>
      <c r="D14" s="1530"/>
      <c r="E14" s="1531">
        <v>0</v>
      </c>
      <c r="F14" s="215">
        <f t="shared" ref="F14:AP14" si="8">AVERAGE(F7:F13)</f>
        <v>216.46285714285713</v>
      </c>
      <c r="G14" s="215">
        <f t="shared" si="8"/>
        <v>98.820000000000007</v>
      </c>
      <c r="H14" s="241">
        <f t="shared" si="8"/>
        <v>3.1371428571428575</v>
      </c>
      <c r="I14" s="241">
        <f t="shared" si="8"/>
        <v>0</v>
      </c>
      <c r="J14" s="241">
        <f t="shared" si="8"/>
        <v>1.5685714285714287</v>
      </c>
      <c r="K14" s="241"/>
      <c r="L14" s="241">
        <f t="shared" si="8"/>
        <v>0</v>
      </c>
      <c r="M14" s="241">
        <f t="shared" si="8"/>
        <v>0</v>
      </c>
      <c r="N14" s="241">
        <f t="shared" si="8"/>
        <v>0</v>
      </c>
      <c r="O14" s="241">
        <f t="shared" si="8"/>
        <v>0</v>
      </c>
      <c r="P14" s="241">
        <f t="shared" si="8"/>
        <v>0</v>
      </c>
      <c r="Q14" s="241">
        <f t="shared" si="8"/>
        <v>0</v>
      </c>
      <c r="R14" s="241">
        <f t="shared" si="8"/>
        <v>0</v>
      </c>
      <c r="S14" s="241"/>
      <c r="T14" s="241">
        <f t="shared" si="8"/>
        <v>0</v>
      </c>
      <c r="U14" s="215"/>
      <c r="V14" s="215">
        <f t="shared" si="8"/>
        <v>1.5685714285714287</v>
      </c>
      <c r="W14" s="215">
        <f t="shared" si="8"/>
        <v>134.89714285714288</v>
      </c>
      <c r="X14" s="215">
        <f t="shared" si="8"/>
        <v>18.822857142857142</v>
      </c>
      <c r="Y14" s="241">
        <f t="shared" si="8"/>
        <v>0</v>
      </c>
      <c r="Z14" s="241">
        <f t="shared" si="8"/>
        <v>0</v>
      </c>
      <c r="AA14" s="241"/>
      <c r="AB14" s="241">
        <f t="shared" si="8"/>
        <v>1.5685714285714287</v>
      </c>
      <c r="AC14" s="241">
        <f t="shared" si="8"/>
        <v>0</v>
      </c>
      <c r="AD14" s="241">
        <f t="shared" si="8"/>
        <v>0</v>
      </c>
      <c r="AE14" s="241">
        <f t="shared" si="8"/>
        <v>0</v>
      </c>
      <c r="AF14" s="241">
        <f t="shared" si="8"/>
        <v>0</v>
      </c>
      <c r="AG14" s="241">
        <f t="shared" si="8"/>
        <v>0</v>
      </c>
      <c r="AH14" s="241">
        <f t="shared" si="8"/>
        <v>0</v>
      </c>
      <c r="AI14" s="241">
        <f t="shared" si="8"/>
        <v>0</v>
      </c>
      <c r="AJ14" s="241">
        <f t="shared" si="8"/>
        <v>0</v>
      </c>
      <c r="AK14" s="241">
        <f t="shared" si="8"/>
        <v>0</v>
      </c>
      <c r="AL14" s="241">
        <f t="shared" si="8"/>
        <v>0</v>
      </c>
      <c r="AM14" s="241">
        <f t="shared" si="8"/>
        <v>0</v>
      </c>
      <c r="AN14" s="241">
        <f t="shared" si="8"/>
        <v>0</v>
      </c>
      <c r="AO14" s="241">
        <f t="shared" si="8"/>
        <v>0</v>
      </c>
      <c r="AP14" s="241">
        <f t="shared" si="8"/>
        <v>0</v>
      </c>
      <c r="AQ14" s="734">
        <f>SUM(AQ7:AQ13)</f>
        <v>3337.92</v>
      </c>
      <c r="AR14" s="163"/>
      <c r="AS14" s="413"/>
      <c r="AT14" s="413"/>
      <c r="AU14" s="413"/>
      <c r="AV14" s="413"/>
      <c r="AW14" s="413"/>
      <c r="AX14" s="413"/>
      <c r="AY14" s="413"/>
      <c r="AZ14" s="413"/>
      <c r="BA14" s="413"/>
      <c r="BB14" s="413"/>
      <c r="BC14" s="413"/>
      <c r="BD14" s="413"/>
      <c r="BE14" s="413"/>
      <c r="BF14" s="413"/>
      <c r="BG14" s="413"/>
      <c r="BH14" s="413"/>
      <c r="BI14" s="413"/>
    </row>
    <row r="15" spans="1:61" s="13" customFormat="1" ht="16.5" thickBot="1">
      <c r="A15" s="413"/>
      <c r="B15" s="413"/>
      <c r="C15" s="413"/>
      <c r="D15" s="413"/>
      <c r="E15" s="413"/>
      <c r="F15" s="413"/>
      <c r="G15" s="413"/>
      <c r="H15" s="413"/>
      <c r="I15" s="413"/>
      <c r="J15" s="413"/>
      <c r="K15" s="413"/>
      <c r="L15" s="413"/>
      <c r="M15" s="413"/>
      <c r="N15" s="413"/>
      <c r="O15" s="413"/>
      <c r="P15" s="413"/>
      <c r="Q15" s="413"/>
      <c r="R15" s="413"/>
      <c r="S15" s="413"/>
      <c r="T15" s="413"/>
      <c r="U15" s="413"/>
      <c r="V15" s="413"/>
      <c r="W15" s="413"/>
      <c r="X15" s="413"/>
      <c r="Y15" s="413"/>
      <c r="Z15" s="413"/>
      <c r="AA15" s="413"/>
      <c r="AB15" s="413"/>
      <c r="AC15" s="413"/>
      <c r="AD15" s="413"/>
      <c r="AE15" s="413"/>
      <c r="AF15" s="413"/>
      <c r="AG15" s="413"/>
      <c r="AH15" s="413"/>
      <c r="AI15" s="413"/>
      <c r="AJ15" s="413"/>
      <c r="AK15" s="413"/>
      <c r="AL15" s="413"/>
      <c r="AM15" s="413"/>
      <c r="AN15" s="413"/>
      <c r="AO15" s="413"/>
      <c r="AP15" s="413"/>
      <c r="AQ15" s="413"/>
      <c r="AR15" s="163"/>
      <c r="AS15" s="413"/>
      <c r="AT15" s="413"/>
      <c r="AU15" s="413"/>
      <c r="AV15" s="413"/>
      <c r="AW15" s="413"/>
      <c r="AX15" s="413"/>
      <c r="AY15" s="413"/>
      <c r="AZ15" s="413"/>
      <c r="BA15" s="413"/>
      <c r="BB15" s="413"/>
      <c r="BC15" s="413"/>
      <c r="BD15" s="413"/>
      <c r="BE15" s="413"/>
      <c r="BF15" s="413"/>
      <c r="BG15" s="413"/>
      <c r="BH15" s="413"/>
      <c r="BI15" s="413"/>
    </row>
    <row r="16" spans="1:61" ht="15.75" thickBot="1">
      <c r="A16" s="238">
        <f t="shared" ref="A16:A31" si="9">BA16</f>
        <v>33.200000000000003</v>
      </c>
      <c r="B16" s="56">
        <v>43679</v>
      </c>
      <c r="C16" s="44" t="s">
        <v>96</v>
      </c>
      <c r="D16" s="44" t="s">
        <v>77</v>
      </c>
      <c r="E16" s="12"/>
      <c r="F16" s="45">
        <v>3392.82</v>
      </c>
      <c r="G16" s="45">
        <v>65.88</v>
      </c>
      <c r="H16" s="45">
        <v>10.98</v>
      </c>
      <c r="I16" s="45">
        <v>0</v>
      </c>
      <c r="J16" s="45">
        <v>0</v>
      </c>
      <c r="K16" s="45">
        <f t="shared" ref="K16:K31" si="10">SUM(L16:Q16)</f>
        <v>0</v>
      </c>
      <c r="L16" s="45">
        <v>0</v>
      </c>
      <c r="M16" s="45">
        <v>0</v>
      </c>
      <c r="N16" s="45">
        <v>0</v>
      </c>
      <c r="O16" s="45">
        <v>0</v>
      </c>
      <c r="P16" s="45">
        <v>0</v>
      </c>
      <c r="Q16" s="45">
        <v>0</v>
      </c>
      <c r="R16" s="45">
        <v>0</v>
      </c>
      <c r="S16" s="45">
        <f t="shared" ref="S16:S31" si="11">H16+T16</f>
        <v>10.98</v>
      </c>
      <c r="T16" s="45">
        <v>0</v>
      </c>
      <c r="U16" s="45">
        <f t="shared" ref="U16:U31" si="12">SUM(V16:X16)</f>
        <v>0</v>
      </c>
      <c r="V16" s="45">
        <v>0</v>
      </c>
      <c r="W16" s="45">
        <v>0</v>
      </c>
      <c r="X16" s="45">
        <v>0</v>
      </c>
      <c r="Y16" s="45">
        <v>0</v>
      </c>
      <c r="Z16" s="45">
        <v>0</v>
      </c>
      <c r="AA16" s="45">
        <f t="shared" ref="AA16:AA31" si="13">SUM(AB16:AJ16)</f>
        <v>0</v>
      </c>
      <c r="AB16" s="45">
        <v>0</v>
      </c>
      <c r="AC16" s="45">
        <v>0</v>
      </c>
      <c r="AD16" s="45">
        <v>0</v>
      </c>
      <c r="AE16" s="45">
        <v>0</v>
      </c>
      <c r="AF16" s="45">
        <v>0</v>
      </c>
      <c r="AG16" s="45">
        <v>0</v>
      </c>
      <c r="AH16" s="45">
        <v>0</v>
      </c>
      <c r="AI16" s="45">
        <v>0</v>
      </c>
      <c r="AJ16" s="45">
        <v>0</v>
      </c>
      <c r="AK16" s="45">
        <v>0</v>
      </c>
      <c r="AL16" s="45">
        <v>0</v>
      </c>
      <c r="AM16" s="45">
        <v>0</v>
      </c>
      <c r="AN16" s="45">
        <v>0</v>
      </c>
      <c r="AO16" s="45">
        <v>0</v>
      </c>
      <c r="AP16" s="45">
        <v>0</v>
      </c>
      <c r="AQ16" s="33">
        <f t="shared" ref="AQ16:AQ31" si="14">SUM(F16:AP16)-AA16-K16-U16-S16</f>
        <v>3469.6800000000003</v>
      </c>
      <c r="AR16" s="113"/>
      <c r="AS16" s="46">
        <v>43679</v>
      </c>
      <c r="AT16" s="53">
        <v>0.37847222222222227</v>
      </c>
      <c r="AU16" s="44" t="s">
        <v>96</v>
      </c>
      <c r="AV16" s="54">
        <v>10</v>
      </c>
      <c r="AW16" s="66" t="s">
        <v>75</v>
      </c>
      <c r="AX16" s="44">
        <v>5.3</v>
      </c>
      <c r="AY16" s="44">
        <v>77</v>
      </c>
      <c r="AZ16" s="49">
        <v>50.7</v>
      </c>
      <c r="BA16" s="44">
        <v>33.200000000000003</v>
      </c>
      <c r="BB16" s="50">
        <v>24.6</v>
      </c>
      <c r="BC16" s="44">
        <v>761.2</v>
      </c>
      <c r="BD16" s="50">
        <v>8.5</v>
      </c>
      <c r="BE16" s="44">
        <v>0</v>
      </c>
      <c r="BF16" s="44">
        <v>0</v>
      </c>
      <c r="BG16" s="44">
        <v>0.8</v>
      </c>
      <c r="BH16" s="55">
        <v>0.5</v>
      </c>
      <c r="BI16" s="52"/>
    </row>
    <row r="17" spans="1:64" ht="15.75" thickBot="1">
      <c r="A17" s="238">
        <f t="shared" si="9"/>
        <v>33</v>
      </c>
      <c r="B17" s="56">
        <v>43679</v>
      </c>
      <c r="C17" s="44" t="s">
        <v>94</v>
      </c>
      <c r="D17" s="44" t="s">
        <v>77</v>
      </c>
      <c r="E17" s="12"/>
      <c r="F17" s="45">
        <v>0</v>
      </c>
      <c r="G17" s="45">
        <v>0</v>
      </c>
      <c r="H17" s="45">
        <v>21.96</v>
      </c>
      <c r="I17" s="45">
        <v>0</v>
      </c>
      <c r="J17" s="45">
        <v>0</v>
      </c>
      <c r="K17" s="45">
        <f t="shared" si="10"/>
        <v>0</v>
      </c>
      <c r="L17" s="45">
        <v>0</v>
      </c>
      <c r="M17" s="45">
        <v>0</v>
      </c>
      <c r="N17" s="45">
        <v>0</v>
      </c>
      <c r="O17" s="45">
        <v>0</v>
      </c>
      <c r="P17" s="45">
        <v>0</v>
      </c>
      <c r="Q17" s="45">
        <v>0</v>
      </c>
      <c r="R17" s="45">
        <v>0</v>
      </c>
      <c r="S17" s="45">
        <f t="shared" si="11"/>
        <v>21.96</v>
      </c>
      <c r="T17" s="45">
        <v>0</v>
      </c>
      <c r="U17" s="45">
        <f t="shared" si="12"/>
        <v>0</v>
      </c>
      <c r="V17" s="45">
        <v>0</v>
      </c>
      <c r="W17" s="45">
        <v>0</v>
      </c>
      <c r="X17" s="45">
        <v>0</v>
      </c>
      <c r="Y17" s="45">
        <v>0</v>
      </c>
      <c r="Z17" s="45">
        <v>0</v>
      </c>
      <c r="AA17" s="45">
        <f t="shared" si="13"/>
        <v>0</v>
      </c>
      <c r="AB17" s="45">
        <v>0</v>
      </c>
      <c r="AC17" s="45">
        <v>0</v>
      </c>
      <c r="AD17" s="45">
        <v>0</v>
      </c>
      <c r="AE17" s="45">
        <v>0</v>
      </c>
      <c r="AF17" s="45">
        <v>0</v>
      </c>
      <c r="AG17" s="45">
        <v>0</v>
      </c>
      <c r="AH17" s="45">
        <v>0</v>
      </c>
      <c r="AI17" s="45">
        <v>0</v>
      </c>
      <c r="AJ17" s="45">
        <v>0</v>
      </c>
      <c r="AK17" s="45">
        <v>0</v>
      </c>
      <c r="AL17" s="45">
        <v>0</v>
      </c>
      <c r="AM17" s="45">
        <v>0</v>
      </c>
      <c r="AN17" s="45">
        <v>0</v>
      </c>
      <c r="AO17" s="45">
        <v>0</v>
      </c>
      <c r="AP17" s="45">
        <v>0</v>
      </c>
      <c r="AQ17" s="33">
        <f t="shared" si="14"/>
        <v>21.96</v>
      </c>
      <c r="AR17" s="113"/>
      <c r="AS17" s="46">
        <v>43679</v>
      </c>
      <c r="AT17" s="53">
        <v>0.34375</v>
      </c>
      <c r="AU17" s="44" t="s">
        <v>94</v>
      </c>
      <c r="AV17" s="54">
        <v>10</v>
      </c>
      <c r="AW17" s="49" t="s">
        <v>75</v>
      </c>
      <c r="AX17" s="44">
        <v>5.9</v>
      </c>
      <c r="AY17" s="44">
        <v>84</v>
      </c>
      <c r="AZ17" s="49">
        <v>50.3</v>
      </c>
      <c r="BA17" s="44">
        <v>33</v>
      </c>
      <c r="BB17" s="50">
        <v>24.9</v>
      </c>
      <c r="BC17" s="44">
        <v>761.5</v>
      </c>
      <c r="BD17" s="50">
        <v>8.3000000000000007</v>
      </c>
      <c r="BE17" s="44">
        <v>0</v>
      </c>
      <c r="BF17" s="44">
        <v>0</v>
      </c>
      <c r="BG17" s="44">
        <v>1</v>
      </c>
      <c r="BH17" s="55">
        <v>0.5</v>
      </c>
      <c r="BI17" s="52"/>
    </row>
    <row r="18" spans="1:64" ht="15.75" thickBot="1">
      <c r="A18" s="238">
        <f t="shared" si="9"/>
        <v>31.9</v>
      </c>
      <c r="B18" s="43">
        <v>43569</v>
      </c>
      <c r="C18" s="44" t="s">
        <v>96</v>
      </c>
      <c r="D18" s="44" t="s">
        <v>77</v>
      </c>
      <c r="E18" s="12"/>
      <c r="F18" s="45">
        <v>0</v>
      </c>
      <c r="G18" s="45">
        <v>98.820000000000007</v>
      </c>
      <c r="H18" s="45">
        <v>0</v>
      </c>
      <c r="I18" s="45">
        <v>0</v>
      </c>
      <c r="J18" s="45">
        <v>0</v>
      </c>
      <c r="K18" s="45">
        <f t="shared" si="10"/>
        <v>10.98</v>
      </c>
      <c r="L18" s="45">
        <v>0</v>
      </c>
      <c r="M18" s="45">
        <v>0</v>
      </c>
      <c r="N18" s="45">
        <v>10.98</v>
      </c>
      <c r="O18" s="45">
        <v>0</v>
      </c>
      <c r="P18" s="45">
        <v>0</v>
      </c>
      <c r="Q18" s="45">
        <v>0</v>
      </c>
      <c r="R18" s="45">
        <v>0</v>
      </c>
      <c r="S18" s="45">
        <f t="shared" si="11"/>
        <v>0</v>
      </c>
      <c r="T18" s="45">
        <v>0</v>
      </c>
      <c r="U18" s="45">
        <f t="shared" si="12"/>
        <v>801.54000000000008</v>
      </c>
      <c r="V18" s="45">
        <v>0</v>
      </c>
      <c r="W18" s="45">
        <v>801.54000000000008</v>
      </c>
      <c r="X18" s="45">
        <v>0</v>
      </c>
      <c r="Y18" s="45">
        <v>0</v>
      </c>
      <c r="Z18" s="45">
        <v>0</v>
      </c>
      <c r="AA18" s="45">
        <f t="shared" si="13"/>
        <v>0</v>
      </c>
      <c r="AB18" s="45">
        <v>0</v>
      </c>
      <c r="AC18" s="45">
        <v>0</v>
      </c>
      <c r="AD18" s="45">
        <v>0</v>
      </c>
      <c r="AE18" s="45">
        <v>0</v>
      </c>
      <c r="AF18" s="45">
        <v>0</v>
      </c>
      <c r="AG18" s="45">
        <v>0</v>
      </c>
      <c r="AH18" s="45">
        <v>0</v>
      </c>
      <c r="AI18" s="45">
        <v>0</v>
      </c>
      <c r="AJ18" s="45">
        <v>0</v>
      </c>
      <c r="AK18" s="45">
        <v>0</v>
      </c>
      <c r="AL18" s="45">
        <v>0</v>
      </c>
      <c r="AM18" s="45">
        <v>0</v>
      </c>
      <c r="AN18" s="45">
        <v>0</v>
      </c>
      <c r="AO18" s="45">
        <v>0</v>
      </c>
      <c r="AP18" s="45">
        <v>0</v>
      </c>
      <c r="AQ18" s="33">
        <f t="shared" si="14"/>
        <v>911.34</v>
      </c>
      <c r="AR18" s="113"/>
      <c r="AS18" s="46">
        <v>43569</v>
      </c>
      <c r="AT18" s="53">
        <v>0.625</v>
      </c>
      <c r="AU18" s="44" t="s">
        <v>96</v>
      </c>
      <c r="AV18" s="48">
        <v>10</v>
      </c>
      <c r="AW18" s="49" t="s">
        <v>75</v>
      </c>
      <c r="AX18" s="44">
        <v>13.6</v>
      </c>
      <c r="AY18" s="44">
        <v>189</v>
      </c>
      <c r="AZ18" s="49">
        <v>48.5</v>
      </c>
      <c r="BA18" s="44">
        <v>31.9</v>
      </c>
      <c r="BB18" s="50">
        <v>22.1</v>
      </c>
      <c r="BC18" s="44">
        <v>761.9</v>
      </c>
      <c r="BD18" s="50">
        <v>7.94</v>
      </c>
      <c r="BE18" s="47" t="s">
        <v>91</v>
      </c>
      <c r="BF18" s="47" t="s">
        <v>91</v>
      </c>
      <c r="BG18" s="47" t="s">
        <v>91</v>
      </c>
      <c r="BH18" s="51" t="s">
        <v>91</v>
      </c>
      <c r="BI18" s="52"/>
    </row>
    <row r="19" spans="1:64" ht="15.75" thickBot="1">
      <c r="A19" s="238">
        <f t="shared" si="9"/>
        <v>31.8</v>
      </c>
      <c r="B19" s="56">
        <v>43569</v>
      </c>
      <c r="C19" s="44" t="s">
        <v>94</v>
      </c>
      <c r="D19" s="44" t="s">
        <v>77</v>
      </c>
      <c r="E19" s="12"/>
      <c r="F19" s="45">
        <v>724.68000000000006</v>
      </c>
      <c r="G19" s="45">
        <v>32.94</v>
      </c>
      <c r="H19" s="45">
        <v>10.98</v>
      </c>
      <c r="I19" s="45">
        <v>0</v>
      </c>
      <c r="J19" s="45">
        <v>0</v>
      </c>
      <c r="K19" s="45">
        <f t="shared" si="10"/>
        <v>32.94</v>
      </c>
      <c r="L19" s="45">
        <v>0</v>
      </c>
      <c r="M19" s="45">
        <v>10.98</v>
      </c>
      <c r="N19" s="45">
        <v>21.96</v>
      </c>
      <c r="O19" s="45">
        <v>0</v>
      </c>
      <c r="P19" s="45">
        <v>0</v>
      </c>
      <c r="Q19" s="45">
        <v>0</v>
      </c>
      <c r="R19" s="45">
        <v>0</v>
      </c>
      <c r="S19" s="45">
        <f t="shared" si="11"/>
        <v>10.98</v>
      </c>
      <c r="T19" s="45">
        <v>0</v>
      </c>
      <c r="U19" s="45">
        <f t="shared" si="12"/>
        <v>1207.8</v>
      </c>
      <c r="V19" s="45">
        <v>0</v>
      </c>
      <c r="W19" s="45">
        <v>1207.8</v>
      </c>
      <c r="X19" s="45">
        <v>0</v>
      </c>
      <c r="Y19" s="45">
        <v>0</v>
      </c>
      <c r="Z19" s="45">
        <v>0</v>
      </c>
      <c r="AA19" s="45">
        <f t="shared" si="13"/>
        <v>10.98</v>
      </c>
      <c r="AB19" s="45">
        <v>10.98</v>
      </c>
      <c r="AC19" s="45">
        <v>0</v>
      </c>
      <c r="AD19" s="45">
        <v>0</v>
      </c>
      <c r="AE19" s="45">
        <v>0</v>
      </c>
      <c r="AF19" s="45">
        <v>0</v>
      </c>
      <c r="AG19" s="45">
        <v>0</v>
      </c>
      <c r="AH19" s="45">
        <v>0</v>
      </c>
      <c r="AI19" s="45">
        <v>0</v>
      </c>
      <c r="AJ19" s="45">
        <v>0</v>
      </c>
      <c r="AK19" s="45">
        <v>0</v>
      </c>
      <c r="AL19" s="45">
        <v>0</v>
      </c>
      <c r="AM19" s="45">
        <v>0</v>
      </c>
      <c r="AN19" s="45">
        <v>0</v>
      </c>
      <c r="AO19" s="45">
        <v>0</v>
      </c>
      <c r="AP19" s="45">
        <v>0</v>
      </c>
      <c r="AQ19" s="33">
        <f t="shared" si="14"/>
        <v>2020.3200000000004</v>
      </c>
      <c r="AR19" s="113"/>
      <c r="AS19" s="46">
        <v>43569</v>
      </c>
      <c r="AT19" s="53">
        <v>0.53472222222222221</v>
      </c>
      <c r="AU19" s="44" t="s">
        <v>94</v>
      </c>
      <c r="AV19" s="48">
        <v>10</v>
      </c>
      <c r="AW19" s="49" t="s">
        <v>75</v>
      </c>
      <c r="AX19" s="44">
        <v>11.2</v>
      </c>
      <c r="AY19" s="44">
        <v>154</v>
      </c>
      <c r="AZ19" s="49">
        <v>48.64</v>
      </c>
      <c r="BA19" s="44">
        <v>31.8</v>
      </c>
      <c r="BB19" s="50">
        <v>22.1</v>
      </c>
      <c r="BC19" s="44">
        <v>761</v>
      </c>
      <c r="BD19" s="50">
        <v>7.96</v>
      </c>
      <c r="BE19" s="47" t="s">
        <v>91</v>
      </c>
      <c r="BF19" s="47" t="s">
        <v>91</v>
      </c>
      <c r="BG19" s="47" t="s">
        <v>91</v>
      </c>
      <c r="BH19" s="51" t="s">
        <v>91</v>
      </c>
      <c r="BI19" s="52"/>
    </row>
    <row r="20" spans="1:64" ht="15.75" thickBot="1">
      <c r="A20" s="238">
        <f t="shared" si="9"/>
        <v>31.6</v>
      </c>
      <c r="B20" s="43">
        <v>43678</v>
      </c>
      <c r="C20" s="44" t="s">
        <v>89</v>
      </c>
      <c r="D20" s="44" t="s">
        <v>77</v>
      </c>
      <c r="E20" s="12"/>
      <c r="F20" s="45">
        <v>21.96</v>
      </c>
      <c r="G20" s="45">
        <v>32.94</v>
      </c>
      <c r="H20" s="45">
        <v>0</v>
      </c>
      <c r="I20" s="45">
        <v>0</v>
      </c>
      <c r="J20" s="45">
        <v>0</v>
      </c>
      <c r="K20" s="45">
        <f t="shared" si="10"/>
        <v>43.92</v>
      </c>
      <c r="L20" s="45">
        <v>0</v>
      </c>
      <c r="M20" s="45">
        <v>21.96</v>
      </c>
      <c r="N20" s="45">
        <v>0</v>
      </c>
      <c r="O20" s="45">
        <v>0</v>
      </c>
      <c r="P20" s="45">
        <v>21.96</v>
      </c>
      <c r="Q20" s="45">
        <v>0</v>
      </c>
      <c r="R20" s="45">
        <v>0</v>
      </c>
      <c r="S20" s="45">
        <f t="shared" si="11"/>
        <v>0</v>
      </c>
      <c r="T20" s="45">
        <v>0</v>
      </c>
      <c r="U20" s="45">
        <f t="shared" si="12"/>
        <v>32.94</v>
      </c>
      <c r="V20" s="45">
        <v>32.94</v>
      </c>
      <c r="W20" s="45">
        <v>0</v>
      </c>
      <c r="X20" s="45">
        <v>0</v>
      </c>
      <c r="Y20" s="45">
        <v>0</v>
      </c>
      <c r="Z20" s="45">
        <v>0</v>
      </c>
      <c r="AA20" s="45">
        <f t="shared" si="13"/>
        <v>0</v>
      </c>
      <c r="AB20" s="45">
        <v>0</v>
      </c>
      <c r="AC20" s="45">
        <v>0</v>
      </c>
      <c r="AD20" s="45">
        <v>0</v>
      </c>
      <c r="AE20" s="45">
        <v>0</v>
      </c>
      <c r="AF20" s="45">
        <v>0</v>
      </c>
      <c r="AG20" s="45">
        <v>0</v>
      </c>
      <c r="AH20" s="45">
        <v>0</v>
      </c>
      <c r="AI20" s="45">
        <v>0</v>
      </c>
      <c r="AJ20" s="45">
        <v>0</v>
      </c>
      <c r="AK20" s="45">
        <v>0</v>
      </c>
      <c r="AL20" s="45">
        <v>0</v>
      </c>
      <c r="AM20" s="45">
        <v>0</v>
      </c>
      <c r="AN20" s="45">
        <v>0</v>
      </c>
      <c r="AO20" s="45">
        <v>0</v>
      </c>
      <c r="AP20" s="45">
        <v>0</v>
      </c>
      <c r="AQ20" s="33">
        <f t="shared" si="14"/>
        <v>131.76</v>
      </c>
      <c r="AR20" s="113"/>
      <c r="AS20" s="46">
        <v>43678</v>
      </c>
      <c r="AT20" s="53">
        <v>0.69097222222222221</v>
      </c>
      <c r="AU20" s="44" t="s">
        <v>89</v>
      </c>
      <c r="AV20" s="54">
        <v>10</v>
      </c>
      <c r="AW20" s="49" t="s">
        <v>75</v>
      </c>
      <c r="AX20" s="44">
        <v>12.7</v>
      </c>
      <c r="AY20" s="44">
        <v>208</v>
      </c>
      <c r="AZ20" s="49">
        <v>48.54</v>
      </c>
      <c r="BA20" s="44">
        <v>31.6</v>
      </c>
      <c r="BB20" s="50">
        <v>31.6</v>
      </c>
      <c r="BC20" s="44">
        <v>759.5</v>
      </c>
      <c r="BD20" s="50">
        <v>8.8000000000000007</v>
      </c>
      <c r="BE20" s="44">
        <v>0</v>
      </c>
      <c r="BF20" s="44">
        <v>0</v>
      </c>
      <c r="BG20" s="44">
        <v>1</v>
      </c>
      <c r="BH20" s="55">
        <v>0.5</v>
      </c>
      <c r="BI20" s="52"/>
    </row>
    <row r="21" spans="1:64" ht="15.75" thickBot="1">
      <c r="A21" s="238">
        <f t="shared" si="9"/>
        <v>28.5</v>
      </c>
      <c r="B21" s="56">
        <v>43566</v>
      </c>
      <c r="C21" s="44" t="s">
        <v>73</v>
      </c>
      <c r="D21" s="44" t="s">
        <v>77</v>
      </c>
      <c r="E21" s="12"/>
      <c r="F21" s="45">
        <v>76.86</v>
      </c>
      <c r="G21" s="45">
        <v>483.12</v>
      </c>
      <c r="H21" s="45">
        <v>0</v>
      </c>
      <c r="I21" s="45">
        <v>0</v>
      </c>
      <c r="J21" s="45">
        <v>461.16</v>
      </c>
      <c r="K21" s="45">
        <f t="shared" si="10"/>
        <v>0</v>
      </c>
      <c r="L21" s="45">
        <v>0</v>
      </c>
      <c r="M21" s="45">
        <v>0</v>
      </c>
      <c r="N21" s="45">
        <v>0</v>
      </c>
      <c r="O21" s="45">
        <v>0</v>
      </c>
      <c r="P21" s="45">
        <v>0</v>
      </c>
      <c r="Q21" s="45">
        <v>0</v>
      </c>
      <c r="R21" s="45">
        <v>0</v>
      </c>
      <c r="S21" s="45">
        <f t="shared" si="11"/>
        <v>0</v>
      </c>
      <c r="T21" s="45">
        <v>0</v>
      </c>
      <c r="U21" s="45">
        <f t="shared" si="12"/>
        <v>54.900000000000006</v>
      </c>
      <c r="V21" s="45">
        <v>0</v>
      </c>
      <c r="W21" s="45">
        <v>0</v>
      </c>
      <c r="X21" s="45">
        <v>54.900000000000006</v>
      </c>
      <c r="Y21" s="45">
        <v>0</v>
      </c>
      <c r="Z21" s="45">
        <v>0</v>
      </c>
      <c r="AA21" s="45">
        <f t="shared" si="13"/>
        <v>0</v>
      </c>
      <c r="AB21" s="45">
        <v>0</v>
      </c>
      <c r="AC21" s="45">
        <v>0</v>
      </c>
      <c r="AD21" s="45">
        <v>0</v>
      </c>
      <c r="AE21" s="45">
        <v>0</v>
      </c>
      <c r="AF21" s="45">
        <v>0</v>
      </c>
      <c r="AG21" s="45">
        <v>0</v>
      </c>
      <c r="AH21" s="45">
        <v>0</v>
      </c>
      <c r="AI21" s="45">
        <v>0</v>
      </c>
      <c r="AJ21" s="45">
        <v>0</v>
      </c>
      <c r="AK21" s="45">
        <v>0</v>
      </c>
      <c r="AL21" s="45">
        <v>0</v>
      </c>
      <c r="AM21" s="45">
        <v>0</v>
      </c>
      <c r="AN21" s="45">
        <v>0</v>
      </c>
      <c r="AO21" s="45">
        <v>0</v>
      </c>
      <c r="AP21" s="45">
        <v>0</v>
      </c>
      <c r="AQ21" s="33">
        <f t="shared" si="14"/>
        <v>1076.0400000000002</v>
      </c>
      <c r="AR21" s="113"/>
      <c r="AS21" s="46">
        <v>43566</v>
      </c>
      <c r="AT21" s="47" t="s">
        <v>91</v>
      </c>
      <c r="AU21" s="44" t="s">
        <v>73</v>
      </c>
      <c r="AV21" s="48">
        <v>10</v>
      </c>
      <c r="AW21" s="49" t="s">
        <v>75</v>
      </c>
      <c r="AX21" s="44">
        <v>9.5</v>
      </c>
      <c r="AY21" s="44">
        <v>115</v>
      </c>
      <c r="AZ21" s="49">
        <v>44.01</v>
      </c>
      <c r="BA21" s="44">
        <v>28.5</v>
      </c>
      <c r="BB21" s="50">
        <v>16.2</v>
      </c>
      <c r="BC21" s="44">
        <v>763.6</v>
      </c>
      <c r="BD21" s="50">
        <v>7.83</v>
      </c>
      <c r="BE21" s="47" t="s">
        <v>91</v>
      </c>
      <c r="BF21" s="47" t="s">
        <v>91</v>
      </c>
      <c r="BG21" s="47" t="s">
        <v>91</v>
      </c>
      <c r="BH21" s="51" t="s">
        <v>91</v>
      </c>
      <c r="BI21" s="52"/>
    </row>
    <row r="22" spans="1:64" ht="15.75" thickBot="1">
      <c r="A22" s="238">
        <f t="shared" si="9"/>
        <v>27.8</v>
      </c>
      <c r="B22" s="56">
        <v>43565</v>
      </c>
      <c r="C22" s="44" t="s">
        <v>89</v>
      </c>
      <c r="D22" s="44" t="s">
        <v>77</v>
      </c>
      <c r="E22" s="12"/>
      <c r="F22" s="45">
        <v>109.80000000000001</v>
      </c>
      <c r="G22" s="45">
        <v>252.54000000000002</v>
      </c>
      <c r="H22" s="45">
        <v>0</v>
      </c>
      <c r="I22" s="45">
        <v>0</v>
      </c>
      <c r="J22" s="45">
        <v>0</v>
      </c>
      <c r="K22" s="45">
        <f t="shared" si="10"/>
        <v>0</v>
      </c>
      <c r="L22" s="45">
        <v>0</v>
      </c>
      <c r="M22" s="45">
        <v>0</v>
      </c>
      <c r="N22" s="45">
        <v>0</v>
      </c>
      <c r="O22" s="45">
        <v>0</v>
      </c>
      <c r="P22" s="45">
        <v>0</v>
      </c>
      <c r="Q22" s="45">
        <v>0</v>
      </c>
      <c r="R22" s="45">
        <v>0</v>
      </c>
      <c r="S22" s="45">
        <f t="shared" si="11"/>
        <v>0</v>
      </c>
      <c r="T22" s="45">
        <v>0</v>
      </c>
      <c r="U22" s="45">
        <f t="shared" si="12"/>
        <v>98.820000000000007</v>
      </c>
      <c r="V22" s="45">
        <v>0</v>
      </c>
      <c r="W22" s="45">
        <v>98.820000000000007</v>
      </c>
      <c r="X22" s="45">
        <v>0</v>
      </c>
      <c r="Y22" s="45">
        <v>0</v>
      </c>
      <c r="Z22" s="45">
        <v>0</v>
      </c>
      <c r="AA22" s="45">
        <f t="shared" si="13"/>
        <v>0</v>
      </c>
      <c r="AB22" s="45">
        <v>0</v>
      </c>
      <c r="AC22" s="45">
        <v>0</v>
      </c>
      <c r="AD22" s="45">
        <v>0</v>
      </c>
      <c r="AE22" s="45">
        <v>0</v>
      </c>
      <c r="AF22" s="45">
        <v>0</v>
      </c>
      <c r="AG22" s="45">
        <v>0</v>
      </c>
      <c r="AH22" s="45">
        <v>0</v>
      </c>
      <c r="AI22" s="45">
        <v>0</v>
      </c>
      <c r="AJ22" s="45">
        <v>0</v>
      </c>
      <c r="AK22" s="45">
        <v>0</v>
      </c>
      <c r="AL22" s="45">
        <v>0</v>
      </c>
      <c r="AM22" s="45">
        <v>0</v>
      </c>
      <c r="AN22" s="45">
        <v>0</v>
      </c>
      <c r="AO22" s="45">
        <v>0</v>
      </c>
      <c r="AP22" s="45">
        <v>0</v>
      </c>
      <c r="AQ22" s="33">
        <f t="shared" si="14"/>
        <v>461.16</v>
      </c>
      <c r="AR22" s="113"/>
      <c r="AS22" s="46">
        <v>43565</v>
      </c>
      <c r="AT22" s="53">
        <v>0.75347222222222221</v>
      </c>
      <c r="AU22" s="44" t="s">
        <v>89</v>
      </c>
      <c r="AV22" s="48">
        <v>10</v>
      </c>
      <c r="AW22" s="49" t="s">
        <v>75</v>
      </c>
      <c r="AX22" s="44">
        <v>10.4</v>
      </c>
      <c r="AY22" s="44">
        <v>134</v>
      </c>
      <c r="AZ22" s="49">
        <v>43.03</v>
      </c>
      <c r="BA22" s="44">
        <v>27.8</v>
      </c>
      <c r="BB22" s="50">
        <v>22.3</v>
      </c>
      <c r="BC22" s="44">
        <v>763.3</v>
      </c>
      <c r="BD22" s="50">
        <v>7.82</v>
      </c>
      <c r="BE22" s="47" t="s">
        <v>91</v>
      </c>
      <c r="BF22" s="47" t="s">
        <v>91</v>
      </c>
      <c r="BG22" s="47" t="s">
        <v>91</v>
      </c>
      <c r="BH22" s="51" t="s">
        <v>91</v>
      </c>
      <c r="BI22" s="52"/>
    </row>
    <row r="23" spans="1:64" ht="15.75" thickBot="1">
      <c r="A23" s="238">
        <f t="shared" si="9"/>
        <v>26.7</v>
      </c>
      <c r="B23" s="56">
        <v>43565</v>
      </c>
      <c r="C23" s="44" t="s">
        <v>92</v>
      </c>
      <c r="D23" s="44" t="s">
        <v>77</v>
      </c>
      <c r="E23" s="12"/>
      <c r="F23" s="45">
        <v>32.94</v>
      </c>
      <c r="G23" s="45">
        <v>109.80000000000001</v>
      </c>
      <c r="H23" s="45">
        <v>10.98</v>
      </c>
      <c r="I23" s="45">
        <v>0</v>
      </c>
      <c r="J23" s="45">
        <v>0</v>
      </c>
      <c r="K23" s="45">
        <f t="shared" si="10"/>
        <v>0</v>
      </c>
      <c r="L23" s="45">
        <v>0</v>
      </c>
      <c r="M23" s="45">
        <v>0</v>
      </c>
      <c r="N23" s="45">
        <v>0</v>
      </c>
      <c r="O23" s="45">
        <v>0</v>
      </c>
      <c r="P23" s="45">
        <v>0</v>
      </c>
      <c r="Q23" s="45">
        <v>0</v>
      </c>
      <c r="R23" s="45">
        <v>0</v>
      </c>
      <c r="S23" s="45">
        <f t="shared" si="11"/>
        <v>10.98</v>
      </c>
      <c r="T23" s="45">
        <v>0</v>
      </c>
      <c r="U23" s="45">
        <f t="shared" si="12"/>
        <v>713.7</v>
      </c>
      <c r="V23" s="45">
        <v>0</v>
      </c>
      <c r="W23" s="45">
        <v>702.72</v>
      </c>
      <c r="X23" s="45">
        <v>10.98</v>
      </c>
      <c r="Y23" s="45">
        <v>0</v>
      </c>
      <c r="Z23" s="45">
        <v>0</v>
      </c>
      <c r="AA23" s="45">
        <f t="shared" si="13"/>
        <v>0</v>
      </c>
      <c r="AB23" s="45">
        <v>0</v>
      </c>
      <c r="AC23" s="45">
        <v>0</v>
      </c>
      <c r="AD23" s="45">
        <v>0</v>
      </c>
      <c r="AE23" s="45">
        <v>0</v>
      </c>
      <c r="AF23" s="45">
        <v>0</v>
      </c>
      <c r="AG23" s="45">
        <v>0</v>
      </c>
      <c r="AH23" s="45">
        <v>0</v>
      </c>
      <c r="AI23" s="45">
        <v>0</v>
      </c>
      <c r="AJ23" s="45">
        <v>0</v>
      </c>
      <c r="AK23" s="45">
        <v>0</v>
      </c>
      <c r="AL23" s="45">
        <v>0</v>
      </c>
      <c r="AM23" s="45">
        <v>0</v>
      </c>
      <c r="AN23" s="45">
        <v>0</v>
      </c>
      <c r="AO23" s="45">
        <v>0</v>
      </c>
      <c r="AP23" s="45">
        <v>0</v>
      </c>
      <c r="AQ23" s="33">
        <f t="shared" si="14"/>
        <v>867.42000000000007</v>
      </c>
      <c r="AR23" s="113"/>
      <c r="AS23" s="46">
        <v>43565</v>
      </c>
      <c r="AT23" s="47" t="s">
        <v>91</v>
      </c>
      <c r="AU23" s="44" t="s">
        <v>92</v>
      </c>
      <c r="AV23" s="48">
        <v>10</v>
      </c>
      <c r="AW23" s="49" t="s">
        <v>75</v>
      </c>
      <c r="AX23" s="44">
        <v>11.6</v>
      </c>
      <c r="AY23" s="44">
        <v>154</v>
      </c>
      <c r="AZ23" s="49">
        <v>42.35</v>
      </c>
      <c r="BA23" s="44">
        <v>26.7</v>
      </c>
      <c r="BB23" s="50">
        <v>21.3</v>
      </c>
      <c r="BC23" s="44">
        <v>763.3</v>
      </c>
      <c r="BD23" s="50">
        <v>7.77</v>
      </c>
      <c r="BE23" s="47" t="s">
        <v>91</v>
      </c>
      <c r="BF23" s="47" t="s">
        <v>91</v>
      </c>
      <c r="BG23" s="47" t="s">
        <v>91</v>
      </c>
      <c r="BH23" s="51" t="s">
        <v>91</v>
      </c>
      <c r="BI23" s="52"/>
    </row>
    <row r="24" spans="1:64" ht="15.75" thickBot="1">
      <c r="A24" s="238">
        <f t="shared" si="9"/>
        <v>26.6</v>
      </c>
      <c r="B24" s="43">
        <v>43678</v>
      </c>
      <c r="C24" s="44" t="s">
        <v>92</v>
      </c>
      <c r="D24" s="44" t="s">
        <v>77</v>
      </c>
      <c r="E24" s="12"/>
      <c r="F24" s="45">
        <v>373.32</v>
      </c>
      <c r="G24" s="45">
        <v>0</v>
      </c>
      <c r="H24" s="45">
        <v>0</v>
      </c>
      <c r="I24" s="45">
        <v>0</v>
      </c>
      <c r="J24" s="45">
        <v>0</v>
      </c>
      <c r="K24" s="45">
        <f t="shared" si="10"/>
        <v>10.98</v>
      </c>
      <c r="L24" s="45">
        <v>0</v>
      </c>
      <c r="M24" s="45">
        <v>10.98</v>
      </c>
      <c r="N24" s="45">
        <v>0</v>
      </c>
      <c r="O24" s="45">
        <v>0</v>
      </c>
      <c r="P24" s="45">
        <v>0</v>
      </c>
      <c r="Q24" s="45">
        <v>0</v>
      </c>
      <c r="R24" s="45">
        <v>0</v>
      </c>
      <c r="S24" s="45">
        <f t="shared" si="11"/>
        <v>0</v>
      </c>
      <c r="T24" s="45">
        <v>0</v>
      </c>
      <c r="U24" s="45">
        <f t="shared" si="12"/>
        <v>0</v>
      </c>
      <c r="V24" s="45">
        <v>0</v>
      </c>
      <c r="W24" s="45">
        <v>0</v>
      </c>
      <c r="X24" s="45">
        <v>0</v>
      </c>
      <c r="Y24" s="45">
        <v>0</v>
      </c>
      <c r="Z24" s="45">
        <v>0</v>
      </c>
      <c r="AA24" s="45">
        <f t="shared" si="13"/>
        <v>0</v>
      </c>
      <c r="AB24" s="45">
        <v>0</v>
      </c>
      <c r="AC24" s="45">
        <v>0</v>
      </c>
      <c r="AD24" s="45">
        <v>0</v>
      </c>
      <c r="AE24" s="45">
        <v>0</v>
      </c>
      <c r="AF24" s="45">
        <v>0</v>
      </c>
      <c r="AG24" s="45">
        <v>0</v>
      </c>
      <c r="AH24" s="45">
        <v>0</v>
      </c>
      <c r="AI24" s="45">
        <v>0</v>
      </c>
      <c r="AJ24" s="45">
        <v>0</v>
      </c>
      <c r="AK24" s="45">
        <v>0</v>
      </c>
      <c r="AL24" s="45">
        <v>0</v>
      </c>
      <c r="AM24" s="45">
        <v>0</v>
      </c>
      <c r="AN24" s="45">
        <v>0</v>
      </c>
      <c r="AO24" s="45">
        <v>0</v>
      </c>
      <c r="AP24" s="45">
        <v>0</v>
      </c>
      <c r="AQ24" s="33">
        <f t="shared" si="14"/>
        <v>384.3</v>
      </c>
      <c r="AR24" s="113"/>
      <c r="AS24" s="46">
        <v>43678</v>
      </c>
      <c r="AT24" s="53">
        <v>0.66666666666666663</v>
      </c>
      <c r="AU24" s="44" t="s">
        <v>92</v>
      </c>
      <c r="AV24" s="54">
        <v>10</v>
      </c>
      <c r="AW24" s="49" t="s">
        <v>75</v>
      </c>
      <c r="AX24" s="44">
        <v>6.4</v>
      </c>
      <c r="AY24" s="44">
        <v>107</v>
      </c>
      <c r="AZ24" s="49">
        <v>42.32</v>
      </c>
      <c r="BA24" s="44">
        <v>26.6</v>
      </c>
      <c r="BB24" s="50">
        <v>34.1</v>
      </c>
      <c r="BC24" s="44">
        <v>759.3</v>
      </c>
      <c r="BD24" s="50">
        <v>8.5</v>
      </c>
      <c r="BE24" s="44">
        <v>0</v>
      </c>
      <c r="BF24" s="44">
        <v>0</v>
      </c>
      <c r="BG24" s="44">
        <v>0.5</v>
      </c>
      <c r="BH24" s="55">
        <v>1</v>
      </c>
      <c r="BI24" s="52"/>
    </row>
    <row r="25" spans="1:64" ht="15.75" thickBot="1">
      <c r="A25" s="238">
        <f t="shared" si="9"/>
        <v>25.3</v>
      </c>
      <c r="B25" s="43">
        <v>43643</v>
      </c>
      <c r="C25" s="44" t="s">
        <v>73</v>
      </c>
      <c r="D25" s="44" t="s">
        <v>77</v>
      </c>
      <c r="E25" s="12"/>
      <c r="F25" s="45">
        <v>131.76</v>
      </c>
      <c r="G25" s="45">
        <v>669.78</v>
      </c>
      <c r="H25" s="45">
        <v>0</v>
      </c>
      <c r="I25" s="45">
        <v>0</v>
      </c>
      <c r="J25" s="45">
        <v>0</v>
      </c>
      <c r="K25" s="45">
        <f t="shared" si="10"/>
        <v>87.84</v>
      </c>
      <c r="L25" s="45">
        <v>0</v>
      </c>
      <c r="M25" s="45">
        <v>76.86</v>
      </c>
      <c r="N25" s="45">
        <v>0</v>
      </c>
      <c r="O25" s="45">
        <v>0</v>
      </c>
      <c r="P25" s="45">
        <v>10.98</v>
      </c>
      <c r="Q25" s="45">
        <v>0</v>
      </c>
      <c r="R25" s="45">
        <v>43.92</v>
      </c>
      <c r="S25" s="45">
        <f t="shared" si="11"/>
        <v>0</v>
      </c>
      <c r="T25" s="45">
        <v>0</v>
      </c>
      <c r="U25" s="45">
        <f t="shared" si="12"/>
        <v>10.98</v>
      </c>
      <c r="V25" s="45">
        <v>10.98</v>
      </c>
      <c r="W25" s="45">
        <v>0</v>
      </c>
      <c r="X25" s="45">
        <v>0</v>
      </c>
      <c r="Y25" s="45">
        <v>0</v>
      </c>
      <c r="Z25" s="45">
        <v>0</v>
      </c>
      <c r="AA25" s="45">
        <f t="shared" si="13"/>
        <v>0</v>
      </c>
      <c r="AB25" s="45">
        <v>0</v>
      </c>
      <c r="AC25" s="45">
        <v>0</v>
      </c>
      <c r="AD25" s="45">
        <v>0</v>
      </c>
      <c r="AE25" s="45">
        <v>0</v>
      </c>
      <c r="AF25" s="45">
        <v>0</v>
      </c>
      <c r="AG25" s="45">
        <v>0</v>
      </c>
      <c r="AH25" s="45">
        <v>0</v>
      </c>
      <c r="AI25" s="45">
        <v>0</v>
      </c>
      <c r="AJ25" s="45">
        <v>0</v>
      </c>
      <c r="AK25" s="45">
        <v>0</v>
      </c>
      <c r="AL25" s="45">
        <v>0</v>
      </c>
      <c r="AM25" s="45">
        <v>0</v>
      </c>
      <c r="AN25" s="45">
        <v>0</v>
      </c>
      <c r="AO25" s="45">
        <v>0</v>
      </c>
      <c r="AP25" s="45">
        <v>0</v>
      </c>
      <c r="AQ25" s="33">
        <f t="shared" si="14"/>
        <v>944.27999999999986</v>
      </c>
      <c r="AR25" s="113"/>
      <c r="AS25" s="57">
        <v>43643</v>
      </c>
      <c r="AT25" s="1477">
        <v>0.60416666666666663</v>
      </c>
      <c r="AU25" s="1478" t="s">
        <v>73</v>
      </c>
      <c r="AV25" s="54">
        <v>10</v>
      </c>
      <c r="AW25" s="49" t="s">
        <v>75</v>
      </c>
      <c r="AX25" s="1478">
        <v>15.1</v>
      </c>
      <c r="AY25" s="1478">
        <v>214</v>
      </c>
      <c r="AZ25" s="1479">
        <v>39.6</v>
      </c>
      <c r="BA25" s="1478">
        <v>25.3</v>
      </c>
      <c r="BB25" s="1480">
        <v>25.8</v>
      </c>
      <c r="BC25" s="1478">
        <v>761</v>
      </c>
      <c r="BD25" s="1480">
        <v>8.6</v>
      </c>
      <c r="BE25" s="1478">
        <v>0</v>
      </c>
      <c r="BF25" s="1478">
        <v>0</v>
      </c>
      <c r="BG25" s="1478">
        <v>2</v>
      </c>
      <c r="BH25" s="1481">
        <v>0.15</v>
      </c>
      <c r="BI25" s="1482"/>
    </row>
    <row r="26" spans="1:64" ht="15.75" thickBot="1">
      <c r="A26" s="238">
        <f t="shared" si="9"/>
        <v>24.1</v>
      </c>
      <c r="B26" s="43">
        <v>43769</v>
      </c>
      <c r="C26" s="44" t="s">
        <v>89</v>
      </c>
      <c r="D26" s="44" t="s">
        <v>77</v>
      </c>
      <c r="E26" s="12"/>
      <c r="F26" s="45">
        <v>10.98</v>
      </c>
      <c r="G26" s="45">
        <v>0</v>
      </c>
      <c r="H26" s="45">
        <v>10.98</v>
      </c>
      <c r="I26" s="45">
        <v>0</v>
      </c>
      <c r="J26" s="45">
        <v>0</v>
      </c>
      <c r="K26" s="45">
        <f t="shared" si="10"/>
        <v>0</v>
      </c>
      <c r="L26" s="45">
        <v>0</v>
      </c>
      <c r="M26" s="45">
        <v>0</v>
      </c>
      <c r="N26" s="45">
        <v>0</v>
      </c>
      <c r="O26" s="45">
        <v>0</v>
      </c>
      <c r="P26" s="45">
        <v>0</v>
      </c>
      <c r="Q26" s="45">
        <v>0</v>
      </c>
      <c r="R26" s="45">
        <v>0</v>
      </c>
      <c r="S26" s="45">
        <f t="shared" si="11"/>
        <v>10.98</v>
      </c>
      <c r="T26" s="45">
        <v>0</v>
      </c>
      <c r="U26" s="45">
        <f t="shared" si="12"/>
        <v>0</v>
      </c>
      <c r="V26" s="45">
        <v>0</v>
      </c>
      <c r="W26" s="45">
        <v>0</v>
      </c>
      <c r="X26" s="45">
        <v>0</v>
      </c>
      <c r="Y26" s="45">
        <v>0</v>
      </c>
      <c r="Z26" s="45">
        <v>0</v>
      </c>
      <c r="AA26" s="45">
        <f t="shared" si="13"/>
        <v>0</v>
      </c>
      <c r="AB26" s="45">
        <v>0</v>
      </c>
      <c r="AC26" s="45">
        <v>0</v>
      </c>
      <c r="AD26" s="45">
        <v>0</v>
      </c>
      <c r="AE26" s="45">
        <v>0</v>
      </c>
      <c r="AF26" s="45">
        <v>0</v>
      </c>
      <c r="AG26" s="45">
        <v>0</v>
      </c>
      <c r="AH26" s="45">
        <v>0</v>
      </c>
      <c r="AI26" s="45">
        <v>0</v>
      </c>
      <c r="AJ26" s="45">
        <v>0</v>
      </c>
      <c r="AK26" s="45">
        <v>0</v>
      </c>
      <c r="AL26" s="45">
        <v>0</v>
      </c>
      <c r="AM26" s="45">
        <v>0</v>
      </c>
      <c r="AN26" s="45">
        <v>0</v>
      </c>
      <c r="AO26" s="45">
        <v>0</v>
      </c>
      <c r="AP26" s="45">
        <v>0</v>
      </c>
      <c r="AQ26" s="33">
        <f t="shared" si="14"/>
        <v>21.959999999999997</v>
      </c>
      <c r="AR26" s="113"/>
      <c r="AS26" s="46">
        <v>43769</v>
      </c>
      <c r="AT26" s="53">
        <v>0.61111111111111105</v>
      </c>
      <c r="AU26" s="44" t="s">
        <v>89</v>
      </c>
      <c r="AV26" s="54">
        <v>10</v>
      </c>
      <c r="AW26" s="49" t="s">
        <v>75</v>
      </c>
      <c r="AX26" s="44">
        <v>14.5</v>
      </c>
      <c r="AY26" s="44">
        <v>178</v>
      </c>
      <c r="AZ26" s="49">
        <v>37.93</v>
      </c>
      <c r="BA26" s="44">
        <v>24.1</v>
      </c>
      <c r="BB26" s="50">
        <v>20.100000000000001</v>
      </c>
      <c r="BC26" s="44">
        <v>764</v>
      </c>
      <c r="BD26" s="50">
        <v>7.6</v>
      </c>
      <c r="BE26" s="44">
        <v>0</v>
      </c>
      <c r="BF26" s="44">
        <v>0</v>
      </c>
      <c r="BG26" s="44">
        <v>1</v>
      </c>
      <c r="BH26" s="55">
        <v>0.5</v>
      </c>
      <c r="BI26" s="52"/>
    </row>
    <row r="27" spans="1:64" ht="15.75" thickBot="1">
      <c r="A27" s="238">
        <f t="shared" si="9"/>
        <v>21</v>
      </c>
      <c r="B27" s="43">
        <v>43648</v>
      </c>
      <c r="C27" s="44" t="s">
        <v>96</v>
      </c>
      <c r="D27" s="44" t="s">
        <v>77</v>
      </c>
      <c r="E27" s="12"/>
      <c r="F27" s="45">
        <v>1152.9000000000001</v>
      </c>
      <c r="G27" s="45">
        <v>0</v>
      </c>
      <c r="H27" s="45">
        <v>0</v>
      </c>
      <c r="I27" s="45">
        <v>0</v>
      </c>
      <c r="J27" s="45">
        <v>0</v>
      </c>
      <c r="K27" s="45">
        <f t="shared" si="10"/>
        <v>0</v>
      </c>
      <c r="L27" s="45">
        <v>0</v>
      </c>
      <c r="M27" s="45">
        <v>0</v>
      </c>
      <c r="N27" s="45">
        <v>0</v>
      </c>
      <c r="O27" s="45">
        <v>0</v>
      </c>
      <c r="P27" s="45">
        <v>0</v>
      </c>
      <c r="Q27" s="45">
        <v>0</v>
      </c>
      <c r="R27" s="45">
        <v>0</v>
      </c>
      <c r="S27" s="45">
        <f t="shared" si="11"/>
        <v>0</v>
      </c>
      <c r="T27" s="45">
        <v>0</v>
      </c>
      <c r="U27" s="45">
        <f t="shared" si="12"/>
        <v>10.98</v>
      </c>
      <c r="V27" s="45">
        <v>10.98</v>
      </c>
      <c r="W27" s="45">
        <v>0</v>
      </c>
      <c r="X27" s="45">
        <v>0</v>
      </c>
      <c r="Y27" s="45">
        <v>0</v>
      </c>
      <c r="Z27" s="45">
        <v>0</v>
      </c>
      <c r="AA27" s="45">
        <f t="shared" si="13"/>
        <v>0</v>
      </c>
      <c r="AB27" s="45">
        <v>0</v>
      </c>
      <c r="AC27" s="45">
        <v>0</v>
      </c>
      <c r="AD27" s="45">
        <v>0</v>
      </c>
      <c r="AE27" s="45">
        <v>0</v>
      </c>
      <c r="AF27" s="45">
        <v>0</v>
      </c>
      <c r="AG27" s="45">
        <v>0</v>
      </c>
      <c r="AH27" s="45">
        <v>0</v>
      </c>
      <c r="AI27" s="45">
        <v>0</v>
      </c>
      <c r="AJ27" s="45">
        <v>0</v>
      </c>
      <c r="AK27" s="45">
        <v>0</v>
      </c>
      <c r="AL27" s="45">
        <v>0</v>
      </c>
      <c r="AM27" s="45">
        <v>0</v>
      </c>
      <c r="AN27" s="45">
        <v>0</v>
      </c>
      <c r="AO27" s="45">
        <v>0</v>
      </c>
      <c r="AP27" s="45">
        <v>0</v>
      </c>
      <c r="AQ27" s="33">
        <f t="shared" si="14"/>
        <v>1163.8800000000001</v>
      </c>
      <c r="AR27" s="113"/>
      <c r="AS27" s="57">
        <v>43648</v>
      </c>
      <c r="AT27" s="1477">
        <v>0.70833333333333337</v>
      </c>
      <c r="AU27" s="1478" t="s">
        <v>96</v>
      </c>
      <c r="AV27" s="54">
        <v>10</v>
      </c>
      <c r="AW27" s="49" t="s">
        <v>75</v>
      </c>
      <c r="AX27" s="1478">
        <v>12.8</v>
      </c>
      <c r="AY27" s="1478">
        <v>193</v>
      </c>
      <c r="AZ27" s="1479">
        <v>33.6</v>
      </c>
      <c r="BA27" s="1478">
        <v>21</v>
      </c>
      <c r="BB27" s="1480">
        <v>29.3</v>
      </c>
      <c r="BC27" s="1478">
        <v>757.2</v>
      </c>
      <c r="BD27" s="1480">
        <v>8.9</v>
      </c>
      <c r="BE27" s="1478">
        <v>0</v>
      </c>
      <c r="BF27" s="1478">
        <v>0</v>
      </c>
      <c r="BG27" s="1478">
        <v>2</v>
      </c>
      <c r="BH27" s="1481">
        <v>0.4</v>
      </c>
      <c r="BI27" s="1482"/>
    </row>
    <row r="28" spans="1:64" ht="15.75" thickBot="1">
      <c r="A28" s="238">
        <f t="shared" si="9"/>
        <v>20</v>
      </c>
      <c r="B28" s="43">
        <v>43648</v>
      </c>
      <c r="C28" s="44" t="s">
        <v>94</v>
      </c>
      <c r="D28" s="44" t="s">
        <v>77</v>
      </c>
      <c r="E28" s="12"/>
      <c r="F28" s="45">
        <v>153.72</v>
      </c>
      <c r="G28" s="45">
        <v>0</v>
      </c>
      <c r="H28" s="45">
        <v>0</v>
      </c>
      <c r="I28" s="45">
        <v>0</v>
      </c>
      <c r="J28" s="45">
        <v>0</v>
      </c>
      <c r="K28" s="45">
        <f t="shared" si="10"/>
        <v>0</v>
      </c>
      <c r="L28" s="45">
        <v>0</v>
      </c>
      <c r="M28" s="45">
        <v>0</v>
      </c>
      <c r="N28" s="45">
        <v>0</v>
      </c>
      <c r="O28" s="45">
        <v>0</v>
      </c>
      <c r="P28" s="45">
        <v>0</v>
      </c>
      <c r="Q28" s="45">
        <v>0</v>
      </c>
      <c r="R28" s="45">
        <v>0</v>
      </c>
      <c r="S28" s="45">
        <f t="shared" si="11"/>
        <v>0</v>
      </c>
      <c r="T28" s="45">
        <v>0</v>
      </c>
      <c r="U28" s="45">
        <f t="shared" si="12"/>
        <v>0</v>
      </c>
      <c r="V28" s="45">
        <v>0</v>
      </c>
      <c r="W28" s="45">
        <v>0</v>
      </c>
      <c r="X28" s="45">
        <v>0</v>
      </c>
      <c r="Y28" s="45">
        <v>0</v>
      </c>
      <c r="Z28" s="45">
        <v>0</v>
      </c>
      <c r="AA28" s="45">
        <f t="shared" si="13"/>
        <v>0</v>
      </c>
      <c r="AB28" s="45">
        <v>0</v>
      </c>
      <c r="AC28" s="45">
        <v>0</v>
      </c>
      <c r="AD28" s="45">
        <v>0</v>
      </c>
      <c r="AE28" s="45">
        <v>0</v>
      </c>
      <c r="AF28" s="45">
        <v>0</v>
      </c>
      <c r="AG28" s="45">
        <v>0</v>
      </c>
      <c r="AH28" s="45">
        <v>0</v>
      </c>
      <c r="AI28" s="45">
        <v>0</v>
      </c>
      <c r="AJ28" s="45">
        <v>0</v>
      </c>
      <c r="AK28" s="45">
        <v>0</v>
      </c>
      <c r="AL28" s="45">
        <v>0</v>
      </c>
      <c r="AM28" s="45">
        <v>0</v>
      </c>
      <c r="AN28" s="45">
        <v>0</v>
      </c>
      <c r="AO28" s="45">
        <v>0</v>
      </c>
      <c r="AP28" s="45">
        <v>0</v>
      </c>
      <c r="AQ28" s="33">
        <f t="shared" si="14"/>
        <v>153.72</v>
      </c>
      <c r="AR28" s="113"/>
      <c r="AS28" s="57">
        <v>43648</v>
      </c>
      <c r="AT28" s="1477">
        <v>0.66666666666666663</v>
      </c>
      <c r="AU28" s="1478" t="s">
        <v>94</v>
      </c>
      <c r="AV28" s="54">
        <v>10</v>
      </c>
      <c r="AW28" s="49" t="s">
        <v>75</v>
      </c>
      <c r="AX28" s="1478">
        <v>13.2</v>
      </c>
      <c r="AY28" s="1478">
        <v>195</v>
      </c>
      <c r="AZ28" s="1479">
        <v>32.200000000000003</v>
      </c>
      <c r="BA28" s="1478">
        <v>20</v>
      </c>
      <c r="BB28" s="1480">
        <v>29.7</v>
      </c>
      <c r="BC28" s="1478">
        <v>758</v>
      </c>
      <c r="BD28" s="1480">
        <v>8.9</v>
      </c>
      <c r="BE28" s="1478">
        <v>0</v>
      </c>
      <c r="BF28" s="1478">
        <v>0</v>
      </c>
      <c r="BG28" s="1478">
        <v>3</v>
      </c>
      <c r="BH28" s="1481">
        <v>0.4</v>
      </c>
      <c r="BI28" s="1482"/>
    </row>
    <row r="29" spans="1:64" ht="15.75" thickBot="1">
      <c r="A29" s="238">
        <f t="shared" si="9"/>
        <v>15.9</v>
      </c>
      <c r="B29" s="43">
        <v>43658</v>
      </c>
      <c r="C29" s="44" t="s">
        <v>82</v>
      </c>
      <c r="D29" s="44" t="s">
        <v>77</v>
      </c>
      <c r="E29" s="12"/>
      <c r="F29" s="45">
        <v>0</v>
      </c>
      <c r="G29" s="45">
        <v>0</v>
      </c>
      <c r="H29" s="45">
        <v>43.92</v>
      </c>
      <c r="I29" s="45">
        <v>0</v>
      </c>
      <c r="J29" s="45">
        <v>0</v>
      </c>
      <c r="K29" s="45">
        <f t="shared" si="10"/>
        <v>0</v>
      </c>
      <c r="L29" s="45">
        <v>0</v>
      </c>
      <c r="M29" s="45">
        <v>0</v>
      </c>
      <c r="N29" s="45">
        <v>0</v>
      </c>
      <c r="O29" s="45">
        <v>0</v>
      </c>
      <c r="P29" s="45">
        <v>0</v>
      </c>
      <c r="Q29" s="45">
        <v>0</v>
      </c>
      <c r="R29" s="45">
        <v>0</v>
      </c>
      <c r="S29" s="45">
        <f t="shared" si="11"/>
        <v>43.92</v>
      </c>
      <c r="T29" s="45">
        <v>0</v>
      </c>
      <c r="U29" s="45">
        <f t="shared" si="12"/>
        <v>0</v>
      </c>
      <c r="V29" s="45">
        <v>0</v>
      </c>
      <c r="W29" s="45">
        <v>0</v>
      </c>
      <c r="X29" s="45">
        <v>0</v>
      </c>
      <c r="Y29" s="45">
        <v>0</v>
      </c>
      <c r="Z29" s="45">
        <v>0</v>
      </c>
      <c r="AA29" s="45">
        <f t="shared" si="13"/>
        <v>0</v>
      </c>
      <c r="AB29" s="45">
        <v>0</v>
      </c>
      <c r="AC29" s="45">
        <v>0</v>
      </c>
      <c r="AD29" s="45">
        <v>0</v>
      </c>
      <c r="AE29" s="45">
        <v>0</v>
      </c>
      <c r="AF29" s="45">
        <v>0</v>
      </c>
      <c r="AG29" s="45">
        <v>0</v>
      </c>
      <c r="AH29" s="45">
        <v>0</v>
      </c>
      <c r="AI29" s="45">
        <v>0</v>
      </c>
      <c r="AJ29" s="45">
        <v>0</v>
      </c>
      <c r="AK29" s="45">
        <v>0</v>
      </c>
      <c r="AL29" s="45">
        <v>0</v>
      </c>
      <c r="AM29" s="45">
        <v>0</v>
      </c>
      <c r="AN29" s="45">
        <v>0</v>
      </c>
      <c r="AO29" s="45">
        <v>0</v>
      </c>
      <c r="AP29" s="45">
        <v>0</v>
      </c>
      <c r="AQ29" s="33">
        <f t="shared" si="14"/>
        <v>43.92</v>
      </c>
      <c r="AR29" s="113"/>
      <c r="AS29" s="57">
        <v>43658</v>
      </c>
      <c r="AT29" s="1477">
        <v>0.32291666666666669</v>
      </c>
      <c r="AU29" s="1478" t="s">
        <v>82</v>
      </c>
      <c r="AV29" s="54">
        <v>5</v>
      </c>
      <c r="AW29" s="49" t="s">
        <v>75</v>
      </c>
      <c r="AX29" s="1478">
        <v>0.6</v>
      </c>
      <c r="AY29" s="1478">
        <v>5</v>
      </c>
      <c r="AZ29" s="1479">
        <v>30.41</v>
      </c>
      <c r="BA29" s="1478">
        <v>15.9</v>
      </c>
      <c r="BB29" s="1480">
        <v>20.9</v>
      </c>
      <c r="BC29" s="1478">
        <v>759.8</v>
      </c>
      <c r="BD29" s="1480">
        <v>8</v>
      </c>
      <c r="BE29" s="1478">
        <v>0</v>
      </c>
      <c r="BF29" s="1478">
        <v>0</v>
      </c>
      <c r="BG29" s="1478">
        <v>0.5</v>
      </c>
      <c r="BH29" s="1481">
        <v>0.1</v>
      </c>
      <c r="BI29" s="1482"/>
    </row>
    <row r="30" spans="1:64" ht="15.75" thickBot="1">
      <c r="A30" s="238">
        <f t="shared" si="9"/>
        <v>14</v>
      </c>
      <c r="B30" s="56">
        <v>43564</v>
      </c>
      <c r="C30" s="44" t="s">
        <v>121</v>
      </c>
      <c r="D30" s="44" t="s">
        <v>77</v>
      </c>
      <c r="E30" s="12"/>
      <c r="F30" s="45">
        <v>164.70000000000002</v>
      </c>
      <c r="G30" s="45">
        <v>1240.74</v>
      </c>
      <c r="H30" s="45">
        <v>0</v>
      </c>
      <c r="I30" s="45">
        <v>340.38</v>
      </c>
      <c r="J30" s="45">
        <v>43.92</v>
      </c>
      <c r="K30" s="45">
        <f t="shared" si="10"/>
        <v>0</v>
      </c>
      <c r="L30" s="45">
        <v>0</v>
      </c>
      <c r="M30" s="45">
        <v>0</v>
      </c>
      <c r="N30" s="45">
        <v>0</v>
      </c>
      <c r="O30" s="45">
        <v>0</v>
      </c>
      <c r="P30" s="45">
        <v>0</v>
      </c>
      <c r="Q30" s="45">
        <v>0</v>
      </c>
      <c r="R30" s="45">
        <v>0</v>
      </c>
      <c r="S30" s="45">
        <f t="shared" si="11"/>
        <v>0</v>
      </c>
      <c r="T30" s="45">
        <v>0</v>
      </c>
      <c r="U30" s="45">
        <f t="shared" si="12"/>
        <v>0</v>
      </c>
      <c r="V30" s="45">
        <v>0</v>
      </c>
      <c r="W30" s="45">
        <v>0</v>
      </c>
      <c r="X30" s="45">
        <v>0</v>
      </c>
      <c r="Y30" s="45">
        <v>0</v>
      </c>
      <c r="Z30" s="45">
        <v>0</v>
      </c>
      <c r="AA30" s="45">
        <f t="shared" si="13"/>
        <v>0</v>
      </c>
      <c r="AB30" s="45">
        <v>0</v>
      </c>
      <c r="AC30" s="45">
        <v>0</v>
      </c>
      <c r="AD30" s="45">
        <v>0</v>
      </c>
      <c r="AE30" s="45">
        <v>0</v>
      </c>
      <c r="AF30" s="45">
        <v>0</v>
      </c>
      <c r="AG30" s="45">
        <v>0</v>
      </c>
      <c r="AH30" s="45">
        <v>0</v>
      </c>
      <c r="AI30" s="45">
        <v>0</v>
      </c>
      <c r="AJ30" s="45">
        <v>0</v>
      </c>
      <c r="AK30" s="45">
        <v>0</v>
      </c>
      <c r="AL30" s="45">
        <v>0</v>
      </c>
      <c r="AM30" s="45">
        <v>0</v>
      </c>
      <c r="AN30" s="45">
        <v>0</v>
      </c>
      <c r="AO30" s="45">
        <v>0</v>
      </c>
      <c r="AP30" s="45">
        <v>0</v>
      </c>
      <c r="AQ30" s="33">
        <f t="shared" si="14"/>
        <v>1789.7400000000002</v>
      </c>
      <c r="AR30" s="113"/>
      <c r="AS30" s="46">
        <v>43564</v>
      </c>
      <c r="AT30" s="53">
        <v>0.4375</v>
      </c>
      <c r="AU30" s="44" t="s">
        <v>121</v>
      </c>
      <c r="AV30" s="48">
        <v>10</v>
      </c>
      <c r="AW30" s="49" t="s">
        <v>75</v>
      </c>
      <c r="AX30" s="44">
        <v>10.65</v>
      </c>
      <c r="AY30" s="44">
        <v>130.69999999999999</v>
      </c>
      <c r="AZ30" s="49">
        <v>23.13</v>
      </c>
      <c r="BA30" s="44">
        <v>14</v>
      </c>
      <c r="BB30" s="50">
        <v>21.4</v>
      </c>
      <c r="BC30" s="44">
        <v>762.6</v>
      </c>
      <c r="BD30" s="50">
        <v>7.65</v>
      </c>
      <c r="BE30" s="44">
        <v>0</v>
      </c>
      <c r="BF30" s="44">
        <v>0</v>
      </c>
      <c r="BG30" s="44" t="s">
        <v>91</v>
      </c>
      <c r="BH30" s="55" t="s">
        <v>91</v>
      </c>
      <c r="BI30" s="52"/>
    </row>
    <row r="31" spans="1:64">
      <c r="A31" s="238">
        <f t="shared" si="9"/>
        <v>13.3</v>
      </c>
      <c r="B31" s="43">
        <v>43678</v>
      </c>
      <c r="C31" s="44" t="s">
        <v>121</v>
      </c>
      <c r="D31" s="44" t="s">
        <v>77</v>
      </c>
      <c r="E31" s="12"/>
      <c r="F31" s="45">
        <v>76.86</v>
      </c>
      <c r="G31" s="45">
        <v>0</v>
      </c>
      <c r="H31" s="45">
        <v>0</v>
      </c>
      <c r="I31" s="45">
        <v>0</v>
      </c>
      <c r="J31" s="45">
        <v>0</v>
      </c>
      <c r="K31" s="45">
        <f t="shared" si="10"/>
        <v>263.52</v>
      </c>
      <c r="L31" s="45">
        <v>0</v>
      </c>
      <c r="M31" s="45">
        <v>0</v>
      </c>
      <c r="N31" s="45">
        <v>0</v>
      </c>
      <c r="O31" s="45">
        <v>0</v>
      </c>
      <c r="P31" s="45">
        <v>263.52</v>
      </c>
      <c r="Q31" s="45">
        <v>0</v>
      </c>
      <c r="R31" s="45">
        <v>0</v>
      </c>
      <c r="S31" s="45">
        <f t="shared" si="11"/>
        <v>0</v>
      </c>
      <c r="T31" s="45">
        <v>0</v>
      </c>
      <c r="U31" s="45">
        <f t="shared" si="12"/>
        <v>76.86</v>
      </c>
      <c r="V31" s="45">
        <v>0</v>
      </c>
      <c r="W31" s="45">
        <v>76.86</v>
      </c>
      <c r="X31" s="45">
        <v>0</v>
      </c>
      <c r="Y31" s="45">
        <v>0</v>
      </c>
      <c r="Z31" s="45">
        <v>0</v>
      </c>
      <c r="AA31" s="45">
        <f t="shared" si="13"/>
        <v>10.98</v>
      </c>
      <c r="AB31" s="45">
        <v>0</v>
      </c>
      <c r="AC31" s="45">
        <v>10.98</v>
      </c>
      <c r="AD31" s="45">
        <v>0</v>
      </c>
      <c r="AE31" s="45">
        <v>0</v>
      </c>
      <c r="AF31" s="45">
        <v>0</v>
      </c>
      <c r="AG31" s="45">
        <v>0</v>
      </c>
      <c r="AH31" s="45">
        <v>0</v>
      </c>
      <c r="AI31" s="45">
        <v>0</v>
      </c>
      <c r="AJ31" s="45">
        <v>0</v>
      </c>
      <c r="AK31" s="45">
        <v>32.94</v>
      </c>
      <c r="AL31" s="45">
        <v>0</v>
      </c>
      <c r="AM31" s="45">
        <v>0</v>
      </c>
      <c r="AN31" s="45">
        <v>0</v>
      </c>
      <c r="AO31" s="45">
        <v>0</v>
      </c>
      <c r="AP31" s="45">
        <v>0</v>
      </c>
      <c r="AQ31" s="33">
        <f t="shared" si="14"/>
        <v>461.15999999999997</v>
      </c>
      <c r="AR31" s="113"/>
      <c r="AS31" s="46">
        <v>43678</v>
      </c>
      <c r="AT31" s="53">
        <v>0.63888888888888895</v>
      </c>
      <c r="AU31" s="44" t="s">
        <v>121</v>
      </c>
      <c r="AV31" s="54">
        <v>10</v>
      </c>
      <c r="AW31" s="49" t="s">
        <v>75</v>
      </c>
      <c r="AX31" s="44">
        <v>13.2</v>
      </c>
      <c r="AY31" s="44">
        <v>196</v>
      </c>
      <c r="AZ31" s="49">
        <v>22.33</v>
      </c>
      <c r="BA31" s="44">
        <v>13.3</v>
      </c>
      <c r="BB31" s="50">
        <v>32.6</v>
      </c>
      <c r="BC31" s="44">
        <v>759.5</v>
      </c>
      <c r="BD31" s="50">
        <v>7.6</v>
      </c>
      <c r="BE31" s="44">
        <v>0</v>
      </c>
      <c r="BF31" s="44">
        <v>0</v>
      </c>
      <c r="BG31" s="44">
        <v>1</v>
      </c>
      <c r="BH31" s="55">
        <v>0.4</v>
      </c>
      <c r="BI31" s="52"/>
    </row>
    <row r="32" spans="1:64" s="13" customFormat="1" ht="18.75">
      <c r="A32" s="413"/>
      <c r="B32" s="413"/>
      <c r="C32" s="214" t="s">
        <v>219</v>
      </c>
      <c r="D32" s="1530"/>
      <c r="E32" s="1531">
        <v>0</v>
      </c>
      <c r="F32" s="215">
        <f>AVERAGE(F16:F31)</f>
        <v>401.4562499999999</v>
      </c>
      <c r="G32" s="215">
        <f t="shared" ref="G32:AJ32" si="15">AVERAGE(G16:G31)</f>
        <v>186.66</v>
      </c>
      <c r="H32" s="215">
        <f t="shared" si="15"/>
        <v>6.8625000000000007</v>
      </c>
      <c r="I32" s="215">
        <f t="shared" si="15"/>
        <v>21.27375</v>
      </c>
      <c r="J32" s="215">
        <f t="shared" si="15"/>
        <v>31.567500000000003</v>
      </c>
      <c r="K32" s="215"/>
      <c r="L32" s="241">
        <f t="shared" si="15"/>
        <v>0</v>
      </c>
      <c r="M32" s="215">
        <f t="shared" si="15"/>
        <v>7.5487500000000001</v>
      </c>
      <c r="N32" s="215">
        <f t="shared" si="15"/>
        <v>2.0587499999999999</v>
      </c>
      <c r="O32" s="241">
        <f t="shared" si="15"/>
        <v>0</v>
      </c>
      <c r="P32" s="215">
        <f t="shared" si="15"/>
        <v>18.528749999999999</v>
      </c>
      <c r="Q32" s="241">
        <f t="shared" si="15"/>
        <v>0</v>
      </c>
      <c r="R32" s="215">
        <f t="shared" si="15"/>
        <v>2.7450000000000001</v>
      </c>
      <c r="S32" s="215"/>
      <c r="T32" s="241">
        <f t="shared" si="15"/>
        <v>0</v>
      </c>
      <c r="U32" s="215"/>
      <c r="V32" s="215">
        <f t="shared" si="15"/>
        <v>3.4312500000000004</v>
      </c>
      <c r="W32" s="215">
        <f t="shared" si="15"/>
        <v>180.48375000000001</v>
      </c>
      <c r="X32" s="241">
        <f t="shared" si="15"/>
        <v>4.1175000000000006</v>
      </c>
      <c r="Y32" s="241">
        <f t="shared" si="15"/>
        <v>0</v>
      </c>
      <c r="Z32" s="241">
        <f t="shared" si="15"/>
        <v>0</v>
      </c>
      <c r="AA32" s="241"/>
      <c r="AB32" s="241">
        <f t="shared" si="15"/>
        <v>0.68625000000000003</v>
      </c>
      <c r="AC32" s="241">
        <f t="shared" si="15"/>
        <v>0.68625000000000003</v>
      </c>
      <c r="AD32" s="241">
        <f t="shared" si="15"/>
        <v>0</v>
      </c>
      <c r="AE32" s="241">
        <f t="shared" si="15"/>
        <v>0</v>
      </c>
      <c r="AF32" s="241">
        <f t="shared" si="15"/>
        <v>0</v>
      </c>
      <c r="AG32" s="241">
        <f t="shared" si="15"/>
        <v>0</v>
      </c>
      <c r="AH32" s="241">
        <f t="shared" si="15"/>
        <v>0</v>
      </c>
      <c r="AI32" s="241">
        <f t="shared" si="15"/>
        <v>0</v>
      </c>
      <c r="AJ32" s="241">
        <f t="shared" si="15"/>
        <v>0</v>
      </c>
      <c r="AK32" s="241">
        <f t="shared" ref="AK32:AP32" si="16">AVERAGE(AK16:AK31)</f>
        <v>2.0587499999999999</v>
      </c>
      <c r="AL32" s="241">
        <f t="shared" si="16"/>
        <v>0</v>
      </c>
      <c r="AM32" s="241">
        <f t="shared" si="16"/>
        <v>0</v>
      </c>
      <c r="AN32" s="241">
        <f t="shared" si="16"/>
        <v>0</v>
      </c>
      <c r="AO32" s="241">
        <f t="shared" si="16"/>
        <v>0</v>
      </c>
      <c r="AP32" s="241">
        <f t="shared" si="16"/>
        <v>0</v>
      </c>
      <c r="AQ32" s="734">
        <f>SUM(AQ16:AQ31)</f>
        <v>13922.639999999998</v>
      </c>
      <c r="AR32" s="163"/>
      <c r="AS32" s="413"/>
      <c r="AT32" s="413"/>
      <c r="AU32" s="413"/>
      <c r="AV32" s="413"/>
      <c r="AW32" s="413"/>
      <c r="AX32" s="413"/>
      <c r="AY32" s="413"/>
      <c r="AZ32" s="413"/>
      <c r="BA32" s="413"/>
      <c r="BB32" s="413"/>
      <c r="BC32" s="413"/>
      <c r="BD32" s="413"/>
      <c r="BE32" s="413"/>
      <c r="BF32" s="413"/>
      <c r="BG32" s="413"/>
      <c r="BH32" s="413"/>
      <c r="BI32" s="413"/>
      <c r="BJ32" s="413"/>
      <c r="BK32" s="413"/>
      <c r="BL32" s="413"/>
    </row>
    <row r="33" spans="1:64" s="13" customFormat="1" ht="16.5" thickBot="1">
      <c r="A33" s="413"/>
      <c r="B33" s="413"/>
      <c r="C33" s="413"/>
      <c r="D33" s="413"/>
      <c r="E33" s="413"/>
      <c r="F33" s="413"/>
      <c r="G33" s="413"/>
      <c r="H33" s="413"/>
      <c r="I33" s="413"/>
      <c r="J33" s="413"/>
      <c r="K33" s="413"/>
      <c r="L33" s="413"/>
      <c r="M33" s="413"/>
      <c r="N33" s="413"/>
      <c r="O33" s="413"/>
      <c r="P33" s="413"/>
      <c r="Q33" s="413"/>
      <c r="R33" s="413"/>
      <c r="S33" s="413"/>
      <c r="T33" s="413"/>
      <c r="U33" s="413"/>
      <c r="V33" s="413"/>
      <c r="W33" s="413"/>
      <c r="X33" s="413"/>
      <c r="Y33" s="413"/>
      <c r="Z33" s="413"/>
      <c r="AA33" s="413"/>
      <c r="AB33" s="413"/>
      <c r="AC33" s="413"/>
      <c r="AD33" s="413"/>
      <c r="AE33" s="413"/>
      <c r="AF33" s="413"/>
      <c r="AG33" s="413"/>
      <c r="AH33" s="413"/>
      <c r="AI33" s="413"/>
      <c r="AJ33" s="413"/>
      <c r="AK33" s="413"/>
      <c r="AL33" s="413"/>
      <c r="AM33" s="413"/>
      <c r="AN33" s="413"/>
      <c r="AO33" s="413"/>
      <c r="AP33" s="413"/>
      <c r="AQ33" s="413"/>
      <c r="AR33" s="163"/>
      <c r="AS33" s="413"/>
      <c r="AT33" s="413"/>
      <c r="AU33" s="413"/>
      <c r="AV33" s="413"/>
      <c r="AW33" s="413"/>
      <c r="AX33" s="413"/>
      <c r="AY33" s="413"/>
      <c r="AZ33" s="413"/>
      <c r="BA33" s="413"/>
      <c r="BB33" s="413"/>
      <c r="BC33" s="413"/>
      <c r="BD33" s="413"/>
      <c r="BE33" s="413"/>
      <c r="BF33" s="413"/>
      <c r="BG33" s="413"/>
      <c r="BH33" s="413"/>
      <c r="BI33" s="413"/>
      <c r="BJ33" s="413"/>
      <c r="BK33" s="413"/>
      <c r="BL33" s="413"/>
    </row>
    <row r="34" spans="1:64" ht="15.75" thickBot="1">
      <c r="A34" s="238">
        <f t="shared" ref="A34:A40" si="17">BA34</f>
        <v>9.6999999999999993</v>
      </c>
      <c r="B34" s="43">
        <v>43767</v>
      </c>
      <c r="C34" s="44" t="s">
        <v>86</v>
      </c>
      <c r="D34" s="44" t="s">
        <v>77</v>
      </c>
      <c r="E34" s="12"/>
      <c r="F34" s="45">
        <v>54.900000000000006</v>
      </c>
      <c r="G34" s="45">
        <v>0</v>
      </c>
      <c r="H34" s="45">
        <v>0</v>
      </c>
      <c r="I34" s="45">
        <v>0</v>
      </c>
      <c r="J34" s="45">
        <v>0</v>
      </c>
      <c r="K34" s="45">
        <f t="shared" ref="K34:K40" si="18">SUM(L34:Q34)</f>
        <v>43.92</v>
      </c>
      <c r="L34" s="45">
        <v>0</v>
      </c>
      <c r="M34" s="45">
        <v>43.92</v>
      </c>
      <c r="N34" s="45">
        <v>0</v>
      </c>
      <c r="O34" s="45">
        <v>0</v>
      </c>
      <c r="P34" s="45">
        <v>0</v>
      </c>
      <c r="Q34" s="45">
        <v>0</v>
      </c>
      <c r="R34" s="45">
        <v>0</v>
      </c>
      <c r="S34" s="45">
        <f t="shared" ref="S34:S40" si="19">H34+T34</f>
        <v>0</v>
      </c>
      <c r="T34" s="45">
        <v>0</v>
      </c>
      <c r="U34" s="45">
        <f t="shared" ref="U34:U40" si="20">SUM(V34:X34)</f>
        <v>0</v>
      </c>
      <c r="V34" s="45">
        <v>0</v>
      </c>
      <c r="W34" s="45">
        <v>0</v>
      </c>
      <c r="X34" s="45">
        <v>0</v>
      </c>
      <c r="Y34" s="45">
        <v>0</v>
      </c>
      <c r="Z34" s="45">
        <v>0</v>
      </c>
      <c r="AA34" s="45">
        <f t="shared" ref="AA34:AA40" si="21">SUM(AB34:AJ34)</f>
        <v>0</v>
      </c>
      <c r="AB34" s="45">
        <v>0</v>
      </c>
      <c r="AC34" s="45">
        <v>0</v>
      </c>
      <c r="AD34" s="45">
        <v>0</v>
      </c>
      <c r="AE34" s="45">
        <v>0</v>
      </c>
      <c r="AF34" s="45">
        <v>0</v>
      </c>
      <c r="AG34" s="45">
        <v>0</v>
      </c>
      <c r="AH34" s="45">
        <v>0</v>
      </c>
      <c r="AI34" s="45">
        <v>0</v>
      </c>
      <c r="AJ34" s="45">
        <v>0</v>
      </c>
      <c r="AK34" s="45">
        <v>0</v>
      </c>
      <c r="AL34" s="45">
        <v>0</v>
      </c>
      <c r="AM34" s="45">
        <v>0</v>
      </c>
      <c r="AN34" s="45">
        <v>0</v>
      </c>
      <c r="AO34" s="45">
        <v>0</v>
      </c>
      <c r="AP34" s="45">
        <v>0</v>
      </c>
      <c r="AQ34" s="33">
        <f t="shared" ref="AQ34:AQ40" si="22">SUM(F34:AP34)-AA34-K34-U34-S34</f>
        <v>98.820000000000007</v>
      </c>
      <c r="AR34" s="113"/>
      <c r="AS34" s="46">
        <v>43767</v>
      </c>
      <c r="AT34" s="53">
        <v>0.5625</v>
      </c>
      <c r="AU34" s="44" t="s">
        <v>86</v>
      </c>
      <c r="AV34" s="54">
        <v>10</v>
      </c>
      <c r="AW34" s="49" t="s">
        <v>75</v>
      </c>
      <c r="AX34" s="44">
        <v>4.5</v>
      </c>
      <c r="AY34" s="44">
        <v>52</v>
      </c>
      <c r="AZ34" s="49">
        <v>16.52</v>
      </c>
      <c r="BA34" s="44">
        <v>9.6999999999999993</v>
      </c>
      <c r="BB34" s="50">
        <v>20.8</v>
      </c>
      <c r="BC34" s="44">
        <v>757.7</v>
      </c>
      <c r="BD34" s="50">
        <v>7.31</v>
      </c>
      <c r="BE34" s="44">
        <v>0</v>
      </c>
      <c r="BF34" s="44">
        <v>0</v>
      </c>
      <c r="BG34" s="44">
        <v>1</v>
      </c>
      <c r="BH34" s="55">
        <v>0.4</v>
      </c>
      <c r="BI34" s="52"/>
    </row>
    <row r="35" spans="1:64" ht="15.75" thickBot="1">
      <c r="A35" s="238">
        <f t="shared" si="17"/>
        <v>7.9</v>
      </c>
      <c r="B35" s="56">
        <v>43647</v>
      </c>
      <c r="C35" s="44" t="s">
        <v>121</v>
      </c>
      <c r="D35" s="44" t="s">
        <v>77</v>
      </c>
      <c r="E35" s="12"/>
      <c r="F35" s="45">
        <v>0</v>
      </c>
      <c r="G35" s="45">
        <v>0</v>
      </c>
      <c r="H35" s="45">
        <v>21.96</v>
      </c>
      <c r="I35" s="45">
        <v>0</v>
      </c>
      <c r="J35" s="45">
        <v>10.98</v>
      </c>
      <c r="K35" s="45">
        <f t="shared" si="18"/>
        <v>0</v>
      </c>
      <c r="L35" s="45">
        <v>0</v>
      </c>
      <c r="M35" s="45">
        <v>0</v>
      </c>
      <c r="N35" s="45">
        <v>0</v>
      </c>
      <c r="O35" s="45">
        <v>0</v>
      </c>
      <c r="P35" s="45">
        <v>0</v>
      </c>
      <c r="Q35" s="45">
        <v>0</v>
      </c>
      <c r="R35" s="45">
        <v>0</v>
      </c>
      <c r="S35" s="45">
        <f t="shared" si="19"/>
        <v>21.96</v>
      </c>
      <c r="T35" s="45">
        <v>0</v>
      </c>
      <c r="U35" s="45">
        <f t="shared" si="20"/>
        <v>0</v>
      </c>
      <c r="V35" s="45">
        <v>0</v>
      </c>
      <c r="W35" s="45">
        <v>0</v>
      </c>
      <c r="X35" s="45">
        <v>0</v>
      </c>
      <c r="Y35" s="45">
        <v>0</v>
      </c>
      <c r="Z35" s="45">
        <v>0</v>
      </c>
      <c r="AA35" s="45">
        <f t="shared" si="21"/>
        <v>0</v>
      </c>
      <c r="AB35" s="45">
        <v>0</v>
      </c>
      <c r="AC35" s="45">
        <v>0</v>
      </c>
      <c r="AD35" s="45">
        <v>0</v>
      </c>
      <c r="AE35" s="45">
        <v>0</v>
      </c>
      <c r="AF35" s="45">
        <v>0</v>
      </c>
      <c r="AG35" s="45">
        <v>0</v>
      </c>
      <c r="AH35" s="45">
        <v>0</v>
      </c>
      <c r="AI35" s="45">
        <v>0</v>
      </c>
      <c r="AJ35" s="45">
        <v>0</v>
      </c>
      <c r="AK35" s="45">
        <v>0</v>
      </c>
      <c r="AL35" s="45">
        <v>0</v>
      </c>
      <c r="AM35" s="45">
        <v>0</v>
      </c>
      <c r="AN35" s="45">
        <v>0</v>
      </c>
      <c r="AO35" s="45">
        <v>0</v>
      </c>
      <c r="AP35" s="45">
        <v>0</v>
      </c>
      <c r="AQ35" s="33">
        <f t="shared" si="22"/>
        <v>32.94</v>
      </c>
      <c r="AR35" s="113"/>
      <c r="AS35" s="57">
        <v>43647</v>
      </c>
      <c r="AT35" s="1477">
        <v>0.39583333333333331</v>
      </c>
      <c r="AU35" s="1478" t="s">
        <v>121</v>
      </c>
      <c r="AV35" s="54">
        <v>10</v>
      </c>
      <c r="AW35" s="49" t="s">
        <v>75</v>
      </c>
      <c r="AX35" s="1478">
        <v>7.8</v>
      </c>
      <c r="AY35" s="1478">
        <v>101</v>
      </c>
      <c r="AZ35" s="1479">
        <v>13.69</v>
      </c>
      <c r="BA35" s="1478">
        <v>7.9</v>
      </c>
      <c r="BB35" s="1480">
        <v>26.2</v>
      </c>
      <c r="BC35" s="1478">
        <v>759.2</v>
      </c>
      <c r="BD35" s="1480">
        <v>7.5</v>
      </c>
      <c r="BE35" s="1478">
        <v>0</v>
      </c>
      <c r="BF35" s="1478">
        <v>1</v>
      </c>
      <c r="BG35" s="1478">
        <v>2.5</v>
      </c>
      <c r="BH35" s="1481">
        <v>0.2</v>
      </c>
      <c r="BI35" s="1482"/>
    </row>
    <row r="36" spans="1:64" ht="15.75" thickBot="1">
      <c r="A36" s="238">
        <f t="shared" si="17"/>
        <v>5.7</v>
      </c>
      <c r="B36" s="56">
        <v>43678</v>
      </c>
      <c r="C36" s="44" t="s">
        <v>128</v>
      </c>
      <c r="D36" s="44" t="s">
        <v>77</v>
      </c>
      <c r="E36" s="12"/>
      <c r="F36" s="45">
        <v>0</v>
      </c>
      <c r="G36" s="45">
        <v>0</v>
      </c>
      <c r="H36" s="45">
        <v>0</v>
      </c>
      <c r="I36" s="45">
        <v>0</v>
      </c>
      <c r="J36" s="45">
        <v>0</v>
      </c>
      <c r="K36" s="45">
        <f t="shared" si="18"/>
        <v>10.98</v>
      </c>
      <c r="L36" s="45">
        <v>0</v>
      </c>
      <c r="M36" s="45">
        <v>10.98</v>
      </c>
      <c r="N36" s="45">
        <v>0</v>
      </c>
      <c r="O36" s="45">
        <v>0</v>
      </c>
      <c r="P36" s="45">
        <v>0</v>
      </c>
      <c r="Q36" s="45">
        <v>0</v>
      </c>
      <c r="R36" s="45">
        <v>0</v>
      </c>
      <c r="S36" s="45">
        <f t="shared" si="19"/>
        <v>0</v>
      </c>
      <c r="T36" s="45">
        <v>0</v>
      </c>
      <c r="U36" s="45">
        <f t="shared" si="20"/>
        <v>0</v>
      </c>
      <c r="V36" s="45">
        <v>0</v>
      </c>
      <c r="W36" s="45">
        <v>0</v>
      </c>
      <c r="X36" s="45">
        <v>0</v>
      </c>
      <c r="Y36" s="45">
        <v>0</v>
      </c>
      <c r="Z36" s="45">
        <v>109.80000000000001</v>
      </c>
      <c r="AA36" s="45">
        <f t="shared" si="21"/>
        <v>0</v>
      </c>
      <c r="AB36" s="45">
        <v>0</v>
      </c>
      <c r="AC36" s="45">
        <v>0</v>
      </c>
      <c r="AD36" s="45">
        <v>0</v>
      </c>
      <c r="AE36" s="45">
        <v>0</v>
      </c>
      <c r="AF36" s="45">
        <v>0</v>
      </c>
      <c r="AG36" s="45">
        <v>0</v>
      </c>
      <c r="AH36" s="45">
        <v>0</v>
      </c>
      <c r="AI36" s="45">
        <v>0</v>
      </c>
      <c r="AJ36" s="45">
        <v>0</v>
      </c>
      <c r="AK36" s="45">
        <v>0</v>
      </c>
      <c r="AL36" s="45">
        <v>0</v>
      </c>
      <c r="AM36" s="45">
        <v>0</v>
      </c>
      <c r="AN36" s="45">
        <v>0</v>
      </c>
      <c r="AO36" s="45">
        <v>10.98</v>
      </c>
      <c r="AP36" s="45">
        <v>0</v>
      </c>
      <c r="AQ36" s="33">
        <f t="shared" si="22"/>
        <v>131.76000000000002</v>
      </c>
      <c r="AR36" s="113"/>
      <c r="AS36" s="46">
        <v>43678</v>
      </c>
      <c r="AT36" s="53">
        <v>0.59722222222222221</v>
      </c>
      <c r="AU36" s="44" t="s">
        <v>128</v>
      </c>
      <c r="AV36" s="54">
        <v>10</v>
      </c>
      <c r="AW36" s="49" t="s">
        <v>75</v>
      </c>
      <c r="AX36" s="44">
        <v>12.9</v>
      </c>
      <c r="AY36" s="44">
        <v>179</v>
      </c>
      <c r="AZ36" s="49">
        <v>10.17</v>
      </c>
      <c r="BA36" s="44">
        <v>5.7</v>
      </c>
      <c r="BB36" s="50">
        <v>31</v>
      </c>
      <c r="BC36" s="44">
        <v>760.2</v>
      </c>
      <c r="BD36" s="50">
        <v>8.6</v>
      </c>
      <c r="BE36" s="44">
        <v>0</v>
      </c>
      <c r="BF36" s="44">
        <v>0</v>
      </c>
      <c r="BG36" s="44">
        <v>1</v>
      </c>
      <c r="BH36" s="55">
        <v>0.6</v>
      </c>
      <c r="BI36" s="52"/>
    </row>
    <row r="37" spans="1:64" ht="15.75" thickBot="1">
      <c r="A37" s="238">
        <f t="shared" si="17"/>
        <v>3.8</v>
      </c>
      <c r="B37" s="56">
        <v>43680</v>
      </c>
      <c r="C37" s="44" t="s">
        <v>86</v>
      </c>
      <c r="D37" s="44" t="s">
        <v>77</v>
      </c>
      <c r="E37" s="12"/>
      <c r="F37" s="45">
        <v>0</v>
      </c>
      <c r="G37" s="45">
        <v>21.96</v>
      </c>
      <c r="H37" s="45">
        <v>0</v>
      </c>
      <c r="I37" s="45">
        <v>10.98</v>
      </c>
      <c r="J37" s="45">
        <v>0</v>
      </c>
      <c r="K37" s="45">
        <f t="shared" si="18"/>
        <v>54.900000000000006</v>
      </c>
      <c r="L37" s="45">
        <v>0</v>
      </c>
      <c r="M37" s="45">
        <v>54.900000000000006</v>
      </c>
      <c r="N37" s="45">
        <v>0</v>
      </c>
      <c r="O37" s="45">
        <v>0</v>
      </c>
      <c r="P37" s="45">
        <v>0</v>
      </c>
      <c r="Q37" s="45">
        <v>0</v>
      </c>
      <c r="R37" s="45">
        <v>0</v>
      </c>
      <c r="S37" s="45">
        <f t="shared" si="19"/>
        <v>0</v>
      </c>
      <c r="T37" s="45">
        <v>0</v>
      </c>
      <c r="U37" s="45">
        <f t="shared" si="20"/>
        <v>0</v>
      </c>
      <c r="V37" s="45">
        <v>0</v>
      </c>
      <c r="W37" s="45">
        <v>0</v>
      </c>
      <c r="X37" s="45">
        <v>0</v>
      </c>
      <c r="Y37" s="45">
        <v>0</v>
      </c>
      <c r="Z37" s="45">
        <v>0</v>
      </c>
      <c r="AA37" s="45">
        <f t="shared" si="21"/>
        <v>0</v>
      </c>
      <c r="AB37" s="45">
        <v>0</v>
      </c>
      <c r="AC37" s="45">
        <v>0</v>
      </c>
      <c r="AD37" s="45">
        <v>0</v>
      </c>
      <c r="AE37" s="45">
        <v>0</v>
      </c>
      <c r="AF37" s="45">
        <v>0</v>
      </c>
      <c r="AG37" s="45">
        <v>0</v>
      </c>
      <c r="AH37" s="45">
        <v>0</v>
      </c>
      <c r="AI37" s="45">
        <v>0</v>
      </c>
      <c r="AJ37" s="45">
        <v>0</v>
      </c>
      <c r="AK37" s="45">
        <v>0</v>
      </c>
      <c r="AL37" s="45">
        <v>0</v>
      </c>
      <c r="AM37" s="45">
        <v>0</v>
      </c>
      <c r="AN37" s="45">
        <v>0</v>
      </c>
      <c r="AO37" s="45">
        <v>0</v>
      </c>
      <c r="AP37" s="45">
        <v>0</v>
      </c>
      <c r="AQ37" s="33">
        <f t="shared" si="22"/>
        <v>87.84</v>
      </c>
      <c r="AR37" s="113"/>
      <c r="AS37" s="46">
        <v>43680</v>
      </c>
      <c r="AT37" s="53">
        <v>0.42708333333333331</v>
      </c>
      <c r="AU37" s="44" t="s">
        <v>86</v>
      </c>
      <c r="AV37" s="54">
        <v>10</v>
      </c>
      <c r="AW37" s="49" t="s">
        <v>75</v>
      </c>
      <c r="AX37" s="44">
        <v>3.7</v>
      </c>
      <c r="AY37" s="44">
        <v>45</v>
      </c>
      <c r="AZ37" s="49">
        <v>6.96</v>
      </c>
      <c r="BA37" s="44">
        <v>3.8</v>
      </c>
      <c r="BB37" s="50">
        <v>24.5</v>
      </c>
      <c r="BC37" s="44">
        <v>759.5</v>
      </c>
      <c r="BD37" s="50">
        <v>7</v>
      </c>
      <c r="BE37" s="44" t="s">
        <v>91</v>
      </c>
      <c r="BF37" s="44" t="s">
        <v>91</v>
      </c>
      <c r="BG37" s="44">
        <v>0.5</v>
      </c>
      <c r="BH37" s="55">
        <v>0.5</v>
      </c>
      <c r="BI37" s="52"/>
    </row>
    <row r="38" spans="1:64" ht="15.75" thickBot="1">
      <c r="A38" s="238">
        <f t="shared" si="17"/>
        <v>3.1</v>
      </c>
      <c r="B38" s="43">
        <v>43643</v>
      </c>
      <c r="C38" s="44" t="s">
        <v>118</v>
      </c>
      <c r="D38" s="44" t="s">
        <v>77</v>
      </c>
      <c r="E38" s="12"/>
      <c r="F38" s="45">
        <v>142.74</v>
      </c>
      <c r="G38" s="45">
        <v>54.900000000000006</v>
      </c>
      <c r="H38" s="45">
        <v>0</v>
      </c>
      <c r="I38" s="45">
        <v>10.98</v>
      </c>
      <c r="J38" s="45">
        <v>241.56</v>
      </c>
      <c r="K38" s="45">
        <f t="shared" si="18"/>
        <v>10.98</v>
      </c>
      <c r="L38" s="45">
        <v>0</v>
      </c>
      <c r="M38" s="45">
        <v>10.98</v>
      </c>
      <c r="N38" s="45">
        <v>0</v>
      </c>
      <c r="O38" s="45">
        <v>0</v>
      </c>
      <c r="P38" s="45">
        <v>0</v>
      </c>
      <c r="Q38" s="45">
        <v>0</v>
      </c>
      <c r="R38" s="45">
        <v>0</v>
      </c>
      <c r="S38" s="45">
        <f t="shared" si="19"/>
        <v>0</v>
      </c>
      <c r="T38" s="45">
        <v>0</v>
      </c>
      <c r="U38" s="45">
        <f t="shared" si="20"/>
        <v>0</v>
      </c>
      <c r="V38" s="45">
        <v>0</v>
      </c>
      <c r="W38" s="45">
        <v>0</v>
      </c>
      <c r="X38" s="45">
        <v>0</v>
      </c>
      <c r="Y38" s="45">
        <v>0</v>
      </c>
      <c r="Z38" s="45">
        <v>0</v>
      </c>
      <c r="AA38" s="45">
        <f t="shared" si="21"/>
        <v>0</v>
      </c>
      <c r="AB38" s="45">
        <v>0</v>
      </c>
      <c r="AC38" s="45">
        <v>0</v>
      </c>
      <c r="AD38" s="45">
        <v>0</v>
      </c>
      <c r="AE38" s="45">
        <v>0</v>
      </c>
      <c r="AF38" s="45">
        <v>0</v>
      </c>
      <c r="AG38" s="45">
        <v>0</v>
      </c>
      <c r="AH38" s="45">
        <v>0</v>
      </c>
      <c r="AI38" s="45">
        <v>0</v>
      </c>
      <c r="AJ38" s="45">
        <v>0</v>
      </c>
      <c r="AK38" s="45">
        <v>0</v>
      </c>
      <c r="AL38" s="45">
        <v>0</v>
      </c>
      <c r="AM38" s="45">
        <v>0</v>
      </c>
      <c r="AN38" s="45">
        <v>0</v>
      </c>
      <c r="AO38" s="45">
        <v>43.92</v>
      </c>
      <c r="AP38" s="45">
        <v>0</v>
      </c>
      <c r="AQ38" s="33">
        <f t="shared" si="22"/>
        <v>505.08000000000004</v>
      </c>
      <c r="AR38" s="113"/>
      <c r="AS38" s="57">
        <v>43643</v>
      </c>
      <c r="AT38" s="1477">
        <v>0.46875</v>
      </c>
      <c r="AU38" s="1478" t="s">
        <v>118</v>
      </c>
      <c r="AV38" s="54">
        <v>5</v>
      </c>
      <c r="AW38" s="66" t="s">
        <v>75</v>
      </c>
      <c r="AX38" s="1478">
        <v>3.8</v>
      </c>
      <c r="AY38" s="1478">
        <v>42</v>
      </c>
      <c r="AZ38" s="1479">
        <v>5.61</v>
      </c>
      <c r="BA38" s="1478">
        <v>3.1</v>
      </c>
      <c r="BB38" s="1480">
        <v>20.6</v>
      </c>
      <c r="BC38" s="1478">
        <v>763.1</v>
      </c>
      <c r="BD38" s="1480">
        <v>6.5</v>
      </c>
      <c r="BE38" s="54">
        <v>0</v>
      </c>
      <c r="BF38" s="54">
        <v>0</v>
      </c>
      <c r="BG38" s="54">
        <v>1.5</v>
      </c>
      <c r="BH38" s="60">
        <v>7.0000000000000007E-2</v>
      </c>
      <c r="BI38" s="1482" t="s">
        <v>140</v>
      </c>
    </row>
    <row r="39" spans="1:64" ht="15.75" thickBot="1">
      <c r="A39" s="238">
        <f t="shared" si="17"/>
        <v>3.1</v>
      </c>
      <c r="B39" s="43">
        <v>43759</v>
      </c>
      <c r="C39" s="44" t="s">
        <v>121</v>
      </c>
      <c r="D39" s="44" t="s">
        <v>77</v>
      </c>
      <c r="E39" s="12"/>
      <c r="F39" s="45">
        <v>32.94</v>
      </c>
      <c r="G39" s="45">
        <v>0</v>
      </c>
      <c r="H39" s="45">
        <v>0</v>
      </c>
      <c r="I39" s="45">
        <v>0</v>
      </c>
      <c r="J39" s="45">
        <v>0</v>
      </c>
      <c r="K39" s="45">
        <f t="shared" si="18"/>
        <v>32.94</v>
      </c>
      <c r="L39" s="45">
        <v>0</v>
      </c>
      <c r="M39" s="45">
        <v>32.94</v>
      </c>
      <c r="N39" s="45">
        <v>0</v>
      </c>
      <c r="O39" s="45">
        <v>0</v>
      </c>
      <c r="P39" s="45">
        <v>0</v>
      </c>
      <c r="Q39" s="45">
        <v>0</v>
      </c>
      <c r="R39" s="45">
        <v>0</v>
      </c>
      <c r="S39" s="45">
        <f t="shared" si="19"/>
        <v>0</v>
      </c>
      <c r="T39" s="45">
        <v>0</v>
      </c>
      <c r="U39" s="45">
        <f t="shared" si="20"/>
        <v>0</v>
      </c>
      <c r="V39" s="45">
        <v>0</v>
      </c>
      <c r="W39" s="45">
        <v>0</v>
      </c>
      <c r="X39" s="45">
        <v>0</v>
      </c>
      <c r="Y39" s="45">
        <v>0</v>
      </c>
      <c r="Z39" s="45">
        <v>0</v>
      </c>
      <c r="AA39" s="45">
        <f t="shared" si="21"/>
        <v>0</v>
      </c>
      <c r="AB39" s="45">
        <v>0</v>
      </c>
      <c r="AC39" s="45">
        <v>0</v>
      </c>
      <c r="AD39" s="45">
        <v>0</v>
      </c>
      <c r="AE39" s="45">
        <v>0</v>
      </c>
      <c r="AF39" s="45">
        <v>0</v>
      </c>
      <c r="AG39" s="45">
        <v>0</v>
      </c>
      <c r="AH39" s="45">
        <v>0</v>
      </c>
      <c r="AI39" s="45">
        <v>0</v>
      </c>
      <c r="AJ39" s="45">
        <v>0</v>
      </c>
      <c r="AK39" s="45">
        <v>0</v>
      </c>
      <c r="AL39" s="45">
        <v>0</v>
      </c>
      <c r="AM39" s="45">
        <v>0</v>
      </c>
      <c r="AN39" s="45">
        <v>0</v>
      </c>
      <c r="AO39" s="45">
        <v>0</v>
      </c>
      <c r="AP39" s="45">
        <v>0</v>
      </c>
      <c r="AQ39" s="33">
        <f t="shared" si="22"/>
        <v>65.88</v>
      </c>
      <c r="AR39" s="113"/>
      <c r="AS39" s="46">
        <v>43759</v>
      </c>
      <c r="AT39" s="53">
        <v>0.61458333333333337</v>
      </c>
      <c r="AU39" s="44" t="s">
        <v>121</v>
      </c>
      <c r="AV39" s="54">
        <v>10</v>
      </c>
      <c r="AW39" s="49" t="s">
        <v>75</v>
      </c>
      <c r="AX39" s="44">
        <v>21.6</v>
      </c>
      <c r="AY39" s="44">
        <v>252</v>
      </c>
      <c r="AZ39" s="49">
        <v>5.67</v>
      </c>
      <c r="BA39" s="44">
        <v>3.1</v>
      </c>
      <c r="BB39" s="50">
        <v>22</v>
      </c>
      <c r="BC39" s="44">
        <v>759.6</v>
      </c>
      <c r="BD39" s="50">
        <v>7.6</v>
      </c>
      <c r="BE39" s="44">
        <v>0</v>
      </c>
      <c r="BF39" s="44">
        <v>0</v>
      </c>
      <c r="BG39" s="44">
        <v>1</v>
      </c>
      <c r="BH39" s="55">
        <v>0.4</v>
      </c>
      <c r="BI39" s="52"/>
    </row>
    <row r="40" spans="1:64">
      <c r="A40" s="238">
        <f t="shared" si="17"/>
        <v>2.7</v>
      </c>
      <c r="B40" s="56">
        <v>43657</v>
      </c>
      <c r="C40" s="44" t="s">
        <v>86</v>
      </c>
      <c r="D40" s="44" t="s">
        <v>77</v>
      </c>
      <c r="E40" s="12"/>
      <c r="F40" s="45">
        <v>10.98</v>
      </c>
      <c r="G40" s="45">
        <v>0</v>
      </c>
      <c r="H40" s="45">
        <v>10.98</v>
      </c>
      <c r="I40" s="45">
        <v>21.96</v>
      </c>
      <c r="J40" s="45">
        <v>0</v>
      </c>
      <c r="K40" s="45">
        <f t="shared" si="18"/>
        <v>0</v>
      </c>
      <c r="L40" s="45">
        <v>0</v>
      </c>
      <c r="M40" s="45">
        <v>0</v>
      </c>
      <c r="N40" s="45">
        <v>0</v>
      </c>
      <c r="O40" s="45">
        <v>0</v>
      </c>
      <c r="P40" s="45">
        <v>0</v>
      </c>
      <c r="Q40" s="45">
        <v>0</v>
      </c>
      <c r="R40" s="45">
        <v>0</v>
      </c>
      <c r="S40" s="45">
        <f t="shared" si="19"/>
        <v>10.98</v>
      </c>
      <c r="T40" s="45">
        <v>0</v>
      </c>
      <c r="U40" s="45">
        <f t="shared" si="20"/>
        <v>0</v>
      </c>
      <c r="V40" s="45">
        <v>0</v>
      </c>
      <c r="W40" s="45">
        <v>0</v>
      </c>
      <c r="X40" s="45">
        <v>0</v>
      </c>
      <c r="Y40" s="45">
        <v>0</v>
      </c>
      <c r="Z40" s="45">
        <v>0</v>
      </c>
      <c r="AA40" s="45">
        <f t="shared" si="21"/>
        <v>0</v>
      </c>
      <c r="AB40" s="45">
        <v>0</v>
      </c>
      <c r="AC40" s="45">
        <v>0</v>
      </c>
      <c r="AD40" s="45">
        <v>0</v>
      </c>
      <c r="AE40" s="45">
        <v>0</v>
      </c>
      <c r="AF40" s="45">
        <v>0</v>
      </c>
      <c r="AG40" s="45">
        <v>0</v>
      </c>
      <c r="AH40" s="45">
        <v>0</v>
      </c>
      <c r="AI40" s="45">
        <v>0</v>
      </c>
      <c r="AJ40" s="45">
        <v>0</v>
      </c>
      <c r="AK40" s="45">
        <v>0</v>
      </c>
      <c r="AL40" s="45">
        <v>0</v>
      </c>
      <c r="AM40" s="45">
        <v>0</v>
      </c>
      <c r="AN40" s="45">
        <v>0</v>
      </c>
      <c r="AO40" s="45">
        <v>0</v>
      </c>
      <c r="AP40" s="45">
        <v>0</v>
      </c>
      <c r="AQ40" s="33">
        <f t="shared" si="22"/>
        <v>43.92</v>
      </c>
      <c r="AR40" s="113"/>
      <c r="AS40" s="57">
        <v>43657</v>
      </c>
      <c r="AT40" s="1477">
        <v>0.69444444444444453</v>
      </c>
      <c r="AU40" s="1478" t="s">
        <v>86</v>
      </c>
      <c r="AV40" s="54">
        <v>10</v>
      </c>
      <c r="AW40" s="49" t="s">
        <v>75</v>
      </c>
      <c r="AX40" s="54">
        <v>7.6</v>
      </c>
      <c r="AY40" s="54">
        <v>98</v>
      </c>
      <c r="AZ40" s="58">
        <v>5.13</v>
      </c>
      <c r="BA40" s="54">
        <v>2.7</v>
      </c>
      <c r="BB40" s="59">
        <v>27.6</v>
      </c>
      <c r="BC40" s="54">
        <v>760.2</v>
      </c>
      <c r="BD40" s="59">
        <v>7.3</v>
      </c>
      <c r="BE40" s="54">
        <v>0</v>
      </c>
      <c r="BF40" s="54">
        <v>0</v>
      </c>
      <c r="BG40" s="54">
        <v>1</v>
      </c>
      <c r="BH40" s="60">
        <v>0.6</v>
      </c>
      <c r="BI40" s="1482"/>
    </row>
    <row r="41" spans="1:64" s="13" customFormat="1" ht="18.75">
      <c r="A41" s="413"/>
      <c r="B41" s="413"/>
      <c r="C41" s="214" t="s">
        <v>219</v>
      </c>
      <c r="D41" s="1530"/>
      <c r="E41" s="1531">
        <v>0</v>
      </c>
      <c r="F41" s="215">
        <f t="shared" ref="F41:AP41" si="23">AVERAGE(F34:F40)</f>
        <v>34.508571428571429</v>
      </c>
      <c r="G41" s="215">
        <f t="shared" si="23"/>
        <v>10.980000000000002</v>
      </c>
      <c r="H41" s="215">
        <f t="shared" si="23"/>
        <v>4.7057142857142855</v>
      </c>
      <c r="I41" s="215">
        <f t="shared" si="23"/>
        <v>6.2742857142857149</v>
      </c>
      <c r="J41" s="215">
        <f t="shared" si="23"/>
        <v>36.077142857142853</v>
      </c>
      <c r="K41" s="215"/>
      <c r="L41" s="215">
        <f t="shared" si="23"/>
        <v>0</v>
      </c>
      <c r="M41" s="215">
        <f t="shared" si="23"/>
        <v>21.960000000000004</v>
      </c>
      <c r="N41" s="241">
        <f t="shared" si="23"/>
        <v>0</v>
      </c>
      <c r="O41" s="241">
        <f t="shared" si="23"/>
        <v>0</v>
      </c>
      <c r="P41" s="241">
        <f t="shared" si="23"/>
        <v>0</v>
      </c>
      <c r="Q41" s="241">
        <f t="shared" si="23"/>
        <v>0</v>
      </c>
      <c r="R41" s="241">
        <f t="shared" si="23"/>
        <v>0</v>
      </c>
      <c r="S41" s="241"/>
      <c r="T41" s="241">
        <f t="shared" si="23"/>
        <v>0</v>
      </c>
      <c r="U41" s="241">
        <f t="shared" si="23"/>
        <v>0</v>
      </c>
      <c r="V41" s="241">
        <f t="shared" si="23"/>
        <v>0</v>
      </c>
      <c r="W41" s="241">
        <f t="shared" si="23"/>
        <v>0</v>
      </c>
      <c r="X41" s="241">
        <f t="shared" si="23"/>
        <v>0</v>
      </c>
      <c r="Y41" s="241">
        <f t="shared" si="23"/>
        <v>0</v>
      </c>
      <c r="Z41" s="215">
        <f t="shared" si="23"/>
        <v>15.685714285714287</v>
      </c>
      <c r="AA41" s="241"/>
      <c r="AB41" s="241">
        <f t="shared" si="23"/>
        <v>0</v>
      </c>
      <c r="AC41" s="241">
        <f t="shared" si="23"/>
        <v>0</v>
      </c>
      <c r="AD41" s="241">
        <f t="shared" si="23"/>
        <v>0</v>
      </c>
      <c r="AE41" s="241">
        <f t="shared" si="23"/>
        <v>0</v>
      </c>
      <c r="AF41" s="241">
        <f t="shared" si="23"/>
        <v>0</v>
      </c>
      <c r="AG41" s="241">
        <f t="shared" si="23"/>
        <v>0</v>
      </c>
      <c r="AH41" s="241">
        <f t="shared" si="23"/>
        <v>0</v>
      </c>
      <c r="AI41" s="241">
        <f t="shared" si="23"/>
        <v>0</v>
      </c>
      <c r="AJ41" s="241">
        <f t="shared" si="23"/>
        <v>0</v>
      </c>
      <c r="AK41" s="241">
        <f t="shared" si="23"/>
        <v>0</v>
      </c>
      <c r="AL41" s="241">
        <f t="shared" si="23"/>
        <v>0</v>
      </c>
      <c r="AM41" s="241">
        <f t="shared" si="23"/>
        <v>0</v>
      </c>
      <c r="AN41" s="241">
        <f t="shared" si="23"/>
        <v>0</v>
      </c>
      <c r="AO41" s="241">
        <f t="shared" si="23"/>
        <v>7.8428571428571434</v>
      </c>
      <c r="AP41" s="241">
        <f t="shared" si="23"/>
        <v>0</v>
      </c>
      <c r="AQ41" s="734">
        <f>SUM(AQ34:AQ40)</f>
        <v>966.24</v>
      </c>
      <c r="AR41" s="163"/>
      <c r="AS41" s="413"/>
      <c r="AT41" s="413"/>
      <c r="AU41" s="413"/>
      <c r="AV41" s="413"/>
      <c r="AW41" s="413"/>
      <c r="AX41" s="413"/>
      <c r="AY41" s="413"/>
      <c r="AZ41" s="413"/>
      <c r="BA41" s="413"/>
      <c r="BB41" s="413"/>
      <c r="BC41" s="413"/>
      <c r="BD41" s="413"/>
      <c r="BE41" s="413"/>
      <c r="BF41" s="413"/>
      <c r="BG41" s="413"/>
      <c r="BH41" s="413"/>
      <c r="BI41" s="413"/>
    </row>
    <row r="42" spans="1:64" s="13" customFormat="1" ht="16.5" thickBot="1">
      <c r="A42" s="413"/>
      <c r="B42" s="413"/>
      <c r="C42" s="413"/>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3"/>
      <c r="AI42" s="413"/>
      <c r="AJ42" s="413"/>
      <c r="AK42" s="413"/>
      <c r="AL42" s="413"/>
      <c r="AM42" s="413"/>
      <c r="AN42" s="413"/>
      <c r="AO42" s="413"/>
      <c r="AP42" s="413"/>
      <c r="AQ42" s="413"/>
      <c r="AR42" s="163"/>
      <c r="AS42" s="413"/>
      <c r="AT42" s="413"/>
      <c r="AU42" s="413"/>
      <c r="AV42" s="413"/>
      <c r="AW42" s="413"/>
      <c r="AX42" s="413"/>
      <c r="AY42" s="413"/>
      <c r="AZ42" s="413"/>
      <c r="BA42" s="413"/>
      <c r="BB42" s="413"/>
      <c r="BC42" s="413"/>
      <c r="BD42" s="413"/>
      <c r="BE42" s="413"/>
      <c r="BF42" s="413"/>
      <c r="BG42" s="413"/>
      <c r="BH42" s="413"/>
      <c r="BI42" s="413"/>
    </row>
    <row r="43" spans="1:64" ht="15.75" thickBot="1">
      <c r="A43" s="238">
        <f t="shared" ref="A43:A50" si="24">BA43</f>
        <v>1.6</v>
      </c>
      <c r="B43" s="43">
        <v>43573</v>
      </c>
      <c r="C43" s="44" t="s">
        <v>118</v>
      </c>
      <c r="D43" s="44" t="s">
        <v>77</v>
      </c>
      <c r="E43" s="12"/>
      <c r="F43" s="45">
        <v>417.24</v>
      </c>
      <c r="G43" s="45">
        <v>76.86</v>
      </c>
      <c r="H43" s="45">
        <v>0</v>
      </c>
      <c r="I43" s="45">
        <v>614.88</v>
      </c>
      <c r="J43" s="45">
        <v>10.98</v>
      </c>
      <c r="K43" s="45">
        <f t="shared" ref="K43:K50" si="25">SUM(L43:Q43)</f>
        <v>0</v>
      </c>
      <c r="L43" s="45">
        <v>0</v>
      </c>
      <c r="M43" s="45">
        <v>0</v>
      </c>
      <c r="N43" s="45">
        <v>0</v>
      </c>
      <c r="O43" s="45">
        <v>0</v>
      </c>
      <c r="P43" s="45">
        <v>0</v>
      </c>
      <c r="Q43" s="45">
        <v>0</v>
      </c>
      <c r="R43" s="45">
        <v>0</v>
      </c>
      <c r="S43" s="45">
        <f t="shared" ref="S43:S50" si="26">H43+T43</f>
        <v>0</v>
      </c>
      <c r="T43" s="45">
        <v>0</v>
      </c>
      <c r="U43" s="45">
        <f t="shared" ref="U43:U50" si="27">SUM(V43:X43)</f>
        <v>0</v>
      </c>
      <c r="V43" s="45">
        <v>0</v>
      </c>
      <c r="W43" s="45">
        <v>0</v>
      </c>
      <c r="X43" s="45">
        <v>0</v>
      </c>
      <c r="Y43" s="45">
        <v>0</v>
      </c>
      <c r="Z43" s="45">
        <v>0</v>
      </c>
      <c r="AA43" s="45">
        <f t="shared" ref="AA43:AA49" si="28">SUM(AB43:AJ43)</f>
        <v>0</v>
      </c>
      <c r="AB43" s="45">
        <v>0</v>
      </c>
      <c r="AC43" s="45">
        <v>0</v>
      </c>
      <c r="AD43" s="45">
        <v>0</v>
      </c>
      <c r="AE43" s="45">
        <v>0</v>
      </c>
      <c r="AF43" s="45">
        <v>0</v>
      </c>
      <c r="AG43" s="45">
        <v>0</v>
      </c>
      <c r="AH43" s="45">
        <v>0</v>
      </c>
      <c r="AI43" s="45">
        <v>0</v>
      </c>
      <c r="AJ43" s="45">
        <v>0</v>
      </c>
      <c r="AK43" s="45">
        <v>0</v>
      </c>
      <c r="AL43" s="45">
        <v>0</v>
      </c>
      <c r="AM43" s="45">
        <v>0</v>
      </c>
      <c r="AN43" s="45">
        <v>0</v>
      </c>
      <c r="AO43" s="45">
        <v>0</v>
      </c>
      <c r="AP43" s="45">
        <v>0</v>
      </c>
      <c r="AQ43" s="33">
        <f t="shared" ref="AQ43:AQ50" si="29">SUM(F43:AP43)-AA43-K43-U43-S43</f>
        <v>1119.96</v>
      </c>
      <c r="AR43" s="113"/>
      <c r="AS43" s="46">
        <v>43573</v>
      </c>
      <c r="AT43" s="53">
        <v>0.47222222222222227</v>
      </c>
      <c r="AU43" s="44" t="s">
        <v>118</v>
      </c>
      <c r="AV43" s="48">
        <v>2</v>
      </c>
      <c r="AW43" s="49" t="s">
        <v>75</v>
      </c>
      <c r="AX43" s="44">
        <v>11.4</v>
      </c>
      <c r="AY43" s="44">
        <v>132</v>
      </c>
      <c r="AZ43" s="49">
        <v>3.0640000000000001</v>
      </c>
      <c r="BA43" s="44">
        <v>1.6</v>
      </c>
      <c r="BB43" s="50">
        <v>22.1</v>
      </c>
      <c r="BC43" s="44">
        <v>764.6</v>
      </c>
      <c r="BD43" s="50">
        <v>8.25</v>
      </c>
      <c r="BE43" s="44">
        <v>0</v>
      </c>
      <c r="BF43" s="44">
        <v>0</v>
      </c>
      <c r="BG43" s="44">
        <v>2</v>
      </c>
      <c r="BH43" s="55">
        <v>5</v>
      </c>
      <c r="BI43" s="52" t="s">
        <v>136</v>
      </c>
    </row>
    <row r="44" spans="1:64" ht="15.75" thickBot="1">
      <c r="A44" s="238">
        <f t="shared" si="24"/>
        <v>1.2</v>
      </c>
      <c r="B44" s="43">
        <v>43643</v>
      </c>
      <c r="C44" s="44" t="s">
        <v>128</v>
      </c>
      <c r="D44" s="44" t="s">
        <v>77</v>
      </c>
      <c r="E44" s="12"/>
      <c r="F44" s="45">
        <v>43.92</v>
      </c>
      <c r="G44" s="45">
        <v>0</v>
      </c>
      <c r="H44" s="45">
        <v>0</v>
      </c>
      <c r="I44" s="45">
        <v>164.70000000000002</v>
      </c>
      <c r="J44" s="45">
        <v>0</v>
      </c>
      <c r="K44" s="45">
        <f t="shared" si="25"/>
        <v>0</v>
      </c>
      <c r="L44" s="45">
        <v>0</v>
      </c>
      <c r="M44" s="45">
        <v>0</v>
      </c>
      <c r="N44" s="45">
        <v>0</v>
      </c>
      <c r="O44" s="45">
        <v>0</v>
      </c>
      <c r="P44" s="45">
        <v>0</v>
      </c>
      <c r="Q44" s="45">
        <v>0</v>
      </c>
      <c r="R44" s="45">
        <v>0</v>
      </c>
      <c r="S44" s="45">
        <f t="shared" si="26"/>
        <v>0</v>
      </c>
      <c r="T44" s="45">
        <v>0</v>
      </c>
      <c r="U44" s="45">
        <f t="shared" si="27"/>
        <v>0</v>
      </c>
      <c r="V44" s="45">
        <v>0</v>
      </c>
      <c r="W44" s="45">
        <v>0</v>
      </c>
      <c r="X44" s="45">
        <v>0</v>
      </c>
      <c r="Y44" s="45">
        <v>0</v>
      </c>
      <c r="Z44" s="45">
        <v>0</v>
      </c>
      <c r="AA44" s="45">
        <f t="shared" si="28"/>
        <v>0</v>
      </c>
      <c r="AB44" s="45">
        <v>0</v>
      </c>
      <c r="AC44" s="45">
        <v>0</v>
      </c>
      <c r="AD44" s="45">
        <v>0</v>
      </c>
      <c r="AE44" s="45">
        <v>0</v>
      </c>
      <c r="AF44" s="45">
        <v>0</v>
      </c>
      <c r="AG44" s="45">
        <v>0</v>
      </c>
      <c r="AH44" s="45">
        <v>0</v>
      </c>
      <c r="AI44" s="45">
        <v>0</v>
      </c>
      <c r="AJ44" s="45">
        <v>0</v>
      </c>
      <c r="AK44" s="45">
        <v>0</v>
      </c>
      <c r="AL44" s="45">
        <v>0</v>
      </c>
      <c r="AM44" s="45">
        <v>0</v>
      </c>
      <c r="AN44" s="45">
        <v>0</v>
      </c>
      <c r="AO44" s="45">
        <v>0</v>
      </c>
      <c r="AP44" s="45">
        <v>0</v>
      </c>
      <c r="AQ44" s="33">
        <f t="shared" si="29"/>
        <v>208.62</v>
      </c>
      <c r="AR44" s="113"/>
      <c r="AS44" s="57">
        <v>43643</v>
      </c>
      <c r="AT44" s="1477">
        <v>0.49305555555555558</v>
      </c>
      <c r="AU44" s="1478" t="s">
        <v>128</v>
      </c>
      <c r="AV44" s="54">
        <v>10</v>
      </c>
      <c r="AW44" s="49" t="s">
        <v>75</v>
      </c>
      <c r="AX44" s="1478">
        <v>13.1</v>
      </c>
      <c r="AY44" s="1478">
        <v>161</v>
      </c>
      <c r="AZ44" s="1479">
        <v>2.39</v>
      </c>
      <c r="BA44" s="1478">
        <v>1.2</v>
      </c>
      <c r="BB44" s="1480">
        <v>24.5</v>
      </c>
      <c r="BC44" s="1478">
        <v>762.8</v>
      </c>
      <c r="BD44" s="1480">
        <v>8.8000000000000007</v>
      </c>
      <c r="BE44" s="1478">
        <v>0</v>
      </c>
      <c r="BF44" s="1478">
        <v>0</v>
      </c>
      <c r="BG44" s="1478">
        <v>2</v>
      </c>
      <c r="BH44" s="1481">
        <v>0.15</v>
      </c>
      <c r="BI44" s="1482"/>
    </row>
    <row r="45" spans="1:64" ht="15.75" thickBot="1">
      <c r="A45" s="238">
        <f t="shared" si="24"/>
        <v>0.9</v>
      </c>
      <c r="B45" s="43">
        <v>43564</v>
      </c>
      <c r="C45" s="44" t="s">
        <v>128</v>
      </c>
      <c r="D45" s="44" t="s">
        <v>77</v>
      </c>
      <c r="E45" s="12"/>
      <c r="F45" s="45">
        <v>1734.8400000000001</v>
      </c>
      <c r="G45" s="45">
        <v>76.86</v>
      </c>
      <c r="H45" s="45">
        <v>0</v>
      </c>
      <c r="I45" s="45">
        <v>120.78</v>
      </c>
      <c r="J45" s="45">
        <v>0</v>
      </c>
      <c r="K45" s="45">
        <f t="shared" si="25"/>
        <v>0</v>
      </c>
      <c r="L45" s="45">
        <v>0</v>
      </c>
      <c r="M45" s="45">
        <v>0</v>
      </c>
      <c r="N45" s="45">
        <v>0</v>
      </c>
      <c r="O45" s="45">
        <v>0</v>
      </c>
      <c r="P45" s="45">
        <v>0</v>
      </c>
      <c r="Q45" s="45">
        <v>0</v>
      </c>
      <c r="R45" s="45">
        <v>0</v>
      </c>
      <c r="S45" s="45">
        <f t="shared" si="26"/>
        <v>0</v>
      </c>
      <c r="T45" s="45">
        <v>0</v>
      </c>
      <c r="U45" s="45">
        <f t="shared" si="27"/>
        <v>175.68</v>
      </c>
      <c r="V45" s="45">
        <v>0</v>
      </c>
      <c r="W45" s="45">
        <v>175.68</v>
      </c>
      <c r="X45" s="45">
        <v>0</v>
      </c>
      <c r="Y45" s="45">
        <v>0</v>
      </c>
      <c r="Z45" s="45">
        <v>0</v>
      </c>
      <c r="AA45" s="45">
        <f t="shared" si="28"/>
        <v>0</v>
      </c>
      <c r="AB45" s="45">
        <v>0</v>
      </c>
      <c r="AC45" s="45">
        <v>0</v>
      </c>
      <c r="AD45" s="45">
        <v>0</v>
      </c>
      <c r="AE45" s="45">
        <v>0</v>
      </c>
      <c r="AF45" s="45">
        <v>0</v>
      </c>
      <c r="AG45" s="45">
        <v>0</v>
      </c>
      <c r="AH45" s="45">
        <v>0</v>
      </c>
      <c r="AI45" s="45">
        <v>0</v>
      </c>
      <c r="AJ45" s="45">
        <v>0</v>
      </c>
      <c r="AK45" s="45">
        <v>0</v>
      </c>
      <c r="AL45" s="45">
        <v>0</v>
      </c>
      <c r="AM45" s="45">
        <v>0</v>
      </c>
      <c r="AN45" s="45">
        <v>0</v>
      </c>
      <c r="AO45" s="45">
        <v>76.86</v>
      </c>
      <c r="AP45" s="45">
        <v>0</v>
      </c>
      <c r="AQ45" s="33">
        <f t="shared" si="29"/>
        <v>2185.02</v>
      </c>
      <c r="AR45" s="113"/>
      <c r="AS45" s="46">
        <v>43564</v>
      </c>
      <c r="AT45" s="53">
        <v>0.44791666666666669</v>
      </c>
      <c r="AU45" s="44" t="s">
        <v>128</v>
      </c>
      <c r="AV45" s="48">
        <v>10</v>
      </c>
      <c r="AW45" s="49" t="s">
        <v>75</v>
      </c>
      <c r="AX45" s="44">
        <v>9.1999999999999993</v>
      </c>
      <c r="AY45" s="44">
        <v>102</v>
      </c>
      <c r="AZ45" s="49">
        <v>1.81</v>
      </c>
      <c r="BA45" s="44">
        <v>0.9</v>
      </c>
      <c r="BB45" s="50">
        <v>20.399999999999999</v>
      </c>
      <c r="BC45" s="44">
        <v>762.5</v>
      </c>
      <c r="BD45" s="50">
        <v>6.5</v>
      </c>
      <c r="BE45" s="44">
        <v>0</v>
      </c>
      <c r="BF45" s="44">
        <v>0</v>
      </c>
      <c r="BG45" s="44">
        <v>3</v>
      </c>
      <c r="BH45" s="55">
        <v>0.61</v>
      </c>
      <c r="BI45" s="52"/>
    </row>
    <row r="46" spans="1:64" ht="15.75" thickBot="1">
      <c r="A46" s="238">
        <f t="shared" si="24"/>
        <v>0.7</v>
      </c>
      <c r="B46" s="43">
        <v>43573</v>
      </c>
      <c r="C46" s="44" t="s">
        <v>86</v>
      </c>
      <c r="D46" s="44" t="s">
        <v>77</v>
      </c>
      <c r="E46" s="12"/>
      <c r="F46" s="45">
        <v>999.18000000000006</v>
      </c>
      <c r="G46" s="45">
        <v>0</v>
      </c>
      <c r="H46" s="45">
        <v>0</v>
      </c>
      <c r="I46" s="45">
        <v>4249.26</v>
      </c>
      <c r="J46" s="45">
        <v>21.96</v>
      </c>
      <c r="K46" s="45">
        <f t="shared" si="25"/>
        <v>21.96</v>
      </c>
      <c r="L46" s="45">
        <v>0</v>
      </c>
      <c r="M46" s="45">
        <v>21.96</v>
      </c>
      <c r="N46" s="45">
        <v>0</v>
      </c>
      <c r="O46" s="45">
        <v>0</v>
      </c>
      <c r="P46" s="45">
        <v>0</v>
      </c>
      <c r="Q46" s="45">
        <v>0</v>
      </c>
      <c r="R46" s="45">
        <v>0</v>
      </c>
      <c r="S46" s="45">
        <f t="shared" si="26"/>
        <v>0</v>
      </c>
      <c r="T46" s="45">
        <v>0</v>
      </c>
      <c r="U46" s="45">
        <f t="shared" si="27"/>
        <v>54.900000000000006</v>
      </c>
      <c r="V46" s="45">
        <v>0</v>
      </c>
      <c r="W46" s="45">
        <v>54.900000000000006</v>
      </c>
      <c r="X46" s="45">
        <v>0</v>
      </c>
      <c r="Y46" s="45">
        <v>0</v>
      </c>
      <c r="Z46" s="45">
        <v>0</v>
      </c>
      <c r="AA46" s="45">
        <f t="shared" si="28"/>
        <v>0</v>
      </c>
      <c r="AB46" s="45">
        <v>0</v>
      </c>
      <c r="AC46" s="45">
        <v>0</v>
      </c>
      <c r="AD46" s="45">
        <v>0</v>
      </c>
      <c r="AE46" s="45">
        <v>0</v>
      </c>
      <c r="AF46" s="45">
        <v>0</v>
      </c>
      <c r="AG46" s="45">
        <v>0</v>
      </c>
      <c r="AH46" s="45">
        <v>0</v>
      </c>
      <c r="AI46" s="45">
        <v>0</v>
      </c>
      <c r="AJ46" s="45">
        <v>0</v>
      </c>
      <c r="AK46" s="45">
        <v>0</v>
      </c>
      <c r="AL46" s="45">
        <v>0</v>
      </c>
      <c r="AM46" s="45">
        <v>0</v>
      </c>
      <c r="AN46" s="45">
        <v>54.900000000000006</v>
      </c>
      <c r="AO46" s="45">
        <v>0</v>
      </c>
      <c r="AP46" s="45">
        <v>0</v>
      </c>
      <c r="AQ46" s="33">
        <f t="shared" si="29"/>
        <v>5402.16</v>
      </c>
      <c r="AR46" s="113"/>
      <c r="AS46" s="46">
        <v>43573</v>
      </c>
      <c r="AT46" s="53">
        <v>0.4375</v>
      </c>
      <c r="AU46" s="44" t="s">
        <v>86</v>
      </c>
      <c r="AV46" s="48">
        <v>10</v>
      </c>
      <c r="AW46" s="49" t="s">
        <v>75</v>
      </c>
      <c r="AX46" s="44">
        <v>2.6</v>
      </c>
      <c r="AY46" s="44">
        <v>29</v>
      </c>
      <c r="AZ46" s="49">
        <v>1.42</v>
      </c>
      <c r="BA46" s="44">
        <v>0.7</v>
      </c>
      <c r="BB46" s="50">
        <v>20.7</v>
      </c>
      <c r="BC46" s="44">
        <v>765.2</v>
      </c>
      <c r="BD46" s="50">
        <v>6.78</v>
      </c>
      <c r="BE46" s="47" t="s">
        <v>91</v>
      </c>
      <c r="BF46" s="47" t="s">
        <v>91</v>
      </c>
      <c r="BG46" s="47" t="s">
        <v>91</v>
      </c>
      <c r="BH46" s="51" t="s">
        <v>91</v>
      </c>
      <c r="BI46" s="52"/>
    </row>
    <row r="47" spans="1:64" ht="15.75" thickBot="1">
      <c r="A47" s="238">
        <f t="shared" si="24"/>
        <v>0.2</v>
      </c>
      <c r="B47" s="56">
        <v>43495</v>
      </c>
      <c r="C47" s="44" t="s">
        <v>84</v>
      </c>
      <c r="D47" s="44" t="s">
        <v>77</v>
      </c>
      <c r="E47" s="12"/>
      <c r="F47" s="45">
        <v>10.98</v>
      </c>
      <c r="G47" s="45">
        <v>0</v>
      </c>
      <c r="H47" s="45">
        <v>0</v>
      </c>
      <c r="I47" s="45">
        <v>98.820000000000007</v>
      </c>
      <c r="J47" s="45">
        <v>0</v>
      </c>
      <c r="K47" s="45">
        <f t="shared" si="25"/>
        <v>76.86</v>
      </c>
      <c r="L47" s="45">
        <v>0</v>
      </c>
      <c r="M47" s="45">
        <v>76.86</v>
      </c>
      <c r="N47" s="45">
        <v>0</v>
      </c>
      <c r="O47" s="45">
        <v>0</v>
      </c>
      <c r="P47" s="45">
        <v>0</v>
      </c>
      <c r="Q47" s="45">
        <v>0</v>
      </c>
      <c r="R47" s="45">
        <v>0</v>
      </c>
      <c r="S47" s="45">
        <f t="shared" si="26"/>
        <v>0</v>
      </c>
      <c r="T47" s="45">
        <v>0</v>
      </c>
      <c r="U47" s="45">
        <f t="shared" si="27"/>
        <v>0</v>
      </c>
      <c r="V47" s="45">
        <v>0</v>
      </c>
      <c r="W47" s="45">
        <v>0</v>
      </c>
      <c r="X47" s="45">
        <v>0</v>
      </c>
      <c r="Y47" s="45">
        <v>0</v>
      </c>
      <c r="Z47" s="45">
        <v>0</v>
      </c>
      <c r="AA47" s="45">
        <f t="shared" si="28"/>
        <v>0</v>
      </c>
      <c r="AB47" s="45">
        <v>0</v>
      </c>
      <c r="AC47" s="45">
        <v>0</v>
      </c>
      <c r="AD47" s="45">
        <v>0</v>
      </c>
      <c r="AE47" s="45">
        <v>0</v>
      </c>
      <c r="AF47" s="45">
        <v>0</v>
      </c>
      <c r="AG47" s="45">
        <v>0</v>
      </c>
      <c r="AH47" s="45">
        <v>0</v>
      </c>
      <c r="AI47" s="45">
        <v>0</v>
      </c>
      <c r="AJ47" s="45">
        <v>0</v>
      </c>
      <c r="AK47" s="45">
        <v>0</v>
      </c>
      <c r="AL47" s="45">
        <v>0</v>
      </c>
      <c r="AM47" s="45">
        <v>0</v>
      </c>
      <c r="AN47" s="45">
        <v>0</v>
      </c>
      <c r="AO47" s="45">
        <v>0</v>
      </c>
      <c r="AP47" s="45">
        <v>0</v>
      </c>
      <c r="AQ47" s="33">
        <f t="shared" si="29"/>
        <v>186.66000000000003</v>
      </c>
      <c r="AR47" s="113"/>
      <c r="AS47" s="65">
        <v>43495</v>
      </c>
      <c r="AT47" s="53">
        <v>0.47916666666666669</v>
      </c>
      <c r="AU47" s="44" t="s">
        <v>85</v>
      </c>
      <c r="AV47" s="48">
        <v>10</v>
      </c>
      <c r="AW47" s="49" t="s">
        <v>75</v>
      </c>
      <c r="AX47" s="63">
        <v>8.1809999999999992</v>
      </c>
      <c r="AY47" s="63">
        <v>86.5</v>
      </c>
      <c r="AZ47" s="49">
        <v>0.32</v>
      </c>
      <c r="BA47" s="63">
        <v>0.2</v>
      </c>
      <c r="BB47" s="50">
        <v>18</v>
      </c>
      <c r="BC47" s="63">
        <v>760</v>
      </c>
      <c r="BD47" s="50">
        <v>8.51</v>
      </c>
      <c r="BE47" s="63">
        <v>3</v>
      </c>
      <c r="BF47" s="63">
        <v>0</v>
      </c>
      <c r="BG47" s="63">
        <v>17</v>
      </c>
      <c r="BH47" s="55">
        <v>0.3</v>
      </c>
      <c r="BI47" s="64"/>
    </row>
    <row r="48" spans="1:64" ht="15.75" thickBot="1">
      <c r="A48" s="238">
        <f t="shared" si="24"/>
        <v>0.2</v>
      </c>
      <c r="B48" s="56">
        <v>43503</v>
      </c>
      <c r="C48" s="44" t="s">
        <v>98</v>
      </c>
      <c r="D48" s="44" t="s">
        <v>77</v>
      </c>
      <c r="E48" s="12"/>
      <c r="F48" s="45">
        <v>76.86</v>
      </c>
      <c r="G48" s="45">
        <v>0</v>
      </c>
      <c r="H48" s="45">
        <v>0</v>
      </c>
      <c r="I48" s="45">
        <v>439.20000000000005</v>
      </c>
      <c r="J48" s="45">
        <v>0</v>
      </c>
      <c r="K48" s="45">
        <f t="shared" si="25"/>
        <v>65.88</v>
      </c>
      <c r="L48" s="45">
        <v>0</v>
      </c>
      <c r="M48" s="45">
        <v>65.88</v>
      </c>
      <c r="N48" s="45">
        <v>0</v>
      </c>
      <c r="O48" s="45">
        <v>0</v>
      </c>
      <c r="P48" s="45">
        <v>0</v>
      </c>
      <c r="Q48" s="45">
        <v>0</v>
      </c>
      <c r="R48" s="45">
        <v>0</v>
      </c>
      <c r="S48" s="45">
        <f t="shared" si="26"/>
        <v>0</v>
      </c>
      <c r="T48" s="45">
        <v>0</v>
      </c>
      <c r="U48" s="45">
        <f t="shared" si="27"/>
        <v>0</v>
      </c>
      <c r="V48" s="45">
        <v>0</v>
      </c>
      <c r="W48" s="45">
        <v>0</v>
      </c>
      <c r="X48" s="45">
        <v>0</v>
      </c>
      <c r="Y48" s="45">
        <v>0</v>
      </c>
      <c r="Z48" s="45">
        <v>0</v>
      </c>
      <c r="AA48" s="45">
        <f t="shared" si="28"/>
        <v>10.98</v>
      </c>
      <c r="AB48" s="45">
        <v>0</v>
      </c>
      <c r="AC48" s="45">
        <v>10.98</v>
      </c>
      <c r="AD48" s="45">
        <v>0</v>
      </c>
      <c r="AE48" s="45">
        <v>0</v>
      </c>
      <c r="AF48" s="45">
        <v>0</v>
      </c>
      <c r="AG48" s="45">
        <v>0</v>
      </c>
      <c r="AH48" s="45">
        <v>0</v>
      </c>
      <c r="AI48" s="45">
        <v>0</v>
      </c>
      <c r="AJ48" s="45">
        <v>0</v>
      </c>
      <c r="AK48" s="45">
        <v>0</v>
      </c>
      <c r="AL48" s="45">
        <v>0</v>
      </c>
      <c r="AM48" s="45">
        <v>0</v>
      </c>
      <c r="AN48" s="45">
        <v>0</v>
      </c>
      <c r="AO48" s="45">
        <v>0</v>
      </c>
      <c r="AP48" s="45">
        <v>0</v>
      </c>
      <c r="AQ48" s="33">
        <f t="shared" si="29"/>
        <v>592.92000000000007</v>
      </c>
      <c r="AR48" s="113"/>
      <c r="AS48" s="61" t="s">
        <v>99</v>
      </c>
      <c r="AT48" s="61" t="s">
        <v>100</v>
      </c>
      <c r="AU48" s="49" t="s">
        <v>101</v>
      </c>
      <c r="AV48" s="48">
        <v>10</v>
      </c>
      <c r="AW48" s="49" t="s">
        <v>75</v>
      </c>
      <c r="AX48" s="63">
        <v>10.3</v>
      </c>
      <c r="AY48" s="63">
        <v>101</v>
      </c>
      <c r="AZ48" s="49">
        <v>0.39</v>
      </c>
      <c r="BA48" s="63">
        <v>0.2</v>
      </c>
      <c r="BB48" s="50">
        <v>15.3</v>
      </c>
      <c r="BC48" s="63">
        <v>768.7</v>
      </c>
      <c r="BD48" s="50">
        <v>7.6</v>
      </c>
      <c r="BE48" s="63">
        <v>1</v>
      </c>
      <c r="BF48" s="63" t="s">
        <v>91</v>
      </c>
      <c r="BG48" s="63">
        <v>32</v>
      </c>
      <c r="BH48" s="55">
        <v>0.5</v>
      </c>
      <c r="BI48" s="64"/>
    </row>
    <row r="49" spans="1:61" ht="15.75" thickBot="1">
      <c r="A49" s="238">
        <f t="shared" si="24"/>
        <v>0.1</v>
      </c>
      <c r="B49" s="56">
        <v>43586</v>
      </c>
      <c r="C49" s="44" t="s">
        <v>84</v>
      </c>
      <c r="D49" s="44" t="s">
        <v>77</v>
      </c>
      <c r="E49" s="12"/>
      <c r="F49" s="45">
        <v>395.28000000000003</v>
      </c>
      <c r="G49" s="45">
        <v>21.96</v>
      </c>
      <c r="H49" s="45">
        <v>0</v>
      </c>
      <c r="I49" s="45">
        <v>32.94</v>
      </c>
      <c r="J49" s="45">
        <v>10.98</v>
      </c>
      <c r="K49" s="45">
        <f t="shared" si="25"/>
        <v>21.96</v>
      </c>
      <c r="L49" s="45">
        <v>0</v>
      </c>
      <c r="M49" s="45">
        <v>21.96</v>
      </c>
      <c r="N49" s="45">
        <v>0</v>
      </c>
      <c r="O49" s="45">
        <v>0</v>
      </c>
      <c r="P49" s="45">
        <v>0</v>
      </c>
      <c r="Q49" s="45">
        <v>0</v>
      </c>
      <c r="R49" s="45">
        <v>0</v>
      </c>
      <c r="S49" s="45">
        <f t="shared" si="26"/>
        <v>0</v>
      </c>
      <c r="T49" s="45">
        <v>0</v>
      </c>
      <c r="U49" s="45">
        <f t="shared" si="27"/>
        <v>0</v>
      </c>
      <c r="V49" s="45">
        <v>0</v>
      </c>
      <c r="W49" s="45">
        <v>0</v>
      </c>
      <c r="X49" s="45">
        <v>0</v>
      </c>
      <c r="Y49" s="45">
        <v>0</v>
      </c>
      <c r="Z49" s="45">
        <v>0</v>
      </c>
      <c r="AA49" s="45">
        <f t="shared" si="28"/>
        <v>0</v>
      </c>
      <c r="AB49" s="45">
        <v>0</v>
      </c>
      <c r="AC49" s="45">
        <v>0</v>
      </c>
      <c r="AD49" s="45">
        <v>0</v>
      </c>
      <c r="AE49" s="45">
        <v>0</v>
      </c>
      <c r="AF49" s="45">
        <v>0</v>
      </c>
      <c r="AG49" s="45">
        <v>0</v>
      </c>
      <c r="AH49" s="45">
        <v>0</v>
      </c>
      <c r="AI49" s="45">
        <v>0</v>
      </c>
      <c r="AJ49" s="45">
        <v>0</v>
      </c>
      <c r="AK49" s="45">
        <v>0</v>
      </c>
      <c r="AL49" s="45">
        <v>0</v>
      </c>
      <c r="AM49" s="45">
        <v>0</v>
      </c>
      <c r="AN49" s="45">
        <v>0</v>
      </c>
      <c r="AO49" s="45">
        <v>0</v>
      </c>
      <c r="AP49" s="45">
        <v>0</v>
      </c>
      <c r="AQ49" s="33">
        <f t="shared" si="29"/>
        <v>483.12</v>
      </c>
      <c r="AR49" s="113"/>
      <c r="AS49" s="46">
        <v>43586</v>
      </c>
      <c r="AT49" s="53">
        <v>0.5625</v>
      </c>
      <c r="AU49" s="44" t="s">
        <v>85</v>
      </c>
      <c r="AV49" s="44">
        <v>5</v>
      </c>
      <c r="AW49" s="49" t="s">
        <v>75</v>
      </c>
      <c r="AX49" s="44">
        <v>15.76</v>
      </c>
      <c r="AY49" s="44">
        <v>183</v>
      </c>
      <c r="AZ49" s="49">
        <v>0.20399999999999999</v>
      </c>
      <c r="BA49" s="44">
        <v>0.1</v>
      </c>
      <c r="BB49" s="50">
        <v>22.7</v>
      </c>
      <c r="BC49" s="44">
        <v>760.5</v>
      </c>
      <c r="BD49" s="50">
        <v>9.1999999999999993</v>
      </c>
      <c r="BE49" s="44">
        <v>0</v>
      </c>
      <c r="BF49" s="44">
        <v>0</v>
      </c>
      <c r="BG49" s="44">
        <v>10</v>
      </c>
      <c r="BH49" s="55">
        <v>0.05</v>
      </c>
      <c r="BI49" s="52" t="s">
        <v>138</v>
      </c>
    </row>
    <row r="50" spans="1:61">
      <c r="A50" s="238">
        <f t="shared" si="24"/>
        <v>0</v>
      </c>
      <c r="B50" s="56">
        <v>43586</v>
      </c>
      <c r="C50" s="44" t="s">
        <v>98</v>
      </c>
      <c r="D50" s="44" t="s">
        <v>77</v>
      </c>
      <c r="E50" s="12"/>
      <c r="F50" s="45">
        <v>1668.96</v>
      </c>
      <c r="G50" s="45">
        <v>0</v>
      </c>
      <c r="H50" s="45">
        <v>0</v>
      </c>
      <c r="I50" s="45">
        <v>0</v>
      </c>
      <c r="J50" s="45">
        <v>21.96</v>
      </c>
      <c r="K50" s="45">
        <f t="shared" si="25"/>
        <v>0</v>
      </c>
      <c r="L50" s="45">
        <v>0</v>
      </c>
      <c r="M50" s="45">
        <v>0</v>
      </c>
      <c r="N50" s="45">
        <v>0</v>
      </c>
      <c r="O50" s="45">
        <v>0</v>
      </c>
      <c r="P50" s="45">
        <v>0</v>
      </c>
      <c r="Q50" s="45">
        <v>0</v>
      </c>
      <c r="R50" s="45">
        <v>0</v>
      </c>
      <c r="S50" s="45">
        <f t="shared" si="26"/>
        <v>0</v>
      </c>
      <c r="T50" s="45">
        <v>0</v>
      </c>
      <c r="U50" s="45">
        <f t="shared" si="27"/>
        <v>0</v>
      </c>
      <c r="V50" s="45">
        <v>0</v>
      </c>
      <c r="W50" s="45">
        <v>0</v>
      </c>
      <c r="X50" s="45">
        <v>0</v>
      </c>
      <c r="Y50" s="45">
        <v>0</v>
      </c>
      <c r="Z50" s="45">
        <v>0</v>
      </c>
      <c r="AA50" s="45">
        <f>SUM(AB50:AJ50)</f>
        <v>0</v>
      </c>
      <c r="AB50" s="45">
        <v>0</v>
      </c>
      <c r="AC50" s="45">
        <v>0</v>
      </c>
      <c r="AD50" s="45">
        <v>0</v>
      </c>
      <c r="AE50" s="45">
        <v>0</v>
      </c>
      <c r="AF50" s="45">
        <v>0</v>
      </c>
      <c r="AG50" s="45">
        <v>0</v>
      </c>
      <c r="AH50" s="45">
        <v>0</v>
      </c>
      <c r="AI50" s="45">
        <v>0</v>
      </c>
      <c r="AJ50" s="45">
        <v>0</v>
      </c>
      <c r="AK50" s="45">
        <v>0</v>
      </c>
      <c r="AL50" s="45">
        <v>0</v>
      </c>
      <c r="AM50" s="45">
        <v>0</v>
      </c>
      <c r="AN50" s="45">
        <v>0</v>
      </c>
      <c r="AO50" s="45">
        <v>0</v>
      </c>
      <c r="AP50" s="45">
        <v>0</v>
      </c>
      <c r="AQ50" s="33">
        <f t="shared" si="29"/>
        <v>1690.92</v>
      </c>
      <c r="AR50" s="113"/>
      <c r="AS50" s="46">
        <v>43586</v>
      </c>
      <c r="AT50" s="53">
        <v>0.61458333333333337</v>
      </c>
      <c r="AU50" s="44" t="s">
        <v>101</v>
      </c>
      <c r="AV50" s="44">
        <v>10</v>
      </c>
      <c r="AW50" s="49" t="s">
        <v>75</v>
      </c>
      <c r="AX50" s="44">
        <v>8</v>
      </c>
      <c r="AY50" s="44">
        <v>103</v>
      </c>
      <c r="AZ50" s="49">
        <v>6.9999999999999999E-4</v>
      </c>
      <c r="BA50" s="44">
        <v>0</v>
      </c>
      <c r="BB50" s="50">
        <v>28.3</v>
      </c>
      <c r="BC50" s="44">
        <v>759.5</v>
      </c>
      <c r="BD50" s="50">
        <v>7.8</v>
      </c>
      <c r="BE50" s="44">
        <v>0</v>
      </c>
      <c r="BF50" s="44">
        <v>0</v>
      </c>
      <c r="BG50" s="44">
        <v>18</v>
      </c>
      <c r="BH50" s="55">
        <v>0.2</v>
      </c>
      <c r="BI50" s="52"/>
    </row>
    <row r="51" spans="1:61" ht="18.75">
      <c r="A51" s="239"/>
      <c r="B51" s="239"/>
      <c r="C51" s="239"/>
      <c r="D51" s="239"/>
      <c r="E51" s="239"/>
      <c r="F51" s="239"/>
      <c r="G51" s="239"/>
      <c r="H51" s="239"/>
      <c r="I51" s="239"/>
      <c r="J51" s="239"/>
      <c r="K51" s="239"/>
      <c r="L51" s="239"/>
      <c r="M51" s="239"/>
      <c r="N51" s="239"/>
      <c r="O51" s="239"/>
      <c r="P51" s="239"/>
      <c r="Q51" s="239"/>
      <c r="R51" s="239"/>
      <c r="S51" s="239"/>
      <c r="T51" s="239"/>
      <c r="U51" s="239"/>
      <c r="V51" s="239"/>
      <c r="W51" s="239"/>
      <c r="X51" s="239"/>
      <c r="Y51" s="239"/>
      <c r="Z51" s="239"/>
      <c r="AA51" s="239"/>
      <c r="AB51" s="239"/>
      <c r="AC51" s="239"/>
      <c r="AD51" s="239"/>
      <c r="AE51" s="239"/>
      <c r="AF51" s="239"/>
      <c r="AG51" s="239"/>
      <c r="AH51" s="239"/>
      <c r="AI51" s="239"/>
      <c r="AJ51" s="239"/>
      <c r="AK51" s="239"/>
      <c r="AL51" s="239"/>
      <c r="AM51" s="239"/>
      <c r="AN51" s="239"/>
      <c r="AO51" s="239"/>
      <c r="AP51" s="239"/>
      <c r="AQ51" s="734">
        <f>SUM(AQ43:AQ50)</f>
        <v>11869.380000000001</v>
      </c>
      <c r="AR51" s="113"/>
      <c r="AS51" s="413"/>
      <c r="AT51" s="413"/>
      <c r="AU51" s="413"/>
      <c r="AV51" s="413"/>
      <c r="AW51" s="413"/>
      <c r="AX51" s="413"/>
      <c r="AY51" s="413"/>
      <c r="AZ51" s="413"/>
      <c r="BA51" s="413"/>
      <c r="BB51" s="413"/>
      <c r="BC51" s="413"/>
      <c r="BD51" s="413"/>
      <c r="BE51" s="413"/>
      <c r="BF51" s="413"/>
      <c r="BG51" s="413"/>
      <c r="BH51" s="413"/>
      <c r="BI51" s="413"/>
    </row>
    <row r="52" spans="1:61" s="13" customFormat="1" ht="15.75">
      <c r="A52" s="239"/>
      <c r="B52" s="239"/>
      <c r="C52" s="214" t="s">
        <v>219</v>
      </c>
      <c r="D52" s="1530"/>
      <c r="E52" s="1531">
        <v>0</v>
      </c>
      <c r="F52" s="1012">
        <f>AVERAGE(F43:F50)</f>
        <v>668.40750000000003</v>
      </c>
      <c r="G52" s="1012">
        <f>AVERAGE(G43:G50)</f>
        <v>21.96</v>
      </c>
      <c r="H52" s="970">
        <f>AVERAGE(H43:H50)</f>
        <v>0</v>
      </c>
      <c r="I52" s="1012">
        <f>AVERAGE(I43:I50)</f>
        <v>715.07249999999988</v>
      </c>
      <c r="J52" s="1012">
        <f>AVERAGE(J43:J50)</f>
        <v>8.2349999999999994</v>
      </c>
      <c r="K52" s="1012"/>
      <c r="L52" s="970">
        <f t="shared" ref="L52:R52" si="30">AVERAGE(L43:L50)</f>
        <v>0</v>
      </c>
      <c r="M52" s="1012">
        <f t="shared" si="30"/>
        <v>23.3325</v>
      </c>
      <c r="N52" s="970">
        <f t="shared" si="30"/>
        <v>0</v>
      </c>
      <c r="O52" s="970">
        <f t="shared" si="30"/>
        <v>0</v>
      </c>
      <c r="P52" s="970">
        <f t="shared" si="30"/>
        <v>0</v>
      </c>
      <c r="Q52" s="970">
        <f t="shared" si="30"/>
        <v>0</v>
      </c>
      <c r="R52" s="970">
        <f t="shared" si="30"/>
        <v>0</v>
      </c>
      <c r="S52" s="970"/>
      <c r="T52" s="970">
        <f>AVERAGE(T43:T50)</f>
        <v>0</v>
      </c>
      <c r="U52" s="970"/>
      <c r="V52" s="970">
        <f>AVERAGE(V43:V50)</f>
        <v>0</v>
      </c>
      <c r="W52" s="970">
        <f>AVERAGE(W43:W50)</f>
        <v>28.822500000000002</v>
      </c>
      <c r="X52" s="970">
        <f>AVERAGE(X43:X50)</f>
        <v>0</v>
      </c>
      <c r="Y52" s="970">
        <f>AVERAGE(Y43:Y50)</f>
        <v>0</v>
      </c>
      <c r="Z52" s="970">
        <f>AVERAGE(Z43:Z50)</f>
        <v>0</v>
      </c>
      <c r="AA52" s="970"/>
      <c r="AB52" s="970">
        <f t="shared" ref="AB52:AP52" si="31">AVERAGE(AB43:AB50)</f>
        <v>0</v>
      </c>
      <c r="AC52" s="970">
        <f t="shared" si="31"/>
        <v>1.3725000000000001</v>
      </c>
      <c r="AD52" s="970">
        <f t="shared" si="31"/>
        <v>0</v>
      </c>
      <c r="AE52" s="970">
        <f t="shared" si="31"/>
        <v>0</v>
      </c>
      <c r="AF52" s="970">
        <f t="shared" si="31"/>
        <v>0</v>
      </c>
      <c r="AG52" s="970">
        <f t="shared" si="31"/>
        <v>0</v>
      </c>
      <c r="AH52" s="970">
        <f t="shared" si="31"/>
        <v>0</v>
      </c>
      <c r="AI52" s="970">
        <f t="shared" si="31"/>
        <v>0</v>
      </c>
      <c r="AJ52" s="970">
        <f t="shared" si="31"/>
        <v>0</v>
      </c>
      <c r="AK52" s="970">
        <f t="shared" si="31"/>
        <v>0</v>
      </c>
      <c r="AL52" s="970">
        <f t="shared" si="31"/>
        <v>0</v>
      </c>
      <c r="AM52" s="970">
        <f t="shared" si="31"/>
        <v>0</v>
      </c>
      <c r="AN52" s="970">
        <f t="shared" si="31"/>
        <v>6.8625000000000007</v>
      </c>
      <c r="AO52" s="970">
        <f t="shared" si="31"/>
        <v>9.6074999999999999</v>
      </c>
      <c r="AP52" s="970">
        <f t="shared" si="31"/>
        <v>0</v>
      </c>
      <c r="AQ52" s="241">
        <f>SUM(F52:AP52)</f>
        <v>1483.6724999999999</v>
      </c>
      <c r="AR52" s="163"/>
      <c r="AS52" s="982" t="s">
        <v>343</v>
      </c>
      <c r="AT52" s="983"/>
      <c r="AU52" s="336"/>
      <c r="AV52" s="160"/>
      <c r="AW52" s="413"/>
      <c r="AX52" s="413"/>
      <c r="AY52" s="413"/>
      <c r="AZ52" s="413"/>
      <c r="BA52" s="413"/>
      <c r="BB52" s="413"/>
      <c r="BC52" s="413"/>
      <c r="BD52" s="413"/>
      <c r="BE52" s="413"/>
      <c r="BF52" s="413"/>
      <c r="BG52" s="413"/>
      <c r="BH52" s="413"/>
      <c r="BI52" s="413"/>
    </row>
    <row r="53" spans="1:61" s="13" customFormat="1" ht="18.75">
      <c r="A53" s="239"/>
      <c r="B53" s="1015"/>
      <c r="C53" s="1015"/>
      <c r="D53" s="1013" t="s">
        <v>344</v>
      </c>
      <c r="E53" s="1014"/>
      <c r="F53" s="858">
        <f>SUM(F4,F7:F13,F16:F31,F34:F40,F43:F50)</f>
        <v>13538.34</v>
      </c>
      <c r="G53" s="858">
        <f t="shared" ref="G53:J53" si="32">SUM(G4,G7:G13,G16:G31,G34:G40,G43:G50)</f>
        <v>3930.8400000000006</v>
      </c>
      <c r="H53" s="858">
        <f t="shared" si="32"/>
        <v>164.7</v>
      </c>
      <c r="I53" s="858">
        <f t="shared" si="32"/>
        <v>6104.8799999999992</v>
      </c>
      <c r="J53" s="858">
        <f t="shared" si="32"/>
        <v>834.48000000000025</v>
      </c>
      <c r="K53" s="858"/>
      <c r="L53" s="858">
        <f t="shared" ref="L53:R53" si="33">SUM(L4,L7:L13,L16:L31,L34:L40,L43:L50)</f>
        <v>0</v>
      </c>
      <c r="M53" s="858">
        <f t="shared" si="33"/>
        <v>461.15999999999997</v>
      </c>
      <c r="N53" s="858">
        <f t="shared" si="33"/>
        <v>43.92</v>
      </c>
      <c r="O53" s="858">
        <f t="shared" si="33"/>
        <v>0</v>
      </c>
      <c r="P53" s="858">
        <f t="shared" si="33"/>
        <v>296.45999999999998</v>
      </c>
      <c r="Q53" s="858">
        <f t="shared" si="33"/>
        <v>0</v>
      </c>
      <c r="R53" s="858">
        <f t="shared" si="33"/>
        <v>43.92</v>
      </c>
      <c r="S53" s="858"/>
      <c r="T53" s="858">
        <f>SUM(T4,T7:T13,T16:T31,T34:T40,T43:T50)</f>
        <v>0</v>
      </c>
      <c r="U53" s="858"/>
      <c r="V53" s="858">
        <f t="shared" ref="V53:Z53" si="34">SUM(V4,V7:V13,V16:V31,V34:V40,V43:V50)</f>
        <v>65.88000000000001</v>
      </c>
      <c r="W53" s="858">
        <f t="shared" si="34"/>
        <v>4062.6</v>
      </c>
      <c r="X53" s="858">
        <f t="shared" si="34"/>
        <v>197.64</v>
      </c>
      <c r="Y53" s="858">
        <f t="shared" si="34"/>
        <v>0</v>
      </c>
      <c r="Z53" s="858">
        <f t="shared" si="34"/>
        <v>109.80000000000001</v>
      </c>
      <c r="AA53" s="858"/>
      <c r="AB53" s="858">
        <f t="shared" ref="AB53:AP53" si="35">SUM(AB4,AB7:AB13,AB16:AB31,AB34:AB40,AB43:AB50)</f>
        <v>43.92</v>
      </c>
      <c r="AC53" s="858">
        <f t="shared" si="35"/>
        <v>21.96</v>
      </c>
      <c r="AD53" s="858">
        <f t="shared" si="35"/>
        <v>0</v>
      </c>
      <c r="AE53" s="858">
        <f t="shared" si="35"/>
        <v>0</v>
      </c>
      <c r="AF53" s="858">
        <f t="shared" si="35"/>
        <v>0</v>
      </c>
      <c r="AG53" s="858">
        <f t="shared" si="35"/>
        <v>0</v>
      </c>
      <c r="AH53" s="858">
        <f t="shared" si="35"/>
        <v>0</v>
      </c>
      <c r="AI53" s="858">
        <f t="shared" si="35"/>
        <v>0</v>
      </c>
      <c r="AJ53" s="858">
        <f t="shared" si="35"/>
        <v>0</v>
      </c>
      <c r="AK53" s="858">
        <f t="shared" si="35"/>
        <v>32.94</v>
      </c>
      <c r="AL53" s="858">
        <f t="shared" si="35"/>
        <v>0</v>
      </c>
      <c r="AM53" s="858">
        <f t="shared" si="35"/>
        <v>0</v>
      </c>
      <c r="AN53" s="858">
        <f t="shared" si="35"/>
        <v>54.900000000000006</v>
      </c>
      <c r="AO53" s="858">
        <f t="shared" si="35"/>
        <v>131.76</v>
      </c>
      <c r="AP53" s="858">
        <f t="shared" si="35"/>
        <v>0</v>
      </c>
      <c r="AQ53" s="224">
        <f>SUM(AQ4,AQ7:AQ13,AQ16:AQ31,AQ34:AQ40,AQ43:AQ50)</f>
        <v>30140.1</v>
      </c>
      <c r="AR53" s="163"/>
      <c r="AS53" s="984" t="s">
        <v>345</v>
      </c>
      <c r="AT53" s="981"/>
      <c r="AU53" s="336"/>
      <c r="AV53" s="160"/>
      <c r="AW53" s="413"/>
      <c r="AX53" s="413"/>
      <c r="AY53" s="413"/>
      <c r="AZ53" s="413"/>
      <c r="BA53" s="413"/>
      <c r="BB53" s="413"/>
      <c r="BC53" s="413"/>
      <c r="BD53" s="413"/>
      <c r="BE53" s="413"/>
      <c r="BF53" s="413"/>
      <c r="BG53" s="413"/>
      <c r="BH53" s="413"/>
      <c r="BI53" s="413"/>
    </row>
    <row r="54" spans="1:61" s="13" customFormat="1" ht="18.75">
      <c r="A54" s="239"/>
      <c r="B54" s="239"/>
      <c r="C54" s="413"/>
      <c r="D54" s="413"/>
      <c r="E54" s="413"/>
      <c r="F54" s="413"/>
      <c r="G54" s="413"/>
      <c r="H54" s="413"/>
      <c r="I54" s="413"/>
      <c r="J54" s="413"/>
      <c r="K54" s="413"/>
      <c r="L54" s="413"/>
      <c r="M54" s="413"/>
      <c r="N54" s="413"/>
      <c r="O54" s="413"/>
      <c r="P54" s="413"/>
      <c r="Q54" s="413"/>
      <c r="R54" s="413"/>
      <c r="S54" s="413"/>
      <c r="T54" s="413"/>
      <c r="U54" s="413"/>
      <c r="V54" s="413"/>
      <c r="W54" s="413"/>
      <c r="X54" s="413"/>
      <c r="Y54" s="413"/>
      <c r="Z54" s="413"/>
      <c r="AA54" s="413"/>
      <c r="AB54" s="413"/>
      <c r="AC54" s="413"/>
      <c r="AD54" s="413"/>
      <c r="AE54" s="413"/>
      <c r="AF54" s="413"/>
      <c r="AG54" s="413"/>
      <c r="AH54" s="413"/>
      <c r="AI54" s="413"/>
      <c r="AJ54" s="413"/>
      <c r="AK54" s="413"/>
      <c r="AL54" s="413"/>
      <c r="AM54" s="413"/>
      <c r="AN54" s="413"/>
      <c r="AO54" s="413"/>
      <c r="AP54" s="413"/>
      <c r="AQ54" s="734">
        <f>SUM(AQ5,AQ14,AQ32,AQ41,AQ51)</f>
        <v>30140.1</v>
      </c>
      <c r="AR54" s="163"/>
      <c r="AS54" s="984" t="s">
        <v>346</v>
      </c>
      <c r="AT54" s="981"/>
      <c r="AU54" s="336"/>
      <c r="AV54" s="160"/>
      <c r="AW54" s="413"/>
      <c r="AX54" s="413"/>
      <c r="AY54" s="413"/>
      <c r="AZ54" s="413"/>
      <c r="BA54" s="413"/>
      <c r="BB54" s="413"/>
      <c r="BC54" s="413"/>
      <c r="BD54" s="413"/>
      <c r="BE54" s="413"/>
      <c r="BF54" s="413"/>
      <c r="BG54" s="413"/>
      <c r="BH54" s="413"/>
      <c r="BI54" s="413"/>
    </row>
    <row r="55" spans="1:61" s="13" customFormat="1" ht="15.75">
      <c r="A55" s="1022"/>
      <c r="B55" s="1023"/>
      <c r="C55" s="1024"/>
      <c r="D55" s="1024" t="s">
        <v>347</v>
      </c>
      <c r="E55" s="413"/>
      <c r="F55" s="1027">
        <f>F53+'2018 v Salinity'!F126</f>
        <v>21122.437859327216</v>
      </c>
      <c r="G55" s="1027">
        <f>G53+'2018 v Salinity'!G126</f>
        <v>48579.158042813469</v>
      </c>
      <c r="H55" s="1027">
        <f>H53+'2018 v Salinity'!H126</f>
        <v>4456.2392456676862</v>
      </c>
      <c r="I55" s="1027">
        <f>I53+'2018 v Salinity'!I126</f>
        <v>7012.1175127420993</v>
      </c>
      <c r="J55" s="1027">
        <f>J53+'2018 v Salinity'!J126</f>
        <v>936.41679918450586</v>
      </c>
      <c r="K55" s="1027">
        <f>K53+'2018 v Salinity'!K126</f>
        <v>0</v>
      </c>
      <c r="L55" s="1027">
        <f>L53+'2018 v Salinity'!L126</f>
        <v>20.387359836901123</v>
      </c>
      <c r="M55" s="1027">
        <f>M53+'2018 v Salinity'!M126</f>
        <v>2061.5677471967383</v>
      </c>
      <c r="N55" s="1027">
        <f>N53+'2018 v Salinity'!N126</f>
        <v>604.57239551478085</v>
      </c>
      <c r="O55" s="1027">
        <f>O53+'2018 v Salinity'!O126</f>
        <v>0</v>
      </c>
      <c r="P55" s="1027">
        <f>P53+'2018 v Salinity'!P126</f>
        <v>357.62207951070332</v>
      </c>
      <c r="Q55" s="1027">
        <f>Q53+'2018 v Salinity'!Q126</f>
        <v>0</v>
      </c>
      <c r="R55" s="1027">
        <f>R53+'2018 v Salinity'!R126</f>
        <v>74.501039755351684</v>
      </c>
      <c r="S55" s="1027">
        <f>S53+'2018 v Salinity'!S126</f>
        <v>0</v>
      </c>
      <c r="T55" s="1027">
        <f>T53+'2018 v Salinity'!T126</f>
        <v>0</v>
      </c>
      <c r="U55" s="1027">
        <f>U53+'2018 v Salinity'!U126</f>
        <v>0</v>
      </c>
      <c r="V55" s="1027">
        <f>V53+'2018 v Salinity'!V126</f>
        <v>65.88000000000001</v>
      </c>
      <c r="W55" s="1027">
        <f>W53+'2018 v Salinity'!W126</f>
        <v>4062.6</v>
      </c>
      <c r="X55" s="1027">
        <f>X53+'2018 v Salinity'!X126</f>
        <v>197.64</v>
      </c>
      <c r="Y55" s="1027">
        <f>Y53+'2018 v Salinity'!Y126</f>
        <v>0</v>
      </c>
      <c r="Z55" s="1027">
        <f>Z53+'2018 v Salinity'!Z126</f>
        <v>109.80000000000001</v>
      </c>
      <c r="AA55" s="1027">
        <f>AA53+'2018 v Salinity'!AA126</f>
        <v>0</v>
      </c>
      <c r="AB55" s="1027">
        <f>AB53+'2018 v Salinity'!AB126</f>
        <v>43.92</v>
      </c>
      <c r="AC55" s="1027">
        <f>AC53+'2018 v Salinity'!AC126</f>
        <v>21.96</v>
      </c>
      <c r="AD55" s="1027">
        <f>AD53+'2018 v Salinity'!AD126</f>
        <v>0</v>
      </c>
      <c r="AE55" s="1027">
        <f>AE53+'2018 v Salinity'!AE126</f>
        <v>0</v>
      </c>
      <c r="AF55" s="1027">
        <f>AF53+'2018 v Salinity'!AF126</f>
        <v>0</v>
      </c>
      <c r="AG55" s="1027">
        <f>AG53+'2018 v Salinity'!AG126</f>
        <v>0</v>
      </c>
      <c r="AH55" s="1027">
        <f>AH53+'2018 v Salinity'!AH126</f>
        <v>0</v>
      </c>
      <c r="AI55" s="1027">
        <f>AI53+'2018 v Salinity'!AI126</f>
        <v>0</v>
      </c>
      <c r="AJ55" s="1027">
        <f>AJ53+'2018 v Salinity'!AJ126</f>
        <v>0</v>
      </c>
      <c r="AK55" s="1027">
        <f>AK53+'2018 v Salinity'!AK126</f>
        <v>32.94</v>
      </c>
      <c r="AL55" s="1027">
        <f>AL53+'2018 v Salinity'!AL126</f>
        <v>0</v>
      </c>
      <c r="AM55" s="1027">
        <f>AM53+'2018 v Salinity'!AM126</f>
        <v>0</v>
      </c>
      <c r="AN55" s="1027">
        <f>AN53+'2018 v Salinity'!AN126</f>
        <v>54.900000000000006</v>
      </c>
      <c r="AO55" s="1027">
        <f>AO53+'2018 v Salinity'!AO126</f>
        <v>131.76</v>
      </c>
      <c r="AP55" s="1027">
        <f>AP53+'2018 v Salinity'!AP126</f>
        <v>0</v>
      </c>
      <c r="AQ55" s="413"/>
      <c r="AR55" s="413"/>
      <c r="AS55" s="413"/>
      <c r="AT55" s="413"/>
      <c r="AU55" s="413"/>
      <c r="AV55" s="413"/>
      <c r="AW55" s="413"/>
      <c r="AX55" s="413"/>
      <c r="AY55" s="413"/>
      <c r="AZ55" s="413"/>
      <c r="BA55" s="413"/>
      <c r="BB55" s="413"/>
      <c r="BC55" s="413"/>
      <c r="BD55" s="413"/>
      <c r="BE55" s="413"/>
      <c r="BF55" s="413"/>
      <c r="BG55" s="413"/>
      <c r="BH55" s="413"/>
      <c r="BI55" s="413"/>
    </row>
    <row r="56" spans="1:61" ht="15.75">
      <c r="A56" s="240"/>
      <c r="B56" s="170"/>
      <c r="C56" s="170"/>
      <c r="D56" s="1021" t="s">
        <v>162</v>
      </c>
      <c r="E56" s="413"/>
      <c r="F56" s="562">
        <v>2</v>
      </c>
      <c r="G56" s="562">
        <v>1</v>
      </c>
      <c r="H56" s="562">
        <v>4</v>
      </c>
      <c r="I56" s="562">
        <v>3</v>
      </c>
      <c r="J56" s="562">
        <v>7</v>
      </c>
      <c r="K56" s="562"/>
      <c r="L56" s="562"/>
      <c r="M56" s="562">
        <v>6</v>
      </c>
      <c r="N56" s="562">
        <v>8</v>
      </c>
      <c r="O56" s="562"/>
      <c r="P56" s="562">
        <v>9</v>
      </c>
      <c r="Q56" s="562"/>
      <c r="R56" s="562"/>
      <c r="S56" s="562"/>
      <c r="T56" s="562"/>
      <c r="U56" s="562"/>
      <c r="V56" s="562"/>
      <c r="W56" s="562">
        <v>5</v>
      </c>
      <c r="X56" s="562">
        <v>10</v>
      </c>
      <c r="Y56" s="562"/>
      <c r="Z56" s="562">
        <v>12</v>
      </c>
      <c r="AA56" s="562"/>
      <c r="AB56" s="562"/>
      <c r="AC56" s="562"/>
      <c r="AD56" s="562"/>
      <c r="AE56" s="562"/>
      <c r="AF56" s="562"/>
      <c r="AG56" s="562"/>
      <c r="AH56" s="562"/>
      <c r="AI56" s="562"/>
      <c r="AJ56" s="562"/>
      <c r="AK56" s="562"/>
      <c r="AL56" s="562"/>
      <c r="AM56" s="562"/>
      <c r="AN56" s="562"/>
      <c r="AO56" s="562">
        <v>11</v>
      </c>
      <c r="AP56" s="562"/>
      <c r="AQ56" s="413"/>
      <c r="AR56" s="413"/>
      <c r="AS56" s="413"/>
      <c r="AT56" s="413"/>
      <c r="AU56" s="413"/>
      <c r="AV56" s="413"/>
      <c r="AW56" s="413"/>
      <c r="AX56" s="413"/>
      <c r="AY56" s="413"/>
      <c r="AZ56" s="413"/>
      <c r="BA56" s="413"/>
      <c r="BB56" s="413"/>
      <c r="BC56" s="413"/>
      <c r="BD56" s="413"/>
      <c r="BE56" s="413"/>
      <c r="BF56" s="413"/>
      <c r="BG56" s="413"/>
      <c r="BH56" s="413"/>
      <c r="BI56" s="413"/>
    </row>
    <row r="57" spans="1:61" ht="18.75" thickBot="1">
      <c r="A57" s="240"/>
      <c r="B57" s="1006" t="s">
        <v>74</v>
      </c>
      <c r="C57" s="413"/>
      <c r="D57" s="413"/>
      <c r="E57" s="413"/>
      <c r="F57" s="413"/>
      <c r="G57" s="413"/>
      <c r="H57" s="413"/>
      <c r="I57" s="413"/>
      <c r="J57" s="413"/>
      <c r="K57" s="413"/>
      <c r="L57" s="413"/>
      <c r="M57" s="413"/>
      <c r="N57" s="413"/>
      <c r="O57" s="413"/>
      <c r="P57" s="413"/>
      <c r="Q57" s="413"/>
      <c r="R57" s="413"/>
      <c r="S57" s="413"/>
      <c r="T57" s="413"/>
      <c r="U57" s="413"/>
      <c r="V57" s="413"/>
      <c r="W57" s="413"/>
      <c r="X57" s="413"/>
      <c r="Y57" s="413"/>
      <c r="Z57" s="413"/>
      <c r="AA57" s="413"/>
      <c r="AB57" s="413"/>
      <c r="AC57" s="413"/>
      <c r="AD57" s="413"/>
      <c r="AE57" s="413"/>
      <c r="AF57" s="413"/>
      <c r="AG57" s="413"/>
      <c r="AH57" s="413"/>
      <c r="AI57" s="413"/>
      <c r="AJ57" s="413"/>
      <c r="AK57" s="413"/>
      <c r="AL57" s="413"/>
      <c r="AM57" s="413"/>
      <c r="AN57" s="413"/>
      <c r="AO57" s="413"/>
      <c r="AP57" s="413"/>
      <c r="AQ57" s="413"/>
      <c r="AR57" s="413"/>
      <c r="AS57" s="413"/>
      <c r="AT57" s="413"/>
      <c r="AU57" s="413"/>
      <c r="AV57" s="413"/>
      <c r="AW57" s="413"/>
      <c r="AX57" s="413"/>
      <c r="AY57" s="413"/>
      <c r="AZ57" s="413"/>
      <c r="BA57" s="413"/>
      <c r="BB57" s="413"/>
      <c r="BC57" s="413"/>
      <c r="BD57" s="413"/>
      <c r="BE57" s="413"/>
      <c r="BF57" s="413"/>
      <c r="BG57" s="413"/>
      <c r="BH57" s="413"/>
      <c r="BI57" s="413"/>
    </row>
    <row r="58" spans="1:61" ht="16.5" thickBot="1">
      <c r="A58" s="238">
        <f>BA58</f>
        <v>95</v>
      </c>
      <c r="B58" s="35">
        <v>43763</v>
      </c>
      <c r="C58" s="14" t="s">
        <v>82</v>
      </c>
      <c r="D58" s="282" t="s">
        <v>74</v>
      </c>
      <c r="E58" s="12"/>
      <c r="F58" s="156">
        <v>0</v>
      </c>
      <c r="G58" s="156">
        <v>0</v>
      </c>
      <c r="H58" s="156">
        <v>2.1333333333333333</v>
      </c>
      <c r="I58" s="156">
        <v>0</v>
      </c>
      <c r="J58" s="156">
        <v>0</v>
      </c>
      <c r="K58" s="156">
        <f t="shared" ref="K58:K59" si="36">SUM(L58:Q58)</f>
        <v>0.13333333333333333</v>
      </c>
      <c r="L58" s="156">
        <v>0</v>
      </c>
      <c r="M58" s="156">
        <v>0</v>
      </c>
      <c r="N58" s="156">
        <v>0.13333333333333333</v>
      </c>
      <c r="O58" s="156">
        <v>0</v>
      </c>
      <c r="P58" s="156">
        <v>0</v>
      </c>
      <c r="Q58" s="156">
        <v>0</v>
      </c>
      <c r="R58" s="156">
        <v>0</v>
      </c>
      <c r="S58" s="156">
        <f>H58+T58</f>
        <v>2.1333333333333333</v>
      </c>
      <c r="T58" s="156">
        <v>0</v>
      </c>
      <c r="U58" s="156">
        <f>SUM(V58:X58)</f>
        <v>0</v>
      </c>
      <c r="V58" s="156">
        <v>0</v>
      </c>
      <c r="W58" s="156">
        <v>0</v>
      </c>
      <c r="X58" s="156">
        <v>0</v>
      </c>
      <c r="Y58" s="156">
        <v>0</v>
      </c>
      <c r="Z58" s="156">
        <v>0</v>
      </c>
      <c r="AA58" s="156">
        <f>SUM(AB58:AJ58)</f>
        <v>7.333333333333333</v>
      </c>
      <c r="AB58" s="156">
        <v>7.333333333333333</v>
      </c>
      <c r="AC58" s="156">
        <v>0</v>
      </c>
      <c r="AD58" s="156">
        <v>0</v>
      </c>
      <c r="AE58" s="156">
        <v>0</v>
      </c>
      <c r="AF58" s="156">
        <v>0</v>
      </c>
      <c r="AG58" s="156">
        <v>0</v>
      </c>
      <c r="AH58" s="156">
        <v>0</v>
      </c>
      <c r="AI58" s="156">
        <v>0</v>
      </c>
      <c r="AJ58" s="156">
        <v>0</v>
      </c>
      <c r="AK58" s="156">
        <v>0</v>
      </c>
      <c r="AL58" s="156">
        <v>0</v>
      </c>
      <c r="AM58" s="156">
        <v>0</v>
      </c>
      <c r="AN58" s="156">
        <v>0</v>
      </c>
      <c r="AO58" s="156">
        <v>0</v>
      </c>
      <c r="AP58" s="156">
        <v>0</v>
      </c>
      <c r="AQ58" s="33">
        <f>SUM(F58:AP58)-AA58-K58-U58-S58</f>
        <v>9.6000000000000014</v>
      </c>
      <c r="AR58" s="113"/>
      <c r="AS58" s="36">
        <v>43763</v>
      </c>
      <c r="AT58" s="88">
        <v>0.69097222222222221</v>
      </c>
      <c r="AU58" s="14" t="s">
        <v>82</v>
      </c>
      <c r="AV58" s="108">
        <v>10</v>
      </c>
      <c r="AW58" s="90" t="s">
        <v>75</v>
      </c>
      <c r="AX58" s="14">
        <v>9.3000000000000007</v>
      </c>
      <c r="AY58" s="14">
        <v>98</v>
      </c>
      <c r="AZ58" s="39">
        <v>138</v>
      </c>
      <c r="BA58" s="14">
        <v>95</v>
      </c>
      <c r="BB58" s="40">
        <v>21.8</v>
      </c>
      <c r="BC58" s="14">
        <v>759.9</v>
      </c>
      <c r="BD58" s="40">
        <v>7.3</v>
      </c>
      <c r="BE58" s="14">
        <v>0</v>
      </c>
      <c r="BF58" s="14">
        <v>0</v>
      </c>
      <c r="BG58" s="14">
        <v>0.5</v>
      </c>
      <c r="BH58" s="86">
        <v>0.2</v>
      </c>
      <c r="BI58" s="182" t="s">
        <v>218</v>
      </c>
    </row>
    <row r="59" spans="1:61">
      <c r="A59" s="238">
        <f>BA59</f>
        <v>72</v>
      </c>
      <c r="B59" s="35">
        <v>43790</v>
      </c>
      <c r="C59" s="14" t="s">
        <v>82</v>
      </c>
      <c r="D59" s="14" t="s">
        <v>133</v>
      </c>
      <c r="E59" s="12"/>
      <c r="F59" s="156">
        <v>0</v>
      </c>
      <c r="G59" s="156">
        <v>0</v>
      </c>
      <c r="H59" s="156">
        <v>0.93333333333333335</v>
      </c>
      <c r="I59" s="156">
        <v>0</v>
      </c>
      <c r="J59" s="156">
        <v>0</v>
      </c>
      <c r="K59" s="156">
        <f t="shared" si="36"/>
        <v>0.13333333333333333</v>
      </c>
      <c r="L59" s="156">
        <v>0</v>
      </c>
      <c r="M59" s="156">
        <v>0</v>
      </c>
      <c r="N59" s="156">
        <v>0.13333333333333333</v>
      </c>
      <c r="O59" s="156">
        <v>0</v>
      </c>
      <c r="P59" s="156">
        <v>0</v>
      </c>
      <c r="Q59" s="156">
        <v>0</v>
      </c>
      <c r="R59" s="156">
        <v>0</v>
      </c>
      <c r="S59" s="156">
        <f>H59+T59</f>
        <v>0.93333333333333335</v>
      </c>
      <c r="T59" s="156">
        <v>0</v>
      </c>
      <c r="U59" s="156">
        <f>SUM(V59:X59)</f>
        <v>0</v>
      </c>
      <c r="V59" s="156">
        <v>0</v>
      </c>
      <c r="W59" s="156">
        <v>0</v>
      </c>
      <c r="X59" s="156">
        <v>0</v>
      </c>
      <c r="Y59" s="156">
        <v>0</v>
      </c>
      <c r="Z59" s="156">
        <v>0</v>
      </c>
      <c r="AA59" s="156">
        <f>SUM(AB59:AJ59)</f>
        <v>38.266666666666666</v>
      </c>
      <c r="AB59" s="156">
        <v>38.133333333333333</v>
      </c>
      <c r="AC59" s="156">
        <v>0</v>
      </c>
      <c r="AD59" s="156">
        <v>0</v>
      </c>
      <c r="AE59" s="156">
        <v>0</v>
      </c>
      <c r="AF59" s="156">
        <v>0</v>
      </c>
      <c r="AG59" s="156">
        <v>0</v>
      </c>
      <c r="AH59" s="156">
        <v>0</v>
      </c>
      <c r="AI59" s="156">
        <v>0.13333333333333333</v>
      </c>
      <c r="AJ59" s="156">
        <v>0</v>
      </c>
      <c r="AK59" s="156">
        <v>0</v>
      </c>
      <c r="AL59" s="156">
        <v>0</v>
      </c>
      <c r="AM59" s="156">
        <v>0</v>
      </c>
      <c r="AN59" s="156">
        <v>0</v>
      </c>
      <c r="AO59" s="156">
        <v>0</v>
      </c>
      <c r="AP59" s="156">
        <v>0</v>
      </c>
      <c r="AQ59" s="33">
        <f>SUM(F59:AP59)-AA59-K59-U59-S59</f>
        <v>39.333333333333343</v>
      </c>
      <c r="AR59" s="113"/>
      <c r="AS59" s="36">
        <v>43790</v>
      </c>
      <c r="AT59" s="88">
        <v>0.64930555555555558</v>
      </c>
      <c r="AU59" s="14" t="s">
        <v>82</v>
      </c>
      <c r="AV59" s="108">
        <v>10</v>
      </c>
      <c r="AW59" s="90" t="s">
        <v>75</v>
      </c>
      <c r="AX59" s="14" t="s">
        <v>151</v>
      </c>
      <c r="AY59" s="14">
        <v>192</v>
      </c>
      <c r="AZ59" s="39">
        <v>137.80000000000001</v>
      </c>
      <c r="BA59" s="14">
        <v>72</v>
      </c>
      <c r="BB59" s="40">
        <v>15.9</v>
      </c>
      <c r="BC59" s="14">
        <v>760.2</v>
      </c>
      <c r="BD59" s="40">
        <v>7.5</v>
      </c>
      <c r="BE59" s="14">
        <v>0</v>
      </c>
      <c r="BF59" s="14">
        <v>0</v>
      </c>
      <c r="BG59" s="14">
        <v>1</v>
      </c>
      <c r="BH59" s="86">
        <v>0.2</v>
      </c>
      <c r="BI59" s="182" t="s">
        <v>222</v>
      </c>
    </row>
    <row r="60" spans="1:61" s="13" customFormat="1" ht="19.5" thickBot="1">
      <c r="A60" s="178"/>
      <c r="B60" s="170"/>
      <c r="C60" s="214" t="s">
        <v>219</v>
      </c>
      <c r="D60" s="1530"/>
      <c r="E60" s="1531">
        <v>0</v>
      </c>
      <c r="F60" s="215">
        <f>AVERAGE(F58:F59)</f>
        <v>0</v>
      </c>
      <c r="G60" s="215">
        <f t="shared" ref="G60:AJ60" si="37">AVERAGE(G58:G59)</f>
        <v>0</v>
      </c>
      <c r="H60" s="215">
        <f t="shared" si="37"/>
        <v>1.5333333333333332</v>
      </c>
      <c r="I60" s="241">
        <f t="shared" si="37"/>
        <v>0</v>
      </c>
      <c r="J60" s="241">
        <f t="shared" si="37"/>
        <v>0</v>
      </c>
      <c r="K60" s="241"/>
      <c r="L60" s="241">
        <f t="shared" si="37"/>
        <v>0</v>
      </c>
      <c r="M60" s="241">
        <f t="shared" si="37"/>
        <v>0</v>
      </c>
      <c r="N60" s="241">
        <f t="shared" si="37"/>
        <v>0.13333333333333333</v>
      </c>
      <c r="O60" s="241">
        <f t="shared" si="37"/>
        <v>0</v>
      </c>
      <c r="P60" s="241">
        <f t="shared" si="37"/>
        <v>0</v>
      </c>
      <c r="Q60" s="241">
        <f t="shared" si="37"/>
        <v>0</v>
      </c>
      <c r="R60" s="241">
        <f t="shared" si="37"/>
        <v>0</v>
      </c>
      <c r="S60" s="241"/>
      <c r="T60" s="241">
        <f t="shared" si="37"/>
        <v>0</v>
      </c>
      <c r="U60" s="241"/>
      <c r="V60" s="241">
        <f t="shared" si="37"/>
        <v>0</v>
      </c>
      <c r="W60" s="241">
        <f t="shared" si="37"/>
        <v>0</v>
      </c>
      <c r="X60" s="241">
        <f t="shared" si="37"/>
        <v>0</v>
      </c>
      <c r="Y60" s="241">
        <f t="shared" si="37"/>
        <v>0</v>
      </c>
      <c r="Z60" s="241">
        <f t="shared" si="37"/>
        <v>0</v>
      </c>
      <c r="AA60" s="241"/>
      <c r="AB60" s="241">
        <f t="shared" si="37"/>
        <v>22.733333333333334</v>
      </c>
      <c r="AC60" s="241">
        <f t="shared" si="37"/>
        <v>0</v>
      </c>
      <c r="AD60" s="241">
        <f t="shared" si="37"/>
        <v>0</v>
      </c>
      <c r="AE60" s="241">
        <f t="shared" si="37"/>
        <v>0</v>
      </c>
      <c r="AF60" s="241">
        <f t="shared" si="37"/>
        <v>0</v>
      </c>
      <c r="AG60" s="241">
        <f t="shared" si="37"/>
        <v>0</v>
      </c>
      <c r="AH60" s="241">
        <f t="shared" si="37"/>
        <v>0</v>
      </c>
      <c r="AI60" s="241">
        <f t="shared" si="37"/>
        <v>6.6666666666666666E-2</v>
      </c>
      <c r="AJ60" s="241">
        <f t="shared" si="37"/>
        <v>0</v>
      </c>
      <c r="AK60" s="241">
        <f t="shared" ref="AK60:AP60" si="38">AVERAGE(AK58:AK59)</f>
        <v>0</v>
      </c>
      <c r="AL60" s="241">
        <f t="shared" si="38"/>
        <v>0</v>
      </c>
      <c r="AM60" s="241">
        <f t="shared" si="38"/>
        <v>0</v>
      </c>
      <c r="AN60" s="241">
        <f t="shared" si="38"/>
        <v>0</v>
      </c>
      <c r="AO60" s="241">
        <f t="shared" si="38"/>
        <v>0</v>
      </c>
      <c r="AP60" s="241">
        <f t="shared" si="38"/>
        <v>0</v>
      </c>
      <c r="AQ60" s="735">
        <f>SUM(AQ58:AQ59)</f>
        <v>48.933333333333344</v>
      </c>
      <c r="AR60" s="163"/>
      <c r="AS60" s="172"/>
      <c r="AT60" s="173"/>
      <c r="AU60" s="160"/>
      <c r="AV60" s="174"/>
      <c r="AW60" s="175"/>
      <c r="AX60" s="160"/>
      <c r="AY60" s="160"/>
      <c r="AZ60" s="166"/>
      <c r="BA60" s="160"/>
      <c r="BB60" s="167"/>
      <c r="BC60" s="160"/>
      <c r="BD60" s="167"/>
      <c r="BE60" s="160"/>
      <c r="BF60" s="160"/>
      <c r="BG60" s="160"/>
      <c r="BH60" s="168"/>
      <c r="BI60" s="169"/>
    </row>
    <row r="61" spans="1:61" s="13" customFormat="1" ht="15.75" thickBot="1">
      <c r="A61" s="178"/>
      <c r="B61" s="170"/>
      <c r="C61" s="160"/>
      <c r="D61" s="160"/>
      <c r="E61" s="161"/>
      <c r="F61" s="171"/>
      <c r="G61" s="171"/>
      <c r="H61" s="171"/>
      <c r="I61" s="171"/>
      <c r="J61" s="171"/>
      <c r="K61" s="171"/>
      <c r="L61" s="171"/>
      <c r="M61" s="171"/>
      <c r="N61" s="171"/>
      <c r="O61" s="171"/>
      <c r="P61" s="171"/>
      <c r="Q61" s="171"/>
      <c r="R61" s="171"/>
      <c r="S61" s="171"/>
      <c r="T61" s="171"/>
      <c r="U61" s="171"/>
      <c r="V61" s="171"/>
      <c r="W61" s="171"/>
      <c r="X61" s="171"/>
      <c r="Y61" s="171"/>
      <c r="Z61" s="171"/>
      <c r="AA61" s="171"/>
      <c r="AB61" s="171"/>
      <c r="AC61" s="171"/>
      <c r="AD61" s="171"/>
      <c r="AE61" s="171"/>
      <c r="AF61" s="171"/>
      <c r="AG61" s="171"/>
      <c r="AH61" s="171"/>
      <c r="AI61" s="171"/>
      <c r="AJ61" s="171"/>
      <c r="AK61" s="171"/>
      <c r="AL61" s="171"/>
      <c r="AM61" s="171"/>
      <c r="AN61" s="171"/>
      <c r="AO61" s="171"/>
      <c r="AP61" s="171"/>
      <c r="AQ61" s="171"/>
      <c r="AR61" s="163"/>
      <c r="AS61" s="172"/>
      <c r="AT61" s="173"/>
      <c r="AU61" s="160"/>
      <c r="AV61" s="174"/>
      <c r="AW61" s="175"/>
      <c r="AX61" s="160"/>
      <c r="AY61" s="160"/>
      <c r="AZ61" s="166"/>
      <c r="BA61" s="160"/>
      <c r="BB61" s="167"/>
      <c r="BC61" s="160"/>
      <c r="BD61" s="167"/>
      <c r="BE61" s="160"/>
      <c r="BF61" s="160"/>
      <c r="BG61" s="160"/>
      <c r="BH61" s="168"/>
      <c r="BI61" s="169"/>
    </row>
    <row r="62" spans="1:61" ht="15.75" thickBot="1">
      <c r="A62" s="238">
        <f t="shared" ref="A62:A78" si="39">BA62</f>
        <v>64.8</v>
      </c>
      <c r="B62" s="35">
        <v>43790</v>
      </c>
      <c r="C62" s="14" t="s">
        <v>73</v>
      </c>
      <c r="D62" s="14" t="s">
        <v>74</v>
      </c>
      <c r="E62" s="12"/>
      <c r="F62" s="156">
        <v>0.66666666666666663</v>
      </c>
      <c r="G62" s="156">
        <v>0</v>
      </c>
      <c r="H62" s="156">
        <v>0</v>
      </c>
      <c r="I62" s="156">
        <v>0</v>
      </c>
      <c r="J62" s="156">
        <v>0</v>
      </c>
      <c r="K62" s="156">
        <f t="shared" ref="K62:K78" si="40">SUM(L62:Q62)</f>
        <v>0</v>
      </c>
      <c r="L62" s="156">
        <v>0</v>
      </c>
      <c r="M62" s="156">
        <v>0</v>
      </c>
      <c r="N62" s="156">
        <v>0</v>
      </c>
      <c r="O62" s="156">
        <v>0</v>
      </c>
      <c r="P62" s="156">
        <v>0</v>
      </c>
      <c r="Q62" s="156">
        <v>0</v>
      </c>
      <c r="R62" s="156">
        <v>0</v>
      </c>
      <c r="S62" s="156">
        <f t="shared" ref="S62:S78" si="41">H62+T62</f>
        <v>0</v>
      </c>
      <c r="T62" s="156">
        <v>0</v>
      </c>
      <c r="U62" s="156">
        <f t="shared" ref="U62:U78" si="42">SUM(V62:X62)</f>
        <v>0</v>
      </c>
      <c r="V62" s="156">
        <v>0</v>
      </c>
      <c r="W62" s="156">
        <v>0</v>
      </c>
      <c r="X62" s="156">
        <v>0</v>
      </c>
      <c r="Y62" s="156">
        <v>0</v>
      </c>
      <c r="Z62" s="156">
        <v>0</v>
      </c>
      <c r="AA62" s="156">
        <f t="shared" ref="AA62:AA78" si="43">SUM(AB62:AJ62)</f>
        <v>0</v>
      </c>
      <c r="AB62" s="156">
        <v>0</v>
      </c>
      <c r="AC62" s="156">
        <v>0</v>
      </c>
      <c r="AD62" s="156">
        <v>0</v>
      </c>
      <c r="AE62" s="156">
        <v>0</v>
      </c>
      <c r="AF62" s="156">
        <v>0</v>
      </c>
      <c r="AG62" s="156">
        <v>0</v>
      </c>
      <c r="AH62" s="156">
        <v>0</v>
      </c>
      <c r="AI62" s="156">
        <v>0</v>
      </c>
      <c r="AJ62" s="156">
        <v>0</v>
      </c>
      <c r="AK62" s="156">
        <v>0</v>
      </c>
      <c r="AL62" s="156">
        <v>0</v>
      </c>
      <c r="AM62" s="156">
        <v>0</v>
      </c>
      <c r="AN62" s="156">
        <v>0</v>
      </c>
      <c r="AO62" s="156">
        <v>0</v>
      </c>
      <c r="AP62" s="156">
        <v>0</v>
      </c>
      <c r="AQ62" s="33">
        <f t="shared" ref="AQ62:AQ78" si="44">SUM(F62:AP62)-AA62-K62-U62-S62</f>
        <v>0.66666666666666663</v>
      </c>
      <c r="AR62" s="113"/>
      <c r="AS62" s="36">
        <v>43790</v>
      </c>
      <c r="AT62" s="88">
        <v>0.60763888888888895</v>
      </c>
      <c r="AU62" s="14" t="s">
        <v>73</v>
      </c>
      <c r="AV62" s="108">
        <v>10</v>
      </c>
      <c r="AW62" s="90" t="s">
        <v>75</v>
      </c>
      <c r="AX62" s="14">
        <v>6.1</v>
      </c>
      <c r="AY62" s="38">
        <v>87</v>
      </c>
      <c r="AZ62" s="39">
        <v>90.8</v>
      </c>
      <c r="BA62" s="14">
        <v>64.8</v>
      </c>
      <c r="BB62" s="40">
        <v>15.6</v>
      </c>
      <c r="BC62" s="14">
        <v>760.2</v>
      </c>
      <c r="BD62" s="40">
        <v>8</v>
      </c>
      <c r="BE62" s="14">
        <v>0</v>
      </c>
      <c r="BF62" s="14">
        <v>0</v>
      </c>
      <c r="BG62" s="38">
        <v>1</v>
      </c>
      <c r="BH62" s="86">
        <v>0.4</v>
      </c>
      <c r="BI62" s="42"/>
    </row>
    <row r="63" spans="1:61" ht="15.75" thickBot="1">
      <c r="A63" s="238">
        <f t="shared" si="39"/>
        <v>63.4</v>
      </c>
      <c r="B63" s="35">
        <v>43767</v>
      </c>
      <c r="C63" s="14" t="s">
        <v>73</v>
      </c>
      <c r="D63" s="14" t="s">
        <v>74</v>
      </c>
      <c r="E63" s="12"/>
      <c r="F63" s="156">
        <v>3.3333333333333335</v>
      </c>
      <c r="G63" s="156">
        <v>0</v>
      </c>
      <c r="H63" s="156">
        <v>0</v>
      </c>
      <c r="I63" s="156">
        <v>0</v>
      </c>
      <c r="J63" s="156">
        <v>0.13333333333333333</v>
      </c>
      <c r="K63" s="156">
        <f t="shared" si="40"/>
        <v>0</v>
      </c>
      <c r="L63" s="156">
        <v>0</v>
      </c>
      <c r="M63" s="156">
        <v>0</v>
      </c>
      <c r="N63" s="156">
        <v>0</v>
      </c>
      <c r="O63" s="156">
        <v>0</v>
      </c>
      <c r="P63" s="156">
        <v>0</v>
      </c>
      <c r="Q63" s="156">
        <v>0</v>
      </c>
      <c r="R63" s="156">
        <v>0</v>
      </c>
      <c r="S63" s="156">
        <f t="shared" si="41"/>
        <v>0</v>
      </c>
      <c r="T63" s="156">
        <v>0</v>
      </c>
      <c r="U63" s="156">
        <f t="shared" si="42"/>
        <v>0</v>
      </c>
      <c r="V63" s="156">
        <v>0</v>
      </c>
      <c r="W63" s="156">
        <v>0</v>
      </c>
      <c r="X63" s="156">
        <v>0</v>
      </c>
      <c r="Y63" s="156">
        <v>0</v>
      </c>
      <c r="Z63" s="156">
        <v>0</v>
      </c>
      <c r="AA63" s="156">
        <f t="shared" si="43"/>
        <v>0</v>
      </c>
      <c r="AB63" s="156">
        <v>0</v>
      </c>
      <c r="AC63" s="156">
        <v>0</v>
      </c>
      <c r="AD63" s="156">
        <v>0</v>
      </c>
      <c r="AE63" s="156">
        <v>0</v>
      </c>
      <c r="AF63" s="156">
        <v>0</v>
      </c>
      <c r="AG63" s="156">
        <v>0</v>
      </c>
      <c r="AH63" s="156">
        <v>0</v>
      </c>
      <c r="AI63" s="156">
        <v>0</v>
      </c>
      <c r="AJ63" s="156">
        <v>0</v>
      </c>
      <c r="AK63" s="156">
        <v>0</v>
      </c>
      <c r="AL63" s="156">
        <v>0</v>
      </c>
      <c r="AM63" s="156">
        <v>0</v>
      </c>
      <c r="AN63" s="156">
        <v>0</v>
      </c>
      <c r="AO63" s="156">
        <v>0</v>
      </c>
      <c r="AP63" s="156">
        <v>0</v>
      </c>
      <c r="AQ63" s="33">
        <f t="shared" si="44"/>
        <v>3.4666666666666668</v>
      </c>
      <c r="AR63" s="113"/>
      <c r="AS63" s="36">
        <v>43767</v>
      </c>
      <c r="AT63" s="88">
        <v>0.53125</v>
      </c>
      <c r="AU63" s="14" t="s">
        <v>73</v>
      </c>
      <c r="AV63" s="108">
        <v>10</v>
      </c>
      <c r="AW63" s="90" t="s">
        <v>75</v>
      </c>
      <c r="AX63" s="14">
        <v>11.3</v>
      </c>
      <c r="AY63" s="14">
        <v>176</v>
      </c>
      <c r="AZ63" s="39">
        <v>89.6</v>
      </c>
      <c r="BA63" s="14">
        <v>63.4</v>
      </c>
      <c r="BB63" s="40">
        <v>18.5</v>
      </c>
      <c r="BC63" s="14">
        <v>759.4</v>
      </c>
      <c r="BD63" s="40">
        <v>8.1999999999999993</v>
      </c>
      <c r="BE63" s="14">
        <v>0</v>
      </c>
      <c r="BF63" s="14">
        <v>0</v>
      </c>
      <c r="BG63" s="14">
        <v>1</v>
      </c>
      <c r="BH63" s="86">
        <v>0.5</v>
      </c>
      <c r="BI63" s="42"/>
    </row>
    <row r="64" spans="1:61" ht="15.75" thickBot="1">
      <c r="A64" s="238">
        <f t="shared" si="39"/>
        <v>57</v>
      </c>
      <c r="B64" s="35">
        <v>43787</v>
      </c>
      <c r="C64" s="14" t="s">
        <v>94</v>
      </c>
      <c r="D64" s="14" t="s">
        <v>74</v>
      </c>
      <c r="E64" s="12"/>
      <c r="F64" s="156">
        <v>0.13333333333333333</v>
      </c>
      <c r="G64" s="156">
        <v>0</v>
      </c>
      <c r="H64" s="156">
        <v>0.26666666666666666</v>
      </c>
      <c r="I64" s="156">
        <v>0</v>
      </c>
      <c r="J64" s="156">
        <v>0</v>
      </c>
      <c r="K64" s="156">
        <f t="shared" si="40"/>
        <v>0</v>
      </c>
      <c r="L64" s="156">
        <v>0</v>
      </c>
      <c r="M64" s="156">
        <v>0</v>
      </c>
      <c r="N64" s="156">
        <v>0</v>
      </c>
      <c r="O64" s="156">
        <v>0</v>
      </c>
      <c r="P64" s="156">
        <v>0</v>
      </c>
      <c r="Q64" s="156">
        <v>0</v>
      </c>
      <c r="R64" s="156">
        <v>0</v>
      </c>
      <c r="S64" s="156">
        <f t="shared" si="41"/>
        <v>0.26666666666666666</v>
      </c>
      <c r="T64" s="156">
        <v>0</v>
      </c>
      <c r="U64" s="156">
        <f t="shared" si="42"/>
        <v>0.13333333333333333</v>
      </c>
      <c r="V64" s="156">
        <v>0.13333333333333333</v>
      </c>
      <c r="W64" s="156">
        <v>0</v>
      </c>
      <c r="X64" s="156">
        <v>0</v>
      </c>
      <c r="Y64" s="156">
        <v>0</v>
      </c>
      <c r="Z64" s="156">
        <v>0</v>
      </c>
      <c r="AA64" s="156">
        <f t="shared" si="43"/>
        <v>0</v>
      </c>
      <c r="AB64" s="156">
        <v>0</v>
      </c>
      <c r="AC64" s="156">
        <v>0</v>
      </c>
      <c r="AD64" s="156">
        <v>0</v>
      </c>
      <c r="AE64" s="156">
        <v>0</v>
      </c>
      <c r="AF64" s="156">
        <v>0</v>
      </c>
      <c r="AG64" s="156">
        <v>0</v>
      </c>
      <c r="AH64" s="156">
        <v>0</v>
      </c>
      <c r="AI64" s="156">
        <v>0</v>
      </c>
      <c r="AJ64" s="156">
        <v>0</v>
      </c>
      <c r="AK64" s="156">
        <v>0</v>
      </c>
      <c r="AL64" s="156">
        <v>0</v>
      </c>
      <c r="AM64" s="156">
        <v>0</v>
      </c>
      <c r="AN64" s="156">
        <v>0</v>
      </c>
      <c r="AO64" s="156">
        <v>0</v>
      </c>
      <c r="AP64" s="156">
        <v>0</v>
      </c>
      <c r="AQ64" s="33">
        <f t="shared" si="44"/>
        <v>0.53333333333333344</v>
      </c>
      <c r="AR64" s="113"/>
      <c r="AS64" s="36">
        <v>43787</v>
      </c>
      <c r="AT64" s="88">
        <v>0.66666666666666663</v>
      </c>
      <c r="AU64" s="14" t="s">
        <v>94</v>
      </c>
      <c r="AV64" s="108">
        <v>10</v>
      </c>
      <c r="AW64" s="90" t="s">
        <v>75</v>
      </c>
      <c r="AX64" s="14">
        <v>11.6</v>
      </c>
      <c r="AY64" s="14">
        <v>184</v>
      </c>
      <c r="AZ64" s="39">
        <v>81.3</v>
      </c>
      <c r="BA64" s="14">
        <v>57</v>
      </c>
      <c r="BB64" s="40">
        <v>21.6</v>
      </c>
      <c r="BC64" s="14">
        <v>757</v>
      </c>
      <c r="BD64" s="40">
        <v>7.9</v>
      </c>
      <c r="BE64" s="14">
        <v>0</v>
      </c>
      <c r="BF64" s="14">
        <v>0</v>
      </c>
      <c r="BG64" s="14">
        <v>1</v>
      </c>
      <c r="BH64" s="86">
        <v>0.5</v>
      </c>
      <c r="BI64" s="42"/>
    </row>
    <row r="65" spans="1:61" ht="15.75" thickBot="1">
      <c r="A65" s="238">
        <f t="shared" si="39"/>
        <v>57</v>
      </c>
      <c r="B65" s="35">
        <v>43787</v>
      </c>
      <c r="C65" s="14" t="s">
        <v>96</v>
      </c>
      <c r="D65" s="14" t="s">
        <v>74</v>
      </c>
      <c r="E65" s="12"/>
      <c r="F65" s="156">
        <v>0</v>
      </c>
      <c r="G65" s="156">
        <v>0</v>
      </c>
      <c r="H65" s="156">
        <v>0.13333333333333333</v>
      </c>
      <c r="I65" s="156">
        <v>0</v>
      </c>
      <c r="J65" s="156">
        <v>0</v>
      </c>
      <c r="K65" s="156">
        <f t="shared" si="40"/>
        <v>0</v>
      </c>
      <c r="L65" s="156">
        <v>0</v>
      </c>
      <c r="M65" s="156">
        <v>0</v>
      </c>
      <c r="N65" s="156">
        <v>0</v>
      </c>
      <c r="O65" s="156">
        <v>0</v>
      </c>
      <c r="P65" s="156">
        <v>0</v>
      </c>
      <c r="Q65" s="156">
        <v>0</v>
      </c>
      <c r="R65" s="156">
        <v>0</v>
      </c>
      <c r="S65" s="156">
        <f t="shared" si="41"/>
        <v>0.13333333333333333</v>
      </c>
      <c r="T65" s="156">
        <v>0</v>
      </c>
      <c r="U65" s="156">
        <f t="shared" si="42"/>
        <v>0</v>
      </c>
      <c r="V65" s="156">
        <v>0</v>
      </c>
      <c r="W65" s="156">
        <v>0</v>
      </c>
      <c r="X65" s="156">
        <v>0</v>
      </c>
      <c r="Y65" s="156">
        <v>0</v>
      </c>
      <c r="Z65" s="156">
        <v>0</v>
      </c>
      <c r="AA65" s="156">
        <f t="shared" si="43"/>
        <v>0</v>
      </c>
      <c r="AB65" s="156">
        <v>0</v>
      </c>
      <c r="AC65" s="156">
        <v>0</v>
      </c>
      <c r="AD65" s="156">
        <v>0</v>
      </c>
      <c r="AE65" s="156">
        <v>0</v>
      </c>
      <c r="AF65" s="156">
        <v>0</v>
      </c>
      <c r="AG65" s="156">
        <v>0</v>
      </c>
      <c r="AH65" s="156">
        <v>0</v>
      </c>
      <c r="AI65" s="156">
        <v>0</v>
      </c>
      <c r="AJ65" s="156">
        <v>0</v>
      </c>
      <c r="AK65" s="156">
        <v>0</v>
      </c>
      <c r="AL65" s="156">
        <v>0</v>
      </c>
      <c r="AM65" s="156">
        <v>0</v>
      </c>
      <c r="AN65" s="156">
        <v>0</v>
      </c>
      <c r="AO65" s="156">
        <v>0</v>
      </c>
      <c r="AP65" s="156">
        <v>0</v>
      </c>
      <c r="AQ65" s="33">
        <f t="shared" si="44"/>
        <v>0.13333333333333333</v>
      </c>
      <c r="AR65" s="113"/>
      <c r="AS65" s="36">
        <v>43787</v>
      </c>
      <c r="AT65" s="88">
        <v>0.69097222222222221</v>
      </c>
      <c r="AU65" s="14" t="s">
        <v>96</v>
      </c>
      <c r="AV65" s="108">
        <v>10</v>
      </c>
      <c r="AW65" s="90" t="s">
        <v>75</v>
      </c>
      <c r="AX65" s="14">
        <v>9.5</v>
      </c>
      <c r="AY65" s="14">
        <v>152</v>
      </c>
      <c r="AZ65" s="39">
        <v>81.3</v>
      </c>
      <c r="BA65" s="14">
        <v>57</v>
      </c>
      <c r="BB65" s="40">
        <v>22.1</v>
      </c>
      <c r="BC65" s="14">
        <v>757.2</v>
      </c>
      <c r="BD65" s="40">
        <v>7.9</v>
      </c>
      <c r="BE65" s="14">
        <v>0</v>
      </c>
      <c r="BF65" s="14">
        <v>0</v>
      </c>
      <c r="BG65" s="14">
        <v>1</v>
      </c>
      <c r="BH65" s="86">
        <v>0.5</v>
      </c>
      <c r="BI65" s="42"/>
    </row>
    <row r="66" spans="1:61" ht="15.75" thickBot="1">
      <c r="A66" s="238">
        <f t="shared" si="39"/>
        <v>56.8</v>
      </c>
      <c r="B66" s="35">
        <v>43679</v>
      </c>
      <c r="C66" s="14" t="s">
        <v>82</v>
      </c>
      <c r="D66" s="14" t="s">
        <v>74</v>
      </c>
      <c r="E66" s="12"/>
      <c r="F66" s="156">
        <v>0</v>
      </c>
      <c r="G66" s="156">
        <v>0.13333333333333333</v>
      </c>
      <c r="H66" s="156">
        <v>40.93333333333333</v>
      </c>
      <c r="I66" s="156">
        <v>0</v>
      </c>
      <c r="J66" s="156">
        <v>2.5333333333333332</v>
      </c>
      <c r="K66" s="156">
        <f t="shared" si="40"/>
        <v>0</v>
      </c>
      <c r="L66" s="156">
        <v>0</v>
      </c>
      <c r="M66" s="156">
        <v>0</v>
      </c>
      <c r="N66" s="156">
        <v>0</v>
      </c>
      <c r="O66" s="156">
        <v>0</v>
      </c>
      <c r="P66" s="156">
        <v>0</v>
      </c>
      <c r="Q66" s="156">
        <v>0</v>
      </c>
      <c r="R66" s="156">
        <v>0</v>
      </c>
      <c r="S66" s="156">
        <f t="shared" si="41"/>
        <v>40.93333333333333</v>
      </c>
      <c r="T66" s="156">
        <v>0</v>
      </c>
      <c r="U66" s="156">
        <f t="shared" si="42"/>
        <v>0</v>
      </c>
      <c r="V66" s="156">
        <v>0</v>
      </c>
      <c r="W66" s="156">
        <v>0</v>
      </c>
      <c r="X66" s="156">
        <v>0</v>
      </c>
      <c r="Y66" s="156">
        <v>0</v>
      </c>
      <c r="Z66" s="156">
        <v>0</v>
      </c>
      <c r="AA66" s="156">
        <f t="shared" si="43"/>
        <v>0</v>
      </c>
      <c r="AB66" s="156">
        <v>0</v>
      </c>
      <c r="AC66" s="156">
        <v>0</v>
      </c>
      <c r="AD66" s="156">
        <v>0</v>
      </c>
      <c r="AE66" s="156">
        <v>0</v>
      </c>
      <c r="AF66" s="156">
        <v>0</v>
      </c>
      <c r="AG66" s="156">
        <v>0</v>
      </c>
      <c r="AH66" s="156">
        <v>0</v>
      </c>
      <c r="AI66" s="156">
        <v>0</v>
      </c>
      <c r="AJ66" s="156">
        <v>0</v>
      </c>
      <c r="AK66" s="156">
        <v>0</v>
      </c>
      <c r="AL66" s="156">
        <v>0</v>
      </c>
      <c r="AM66" s="156">
        <v>0</v>
      </c>
      <c r="AN66" s="156">
        <v>0</v>
      </c>
      <c r="AO66" s="156">
        <v>0</v>
      </c>
      <c r="AP66" s="156">
        <v>0</v>
      </c>
      <c r="AQ66" s="33">
        <f t="shared" si="44"/>
        <v>43.6</v>
      </c>
      <c r="AR66" s="113"/>
      <c r="AS66" s="36">
        <v>43679</v>
      </c>
      <c r="AT66" s="88">
        <v>0.50694444444444442</v>
      </c>
      <c r="AU66" s="14" t="s">
        <v>82</v>
      </c>
      <c r="AV66" s="108">
        <v>10</v>
      </c>
      <c r="AW66" s="90" t="s">
        <v>75</v>
      </c>
      <c r="AX66" s="14">
        <v>6.4</v>
      </c>
      <c r="AY66" s="14">
        <v>107</v>
      </c>
      <c r="AZ66" s="39">
        <v>80.2</v>
      </c>
      <c r="BA66" s="14">
        <v>56.8</v>
      </c>
      <c r="BB66" s="40">
        <v>27.2</v>
      </c>
      <c r="BC66" s="14">
        <v>759.3</v>
      </c>
      <c r="BD66" s="40">
        <v>8</v>
      </c>
      <c r="BE66" s="14">
        <v>0</v>
      </c>
      <c r="BF66" s="14">
        <v>0</v>
      </c>
      <c r="BG66" s="14">
        <v>1</v>
      </c>
      <c r="BH66" s="86">
        <v>0.5</v>
      </c>
      <c r="BI66" s="42"/>
    </row>
    <row r="67" spans="1:61" ht="15.75" thickBot="1">
      <c r="A67" s="238">
        <f t="shared" si="39"/>
        <v>56.8</v>
      </c>
      <c r="B67" s="35">
        <v>43793</v>
      </c>
      <c r="C67" s="14" t="s">
        <v>89</v>
      </c>
      <c r="D67" s="14" t="s">
        <v>74</v>
      </c>
      <c r="E67" s="12"/>
      <c r="F67" s="156">
        <v>0.93333333333333335</v>
      </c>
      <c r="G67" s="156">
        <v>0</v>
      </c>
      <c r="H67" s="156">
        <v>5.0666666666666664</v>
      </c>
      <c r="I67" s="156">
        <v>0</v>
      </c>
      <c r="J67" s="156">
        <v>0</v>
      </c>
      <c r="K67" s="156">
        <f t="shared" si="40"/>
        <v>0</v>
      </c>
      <c r="L67" s="156">
        <v>0</v>
      </c>
      <c r="M67" s="156">
        <v>0</v>
      </c>
      <c r="N67" s="156">
        <v>0</v>
      </c>
      <c r="O67" s="156">
        <v>0</v>
      </c>
      <c r="P67" s="156">
        <v>0</v>
      </c>
      <c r="Q67" s="156">
        <v>0</v>
      </c>
      <c r="R67" s="156">
        <v>0</v>
      </c>
      <c r="S67" s="156">
        <f t="shared" si="41"/>
        <v>5.0666666666666664</v>
      </c>
      <c r="T67" s="156">
        <v>0</v>
      </c>
      <c r="U67" s="156">
        <f t="shared" si="42"/>
        <v>0</v>
      </c>
      <c r="V67" s="156">
        <v>0</v>
      </c>
      <c r="W67" s="156">
        <v>0</v>
      </c>
      <c r="X67" s="156">
        <v>0</v>
      </c>
      <c r="Y67" s="156">
        <v>0</v>
      </c>
      <c r="Z67" s="156">
        <v>0</v>
      </c>
      <c r="AA67" s="156">
        <f t="shared" si="43"/>
        <v>0</v>
      </c>
      <c r="AB67" s="156">
        <v>0</v>
      </c>
      <c r="AC67" s="156">
        <v>0</v>
      </c>
      <c r="AD67" s="156">
        <v>0</v>
      </c>
      <c r="AE67" s="156">
        <v>0</v>
      </c>
      <c r="AF67" s="156">
        <v>0</v>
      </c>
      <c r="AG67" s="156">
        <v>0</v>
      </c>
      <c r="AH67" s="156">
        <v>0</v>
      </c>
      <c r="AI67" s="156">
        <v>0</v>
      </c>
      <c r="AJ67" s="156">
        <v>0</v>
      </c>
      <c r="AK67" s="156">
        <v>0</v>
      </c>
      <c r="AL67" s="156">
        <v>0</v>
      </c>
      <c r="AM67" s="156">
        <v>0</v>
      </c>
      <c r="AN67" s="156">
        <v>0</v>
      </c>
      <c r="AO67" s="156">
        <v>0</v>
      </c>
      <c r="AP67" s="156">
        <v>0</v>
      </c>
      <c r="AQ67" s="33">
        <f t="shared" si="44"/>
        <v>6</v>
      </c>
      <c r="AR67" s="113"/>
      <c r="AS67" s="36">
        <v>43793</v>
      </c>
      <c r="AT67" s="88">
        <v>0.39583333333333331</v>
      </c>
      <c r="AU67" s="14" t="s">
        <v>89</v>
      </c>
      <c r="AV67" s="108">
        <v>10</v>
      </c>
      <c r="AW67" s="90" t="s">
        <v>75</v>
      </c>
      <c r="AX67" s="14">
        <v>6.3</v>
      </c>
      <c r="AY67" s="14">
        <v>77</v>
      </c>
      <c r="AZ67" s="39">
        <v>81.599999999999994</v>
      </c>
      <c r="BA67" s="14">
        <v>56.8</v>
      </c>
      <c r="BB67" s="40">
        <v>12.3</v>
      </c>
      <c r="BC67" s="14">
        <v>764.9</v>
      </c>
      <c r="BD67" s="40">
        <v>7.6</v>
      </c>
      <c r="BE67" s="14">
        <v>0</v>
      </c>
      <c r="BF67" s="14">
        <v>0</v>
      </c>
      <c r="BG67" s="14">
        <v>1</v>
      </c>
      <c r="BH67" s="86">
        <v>0.4</v>
      </c>
      <c r="BI67" s="42"/>
    </row>
    <row r="68" spans="1:61" ht="15.75" thickBot="1">
      <c r="A68" s="238">
        <f t="shared" si="39"/>
        <v>56.6</v>
      </c>
      <c r="B68" s="35">
        <v>43769</v>
      </c>
      <c r="C68" s="14" t="s">
        <v>92</v>
      </c>
      <c r="D68" s="14" t="s">
        <v>74</v>
      </c>
      <c r="E68" s="12"/>
      <c r="F68" s="156">
        <v>4.1333333333333337</v>
      </c>
      <c r="G68" s="156">
        <v>0</v>
      </c>
      <c r="H68" s="156">
        <v>1.6</v>
      </c>
      <c r="I68" s="156">
        <v>0</v>
      </c>
      <c r="J68" s="156">
        <v>0</v>
      </c>
      <c r="K68" s="156">
        <f t="shared" si="40"/>
        <v>0</v>
      </c>
      <c r="L68" s="156">
        <v>0</v>
      </c>
      <c r="M68" s="156">
        <v>0</v>
      </c>
      <c r="N68" s="156">
        <v>0</v>
      </c>
      <c r="O68" s="156">
        <v>0</v>
      </c>
      <c r="P68" s="156">
        <v>0</v>
      </c>
      <c r="Q68" s="156">
        <v>0</v>
      </c>
      <c r="R68" s="156">
        <v>0</v>
      </c>
      <c r="S68" s="156">
        <f t="shared" si="41"/>
        <v>1.6</v>
      </c>
      <c r="T68" s="156">
        <v>0</v>
      </c>
      <c r="U68" s="156">
        <f t="shared" si="42"/>
        <v>0</v>
      </c>
      <c r="V68" s="156">
        <v>0</v>
      </c>
      <c r="W68" s="156">
        <v>0</v>
      </c>
      <c r="X68" s="156">
        <v>0</v>
      </c>
      <c r="Y68" s="156">
        <v>0</v>
      </c>
      <c r="Z68" s="156">
        <v>0</v>
      </c>
      <c r="AA68" s="156">
        <f t="shared" si="43"/>
        <v>0</v>
      </c>
      <c r="AB68" s="156">
        <v>0</v>
      </c>
      <c r="AC68" s="156">
        <v>0</v>
      </c>
      <c r="AD68" s="156">
        <v>0</v>
      </c>
      <c r="AE68" s="156">
        <v>0</v>
      </c>
      <c r="AF68" s="156">
        <v>0</v>
      </c>
      <c r="AG68" s="156">
        <v>0</v>
      </c>
      <c r="AH68" s="156">
        <v>0</v>
      </c>
      <c r="AI68" s="156">
        <v>0</v>
      </c>
      <c r="AJ68" s="156">
        <v>0</v>
      </c>
      <c r="AK68" s="156">
        <v>0</v>
      </c>
      <c r="AL68" s="156">
        <v>0</v>
      </c>
      <c r="AM68" s="156">
        <v>0</v>
      </c>
      <c r="AN68" s="156">
        <v>0</v>
      </c>
      <c r="AO68" s="156">
        <v>0</v>
      </c>
      <c r="AP68" s="156">
        <v>0</v>
      </c>
      <c r="AQ68" s="33">
        <f t="shared" si="44"/>
        <v>5.7333333333333343</v>
      </c>
      <c r="AR68" s="113"/>
      <c r="AS68" s="36">
        <v>43769</v>
      </c>
      <c r="AT68" s="88">
        <v>0.63888888888888895</v>
      </c>
      <c r="AU68" s="14" t="s">
        <v>92</v>
      </c>
      <c r="AV68" s="108">
        <v>10</v>
      </c>
      <c r="AW68" s="90" t="s">
        <v>75</v>
      </c>
      <c r="AX68" s="14">
        <v>9.6</v>
      </c>
      <c r="AY68" s="38">
        <v>163</v>
      </c>
      <c r="AZ68" s="39">
        <v>78</v>
      </c>
      <c r="BA68" s="14">
        <v>56.6</v>
      </c>
      <c r="BB68" s="40">
        <v>19.5</v>
      </c>
      <c r="BC68" s="14">
        <v>763.8</v>
      </c>
      <c r="BD68" s="40">
        <v>7.8</v>
      </c>
      <c r="BE68" s="14">
        <v>0</v>
      </c>
      <c r="BF68" s="14">
        <v>0</v>
      </c>
      <c r="BG68" s="38">
        <v>1</v>
      </c>
      <c r="BH68" s="86">
        <v>0.8</v>
      </c>
      <c r="BI68" s="42"/>
    </row>
    <row r="69" spans="1:61" ht="15.75" thickBot="1">
      <c r="A69" s="238">
        <f t="shared" si="39"/>
        <v>55.8</v>
      </c>
      <c r="B69" s="35">
        <v>43759</v>
      </c>
      <c r="C69" s="14" t="s">
        <v>96</v>
      </c>
      <c r="D69" s="14" t="s">
        <v>74</v>
      </c>
      <c r="E69" s="12"/>
      <c r="F69" s="156">
        <v>0</v>
      </c>
      <c r="G69" s="156">
        <v>0.26666666666666666</v>
      </c>
      <c r="H69" s="156">
        <v>0.8</v>
      </c>
      <c r="I69" s="156">
        <v>0</v>
      </c>
      <c r="J69" s="156">
        <v>0</v>
      </c>
      <c r="K69" s="156">
        <f t="shared" si="40"/>
        <v>0.13333333333333333</v>
      </c>
      <c r="L69" s="156">
        <v>0</v>
      </c>
      <c r="M69" s="156">
        <v>0</v>
      </c>
      <c r="N69" s="156">
        <v>0.13333333333333333</v>
      </c>
      <c r="O69" s="156">
        <v>0</v>
      </c>
      <c r="P69" s="156">
        <v>0</v>
      </c>
      <c r="Q69" s="156">
        <v>0</v>
      </c>
      <c r="R69" s="156">
        <v>0</v>
      </c>
      <c r="S69" s="156">
        <f t="shared" si="41"/>
        <v>0.8</v>
      </c>
      <c r="T69" s="156">
        <v>0</v>
      </c>
      <c r="U69" s="156">
        <f t="shared" si="42"/>
        <v>0</v>
      </c>
      <c r="V69" s="156">
        <v>0</v>
      </c>
      <c r="W69" s="156">
        <v>0</v>
      </c>
      <c r="X69" s="156">
        <v>0</v>
      </c>
      <c r="Y69" s="156">
        <v>0</v>
      </c>
      <c r="Z69" s="156">
        <v>0</v>
      </c>
      <c r="AA69" s="156">
        <f t="shared" si="43"/>
        <v>0</v>
      </c>
      <c r="AB69" s="156">
        <v>0</v>
      </c>
      <c r="AC69" s="156">
        <v>0</v>
      </c>
      <c r="AD69" s="156">
        <v>0</v>
      </c>
      <c r="AE69" s="156">
        <v>0</v>
      </c>
      <c r="AF69" s="156">
        <v>0</v>
      </c>
      <c r="AG69" s="156">
        <v>0</v>
      </c>
      <c r="AH69" s="156">
        <v>0</v>
      </c>
      <c r="AI69" s="156">
        <v>0</v>
      </c>
      <c r="AJ69" s="156">
        <v>0</v>
      </c>
      <c r="AK69" s="156">
        <v>0</v>
      </c>
      <c r="AL69" s="156">
        <v>0</v>
      </c>
      <c r="AM69" s="156">
        <v>0</v>
      </c>
      <c r="AN69" s="156">
        <v>0</v>
      </c>
      <c r="AO69" s="156">
        <v>0</v>
      </c>
      <c r="AP69" s="156">
        <v>0</v>
      </c>
      <c r="AQ69" s="33">
        <f t="shared" si="44"/>
        <v>1.2</v>
      </c>
      <c r="AR69" s="113"/>
      <c r="AS69" s="36">
        <v>43759</v>
      </c>
      <c r="AT69" s="88">
        <v>0.69097222222222221</v>
      </c>
      <c r="AU69" s="14" t="s">
        <v>96</v>
      </c>
      <c r="AV69" s="108">
        <v>10</v>
      </c>
      <c r="AW69" s="90" t="s">
        <v>75</v>
      </c>
      <c r="AX69" s="14">
        <v>11.5</v>
      </c>
      <c r="AY69" s="14">
        <v>193</v>
      </c>
      <c r="AZ69" s="39">
        <v>79.8</v>
      </c>
      <c r="BA69" s="14">
        <v>55.8</v>
      </c>
      <c r="BB69" s="40">
        <v>25.7</v>
      </c>
      <c r="BC69" s="14">
        <v>759.7</v>
      </c>
      <c r="BD69" s="40">
        <v>7.9</v>
      </c>
      <c r="BE69" s="14">
        <v>0</v>
      </c>
      <c r="BF69" s="14">
        <v>0</v>
      </c>
      <c r="BG69" s="14">
        <v>1</v>
      </c>
      <c r="BH69" s="86">
        <v>0.5</v>
      </c>
      <c r="BI69" s="42"/>
    </row>
    <row r="70" spans="1:61" ht="15.75" thickBot="1">
      <c r="A70" s="238">
        <f t="shared" si="39"/>
        <v>55.4</v>
      </c>
      <c r="B70" s="35">
        <v>43759</v>
      </c>
      <c r="C70" s="14" t="s">
        <v>94</v>
      </c>
      <c r="D70" s="14" t="s">
        <v>74</v>
      </c>
      <c r="E70" s="12"/>
      <c r="F70" s="156">
        <v>0.13333333333333333</v>
      </c>
      <c r="G70" s="156">
        <v>0.93333333333333335</v>
      </c>
      <c r="H70" s="156">
        <v>0.93333333333333335</v>
      </c>
      <c r="I70" s="156">
        <v>0</v>
      </c>
      <c r="J70" s="156">
        <v>0.4</v>
      </c>
      <c r="K70" s="156">
        <f t="shared" si="40"/>
        <v>0</v>
      </c>
      <c r="L70" s="156">
        <v>0</v>
      </c>
      <c r="M70" s="156">
        <v>0</v>
      </c>
      <c r="N70" s="156">
        <v>0</v>
      </c>
      <c r="O70" s="156">
        <v>0</v>
      </c>
      <c r="P70" s="156">
        <v>0</v>
      </c>
      <c r="Q70" s="156">
        <v>0</v>
      </c>
      <c r="R70" s="156">
        <v>0</v>
      </c>
      <c r="S70" s="156">
        <f t="shared" si="41"/>
        <v>0.93333333333333335</v>
      </c>
      <c r="T70" s="156">
        <v>0</v>
      </c>
      <c r="U70" s="156">
        <f t="shared" si="42"/>
        <v>0</v>
      </c>
      <c r="V70" s="156">
        <v>0</v>
      </c>
      <c r="W70" s="156">
        <v>0</v>
      </c>
      <c r="X70" s="156">
        <v>0</v>
      </c>
      <c r="Y70" s="156">
        <v>0</v>
      </c>
      <c r="Z70" s="156">
        <v>0</v>
      </c>
      <c r="AA70" s="156">
        <f t="shared" si="43"/>
        <v>0</v>
      </c>
      <c r="AB70" s="156">
        <v>0</v>
      </c>
      <c r="AC70" s="156">
        <v>0</v>
      </c>
      <c r="AD70" s="156">
        <v>0</v>
      </c>
      <c r="AE70" s="156">
        <v>0</v>
      </c>
      <c r="AF70" s="156">
        <v>0</v>
      </c>
      <c r="AG70" s="156">
        <v>0</v>
      </c>
      <c r="AH70" s="156">
        <v>0</v>
      </c>
      <c r="AI70" s="156">
        <v>0</v>
      </c>
      <c r="AJ70" s="156">
        <v>0</v>
      </c>
      <c r="AK70" s="156">
        <v>0</v>
      </c>
      <c r="AL70" s="156">
        <v>0</v>
      </c>
      <c r="AM70" s="156">
        <v>0</v>
      </c>
      <c r="AN70" s="156">
        <v>0</v>
      </c>
      <c r="AO70" s="156">
        <v>0</v>
      </c>
      <c r="AP70" s="156">
        <v>0</v>
      </c>
      <c r="AQ70" s="33">
        <f t="shared" si="44"/>
        <v>2.3999999999999995</v>
      </c>
      <c r="AR70" s="113"/>
      <c r="AS70" s="36">
        <v>43759</v>
      </c>
      <c r="AT70" s="88">
        <v>0.65972222222222221</v>
      </c>
      <c r="AU70" s="14" t="s">
        <v>94</v>
      </c>
      <c r="AV70" s="108">
        <v>10</v>
      </c>
      <c r="AW70" s="90" t="s">
        <v>75</v>
      </c>
      <c r="AX70" s="14">
        <v>11.5</v>
      </c>
      <c r="AY70" s="14">
        <v>196</v>
      </c>
      <c r="AZ70" s="39">
        <v>79.400000000000006</v>
      </c>
      <c r="BA70" s="14">
        <v>55.4</v>
      </c>
      <c r="BB70" s="40">
        <v>26.7</v>
      </c>
      <c r="BC70" s="14">
        <v>759.6</v>
      </c>
      <c r="BD70" s="40">
        <v>7.9</v>
      </c>
      <c r="BE70" s="14">
        <v>0</v>
      </c>
      <c r="BF70" s="14">
        <v>0</v>
      </c>
      <c r="BG70" s="14">
        <v>1</v>
      </c>
      <c r="BH70" s="86">
        <v>0.5</v>
      </c>
      <c r="BI70" s="42"/>
    </row>
    <row r="71" spans="1:61" ht="15.75" thickBot="1">
      <c r="A71" s="238">
        <f t="shared" si="39"/>
        <v>54.6</v>
      </c>
      <c r="B71" s="82">
        <v>43732</v>
      </c>
      <c r="C71" s="14" t="s">
        <v>73</v>
      </c>
      <c r="D71" s="14" t="s">
        <v>74</v>
      </c>
      <c r="E71" s="12"/>
      <c r="F71" s="156">
        <v>3.3333333333333335</v>
      </c>
      <c r="G71" s="156">
        <v>0.8</v>
      </c>
      <c r="H71" s="156">
        <v>0.4</v>
      </c>
      <c r="I71" s="156">
        <v>0</v>
      </c>
      <c r="J71" s="156">
        <v>0.53333333333333333</v>
      </c>
      <c r="K71" s="156">
        <f t="shared" si="40"/>
        <v>0</v>
      </c>
      <c r="L71" s="156">
        <v>0</v>
      </c>
      <c r="M71" s="156">
        <v>0</v>
      </c>
      <c r="N71" s="156">
        <v>0</v>
      </c>
      <c r="O71" s="156">
        <v>0</v>
      </c>
      <c r="P71" s="156">
        <v>0</v>
      </c>
      <c r="Q71" s="156">
        <v>0</v>
      </c>
      <c r="R71" s="156">
        <v>0</v>
      </c>
      <c r="S71" s="156">
        <f t="shared" si="41"/>
        <v>0.4</v>
      </c>
      <c r="T71" s="156">
        <v>0</v>
      </c>
      <c r="U71" s="156">
        <f t="shared" si="42"/>
        <v>0.13333333333333333</v>
      </c>
      <c r="V71" s="156">
        <v>0</v>
      </c>
      <c r="W71" s="156">
        <v>0.13333333333333333</v>
      </c>
      <c r="X71" s="156">
        <v>0</v>
      </c>
      <c r="Y71" s="156">
        <v>0</v>
      </c>
      <c r="Z71" s="156">
        <v>0</v>
      </c>
      <c r="AA71" s="156">
        <f t="shared" si="43"/>
        <v>0</v>
      </c>
      <c r="AB71" s="156">
        <v>0</v>
      </c>
      <c r="AC71" s="156">
        <v>0</v>
      </c>
      <c r="AD71" s="156">
        <v>0</v>
      </c>
      <c r="AE71" s="156">
        <v>0</v>
      </c>
      <c r="AF71" s="156">
        <v>0</v>
      </c>
      <c r="AG71" s="156">
        <v>0</v>
      </c>
      <c r="AH71" s="156">
        <v>0</v>
      </c>
      <c r="AI71" s="156">
        <v>0</v>
      </c>
      <c r="AJ71" s="156">
        <v>0</v>
      </c>
      <c r="AK71" s="156">
        <v>0</v>
      </c>
      <c r="AL71" s="156">
        <v>0</v>
      </c>
      <c r="AM71" s="156">
        <v>0</v>
      </c>
      <c r="AN71" s="156">
        <v>0</v>
      </c>
      <c r="AO71" s="156">
        <v>0</v>
      </c>
      <c r="AP71" s="156">
        <v>0</v>
      </c>
      <c r="AQ71" s="33">
        <f t="shared" si="44"/>
        <v>5.2000000000000011</v>
      </c>
      <c r="AR71" s="113"/>
      <c r="AS71" s="36">
        <v>43732</v>
      </c>
      <c r="AT71" s="88">
        <v>0.38541666666666669</v>
      </c>
      <c r="AU71" s="14" t="s">
        <v>73</v>
      </c>
      <c r="AV71" s="108">
        <v>10</v>
      </c>
      <c r="AW71" s="90" t="s">
        <v>75</v>
      </c>
      <c r="AX71" s="14">
        <v>8.1</v>
      </c>
      <c r="AY71" s="14">
        <v>123</v>
      </c>
      <c r="AZ71" s="39">
        <v>75.599999999999994</v>
      </c>
      <c r="BA71" s="14">
        <v>54.6</v>
      </c>
      <c r="BB71" s="40">
        <v>20.6</v>
      </c>
      <c r="BC71" s="14">
        <v>760.6</v>
      </c>
      <c r="BD71" s="40">
        <v>8</v>
      </c>
      <c r="BE71" s="14">
        <v>0</v>
      </c>
      <c r="BF71" s="14">
        <v>0</v>
      </c>
      <c r="BG71" s="14">
        <v>1</v>
      </c>
      <c r="BH71" s="86">
        <v>0.4</v>
      </c>
      <c r="BI71" s="42"/>
    </row>
    <row r="72" spans="1:61" ht="15.75" thickBot="1">
      <c r="A72" s="238">
        <f t="shared" si="39"/>
        <v>53.8</v>
      </c>
      <c r="B72" s="35">
        <v>43731</v>
      </c>
      <c r="C72" s="14" t="s">
        <v>94</v>
      </c>
      <c r="D72" s="14" t="s">
        <v>74</v>
      </c>
      <c r="E72" s="12"/>
      <c r="F72" s="156">
        <v>0</v>
      </c>
      <c r="G72" s="156">
        <v>0</v>
      </c>
      <c r="H72" s="156">
        <v>0.13333333333333333</v>
      </c>
      <c r="I72" s="156">
        <v>0</v>
      </c>
      <c r="J72" s="156">
        <v>0</v>
      </c>
      <c r="K72" s="156">
        <f t="shared" si="40"/>
        <v>0</v>
      </c>
      <c r="L72" s="156">
        <v>0</v>
      </c>
      <c r="M72" s="156">
        <v>0</v>
      </c>
      <c r="N72" s="156">
        <v>0</v>
      </c>
      <c r="O72" s="156">
        <v>0</v>
      </c>
      <c r="P72" s="156">
        <v>0</v>
      </c>
      <c r="Q72" s="156">
        <v>0</v>
      </c>
      <c r="R72" s="156">
        <v>0</v>
      </c>
      <c r="S72" s="156">
        <f t="shared" si="41"/>
        <v>0.13333333333333333</v>
      </c>
      <c r="T72" s="156">
        <v>0</v>
      </c>
      <c r="U72" s="156">
        <f t="shared" si="42"/>
        <v>0</v>
      </c>
      <c r="V72" s="156">
        <v>0</v>
      </c>
      <c r="W72" s="156">
        <v>0</v>
      </c>
      <c r="X72" s="156">
        <v>0</v>
      </c>
      <c r="Y72" s="156">
        <v>0</v>
      </c>
      <c r="Z72" s="156">
        <v>0</v>
      </c>
      <c r="AA72" s="156">
        <f t="shared" si="43"/>
        <v>0</v>
      </c>
      <c r="AB72" s="156">
        <v>0</v>
      </c>
      <c r="AC72" s="156">
        <v>0</v>
      </c>
      <c r="AD72" s="156">
        <v>0</v>
      </c>
      <c r="AE72" s="156">
        <v>0</v>
      </c>
      <c r="AF72" s="156">
        <v>0</v>
      </c>
      <c r="AG72" s="156">
        <v>0</v>
      </c>
      <c r="AH72" s="156">
        <v>0</v>
      </c>
      <c r="AI72" s="156">
        <v>0</v>
      </c>
      <c r="AJ72" s="156">
        <v>0</v>
      </c>
      <c r="AK72" s="156">
        <v>0</v>
      </c>
      <c r="AL72" s="156">
        <v>0</v>
      </c>
      <c r="AM72" s="156">
        <v>0</v>
      </c>
      <c r="AN72" s="156">
        <v>0</v>
      </c>
      <c r="AO72" s="156">
        <v>0</v>
      </c>
      <c r="AP72" s="156">
        <v>0</v>
      </c>
      <c r="AQ72" s="33">
        <f t="shared" si="44"/>
        <v>0.13333333333333333</v>
      </c>
      <c r="AR72" s="113"/>
      <c r="AS72" s="36">
        <v>43731</v>
      </c>
      <c r="AT72" s="88">
        <v>0.69444444444444453</v>
      </c>
      <c r="AU72" s="14" t="s">
        <v>94</v>
      </c>
      <c r="AV72" s="108">
        <v>10</v>
      </c>
      <c r="AW72" s="90" t="s">
        <v>75</v>
      </c>
      <c r="AX72" s="14">
        <v>15.9</v>
      </c>
      <c r="AY72" s="14">
        <v>99</v>
      </c>
      <c r="AZ72" s="39">
        <v>77.5</v>
      </c>
      <c r="BA72" s="14">
        <v>53.8</v>
      </c>
      <c r="BB72" s="40">
        <v>26.6</v>
      </c>
      <c r="BC72" s="14">
        <v>759.5</v>
      </c>
      <c r="BD72" s="40">
        <v>8.4</v>
      </c>
      <c r="BE72" s="14">
        <v>0</v>
      </c>
      <c r="BF72" s="14">
        <v>1</v>
      </c>
      <c r="BG72" s="14">
        <v>1</v>
      </c>
      <c r="BH72" s="86">
        <v>0.6</v>
      </c>
      <c r="BI72" s="42"/>
    </row>
    <row r="73" spans="1:61" ht="15.75" thickBot="1">
      <c r="A73" s="238">
        <f t="shared" si="39"/>
        <v>51.7</v>
      </c>
      <c r="B73" s="35">
        <v>43731</v>
      </c>
      <c r="C73" s="14" t="s">
        <v>96</v>
      </c>
      <c r="D73" s="14" t="s">
        <v>74</v>
      </c>
      <c r="E73" s="12"/>
      <c r="F73" s="156">
        <v>0.26666666666666666</v>
      </c>
      <c r="G73" s="156">
        <v>0.13333333333333333</v>
      </c>
      <c r="H73" s="156">
        <v>0.13333333333333333</v>
      </c>
      <c r="I73" s="156">
        <v>0</v>
      </c>
      <c r="J73" s="156">
        <v>0</v>
      </c>
      <c r="K73" s="156">
        <f t="shared" si="40"/>
        <v>0</v>
      </c>
      <c r="L73" s="156">
        <v>0</v>
      </c>
      <c r="M73" s="156">
        <v>0</v>
      </c>
      <c r="N73" s="156">
        <v>0</v>
      </c>
      <c r="O73" s="156">
        <v>0</v>
      </c>
      <c r="P73" s="156">
        <v>0</v>
      </c>
      <c r="Q73" s="156">
        <v>0</v>
      </c>
      <c r="R73" s="156">
        <v>0</v>
      </c>
      <c r="S73" s="156">
        <f t="shared" si="41"/>
        <v>0.13333333333333333</v>
      </c>
      <c r="T73" s="156">
        <v>0</v>
      </c>
      <c r="U73" s="156">
        <f t="shared" si="42"/>
        <v>0</v>
      </c>
      <c r="V73" s="156">
        <v>0</v>
      </c>
      <c r="W73" s="156">
        <v>0</v>
      </c>
      <c r="X73" s="156">
        <v>0</v>
      </c>
      <c r="Y73" s="156">
        <v>0</v>
      </c>
      <c r="Z73" s="156">
        <v>0</v>
      </c>
      <c r="AA73" s="156">
        <f t="shared" si="43"/>
        <v>0</v>
      </c>
      <c r="AB73" s="156">
        <v>0</v>
      </c>
      <c r="AC73" s="156">
        <v>0</v>
      </c>
      <c r="AD73" s="156">
        <v>0</v>
      </c>
      <c r="AE73" s="156">
        <v>0</v>
      </c>
      <c r="AF73" s="156">
        <v>0</v>
      </c>
      <c r="AG73" s="156">
        <v>0</v>
      </c>
      <c r="AH73" s="156">
        <v>0</v>
      </c>
      <c r="AI73" s="156">
        <v>0</v>
      </c>
      <c r="AJ73" s="156">
        <v>0</v>
      </c>
      <c r="AK73" s="156">
        <v>0</v>
      </c>
      <c r="AL73" s="156">
        <v>0</v>
      </c>
      <c r="AM73" s="156">
        <v>0</v>
      </c>
      <c r="AN73" s="156">
        <v>0</v>
      </c>
      <c r="AO73" s="156">
        <v>0</v>
      </c>
      <c r="AP73" s="156">
        <v>0</v>
      </c>
      <c r="AQ73" s="33">
        <f t="shared" si="44"/>
        <v>0.53333333333333333</v>
      </c>
      <c r="AR73" s="113"/>
      <c r="AS73" s="36">
        <v>43731</v>
      </c>
      <c r="AT73" s="88">
        <v>0.71527777777777779</v>
      </c>
      <c r="AU73" s="14" t="s">
        <v>96</v>
      </c>
      <c r="AV73" s="108">
        <v>10</v>
      </c>
      <c r="AW73" s="90" t="s">
        <v>75</v>
      </c>
      <c r="AX73" s="14">
        <v>12</v>
      </c>
      <c r="AY73" s="14">
        <v>205</v>
      </c>
      <c r="AZ73" s="39">
        <v>74.8</v>
      </c>
      <c r="BA73" s="14">
        <v>51.7</v>
      </c>
      <c r="BB73" s="40">
        <v>28.1</v>
      </c>
      <c r="BC73" s="14">
        <v>758.9</v>
      </c>
      <c r="BD73" s="40">
        <v>8.4</v>
      </c>
      <c r="BE73" s="14">
        <v>0</v>
      </c>
      <c r="BF73" s="14">
        <v>0</v>
      </c>
      <c r="BG73" s="14">
        <v>1</v>
      </c>
      <c r="BH73" s="86">
        <v>0.6</v>
      </c>
      <c r="BI73" s="42"/>
    </row>
    <row r="74" spans="1:61" ht="15.75" thickBot="1">
      <c r="A74" s="238">
        <f t="shared" si="39"/>
        <v>49</v>
      </c>
      <c r="B74" s="35">
        <v>43793</v>
      </c>
      <c r="C74" s="14" t="s">
        <v>92</v>
      </c>
      <c r="D74" s="14" t="s">
        <v>74</v>
      </c>
      <c r="E74" s="12"/>
      <c r="F74" s="156">
        <v>3.2</v>
      </c>
      <c r="G74" s="156">
        <v>0</v>
      </c>
      <c r="H74" s="156">
        <v>3.3333333333333335</v>
      </c>
      <c r="I74" s="156">
        <v>0</v>
      </c>
      <c r="J74" s="156">
        <v>0.13333333333333333</v>
      </c>
      <c r="K74" s="156">
        <f t="shared" si="40"/>
        <v>0</v>
      </c>
      <c r="L74" s="156">
        <v>0</v>
      </c>
      <c r="M74" s="156">
        <v>0</v>
      </c>
      <c r="N74" s="156">
        <v>0</v>
      </c>
      <c r="O74" s="156">
        <v>0</v>
      </c>
      <c r="P74" s="156">
        <v>0</v>
      </c>
      <c r="Q74" s="156">
        <v>0</v>
      </c>
      <c r="R74" s="156">
        <v>0</v>
      </c>
      <c r="S74" s="156">
        <f t="shared" si="41"/>
        <v>3.3333333333333335</v>
      </c>
      <c r="T74" s="156">
        <v>0</v>
      </c>
      <c r="U74" s="156">
        <f t="shared" si="42"/>
        <v>0</v>
      </c>
      <c r="V74" s="156">
        <v>0</v>
      </c>
      <c r="W74" s="156">
        <v>0</v>
      </c>
      <c r="X74" s="156">
        <v>0</v>
      </c>
      <c r="Y74" s="156">
        <v>0</v>
      </c>
      <c r="Z74" s="156">
        <v>0</v>
      </c>
      <c r="AA74" s="156">
        <f t="shared" si="43"/>
        <v>0</v>
      </c>
      <c r="AB74" s="156">
        <v>0</v>
      </c>
      <c r="AC74" s="156">
        <v>0</v>
      </c>
      <c r="AD74" s="156">
        <v>0</v>
      </c>
      <c r="AE74" s="156">
        <v>0</v>
      </c>
      <c r="AF74" s="156">
        <v>0</v>
      </c>
      <c r="AG74" s="156">
        <v>0</v>
      </c>
      <c r="AH74" s="156">
        <v>0</v>
      </c>
      <c r="AI74" s="156">
        <v>0</v>
      </c>
      <c r="AJ74" s="156">
        <v>0</v>
      </c>
      <c r="AK74" s="156">
        <v>0</v>
      </c>
      <c r="AL74" s="156">
        <v>0</v>
      </c>
      <c r="AM74" s="156">
        <v>0</v>
      </c>
      <c r="AN74" s="156">
        <v>0</v>
      </c>
      <c r="AO74" s="156">
        <v>0</v>
      </c>
      <c r="AP74" s="156">
        <v>0</v>
      </c>
      <c r="AQ74" s="33">
        <f t="shared" si="44"/>
        <v>6.6666666666666661</v>
      </c>
      <c r="AR74" s="113"/>
      <c r="AS74" s="36">
        <v>43793</v>
      </c>
      <c r="AT74" s="88">
        <v>0.40972222222222227</v>
      </c>
      <c r="AU74" s="14" t="s">
        <v>92</v>
      </c>
      <c r="AV74" s="108">
        <v>10</v>
      </c>
      <c r="AW74" s="90" t="s">
        <v>75</v>
      </c>
      <c r="AX74" s="14">
        <v>6.3</v>
      </c>
      <c r="AY74" s="14">
        <v>84</v>
      </c>
      <c r="AZ74" s="39">
        <v>80.900000000000006</v>
      </c>
      <c r="BA74" s="14">
        <v>49</v>
      </c>
      <c r="BB74" s="40">
        <v>13.1</v>
      </c>
      <c r="BC74" s="14">
        <v>764.4</v>
      </c>
      <c r="BD74" s="40">
        <v>7.7</v>
      </c>
      <c r="BE74" s="14">
        <v>0</v>
      </c>
      <c r="BF74" s="14">
        <v>0</v>
      </c>
      <c r="BG74" s="14">
        <v>1</v>
      </c>
      <c r="BH74" s="86">
        <v>0.5</v>
      </c>
      <c r="BI74" s="42"/>
    </row>
    <row r="75" spans="1:61" ht="15.75" thickBot="1">
      <c r="A75" s="238">
        <f t="shared" si="39"/>
        <v>48.7</v>
      </c>
      <c r="B75" s="82">
        <v>43728</v>
      </c>
      <c r="C75" s="14" t="s">
        <v>89</v>
      </c>
      <c r="D75" s="14" t="s">
        <v>74</v>
      </c>
      <c r="E75" s="12"/>
      <c r="F75" s="156">
        <v>0.26666666666666666</v>
      </c>
      <c r="G75" s="156">
        <v>0</v>
      </c>
      <c r="H75" s="156">
        <v>2.8</v>
      </c>
      <c r="I75" s="156">
        <v>0</v>
      </c>
      <c r="J75" s="156">
        <v>0.13333333333333333</v>
      </c>
      <c r="K75" s="156">
        <f t="shared" si="40"/>
        <v>0</v>
      </c>
      <c r="L75" s="156">
        <v>0</v>
      </c>
      <c r="M75" s="156">
        <v>0</v>
      </c>
      <c r="N75" s="156">
        <v>0</v>
      </c>
      <c r="O75" s="156">
        <v>0</v>
      </c>
      <c r="P75" s="156">
        <v>0</v>
      </c>
      <c r="Q75" s="156">
        <v>0</v>
      </c>
      <c r="R75" s="156">
        <v>0</v>
      </c>
      <c r="S75" s="156">
        <f t="shared" si="41"/>
        <v>2.8</v>
      </c>
      <c r="T75" s="156">
        <v>0</v>
      </c>
      <c r="U75" s="156">
        <f t="shared" si="42"/>
        <v>0</v>
      </c>
      <c r="V75" s="156">
        <v>0</v>
      </c>
      <c r="W75" s="156">
        <v>0</v>
      </c>
      <c r="X75" s="156">
        <v>0</v>
      </c>
      <c r="Y75" s="156">
        <v>0</v>
      </c>
      <c r="Z75" s="156">
        <v>0</v>
      </c>
      <c r="AA75" s="156">
        <f t="shared" si="43"/>
        <v>0</v>
      </c>
      <c r="AB75" s="156">
        <v>0</v>
      </c>
      <c r="AC75" s="156">
        <v>0</v>
      </c>
      <c r="AD75" s="156">
        <v>0</v>
      </c>
      <c r="AE75" s="156">
        <v>0</v>
      </c>
      <c r="AF75" s="156">
        <v>0</v>
      </c>
      <c r="AG75" s="156">
        <v>0</v>
      </c>
      <c r="AH75" s="156">
        <v>0</v>
      </c>
      <c r="AI75" s="156">
        <v>0</v>
      </c>
      <c r="AJ75" s="156">
        <v>0</v>
      </c>
      <c r="AK75" s="156">
        <v>0</v>
      </c>
      <c r="AL75" s="156">
        <v>0</v>
      </c>
      <c r="AM75" s="156">
        <v>0</v>
      </c>
      <c r="AN75" s="156">
        <v>0</v>
      </c>
      <c r="AO75" s="156">
        <v>0</v>
      </c>
      <c r="AP75" s="156">
        <v>0</v>
      </c>
      <c r="AQ75" s="33">
        <f t="shared" si="44"/>
        <v>3.2</v>
      </c>
      <c r="AR75" s="113"/>
      <c r="AS75" s="36">
        <v>43728</v>
      </c>
      <c r="AT75" s="88">
        <v>0.38194444444444442</v>
      </c>
      <c r="AU75" s="14" t="s">
        <v>89</v>
      </c>
      <c r="AV75" s="108">
        <v>10</v>
      </c>
      <c r="AW75" s="90" t="s">
        <v>75</v>
      </c>
      <c r="AX75" s="14">
        <v>2.2000000000000002</v>
      </c>
      <c r="AY75" s="14">
        <v>33</v>
      </c>
      <c r="AZ75" s="39">
        <v>70.900000000000006</v>
      </c>
      <c r="BA75" s="14">
        <v>48.7</v>
      </c>
      <c r="BB75" s="40">
        <v>21.3</v>
      </c>
      <c r="BC75" s="14">
        <v>759.7</v>
      </c>
      <c r="BD75" s="40">
        <v>7.7</v>
      </c>
      <c r="BE75" s="14">
        <v>0</v>
      </c>
      <c r="BF75" s="14">
        <v>0</v>
      </c>
      <c r="BG75" s="14">
        <v>1</v>
      </c>
      <c r="BH75" s="86">
        <v>0.4</v>
      </c>
      <c r="BI75" s="42"/>
    </row>
    <row r="76" spans="1:61" ht="15.75" thickBot="1">
      <c r="A76" s="238">
        <f t="shared" si="39"/>
        <v>48.4</v>
      </c>
      <c r="B76" s="35">
        <v>43728</v>
      </c>
      <c r="C76" s="14" t="s">
        <v>92</v>
      </c>
      <c r="D76" s="14" t="s">
        <v>74</v>
      </c>
      <c r="E76" s="12"/>
      <c r="F76" s="156">
        <v>3.4666666666666668</v>
      </c>
      <c r="G76" s="156">
        <v>0.4</v>
      </c>
      <c r="H76" s="156">
        <v>0.26666666666666666</v>
      </c>
      <c r="I76" s="156">
        <v>0</v>
      </c>
      <c r="J76" s="156">
        <v>0.13333333333333333</v>
      </c>
      <c r="K76" s="156">
        <f t="shared" si="40"/>
        <v>0.26666666666666666</v>
      </c>
      <c r="L76" s="156">
        <v>0</v>
      </c>
      <c r="M76" s="156">
        <v>0.26666666666666666</v>
      </c>
      <c r="N76" s="156">
        <v>0</v>
      </c>
      <c r="O76" s="156">
        <v>0</v>
      </c>
      <c r="P76" s="156">
        <v>0</v>
      </c>
      <c r="Q76" s="156">
        <v>0</v>
      </c>
      <c r="R76" s="156">
        <v>0</v>
      </c>
      <c r="S76" s="156">
        <f t="shared" si="41"/>
        <v>0.26666666666666666</v>
      </c>
      <c r="T76" s="156">
        <v>0</v>
      </c>
      <c r="U76" s="156">
        <f t="shared" si="42"/>
        <v>0</v>
      </c>
      <c r="V76" s="156">
        <v>0</v>
      </c>
      <c r="W76" s="156">
        <v>0</v>
      </c>
      <c r="X76" s="156">
        <v>0</v>
      </c>
      <c r="Y76" s="156">
        <v>0</v>
      </c>
      <c r="Z76" s="156">
        <v>0</v>
      </c>
      <c r="AA76" s="156">
        <f t="shared" si="43"/>
        <v>0</v>
      </c>
      <c r="AB76" s="156">
        <v>0</v>
      </c>
      <c r="AC76" s="156">
        <v>0</v>
      </c>
      <c r="AD76" s="156">
        <v>0</v>
      </c>
      <c r="AE76" s="156">
        <v>0</v>
      </c>
      <c r="AF76" s="156">
        <v>0</v>
      </c>
      <c r="AG76" s="156">
        <v>0</v>
      </c>
      <c r="AH76" s="156">
        <v>0</v>
      </c>
      <c r="AI76" s="156">
        <v>0</v>
      </c>
      <c r="AJ76" s="156">
        <v>0</v>
      </c>
      <c r="AK76" s="156">
        <v>0</v>
      </c>
      <c r="AL76" s="156">
        <v>0</v>
      </c>
      <c r="AM76" s="156">
        <v>0</v>
      </c>
      <c r="AN76" s="156">
        <v>0</v>
      </c>
      <c r="AO76" s="156">
        <v>0</v>
      </c>
      <c r="AP76" s="156">
        <v>0</v>
      </c>
      <c r="AQ76" s="33">
        <f t="shared" si="44"/>
        <v>4.5333333333333341</v>
      </c>
      <c r="AR76" s="113"/>
      <c r="AS76" s="36">
        <v>43728</v>
      </c>
      <c r="AT76" s="88">
        <v>0.3611111111111111</v>
      </c>
      <c r="AU76" s="14" t="s">
        <v>92</v>
      </c>
      <c r="AV76" s="108">
        <v>10</v>
      </c>
      <c r="AW76" s="90" t="s">
        <v>75</v>
      </c>
      <c r="AX76" s="14">
        <v>0.4</v>
      </c>
      <c r="AY76" s="14">
        <v>5</v>
      </c>
      <c r="AZ76" s="39">
        <v>70.599999999999994</v>
      </c>
      <c r="BA76" s="14">
        <v>48.4</v>
      </c>
      <c r="BB76" s="40">
        <v>21.1</v>
      </c>
      <c r="BC76" s="14">
        <v>759.5</v>
      </c>
      <c r="BD76" s="40">
        <v>7.8</v>
      </c>
      <c r="BE76" s="14">
        <v>0</v>
      </c>
      <c r="BF76" s="14">
        <v>0</v>
      </c>
      <c r="BG76" s="14">
        <v>1</v>
      </c>
      <c r="BH76" s="86">
        <v>0.5</v>
      </c>
      <c r="BI76" s="42"/>
    </row>
    <row r="77" spans="1:61" ht="15.75" thickBot="1">
      <c r="A77" s="238">
        <f t="shared" si="39"/>
        <v>39</v>
      </c>
      <c r="B77" s="35">
        <v>43679</v>
      </c>
      <c r="C77" s="14" t="s">
        <v>73</v>
      </c>
      <c r="D77" s="14" t="s">
        <v>74</v>
      </c>
      <c r="E77" s="12"/>
      <c r="F77" s="156">
        <v>0.26666666666666666</v>
      </c>
      <c r="G77" s="156">
        <v>12.133333333333333</v>
      </c>
      <c r="H77" s="156">
        <v>36.4</v>
      </c>
      <c r="I77" s="156">
        <v>0</v>
      </c>
      <c r="J77" s="156">
        <v>0</v>
      </c>
      <c r="K77" s="156">
        <f t="shared" si="40"/>
        <v>0</v>
      </c>
      <c r="L77" s="156">
        <v>0</v>
      </c>
      <c r="M77" s="156">
        <v>0</v>
      </c>
      <c r="N77" s="156">
        <v>0</v>
      </c>
      <c r="O77" s="156">
        <v>0</v>
      </c>
      <c r="P77" s="156">
        <v>0</v>
      </c>
      <c r="Q77" s="156">
        <v>0</v>
      </c>
      <c r="R77" s="156">
        <v>0.13333333333333333</v>
      </c>
      <c r="S77" s="156">
        <f t="shared" si="41"/>
        <v>36.4</v>
      </c>
      <c r="T77" s="156">
        <v>0</v>
      </c>
      <c r="U77" s="156">
        <f t="shared" si="42"/>
        <v>0</v>
      </c>
      <c r="V77" s="156">
        <v>0</v>
      </c>
      <c r="W77" s="156">
        <v>0</v>
      </c>
      <c r="X77" s="156">
        <v>0</v>
      </c>
      <c r="Y77" s="156">
        <v>0</v>
      </c>
      <c r="Z77" s="156">
        <v>0</v>
      </c>
      <c r="AA77" s="156">
        <f t="shared" si="43"/>
        <v>0</v>
      </c>
      <c r="AB77" s="156">
        <v>0</v>
      </c>
      <c r="AC77" s="156">
        <v>0</v>
      </c>
      <c r="AD77" s="156">
        <v>0</v>
      </c>
      <c r="AE77" s="156">
        <v>0</v>
      </c>
      <c r="AF77" s="156">
        <v>0</v>
      </c>
      <c r="AG77" s="156">
        <v>0</v>
      </c>
      <c r="AH77" s="156">
        <v>0</v>
      </c>
      <c r="AI77" s="156">
        <v>0</v>
      </c>
      <c r="AJ77" s="156">
        <v>0</v>
      </c>
      <c r="AK77" s="156">
        <v>0</v>
      </c>
      <c r="AL77" s="156">
        <v>0</v>
      </c>
      <c r="AM77" s="156">
        <v>0</v>
      </c>
      <c r="AN77" s="156">
        <v>0</v>
      </c>
      <c r="AO77" s="156">
        <v>0</v>
      </c>
      <c r="AP77" s="156">
        <v>0</v>
      </c>
      <c r="AQ77" s="33">
        <f t="shared" si="44"/>
        <v>48.93333333333333</v>
      </c>
      <c r="AR77" s="113"/>
      <c r="AS77" s="36">
        <v>43679</v>
      </c>
      <c r="AT77" s="88">
        <v>0.47916666666666669</v>
      </c>
      <c r="AU77" s="14" t="s">
        <v>73</v>
      </c>
      <c r="AV77" s="108">
        <v>10</v>
      </c>
      <c r="AW77" s="90" t="s">
        <v>75</v>
      </c>
      <c r="AX77" s="14">
        <v>8</v>
      </c>
      <c r="AY77" s="14">
        <v>118</v>
      </c>
      <c r="AZ77" s="39">
        <v>58.2</v>
      </c>
      <c r="BA77" s="14">
        <v>39</v>
      </c>
      <c r="BB77" s="40">
        <v>25</v>
      </c>
      <c r="BC77" s="14">
        <v>760.1</v>
      </c>
      <c r="BD77" s="40">
        <v>8.1999999999999993</v>
      </c>
      <c r="BE77" s="14">
        <v>0</v>
      </c>
      <c r="BF77" s="14">
        <v>0</v>
      </c>
      <c r="BG77" s="14">
        <v>1</v>
      </c>
      <c r="BH77" s="86">
        <v>0.4</v>
      </c>
      <c r="BI77" s="42"/>
    </row>
    <row r="78" spans="1:61">
      <c r="A78" s="238">
        <f t="shared" si="39"/>
        <v>38.6</v>
      </c>
      <c r="B78" s="82">
        <v>43566</v>
      </c>
      <c r="C78" s="14" t="s">
        <v>82</v>
      </c>
      <c r="D78" s="14" t="s">
        <v>74</v>
      </c>
      <c r="E78" s="12"/>
      <c r="F78" s="156">
        <v>0.4</v>
      </c>
      <c r="G78" s="156">
        <v>21.466666666666665</v>
      </c>
      <c r="H78" s="156">
        <v>8.9333333333333336</v>
      </c>
      <c r="I78" s="156">
        <v>0</v>
      </c>
      <c r="J78" s="156">
        <v>0.4</v>
      </c>
      <c r="K78" s="156">
        <f t="shared" si="40"/>
        <v>0.13333333333333333</v>
      </c>
      <c r="L78" s="156">
        <v>0</v>
      </c>
      <c r="M78" s="156">
        <v>0.13333333333333333</v>
      </c>
      <c r="N78" s="156">
        <v>0</v>
      </c>
      <c r="O78" s="156">
        <v>0</v>
      </c>
      <c r="P78" s="156">
        <v>0</v>
      </c>
      <c r="Q78" s="156">
        <v>0</v>
      </c>
      <c r="R78" s="156">
        <v>0</v>
      </c>
      <c r="S78" s="156">
        <f t="shared" si="41"/>
        <v>8.9333333333333336</v>
      </c>
      <c r="T78" s="156">
        <v>0</v>
      </c>
      <c r="U78" s="156">
        <f t="shared" si="42"/>
        <v>0</v>
      </c>
      <c r="V78" s="156">
        <v>0</v>
      </c>
      <c r="W78" s="156">
        <v>0</v>
      </c>
      <c r="X78" s="156">
        <v>0</v>
      </c>
      <c r="Y78" s="156">
        <v>0</v>
      </c>
      <c r="Z78" s="156">
        <v>0</v>
      </c>
      <c r="AA78" s="156">
        <f t="shared" si="43"/>
        <v>0</v>
      </c>
      <c r="AB78" s="156">
        <v>0</v>
      </c>
      <c r="AC78" s="156">
        <v>0</v>
      </c>
      <c r="AD78" s="156">
        <v>0</v>
      </c>
      <c r="AE78" s="156">
        <v>0</v>
      </c>
      <c r="AF78" s="156">
        <v>0</v>
      </c>
      <c r="AG78" s="156">
        <v>0</v>
      </c>
      <c r="AH78" s="156">
        <v>0</v>
      </c>
      <c r="AI78" s="156">
        <v>0</v>
      </c>
      <c r="AJ78" s="156">
        <v>0</v>
      </c>
      <c r="AK78" s="156">
        <v>0</v>
      </c>
      <c r="AL78" s="156">
        <v>0</v>
      </c>
      <c r="AM78" s="156">
        <v>0</v>
      </c>
      <c r="AN78" s="156">
        <v>0</v>
      </c>
      <c r="AO78" s="156">
        <v>0</v>
      </c>
      <c r="AP78" s="156">
        <v>0</v>
      </c>
      <c r="AQ78" s="33">
        <f t="shared" si="44"/>
        <v>31.333333333333325</v>
      </c>
      <c r="AR78" s="113"/>
      <c r="AS78" s="36">
        <v>43566</v>
      </c>
      <c r="AT78" s="37" t="s">
        <v>91</v>
      </c>
      <c r="AU78" s="14" t="s">
        <v>82</v>
      </c>
      <c r="AV78" s="38">
        <v>10</v>
      </c>
      <c r="AW78" s="90" t="s">
        <v>75</v>
      </c>
      <c r="AX78" s="14">
        <v>11.2</v>
      </c>
      <c r="AY78" s="14">
        <v>150</v>
      </c>
      <c r="AZ78" s="39">
        <v>57.8</v>
      </c>
      <c r="BA78" s="14">
        <v>38.6</v>
      </c>
      <c r="BB78" s="40">
        <v>18.600000000000001</v>
      </c>
      <c r="BC78" s="14">
        <v>763.2</v>
      </c>
      <c r="BD78" s="40">
        <v>7.92</v>
      </c>
      <c r="BE78" s="37" t="s">
        <v>91</v>
      </c>
      <c r="BF78" s="37" t="s">
        <v>91</v>
      </c>
      <c r="BG78" s="37" t="s">
        <v>91</v>
      </c>
      <c r="BH78" s="41" t="s">
        <v>91</v>
      </c>
      <c r="BI78" s="42"/>
    </row>
    <row r="79" spans="1:61" s="13" customFormat="1" ht="19.5" thickBot="1">
      <c r="A79" s="178"/>
      <c r="B79" s="159"/>
      <c r="C79" s="214" t="s">
        <v>219</v>
      </c>
      <c r="D79" s="1530"/>
      <c r="E79" s="1531">
        <v>0</v>
      </c>
      <c r="F79" s="215">
        <f t="shared" ref="F79:AP79" si="45">AVERAGE(F62:F78)</f>
        <v>1.2078431372549019</v>
      </c>
      <c r="G79" s="215">
        <f t="shared" si="45"/>
        <v>2.1333333333333333</v>
      </c>
      <c r="H79" s="215">
        <f t="shared" si="45"/>
        <v>6.0078431372549019</v>
      </c>
      <c r="I79" s="241">
        <f t="shared" si="45"/>
        <v>0</v>
      </c>
      <c r="J79" s="241">
        <f t="shared" si="45"/>
        <v>0.25882352941176467</v>
      </c>
      <c r="K79" s="241"/>
      <c r="L79" s="241">
        <f t="shared" si="45"/>
        <v>0</v>
      </c>
      <c r="M79" s="241">
        <f t="shared" si="45"/>
        <v>2.3529411764705882E-2</v>
      </c>
      <c r="N79" s="241">
        <f t="shared" si="45"/>
        <v>7.8431372549019607E-3</v>
      </c>
      <c r="O79" s="241">
        <f t="shared" si="45"/>
        <v>0</v>
      </c>
      <c r="P79" s="241">
        <f t="shared" si="45"/>
        <v>0</v>
      </c>
      <c r="Q79" s="241">
        <f t="shared" si="45"/>
        <v>0</v>
      </c>
      <c r="R79" s="241">
        <f t="shared" si="45"/>
        <v>7.8431372549019607E-3</v>
      </c>
      <c r="S79" s="241"/>
      <c r="T79" s="241">
        <f t="shared" si="45"/>
        <v>0</v>
      </c>
      <c r="U79" s="241"/>
      <c r="V79" s="241">
        <f t="shared" si="45"/>
        <v>7.8431372549019607E-3</v>
      </c>
      <c r="W79" s="241">
        <f t="shared" si="45"/>
        <v>7.8431372549019607E-3</v>
      </c>
      <c r="X79" s="241">
        <f t="shared" si="45"/>
        <v>0</v>
      </c>
      <c r="Y79" s="241">
        <f t="shared" si="45"/>
        <v>0</v>
      </c>
      <c r="Z79" s="241">
        <f t="shared" si="45"/>
        <v>0</v>
      </c>
      <c r="AA79" s="241"/>
      <c r="AB79" s="241">
        <f t="shared" si="45"/>
        <v>0</v>
      </c>
      <c r="AC79" s="241">
        <f t="shared" si="45"/>
        <v>0</v>
      </c>
      <c r="AD79" s="241">
        <f t="shared" si="45"/>
        <v>0</v>
      </c>
      <c r="AE79" s="241">
        <f t="shared" si="45"/>
        <v>0</v>
      </c>
      <c r="AF79" s="241">
        <f t="shared" si="45"/>
        <v>0</v>
      </c>
      <c r="AG79" s="241">
        <f t="shared" si="45"/>
        <v>0</v>
      </c>
      <c r="AH79" s="241">
        <f t="shared" si="45"/>
        <v>0</v>
      </c>
      <c r="AI79" s="241">
        <f t="shared" si="45"/>
        <v>0</v>
      </c>
      <c r="AJ79" s="241">
        <f t="shared" si="45"/>
        <v>0</v>
      </c>
      <c r="AK79" s="241">
        <f t="shared" si="45"/>
        <v>0</v>
      </c>
      <c r="AL79" s="241">
        <f t="shared" si="45"/>
        <v>0</v>
      </c>
      <c r="AM79" s="241">
        <f t="shared" si="45"/>
        <v>0</v>
      </c>
      <c r="AN79" s="241">
        <f t="shared" si="45"/>
        <v>0</v>
      </c>
      <c r="AO79" s="241">
        <f t="shared" si="45"/>
        <v>0</v>
      </c>
      <c r="AP79" s="241">
        <f t="shared" si="45"/>
        <v>0</v>
      </c>
      <c r="AQ79" s="735">
        <f>SUM(AQ62:AQ78)</f>
        <v>164.26666666666665</v>
      </c>
      <c r="AR79" s="163"/>
      <c r="AS79" s="172"/>
      <c r="AT79" s="217"/>
      <c r="AU79" s="160"/>
      <c r="AV79" s="218"/>
      <c r="AW79" s="175"/>
      <c r="AX79" s="160"/>
      <c r="AY79" s="160"/>
      <c r="AZ79" s="166"/>
      <c r="BA79" s="160"/>
      <c r="BB79" s="167"/>
      <c r="BC79" s="160"/>
      <c r="BD79" s="167"/>
      <c r="BE79" s="217"/>
      <c r="BF79" s="217"/>
      <c r="BG79" s="217"/>
      <c r="BH79" s="219"/>
      <c r="BI79" s="169"/>
    </row>
    <row r="80" spans="1:61" s="13" customFormat="1" ht="15.75" thickBot="1">
      <c r="A80" s="178"/>
      <c r="B80" s="159"/>
      <c r="C80" s="160"/>
      <c r="D80" s="160"/>
      <c r="E80" s="161"/>
      <c r="F80" s="171"/>
      <c r="G80" s="171"/>
      <c r="H80" s="171"/>
      <c r="I80" s="171"/>
      <c r="J80" s="171"/>
      <c r="K80" s="171"/>
      <c r="L80" s="171"/>
      <c r="M80" s="171"/>
      <c r="N80" s="171"/>
      <c r="O80" s="171"/>
      <c r="P80" s="171"/>
      <c r="Q80" s="171"/>
      <c r="R80" s="171"/>
      <c r="S80" s="171"/>
      <c r="T80" s="171"/>
      <c r="U80" s="171"/>
      <c r="V80" s="171"/>
      <c r="W80" s="171"/>
      <c r="X80" s="171"/>
      <c r="Y80" s="171"/>
      <c r="Z80" s="171"/>
      <c r="AA80" s="171"/>
      <c r="AB80" s="171"/>
      <c r="AC80" s="171"/>
      <c r="AD80" s="171"/>
      <c r="AE80" s="171"/>
      <c r="AF80" s="171"/>
      <c r="AG80" s="171"/>
      <c r="AH80" s="171"/>
      <c r="AI80" s="171"/>
      <c r="AJ80" s="171"/>
      <c r="AK80" s="171"/>
      <c r="AL80" s="171"/>
      <c r="AM80" s="171"/>
      <c r="AN80" s="171"/>
      <c r="AO80" s="171"/>
      <c r="AP80" s="171"/>
      <c r="AQ80" s="171"/>
      <c r="AR80" s="163"/>
      <c r="AS80" s="172"/>
      <c r="AT80" s="217"/>
      <c r="AU80" s="160"/>
      <c r="AV80" s="218"/>
      <c r="AW80" s="175"/>
      <c r="AX80" s="160"/>
      <c r="AY80" s="160"/>
      <c r="AZ80" s="166"/>
      <c r="BA80" s="160"/>
      <c r="BB80" s="167"/>
      <c r="BC80" s="160"/>
      <c r="BD80" s="167"/>
      <c r="BE80" s="217"/>
      <c r="BF80" s="217"/>
      <c r="BG80" s="217"/>
      <c r="BH80" s="219"/>
      <c r="BI80" s="169"/>
    </row>
    <row r="81" spans="1:61" ht="15.75" thickBot="1">
      <c r="A81" s="238">
        <f t="shared" ref="A81:A100" si="46">BA81</f>
        <v>33.200000000000003</v>
      </c>
      <c r="B81" s="82">
        <v>43679</v>
      </c>
      <c r="C81" s="14" t="s">
        <v>96</v>
      </c>
      <c r="D81" s="14" t="s">
        <v>74</v>
      </c>
      <c r="E81" s="12"/>
      <c r="F81" s="156">
        <v>0</v>
      </c>
      <c r="G81" s="156">
        <v>0</v>
      </c>
      <c r="H81" s="156">
        <v>6.5333333333333332</v>
      </c>
      <c r="I81" s="156">
        <v>0</v>
      </c>
      <c r="J81" s="156">
        <v>0</v>
      </c>
      <c r="K81" s="156">
        <f t="shared" ref="K81:K100" si="47">SUM(L81:Q81)</f>
        <v>0</v>
      </c>
      <c r="L81" s="156">
        <v>0</v>
      </c>
      <c r="M81" s="156">
        <v>0</v>
      </c>
      <c r="N81" s="156">
        <v>0</v>
      </c>
      <c r="O81" s="156">
        <v>0</v>
      </c>
      <c r="P81" s="156">
        <v>0</v>
      </c>
      <c r="Q81" s="156">
        <v>0</v>
      </c>
      <c r="R81" s="156">
        <v>0</v>
      </c>
      <c r="S81" s="156">
        <f t="shared" ref="S81:S100" si="48">H81+T81</f>
        <v>6.5333333333333332</v>
      </c>
      <c r="T81" s="156">
        <v>0</v>
      </c>
      <c r="U81" s="156">
        <f t="shared" ref="U81:U100" si="49">SUM(V81:X81)</f>
        <v>0</v>
      </c>
      <c r="V81" s="156">
        <v>0</v>
      </c>
      <c r="W81" s="156">
        <v>0</v>
      </c>
      <c r="X81" s="156">
        <v>0</v>
      </c>
      <c r="Y81" s="156">
        <v>0</v>
      </c>
      <c r="Z81" s="156">
        <v>0</v>
      </c>
      <c r="AA81" s="156">
        <f t="shared" ref="AA81:AA100" si="50">SUM(AB81:AJ81)</f>
        <v>0</v>
      </c>
      <c r="AB81" s="156">
        <v>0</v>
      </c>
      <c r="AC81" s="156">
        <v>0</v>
      </c>
      <c r="AD81" s="156">
        <v>0</v>
      </c>
      <c r="AE81" s="156">
        <v>0</v>
      </c>
      <c r="AF81" s="156">
        <v>0</v>
      </c>
      <c r="AG81" s="156">
        <v>0</v>
      </c>
      <c r="AH81" s="156">
        <v>0</v>
      </c>
      <c r="AI81" s="156">
        <v>0</v>
      </c>
      <c r="AJ81" s="156">
        <v>0</v>
      </c>
      <c r="AK81" s="156">
        <v>0</v>
      </c>
      <c r="AL81" s="156">
        <v>0</v>
      </c>
      <c r="AM81" s="156">
        <v>0</v>
      </c>
      <c r="AN81" s="156">
        <v>0</v>
      </c>
      <c r="AO81" s="156">
        <v>0</v>
      </c>
      <c r="AP81" s="156">
        <v>0</v>
      </c>
      <c r="AQ81" s="33">
        <f t="shared" ref="AQ81:AQ100" si="51">SUM(F81:AP81)-AA81-K81-U81-S81</f>
        <v>6.5333333333333332</v>
      </c>
      <c r="AR81" s="113"/>
      <c r="AS81" s="36">
        <v>43679</v>
      </c>
      <c r="AT81" s="88">
        <v>0.37847222222222227</v>
      </c>
      <c r="AU81" s="14" t="s">
        <v>96</v>
      </c>
      <c r="AV81" s="108">
        <v>10</v>
      </c>
      <c r="AW81" s="90" t="s">
        <v>75</v>
      </c>
      <c r="AX81" s="14">
        <v>5.3</v>
      </c>
      <c r="AY81" s="14">
        <v>77</v>
      </c>
      <c r="AZ81" s="39">
        <v>50.7</v>
      </c>
      <c r="BA81" s="14">
        <v>33.200000000000003</v>
      </c>
      <c r="BB81" s="40">
        <v>24.6</v>
      </c>
      <c r="BC81" s="14">
        <v>761.2</v>
      </c>
      <c r="BD81" s="40">
        <v>8.5</v>
      </c>
      <c r="BE81" s="14">
        <v>0</v>
      </c>
      <c r="BF81" s="14">
        <v>0</v>
      </c>
      <c r="BG81" s="14">
        <v>0.8</v>
      </c>
      <c r="BH81" s="86">
        <v>0.5</v>
      </c>
      <c r="BI81" s="42"/>
    </row>
    <row r="82" spans="1:61" ht="15.75" thickBot="1">
      <c r="A82" s="238">
        <f t="shared" si="46"/>
        <v>33</v>
      </c>
      <c r="B82" s="82">
        <v>43679</v>
      </c>
      <c r="C82" s="14" t="s">
        <v>94</v>
      </c>
      <c r="D82" s="14" t="s">
        <v>74</v>
      </c>
      <c r="E82" s="12"/>
      <c r="F82" s="156">
        <v>0</v>
      </c>
      <c r="G82" s="156">
        <v>14</v>
      </c>
      <c r="H82" s="156">
        <v>8.1333333333333329</v>
      </c>
      <c r="I82" s="156">
        <v>0</v>
      </c>
      <c r="J82" s="156">
        <v>0</v>
      </c>
      <c r="K82" s="156">
        <f t="shared" si="47"/>
        <v>0</v>
      </c>
      <c r="L82" s="156">
        <v>0</v>
      </c>
      <c r="M82" s="156">
        <v>0</v>
      </c>
      <c r="N82" s="156">
        <v>0</v>
      </c>
      <c r="O82" s="156">
        <v>0</v>
      </c>
      <c r="P82" s="156">
        <v>0</v>
      </c>
      <c r="Q82" s="156">
        <v>0</v>
      </c>
      <c r="R82" s="156">
        <v>0</v>
      </c>
      <c r="S82" s="156">
        <f t="shared" si="48"/>
        <v>8.1333333333333329</v>
      </c>
      <c r="T82" s="156">
        <v>0</v>
      </c>
      <c r="U82" s="156">
        <f t="shared" si="49"/>
        <v>0</v>
      </c>
      <c r="V82" s="156">
        <v>0</v>
      </c>
      <c r="W82" s="156">
        <v>0</v>
      </c>
      <c r="X82" s="156">
        <v>0</v>
      </c>
      <c r="Y82" s="156">
        <v>0</v>
      </c>
      <c r="Z82" s="156">
        <v>0</v>
      </c>
      <c r="AA82" s="156">
        <f t="shared" si="50"/>
        <v>0</v>
      </c>
      <c r="AB82" s="156">
        <v>0</v>
      </c>
      <c r="AC82" s="156">
        <v>0</v>
      </c>
      <c r="AD82" s="156">
        <v>0</v>
      </c>
      <c r="AE82" s="156">
        <v>0</v>
      </c>
      <c r="AF82" s="156">
        <v>0</v>
      </c>
      <c r="AG82" s="156">
        <v>0</v>
      </c>
      <c r="AH82" s="156">
        <v>0</v>
      </c>
      <c r="AI82" s="156">
        <v>0</v>
      </c>
      <c r="AJ82" s="156">
        <v>0</v>
      </c>
      <c r="AK82" s="156">
        <v>0</v>
      </c>
      <c r="AL82" s="156">
        <v>0</v>
      </c>
      <c r="AM82" s="156">
        <v>0</v>
      </c>
      <c r="AN82" s="156">
        <v>0</v>
      </c>
      <c r="AO82" s="156">
        <v>0</v>
      </c>
      <c r="AP82" s="156">
        <v>0</v>
      </c>
      <c r="AQ82" s="33">
        <f t="shared" si="51"/>
        <v>22.133333333333333</v>
      </c>
      <c r="AR82" s="113"/>
      <c r="AS82" s="36">
        <v>43679</v>
      </c>
      <c r="AT82" s="88">
        <v>0.34375</v>
      </c>
      <c r="AU82" s="14" t="s">
        <v>94</v>
      </c>
      <c r="AV82" s="108">
        <v>10</v>
      </c>
      <c r="AW82" s="90" t="s">
        <v>75</v>
      </c>
      <c r="AX82" s="14">
        <v>5.9</v>
      </c>
      <c r="AY82" s="14">
        <v>84</v>
      </c>
      <c r="AZ82" s="39">
        <v>50.3</v>
      </c>
      <c r="BA82" s="14">
        <v>33</v>
      </c>
      <c r="BB82" s="40">
        <v>24.9</v>
      </c>
      <c r="BC82" s="14">
        <v>761.5</v>
      </c>
      <c r="BD82" s="40">
        <v>8.3000000000000007</v>
      </c>
      <c r="BE82" s="14">
        <v>0</v>
      </c>
      <c r="BF82" s="14">
        <v>0</v>
      </c>
      <c r="BG82" s="14">
        <v>1</v>
      </c>
      <c r="BH82" s="86">
        <v>0.5</v>
      </c>
      <c r="BI82" s="42"/>
    </row>
    <row r="83" spans="1:61" ht="15.75" thickBot="1">
      <c r="A83" s="238">
        <f t="shared" si="46"/>
        <v>31.9</v>
      </c>
      <c r="B83" s="82">
        <v>43569</v>
      </c>
      <c r="C83" s="14" t="s">
        <v>96</v>
      </c>
      <c r="D83" s="14" t="s">
        <v>74</v>
      </c>
      <c r="E83" s="12"/>
      <c r="F83" s="156">
        <v>0.93333333333333335</v>
      </c>
      <c r="G83" s="156">
        <v>4.2666666666666666</v>
      </c>
      <c r="H83" s="156">
        <v>1.8666666666666667</v>
      </c>
      <c r="I83" s="156">
        <v>0</v>
      </c>
      <c r="J83" s="156">
        <v>0</v>
      </c>
      <c r="K83" s="156">
        <f t="shared" si="47"/>
        <v>0</v>
      </c>
      <c r="L83" s="156">
        <v>0</v>
      </c>
      <c r="M83" s="156">
        <v>0</v>
      </c>
      <c r="N83" s="156">
        <v>0</v>
      </c>
      <c r="O83" s="156">
        <v>0</v>
      </c>
      <c r="P83" s="156">
        <v>0</v>
      </c>
      <c r="Q83" s="156">
        <v>0</v>
      </c>
      <c r="R83" s="156">
        <v>0</v>
      </c>
      <c r="S83" s="156">
        <f t="shared" si="48"/>
        <v>1.8666666666666667</v>
      </c>
      <c r="T83" s="156">
        <v>0</v>
      </c>
      <c r="U83" s="156">
        <f t="shared" si="49"/>
        <v>0</v>
      </c>
      <c r="V83" s="156">
        <v>0</v>
      </c>
      <c r="W83" s="156">
        <v>0</v>
      </c>
      <c r="X83" s="156">
        <v>0</v>
      </c>
      <c r="Y83" s="156">
        <v>0</v>
      </c>
      <c r="Z83" s="156">
        <v>0</v>
      </c>
      <c r="AA83" s="156">
        <f t="shared" si="50"/>
        <v>0</v>
      </c>
      <c r="AB83" s="156">
        <v>0</v>
      </c>
      <c r="AC83" s="156">
        <v>0</v>
      </c>
      <c r="AD83" s="156">
        <v>0</v>
      </c>
      <c r="AE83" s="156">
        <v>0</v>
      </c>
      <c r="AF83" s="156">
        <v>0</v>
      </c>
      <c r="AG83" s="156">
        <v>0</v>
      </c>
      <c r="AH83" s="156">
        <v>0</v>
      </c>
      <c r="AI83" s="156">
        <v>0</v>
      </c>
      <c r="AJ83" s="156">
        <v>0</v>
      </c>
      <c r="AK83" s="156">
        <v>0</v>
      </c>
      <c r="AL83" s="156">
        <v>0.13333333333333333</v>
      </c>
      <c r="AM83" s="156">
        <v>0</v>
      </c>
      <c r="AN83" s="156">
        <v>0.26666666666666666</v>
      </c>
      <c r="AO83" s="156">
        <v>0</v>
      </c>
      <c r="AP83" s="156">
        <v>0</v>
      </c>
      <c r="AQ83" s="33">
        <f t="shared" si="51"/>
        <v>7.4666666666666668</v>
      </c>
      <c r="AR83" s="113"/>
      <c r="AS83" s="36">
        <v>43569</v>
      </c>
      <c r="AT83" s="88">
        <v>0.625</v>
      </c>
      <c r="AU83" s="14" t="s">
        <v>96</v>
      </c>
      <c r="AV83" s="38">
        <v>10</v>
      </c>
      <c r="AW83" s="90" t="s">
        <v>75</v>
      </c>
      <c r="AX83" s="14">
        <v>13.6</v>
      </c>
      <c r="AY83" s="14">
        <v>189</v>
      </c>
      <c r="AZ83" s="39">
        <v>48.5</v>
      </c>
      <c r="BA83" s="14">
        <v>31.9</v>
      </c>
      <c r="BB83" s="40">
        <v>22.1</v>
      </c>
      <c r="BC83" s="14">
        <v>761.9</v>
      </c>
      <c r="BD83" s="40">
        <v>7.94</v>
      </c>
      <c r="BE83" s="37" t="s">
        <v>91</v>
      </c>
      <c r="BF83" s="37" t="s">
        <v>91</v>
      </c>
      <c r="BG83" s="37" t="s">
        <v>91</v>
      </c>
      <c r="BH83" s="41" t="s">
        <v>91</v>
      </c>
      <c r="BI83" s="42"/>
    </row>
    <row r="84" spans="1:61" ht="15.75" thickBot="1">
      <c r="A84" s="238">
        <f t="shared" si="46"/>
        <v>31.8</v>
      </c>
      <c r="B84" s="82">
        <v>43569</v>
      </c>
      <c r="C84" s="14" t="s">
        <v>94</v>
      </c>
      <c r="D84" s="14" t="s">
        <v>74</v>
      </c>
      <c r="E84" s="12"/>
      <c r="F84" s="156">
        <v>5.4666666666666668</v>
      </c>
      <c r="G84" s="156">
        <v>6.2666666666666666</v>
      </c>
      <c r="H84" s="156">
        <v>1.3333333333333333</v>
      </c>
      <c r="I84" s="156">
        <v>0</v>
      </c>
      <c r="J84" s="156">
        <v>0</v>
      </c>
      <c r="K84" s="156">
        <f t="shared" si="47"/>
        <v>0</v>
      </c>
      <c r="L84" s="156">
        <v>0</v>
      </c>
      <c r="M84" s="156">
        <v>0</v>
      </c>
      <c r="N84" s="156">
        <v>0</v>
      </c>
      <c r="O84" s="156">
        <v>0</v>
      </c>
      <c r="P84" s="156">
        <v>0</v>
      </c>
      <c r="Q84" s="156">
        <v>0</v>
      </c>
      <c r="R84" s="156">
        <v>0.13333333333333333</v>
      </c>
      <c r="S84" s="156">
        <f t="shared" si="48"/>
        <v>1.3333333333333333</v>
      </c>
      <c r="T84" s="156">
        <v>0</v>
      </c>
      <c r="U84" s="156">
        <f t="shared" si="49"/>
        <v>0</v>
      </c>
      <c r="V84" s="156">
        <v>0</v>
      </c>
      <c r="W84" s="156">
        <v>0</v>
      </c>
      <c r="X84" s="156">
        <v>0</v>
      </c>
      <c r="Y84" s="156">
        <v>0</v>
      </c>
      <c r="Z84" s="156">
        <v>0</v>
      </c>
      <c r="AA84" s="156">
        <f t="shared" si="50"/>
        <v>0</v>
      </c>
      <c r="AB84" s="156">
        <v>0</v>
      </c>
      <c r="AC84" s="156">
        <v>0</v>
      </c>
      <c r="AD84" s="156">
        <v>0</v>
      </c>
      <c r="AE84" s="156">
        <v>0</v>
      </c>
      <c r="AF84" s="156">
        <v>0</v>
      </c>
      <c r="AG84" s="156">
        <v>0</v>
      </c>
      <c r="AH84" s="156">
        <v>0</v>
      </c>
      <c r="AI84" s="156">
        <v>0</v>
      </c>
      <c r="AJ84" s="156">
        <v>0</v>
      </c>
      <c r="AK84" s="156">
        <v>0</v>
      </c>
      <c r="AL84" s="156">
        <v>0</v>
      </c>
      <c r="AM84" s="156">
        <v>0</v>
      </c>
      <c r="AN84" s="156">
        <v>0.13333333333333333</v>
      </c>
      <c r="AO84" s="156">
        <v>0</v>
      </c>
      <c r="AP84" s="156">
        <v>0</v>
      </c>
      <c r="AQ84" s="33">
        <f t="shared" si="51"/>
        <v>13.333333333333334</v>
      </c>
      <c r="AR84" s="113"/>
      <c r="AS84" s="36">
        <v>43569</v>
      </c>
      <c r="AT84" s="88">
        <v>0.53472222222222221</v>
      </c>
      <c r="AU84" s="14" t="s">
        <v>94</v>
      </c>
      <c r="AV84" s="38">
        <v>10</v>
      </c>
      <c r="AW84" s="90" t="s">
        <v>75</v>
      </c>
      <c r="AX84" s="14">
        <v>11.2</v>
      </c>
      <c r="AY84" s="14">
        <v>154</v>
      </c>
      <c r="AZ84" s="39">
        <v>48.64</v>
      </c>
      <c r="BA84" s="14">
        <v>31.8</v>
      </c>
      <c r="BB84" s="40">
        <v>22.1</v>
      </c>
      <c r="BC84" s="14">
        <v>761</v>
      </c>
      <c r="BD84" s="40">
        <v>7.96</v>
      </c>
      <c r="BE84" s="37" t="s">
        <v>91</v>
      </c>
      <c r="BF84" s="37" t="s">
        <v>91</v>
      </c>
      <c r="BG84" s="37" t="s">
        <v>91</v>
      </c>
      <c r="BH84" s="41" t="s">
        <v>91</v>
      </c>
      <c r="BI84" s="42"/>
    </row>
    <row r="85" spans="1:61" ht="15.75" thickBot="1">
      <c r="A85" s="238">
        <f t="shared" si="46"/>
        <v>31.6</v>
      </c>
      <c r="B85" s="35">
        <v>43678</v>
      </c>
      <c r="C85" s="14" t="s">
        <v>89</v>
      </c>
      <c r="D85" s="14" t="s">
        <v>74</v>
      </c>
      <c r="E85" s="12"/>
      <c r="F85" s="156">
        <v>0</v>
      </c>
      <c r="G85" s="156">
        <v>0</v>
      </c>
      <c r="H85" s="156">
        <v>0</v>
      </c>
      <c r="I85" s="156">
        <v>0</v>
      </c>
      <c r="J85" s="156">
        <v>0</v>
      </c>
      <c r="K85" s="156">
        <f t="shared" si="47"/>
        <v>0</v>
      </c>
      <c r="L85" s="156">
        <v>0</v>
      </c>
      <c r="M85" s="156">
        <v>0</v>
      </c>
      <c r="N85" s="156">
        <v>0</v>
      </c>
      <c r="O85" s="156">
        <v>0</v>
      </c>
      <c r="P85" s="156">
        <v>0</v>
      </c>
      <c r="Q85" s="156">
        <v>0</v>
      </c>
      <c r="R85" s="156">
        <v>0</v>
      </c>
      <c r="S85" s="156">
        <f t="shared" si="48"/>
        <v>0</v>
      </c>
      <c r="T85" s="156">
        <v>0</v>
      </c>
      <c r="U85" s="156">
        <f t="shared" si="49"/>
        <v>0</v>
      </c>
      <c r="V85" s="156">
        <v>0</v>
      </c>
      <c r="W85" s="156">
        <v>0</v>
      </c>
      <c r="X85" s="156">
        <v>0</v>
      </c>
      <c r="Y85" s="156">
        <v>0</v>
      </c>
      <c r="Z85" s="156">
        <v>0</v>
      </c>
      <c r="AA85" s="156">
        <f t="shared" si="50"/>
        <v>0</v>
      </c>
      <c r="AB85" s="156">
        <v>0</v>
      </c>
      <c r="AC85" s="156">
        <v>0</v>
      </c>
      <c r="AD85" s="156">
        <v>0</v>
      </c>
      <c r="AE85" s="156">
        <v>0</v>
      </c>
      <c r="AF85" s="156">
        <v>0</v>
      </c>
      <c r="AG85" s="156">
        <v>0</v>
      </c>
      <c r="AH85" s="156">
        <v>0</v>
      </c>
      <c r="AI85" s="156">
        <v>0</v>
      </c>
      <c r="AJ85" s="156">
        <v>0</v>
      </c>
      <c r="AK85" s="156">
        <v>0</v>
      </c>
      <c r="AL85" s="156">
        <v>0</v>
      </c>
      <c r="AM85" s="156">
        <v>0</v>
      </c>
      <c r="AN85" s="156">
        <v>0</v>
      </c>
      <c r="AO85" s="156">
        <v>0</v>
      </c>
      <c r="AP85" s="156">
        <v>0</v>
      </c>
      <c r="AQ85" s="33">
        <f t="shared" si="51"/>
        <v>0</v>
      </c>
      <c r="AR85" s="113"/>
      <c r="AS85" s="36">
        <v>43678</v>
      </c>
      <c r="AT85" s="88">
        <v>0.69097222222222221</v>
      </c>
      <c r="AU85" s="14" t="s">
        <v>89</v>
      </c>
      <c r="AV85" s="108">
        <v>10</v>
      </c>
      <c r="AW85" s="90" t="s">
        <v>75</v>
      </c>
      <c r="AX85" s="14">
        <v>12.7</v>
      </c>
      <c r="AY85" s="14">
        <v>208</v>
      </c>
      <c r="AZ85" s="39">
        <v>48.54</v>
      </c>
      <c r="BA85" s="14">
        <v>31.6</v>
      </c>
      <c r="BB85" s="40">
        <v>31.6</v>
      </c>
      <c r="BC85" s="14">
        <v>759.5</v>
      </c>
      <c r="BD85" s="40">
        <v>8.8000000000000007</v>
      </c>
      <c r="BE85" s="14">
        <v>0</v>
      </c>
      <c r="BF85" s="14">
        <v>0</v>
      </c>
      <c r="BG85" s="14">
        <v>1</v>
      </c>
      <c r="BH85" s="86">
        <v>0.5</v>
      </c>
      <c r="BI85" s="42"/>
    </row>
    <row r="86" spans="1:61" ht="15.75" thickBot="1">
      <c r="A86" s="238">
        <f t="shared" si="46"/>
        <v>28.5</v>
      </c>
      <c r="B86" s="82">
        <v>43566</v>
      </c>
      <c r="C86" s="14" t="s">
        <v>73</v>
      </c>
      <c r="D86" s="14" t="s">
        <v>74</v>
      </c>
      <c r="E86" s="12"/>
      <c r="F86" s="156">
        <v>0</v>
      </c>
      <c r="G86" s="156">
        <v>11.333333333333334</v>
      </c>
      <c r="H86" s="156">
        <v>0.4</v>
      </c>
      <c r="I86" s="156">
        <v>0</v>
      </c>
      <c r="J86" s="156">
        <v>0</v>
      </c>
      <c r="K86" s="156">
        <f t="shared" si="47"/>
        <v>0</v>
      </c>
      <c r="L86" s="156">
        <v>0</v>
      </c>
      <c r="M86" s="156">
        <v>0</v>
      </c>
      <c r="N86" s="156">
        <v>0</v>
      </c>
      <c r="O86" s="156">
        <v>0</v>
      </c>
      <c r="P86" s="156">
        <v>0</v>
      </c>
      <c r="Q86" s="156">
        <v>0</v>
      </c>
      <c r="R86" s="156">
        <v>0</v>
      </c>
      <c r="S86" s="156">
        <f t="shared" si="48"/>
        <v>0.4</v>
      </c>
      <c r="T86" s="156">
        <v>0</v>
      </c>
      <c r="U86" s="156">
        <f t="shared" si="49"/>
        <v>0</v>
      </c>
      <c r="V86" s="156">
        <v>0</v>
      </c>
      <c r="W86" s="156">
        <v>0</v>
      </c>
      <c r="X86" s="156">
        <v>0</v>
      </c>
      <c r="Y86" s="156">
        <v>0</v>
      </c>
      <c r="Z86" s="156">
        <v>0</v>
      </c>
      <c r="AA86" s="156">
        <f t="shared" si="50"/>
        <v>0</v>
      </c>
      <c r="AB86" s="156">
        <v>0</v>
      </c>
      <c r="AC86" s="156">
        <v>0</v>
      </c>
      <c r="AD86" s="156">
        <v>0</v>
      </c>
      <c r="AE86" s="156">
        <v>0</v>
      </c>
      <c r="AF86" s="156">
        <v>0</v>
      </c>
      <c r="AG86" s="156">
        <v>0</v>
      </c>
      <c r="AH86" s="156">
        <v>0</v>
      </c>
      <c r="AI86" s="156">
        <v>0</v>
      </c>
      <c r="AJ86" s="156">
        <v>0</v>
      </c>
      <c r="AK86" s="156">
        <v>0</v>
      </c>
      <c r="AL86" s="156">
        <v>0</v>
      </c>
      <c r="AM86" s="156">
        <v>0</v>
      </c>
      <c r="AN86" s="156">
        <v>0</v>
      </c>
      <c r="AO86" s="156">
        <v>0</v>
      </c>
      <c r="AP86" s="156">
        <v>0</v>
      </c>
      <c r="AQ86" s="33">
        <f t="shared" si="51"/>
        <v>11.733333333333334</v>
      </c>
      <c r="AR86" s="113"/>
      <c r="AS86" s="36">
        <v>43566</v>
      </c>
      <c r="AT86" s="37" t="s">
        <v>91</v>
      </c>
      <c r="AU86" s="14" t="s">
        <v>73</v>
      </c>
      <c r="AV86" s="38">
        <v>10</v>
      </c>
      <c r="AW86" s="90" t="s">
        <v>75</v>
      </c>
      <c r="AX86" s="14">
        <v>9.5</v>
      </c>
      <c r="AY86" s="14">
        <v>115</v>
      </c>
      <c r="AZ86" s="39">
        <v>44.01</v>
      </c>
      <c r="BA86" s="14">
        <v>28.5</v>
      </c>
      <c r="BB86" s="40">
        <v>16.2</v>
      </c>
      <c r="BC86" s="14">
        <v>763.6</v>
      </c>
      <c r="BD86" s="40">
        <v>7.83</v>
      </c>
      <c r="BE86" s="37" t="s">
        <v>91</v>
      </c>
      <c r="BF86" s="37" t="s">
        <v>91</v>
      </c>
      <c r="BG86" s="37" t="s">
        <v>91</v>
      </c>
      <c r="BH86" s="41" t="s">
        <v>91</v>
      </c>
      <c r="BI86" s="42"/>
    </row>
    <row r="87" spans="1:61" ht="15.75" thickBot="1">
      <c r="A87" s="238">
        <f t="shared" si="46"/>
        <v>27.8</v>
      </c>
      <c r="B87" s="82">
        <v>43565</v>
      </c>
      <c r="C87" s="14" t="s">
        <v>89</v>
      </c>
      <c r="D87" s="14" t="s">
        <v>74</v>
      </c>
      <c r="E87" s="12"/>
      <c r="F87" s="156">
        <v>0.93333333333333335</v>
      </c>
      <c r="G87" s="156">
        <v>22.666666666666668</v>
      </c>
      <c r="H87" s="156">
        <v>0.66666666666666663</v>
      </c>
      <c r="I87" s="156">
        <v>0</v>
      </c>
      <c r="J87" s="156">
        <v>0.26666666666666666</v>
      </c>
      <c r="K87" s="156">
        <f t="shared" si="47"/>
        <v>0</v>
      </c>
      <c r="L87" s="156">
        <v>0</v>
      </c>
      <c r="M87" s="156">
        <v>0</v>
      </c>
      <c r="N87" s="156">
        <v>0</v>
      </c>
      <c r="O87" s="156">
        <v>0</v>
      </c>
      <c r="P87" s="156">
        <v>0</v>
      </c>
      <c r="Q87" s="156">
        <v>0</v>
      </c>
      <c r="R87" s="156">
        <v>0</v>
      </c>
      <c r="S87" s="156">
        <f t="shared" si="48"/>
        <v>0.66666666666666663</v>
      </c>
      <c r="T87" s="156">
        <v>0</v>
      </c>
      <c r="U87" s="156">
        <f t="shared" si="49"/>
        <v>0</v>
      </c>
      <c r="V87" s="156">
        <v>0</v>
      </c>
      <c r="W87" s="156">
        <v>0</v>
      </c>
      <c r="X87" s="156">
        <v>0</v>
      </c>
      <c r="Y87" s="156">
        <v>0</v>
      </c>
      <c r="Z87" s="156">
        <v>0</v>
      </c>
      <c r="AA87" s="156">
        <f t="shared" si="50"/>
        <v>0</v>
      </c>
      <c r="AB87" s="156">
        <v>0</v>
      </c>
      <c r="AC87" s="156">
        <v>0</v>
      </c>
      <c r="AD87" s="156">
        <v>0</v>
      </c>
      <c r="AE87" s="156">
        <v>0</v>
      </c>
      <c r="AF87" s="156">
        <v>0</v>
      </c>
      <c r="AG87" s="156">
        <v>0</v>
      </c>
      <c r="AH87" s="156">
        <v>0</v>
      </c>
      <c r="AI87" s="156">
        <v>0</v>
      </c>
      <c r="AJ87" s="156">
        <v>0</v>
      </c>
      <c r="AK87" s="156">
        <v>0</v>
      </c>
      <c r="AL87" s="156">
        <v>0</v>
      </c>
      <c r="AM87" s="156">
        <v>0</v>
      </c>
      <c r="AN87" s="156">
        <v>0</v>
      </c>
      <c r="AO87" s="156">
        <v>0</v>
      </c>
      <c r="AP87" s="156">
        <v>0</v>
      </c>
      <c r="AQ87" s="33">
        <f t="shared" si="51"/>
        <v>24.533333333333335</v>
      </c>
      <c r="AR87" s="113"/>
      <c r="AS87" s="36">
        <v>43565</v>
      </c>
      <c r="AT87" s="88">
        <v>0.75347222222222221</v>
      </c>
      <c r="AU87" s="14" t="s">
        <v>89</v>
      </c>
      <c r="AV87" s="38">
        <v>10</v>
      </c>
      <c r="AW87" s="90" t="s">
        <v>75</v>
      </c>
      <c r="AX87" s="14">
        <v>10.4</v>
      </c>
      <c r="AY87" s="14">
        <v>134</v>
      </c>
      <c r="AZ87" s="39">
        <v>43.03</v>
      </c>
      <c r="BA87" s="14">
        <v>27.8</v>
      </c>
      <c r="BB87" s="40">
        <v>22.3</v>
      </c>
      <c r="BC87" s="14">
        <v>763.3</v>
      </c>
      <c r="BD87" s="40">
        <v>7.82</v>
      </c>
      <c r="BE87" s="37" t="s">
        <v>91</v>
      </c>
      <c r="BF87" s="37" t="s">
        <v>91</v>
      </c>
      <c r="BG87" s="37" t="s">
        <v>91</v>
      </c>
      <c r="BH87" s="41" t="s">
        <v>91</v>
      </c>
      <c r="BI87" s="42"/>
    </row>
    <row r="88" spans="1:61" ht="15.75" thickBot="1">
      <c r="A88" s="238">
        <f t="shared" si="46"/>
        <v>26.7</v>
      </c>
      <c r="B88" s="82">
        <v>43565</v>
      </c>
      <c r="C88" s="14" t="s">
        <v>92</v>
      </c>
      <c r="D88" s="14" t="s">
        <v>133</v>
      </c>
      <c r="E88" s="12"/>
      <c r="F88" s="156">
        <v>0.4</v>
      </c>
      <c r="G88" s="156">
        <v>2</v>
      </c>
      <c r="H88" s="156">
        <v>0.8</v>
      </c>
      <c r="I88" s="156">
        <v>0</v>
      </c>
      <c r="J88" s="156">
        <v>0</v>
      </c>
      <c r="K88" s="156">
        <f t="shared" si="47"/>
        <v>0</v>
      </c>
      <c r="L88" s="156">
        <v>0</v>
      </c>
      <c r="M88" s="156">
        <v>0</v>
      </c>
      <c r="N88" s="156">
        <v>0</v>
      </c>
      <c r="O88" s="156">
        <v>0</v>
      </c>
      <c r="P88" s="156">
        <v>0</v>
      </c>
      <c r="Q88" s="156">
        <v>0</v>
      </c>
      <c r="R88" s="156">
        <v>0</v>
      </c>
      <c r="S88" s="156">
        <f t="shared" si="48"/>
        <v>0.8</v>
      </c>
      <c r="T88" s="156">
        <v>0</v>
      </c>
      <c r="U88" s="156">
        <f t="shared" si="49"/>
        <v>0</v>
      </c>
      <c r="V88" s="156">
        <v>0</v>
      </c>
      <c r="W88" s="156">
        <v>0</v>
      </c>
      <c r="X88" s="156">
        <v>0</v>
      </c>
      <c r="Y88" s="156">
        <v>0</v>
      </c>
      <c r="Z88" s="156">
        <v>0</v>
      </c>
      <c r="AA88" s="156">
        <f t="shared" si="50"/>
        <v>0</v>
      </c>
      <c r="AB88" s="156">
        <v>0</v>
      </c>
      <c r="AC88" s="156">
        <v>0</v>
      </c>
      <c r="AD88" s="156">
        <v>0</v>
      </c>
      <c r="AE88" s="156">
        <v>0</v>
      </c>
      <c r="AF88" s="156">
        <v>0</v>
      </c>
      <c r="AG88" s="156">
        <v>0</v>
      </c>
      <c r="AH88" s="156">
        <v>0</v>
      </c>
      <c r="AI88" s="156">
        <v>0</v>
      </c>
      <c r="AJ88" s="156">
        <v>0</v>
      </c>
      <c r="AK88" s="156">
        <v>0</v>
      </c>
      <c r="AL88" s="156">
        <v>0</v>
      </c>
      <c r="AM88" s="156">
        <v>0</v>
      </c>
      <c r="AN88" s="156">
        <v>0</v>
      </c>
      <c r="AO88" s="156">
        <v>0</v>
      </c>
      <c r="AP88" s="156">
        <v>0</v>
      </c>
      <c r="AQ88" s="33">
        <f t="shared" si="51"/>
        <v>3.2</v>
      </c>
      <c r="AR88" s="113"/>
      <c r="AS88" s="36">
        <v>43565</v>
      </c>
      <c r="AT88" s="37" t="s">
        <v>91</v>
      </c>
      <c r="AU88" s="14" t="s">
        <v>92</v>
      </c>
      <c r="AV88" s="38">
        <v>10</v>
      </c>
      <c r="AW88" s="90" t="s">
        <v>75</v>
      </c>
      <c r="AX88" s="14">
        <v>11.6</v>
      </c>
      <c r="AY88" s="14">
        <v>154</v>
      </c>
      <c r="AZ88" s="39">
        <v>42.35</v>
      </c>
      <c r="BA88" s="14">
        <v>26.7</v>
      </c>
      <c r="BB88" s="40">
        <v>21.3</v>
      </c>
      <c r="BC88" s="14">
        <v>763.3</v>
      </c>
      <c r="BD88" s="40">
        <v>7.77</v>
      </c>
      <c r="BE88" s="37" t="s">
        <v>91</v>
      </c>
      <c r="BF88" s="37" t="s">
        <v>91</v>
      </c>
      <c r="BG88" s="37" t="s">
        <v>91</v>
      </c>
      <c r="BH88" s="41" t="s">
        <v>91</v>
      </c>
      <c r="BI88" s="42"/>
    </row>
    <row r="89" spans="1:61" ht="15.75" thickBot="1">
      <c r="A89" s="238">
        <f t="shared" si="46"/>
        <v>26.6</v>
      </c>
      <c r="B89" s="82">
        <v>43678</v>
      </c>
      <c r="C89" s="14" t="s">
        <v>92</v>
      </c>
      <c r="D89" s="14" t="s">
        <v>74</v>
      </c>
      <c r="E89" s="12"/>
      <c r="F89" s="156">
        <v>0.26666666666666666</v>
      </c>
      <c r="G89" s="156">
        <v>16.933333333333334</v>
      </c>
      <c r="H89" s="156">
        <v>2</v>
      </c>
      <c r="I89" s="156">
        <v>0</v>
      </c>
      <c r="J89" s="156">
        <v>0</v>
      </c>
      <c r="K89" s="156">
        <f t="shared" si="47"/>
        <v>1.7333333333333334</v>
      </c>
      <c r="L89" s="156">
        <v>0</v>
      </c>
      <c r="M89" s="156">
        <v>1.7333333333333334</v>
      </c>
      <c r="N89" s="156">
        <v>0</v>
      </c>
      <c r="O89" s="156">
        <v>0</v>
      </c>
      <c r="P89" s="156">
        <v>0</v>
      </c>
      <c r="Q89" s="156">
        <v>0</v>
      </c>
      <c r="R89" s="156">
        <v>0</v>
      </c>
      <c r="S89" s="156">
        <f t="shared" si="48"/>
        <v>2</v>
      </c>
      <c r="T89" s="156">
        <v>0</v>
      </c>
      <c r="U89" s="156">
        <f t="shared" si="49"/>
        <v>0</v>
      </c>
      <c r="V89" s="156">
        <v>0</v>
      </c>
      <c r="W89" s="156">
        <v>0</v>
      </c>
      <c r="X89" s="156">
        <v>0</v>
      </c>
      <c r="Y89" s="156">
        <v>0</v>
      </c>
      <c r="Z89" s="156">
        <v>0</v>
      </c>
      <c r="AA89" s="156">
        <f t="shared" si="50"/>
        <v>0</v>
      </c>
      <c r="AB89" s="156">
        <v>0</v>
      </c>
      <c r="AC89" s="156">
        <v>0</v>
      </c>
      <c r="AD89" s="156">
        <v>0</v>
      </c>
      <c r="AE89" s="156">
        <v>0</v>
      </c>
      <c r="AF89" s="156">
        <v>0</v>
      </c>
      <c r="AG89" s="156">
        <v>0</v>
      </c>
      <c r="AH89" s="156">
        <v>0</v>
      </c>
      <c r="AI89" s="156">
        <v>0</v>
      </c>
      <c r="AJ89" s="156">
        <v>0</v>
      </c>
      <c r="AK89" s="156">
        <v>0</v>
      </c>
      <c r="AL89" s="156">
        <v>0</v>
      </c>
      <c r="AM89" s="156">
        <v>0</v>
      </c>
      <c r="AN89" s="156">
        <v>0</v>
      </c>
      <c r="AO89" s="156">
        <v>0</v>
      </c>
      <c r="AP89" s="156">
        <v>0</v>
      </c>
      <c r="AQ89" s="33">
        <f t="shared" si="51"/>
        <v>20.933333333333334</v>
      </c>
      <c r="AR89" s="113"/>
      <c r="AS89" s="36">
        <v>43678</v>
      </c>
      <c r="AT89" s="88">
        <v>0.66666666666666663</v>
      </c>
      <c r="AU89" s="14" t="s">
        <v>92</v>
      </c>
      <c r="AV89" s="108">
        <v>10</v>
      </c>
      <c r="AW89" s="90" t="s">
        <v>75</v>
      </c>
      <c r="AX89" s="14">
        <v>6.4</v>
      </c>
      <c r="AY89" s="14">
        <v>107</v>
      </c>
      <c r="AZ89" s="39">
        <v>42.32</v>
      </c>
      <c r="BA89" s="14">
        <v>26.6</v>
      </c>
      <c r="BB89" s="40">
        <v>34.1</v>
      </c>
      <c r="BC89" s="14">
        <v>759.3</v>
      </c>
      <c r="BD89" s="40">
        <v>8.5</v>
      </c>
      <c r="BE89" s="14">
        <v>0</v>
      </c>
      <c r="BF89" s="14">
        <v>0</v>
      </c>
      <c r="BG89" s="14">
        <v>0.5</v>
      </c>
      <c r="BH89" s="86">
        <v>1</v>
      </c>
      <c r="BI89" s="42"/>
    </row>
    <row r="90" spans="1:61" ht="15.75" thickBot="1">
      <c r="A90" s="238">
        <f t="shared" si="46"/>
        <v>25.3</v>
      </c>
      <c r="B90" s="35">
        <v>43643</v>
      </c>
      <c r="C90" s="14" t="s">
        <v>73</v>
      </c>
      <c r="D90" s="14" t="s">
        <v>74</v>
      </c>
      <c r="E90" s="12"/>
      <c r="F90" s="156">
        <v>0</v>
      </c>
      <c r="G90" s="156">
        <v>220</v>
      </c>
      <c r="H90" s="156">
        <v>6</v>
      </c>
      <c r="I90" s="156">
        <v>0</v>
      </c>
      <c r="J90" s="156">
        <v>0</v>
      </c>
      <c r="K90" s="156">
        <f t="shared" si="47"/>
        <v>0.93333333333333335</v>
      </c>
      <c r="L90" s="156">
        <v>0</v>
      </c>
      <c r="M90" s="156">
        <v>0.66666666666666663</v>
      </c>
      <c r="N90" s="156">
        <v>0</v>
      </c>
      <c r="O90" s="156">
        <v>0</v>
      </c>
      <c r="P90" s="156">
        <v>0.26666666666666666</v>
      </c>
      <c r="Q90" s="156">
        <v>0</v>
      </c>
      <c r="R90" s="156">
        <v>0.26666666666666666</v>
      </c>
      <c r="S90" s="156">
        <f t="shared" si="48"/>
        <v>6</v>
      </c>
      <c r="T90" s="156">
        <v>0</v>
      </c>
      <c r="U90" s="156">
        <f t="shared" si="49"/>
        <v>0</v>
      </c>
      <c r="V90" s="156">
        <v>0</v>
      </c>
      <c r="W90" s="156">
        <v>0</v>
      </c>
      <c r="X90" s="156">
        <v>0</v>
      </c>
      <c r="Y90" s="156">
        <v>0</v>
      </c>
      <c r="Z90" s="156">
        <v>0</v>
      </c>
      <c r="AA90" s="156">
        <f t="shared" si="50"/>
        <v>0</v>
      </c>
      <c r="AB90" s="156">
        <v>0</v>
      </c>
      <c r="AC90" s="156">
        <v>0</v>
      </c>
      <c r="AD90" s="156">
        <v>0</v>
      </c>
      <c r="AE90" s="156">
        <v>0</v>
      </c>
      <c r="AF90" s="156">
        <v>0</v>
      </c>
      <c r="AG90" s="156">
        <v>0</v>
      </c>
      <c r="AH90" s="156">
        <v>0</v>
      </c>
      <c r="AI90" s="156">
        <v>0</v>
      </c>
      <c r="AJ90" s="156">
        <v>0</v>
      </c>
      <c r="AK90" s="156">
        <v>0</v>
      </c>
      <c r="AL90" s="156">
        <v>0</v>
      </c>
      <c r="AM90" s="156">
        <v>0</v>
      </c>
      <c r="AN90" s="156">
        <v>0</v>
      </c>
      <c r="AO90" s="156">
        <v>0</v>
      </c>
      <c r="AP90" s="156">
        <v>0</v>
      </c>
      <c r="AQ90" s="33">
        <f t="shared" si="51"/>
        <v>227.20000000000002</v>
      </c>
      <c r="AR90" s="113"/>
      <c r="AS90" s="107">
        <v>43643</v>
      </c>
      <c r="AT90" s="1472">
        <v>0.60416666666666663</v>
      </c>
      <c r="AU90" s="1473" t="s">
        <v>73</v>
      </c>
      <c r="AV90" s="108">
        <v>10</v>
      </c>
      <c r="AW90" s="90" t="s">
        <v>75</v>
      </c>
      <c r="AX90" s="1473">
        <v>15.1</v>
      </c>
      <c r="AY90" s="1473">
        <v>214</v>
      </c>
      <c r="AZ90" s="1474">
        <v>39.6</v>
      </c>
      <c r="BA90" s="1473">
        <v>25.3</v>
      </c>
      <c r="BB90" s="1475">
        <v>25.8</v>
      </c>
      <c r="BC90" s="1473">
        <v>761</v>
      </c>
      <c r="BD90" s="1475">
        <v>8.6</v>
      </c>
      <c r="BE90" s="1473">
        <v>0</v>
      </c>
      <c r="BF90" s="1473">
        <v>0</v>
      </c>
      <c r="BG90" s="1473">
        <v>2</v>
      </c>
      <c r="BH90" s="1483">
        <v>0.15</v>
      </c>
      <c r="BI90" s="1476"/>
    </row>
    <row r="91" spans="1:61" ht="15.75" thickBot="1">
      <c r="A91" s="238">
        <f t="shared" si="46"/>
        <v>24.1</v>
      </c>
      <c r="B91" s="35">
        <v>43769</v>
      </c>
      <c r="C91" s="14" t="s">
        <v>89</v>
      </c>
      <c r="D91" s="14" t="s">
        <v>74</v>
      </c>
      <c r="E91" s="12"/>
      <c r="F91" s="156">
        <v>0.13333333333333333</v>
      </c>
      <c r="G91" s="156">
        <v>0.26666666666666666</v>
      </c>
      <c r="H91" s="156">
        <v>2.1333333333333333</v>
      </c>
      <c r="I91" s="156">
        <v>0</v>
      </c>
      <c r="J91" s="156">
        <v>0</v>
      </c>
      <c r="K91" s="156">
        <f t="shared" si="47"/>
        <v>0</v>
      </c>
      <c r="L91" s="156">
        <v>0</v>
      </c>
      <c r="M91" s="156">
        <v>0</v>
      </c>
      <c r="N91" s="156">
        <v>0</v>
      </c>
      <c r="O91" s="156">
        <v>0</v>
      </c>
      <c r="P91" s="156">
        <v>0</v>
      </c>
      <c r="Q91" s="156">
        <v>0</v>
      </c>
      <c r="R91" s="156">
        <v>0</v>
      </c>
      <c r="S91" s="156">
        <f t="shared" si="48"/>
        <v>2.1333333333333333</v>
      </c>
      <c r="T91" s="156">
        <v>0</v>
      </c>
      <c r="U91" s="156">
        <f t="shared" si="49"/>
        <v>0</v>
      </c>
      <c r="V91" s="156">
        <v>0</v>
      </c>
      <c r="W91" s="156">
        <v>0</v>
      </c>
      <c r="X91" s="156">
        <v>0</v>
      </c>
      <c r="Y91" s="156">
        <v>0</v>
      </c>
      <c r="Z91" s="156">
        <v>0</v>
      </c>
      <c r="AA91" s="156">
        <f t="shared" si="50"/>
        <v>0</v>
      </c>
      <c r="AB91" s="156">
        <v>0</v>
      </c>
      <c r="AC91" s="156">
        <v>0</v>
      </c>
      <c r="AD91" s="156">
        <v>0</v>
      </c>
      <c r="AE91" s="156">
        <v>0</v>
      </c>
      <c r="AF91" s="156">
        <v>0</v>
      </c>
      <c r="AG91" s="156">
        <v>0</v>
      </c>
      <c r="AH91" s="156">
        <v>0</v>
      </c>
      <c r="AI91" s="156">
        <v>0</v>
      </c>
      <c r="AJ91" s="156">
        <v>0</v>
      </c>
      <c r="AK91" s="156">
        <v>0</v>
      </c>
      <c r="AL91" s="156">
        <v>0</v>
      </c>
      <c r="AM91" s="156">
        <v>0</v>
      </c>
      <c r="AN91" s="156">
        <v>0</v>
      </c>
      <c r="AO91" s="156">
        <v>0</v>
      </c>
      <c r="AP91" s="156">
        <v>0</v>
      </c>
      <c r="AQ91" s="33">
        <f t="shared" si="51"/>
        <v>2.5333333333333328</v>
      </c>
      <c r="AR91" s="113"/>
      <c r="AS91" s="36">
        <v>43769</v>
      </c>
      <c r="AT91" s="88">
        <v>0.61111111111111105</v>
      </c>
      <c r="AU91" s="14" t="s">
        <v>89</v>
      </c>
      <c r="AV91" s="108">
        <v>10</v>
      </c>
      <c r="AW91" s="90" t="s">
        <v>75</v>
      </c>
      <c r="AX91" s="14">
        <v>14.5</v>
      </c>
      <c r="AY91" s="14">
        <v>178</v>
      </c>
      <c r="AZ91" s="39">
        <v>37.93</v>
      </c>
      <c r="BA91" s="14">
        <v>24.1</v>
      </c>
      <c r="BB91" s="40">
        <v>20.100000000000001</v>
      </c>
      <c r="BC91" s="14">
        <v>764</v>
      </c>
      <c r="BD91" s="40">
        <v>7.6</v>
      </c>
      <c r="BE91" s="14">
        <v>0</v>
      </c>
      <c r="BF91" s="14">
        <v>0</v>
      </c>
      <c r="BG91" s="14">
        <v>1</v>
      </c>
      <c r="BH91" s="86">
        <v>0.5</v>
      </c>
      <c r="BI91" s="42"/>
    </row>
    <row r="92" spans="1:61" ht="15.75" thickBot="1">
      <c r="A92" s="238">
        <f t="shared" si="46"/>
        <v>23.2</v>
      </c>
      <c r="B92" s="82">
        <v>43489</v>
      </c>
      <c r="C92" s="14" t="s">
        <v>73</v>
      </c>
      <c r="D92" s="14" t="s">
        <v>74</v>
      </c>
      <c r="E92" s="12"/>
      <c r="F92" s="156">
        <v>0.26666666666666666</v>
      </c>
      <c r="G92" s="156">
        <v>0.26666666666666666</v>
      </c>
      <c r="H92" s="156">
        <v>0</v>
      </c>
      <c r="I92" s="156">
        <v>0.13333333333333333</v>
      </c>
      <c r="J92" s="156">
        <v>0</v>
      </c>
      <c r="K92" s="156">
        <f t="shared" si="47"/>
        <v>0</v>
      </c>
      <c r="L92" s="156">
        <v>0</v>
      </c>
      <c r="M92" s="156">
        <v>0</v>
      </c>
      <c r="N92" s="156">
        <v>0</v>
      </c>
      <c r="O92" s="156">
        <v>0</v>
      </c>
      <c r="P92" s="156">
        <v>0</v>
      </c>
      <c r="Q92" s="156">
        <v>0</v>
      </c>
      <c r="R92" s="156">
        <v>0</v>
      </c>
      <c r="S92" s="156">
        <f t="shared" si="48"/>
        <v>0</v>
      </c>
      <c r="T92" s="156">
        <v>0</v>
      </c>
      <c r="U92" s="156">
        <f t="shared" si="49"/>
        <v>0</v>
      </c>
      <c r="V92" s="156">
        <v>0</v>
      </c>
      <c r="W92" s="156">
        <v>0</v>
      </c>
      <c r="X92" s="156">
        <v>0</v>
      </c>
      <c r="Y92" s="156">
        <v>0</v>
      </c>
      <c r="Z92" s="156">
        <v>0</v>
      </c>
      <c r="AA92" s="156">
        <f t="shared" si="50"/>
        <v>0</v>
      </c>
      <c r="AB92" s="156">
        <v>0</v>
      </c>
      <c r="AC92" s="156">
        <v>0</v>
      </c>
      <c r="AD92" s="156">
        <v>0</v>
      </c>
      <c r="AE92" s="156">
        <v>0</v>
      </c>
      <c r="AF92" s="156">
        <v>0</v>
      </c>
      <c r="AG92" s="156">
        <v>0</v>
      </c>
      <c r="AH92" s="156">
        <v>0</v>
      </c>
      <c r="AI92" s="156">
        <v>0</v>
      </c>
      <c r="AJ92" s="156">
        <v>0</v>
      </c>
      <c r="AK92" s="156">
        <v>0</v>
      </c>
      <c r="AL92" s="156">
        <v>0</v>
      </c>
      <c r="AM92" s="156">
        <v>0</v>
      </c>
      <c r="AN92" s="156">
        <v>0</v>
      </c>
      <c r="AO92" s="156">
        <v>0</v>
      </c>
      <c r="AP92" s="156">
        <v>0</v>
      </c>
      <c r="AQ92" s="33">
        <f t="shared" si="51"/>
        <v>0.66666666666666663</v>
      </c>
      <c r="AR92" s="113"/>
      <c r="AS92" s="89">
        <v>43489</v>
      </c>
      <c r="AT92" s="88">
        <v>0.51041666666666663</v>
      </c>
      <c r="AU92" s="14" t="s">
        <v>73</v>
      </c>
      <c r="AV92" s="38">
        <v>10</v>
      </c>
      <c r="AW92" s="90" t="s">
        <v>75</v>
      </c>
      <c r="AX92" s="85">
        <v>8.6</v>
      </c>
      <c r="AY92" s="85">
        <v>96.6</v>
      </c>
      <c r="AZ92" s="39">
        <v>19.32</v>
      </c>
      <c r="BA92" s="85">
        <v>23.2</v>
      </c>
      <c r="BB92" s="40">
        <v>16.3</v>
      </c>
      <c r="BC92" s="85">
        <v>764.7</v>
      </c>
      <c r="BD92" s="40">
        <v>8.1999999999999993</v>
      </c>
      <c r="BE92" s="85"/>
      <c r="BF92" s="85"/>
      <c r="BG92" s="85"/>
      <c r="BH92" s="86"/>
      <c r="BI92" s="87"/>
    </row>
    <row r="93" spans="1:61" ht="15.75" thickBot="1">
      <c r="A93" s="238">
        <f t="shared" si="46"/>
        <v>21</v>
      </c>
      <c r="B93" s="35">
        <v>43648</v>
      </c>
      <c r="C93" s="14" t="s">
        <v>96</v>
      </c>
      <c r="D93" s="14" t="s">
        <v>74</v>
      </c>
      <c r="E93" s="12"/>
      <c r="F93" s="156">
        <v>0</v>
      </c>
      <c r="G93" s="156">
        <v>29.733333333333334</v>
      </c>
      <c r="H93" s="156">
        <v>12.4</v>
      </c>
      <c r="I93" s="156">
        <v>0</v>
      </c>
      <c r="J93" s="156">
        <v>0</v>
      </c>
      <c r="K93" s="156">
        <f t="shared" si="47"/>
        <v>7.7333333333333334</v>
      </c>
      <c r="L93" s="156">
        <v>0</v>
      </c>
      <c r="M93" s="156">
        <v>7.7333333333333334</v>
      </c>
      <c r="N93" s="156">
        <v>0</v>
      </c>
      <c r="O93" s="156">
        <v>0</v>
      </c>
      <c r="P93" s="156">
        <v>0</v>
      </c>
      <c r="Q93" s="156">
        <v>0</v>
      </c>
      <c r="R93" s="156">
        <v>0</v>
      </c>
      <c r="S93" s="156">
        <f t="shared" si="48"/>
        <v>12.4</v>
      </c>
      <c r="T93" s="156">
        <v>0</v>
      </c>
      <c r="U93" s="156">
        <f t="shared" si="49"/>
        <v>0</v>
      </c>
      <c r="V93" s="156">
        <v>0</v>
      </c>
      <c r="W93" s="156">
        <v>0</v>
      </c>
      <c r="X93" s="156">
        <v>0</v>
      </c>
      <c r="Y93" s="156">
        <v>0</v>
      </c>
      <c r="Z93" s="156">
        <v>0</v>
      </c>
      <c r="AA93" s="156">
        <f t="shared" si="50"/>
        <v>0</v>
      </c>
      <c r="AB93" s="156">
        <v>0</v>
      </c>
      <c r="AC93" s="156">
        <v>0</v>
      </c>
      <c r="AD93" s="156">
        <v>0</v>
      </c>
      <c r="AE93" s="156">
        <v>0</v>
      </c>
      <c r="AF93" s="156">
        <v>0</v>
      </c>
      <c r="AG93" s="156">
        <v>0</v>
      </c>
      <c r="AH93" s="156">
        <v>0</v>
      </c>
      <c r="AI93" s="156">
        <v>0</v>
      </c>
      <c r="AJ93" s="156">
        <v>0</v>
      </c>
      <c r="AK93" s="156">
        <v>0</v>
      </c>
      <c r="AL93" s="156">
        <v>0</v>
      </c>
      <c r="AM93" s="156">
        <v>0</v>
      </c>
      <c r="AN93" s="156">
        <v>0</v>
      </c>
      <c r="AO93" s="156">
        <v>0</v>
      </c>
      <c r="AP93" s="156">
        <v>0</v>
      </c>
      <c r="AQ93" s="33">
        <f t="shared" si="51"/>
        <v>49.866666666666667</v>
      </c>
      <c r="AR93" s="113"/>
      <c r="AS93" s="107">
        <v>43648</v>
      </c>
      <c r="AT93" s="1472">
        <v>0.70833333333333337</v>
      </c>
      <c r="AU93" s="1473" t="s">
        <v>96</v>
      </c>
      <c r="AV93" s="108">
        <v>10</v>
      </c>
      <c r="AW93" s="90" t="s">
        <v>75</v>
      </c>
      <c r="AX93" s="1473">
        <v>12.8</v>
      </c>
      <c r="AY93" s="1473">
        <v>193</v>
      </c>
      <c r="AZ93" s="1474">
        <v>33.6</v>
      </c>
      <c r="BA93" s="1473">
        <v>21</v>
      </c>
      <c r="BB93" s="1475">
        <v>29.3</v>
      </c>
      <c r="BC93" s="1473">
        <v>757.2</v>
      </c>
      <c r="BD93" s="1475">
        <v>8.9</v>
      </c>
      <c r="BE93" s="1473">
        <v>0</v>
      </c>
      <c r="BF93" s="1473">
        <v>0</v>
      </c>
      <c r="BG93" s="1473">
        <v>2</v>
      </c>
      <c r="BH93" s="1483">
        <v>0.4</v>
      </c>
      <c r="BI93" s="1476"/>
    </row>
    <row r="94" spans="1:61" ht="15.75" thickBot="1">
      <c r="A94" s="238">
        <f t="shared" si="46"/>
        <v>20</v>
      </c>
      <c r="B94" s="35">
        <v>43648</v>
      </c>
      <c r="C94" s="14" t="s">
        <v>94</v>
      </c>
      <c r="D94" s="14" t="s">
        <v>74</v>
      </c>
      <c r="E94" s="12"/>
      <c r="F94" s="156">
        <v>2.1333333333333333</v>
      </c>
      <c r="G94" s="156">
        <v>2.6666666666666665</v>
      </c>
      <c r="H94" s="156">
        <v>0.8</v>
      </c>
      <c r="I94" s="156">
        <v>0.13333333333333333</v>
      </c>
      <c r="J94" s="156">
        <v>0</v>
      </c>
      <c r="K94" s="156">
        <f t="shared" si="47"/>
        <v>2.4</v>
      </c>
      <c r="L94" s="156">
        <v>0</v>
      </c>
      <c r="M94" s="156">
        <v>1.8666666666666667</v>
      </c>
      <c r="N94" s="156">
        <v>0</v>
      </c>
      <c r="O94" s="156">
        <v>0.4</v>
      </c>
      <c r="P94" s="156">
        <v>0.13333333333333333</v>
      </c>
      <c r="Q94" s="156">
        <v>0</v>
      </c>
      <c r="R94" s="156">
        <v>0</v>
      </c>
      <c r="S94" s="156">
        <f t="shared" si="48"/>
        <v>0.8</v>
      </c>
      <c r="T94" s="156">
        <v>0</v>
      </c>
      <c r="U94" s="156">
        <f t="shared" si="49"/>
        <v>0</v>
      </c>
      <c r="V94" s="156">
        <v>0</v>
      </c>
      <c r="W94" s="156">
        <v>0</v>
      </c>
      <c r="X94" s="156">
        <v>0</v>
      </c>
      <c r="Y94" s="156">
        <v>0</v>
      </c>
      <c r="Z94" s="156">
        <v>0</v>
      </c>
      <c r="AA94" s="156">
        <f t="shared" si="50"/>
        <v>0</v>
      </c>
      <c r="AB94" s="156">
        <v>0</v>
      </c>
      <c r="AC94" s="156">
        <v>0</v>
      </c>
      <c r="AD94" s="156">
        <v>0</v>
      </c>
      <c r="AE94" s="156">
        <v>0</v>
      </c>
      <c r="AF94" s="156">
        <v>0</v>
      </c>
      <c r="AG94" s="156">
        <v>0</v>
      </c>
      <c r="AH94" s="156">
        <v>0</v>
      </c>
      <c r="AI94" s="156">
        <v>0</v>
      </c>
      <c r="AJ94" s="156">
        <v>0</v>
      </c>
      <c r="AK94" s="156">
        <v>0</v>
      </c>
      <c r="AL94" s="156">
        <v>0</v>
      </c>
      <c r="AM94" s="156">
        <v>0</v>
      </c>
      <c r="AN94" s="156">
        <v>0</v>
      </c>
      <c r="AO94" s="156">
        <v>0</v>
      </c>
      <c r="AP94" s="156">
        <v>0</v>
      </c>
      <c r="AQ94" s="33">
        <f t="shared" si="51"/>
        <v>8.1333333333333329</v>
      </c>
      <c r="AR94" s="113"/>
      <c r="AS94" s="107">
        <v>43648</v>
      </c>
      <c r="AT94" s="1472">
        <v>0.66666666666666663</v>
      </c>
      <c r="AU94" s="1473" t="s">
        <v>94</v>
      </c>
      <c r="AV94" s="108">
        <v>10</v>
      </c>
      <c r="AW94" s="90" t="s">
        <v>75</v>
      </c>
      <c r="AX94" s="1473">
        <v>13.2</v>
      </c>
      <c r="AY94" s="1473">
        <v>195</v>
      </c>
      <c r="AZ94" s="1474">
        <v>32.200000000000003</v>
      </c>
      <c r="BA94" s="1473">
        <v>20</v>
      </c>
      <c r="BB94" s="1475">
        <v>29.7</v>
      </c>
      <c r="BC94" s="1473">
        <v>758</v>
      </c>
      <c r="BD94" s="1475">
        <v>8.9</v>
      </c>
      <c r="BE94" s="1473">
        <v>0</v>
      </c>
      <c r="BF94" s="1473">
        <v>0</v>
      </c>
      <c r="BG94" s="1473">
        <v>3</v>
      </c>
      <c r="BH94" s="1483">
        <v>0.4</v>
      </c>
      <c r="BI94" s="1476"/>
    </row>
    <row r="95" spans="1:61" ht="15.75" thickBot="1">
      <c r="A95" s="238">
        <f t="shared" si="46"/>
        <v>16.8</v>
      </c>
      <c r="B95" s="35">
        <v>43647</v>
      </c>
      <c r="C95" s="14" t="s">
        <v>92</v>
      </c>
      <c r="D95" s="14" t="s">
        <v>74</v>
      </c>
      <c r="E95" s="12"/>
      <c r="F95" s="156">
        <v>1.2</v>
      </c>
      <c r="G95" s="156">
        <v>32.533333333333331</v>
      </c>
      <c r="H95" s="156">
        <v>1.4666666666666666</v>
      </c>
      <c r="I95" s="156">
        <v>0</v>
      </c>
      <c r="J95" s="156">
        <v>0.4</v>
      </c>
      <c r="K95" s="156">
        <f t="shared" si="47"/>
        <v>2.2666666666666666</v>
      </c>
      <c r="L95" s="156">
        <v>0</v>
      </c>
      <c r="M95" s="156">
        <v>2.2666666666666666</v>
      </c>
      <c r="N95" s="156">
        <v>0</v>
      </c>
      <c r="O95" s="156">
        <v>0</v>
      </c>
      <c r="P95" s="156">
        <v>0</v>
      </c>
      <c r="Q95" s="156">
        <v>0</v>
      </c>
      <c r="R95" s="156">
        <v>0.13333333333333333</v>
      </c>
      <c r="S95" s="156">
        <f t="shared" si="48"/>
        <v>1.4666666666666666</v>
      </c>
      <c r="T95" s="156">
        <v>0</v>
      </c>
      <c r="U95" s="156">
        <f t="shared" si="49"/>
        <v>0</v>
      </c>
      <c r="V95" s="156">
        <v>0</v>
      </c>
      <c r="W95" s="156">
        <v>0</v>
      </c>
      <c r="X95" s="156">
        <v>0</v>
      </c>
      <c r="Y95" s="156">
        <v>0</v>
      </c>
      <c r="Z95" s="156">
        <v>0</v>
      </c>
      <c r="AA95" s="156">
        <f t="shared" si="50"/>
        <v>0</v>
      </c>
      <c r="AB95" s="156">
        <v>0</v>
      </c>
      <c r="AC95" s="156">
        <v>0</v>
      </c>
      <c r="AD95" s="156">
        <v>0</v>
      </c>
      <c r="AE95" s="156">
        <v>0</v>
      </c>
      <c r="AF95" s="156">
        <v>0</v>
      </c>
      <c r="AG95" s="156">
        <v>0</v>
      </c>
      <c r="AH95" s="156">
        <v>0</v>
      </c>
      <c r="AI95" s="156">
        <v>0</v>
      </c>
      <c r="AJ95" s="156">
        <v>0</v>
      </c>
      <c r="AK95" s="156">
        <v>0</v>
      </c>
      <c r="AL95" s="156">
        <v>0</v>
      </c>
      <c r="AM95" s="156">
        <v>0</v>
      </c>
      <c r="AN95" s="156">
        <v>0</v>
      </c>
      <c r="AO95" s="156">
        <v>0</v>
      </c>
      <c r="AP95" s="156">
        <v>0</v>
      </c>
      <c r="AQ95" s="33">
        <f t="shared" si="51"/>
        <v>38</v>
      </c>
      <c r="AR95" s="113"/>
      <c r="AS95" s="107">
        <v>43647</v>
      </c>
      <c r="AT95" s="1472">
        <v>0.42708333333333331</v>
      </c>
      <c r="AU95" s="1473" t="s">
        <v>92</v>
      </c>
      <c r="AV95" s="108">
        <v>10</v>
      </c>
      <c r="AW95" s="90" t="s">
        <v>75</v>
      </c>
      <c r="AX95" s="1473">
        <v>8.8000000000000007</v>
      </c>
      <c r="AY95" s="1473">
        <v>117</v>
      </c>
      <c r="AZ95" s="1474">
        <v>27.19</v>
      </c>
      <c r="BA95" s="1473">
        <v>16.8</v>
      </c>
      <c r="BB95" s="1475">
        <v>24.7</v>
      </c>
      <c r="BC95" s="1473">
        <v>760.9</v>
      </c>
      <c r="BD95" s="1475">
        <v>8.6</v>
      </c>
      <c r="BE95" s="1473">
        <v>0</v>
      </c>
      <c r="BF95" s="1473">
        <v>0</v>
      </c>
      <c r="BG95" s="1473">
        <v>2.5</v>
      </c>
      <c r="BH95" s="1483">
        <v>0.6</v>
      </c>
      <c r="BI95" s="1476"/>
    </row>
    <row r="96" spans="1:61" ht="15.75" thickBot="1">
      <c r="A96" s="238">
        <f t="shared" si="46"/>
        <v>16.2</v>
      </c>
      <c r="B96" s="35">
        <v>43647</v>
      </c>
      <c r="C96" s="14" t="s">
        <v>89</v>
      </c>
      <c r="D96" s="14" t="s">
        <v>74</v>
      </c>
      <c r="E96" s="12"/>
      <c r="F96" s="156">
        <v>18.399999999999999</v>
      </c>
      <c r="G96" s="156">
        <v>0.26666666666666666</v>
      </c>
      <c r="H96" s="156">
        <v>0</v>
      </c>
      <c r="I96" s="156">
        <v>0</v>
      </c>
      <c r="J96" s="156">
        <v>0</v>
      </c>
      <c r="K96" s="156">
        <f t="shared" si="47"/>
        <v>0</v>
      </c>
      <c r="L96" s="156">
        <v>0</v>
      </c>
      <c r="M96" s="156">
        <v>0</v>
      </c>
      <c r="N96" s="156">
        <v>0</v>
      </c>
      <c r="O96" s="156">
        <v>0</v>
      </c>
      <c r="P96" s="156">
        <v>0</v>
      </c>
      <c r="Q96" s="156">
        <v>0</v>
      </c>
      <c r="R96" s="156">
        <v>0</v>
      </c>
      <c r="S96" s="156">
        <f t="shared" si="48"/>
        <v>0</v>
      </c>
      <c r="T96" s="156">
        <v>0</v>
      </c>
      <c r="U96" s="156">
        <f t="shared" si="49"/>
        <v>0</v>
      </c>
      <c r="V96" s="156">
        <v>0</v>
      </c>
      <c r="W96" s="156">
        <v>0</v>
      </c>
      <c r="X96" s="156">
        <v>0</v>
      </c>
      <c r="Y96" s="156">
        <v>0</v>
      </c>
      <c r="Z96" s="156">
        <v>0</v>
      </c>
      <c r="AA96" s="156">
        <f t="shared" si="50"/>
        <v>0</v>
      </c>
      <c r="AB96" s="156">
        <v>0</v>
      </c>
      <c r="AC96" s="156">
        <v>0</v>
      </c>
      <c r="AD96" s="156">
        <v>0</v>
      </c>
      <c r="AE96" s="156">
        <v>0</v>
      </c>
      <c r="AF96" s="156">
        <v>0</v>
      </c>
      <c r="AG96" s="156">
        <v>0</v>
      </c>
      <c r="AH96" s="156">
        <v>0</v>
      </c>
      <c r="AI96" s="156">
        <v>0</v>
      </c>
      <c r="AJ96" s="156">
        <v>0</v>
      </c>
      <c r="AK96" s="156">
        <v>0</v>
      </c>
      <c r="AL96" s="156">
        <v>0</v>
      </c>
      <c r="AM96" s="156">
        <v>0</v>
      </c>
      <c r="AN96" s="156">
        <v>0</v>
      </c>
      <c r="AO96" s="156">
        <v>0</v>
      </c>
      <c r="AP96" s="156">
        <v>0</v>
      </c>
      <c r="AQ96" s="33">
        <f t="shared" si="51"/>
        <v>18.666666666666664</v>
      </c>
      <c r="AR96" s="113"/>
      <c r="AS96" s="107">
        <v>43647</v>
      </c>
      <c r="AT96" s="1472">
        <v>0.4548611111111111</v>
      </c>
      <c r="AU96" s="1473" t="s">
        <v>89</v>
      </c>
      <c r="AV96" s="108">
        <v>10</v>
      </c>
      <c r="AW96" s="90" t="s">
        <v>75</v>
      </c>
      <c r="AX96" s="1473">
        <v>10.199999999999999</v>
      </c>
      <c r="AY96" s="1473">
        <v>140</v>
      </c>
      <c r="AZ96" s="1474">
        <v>26.52</v>
      </c>
      <c r="BA96" s="1473">
        <v>16.2</v>
      </c>
      <c r="BB96" s="1475">
        <v>26</v>
      </c>
      <c r="BC96" s="1473">
        <v>760.7</v>
      </c>
      <c r="BD96" s="1475">
        <v>8.8000000000000007</v>
      </c>
      <c r="BE96" s="1473">
        <v>0</v>
      </c>
      <c r="BF96" s="1473">
        <v>1</v>
      </c>
      <c r="BG96" s="1473">
        <v>2</v>
      </c>
      <c r="BH96" s="1483">
        <v>0.6</v>
      </c>
      <c r="BI96" s="1476"/>
    </row>
    <row r="97" spans="1:61" ht="15.75" thickBot="1">
      <c r="A97" s="238">
        <f t="shared" si="46"/>
        <v>15.9</v>
      </c>
      <c r="B97" s="35">
        <v>43658</v>
      </c>
      <c r="C97" s="14" t="s">
        <v>82</v>
      </c>
      <c r="D97" s="14" t="s">
        <v>74</v>
      </c>
      <c r="E97" s="12"/>
      <c r="F97" s="156">
        <v>0</v>
      </c>
      <c r="G97" s="156">
        <v>32.533333333333331</v>
      </c>
      <c r="H97" s="156">
        <v>92.933333333333337</v>
      </c>
      <c r="I97" s="156">
        <v>0</v>
      </c>
      <c r="J97" s="156">
        <v>0</v>
      </c>
      <c r="K97" s="156">
        <f t="shared" si="47"/>
        <v>0</v>
      </c>
      <c r="L97" s="156">
        <v>0</v>
      </c>
      <c r="M97" s="156">
        <v>0</v>
      </c>
      <c r="N97" s="156">
        <v>0</v>
      </c>
      <c r="O97" s="156">
        <v>0</v>
      </c>
      <c r="P97" s="156">
        <v>0</v>
      </c>
      <c r="Q97" s="156">
        <v>0</v>
      </c>
      <c r="R97" s="156">
        <v>0</v>
      </c>
      <c r="S97" s="156">
        <f t="shared" si="48"/>
        <v>92.933333333333337</v>
      </c>
      <c r="T97" s="156">
        <v>0</v>
      </c>
      <c r="U97" s="156">
        <f t="shared" si="49"/>
        <v>0</v>
      </c>
      <c r="V97" s="156">
        <v>0</v>
      </c>
      <c r="W97" s="156">
        <v>0</v>
      </c>
      <c r="X97" s="156">
        <v>0</v>
      </c>
      <c r="Y97" s="156">
        <v>0</v>
      </c>
      <c r="Z97" s="156">
        <v>0</v>
      </c>
      <c r="AA97" s="156">
        <f t="shared" si="50"/>
        <v>0</v>
      </c>
      <c r="AB97" s="156">
        <v>0</v>
      </c>
      <c r="AC97" s="156">
        <v>0</v>
      </c>
      <c r="AD97" s="156">
        <v>0</v>
      </c>
      <c r="AE97" s="156">
        <v>0</v>
      </c>
      <c r="AF97" s="156">
        <v>0</v>
      </c>
      <c r="AG97" s="156">
        <v>0</v>
      </c>
      <c r="AH97" s="156">
        <v>0</v>
      </c>
      <c r="AI97" s="156">
        <v>0</v>
      </c>
      <c r="AJ97" s="156">
        <v>0</v>
      </c>
      <c r="AK97" s="156">
        <v>0</v>
      </c>
      <c r="AL97" s="156">
        <v>0.13333333333333333</v>
      </c>
      <c r="AM97" s="156">
        <v>0</v>
      </c>
      <c r="AN97" s="156">
        <v>0</v>
      </c>
      <c r="AO97" s="156">
        <v>0</v>
      </c>
      <c r="AP97" s="156">
        <v>0</v>
      </c>
      <c r="AQ97" s="33">
        <f t="shared" si="51"/>
        <v>125.6</v>
      </c>
      <c r="AR97" s="113"/>
      <c r="AS97" s="107">
        <v>43658</v>
      </c>
      <c r="AT97" s="1472">
        <v>0.32291666666666669</v>
      </c>
      <c r="AU97" s="1473" t="s">
        <v>82</v>
      </c>
      <c r="AV97" s="108">
        <v>10</v>
      </c>
      <c r="AW97" s="90" t="s">
        <v>75</v>
      </c>
      <c r="AX97" s="1473">
        <v>0.6</v>
      </c>
      <c r="AY97" s="1473">
        <v>5</v>
      </c>
      <c r="AZ97" s="1474">
        <v>30.41</v>
      </c>
      <c r="BA97" s="1473">
        <v>15.9</v>
      </c>
      <c r="BB97" s="1475">
        <v>20.9</v>
      </c>
      <c r="BC97" s="1473">
        <v>759.8</v>
      </c>
      <c r="BD97" s="1475">
        <v>8</v>
      </c>
      <c r="BE97" s="1473">
        <v>0</v>
      </c>
      <c r="BF97" s="1473">
        <v>0</v>
      </c>
      <c r="BG97" s="1473">
        <v>0.5</v>
      </c>
      <c r="BH97" s="1483">
        <v>0.1</v>
      </c>
      <c r="BI97" s="1476"/>
    </row>
    <row r="98" spans="1:61" ht="15.75" thickBot="1">
      <c r="A98" s="238">
        <f t="shared" si="46"/>
        <v>14</v>
      </c>
      <c r="B98" s="82">
        <v>43493</v>
      </c>
      <c r="C98" s="14" t="s">
        <v>82</v>
      </c>
      <c r="D98" s="14" t="s">
        <v>74</v>
      </c>
      <c r="E98" s="12"/>
      <c r="F98" s="156">
        <v>11.466666666666667</v>
      </c>
      <c r="G98" s="156">
        <v>18.8</v>
      </c>
      <c r="H98" s="156">
        <v>9.0666666666666664</v>
      </c>
      <c r="I98" s="156">
        <v>0</v>
      </c>
      <c r="J98" s="156">
        <v>0</v>
      </c>
      <c r="K98" s="156">
        <f t="shared" si="47"/>
        <v>0.93333333333333335</v>
      </c>
      <c r="L98" s="156">
        <v>0</v>
      </c>
      <c r="M98" s="156">
        <v>0</v>
      </c>
      <c r="N98" s="156">
        <v>0.8</v>
      </c>
      <c r="O98" s="156">
        <v>0</v>
      </c>
      <c r="P98" s="156">
        <v>0</v>
      </c>
      <c r="Q98" s="156">
        <v>0.13333333333333333</v>
      </c>
      <c r="R98" s="156">
        <v>0</v>
      </c>
      <c r="S98" s="156">
        <f t="shared" si="48"/>
        <v>9.0666666666666664</v>
      </c>
      <c r="T98" s="156">
        <v>0</v>
      </c>
      <c r="U98" s="156">
        <f t="shared" si="49"/>
        <v>0</v>
      </c>
      <c r="V98" s="156">
        <v>0</v>
      </c>
      <c r="W98" s="156">
        <v>0</v>
      </c>
      <c r="X98" s="156">
        <v>0</v>
      </c>
      <c r="Y98" s="156">
        <v>0</v>
      </c>
      <c r="Z98" s="156">
        <v>0</v>
      </c>
      <c r="AA98" s="156">
        <f t="shared" si="50"/>
        <v>0</v>
      </c>
      <c r="AB98" s="156">
        <v>0</v>
      </c>
      <c r="AC98" s="156">
        <v>0</v>
      </c>
      <c r="AD98" s="156">
        <v>0</v>
      </c>
      <c r="AE98" s="156">
        <v>0</v>
      </c>
      <c r="AF98" s="156">
        <v>0</v>
      </c>
      <c r="AG98" s="156">
        <v>0</v>
      </c>
      <c r="AH98" s="156">
        <v>0</v>
      </c>
      <c r="AI98" s="156">
        <v>0</v>
      </c>
      <c r="AJ98" s="156">
        <v>0</v>
      </c>
      <c r="AK98" s="156">
        <v>0</v>
      </c>
      <c r="AL98" s="156">
        <v>0.53333333333333333</v>
      </c>
      <c r="AM98" s="156">
        <v>0</v>
      </c>
      <c r="AN98" s="156">
        <v>0.26666666666666666</v>
      </c>
      <c r="AO98" s="156">
        <v>0</v>
      </c>
      <c r="AP98" s="156">
        <v>0</v>
      </c>
      <c r="AQ98" s="33">
        <f t="shared" si="51"/>
        <v>41.066666666666649</v>
      </c>
      <c r="AR98" s="113"/>
      <c r="AS98" s="89">
        <v>43493</v>
      </c>
      <c r="AT98" s="88">
        <v>0.54861111111111105</v>
      </c>
      <c r="AU98" s="14" t="s">
        <v>83</v>
      </c>
      <c r="AV98" s="38">
        <v>10</v>
      </c>
      <c r="AW98" s="90" t="s">
        <v>75</v>
      </c>
      <c r="AX98" s="85">
        <v>0.1</v>
      </c>
      <c r="AY98" s="85">
        <v>1</v>
      </c>
      <c r="AZ98" s="39">
        <v>22.6</v>
      </c>
      <c r="BA98" s="85">
        <v>14</v>
      </c>
      <c r="BB98" s="40">
        <v>13</v>
      </c>
      <c r="BC98" s="85">
        <v>761.9</v>
      </c>
      <c r="BD98" s="40">
        <v>7.38</v>
      </c>
      <c r="BE98" s="85">
        <v>0</v>
      </c>
      <c r="BF98" s="85">
        <v>0</v>
      </c>
      <c r="BG98" s="85">
        <v>1</v>
      </c>
      <c r="BH98" s="86">
        <v>0.3</v>
      </c>
      <c r="BI98" s="87"/>
    </row>
    <row r="99" spans="1:61" ht="15.75" thickBot="1">
      <c r="A99" s="238">
        <f t="shared" si="46"/>
        <v>14</v>
      </c>
      <c r="B99" s="82">
        <v>43564</v>
      </c>
      <c r="C99" s="14" t="s">
        <v>121</v>
      </c>
      <c r="D99" s="14" t="s">
        <v>74</v>
      </c>
      <c r="E99" s="12"/>
      <c r="F99" s="156">
        <v>1.6</v>
      </c>
      <c r="G99" s="156">
        <v>53.333333333333336</v>
      </c>
      <c r="H99" s="156">
        <v>0.8</v>
      </c>
      <c r="I99" s="156">
        <v>0</v>
      </c>
      <c r="J99" s="156">
        <v>0</v>
      </c>
      <c r="K99" s="156">
        <f t="shared" si="47"/>
        <v>0</v>
      </c>
      <c r="L99" s="156">
        <v>0</v>
      </c>
      <c r="M99" s="156">
        <v>0</v>
      </c>
      <c r="N99" s="156">
        <v>0</v>
      </c>
      <c r="O99" s="156">
        <v>0</v>
      </c>
      <c r="P99" s="156">
        <v>0</v>
      </c>
      <c r="Q99" s="156">
        <v>0</v>
      </c>
      <c r="R99" s="156">
        <v>0</v>
      </c>
      <c r="S99" s="156">
        <f t="shared" si="48"/>
        <v>0.8</v>
      </c>
      <c r="T99" s="156">
        <v>0</v>
      </c>
      <c r="U99" s="156">
        <f t="shared" si="49"/>
        <v>0</v>
      </c>
      <c r="V99" s="156">
        <v>0</v>
      </c>
      <c r="W99" s="156">
        <v>0</v>
      </c>
      <c r="X99" s="156">
        <v>0</v>
      </c>
      <c r="Y99" s="156">
        <v>0</v>
      </c>
      <c r="Z99" s="156">
        <v>0</v>
      </c>
      <c r="AA99" s="156">
        <f t="shared" si="50"/>
        <v>0</v>
      </c>
      <c r="AB99" s="156">
        <v>0</v>
      </c>
      <c r="AC99" s="156">
        <v>0</v>
      </c>
      <c r="AD99" s="156">
        <v>0</v>
      </c>
      <c r="AE99" s="156">
        <v>0</v>
      </c>
      <c r="AF99" s="156">
        <v>0</v>
      </c>
      <c r="AG99" s="156">
        <v>0</v>
      </c>
      <c r="AH99" s="156">
        <v>0</v>
      </c>
      <c r="AI99" s="156">
        <v>0</v>
      </c>
      <c r="AJ99" s="156">
        <v>0</v>
      </c>
      <c r="AK99" s="156">
        <v>0</v>
      </c>
      <c r="AL99" s="156">
        <v>0</v>
      </c>
      <c r="AM99" s="156">
        <v>0</v>
      </c>
      <c r="AN99" s="156">
        <v>0</v>
      </c>
      <c r="AO99" s="156">
        <v>0</v>
      </c>
      <c r="AP99" s="156">
        <v>0</v>
      </c>
      <c r="AQ99" s="33">
        <f t="shared" si="51"/>
        <v>55.733333333333334</v>
      </c>
      <c r="AR99" s="113"/>
      <c r="AS99" s="36">
        <v>43564</v>
      </c>
      <c r="AT99" s="88">
        <v>0.4375</v>
      </c>
      <c r="AU99" s="14" t="s">
        <v>121</v>
      </c>
      <c r="AV99" s="38">
        <v>10</v>
      </c>
      <c r="AW99" s="90" t="s">
        <v>75</v>
      </c>
      <c r="AX99" s="14">
        <v>10.65</v>
      </c>
      <c r="AY99" s="14">
        <v>130.69999999999999</v>
      </c>
      <c r="AZ99" s="39">
        <v>23.13</v>
      </c>
      <c r="BA99" s="14">
        <v>14</v>
      </c>
      <c r="BB99" s="40">
        <v>21.4</v>
      </c>
      <c r="BC99" s="14">
        <v>762.6</v>
      </c>
      <c r="BD99" s="40">
        <v>7.65</v>
      </c>
      <c r="BE99" s="14">
        <v>0</v>
      </c>
      <c r="BF99" s="14">
        <v>0</v>
      </c>
      <c r="BG99" s="14" t="s">
        <v>91</v>
      </c>
      <c r="BH99" s="86" t="s">
        <v>91</v>
      </c>
      <c r="BI99" s="42"/>
    </row>
    <row r="100" spans="1:61">
      <c r="A100" s="238">
        <f t="shared" si="46"/>
        <v>13.3</v>
      </c>
      <c r="B100" s="35">
        <v>43678</v>
      </c>
      <c r="C100" s="14" t="s">
        <v>121</v>
      </c>
      <c r="D100" s="14" t="s">
        <v>74</v>
      </c>
      <c r="E100" s="12"/>
      <c r="F100" s="156">
        <v>1.6</v>
      </c>
      <c r="G100" s="156">
        <v>7.333333333333333</v>
      </c>
      <c r="H100" s="156">
        <v>13.466666666666667</v>
      </c>
      <c r="I100" s="156">
        <v>0</v>
      </c>
      <c r="J100" s="156">
        <v>0</v>
      </c>
      <c r="K100" s="156">
        <f t="shared" si="47"/>
        <v>0.93333333333333335</v>
      </c>
      <c r="L100" s="156">
        <v>0</v>
      </c>
      <c r="M100" s="156">
        <v>0.93333333333333335</v>
      </c>
      <c r="N100" s="156">
        <v>0</v>
      </c>
      <c r="O100" s="156">
        <v>0</v>
      </c>
      <c r="P100" s="156">
        <v>0</v>
      </c>
      <c r="Q100" s="156">
        <v>0</v>
      </c>
      <c r="R100" s="156">
        <v>0</v>
      </c>
      <c r="S100" s="156">
        <f t="shared" si="48"/>
        <v>13.466666666666667</v>
      </c>
      <c r="T100" s="156">
        <v>0</v>
      </c>
      <c r="U100" s="156">
        <f t="shared" si="49"/>
        <v>0.13333333333333333</v>
      </c>
      <c r="V100" s="156">
        <v>0.13333333333333333</v>
      </c>
      <c r="W100" s="156">
        <v>0</v>
      </c>
      <c r="X100" s="156">
        <v>0</v>
      </c>
      <c r="Y100" s="156">
        <v>0</v>
      </c>
      <c r="Z100" s="156">
        <v>0</v>
      </c>
      <c r="AA100" s="156">
        <f t="shared" si="50"/>
        <v>0.13333333333333333</v>
      </c>
      <c r="AB100" s="156">
        <v>0</v>
      </c>
      <c r="AC100" s="156">
        <v>0</v>
      </c>
      <c r="AD100" s="156">
        <v>0</v>
      </c>
      <c r="AE100" s="156">
        <v>0</v>
      </c>
      <c r="AF100" s="156">
        <v>0</v>
      </c>
      <c r="AG100" s="156">
        <v>0</v>
      </c>
      <c r="AH100" s="156">
        <v>0.13333333333333333</v>
      </c>
      <c r="AI100" s="156">
        <v>0</v>
      </c>
      <c r="AJ100" s="156">
        <v>0</v>
      </c>
      <c r="AK100" s="156">
        <v>0</v>
      </c>
      <c r="AL100" s="156">
        <v>0</v>
      </c>
      <c r="AM100" s="156">
        <v>0</v>
      </c>
      <c r="AN100" s="156">
        <v>0</v>
      </c>
      <c r="AO100" s="156">
        <v>0</v>
      </c>
      <c r="AP100" s="156">
        <v>0</v>
      </c>
      <c r="AQ100" s="33">
        <f t="shared" si="51"/>
        <v>23.6</v>
      </c>
      <c r="AR100" s="113"/>
      <c r="AS100" s="36">
        <v>43678</v>
      </c>
      <c r="AT100" s="88">
        <v>0.63888888888888895</v>
      </c>
      <c r="AU100" s="14" t="s">
        <v>121</v>
      </c>
      <c r="AV100" s="108">
        <v>10</v>
      </c>
      <c r="AW100" s="90" t="s">
        <v>75</v>
      </c>
      <c r="AX100" s="14">
        <v>13.2</v>
      </c>
      <c r="AY100" s="14">
        <v>196</v>
      </c>
      <c r="AZ100" s="39">
        <v>22.33</v>
      </c>
      <c r="BA100" s="14">
        <v>13.3</v>
      </c>
      <c r="BB100" s="40">
        <v>32.6</v>
      </c>
      <c r="BC100" s="14">
        <v>759.5</v>
      </c>
      <c r="BD100" s="40">
        <v>7.6</v>
      </c>
      <c r="BE100" s="14">
        <v>0</v>
      </c>
      <c r="BF100" s="14">
        <v>0</v>
      </c>
      <c r="BG100" s="14">
        <v>1</v>
      </c>
      <c r="BH100" s="86">
        <v>0.4</v>
      </c>
      <c r="BI100" s="42"/>
    </row>
    <row r="101" spans="1:61" s="13" customFormat="1" ht="19.5" thickBot="1">
      <c r="A101" s="178"/>
      <c r="B101" s="170"/>
      <c r="C101" s="214" t="s">
        <v>219</v>
      </c>
      <c r="D101" s="1530"/>
      <c r="E101" s="1531">
        <v>0</v>
      </c>
      <c r="F101" s="215">
        <f>AVERAGE(F81:F100)</f>
        <v>2.2400000000000002</v>
      </c>
      <c r="G101" s="215">
        <f t="shared" ref="G101:AJ101" si="52">AVERAGE(G81:G100)</f>
        <v>23.759999999999998</v>
      </c>
      <c r="H101" s="215">
        <f t="shared" si="52"/>
        <v>8.0400000000000009</v>
      </c>
      <c r="I101" s="241">
        <f t="shared" si="52"/>
        <v>1.3333333333333332E-2</v>
      </c>
      <c r="J101" s="241">
        <f t="shared" si="52"/>
        <v>3.333333333333334E-2</v>
      </c>
      <c r="K101" s="241"/>
      <c r="L101" s="241">
        <f t="shared" si="52"/>
        <v>0</v>
      </c>
      <c r="M101" s="241">
        <f t="shared" si="52"/>
        <v>0.76</v>
      </c>
      <c r="N101" s="241">
        <f t="shared" si="52"/>
        <v>0.04</v>
      </c>
      <c r="O101" s="241">
        <f t="shared" si="52"/>
        <v>0.02</v>
      </c>
      <c r="P101" s="241">
        <f t="shared" si="52"/>
        <v>0.02</v>
      </c>
      <c r="Q101" s="241">
        <f t="shared" si="52"/>
        <v>6.6666666666666662E-3</v>
      </c>
      <c r="R101" s="241">
        <f t="shared" si="52"/>
        <v>2.6666666666666665E-2</v>
      </c>
      <c r="S101" s="241"/>
      <c r="T101" s="241">
        <f t="shared" si="52"/>
        <v>0</v>
      </c>
      <c r="U101" s="241"/>
      <c r="V101" s="241">
        <f t="shared" si="52"/>
        <v>6.6666666666666662E-3</v>
      </c>
      <c r="W101" s="241">
        <f t="shared" si="52"/>
        <v>0</v>
      </c>
      <c r="X101" s="241">
        <f t="shared" si="52"/>
        <v>0</v>
      </c>
      <c r="Y101" s="241">
        <f t="shared" si="52"/>
        <v>0</v>
      </c>
      <c r="Z101" s="241">
        <f t="shared" si="52"/>
        <v>0</v>
      </c>
      <c r="AA101" s="241"/>
      <c r="AB101" s="241">
        <f t="shared" si="52"/>
        <v>0</v>
      </c>
      <c r="AC101" s="241">
        <f t="shared" si="52"/>
        <v>0</v>
      </c>
      <c r="AD101" s="241">
        <f t="shared" si="52"/>
        <v>0</v>
      </c>
      <c r="AE101" s="241">
        <f t="shared" si="52"/>
        <v>0</v>
      </c>
      <c r="AF101" s="241">
        <f t="shared" si="52"/>
        <v>0</v>
      </c>
      <c r="AG101" s="241">
        <f t="shared" si="52"/>
        <v>0</v>
      </c>
      <c r="AH101" s="241">
        <f t="shared" si="52"/>
        <v>6.6666666666666662E-3</v>
      </c>
      <c r="AI101" s="241">
        <f t="shared" si="52"/>
        <v>0</v>
      </c>
      <c r="AJ101" s="241">
        <f t="shared" si="52"/>
        <v>0</v>
      </c>
      <c r="AK101" s="241">
        <f t="shared" ref="AK101:AP101" si="53">AVERAGE(AK81:AK100)</f>
        <v>0</v>
      </c>
      <c r="AL101" s="241">
        <f t="shared" si="53"/>
        <v>0.04</v>
      </c>
      <c r="AM101" s="241">
        <f t="shared" si="53"/>
        <v>0</v>
      </c>
      <c r="AN101" s="241">
        <f t="shared" si="53"/>
        <v>3.333333333333334E-2</v>
      </c>
      <c r="AO101" s="241">
        <f t="shared" si="53"/>
        <v>0</v>
      </c>
      <c r="AP101" s="241">
        <f t="shared" si="53"/>
        <v>0</v>
      </c>
      <c r="AQ101" s="735">
        <f>SUM(AQ81:AQ100)</f>
        <v>700.93333333333339</v>
      </c>
      <c r="AR101" s="163"/>
      <c r="AS101" s="172"/>
      <c r="AT101" s="173"/>
      <c r="AU101" s="160"/>
      <c r="AV101" s="174"/>
      <c r="AW101" s="175"/>
      <c r="AX101" s="160"/>
      <c r="AY101" s="160"/>
      <c r="AZ101" s="166"/>
      <c r="BA101" s="160"/>
      <c r="BB101" s="167"/>
      <c r="BC101" s="160"/>
      <c r="BD101" s="167"/>
      <c r="BE101" s="160"/>
      <c r="BF101" s="160"/>
      <c r="BG101" s="160"/>
      <c r="BH101" s="168"/>
      <c r="BI101" s="169"/>
    </row>
    <row r="102" spans="1:61" s="13" customFormat="1" ht="15.75" thickBot="1">
      <c r="A102" s="178"/>
      <c r="B102" s="170"/>
      <c r="C102" s="160"/>
      <c r="D102" s="160"/>
      <c r="E102" s="161"/>
      <c r="F102" s="171"/>
      <c r="G102" s="171"/>
      <c r="H102" s="171"/>
      <c r="I102" s="171"/>
      <c r="J102" s="171"/>
      <c r="K102" s="171"/>
      <c r="L102" s="171"/>
      <c r="M102" s="171"/>
      <c r="N102" s="171"/>
      <c r="O102" s="171"/>
      <c r="P102" s="171"/>
      <c r="Q102" s="171"/>
      <c r="R102" s="171"/>
      <c r="S102" s="171"/>
      <c r="T102" s="171"/>
      <c r="U102" s="171"/>
      <c r="V102" s="171"/>
      <c r="W102" s="171"/>
      <c r="X102" s="171"/>
      <c r="Y102" s="171"/>
      <c r="Z102" s="171"/>
      <c r="AA102" s="171"/>
      <c r="AB102" s="171"/>
      <c r="AC102" s="171"/>
      <c r="AD102" s="171"/>
      <c r="AE102" s="171"/>
      <c r="AF102" s="171"/>
      <c r="AG102" s="171"/>
      <c r="AH102" s="171"/>
      <c r="AI102" s="171"/>
      <c r="AJ102" s="171"/>
      <c r="AK102" s="171"/>
      <c r="AL102" s="171"/>
      <c r="AM102" s="171"/>
      <c r="AN102" s="171"/>
      <c r="AO102" s="171"/>
      <c r="AP102" s="171"/>
      <c r="AQ102" s="171"/>
      <c r="AR102" s="163"/>
      <c r="AS102" s="172"/>
      <c r="AT102" s="173"/>
      <c r="AU102" s="160"/>
      <c r="AV102" s="174"/>
      <c r="AW102" s="175"/>
      <c r="AX102" s="160"/>
      <c r="AY102" s="160"/>
      <c r="AZ102" s="166"/>
      <c r="BA102" s="160"/>
      <c r="BB102" s="167"/>
      <c r="BC102" s="160"/>
      <c r="BD102" s="167"/>
      <c r="BE102" s="160"/>
      <c r="BF102" s="160"/>
      <c r="BG102" s="160"/>
      <c r="BH102" s="168"/>
      <c r="BI102" s="169"/>
    </row>
    <row r="103" spans="1:61" ht="15.75" thickBot="1">
      <c r="A103" s="238">
        <f t="shared" ref="A103:A125" si="54">BA103</f>
        <v>9.6999999999999993</v>
      </c>
      <c r="B103" s="35">
        <v>43767</v>
      </c>
      <c r="C103" s="14" t="s">
        <v>86</v>
      </c>
      <c r="D103" s="14" t="s">
        <v>74</v>
      </c>
      <c r="E103" s="12"/>
      <c r="F103" s="156">
        <v>30.933333333333334</v>
      </c>
      <c r="G103" s="156">
        <v>2.1333333333333333</v>
      </c>
      <c r="H103" s="156">
        <v>1.3333333333333333</v>
      </c>
      <c r="I103" s="156">
        <v>0.13333333333333333</v>
      </c>
      <c r="J103" s="156">
        <v>0.4</v>
      </c>
      <c r="K103" s="156">
        <f t="shared" ref="K103:K125" si="55">SUM(L103:Q103)</f>
        <v>0.53333333333333333</v>
      </c>
      <c r="L103" s="156">
        <v>0</v>
      </c>
      <c r="M103" s="156">
        <v>0.53333333333333333</v>
      </c>
      <c r="N103" s="156">
        <v>0</v>
      </c>
      <c r="O103" s="156">
        <v>0</v>
      </c>
      <c r="P103" s="156">
        <v>0</v>
      </c>
      <c r="Q103" s="156">
        <v>0</v>
      </c>
      <c r="R103" s="156">
        <v>0.13333333333333333</v>
      </c>
      <c r="S103" s="156">
        <f t="shared" ref="S103:S125" si="56">H103+T103</f>
        <v>1.3333333333333333</v>
      </c>
      <c r="T103" s="156">
        <v>0</v>
      </c>
      <c r="U103" s="156">
        <f t="shared" ref="U103:U125" si="57">SUM(V103:X103)</f>
        <v>0</v>
      </c>
      <c r="V103" s="156">
        <v>0</v>
      </c>
      <c r="W103" s="156">
        <v>0</v>
      </c>
      <c r="X103" s="156">
        <v>0</v>
      </c>
      <c r="Y103" s="156">
        <v>1.0666666666666667</v>
      </c>
      <c r="Z103" s="156">
        <v>0.13333333333333333</v>
      </c>
      <c r="AA103" s="156">
        <f t="shared" ref="AA103:AA125" si="58">SUM(AB103:AJ103)</f>
        <v>0</v>
      </c>
      <c r="AB103" s="156">
        <v>0</v>
      </c>
      <c r="AC103" s="156">
        <v>0</v>
      </c>
      <c r="AD103" s="156">
        <v>0</v>
      </c>
      <c r="AE103" s="156">
        <v>0</v>
      </c>
      <c r="AF103" s="156">
        <v>0</v>
      </c>
      <c r="AG103" s="156">
        <v>0</v>
      </c>
      <c r="AH103" s="156">
        <v>0</v>
      </c>
      <c r="AI103" s="156">
        <v>0</v>
      </c>
      <c r="AJ103" s="156">
        <v>0</v>
      </c>
      <c r="AK103" s="156">
        <v>0</v>
      </c>
      <c r="AL103" s="156">
        <v>0</v>
      </c>
      <c r="AM103" s="156">
        <v>0</v>
      </c>
      <c r="AN103" s="156">
        <v>0</v>
      </c>
      <c r="AO103" s="156">
        <v>0</v>
      </c>
      <c r="AP103" s="156">
        <v>0</v>
      </c>
      <c r="AQ103" s="33">
        <f t="shared" ref="AQ103:AQ125" si="59">SUM(F103:AP103)-AA103-K103-U103-S103</f>
        <v>36.800000000000004</v>
      </c>
      <c r="AR103" s="113"/>
      <c r="AS103" s="36">
        <v>43767</v>
      </c>
      <c r="AT103" s="88">
        <v>0.5625</v>
      </c>
      <c r="AU103" s="14" t="s">
        <v>86</v>
      </c>
      <c r="AV103" s="108">
        <v>10</v>
      </c>
      <c r="AW103" s="90" t="s">
        <v>75</v>
      </c>
      <c r="AX103" s="14">
        <v>4.5</v>
      </c>
      <c r="AY103" s="14">
        <v>52</v>
      </c>
      <c r="AZ103" s="39">
        <v>16.52</v>
      </c>
      <c r="BA103" s="14">
        <v>9.6999999999999993</v>
      </c>
      <c r="BB103" s="40">
        <v>20.8</v>
      </c>
      <c r="BC103" s="14">
        <v>757.7</v>
      </c>
      <c r="BD103" s="40">
        <v>7.31</v>
      </c>
      <c r="BE103" s="14">
        <v>0</v>
      </c>
      <c r="BF103" s="14">
        <v>0</v>
      </c>
      <c r="BG103" s="14">
        <v>1</v>
      </c>
      <c r="BH103" s="86">
        <v>0.4</v>
      </c>
      <c r="BI103" s="42"/>
    </row>
    <row r="104" spans="1:61" ht="15.75" thickBot="1">
      <c r="A104" s="238">
        <f t="shared" si="54"/>
        <v>7.9</v>
      </c>
      <c r="B104" s="35">
        <v>43647</v>
      </c>
      <c r="C104" s="14" t="s">
        <v>121</v>
      </c>
      <c r="D104" s="14" t="s">
        <v>74</v>
      </c>
      <c r="E104" s="12"/>
      <c r="F104" s="156">
        <v>2.1333333333333333</v>
      </c>
      <c r="G104" s="156">
        <v>14.4</v>
      </c>
      <c r="H104" s="156">
        <v>4.2666666666666666</v>
      </c>
      <c r="I104" s="156">
        <v>0.26666666666666666</v>
      </c>
      <c r="J104" s="156">
        <v>2.1333333333333333</v>
      </c>
      <c r="K104" s="156">
        <f t="shared" si="55"/>
        <v>1.4666666666666666</v>
      </c>
      <c r="L104" s="156">
        <v>0</v>
      </c>
      <c r="M104" s="156">
        <v>1.3333333333333333</v>
      </c>
      <c r="N104" s="156">
        <v>0</v>
      </c>
      <c r="O104" s="156">
        <v>0</v>
      </c>
      <c r="P104" s="156">
        <v>0.13333333333333333</v>
      </c>
      <c r="Q104" s="156">
        <v>0</v>
      </c>
      <c r="R104" s="156">
        <v>0</v>
      </c>
      <c r="S104" s="156">
        <f t="shared" si="56"/>
        <v>4.2666666666666666</v>
      </c>
      <c r="T104" s="156">
        <v>0</v>
      </c>
      <c r="U104" s="156">
        <f t="shared" si="57"/>
        <v>2.4</v>
      </c>
      <c r="V104" s="156">
        <v>0</v>
      </c>
      <c r="W104" s="156">
        <v>2.4</v>
      </c>
      <c r="X104" s="156">
        <v>0</v>
      </c>
      <c r="Y104" s="156">
        <v>0</v>
      </c>
      <c r="Z104" s="156">
        <v>0</v>
      </c>
      <c r="AA104" s="156">
        <f t="shared" si="58"/>
        <v>0</v>
      </c>
      <c r="AB104" s="156">
        <v>0</v>
      </c>
      <c r="AC104" s="156">
        <v>0</v>
      </c>
      <c r="AD104" s="156">
        <v>0</v>
      </c>
      <c r="AE104" s="156">
        <v>0</v>
      </c>
      <c r="AF104" s="156">
        <v>0</v>
      </c>
      <c r="AG104" s="156">
        <v>0</v>
      </c>
      <c r="AH104" s="156">
        <v>0</v>
      </c>
      <c r="AI104" s="156">
        <v>0</v>
      </c>
      <c r="AJ104" s="156">
        <v>0</v>
      </c>
      <c r="AK104" s="156">
        <v>0</v>
      </c>
      <c r="AL104" s="156">
        <v>0</v>
      </c>
      <c r="AM104" s="156">
        <v>0</v>
      </c>
      <c r="AN104" s="156">
        <v>0</v>
      </c>
      <c r="AO104" s="156">
        <v>0</v>
      </c>
      <c r="AP104" s="156">
        <v>0</v>
      </c>
      <c r="AQ104" s="33">
        <f t="shared" si="59"/>
        <v>27.066666666666663</v>
      </c>
      <c r="AR104" s="113"/>
      <c r="AS104" s="107">
        <v>43647</v>
      </c>
      <c r="AT104" s="1472">
        <v>0.39583333333333331</v>
      </c>
      <c r="AU104" s="1473" t="s">
        <v>121</v>
      </c>
      <c r="AV104" s="108">
        <v>10</v>
      </c>
      <c r="AW104" s="90" t="s">
        <v>75</v>
      </c>
      <c r="AX104" s="1473">
        <v>7.8</v>
      </c>
      <c r="AY104" s="1473">
        <v>101</v>
      </c>
      <c r="AZ104" s="1474">
        <v>13.69</v>
      </c>
      <c r="BA104" s="1473">
        <v>7.9</v>
      </c>
      <c r="BB104" s="1475">
        <v>26.2</v>
      </c>
      <c r="BC104" s="1473">
        <v>759.2</v>
      </c>
      <c r="BD104" s="1475">
        <v>7.5</v>
      </c>
      <c r="BE104" s="1473">
        <v>0</v>
      </c>
      <c r="BF104" s="1473">
        <v>1</v>
      </c>
      <c r="BG104" s="1473">
        <v>2.5</v>
      </c>
      <c r="BH104" s="1483">
        <v>0.2</v>
      </c>
      <c r="BI104" s="1476"/>
    </row>
    <row r="105" spans="1:61" ht="15.75" thickBot="1">
      <c r="A105" s="238">
        <f t="shared" si="54"/>
        <v>6.8</v>
      </c>
      <c r="B105" s="35">
        <v>43732</v>
      </c>
      <c r="C105" s="14" t="s">
        <v>86</v>
      </c>
      <c r="D105" s="14" t="s">
        <v>74</v>
      </c>
      <c r="E105" s="12"/>
      <c r="F105" s="156">
        <v>19.466666666666665</v>
      </c>
      <c r="G105" s="156">
        <v>4</v>
      </c>
      <c r="H105" s="156">
        <v>0.4</v>
      </c>
      <c r="I105" s="156">
        <v>118.26666666666667</v>
      </c>
      <c r="J105" s="156">
        <v>0</v>
      </c>
      <c r="K105" s="156">
        <f t="shared" si="55"/>
        <v>1.0666666666666669</v>
      </c>
      <c r="L105" s="156">
        <v>0.4</v>
      </c>
      <c r="M105" s="156">
        <v>0.26666666666666666</v>
      </c>
      <c r="N105" s="156">
        <v>0</v>
      </c>
      <c r="O105" s="156">
        <v>0.4</v>
      </c>
      <c r="P105" s="156">
        <v>0</v>
      </c>
      <c r="Q105" s="156">
        <v>0</v>
      </c>
      <c r="R105" s="156">
        <v>0</v>
      </c>
      <c r="S105" s="156">
        <f t="shared" si="56"/>
        <v>0.93333333333333335</v>
      </c>
      <c r="T105" s="156">
        <v>0.53333333333333333</v>
      </c>
      <c r="U105" s="156">
        <f t="shared" si="57"/>
        <v>0</v>
      </c>
      <c r="V105" s="156">
        <v>0</v>
      </c>
      <c r="W105" s="156">
        <v>0</v>
      </c>
      <c r="X105" s="156">
        <v>0</v>
      </c>
      <c r="Y105" s="156">
        <v>1.0666666666666667</v>
      </c>
      <c r="Z105" s="156">
        <v>0.26666666666666666</v>
      </c>
      <c r="AA105" s="156">
        <f t="shared" si="58"/>
        <v>0</v>
      </c>
      <c r="AB105" s="156">
        <v>0</v>
      </c>
      <c r="AC105" s="156">
        <v>0</v>
      </c>
      <c r="AD105" s="156">
        <v>0</v>
      </c>
      <c r="AE105" s="156">
        <v>0</v>
      </c>
      <c r="AF105" s="156">
        <v>0</v>
      </c>
      <c r="AG105" s="156">
        <v>0</v>
      </c>
      <c r="AH105" s="156">
        <v>0</v>
      </c>
      <c r="AI105" s="156">
        <v>0</v>
      </c>
      <c r="AJ105" s="156">
        <v>0</v>
      </c>
      <c r="AK105" s="156">
        <v>0</v>
      </c>
      <c r="AL105" s="156">
        <v>0</v>
      </c>
      <c r="AM105" s="156">
        <v>0</v>
      </c>
      <c r="AN105" s="156">
        <v>0</v>
      </c>
      <c r="AO105" s="156">
        <v>0</v>
      </c>
      <c r="AP105" s="156">
        <v>0</v>
      </c>
      <c r="AQ105" s="33">
        <f t="shared" si="59"/>
        <v>145.06666666666669</v>
      </c>
      <c r="AR105" s="113"/>
      <c r="AS105" s="36">
        <v>43732</v>
      </c>
      <c r="AT105" s="88">
        <v>0.40972222222222227</v>
      </c>
      <c r="AU105" s="14" t="s">
        <v>86</v>
      </c>
      <c r="AV105" s="108">
        <v>10</v>
      </c>
      <c r="AW105" s="90" t="s">
        <v>75</v>
      </c>
      <c r="AX105" s="14">
        <v>5.8</v>
      </c>
      <c r="AY105" s="14">
        <v>70</v>
      </c>
      <c r="AZ105" s="39">
        <v>11.93</v>
      </c>
      <c r="BA105" s="14">
        <v>6.8</v>
      </c>
      <c r="BB105" s="40">
        <v>22.4</v>
      </c>
      <c r="BC105" s="14">
        <v>760.4</v>
      </c>
      <c r="BD105" s="40">
        <v>7.6</v>
      </c>
      <c r="BE105" s="14">
        <v>0</v>
      </c>
      <c r="BF105" s="14">
        <v>0</v>
      </c>
      <c r="BG105" s="14">
        <v>1</v>
      </c>
      <c r="BH105" s="86">
        <v>0.5</v>
      </c>
      <c r="BI105" s="42"/>
    </row>
    <row r="106" spans="1:61" ht="15.75" thickBot="1">
      <c r="A106" s="238">
        <f t="shared" si="54"/>
        <v>6</v>
      </c>
      <c r="B106" s="82">
        <v>43608</v>
      </c>
      <c r="C106" s="14" t="s">
        <v>94</v>
      </c>
      <c r="D106" s="14" t="s">
        <v>74</v>
      </c>
      <c r="E106" s="12"/>
      <c r="F106" s="156">
        <v>0</v>
      </c>
      <c r="G106" s="156">
        <v>0</v>
      </c>
      <c r="H106" s="156">
        <v>0</v>
      </c>
      <c r="I106" s="156">
        <v>0</v>
      </c>
      <c r="J106" s="156">
        <v>0.13333333333333333</v>
      </c>
      <c r="K106" s="156">
        <f t="shared" si="55"/>
        <v>0</v>
      </c>
      <c r="L106" s="156">
        <v>0</v>
      </c>
      <c r="M106" s="156">
        <v>0</v>
      </c>
      <c r="N106" s="156">
        <v>0</v>
      </c>
      <c r="O106" s="156">
        <v>0</v>
      </c>
      <c r="P106" s="156">
        <v>0</v>
      </c>
      <c r="Q106" s="156">
        <v>0</v>
      </c>
      <c r="R106" s="156">
        <v>0</v>
      </c>
      <c r="S106" s="156">
        <f t="shared" si="56"/>
        <v>0</v>
      </c>
      <c r="T106" s="156">
        <v>0</v>
      </c>
      <c r="U106" s="156">
        <f t="shared" si="57"/>
        <v>0</v>
      </c>
      <c r="V106" s="156">
        <v>0</v>
      </c>
      <c r="W106" s="156">
        <v>0</v>
      </c>
      <c r="X106" s="156">
        <v>0</v>
      </c>
      <c r="Y106" s="156">
        <v>0</v>
      </c>
      <c r="Z106" s="156">
        <v>0</v>
      </c>
      <c r="AA106" s="156">
        <f t="shared" si="58"/>
        <v>0</v>
      </c>
      <c r="AB106" s="156">
        <v>0</v>
      </c>
      <c r="AC106" s="156">
        <v>0</v>
      </c>
      <c r="AD106" s="156">
        <v>0</v>
      </c>
      <c r="AE106" s="156">
        <v>0</v>
      </c>
      <c r="AF106" s="156">
        <v>0</v>
      </c>
      <c r="AG106" s="156">
        <v>0</v>
      </c>
      <c r="AH106" s="156">
        <v>0</v>
      </c>
      <c r="AI106" s="156">
        <v>0</v>
      </c>
      <c r="AJ106" s="156">
        <v>0</v>
      </c>
      <c r="AK106" s="156">
        <v>0</v>
      </c>
      <c r="AL106" s="156">
        <v>0</v>
      </c>
      <c r="AM106" s="156">
        <v>0</v>
      </c>
      <c r="AN106" s="156">
        <v>0</v>
      </c>
      <c r="AO106" s="156">
        <v>0</v>
      </c>
      <c r="AP106" s="156">
        <v>0</v>
      </c>
      <c r="AQ106" s="33">
        <f t="shared" si="59"/>
        <v>0.13333333333333333</v>
      </c>
      <c r="AR106" s="113"/>
      <c r="AS106" s="107">
        <v>43608</v>
      </c>
      <c r="AT106" s="1472">
        <v>0.69791666666666663</v>
      </c>
      <c r="AU106" s="1473" t="s">
        <v>94</v>
      </c>
      <c r="AV106" s="108">
        <v>10</v>
      </c>
      <c r="AW106" s="90" t="s">
        <v>75</v>
      </c>
      <c r="AX106" s="1473">
        <v>9.1</v>
      </c>
      <c r="AY106" s="1473">
        <v>108</v>
      </c>
      <c r="AZ106" s="1474">
        <v>10.32</v>
      </c>
      <c r="BA106" s="1473">
        <v>6</v>
      </c>
      <c r="BB106" s="1475">
        <v>21.5</v>
      </c>
      <c r="BC106" s="1473">
        <v>761.4</v>
      </c>
      <c r="BD106" s="1475">
        <v>8.33</v>
      </c>
      <c r="BE106" s="108" t="s">
        <v>91</v>
      </c>
      <c r="BF106" s="108" t="s">
        <v>91</v>
      </c>
      <c r="BG106" s="108" t="s">
        <v>91</v>
      </c>
      <c r="BH106" s="109" t="s">
        <v>91</v>
      </c>
      <c r="BI106" s="1476"/>
    </row>
    <row r="107" spans="1:61" ht="15.75" thickBot="1">
      <c r="A107" s="238">
        <f t="shared" si="54"/>
        <v>5.7</v>
      </c>
      <c r="B107" s="35">
        <v>43678</v>
      </c>
      <c r="C107" s="14" t="s">
        <v>128</v>
      </c>
      <c r="D107" s="14" t="s">
        <v>74</v>
      </c>
      <c r="E107" s="12"/>
      <c r="F107" s="156">
        <v>9.1999999999999993</v>
      </c>
      <c r="G107" s="156">
        <v>3.4666666666666668</v>
      </c>
      <c r="H107" s="156">
        <v>0</v>
      </c>
      <c r="I107" s="156">
        <v>0.66666666666666663</v>
      </c>
      <c r="J107" s="156">
        <v>0</v>
      </c>
      <c r="K107" s="156">
        <f t="shared" si="55"/>
        <v>2.8</v>
      </c>
      <c r="L107" s="156">
        <v>0</v>
      </c>
      <c r="M107" s="156">
        <v>2.4</v>
      </c>
      <c r="N107" s="156">
        <v>0</v>
      </c>
      <c r="O107" s="156">
        <v>0.4</v>
      </c>
      <c r="P107" s="156">
        <v>0</v>
      </c>
      <c r="Q107" s="156">
        <v>0</v>
      </c>
      <c r="R107" s="156">
        <v>0</v>
      </c>
      <c r="S107" s="156">
        <f t="shared" si="56"/>
        <v>0</v>
      </c>
      <c r="T107" s="156">
        <v>0</v>
      </c>
      <c r="U107" s="156">
        <f t="shared" si="57"/>
        <v>0</v>
      </c>
      <c r="V107" s="156">
        <v>0</v>
      </c>
      <c r="W107" s="156">
        <v>0</v>
      </c>
      <c r="X107" s="156">
        <v>0</v>
      </c>
      <c r="Y107" s="156">
        <v>0</v>
      </c>
      <c r="Z107" s="156">
        <v>0</v>
      </c>
      <c r="AA107" s="156">
        <f t="shared" si="58"/>
        <v>0</v>
      </c>
      <c r="AB107" s="156">
        <v>0</v>
      </c>
      <c r="AC107" s="156">
        <v>0</v>
      </c>
      <c r="AD107" s="156">
        <v>0</v>
      </c>
      <c r="AE107" s="156">
        <v>0</v>
      </c>
      <c r="AF107" s="156">
        <v>0</v>
      </c>
      <c r="AG107" s="156">
        <v>0</v>
      </c>
      <c r="AH107" s="156">
        <v>0</v>
      </c>
      <c r="AI107" s="156">
        <v>0</v>
      </c>
      <c r="AJ107" s="156">
        <v>0</v>
      </c>
      <c r="AK107" s="156">
        <v>0</v>
      </c>
      <c r="AL107" s="156">
        <v>0</v>
      </c>
      <c r="AM107" s="156">
        <v>0</v>
      </c>
      <c r="AN107" s="156">
        <v>0</v>
      </c>
      <c r="AO107" s="156">
        <v>0</v>
      </c>
      <c r="AP107" s="156">
        <v>0</v>
      </c>
      <c r="AQ107" s="33">
        <f t="shared" si="59"/>
        <v>16.133333333333329</v>
      </c>
      <c r="AR107" s="113"/>
      <c r="AS107" s="36">
        <v>43678</v>
      </c>
      <c r="AT107" s="88">
        <v>0.59722222222222221</v>
      </c>
      <c r="AU107" s="14" t="s">
        <v>128</v>
      </c>
      <c r="AV107" s="108">
        <v>10</v>
      </c>
      <c r="AW107" s="90" t="s">
        <v>75</v>
      </c>
      <c r="AX107" s="14">
        <v>12.9</v>
      </c>
      <c r="AY107" s="14">
        <v>179</v>
      </c>
      <c r="AZ107" s="39">
        <v>10.17</v>
      </c>
      <c r="BA107" s="14">
        <v>5.7</v>
      </c>
      <c r="BB107" s="40">
        <v>31</v>
      </c>
      <c r="BC107" s="14">
        <v>760.2</v>
      </c>
      <c r="BD107" s="40">
        <v>8.6</v>
      </c>
      <c r="BE107" s="14">
        <v>0</v>
      </c>
      <c r="BF107" s="14">
        <v>0</v>
      </c>
      <c r="BG107" s="14">
        <v>1</v>
      </c>
      <c r="BH107" s="86">
        <v>0.6</v>
      </c>
      <c r="BI107" s="42"/>
    </row>
    <row r="108" spans="1:61" ht="15.75" thickBot="1">
      <c r="A108" s="238">
        <f t="shared" si="54"/>
        <v>5</v>
      </c>
      <c r="B108" s="82">
        <v>43535</v>
      </c>
      <c r="C108" s="14" t="s">
        <v>82</v>
      </c>
      <c r="D108" s="14" t="s">
        <v>74</v>
      </c>
      <c r="E108" s="12"/>
      <c r="F108" s="156">
        <v>37.466666666666669</v>
      </c>
      <c r="G108" s="156">
        <v>1.4666666666666666</v>
      </c>
      <c r="H108" s="156">
        <v>0</v>
      </c>
      <c r="I108" s="156">
        <v>47.2</v>
      </c>
      <c r="J108" s="156">
        <v>0</v>
      </c>
      <c r="K108" s="156">
        <f t="shared" si="55"/>
        <v>0</v>
      </c>
      <c r="L108" s="156">
        <v>0</v>
      </c>
      <c r="M108" s="156">
        <v>0</v>
      </c>
      <c r="N108" s="156">
        <v>0</v>
      </c>
      <c r="O108" s="156">
        <v>0</v>
      </c>
      <c r="P108" s="156">
        <v>0</v>
      </c>
      <c r="Q108" s="156">
        <v>0</v>
      </c>
      <c r="R108" s="156">
        <v>0</v>
      </c>
      <c r="S108" s="156">
        <f t="shared" si="56"/>
        <v>0</v>
      </c>
      <c r="T108" s="156">
        <v>0</v>
      </c>
      <c r="U108" s="156">
        <f t="shared" si="57"/>
        <v>0</v>
      </c>
      <c r="V108" s="156">
        <v>0</v>
      </c>
      <c r="W108" s="156">
        <v>0</v>
      </c>
      <c r="X108" s="156">
        <v>0</v>
      </c>
      <c r="Y108" s="156">
        <v>0</v>
      </c>
      <c r="Z108" s="156">
        <v>0</v>
      </c>
      <c r="AA108" s="156">
        <f t="shared" si="58"/>
        <v>0</v>
      </c>
      <c r="AB108" s="156">
        <v>0</v>
      </c>
      <c r="AC108" s="156">
        <v>0</v>
      </c>
      <c r="AD108" s="156">
        <v>0</v>
      </c>
      <c r="AE108" s="156">
        <v>0</v>
      </c>
      <c r="AF108" s="156">
        <v>0</v>
      </c>
      <c r="AG108" s="156">
        <v>0</v>
      </c>
      <c r="AH108" s="156">
        <v>0</v>
      </c>
      <c r="AI108" s="156">
        <v>0</v>
      </c>
      <c r="AJ108" s="156">
        <v>0</v>
      </c>
      <c r="AK108" s="156">
        <v>0</v>
      </c>
      <c r="AL108" s="156">
        <v>0</v>
      </c>
      <c r="AM108" s="156">
        <v>0</v>
      </c>
      <c r="AN108" s="156">
        <v>0</v>
      </c>
      <c r="AO108" s="156">
        <v>0</v>
      </c>
      <c r="AP108" s="156">
        <v>0</v>
      </c>
      <c r="AQ108" s="33">
        <f t="shared" si="59"/>
        <v>86.13333333333334</v>
      </c>
      <c r="AR108" s="113"/>
      <c r="AS108" s="36">
        <v>43535</v>
      </c>
      <c r="AT108" s="88">
        <v>0.64236111111111105</v>
      </c>
      <c r="AU108" s="39" t="s">
        <v>82</v>
      </c>
      <c r="AV108" s="38">
        <v>10</v>
      </c>
      <c r="AW108" s="90" t="s">
        <v>75</v>
      </c>
      <c r="AX108" s="14">
        <v>6.71</v>
      </c>
      <c r="AY108" s="14">
        <v>72.599999999999994</v>
      </c>
      <c r="AZ108" s="39">
        <v>8.93</v>
      </c>
      <c r="BA108" s="14">
        <v>5</v>
      </c>
      <c r="BB108" s="40">
        <v>17.7</v>
      </c>
      <c r="BC108" s="14">
        <v>759.5</v>
      </c>
      <c r="BD108" s="40">
        <v>6.9</v>
      </c>
      <c r="BE108" s="14">
        <v>0</v>
      </c>
      <c r="BF108" s="14">
        <v>0</v>
      </c>
      <c r="BG108" s="14">
        <v>1</v>
      </c>
      <c r="BH108" s="86">
        <v>0.1</v>
      </c>
      <c r="BI108" s="42"/>
    </row>
    <row r="109" spans="1:61" ht="15.75" thickBot="1">
      <c r="A109" s="238">
        <f t="shared" si="54"/>
        <v>4.5999999999999996</v>
      </c>
      <c r="B109" s="35">
        <v>43810</v>
      </c>
      <c r="C109" s="14" t="s">
        <v>73</v>
      </c>
      <c r="D109" s="14" t="s">
        <v>74</v>
      </c>
      <c r="E109" s="12"/>
      <c r="F109" s="156">
        <v>0</v>
      </c>
      <c r="G109" s="156">
        <v>0</v>
      </c>
      <c r="H109" s="156">
        <v>0.4</v>
      </c>
      <c r="I109" s="156">
        <v>0</v>
      </c>
      <c r="J109" s="156">
        <v>0</v>
      </c>
      <c r="K109" s="156">
        <f t="shared" si="55"/>
        <v>0</v>
      </c>
      <c r="L109" s="156">
        <v>0</v>
      </c>
      <c r="M109" s="156">
        <v>0</v>
      </c>
      <c r="N109" s="156">
        <v>0</v>
      </c>
      <c r="O109" s="156">
        <v>0</v>
      </c>
      <c r="P109" s="156">
        <v>0</v>
      </c>
      <c r="Q109" s="156">
        <v>0</v>
      </c>
      <c r="R109" s="156">
        <v>0</v>
      </c>
      <c r="S109" s="156">
        <f t="shared" si="56"/>
        <v>0.4</v>
      </c>
      <c r="T109" s="156">
        <v>0</v>
      </c>
      <c r="U109" s="156">
        <f t="shared" si="57"/>
        <v>0</v>
      </c>
      <c r="V109" s="156">
        <v>0</v>
      </c>
      <c r="W109" s="156">
        <v>0</v>
      </c>
      <c r="X109" s="156">
        <v>0</v>
      </c>
      <c r="Y109" s="156">
        <v>0</v>
      </c>
      <c r="Z109" s="156">
        <v>0</v>
      </c>
      <c r="AA109" s="156">
        <f t="shared" si="58"/>
        <v>0.13333333333333333</v>
      </c>
      <c r="AB109" s="156">
        <v>0</v>
      </c>
      <c r="AC109" s="156">
        <v>0</v>
      </c>
      <c r="AD109" s="156">
        <v>0</v>
      </c>
      <c r="AE109" s="156">
        <v>0</v>
      </c>
      <c r="AF109" s="156">
        <v>0</v>
      </c>
      <c r="AG109" s="156">
        <v>0</v>
      </c>
      <c r="AH109" s="156">
        <v>0.13333333333333333</v>
      </c>
      <c r="AI109" s="156">
        <v>0</v>
      </c>
      <c r="AJ109" s="156">
        <v>0</v>
      </c>
      <c r="AK109" s="156">
        <v>0</v>
      </c>
      <c r="AL109" s="156">
        <v>0</v>
      </c>
      <c r="AM109" s="156">
        <v>0</v>
      </c>
      <c r="AN109" s="156">
        <v>0</v>
      </c>
      <c r="AO109" s="156">
        <v>0</v>
      </c>
      <c r="AP109" s="156">
        <v>0</v>
      </c>
      <c r="AQ109" s="33">
        <f t="shared" si="59"/>
        <v>0.53333333333333333</v>
      </c>
      <c r="AR109" s="113"/>
      <c r="AS109" s="36">
        <v>43810</v>
      </c>
      <c r="AT109" s="88">
        <v>0.65625</v>
      </c>
      <c r="AU109" s="14" t="s">
        <v>73</v>
      </c>
      <c r="AV109" s="108">
        <v>10</v>
      </c>
      <c r="AW109" s="90" t="s">
        <v>75</v>
      </c>
      <c r="AX109" s="14">
        <v>17.3</v>
      </c>
      <c r="AY109" s="38">
        <v>175</v>
      </c>
      <c r="AZ109" s="39">
        <v>8.15</v>
      </c>
      <c r="BA109" s="14">
        <v>4.5999999999999996</v>
      </c>
      <c r="BB109" s="40">
        <v>15.2</v>
      </c>
      <c r="BC109" s="14">
        <v>765.5</v>
      </c>
      <c r="BD109" s="40">
        <v>8.8000000000000007</v>
      </c>
      <c r="BE109" s="14">
        <v>0</v>
      </c>
      <c r="BF109" s="14">
        <v>0</v>
      </c>
      <c r="BG109" s="38">
        <v>2</v>
      </c>
      <c r="BH109" s="86">
        <v>0.7</v>
      </c>
      <c r="BI109" s="42"/>
    </row>
    <row r="110" spans="1:61" ht="15.75" thickBot="1">
      <c r="A110" s="238">
        <f t="shared" si="54"/>
        <v>4.2</v>
      </c>
      <c r="B110" s="35">
        <v>43810</v>
      </c>
      <c r="C110" s="14" t="s">
        <v>82</v>
      </c>
      <c r="D110" s="14" t="s">
        <v>74</v>
      </c>
      <c r="E110" s="12"/>
      <c r="F110" s="156">
        <v>0</v>
      </c>
      <c r="G110" s="156">
        <v>0</v>
      </c>
      <c r="H110" s="156">
        <v>0.8</v>
      </c>
      <c r="I110" s="156">
        <v>0</v>
      </c>
      <c r="J110" s="156">
        <v>0</v>
      </c>
      <c r="K110" s="156">
        <f t="shared" si="55"/>
        <v>0.4</v>
      </c>
      <c r="L110" s="156">
        <v>0.26666666666666666</v>
      </c>
      <c r="M110" s="156">
        <v>0</v>
      </c>
      <c r="N110" s="156">
        <v>0.13333333333333333</v>
      </c>
      <c r="O110" s="156">
        <v>0</v>
      </c>
      <c r="P110" s="156">
        <v>0</v>
      </c>
      <c r="Q110" s="156">
        <v>0</v>
      </c>
      <c r="R110" s="156">
        <v>0</v>
      </c>
      <c r="S110" s="156">
        <f t="shared" si="56"/>
        <v>0.8</v>
      </c>
      <c r="T110" s="156">
        <v>0</v>
      </c>
      <c r="U110" s="156">
        <f t="shared" si="57"/>
        <v>0.13333333333333333</v>
      </c>
      <c r="V110" s="156">
        <v>0.13333333333333333</v>
      </c>
      <c r="W110" s="156">
        <v>0</v>
      </c>
      <c r="X110" s="156">
        <v>0</v>
      </c>
      <c r="Y110" s="156">
        <v>0</v>
      </c>
      <c r="Z110" s="156">
        <v>0</v>
      </c>
      <c r="AA110" s="156">
        <f t="shared" si="58"/>
        <v>0.26666666666666666</v>
      </c>
      <c r="AB110" s="156">
        <v>0.13333333333333333</v>
      </c>
      <c r="AC110" s="156">
        <v>0</v>
      </c>
      <c r="AD110" s="156">
        <v>0</v>
      </c>
      <c r="AE110" s="156">
        <v>0</v>
      </c>
      <c r="AF110" s="156">
        <v>0</v>
      </c>
      <c r="AG110" s="156">
        <v>0</v>
      </c>
      <c r="AH110" s="156">
        <v>0</v>
      </c>
      <c r="AI110" s="156">
        <v>0.13333333333333333</v>
      </c>
      <c r="AJ110" s="156">
        <v>0</v>
      </c>
      <c r="AK110" s="156">
        <v>0</v>
      </c>
      <c r="AL110" s="156">
        <v>0.53333333333333333</v>
      </c>
      <c r="AM110" s="156">
        <v>0</v>
      </c>
      <c r="AN110" s="156">
        <v>0</v>
      </c>
      <c r="AO110" s="156">
        <v>0</v>
      </c>
      <c r="AP110" s="156">
        <v>0</v>
      </c>
      <c r="AQ110" s="33">
        <f t="shared" si="59"/>
        <v>2.1333333333333337</v>
      </c>
      <c r="AR110" s="113"/>
      <c r="AS110" s="36">
        <v>43810</v>
      </c>
      <c r="AT110" s="88">
        <v>0.625</v>
      </c>
      <c r="AU110" s="14" t="s">
        <v>82</v>
      </c>
      <c r="AV110" s="108">
        <v>10</v>
      </c>
      <c r="AW110" s="90" t="s">
        <v>75</v>
      </c>
      <c r="AX110" s="14">
        <v>15.4</v>
      </c>
      <c r="AY110" s="38">
        <v>166</v>
      </c>
      <c r="AZ110" s="39">
        <v>7.62</v>
      </c>
      <c r="BA110" s="14">
        <v>4.2</v>
      </c>
      <c r="BB110" s="40">
        <v>16.5</v>
      </c>
      <c r="BC110" s="14">
        <v>765.7</v>
      </c>
      <c r="BD110" s="40">
        <v>8.6999999999999993</v>
      </c>
      <c r="BE110" s="14">
        <v>0</v>
      </c>
      <c r="BF110" s="14">
        <v>0</v>
      </c>
      <c r="BG110" s="38">
        <v>1</v>
      </c>
      <c r="BH110" s="86">
        <v>0.6</v>
      </c>
      <c r="BI110" s="42"/>
    </row>
    <row r="111" spans="1:61" ht="15.75" thickBot="1">
      <c r="A111" s="238">
        <f t="shared" si="54"/>
        <v>3.9</v>
      </c>
      <c r="B111" s="82">
        <v>43608</v>
      </c>
      <c r="C111" s="14" t="s">
        <v>96</v>
      </c>
      <c r="D111" s="14" t="s">
        <v>74</v>
      </c>
      <c r="E111" s="12"/>
      <c r="F111" s="156">
        <v>0</v>
      </c>
      <c r="G111" s="156">
        <v>0</v>
      </c>
      <c r="H111" s="156">
        <v>0</v>
      </c>
      <c r="I111" s="156">
        <v>0</v>
      </c>
      <c r="J111" s="156">
        <v>0</v>
      </c>
      <c r="K111" s="156">
        <f t="shared" si="55"/>
        <v>0</v>
      </c>
      <c r="L111" s="156">
        <v>0</v>
      </c>
      <c r="M111" s="156">
        <v>0</v>
      </c>
      <c r="N111" s="156">
        <v>0</v>
      </c>
      <c r="O111" s="156">
        <v>0</v>
      </c>
      <c r="P111" s="156">
        <v>0</v>
      </c>
      <c r="Q111" s="156">
        <v>0</v>
      </c>
      <c r="R111" s="156">
        <v>0</v>
      </c>
      <c r="S111" s="156">
        <f t="shared" si="56"/>
        <v>0</v>
      </c>
      <c r="T111" s="156">
        <v>0</v>
      </c>
      <c r="U111" s="156">
        <f t="shared" si="57"/>
        <v>0</v>
      </c>
      <c r="V111" s="156">
        <v>0</v>
      </c>
      <c r="W111" s="156">
        <v>0</v>
      </c>
      <c r="X111" s="156">
        <v>0</v>
      </c>
      <c r="Y111" s="156">
        <v>0</v>
      </c>
      <c r="Z111" s="156">
        <v>0</v>
      </c>
      <c r="AA111" s="156">
        <f t="shared" si="58"/>
        <v>0</v>
      </c>
      <c r="AB111" s="156">
        <v>0</v>
      </c>
      <c r="AC111" s="156">
        <v>0</v>
      </c>
      <c r="AD111" s="156">
        <v>0</v>
      </c>
      <c r="AE111" s="156">
        <v>0</v>
      </c>
      <c r="AF111" s="156">
        <v>0</v>
      </c>
      <c r="AG111" s="156">
        <v>0</v>
      </c>
      <c r="AH111" s="156">
        <v>0</v>
      </c>
      <c r="AI111" s="156">
        <v>0</v>
      </c>
      <c r="AJ111" s="156">
        <v>0</v>
      </c>
      <c r="AK111" s="156">
        <v>0</v>
      </c>
      <c r="AL111" s="156">
        <v>0</v>
      </c>
      <c r="AM111" s="156">
        <v>0</v>
      </c>
      <c r="AN111" s="156">
        <v>0</v>
      </c>
      <c r="AO111" s="156">
        <v>0</v>
      </c>
      <c r="AP111" s="156">
        <v>0</v>
      </c>
      <c r="AQ111" s="33">
        <f t="shared" si="59"/>
        <v>0</v>
      </c>
      <c r="AR111" s="113"/>
      <c r="AS111" s="107">
        <v>43608</v>
      </c>
      <c r="AT111" s="1472">
        <v>0.6875</v>
      </c>
      <c r="AU111" s="1473" t="s">
        <v>96</v>
      </c>
      <c r="AV111" s="108">
        <v>10</v>
      </c>
      <c r="AW111" s="90" t="s">
        <v>75</v>
      </c>
      <c r="AX111" s="1473">
        <v>8.6</v>
      </c>
      <c r="AY111" s="1473">
        <v>101</v>
      </c>
      <c r="AZ111" s="1474">
        <v>7</v>
      </c>
      <c r="BA111" s="1473">
        <v>3.9</v>
      </c>
      <c r="BB111" s="1475">
        <v>21.7</v>
      </c>
      <c r="BC111" s="1473">
        <v>761.4</v>
      </c>
      <c r="BD111" s="1475">
        <v>8.24</v>
      </c>
      <c r="BE111" s="108" t="s">
        <v>91</v>
      </c>
      <c r="BF111" s="108" t="s">
        <v>91</v>
      </c>
      <c r="BG111" s="108" t="s">
        <v>91</v>
      </c>
      <c r="BH111" s="109" t="s">
        <v>91</v>
      </c>
      <c r="BI111" s="1476"/>
    </row>
    <row r="112" spans="1:61" ht="15.75" thickBot="1">
      <c r="A112" s="238">
        <f t="shared" si="54"/>
        <v>3.9</v>
      </c>
      <c r="B112" s="35">
        <v>43810</v>
      </c>
      <c r="C112" s="14" t="s">
        <v>96</v>
      </c>
      <c r="D112" s="14" t="s">
        <v>74</v>
      </c>
      <c r="E112" s="12"/>
      <c r="F112" s="156">
        <v>0</v>
      </c>
      <c r="G112" s="156">
        <v>0.26666666666666666</v>
      </c>
      <c r="H112" s="156">
        <v>0</v>
      </c>
      <c r="I112" s="156">
        <v>0</v>
      </c>
      <c r="J112" s="156">
        <v>0</v>
      </c>
      <c r="K112" s="156">
        <f t="shared" si="55"/>
        <v>0</v>
      </c>
      <c r="L112" s="156">
        <v>0</v>
      </c>
      <c r="M112" s="156">
        <v>0</v>
      </c>
      <c r="N112" s="156">
        <v>0</v>
      </c>
      <c r="O112" s="156">
        <v>0</v>
      </c>
      <c r="P112" s="156">
        <v>0</v>
      </c>
      <c r="Q112" s="156">
        <v>0</v>
      </c>
      <c r="R112" s="156">
        <v>0</v>
      </c>
      <c r="S112" s="156">
        <f t="shared" si="56"/>
        <v>0</v>
      </c>
      <c r="T112" s="156">
        <v>0</v>
      </c>
      <c r="U112" s="156">
        <f t="shared" si="57"/>
        <v>0</v>
      </c>
      <c r="V112" s="156">
        <v>0</v>
      </c>
      <c r="W112" s="156">
        <v>0</v>
      </c>
      <c r="X112" s="156">
        <v>0</v>
      </c>
      <c r="Y112" s="156">
        <v>0</v>
      </c>
      <c r="Z112" s="156">
        <v>0</v>
      </c>
      <c r="AA112" s="156">
        <f t="shared" si="58"/>
        <v>0</v>
      </c>
      <c r="AB112" s="156">
        <v>0</v>
      </c>
      <c r="AC112" s="156">
        <v>0</v>
      </c>
      <c r="AD112" s="156">
        <v>0</v>
      </c>
      <c r="AE112" s="156">
        <v>0</v>
      </c>
      <c r="AF112" s="156">
        <v>0</v>
      </c>
      <c r="AG112" s="156">
        <v>0</v>
      </c>
      <c r="AH112" s="156">
        <v>0</v>
      </c>
      <c r="AI112" s="156">
        <v>0</v>
      </c>
      <c r="AJ112" s="156">
        <v>0</v>
      </c>
      <c r="AK112" s="156">
        <v>0</v>
      </c>
      <c r="AL112" s="156">
        <v>0.13333333333333333</v>
      </c>
      <c r="AM112" s="156">
        <v>0</v>
      </c>
      <c r="AN112" s="156">
        <v>0</v>
      </c>
      <c r="AO112" s="156">
        <v>0</v>
      </c>
      <c r="AP112" s="156">
        <v>0</v>
      </c>
      <c r="AQ112" s="33">
        <f t="shared" si="59"/>
        <v>0.4</v>
      </c>
      <c r="AR112" s="113"/>
      <c r="AS112" s="36">
        <v>43810</v>
      </c>
      <c r="AT112" s="88">
        <v>0.60416666666666663</v>
      </c>
      <c r="AU112" s="14" t="s">
        <v>96</v>
      </c>
      <c r="AV112" s="108">
        <v>10</v>
      </c>
      <c r="AW112" s="90" t="s">
        <v>75</v>
      </c>
      <c r="AX112" s="14">
        <v>15.9</v>
      </c>
      <c r="AY112" s="38">
        <v>173</v>
      </c>
      <c r="AZ112" s="39">
        <v>7.04</v>
      </c>
      <c r="BA112" s="14">
        <v>3.9</v>
      </c>
      <c r="BB112" s="40">
        <v>17.600000000000001</v>
      </c>
      <c r="BC112" s="14">
        <v>765.4</v>
      </c>
      <c r="BD112" s="40">
        <v>8.1999999999999993</v>
      </c>
      <c r="BE112" s="14">
        <v>0</v>
      </c>
      <c r="BF112" s="14">
        <v>0</v>
      </c>
      <c r="BG112" s="38">
        <v>2</v>
      </c>
      <c r="BH112" s="86">
        <v>0.5</v>
      </c>
      <c r="BI112" s="42"/>
    </row>
    <row r="113" spans="1:61" ht="15.75" thickBot="1">
      <c r="A113" s="238">
        <f t="shared" si="54"/>
        <v>3.8</v>
      </c>
      <c r="B113" s="35">
        <v>43680</v>
      </c>
      <c r="C113" s="14" t="s">
        <v>86</v>
      </c>
      <c r="D113" s="14" t="s">
        <v>74</v>
      </c>
      <c r="E113" s="12"/>
      <c r="F113" s="156">
        <v>1.4666666666666666</v>
      </c>
      <c r="G113" s="156">
        <v>1.7333333333333334</v>
      </c>
      <c r="H113" s="156">
        <v>0</v>
      </c>
      <c r="I113" s="156">
        <v>3.4666666666666668</v>
      </c>
      <c r="J113" s="156">
        <v>0</v>
      </c>
      <c r="K113" s="156">
        <f t="shared" si="55"/>
        <v>0</v>
      </c>
      <c r="L113" s="156">
        <v>0</v>
      </c>
      <c r="M113" s="156">
        <v>0</v>
      </c>
      <c r="N113" s="156">
        <v>0</v>
      </c>
      <c r="O113" s="156">
        <v>0</v>
      </c>
      <c r="P113" s="156">
        <v>0</v>
      </c>
      <c r="Q113" s="156">
        <v>0</v>
      </c>
      <c r="R113" s="156">
        <v>0</v>
      </c>
      <c r="S113" s="156">
        <f t="shared" si="56"/>
        <v>0.13333333333333333</v>
      </c>
      <c r="T113" s="156">
        <v>0.13333333333333333</v>
      </c>
      <c r="U113" s="156">
        <f t="shared" si="57"/>
        <v>0</v>
      </c>
      <c r="V113" s="156">
        <v>0</v>
      </c>
      <c r="W113" s="156">
        <v>0</v>
      </c>
      <c r="X113" s="156">
        <v>0</v>
      </c>
      <c r="Y113" s="156">
        <v>0</v>
      </c>
      <c r="Z113" s="156">
        <v>0</v>
      </c>
      <c r="AA113" s="156">
        <f t="shared" si="58"/>
        <v>0</v>
      </c>
      <c r="AB113" s="156">
        <v>0</v>
      </c>
      <c r="AC113" s="156">
        <v>0</v>
      </c>
      <c r="AD113" s="156">
        <v>0</v>
      </c>
      <c r="AE113" s="156">
        <v>0</v>
      </c>
      <c r="AF113" s="156">
        <v>0</v>
      </c>
      <c r="AG113" s="156">
        <v>0</v>
      </c>
      <c r="AH113" s="156">
        <v>0</v>
      </c>
      <c r="AI113" s="156">
        <v>0</v>
      </c>
      <c r="AJ113" s="156">
        <v>0</v>
      </c>
      <c r="AK113" s="156">
        <v>0</v>
      </c>
      <c r="AL113" s="156">
        <v>0.53333333333333333</v>
      </c>
      <c r="AM113" s="156">
        <v>0</v>
      </c>
      <c r="AN113" s="156">
        <v>0</v>
      </c>
      <c r="AO113" s="156">
        <v>0</v>
      </c>
      <c r="AP113" s="156">
        <v>0</v>
      </c>
      <c r="AQ113" s="33">
        <f t="shared" si="59"/>
        <v>7.3333333333333339</v>
      </c>
      <c r="AR113" s="113"/>
      <c r="AS113" s="36">
        <v>43680</v>
      </c>
      <c r="AT113" s="88">
        <v>0.42708333333333331</v>
      </c>
      <c r="AU113" s="14" t="s">
        <v>86</v>
      </c>
      <c r="AV113" s="108">
        <v>10</v>
      </c>
      <c r="AW113" s="90" t="s">
        <v>75</v>
      </c>
      <c r="AX113" s="14">
        <v>3.7</v>
      </c>
      <c r="AY113" s="14">
        <v>45</v>
      </c>
      <c r="AZ113" s="39">
        <v>6.96</v>
      </c>
      <c r="BA113" s="14">
        <v>3.8</v>
      </c>
      <c r="BB113" s="40">
        <v>24.5</v>
      </c>
      <c r="BC113" s="14">
        <v>759.5</v>
      </c>
      <c r="BD113" s="40">
        <v>7</v>
      </c>
      <c r="BE113" s="14" t="s">
        <v>91</v>
      </c>
      <c r="BF113" s="14" t="s">
        <v>91</v>
      </c>
      <c r="BG113" s="14">
        <v>0.5</v>
      </c>
      <c r="BH113" s="86">
        <v>0.5</v>
      </c>
      <c r="BI113" s="42"/>
    </row>
    <row r="114" spans="1:61" ht="15.75" thickBot="1">
      <c r="A114" s="238">
        <f t="shared" si="54"/>
        <v>3.6</v>
      </c>
      <c r="B114" s="35">
        <v>43811</v>
      </c>
      <c r="C114" s="14" t="s">
        <v>92</v>
      </c>
      <c r="D114" s="14" t="s">
        <v>74</v>
      </c>
      <c r="E114" s="12"/>
      <c r="F114" s="156">
        <v>0.4</v>
      </c>
      <c r="G114" s="156">
        <v>0.93333333333333335</v>
      </c>
      <c r="H114" s="156">
        <v>1.0666666666666667</v>
      </c>
      <c r="I114" s="156">
        <v>0.13333333333333333</v>
      </c>
      <c r="J114" s="156">
        <v>0</v>
      </c>
      <c r="K114" s="156">
        <f t="shared" si="55"/>
        <v>0</v>
      </c>
      <c r="L114" s="156">
        <v>0</v>
      </c>
      <c r="M114" s="156">
        <v>0</v>
      </c>
      <c r="N114" s="156">
        <v>0</v>
      </c>
      <c r="O114" s="156">
        <v>0</v>
      </c>
      <c r="P114" s="156">
        <v>0</v>
      </c>
      <c r="Q114" s="156">
        <v>0</v>
      </c>
      <c r="R114" s="156">
        <v>0</v>
      </c>
      <c r="S114" s="156">
        <f t="shared" si="56"/>
        <v>1.0666666666666667</v>
      </c>
      <c r="T114" s="156">
        <v>0</v>
      </c>
      <c r="U114" s="156">
        <f t="shared" si="57"/>
        <v>0</v>
      </c>
      <c r="V114" s="156">
        <v>0</v>
      </c>
      <c r="W114" s="156">
        <v>0</v>
      </c>
      <c r="X114" s="156">
        <v>0</v>
      </c>
      <c r="Y114" s="156">
        <v>0</v>
      </c>
      <c r="Z114" s="156">
        <v>0</v>
      </c>
      <c r="AA114" s="156">
        <f t="shared" si="58"/>
        <v>0</v>
      </c>
      <c r="AB114" s="156">
        <v>0</v>
      </c>
      <c r="AC114" s="156">
        <v>0</v>
      </c>
      <c r="AD114" s="156">
        <v>0</v>
      </c>
      <c r="AE114" s="156">
        <v>0</v>
      </c>
      <c r="AF114" s="156">
        <v>0</v>
      </c>
      <c r="AG114" s="156">
        <v>0</v>
      </c>
      <c r="AH114" s="156">
        <v>0</v>
      </c>
      <c r="AI114" s="156">
        <v>0</v>
      </c>
      <c r="AJ114" s="156">
        <v>0</v>
      </c>
      <c r="AK114" s="156">
        <v>0</v>
      </c>
      <c r="AL114" s="156">
        <v>0</v>
      </c>
      <c r="AM114" s="156">
        <v>0</v>
      </c>
      <c r="AN114" s="156">
        <v>0</v>
      </c>
      <c r="AO114" s="156">
        <v>0</v>
      </c>
      <c r="AP114" s="156">
        <v>0</v>
      </c>
      <c r="AQ114" s="33">
        <f t="shared" si="59"/>
        <v>2.5333333333333341</v>
      </c>
      <c r="AR114" s="113"/>
      <c r="AS114" s="36">
        <v>43811</v>
      </c>
      <c r="AT114" s="88">
        <v>0.48958333333333331</v>
      </c>
      <c r="AU114" s="14" t="s">
        <v>92</v>
      </c>
      <c r="AV114" s="108">
        <v>10</v>
      </c>
      <c r="AW114" s="90" t="s">
        <v>75</v>
      </c>
      <c r="AX114" s="14">
        <v>17.899999999999999</v>
      </c>
      <c r="AY114" s="38">
        <v>194</v>
      </c>
      <c r="AZ114" s="39">
        <v>6.63</v>
      </c>
      <c r="BA114" s="14">
        <v>3.6</v>
      </c>
      <c r="BB114" s="40">
        <v>18.100000000000001</v>
      </c>
      <c r="BC114" s="14">
        <v>766.2</v>
      </c>
      <c r="BD114" s="40">
        <v>7.8</v>
      </c>
      <c r="BE114" s="14">
        <v>0</v>
      </c>
      <c r="BF114" s="14">
        <v>0</v>
      </c>
      <c r="BG114" s="38">
        <v>2</v>
      </c>
      <c r="BH114" s="86">
        <v>0.2</v>
      </c>
      <c r="BI114" s="42"/>
    </row>
    <row r="115" spans="1:61" ht="15.75" thickBot="1">
      <c r="A115" s="238">
        <f t="shared" si="54"/>
        <v>3.3</v>
      </c>
      <c r="B115" s="35">
        <v>43609</v>
      </c>
      <c r="C115" s="14" t="s">
        <v>121</v>
      </c>
      <c r="D115" s="14" t="s">
        <v>74</v>
      </c>
      <c r="E115" s="12"/>
      <c r="F115" s="156">
        <v>2.2666666666666666</v>
      </c>
      <c r="G115" s="156">
        <v>0.4</v>
      </c>
      <c r="H115" s="156">
        <v>5.8666666666666663</v>
      </c>
      <c r="I115" s="156">
        <v>0.26666666666666666</v>
      </c>
      <c r="J115" s="156">
        <v>0</v>
      </c>
      <c r="K115" s="156">
        <f t="shared" si="55"/>
        <v>0.53333333333333333</v>
      </c>
      <c r="L115" s="156">
        <v>0</v>
      </c>
      <c r="M115" s="156">
        <v>0.53333333333333333</v>
      </c>
      <c r="N115" s="156">
        <v>0</v>
      </c>
      <c r="O115" s="156">
        <v>0</v>
      </c>
      <c r="P115" s="156">
        <v>0</v>
      </c>
      <c r="Q115" s="156">
        <v>0</v>
      </c>
      <c r="R115" s="156">
        <v>0</v>
      </c>
      <c r="S115" s="156">
        <f t="shared" si="56"/>
        <v>5.8666666666666663</v>
      </c>
      <c r="T115" s="156">
        <v>0</v>
      </c>
      <c r="U115" s="156">
        <f t="shared" si="57"/>
        <v>0</v>
      </c>
      <c r="V115" s="156">
        <v>0</v>
      </c>
      <c r="W115" s="156">
        <v>0</v>
      </c>
      <c r="X115" s="156">
        <v>0</v>
      </c>
      <c r="Y115" s="156">
        <v>0</v>
      </c>
      <c r="Z115" s="156">
        <v>0</v>
      </c>
      <c r="AA115" s="156">
        <f t="shared" si="58"/>
        <v>0</v>
      </c>
      <c r="AB115" s="156">
        <v>0</v>
      </c>
      <c r="AC115" s="156">
        <v>0</v>
      </c>
      <c r="AD115" s="156">
        <v>0</v>
      </c>
      <c r="AE115" s="156">
        <v>0</v>
      </c>
      <c r="AF115" s="156">
        <v>0</v>
      </c>
      <c r="AG115" s="156">
        <v>0</v>
      </c>
      <c r="AH115" s="156">
        <v>0</v>
      </c>
      <c r="AI115" s="156">
        <v>0</v>
      </c>
      <c r="AJ115" s="156">
        <v>0</v>
      </c>
      <c r="AK115" s="156">
        <v>0</v>
      </c>
      <c r="AL115" s="156">
        <v>0</v>
      </c>
      <c r="AM115" s="156">
        <v>0</v>
      </c>
      <c r="AN115" s="156">
        <v>0</v>
      </c>
      <c r="AO115" s="156">
        <v>0</v>
      </c>
      <c r="AP115" s="156">
        <v>0</v>
      </c>
      <c r="AQ115" s="33">
        <f t="shared" si="59"/>
        <v>9.3333333333333357</v>
      </c>
      <c r="AR115" s="113"/>
      <c r="AS115" s="107">
        <v>43609</v>
      </c>
      <c r="AT115" s="1472">
        <v>0.46527777777777773</v>
      </c>
      <c r="AU115" s="1473" t="s">
        <v>121</v>
      </c>
      <c r="AV115" s="108">
        <v>10</v>
      </c>
      <c r="AW115" s="90" t="s">
        <v>75</v>
      </c>
      <c r="AX115" s="1473">
        <v>8.1999999999999993</v>
      </c>
      <c r="AY115" s="1473">
        <v>91</v>
      </c>
      <c r="AZ115" s="1474">
        <v>6.06</v>
      </c>
      <c r="BA115" s="1473">
        <v>3.3</v>
      </c>
      <c r="BB115" s="1475">
        <v>19.3</v>
      </c>
      <c r="BC115" s="1473">
        <v>761.8</v>
      </c>
      <c r="BD115" s="1475">
        <v>7.33</v>
      </c>
      <c r="BE115" s="108" t="s">
        <v>91</v>
      </c>
      <c r="BF115" s="108" t="s">
        <v>91</v>
      </c>
      <c r="BG115" s="108" t="s">
        <v>91</v>
      </c>
      <c r="BH115" s="109" t="s">
        <v>91</v>
      </c>
      <c r="BI115" s="1476"/>
    </row>
    <row r="116" spans="1:61" ht="15.75" thickBot="1">
      <c r="A116" s="238">
        <f t="shared" si="54"/>
        <v>3.3</v>
      </c>
      <c r="B116" s="35">
        <v>43810</v>
      </c>
      <c r="C116" s="14" t="s">
        <v>94</v>
      </c>
      <c r="D116" s="14" t="s">
        <v>74</v>
      </c>
      <c r="E116" s="12"/>
      <c r="F116" s="156">
        <v>0</v>
      </c>
      <c r="G116" s="156">
        <v>0</v>
      </c>
      <c r="H116" s="156">
        <v>0</v>
      </c>
      <c r="I116" s="156">
        <v>0.26666666666666666</v>
      </c>
      <c r="J116" s="156">
        <v>0.13333333333333333</v>
      </c>
      <c r="K116" s="156">
        <f t="shared" si="55"/>
        <v>0.13333333333333333</v>
      </c>
      <c r="L116" s="156">
        <v>0</v>
      </c>
      <c r="M116" s="156">
        <v>0.13333333333333333</v>
      </c>
      <c r="N116" s="156">
        <v>0</v>
      </c>
      <c r="O116" s="156">
        <v>0</v>
      </c>
      <c r="P116" s="156">
        <v>0</v>
      </c>
      <c r="Q116" s="156">
        <v>0</v>
      </c>
      <c r="R116" s="156">
        <v>0</v>
      </c>
      <c r="S116" s="156">
        <f t="shared" si="56"/>
        <v>0</v>
      </c>
      <c r="T116" s="156">
        <v>0</v>
      </c>
      <c r="U116" s="156">
        <f t="shared" si="57"/>
        <v>0</v>
      </c>
      <c r="V116" s="156">
        <v>0</v>
      </c>
      <c r="W116" s="156">
        <v>0</v>
      </c>
      <c r="X116" s="156">
        <v>0</v>
      </c>
      <c r="Y116" s="156">
        <v>0</v>
      </c>
      <c r="Z116" s="156">
        <v>0</v>
      </c>
      <c r="AA116" s="156">
        <f t="shared" si="58"/>
        <v>0</v>
      </c>
      <c r="AB116" s="156">
        <v>0</v>
      </c>
      <c r="AC116" s="156">
        <v>0</v>
      </c>
      <c r="AD116" s="156">
        <v>0</v>
      </c>
      <c r="AE116" s="156">
        <v>0</v>
      </c>
      <c r="AF116" s="156">
        <v>0</v>
      </c>
      <c r="AG116" s="156">
        <v>0</v>
      </c>
      <c r="AH116" s="156">
        <v>0</v>
      </c>
      <c r="AI116" s="156">
        <v>0</v>
      </c>
      <c r="AJ116" s="156">
        <v>0</v>
      </c>
      <c r="AK116" s="156">
        <v>0</v>
      </c>
      <c r="AL116" s="156">
        <v>0</v>
      </c>
      <c r="AM116" s="156">
        <v>0</v>
      </c>
      <c r="AN116" s="156">
        <v>0</v>
      </c>
      <c r="AO116" s="156">
        <v>0</v>
      </c>
      <c r="AP116" s="156">
        <v>0</v>
      </c>
      <c r="AQ116" s="33">
        <f t="shared" si="59"/>
        <v>0.53333333333333333</v>
      </c>
      <c r="AR116" s="113"/>
      <c r="AS116" s="36">
        <v>43810</v>
      </c>
      <c r="AT116" s="88">
        <v>0.60416666666666663</v>
      </c>
      <c r="AU116" s="14" t="s">
        <v>94</v>
      </c>
      <c r="AV116" s="108">
        <v>10</v>
      </c>
      <c r="AW116" s="90" t="s">
        <v>75</v>
      </c>
      <c r="AX116" s="14">
        <v>18.600000000000001</v>
      </c>
      <c r="AY116" s="38">
        <v>199</v>
      </c>
      <c r="AZ116" s="39">
        <v>6.12</v>
      </c>
      <c r="BA116" s="14">
        <v>3.3</v>
      </c>
      <c r="BB116" s="40">
        <v>17.7</v>
      </c>
      <c r="BC116" s="14">
        <v>765.6</v>
      </c>
      <c r="BD116" s="40">
        <v>8.4</v>
      </c>
      <c r="BE116" s="14">
        <v>0</v>
      </c>
      <c r="BF116" s="14">
        <v>0</v>
      </c>
      <c r="BG116" s="38">
        <v>2</v>
      </c>
      <c r="BH116" s="86">
        <v>0.4</v>
      </c>
      <c r="BI116" s="42"/>
    </row>
    <row r="117" spans="1:61" ht="15.75" thickBot="1">
      <c r="A117" s="238">
        <f t="shared" si="54"/>
        <v>3.1</v>
      </c>
      <c r="B117" s="35">
        <v>43643</v>
      </c>
      <c r="C117" s="14" t="s">
        <v>118</v>
      </c>
      <c r="D117" s="14" t="s">
        <v>74</v>
      </c>
      <c r="E117" s="12"/>
      <c r="F117" s="156">
        <v>23.466666666666665</v>
      </c>
      <c r="G117" s="156">
        <v>160.53333333333333</v>
      </c>
      <c r="H117" s="156">
        <v>0.53333333333333333</v>
      </c>
      <c r="I117" s="156">
        <v>87.86666666666666</v>
      </c>
      <c r="J117" s="156">
        <v>1.2</v>
      </c>
      <c r="K117" s="156">
        <f t="shared" si="55"/>
        <v>0</v>
      </c>
      <c r="L117" s="156">
        <v>0</v>
      </c>
      <c r="M117" s="156">
        <v>0</v>
      </c>
      <c r="N117" s="156">
        <v>0</v>
      </c>
      <c r="O117" s="156">
        <v>0</v>
      </c>
      <c r="P117" s="156">
        <v>0</v>
      </c>
      <c r="Q117" s="156">
        <v>0</v>
      </c>
      <c r="R117" s="156">
        <v>0</v>
      </c>
      <c r="S117" s="156">
        <f t="shared" si="56"/>
        <v>0.66666666666666663</v>
      </c>
      <c r="T117" s="156">
        <v>0.13333333333333333</v>
      </c>
      <c r="U117" s="156">
        <f t="shared" si="57"/>
        <v>0</v>
      </c>
      <c r="V117" s="156">
        <v>0</v>
      </c>
      <c r="W117" s="156">
        <v>0</v>
      </c>
      <c r="X117" s="156">
        <v>0</v>
      </c>
      <c r="Y117" s="156">
        <v>0.13333333333333333</v>
      </c>
      <c r="Z117" s="156">
        <v>0</v>
      </c>
      <c r="AA117" s="156">
        <f t="shared" si="58"/>
        <v>2.4</v>
      </c>
      <c r="AB117" s="156">
        <v>0.13333333333333333</v>
      </c>
      <c r="AC117" s="156">
        <v>1.6</v>
      </c>
      <c r="AD117" s="156">
        <v>0</v>
      </c>
      <c r="AE117" s="156">
        <v>0</v>
      </c>
      <c r="AF117" s="156">
        <v>0</v>
      </c>
      <c r="AG117" s="156">
        <v>0</v>
      </c>
      <c r="AH117" s="156">
        <v>0.66666666666666663</v>
      </c>
      <c r="AI117" s="156">
        <v>0</v>
      </c>
      <c r="AJ117" s="156">
        <v>0</v>
      </c>
      <c r="AK117" s="156">
        <v>0</v>
      </c>
      <c r="AL117" s="156">
        <v>0.26666666666666666</v>
      </c>
      <c r="AM117" s="156">
        <v>0</v>
      </c>
      <c r="AN117" s="156">
        <v>0</v>
      </c>
      <c r="AO117" s="156">
        <v>1.7333333333333334</v>
      </c>
      <c r="AP117" s="156">
        <v>0</v>
      </c>
      <c r="AQ117" s="33">
        <f t="shared" si="59"/>
        <v>278.26666666666665</v>
      </c>
      <c r="AR117" s="113"/>
      <c r="AS117" s="107">
        <v>43643</v>
      </c>
      <c r="AT117" s="1472">
        <v>0.46875</v>
      </c>
      <c r="AU117" s="1473" t="s">
        <v>118</v>
      </c>
      <c r="AV117" s="108">
        <v>5</v>
      </c>
      <c r="AW117" s="90" t="s">
        <v>75</v>
      </c>
      <c r="AX117" s="1473">
        <v>3.8</v>
      </c>
      <c r="AY117" s="1473">
        <v>42</v>
      </c>
      <c r="AZ117" s="1474">
        <v>5.61</v>
      </c>
      <c r="BA117" s="1473">
        <v>3.1</v>
      </c>
      <c r="BB117" s="1475">
        <v>20.6</v>
      </c>
      <c r="BC117" s="1473">
        <v>763.1</v>
      </c>
      <c r="BD117" s="1475">
        <v>6.5</v>
      </c>
      <c r="BE117" s="108">
        <v>0</v>
      </c>
      <c r="BF117" s="108">
        <v>0</v>
      </c>
      <c r="BG117" s="108">
        <v>1.5</v>
      </c>
      <c r="BH117" s="109">
        <v>7.0000000000000007E-2</v>
      </c>
      <c r="BI117" s="1476" t="s">
        <v>140</v>
      </c>
    </row>
    <row r="118" spans="1:61" ht="15.75" thickBot="1">
      <c r="A118" s="238">
        <f t="shared" si="54"/>
        <v>3.1</v>
      </c>
      <c r="B118" s="35">
        <v>43759</v>
      </c>
      <c r="C118" s="14" t="s">
        <v>121</v>
      </c>
      <c r="D118" s="14" t="s">
        <v>74</v>
      </c>
      <c r="E118" s="12"/>
      <c r="F118" s="156">
        <v>48.4</v>
      </c>
      <c r="G118" s="156">
        <v>0.66666666666666663</v>
      </c>
      <c r="H118" s="156">
        <v>0</v>
      </c>
      <c r="I118" s="156">
        <v>0.53333333333333333</v>
      </c>
      <c r="J118" s="156">
        <v>0.53333333333333333</v>
      </c>
      <c r="K118" s="156">
        <f t="shared" si="55"/>
        <v>0</v>
      </c>
      <c r="L118" s="156">
        <v>0</v>
      </c>
      <c r="M118" s="156">
        <v>0</v>
      </c>
      <c r="N118" s="156">
        <v>0</v>
      </c>
      <c r="O118" s="156">
        <v>0</v>
      </c>
      <c r="P118" s="156">
        <v>0</v>
      </c>
      <c r="Q118" s="156">
        <v>0</v>
      </c>
      <c r="R118" s="156">
        <v>0</v>
      </c>
      <c r="S118" s="156">
        <f t="shared" si="56"/>
        <v>0</v>
      </c>
      <c r="T118" s="156">
        <v>0</v>
      </c>
      <c r="U118" s="156">
        <f t="shared" si="57"/>
        <v>0</v>
      </c>
      <c r="V118" s="156">
        <v>0</v>
      </c>
      <c r="W118" s="156">
        <v>0</v>
      </c>
      <c r="X118" s="156">
        <v>0</v>
      </c>
      <c r="Y118" s="156">
        <v>0</v>
      </c>
      <c r="Z118" s="156">
        <v>0</v>
      </c>
      <c r="AA118" s="156">
        <f t="shared" si="58"/>
        <v>0</v>
      </c>
      <c r="AB118" s="156">
        <v>0</v>
      </c>
      <c r="AC118" s="156">
        <v>0</v>
      </c>
      <c r="AD118" s="156">
        <v>0</v>
      </c>
      <c r="AE118" s="156">
        <v>0</v>
      </c>
      <c r="AF118" s="156">
        <v>0</v>
      </c>
      <c r="AG118" s="156">
        <v>0</v>
      </c>
      <c r="AH118" s="156">
        <v>0</v>
      </c>
      <c r="AI118" s="156">
        <v>0</v>
      </c>
      <c r="AJ118" s="156">
        <v>0</v>
      </c>
      <c r="AK118" s="156">
        <v>0</v>
      </c>
      <c r="AL118" s="156">
        <v>0</v>
      </c>
      <c r="AM118" s="156">
        <v>0</v>
      </c>
      <c r="AN118" s="156">
        <v>0</v>
      </c>
      <c r="AO118" s="156">
        <v>0</v>
      </c>
      <c r="AP118" s="156">
        <v>0</v>
      </c>
      <c r="AQ118" s="33">
        <f t="shared" si="59"/>
        <v>50.133333333333326</v>
      </c>
      <c r="AR118" s="113"/>
      <c r="AS118" s="36">
        <v>43759</v>
      </c>
      <c r="AT118" s="88">
        <v>0.61458333333333337</v>
      </c>
      <c r="AU118" s="14" t="s">
        <v>121</v>
      </c>
      <c r="AV118" s="108">
        <v>10</v>
      </c>
      <c r="AW118" s="90" t="s">
        <v>75</v>
      </c>
      <c r="AX118" s="14">
        <v>21.6</v>
      </c>
      <c r="AY118" s="14">
        <v>252</v>
      </c>
      <c r="AZ118" s="39">
        <v>5.67</v>
      </c>
      <c r="BA118" s="14">
        <v>3.1</v>
      </c>
      <c r="BB118" s="40">
        <v>22</v>
      </c>
      <c r="BC118" s="14">
        <v>759.6</v>
      </c>
      <c r="BD118" s="40">
        <v>7.6</v>
      </c>
      <c r="BE118" s="14">
        <v>0</v>
      </c>
      <c r="BF118" s="14">
        <v>0</v>
      </c>
      <c r="BG118" s="14">
        <v>1</v>
      </c>
      <c r="BH118" s="86">
        <v>0.4</v>
      </c>
      <c r="BI118" s="42"/>
    </row>
    <row r="119" spans="1:61" ht="15.75" thickBot="1">
      <c r="A119" s="238">
        <f t="shared" si="54"/>
        <v>3</v>
      </c>
      <c r="B119" s="35">
        <v>43608</v>
      </c>
      <c r="C119" s="14" t="s">
        <v>92</v>
      </c>
      <c r="D119" s="14" t="s">
        <v>74</v>
      </c>
      <c r="E119" s="12"/>
      <c r="F119" s="156">
        <v>0</v>
      </c>
      <c r="G119" s="156">
        <v>0.13333333333333333</v>
      </c>
      <c r="H119" s="156">
        <v>0.53333333333333333</v>
      </c>
      <c r="I119" s="156">
        <v>0</v>
      </c>
      <c r="J119" s="156">
        <v>0</v>
      </c>
      <c r="K119" s="156">
        <f t="shared" si="55"/>
        <v>0</v>
      </c>
      <c r="L119" s="156">
        <v>0</v>
      </c>
      <c r="M119" s="156">
        <v>0</v>
      </c>
      <c r="N119" s="156">
        <v>0</v>
      </c>
      <c r="O119" s="156">
        <v>0</v>
      </c>
      <c r="P119" s="156">
        <v>0</v>
      </c>
      <c r="Q119" s="156">
        <v>0</v>
      </c>
      <c r="R119" s="156">
        <v>0</v>
      </c>
      <c r="S119" s="156">
        <f t="shared" si="56"/>
        <v>0.53333333333333333</v>
      </c>
      <c r="T119" s="156">
        <v>0</v>
      </c>
      <c r="U119" s="156">
        <f t="shared" si="57"/>
        <v>0</v>
      </c>
      <c r="V119" s="156">
        <v>0</v>
      </c>
      <c r="W119" s="156">
        <v>0</v>
      </c>
      <c r="X119" s="156">
        <v>0</v>
      </c>
      <c r="Y119" s="156">
        <v>0</v>
      </c>
      <c r="Z119" s="156">
        <v>0</v>
      </c>
      <c r="AA119" s="156">
        <f t="shared" si="58"/>
        <v>0</v>
      </c>
      <c r="AB119" s="156">
        <v>0</v>
      </c>
      <c r="AC119" s="156">
        <v>0</v>
      </c>
      <c r="AD119" s="156">
        <v>0</v>
      </c>
      <c r="AE119" s="156">
        <v>0</v>
      </c>
      <c r="AF119" s="156">
        <v>0</v>
      </c>
      <c r="AG119" s="156">
        <v>0</v>
      </c>
      <c r="AH119" s="156">
        <v>0</v>
      </c>
      <c r="AI119" s="156">
        <v>0</v>
      </c>
      <c r="AJ119" s="156">
        <v>0</v>
      </c>
      <c r="AK119" s="156">
        <v>0</v>
      </c>
      <c r="AL119" s="156">
        <v>0</v>
      </c>
      <c r="AM119" s="156">
        <v>0</v>
      </c>
      <c r="AN119" s="156">
        <v>0</v>
      </c>
      <c r="AO119" s="156">
        <v>0</v>
      </c>
      <c r="AP119" s="156">
        <v>0</v>
      </c>
      <c r="AQ119" s="33">
        <f t="shared" si="59"/>
        <v>0.66666666666666663</v>
      </c>
      <c r="AR119" s="113"/>
      <c r="AS119" s="107">
        <v>43608</v>
      </c>
      <c r="AT119" s="1472">
        <v>0.72222222222222221</v>
      </c>
      <c r="AU119" s="1473" t="s">
        <v>92</v>
      </c>
      <c r="AV119" s="108">
        <v>10</v>
      </c>
      <c r="AW119" s="90" t="s">
        <v>75</v>
      </c>
      <c r="AX119" s="1473">
        <v>10.3</v>
      </c>
      <c r="AY119" s="1473">
        <v>120</v>
      </c>
      <c r="AZ119" s="1474">
        <v>5.53</v>
      </c>
      <c r="BA119" s="1473">
        <v>3</v>
      </c>
      <c r="BB119" s="1475">
        <v>21.1</v>
      </c>
      <c r="BC119" s="1473">
        <v>761.7</v>
      </c>
      <c r="BD119" s="1475">
        <v>8.6199999999999992</v>
      </c>
      <c r="BE119" s="108" t="s">
        <v>91</v>
      </c>
      <c r="BF119" s="108" t="s">
        <v>91</v>
      </c>
      <c r="BG119" s="108" t="s">
        <v>91</v>
      </c>
      <c r="BH119" s="109" t="s">
        <v>91</v>
      </c>
      <c r="BI119" s="1476"/>
    </row>
    <row r="120" spans="1:61" ht="15.75" thickBot="1">
      <c r="A120" s="238">
        <f t="shared" si="54"/>
        <v>2.9</v>
      </c>
      <c r="B120" s="35">
        <v>43726</v>
      </c>
      <c r="C120" s="14" t="s">
        <v>121</v>
      </c>
      <c r="D120" s="14" t="s">
        <v>74</v>
      </c>
      <c r="E120" s="12"/>
      <c r="F120" s="156">
        <v>2.6666666666666665</v>
      </c>
      <c r="G120" s="156">
        <v>0</v>
      </c>
      <c r="H120" s="156">
        <v>0</v>
      </c>
      <c r="I120" s="156">
        <v>0</v>
      </c>
      <c r="J120" s="156">
        <v>0</v>
      </c>
      <c r="K120" s="156">
        <f t="shared" si="55"/>
        <v>0</v>
      </c>
      <c r="L120" s="156">
        <v>0</v>
      </c>
      <c r="M120" s="156">
        <v>0</v>
      </c>
      <c r="N120" s="156">
        <v>0</v>
      </c>
      <c r="O120" s="156">
        <v>0</v>
      </c>
      <c r="P120" s="156">
        <v>0</v>
      </c>
      <c r="Q120" s="156">
        <v>0</v>
      </c>
      <c r="R120" s="156">
        <v>0</v>
      </c>
      <c r="S120" s="156">
        <f t="shared" si="56"/>
        <v>0</v>
      </c>
      <c r="T120" s="156">
        <v>0</v>
      </c>
      <c r="U120" s="156">
        <f t="shared" si="57"/>
        <v>0</v>
      </c>
      <c r="V120" s="156">
        <v>0</v>
      </c>
      <c r="W120" s="156">
        <v>0</v>
      </c>
      <c r="X120" s="156">
        <v>0</v>
      </c>
      <c r="Y120" s="156">
        <v>0</v>
      </c>
      <c r="Z120" s="156">
        <v>0</v>
      </c>
      <c r="AA120" s="156">
        <f t="shared" si="58"/>
        <v>0</v>
      </c>
      <c r="AB120" s="156">
        <v>0</v>
      </c>
      <c r="AC120" s="156">
        <v>0</v>
      </c>
      <c r="AD120" s="156">
        <v>0</v>
      </c>
      <c r="AE120" s="156">
        <v>0</v>
      </c>
      <c r="AF120" s="156">
        <v>0</v>
      </c>
      <c r="AG120" s="156">
        <v>0</v>
      </c>
      <c r="AH120" s="156">
        <v>0</v>
      </c>
      <c r="AI120" s="156">
        <v>0</v>
      </c>
      <c r="AJ120" s="156">
        <v>0</v>
      </c>
      <c r="AK120" s="156">
        <v>0</v>
      </c>
      <c r="AL120" s="156">
        <v>0</v>
      </c>
      <c r="AM120" s="156">
        <v>0</v>
      </c>
      <c r="AN120" s="156">
        <v>0</v>
      </c>
      <c r="AO120" s="156">
        <v>0</v>
      </c>
      <c r="AP120" s="156">
        <v>0</v>
      </c>
      <c r="AQ120" s="33">
        <f t="shared" si="59"/>
        <v>2.6666666666666665</v>
      </c>
      <c r="AR120" s="113"/>
      <c r="AS120" s="36">
        <v>43726</v>
      </c>
      <c r="AT120" s="88">
        <v>0.43402777777777773</v>
      </c>
      <c r="AU120" s="14" t="s">
        <v>121</v>
      </c>
      <c r="AV120" s="108">
        <v>10</v>
      </c>
      <c r="AW120" s="90" t="s">
        <v>75</v>
      </c>
      <c r="AX120" s="14">
        <v>2.5</v>
      </c>
      <c r="AY120" s="14">
        <v>29</v>
      </c>
      <c r="AZ120" s="39">
        <v>5.44</v>
      </c>
      <c r="BA120" s="14">
        <v>2.9</v>
      </c>
      <c r="BB120" s="40">
        <v>20.5</v>
      </c>
      <c r="BC120" s="14">
        <v>759.7</v>
      </c>
      <c r="BD120" s="40">
        <v>6.9</v>
      </c>
      <c r="BE120" s="14">
        <v>0</v>
      </c>
      <c r="BF120" s="14">
        <v>0</v>
      </c>
      <c r="BG120" s="14">
        <v>1</v>
      </c>
      <c r="BH120" s="86">
        <v>0.4</v>
      </c>
      <c r="BI120" s="42"/>
    </row>
    <row r="121" spans="1:61" ht="15.75" thickBot="1">
      <c r="A121" s="238">
        <f t="shared" si="54"/>
        <v>2.7</v>
      </c>
      <c r="B121" s="82">
        <v>43657</v>
      </c>
      <c r="C121" s="14" t="s">
        <v>86</v>
      </c>
      <c r="D121" s="14" t="s">
        <v>74</v>
      </c>
      <c r="E121" s="12"/>
      <c r="F121" s="156">
        <v>0.13333333333333333</v>
      </c>
      <c r="G121" s="156">
        <v>3.0666666666666669</v>
      </c>
      <c r="H121" s="156">
        <v>0</v>
      </c>
      <c r="I121" s="156">
        <v>18.266666666666666</v>
      </c>
      <c r="J121" s="156">
        <v>0</v>
      </c>
      <c r="K121" s="156">
        <f t="shared" si="55"/>
        <v>0.13333333333333333</v>
      </c>
      <c r="L121" s="156">
        <v>0</v>
      </c>
      <c r="M121" s="156">
        <v>0.13333333333333333</v>
      </c>
      <c r="N121" s="156">
        <v>0</v>
      </c>
      <c r="O121" s="156">
        <v>0</v>
      </c>
      <c r="P121" s="156">
        <v>0</v>
      </c>
      <c r="Q121" s="156">
        <v>0</v>
      </c>
      <c r="R121" s="156">
        <v>0</v>
      </c>
      <c r="S121" s="156">
        <f t="shared" si="56"/>
        <v>0</v>
      </c>
      <c r="T121" s="156">
        <v>0</v>
      </c>
      <c r="U121" s="156">
        <f t="shared" si="57"/>
        <v>0</v>
      </c>
      <c r="V121" s="156">
        <v>0</v>
      </c>
      <c r="W121" s="156">
        <v>0</v>
      </c>
      <c r="X121" s="156">
        <v>0</v>
      </c>
      <c r="Y121" s="156">
        <v>0</v>
      </c>
      <c r="Z121" s="156">
        <v>0</v>
      </c>
      <c r="AA121" s="156">
        <f t="shared" si="58"/>
        <v>0</v>
      </c>
      <c r="AB121" s="156">
        <v>0</v>
      </c>
      <c r="AC121" s="156">
        <v>0</v>
      </c>
      <c r="AD121" s="156">
        <v>0</v>
      </c>
      <c r="AE121" s="156">
        <v>0</v>
      </c>
      <c r="AF121" s="156">
        <v>0</v>
      </c>
      <c r="AG121" s="156">
        <v>0</v>
      </c>
      <c r="AH121" s="156">
        <v>0</v>
      </c>
      <c r="AI121" s="156">
        <v>0</v>
      </c>
      <c r="AJ121" s="156">
        <v>0</v>
      </c>
      <c r="AK121" s="156">
        <v>0</v>
      </c>
      <c r="AL121" s="156">
        <v>0.13333333333333333</v>
      </c>
      <c r="AM121" s="156">
        <v>0</v>
      </c>
      <c r="AN121" s="156">
        <v>0.53333333333333333</v>
      </c>
      <c r="AO121" s="156">
        <v>0</v>
      </c>
      <c r="AP121" s="156">
        <v>0</v>
      </c>
      <c r="AQ121" s="33">
        <f t="shared" si="59"/>
        <v>22.266666666666666</v>
      </c>
      <c r="AR121" s="113"/>
      <c r="AS121" s="107">
        <v>43657</v>
      </c>
      <c r="AT121" s="1472">
        <v>0.69444444444444453</v>
      </c>
      <c r="AU121" s="1473" t="s">
        <v>86</v>
      </c>
      <c r="AV121" s="108">
        <v>10</v>
      </c>
      <c r="AW121" s="90" t="s">
        <v>75</v>
      </c>
      <c r="AX121" s="108">
        <v>7.6</v>
      </c>
      <c r="AY121" s="108">
        <v>98</v>
      </c>
      <c r="AZ121" s="110">
        <v>5.13</v>
      </c>
      <c r="BA121" s="108">
        <v>2.7</v>
      </c>
      <c r="BB121" s="111">
        <v>27.6</v>
      </c>
      <c r="BC121" s="108">
        <v>760.2</v>
      </c>
      <c r="BD121" s="111">
        <v>7.3</v>
      </c>
      <c r="BE121" s="108">
        <v>0</v>
      </c>
      <c r="BF121" s="108">
        <v>0</v>
      </c>
      <c r="BG121" s="108">
        <v>1</v>
      </c>
      <c r="BH121" s="109">
        <v>0.6</v>
      </c>
      <c r="BI121" s="1476"/>
    </row>
    <row r="122" spans="1:61" ht="15.75" thickBot="1">
      <c r="A122" s="238">
        <f t="shared" si="54"/>
        <v>2.7</v>
      </c>
      <c r="B122" s="35">
        <v>43793</v>
      </c>
      <c r="C122" s="14" t="s">
        <v>121</v>
      </c>
      <c r="D122" s="14" t="s">
        <v>74</v>
      </c>
      <c r="E122" s="12"/>
      <c r="F122" s="156">
        <v>3.8666666666666667</v>
      </c>
      <c r="G122" s="156">
        <v>2.4</v>
      </c>
      <c r="H122" s="156">
        <v>0</v>
      </c>
      <c r="I122" s="156">
        <v>0</v>
      </c>
      <c r="J122" s="156">
        <v>0</v>
      </c>
      <c r="K122" s="156">
        <f t="shared" si="55"/>
        <v>0</v>
      </c>
      <c r="L122" s="156">
        <v>0</v>
      </c>
      <c r="M122" s="156">
        <v>0</v>
      </c>
      <c r="N122" s="156">
        <v>0</v>
      </c>
      <c r="O122" s="156">
        <v>0</v>
      </c>
      <c r="P122" s="156">
        <v>0</v>
      </c>
      <c r="Q122" s="156">
        <v>0</v>
      </c>
      <c r="R122" s="156">
        <v>0</v>
      </c>
      <c r="S122" s="156">
        <f t="shared" si="56"/>
        <v>0</v>
      </c>
      <c r="T122" s="156">
        <v>0</v>
      </c>
      <c r="U122" s="156">
        <f t="shared" si="57"/>
        <v>0</v>
      </c>
      <c r="V122" s="156">
        <v>0</v>
      </c>
      <c r="W122" s="156">
        <v>0</v>
      </c>
      <c r="X122" s="156">
        <v>0</v>
      </c>
      <c r="Y122" s="156">
        <v>0</v>
      </c>
      <c r="Z122" s="156">
        <v>0</v>
      </c>
      <c r="AA122" s="156">
        <f t="shared" si="58"/>
        <v>0</v>
      </c>
      <c r="AB122" s="156">
        <v>0</v>
      </c>
      <c r="AC122" s="156">
        <v>0</v>
      </c>
      <c r="AD122" s="156">
        <v>0</v>
      </c>
      <c r="AE122" s="156">
        <v>0</v>
      </c>
      <c r="AF122" s="156">
        <v>0</v>
      </c>
      <c r="AG122" s="156">
        <v>0</v>
      </c>
      <c r="AH122" s="156">
        <v>0</v>
      </c>
      <c r="AI122" s="156">
        <v>0</v>
      </c>
      <c r="AJ122" s="156">
        <v>0</v>
      </c>
      <c r="AK122" s="156">
        <v>0</v>
      </c>
      <c r="AL122" s="156">
        <v>0</v>
      </c>
      <c r="AM122" s="156">
        <v>0</v>
      </c>
      <c r="AN122" s="156">
        <v>0</v>
      </c>
      <c r="AO122" s="156">
        <v>0</v>
      </c>
      <c r="AP122" s="156">
        <v>0</v>
      </c>
      <c r="AQ122" s="33">
        <f t="shared" si="59"/>
        <v>6.2666666666666666</v>
      </c>
      <c r="AR122" s="113"/>
      <c r="AS122" s="36">
        <v>43793</v>
      </c>
      <c r="AT122" s="88">
        <v>0.375</v>
      </c>
      <c r="AU122" s="14" t="s">
        <v>121</v>
      </c>
      <c r="AV122" s="108">
        <v>10</v>
      </c>
      <c r="AW122" s="90" t="s">
        <v>75</v>
      </c>
      <c r="AX122" s="14">
        <v>11.9</v>
      </c>
      <c r="AY122" s="14">
        <v>66</v>
      </c>
      <c r="AZ122" s="39">
        <v>5</v>
      </c>
      <c r="BA122" s="14">
        <v>2.7</v>
      </c>
      <c r="BB122" s="40">
        <v>11.1</v>
      </c>
      <c r="BC122" s="14">
        <v>765.5</v>
      </c>
      <c r="BD122" s="40">
        <v>7.4</v>
      </c>
      <c r="BE122" s="14">
        <v>0</v>
      </c>
      <c r="BF122" s="14">
        <v>0</v>
      </c>
      <c r="BG122" s="14">
        <v>1</v>
      </c>
      <c r="BH122" s="86">
        <v>0.4</v>
      </c>
      <c r="BI122" s="42"/>
    </row>
    <row r="123" spans="1:61" ht="15.75" thickBot="1">
      <c r="A123" s="238">
        <f t="shared" si="54"/>
        <v>2.6</v>
      </c>
      <c r="B123" s="35">
        <v>43791</v>
      </c>
      <c r="C123" s="14" t="s">
        <v>86</v>
      </c>
      <c r="D123" s="14" t="s">
        <v>74</v>
      </c>
      <c r="E123" s="12"/>
      <c r="F123" s="156">
        <v>47.333333333333336</v>
      </c>
      <c r="G123" s="156">
        <v>230.4</v>
      </c>
      <c r="H123" s="156">
        <v>1.2</v>
      </c>
      <c r="I123" s="156">
        <v>0</v>
      </c>
      <c r="J123" s="156">
        <v>0</v>
      </c>
      <c r="K123" s="156">
        <f t="shared" si="55"/>
        <v>18.133333333333333</v>
      </c>
      <c r="L123" s="156">
        <v>0</v>
      </c>
      <c r="M123" s="156">
        <v>0.13333333333333333</v>
      </c>
      <c r="N123" s="156">
        <v>0</v>
      </c>
      <c r="O123" s="156">
        <v>0</v>
      </c>
      <c r="P123" s="156">
        <v>18</v>
      </c>
      <c r="Q123" s="156">
        <v>0</v>
      </c>
      <c r="R123" s="156">
        <v>0</v>
      </c>
      <c r="S123" s="156">
        <f t="shared" si="56"/>
        <v>1.2</v>
      </c>
      <c r="T123" s="156">
        <v>0</v>
      </c>
      <c r="U123" s="156">
        <f t="shared" si="57"/>
        <v>0</v>
      </c>
      <c r="V123" s="156">
        <v>0</v>
      </c>
      <c r="W123" s="156">
        <v>0</v>
      </c>
      <c r="X123" s="156">
        <v>0</v>
      </c>
      <c r="Y123" s="156">
        <v>0</v>
      </c>
      <c r="Z123" s="156">
        <v>0</v>
      </c>
      <c r="AA123" s="156">
        <f t="shared" si="58"/>
        <v>0</v>
      </c>
      <c r="AB123" s="156">
        <v>0</v>
      </c>
      <c r="AC123" s="156">
        <v>0</v>
      </c>
      <c r="AD123" s="156">
        <v>0</v>
      </c>
      <c r="AE123" s="156">
        <v>0</v>
      </c>
      <c r="AF123" s="156">
        <v>0</v>
      </c>
      <c r="AG123" s="156">
        <v>0</v>
      </c>
      <c r="AH123" s="156">
        <v>0</v>
      </c>
      <c r="AI123" s="156">
        <v>0</v>
      </c>
      <c r="AJ123" s="156">
        <v>0</v>
      </c>
      <c r="AK123" s="156">
        <v>0</v>
      </c>
      <c r="AL123" s="156">
        <v>0</v>
      </c>
      <c r="AM123" s="156">
        <v>0</v>
      </c>
      <c r="AN123" s="156">
        <v>0</v>
      </c>
      <c r="AO123" s="156">
        <v>0</v>
      </c>
      <c r="AP123" s="156">
        <v>0</v>
      </c>
      <c r="AQ123" s="33">
        <f t="shared" si="59"/>
        <v>297.06666666666666</v>
      </c>
      <c r="AR123" s="113"/>
      <c r="AS123" s="36">
        <v>43791</v>
      </c>
      <c r="AT123" s="88">
        <v>0.69444444444444453</v>
      </c>
      <c r="AU123" s="14" t="s">
        <v>86</v>
      </c>
      <c r="AV123" s="108">
        <v>10</v>
      </c>
      <c r="AW123" s="90" t="s">
        <v>75</v>
      </c>
      <c r="AX123" s="14">
        <v>13.2</v>
      </c>
      <c r="AY123" s="14">
        <v>128</v>
      </c>
      <c r="AZ123" s="39">
        <v>4.38</v>
      </c>
      <c r="BA123" s="14">
        <v>2.6</v>
      </c>
      <c r="BB123" s="40">
        <v>18.100000000000001</v>
      </c>
      <c r="BC123" s="14">
        <v>765.1</v>
      </c>
      <c r="BD123" s="40">
        <v>7.5</v>
      </c>
      <c r="BE123" s="14">
        <v>0</v>
      </c>
      <c r="BF123" s="14">
        <v>0</v>
      </c>
      <c r="BG123" s="14">
        <v>1</v>
      </c>
      <c r="BH123" s="86">
        <v>0.4</v>
      </c>
      <c r="BI123" s="42"/>
    </row>
    <row r="124" spans="1:61" ht="15.75" thickBot="1">
      <c r="A124" s="238">
        <f t="shared" si="54"/>
        <v>2.2000000000000002</v>
      </c>
      <c r="B124" s="35">
        <v>43811</v>
      </c>
      <c r="C124" s="14" t="s">
        <v>121</v>
      </c>
      <c r="D124" s="14" t="s">
        <v>74</v>
      </c>
      <c r="E124" s="12"/>
      <c r="F124" s="156">
        <v>4</v>
      </c>
      <c r="G124" s="156">
        <v>0.53333333333333333</v>
      </c>
      <c r="H124" s="156">
        <v>0</v>
      </c>
      <c r="I124" s="156">
        <v>0</v>
      </c>
      <c r="J124" s="156">
        <v>0</v>
      </c>
      <c r="K124" s="156">
        <f t="shared" si="55"/>
        <v>0</v>
      </c>
      <c r="L124" s="156">
        <v>0</v>
      </c>
      <c r="M124" s="156">
        <v>0</v>
      </c>
      <c r="N124" s="156">
        <v>0</v>
      </c>
      <c r="O124" s="156">
        <v>0</v>
      </c>
      <c r="P124" s="156">
        <v>0</v>
      </c>
      <c r="Q124" s="156">
        <v>0</v>
      </c>
      <c r="R124" s="156">
        <v>0</v>
      </c>
      <c r="S124" s="156">
        <f t="shared" si="56"/>
        <v>0</v>
      </c>
      <c r="T124" s="156">
        <v>0</v>
      </c>
      <c r="U124" s="156">
        <f t="shared" si="57"/>
        <v>0</v>
      </c>
      <c r="V124" s="156">
        <v>0</v>
      </c>
      <c r="W124" s="156">
        <v>0</v>
      </c>
      <c r="X124" s="156">
        <v>0</v>
      </c>
      <c r="Y124" s="156">
        <v>0</v>
      </c>
      <c r="Z124" s="156">
        <v>0</v>
      </c>
      <c r="AA124" s="156">
        <f t="shared" si="58"/>
        <v>0</v>
      </c>
      <c r="AB124" s="156">
        <v>0</v>
      </c>
      <c r="AC124" s="156">
        <v>0</v>
      </c>
      <c r="AD124" s="156">
        <v>0</v>
      </c>
      <c r="AE124" s="156">
        <v>0</v>
      </c>
      <c r="AF124" s="156">
        <v>0</v>
      </c>
      <c r="AG124" s="156">
        <v>0</v>
      </c>
      <c r="AH124" s="156">
        <v>0</v>
      </c>
      <c r="AI124" s="156">
        <v>0</v>
      </c>
      <c r="AJ124" s="156">
        <v>0</v>
      </c>
      <c r="AK124" s="156">
        <v>0</v>
      </c>
      <c r="AL124" s="156">
        <v>0</v>
      </c>
      <c r="AM124" s="156">
        <v>0</v>
      </c>
      <c r="AN124" s="156">
        <v>0</v>
      </c>
      <c r="AO124" s="156">
        <v>0</v>
      </c>
      <c r="AP124" s="156">
        <v>0</v>
      </c>
      <c r="AQ124" s="33">
        <f t="shared" si="59"/>
        <v>4.5333333333333332</v>
      </c>
      <c r="AR124" s="113"/>
      <c r="AS124" s="36">
        <v>43811</v>
      </c>
      <c r="AT124" s="88">
        <v>0.46180555555555558</v>
      </c>
      <c r="AU124" s="14" t="s">
        <v>121</v>
      </c>
      <c r="AV124" s="108">
        <v>10</v>
      </c>
      <c r="AW124" s="90" t="s">
        <v>75</v>
      </c>
      <c r="AX124" s="14">
        <v>18.2</v>
      </c>
      <c r="AY124" s="38">
        <v>187</v>
      </c>
      <c r="AZ124" s="39">
        <v>4.0999999999999996</v>
      </c>
      <c r="BA124" s="14">
        <v>2.2000000000000002</v>
      </c>
      <c r="BB124" s="40">
        <v>16.5</v>
      </c>
      <c r="BC124" s="14">
        <v>766.7</v>
      </c>
      <c r="BD124" s="40">
        <v>7.2</v>
      </c>
      <c r="BE124" s="14">
        <v>0</v>
      </c>
      <c r="BF124" s="14">
        <v>0</v>
      </c>
      <c r="BG124" s="38">
        <v>2</v>
      </c>
      <c r="BH124" s="86">
        <v>0.7</v>
      </c>
      <c r="BI124" s="42"/>
    </row>
    <row r="125" spans="1:61">
      <c r="A125" s="238">
        <f t="shared" si="54"/>
        <v>2.1</v>
      </c>
      <c r="B125" s="35">
        <v>43608</v>
      </c>
      <c r="C125" s="14" t="s">
        <v>89</v>
      </c>
      <c r="D125" s="14" t="s">
        <v>74</v>
      </c>
      <c r="E125" s="12"/>
      <c r="F125" s="156">
        <v>0</v>
      </c>
      <c r="G125" s="156">
        <v>0</v>
      </c>
      <c r="H125" s="156">
        <v>2.1333333333333333</v>
      </c>
      <c r="I125" s="156">
        <v>0.13333333333333333</v>
      </c>
      <c r="J125" s="156">
        <v>0</v>
      </c>
      <c r="K125" s="156">
        <f t="shared" si="55"/>
        <v>0</v>
      </c>
      <c r="L125" s="156">
        <v>0</v>
      </c>
      <c r="M125" s="156">
        <v>0</v>
      </c>
      <c r="N125" s="156">
        <v>0</v>
      </c>
      <c r="O125" s="156">
        <v>0</v>
      </c>
      <c r="P125" s="156">
        <v>0</v>
      </c>
      <c r="Q125" s="156">
        <v>0</v>
      </c>
      <c r="R125" s="156">
        <v>0</v>
      </c>
      <c r="S125" s="156">
        <f t="shared" si="56"/>
        <v>2.1333333333333333</v>
      </c>
      <c r="T125" s="156">
        <v>0</v>
      </c>
      <c r="U125" s="156">
        <f t="shared" si="57"/>
        <v>0</v>
      </c>
      <c r="V125" s="156">
        <v>0</v>
      </c>
      <c r="W125" s="156">
        <v>0</v>
      </c>
      <c r="X125" s="156">
        <v>0</v>
      </c>
      <c r="Y125" s="156">
        <v>0</v>
      </c>
      <c r="Z125" s="156">
        <v>0</v>
      </c>
      <c r="AA125" s="156">
        <f t="shared" si="58"/>
        <v>0</v>
      </c>
      <c r="AB125" s="156">
        <v>0</v>
      </c>
      <c r="AC125" s="156">
        <v>0</v>
      </c>
      <c r="AD125" s="156">
        <v>0</v>
      </c>
      <c r="AE125" s="156">
        <v>0</v>
      </c>
      <c r="AF125" s="156">
        <v>0</v>
      </c>
      <c r="AG125" s="156">
        <v>0</v>
      </c>
      <c r="AH125" s="156">
        <v>0</v>
      </c>
      <c r="AI125" s="156">
        <v>0</v>
      </c>
      <c r="AJ125" s="156">
        <v>0</v>
      </c>
      <c r="AK125" s="156">
        <v>0</v>
      </c>
      <c r="AL125" s="156">
        <v>0</v>
      </c>
      <c r="AM125" s="156">
        <v>0</v>
      </c>
      <c r="AN125" s="156">
        <v>0</v>
      </c>
      <c r="AO125" s="156">
        <v>0</v>
      </c>
      <c r="AP125" s="156">
        <v>0</v>
      </c>
      <c r="AQ125" s="33">
        <f t="shared" si="59"/>
        <v>2.2666666666666671</v>
      </c>
      <c r="AR125" s="113"/>
      <c r="AS125" s="107">
        <v>43608</v>
      </c>
      <c r="AT125" s="1472">
        <v>0.71180555555555547</v>
      </c>
      <c r="AU125" s="1473" t="s">
        <v>89</v>
      </c>
      <c r="AV125" s="108">
        <v>10</v>
      </c>
      <c r="AW125" s="90" t="s">
        <v>75</v>
      </c>
      <c r="AX125" s="1473">
        <v>13.8</v>
      </c>
      <c r="AY125" s="1473">
        <v>157</v>
      </c>
      <c r="AZ125" s="1474">
        <v>3.9220000000000002</v>
      </c>
      <c r="BA125" s="1473">
        <v>2.1</v>
      </c>
      <c r="BB125" s="1475">
        <v>21.6</v>
      </c>
      <c r="BC125" s="1473">
        <v>761.8</v>
      </c>
      <c r="BD125" s="1475">
        <v>8.84</v>
      </c>
      <c r="BE125" s="108" t="s">
        <v>91</v>
      </c>
      <c r="BF125" s="108" t="s">
        <v>91</v>
      </c>
      <c r="BG125" s="108" t="s">
        <v>91</v>
      </c>
      <c r="BH125" s="109" t="s">
        <v>91</v>
      </c>
      <c r="BI125" s="1476"/>
    </row>
    <row r="126" spans="1:61" s="13" customFormat="1" ht="19.5" thickBot="1">
      <c r="A126" s="178"/>
      <c r="B126" s="170"/>
      <c r="C126" s="214" t="s">
        <v>219</v>
      </c>
      <c r="D126" s="1530"/>
      <c r="E126" s="1531">
        <v>0</v>
      </c>
      <c r="F126" s="215">
        <f t="shared" ref="F126:AP126" si="60">AVERAGE(F103:F125)</f>
        <v>10.13913043478261</v>
      </c>
      <c r="G126" s="215">
        <f t="shared" si="60"/>
        <v>18.544927536231885</v>
      </c>
      <c r="H126" s="215">
        <f t="shared" si="60"/>
        <v>0.8057971014492753</v>
      </c>
      <c r="I126" s="215">
        <f t="shared" si="60"/>
        <v>12.063768115942031</v>
      </c>
      <c r="J126" s="241">
        <f t="shared" si="60"/>
        <v>0.1971014492753623</v>
      </c>
      <c r="K126" s="241"/>
      <c r="L126" s="241">
        <f t="shared" si="60"/>
        <v>2.8985507246376815E-2</v>
      </c>
      <c r="M126" s="241">
        <f t="shared" si="60"/>
        <v>0.23768115942028989</v>
      </c>
      <c r="N126" s="241">
        <f t="shared" si="60"/>
        <v>5.7971014492753624E-3</v>
      </c>
      <c r="O126" s="241">
        <f t="shared" si="60"/>
        <v>3.4782608695652174E-2</v>
      </c>
      <c r="P126" s="241">
        <f t="shared" si="60"/>
        <v>0.7884057971014492</v>
      </c>
      <c r="Q126" s="241">
        <f t="shared" si="60"/>
        <v>0</v>
      </c>
      <c r="R126" s="241">
        <f t="shared" si="60"/>
        <v>5.7971014492753624E-3</v>
      </c>
      <c r="S126" s="241"/>
      <c r="T126" s="241">
        <f t="shared" si="60"/>
        <v>3.4782608695652174E-2</v>
      </c>
      <c r="U126" s="241"/>
      <c r="V126" s="241">
        <f t="shared" si="60"/>
        <v>5.7971014492753624E-3</v>
      </c>
      <c r="W126" s="241">
        <f t="shared" si="60"/>
        <v>0.10434782608695652</v>
      </c>
      <c r="X126" s="241">
        <f t="shared" si="60"/>
        <v>0</v>
      </c>
      <c r="Y126" s="241">
        <f t="shared" si="60"/>
        <v>9.855072463768115E-2</v>
      </c>
      <c r="Z126" s="241">
        <f t="shared" si="60"/>
        <v>1.7391304347826087E-2</v>
      </c>
      <c r="AA126" s="241"/>
      <c r="AB126" s="241">
        <f t="shared" si="60"/>
        <v>1.1594202898550725E-2</v>
      </c>
      <c r="AC126" s="241">
        <f t="shared" si="60"/>
        <v>6.9565217391304349E-2</v>
      </c>
      <c r="AD126" s="241">
        <f t="shared" si="60"/>
        <v>0</v>
      </c>
      <c r="AE126" s="241">
        <f t="shared" si="60"/>
        <v>0</v>
      </c>
      <c r="AF126" s="241">
        <f t="shared" si="60"/>
        <v>0</v>
      </c>
      <c r="AG126" s="241">
        <f t="shared" si="60"/>
        <v>0</v>
      </c>
      <c r="AH126" s="241">
        <f t="shared" si="60"/>
        <v>3.4782608695652174E-2</v>
      </c>
      <c r="AI126" s="241">
        <f t="shared" si="60"/>
        <v>5.7971014492753624E-3</v>
      </c>
      <c r="AJ126" s="241">
        <f t="shared" si="60"/>
        <v>0</v>
      </c>
      <c r="AK126" s="241">
        <f t="shared" si="60"/>
        <v>0</v>
      </c>
      <c r="AL126" s="241">
        <f t="shared" si="60"/>
        <v>6.9565217391304349E-2</v>
      </c>
      <c r="AM126" s="241">
        <f t="shared" si="60"/>
        <v>0</v>
      </c>
      <c r="AN126" s="241">
        <f t="shared" si="60"/>
        <v>2.318840579710145E-2</v>
      </c>
      <c r="AO126" s="241">
        <f t="shared" si="60"/>
        <v>7.5362318840579715E-2</v>
      </c>
      <c r="AP126" s="241">
        <f t="shared" si="60"/>
        <v>0</v>
      </c>
      <c r="AQ126" s="735">
        <f>SUM(AQ103:AQ125)</f>
        <v>998.26666666666665</v>
      </c>
      <c r="AR126" s="163"/>
      <c r="AS126" s="220"/>
      <c r="AT126" s="1592"/>
      <c r="AU126" s="1593"/>
      <c r="AV126" s="174"/>
      <c r="AW126" s="175"/>
      <c r="AX126" s="1593"/>
      <c r="AY126" s="1593"/>
      <c r="AZ126" s="1594"/>
      <c r="BA126" s="1593"/>
      <c r="BB126" s="1595"/>
      <c r="BC126" s="1593"/>
      <c r="BD126" s="1595"/>
      <c r="BE126" s="174"/>
      <c r="BF126" s="174"/>
      <c r="BG126" s="174"/>
      <c r="BH126" s="221"/>
      <c r="BI126" s="1596"/>
    </row>
    <row r="127" spans="1:61" s="13" customFormat="1" ht="15.75" thickBot="1">
      <c r="A127" s="178"/>
      <c r="B127" s="170"/>
      <c r="C127" s="160"/>
      <c r="D127" s="160"/>
      <c r="E127" s="161"/>
      <c r="F127" s="171"/>
      <c r="G127" s="171"/>
      <c r="H127" s="171"/>
      <c r="I127" s="171"/>
      <c r="J127" s="171"/>
      <c r="K127" s="171"/>
      <c r="L127" s="171"/>
      <c r="M127" s="171"/>
      <c r="N127" s="171"/>
      <c r="O127" s="171"/>
      <c r="P127" s="171"/>
      <c r="Q127" s="171"/>
      <c r="R127" s="171"/>
      <c r="S127" s="171"/>
      <c r="T127" s="171"/>
      <c r="U127" s="171"/>
      <c r="V127" s="171"/>
      <c r="W127" s="171"/>
      <c r="X127" s="171"/>
      <c r="Y127" s="171"/>
      <c r="Z127" s="171"/>
      <c r="AA127" s="171"/>
      <c r="AB127" s="171"/>
      <c r="AC127" s="171"/>
      <c r="AD127" s="171"/>
      <c r="AE127" s="171"/>
      <c r="AF127" s="171"/>
      <c r="AG127" s="171"/>
      <c r="AH127" s="171"/>
      <c r="AI127" s="171"/>
      <c r="AJ127" s="171"/>
      <c r="AK127" s="171"/>
      <c r="AL127" s="171"/>
      <c r="AM127" s="171"/>
      <c r="AN127" s="171"/>
      <c r="AO127" s="171"/>
      <c r="AP127" s="171"/>
      <c r="AQ127" s="171"/>
      <c r="AR127" s="163"/>
      <c r="AS127" s="220"/>
      <c r="AT127" s="1592"/>
      <c r="AU127" s="1593"/>
      <c r="AV127" s="174"/>
      <c r="AW127" s="175"/>
      <c r="AX127" s="1593"/>
      <c r="AY127" s="1593"/>
      <c r="AZ127" s="1594"/>
      <c r="BA127" s="1593"/>
      <c r="BB127" s="1595"/>
      <c r="BC127" s="1593"/>
      <c r="BD127" s="1595"/>
      <c r="BE127" s="174"/>
      <c r="BF127" s="174"/>
      <c r="BG127" s="174"/>
      <c r="BH127" s="221"/>
      <c r="BI127" s="1596"/>
    </row>
    <row r="128" spans="1:61" ht="15.75" thickBot="1">
      <c r="A128" s="238">
        <f t="shared" ref="A128:A147" si="61">BA128</f>
        <v>1.7</v>
      </c>
      <c r="B128" s="35">
        <v>43539</v>
      </c>
      <c r="C128" s="14" t="s">
        <v>89</v>
      </c>
      <c r="D128" s="14" t="s">
        <v>74</v>
      </c>
      <c r="E128" s="12"/>
      <c r="F128" s="156">
        <v>24</v>
      </c>
      <c r="G128" s="156">
        <v>0.13333333333333333</v>
      </c>
      <c r="H128" s="156">
        <v>30.266666666666666</v>
      </c>
      <c r="I128" s="156">
        <v>250.53333333333333</v>
      </c>
      <c r="J128" s="156">
        <v>0</v>
      </c>
      <c r="K128" s="156">
        <f t="shared" ref="K128:K156" si="62">SUM(L128:Q128)</f>
        <v>1.6</v>
      </c>
      <c r="L128" s="156">
        <v>0</v>
      </c>
      <c r="M128" s="156">
        <v>1.0666666666666667</v>
      </c>
      <c r="N128" s="156">
        <v>0.53333333333333333</v>
      </c>
      <c r="O128" s="156">
        <v>0</v>
      </c>
      <c r="P128" s="156">
        <v>0</v>
      </c>
      <c r="Q128" s="156">
        <v>0</v>
      </c>
      <c r="R128" s="156">
        <v>0</v>
      </c>
      <c r="S128" s="156">
        <f t="shared" ref="S128:S156" si="63">H128+T128</f>
        <v>30.266666666666666</v>
      </c>
      <c r="T128" s="156">
        <v>0</v>
      </c>
      <c r="U128" s="156">
        <f t="shared" ref="U128:U156" si="64">SUM(V128:X128)</f>
        <v>0</v>
      </c>
      <c r="V128" s="156">
        <v>0</v>
      </c>
      <c r="W128" s="156">
        <v>0</v>
      </c>
      <c r="X128" s="156">
        <v>0</v>
      </c>
      <c r="Y128" s="156">
        <v>0</v>
      </c>
      <c r="Z128" s="156">
        <v>0</v>
      </c>
      <c r="AA128" s="156">
        <f t="shared" ref="AA128:AA156" si="65">SUM(AB128:AJ128)</f>
        <v>0</v>
      </c>
      <c r="AB128" s="156">
        <v>0</v>
      </c>
      <c r="AC128" s="156">
        <v>0</v>
      </c>
      <c r="AD128" s="156">
        <v>0</v>
      </c>
      <c r="AE128" s="156">
        <v>0</v>
      </c>
      <c r="AF128" s="156">
        <v>0</v>
      </c>
      <c r="AG128" s="156">
        <v>0</v>
      </c>
      <c r="AH128" s="156">
        <v>0</v>
      </c>
      <c r="AI128" s="156">
        <v>0</v>
      </c>
      <c r="AJ128" s="156">
        <v>0</v>
      </c>
      <c r="AK128" s="156">
        <v>0</v>
      </c>
      <c r="AL128" s="156">
        <v>0</v>
      </c>
      <c r="AM128" s="156">
        <v>0</v>
      </c>
      <c r="AN128" s="156">
        <v>0</v>
      </c>
      <c r="AO128" s="156">
        <v>0</v>
      </c>
      <c r="AP128" s="156">
        <v>0</v>
      </c>
      <c r="AQ128" s="33">
        <f t="shared" ref="AQ128:AQ147" si="66">SUM(F128:AP128)-AA128-K128-U128-S128</f>
        <v>306.53333333333336</v>
      </c>
      <c r="AR128" s="113"/>
      <c r="AS128" s="36">
        <v>43539</v>
      </c>
      <c r="AT128" s="88">
        <v>0.63194444444444442</v>
      </c>
      <c r="AU128" s="14" t="s">
        <v>89</v>
      </c>
      <c r="AV128" s="38">
        <v>10</v>
      </c>
      <c r="AW128" s="90" t="s">
        <v>75</v>
      </c>
      <c r="AX128" s="14">
        <v>10.78</v>
      </c>
      <c r="AY128" s="14">
        <v>123.3</v>
      </c>
      <c r="AZ128" s="39">
        <v>3.2109999999999999</v>
      </c>
      <c r="BA128" s="14">
        <v>1.7</v>
      </c>
      <c r="BB128" s="40">
        <v>21</v>
      </c>
      <c r="BC128" s="14">
        <v>763.8</v>
      </c>
      <c r="BD128" s="40">
        <v>7.81</v>
      </c>
      <c r="BE128" s="14">
        <v>0</v>
      </c>
      <c r="BF128" s="14">
        <v>0</v>
      </c>
      <c r="BG128" s="37" t="s">
        <v>91</v>
      </c>
      <c r="BH128" s="41" t="s">
        <v>91</v>
      </c>
      <c r="BI128" s="42"/>
    </row>
    <row r="129" spans="1:61" ht="15.75" thickBot="1">
      <c r="A129" s="238">
        <f t="shared" si="61"/>
        <v>1.7</v>
      </c>
      <c r="B129" s="35">
        <v>43811</v>
      </c>
      <c r="C129" s="14" t="s">
        <v>89</v>
      </c>
      <c r="D129" s="14" t="s">
        <v>74</v>
      </c>
      <c r="E129" s="12"/>
      <c r="F129" s="156">
        <v>0.13333333333333333</v>
      </c>
      <c r="G129" s="156">
        <v>0.4</v>
      </c>
      <c r="H129" s="156">
        <v>0.13333333333333333</v>
      </c>
      <c r="I129" s="156">
        <v>0</v>
      </c>
      <c r="J129" s="156">
        <v>0</v>
      </c>
      <c r="K129" s="156">
        <f t="shared" si="62"/>
        <v>0</v>
      </c>
      <c r="L129" s="156">
        <v>0</v>
      </c>
      <c r="M129" s="156">
        <v>0</v>
      </c>
      <c r="N129" s="156">
        <v>0</v>
      </c>
      <c r="O129" s="156">
        <v>0</v>
      </c>
      <c r="P129" s="156">
        <v>0</v>
      </c>
      <c r="Q129" s="156">
        <v>0</v>
      </c>
      <c r="R129" s="156">
        <v>0</v>
      </c>
      <c r="S129" s="156">
        <f t="shared" si="63"/>
        <v>0.13333333333333333</v>
      </c>
      <c r="T129" s="156">
        <v>0</v>
      </c>
      <c r="U129" s="156">
        <f t="shared" si="64"/>
        <v>0</v>
      </c>
      <c r="V129" s="156">
        <v>0</v>
      </c>
      <c r="W129" s="156">
        <v>0</v>
      </c>
      <c r="X129" s="156">
        <v>0</v>
      </c>
      <c r="Y129" s="156">
        <v>0</v>
      </c>
      <c r="Z129" s="156">
        <v>0</v>
      </c>
      <c r="AA129" s="156">
        <f t="shared" si="65"/>
        <v>0</v>
      </c>
      <c r="AB129" s="156">
        <v>0</v>
      </c>
      <c r="AC129" s="156">
        <v>0</v>
      </c>
      <c r="AD129" s="156">
        <v>0</v>
      </c>
      <c r="AE129" s="156">
        <v>0</v>
      </c>
      <c r="AF129" s="156">
        <v>0</v>
      </c>
      <c r="AG129" s="156">
        <v>0</v>
      </c>
      <c r="AH129" s="156">
        <v>0</v>
      </c>
      <c r="AI129" s="156">
        <v>0</v>
      </c>
      <c r="AJ129" s="156">
        <v>0</v>
      </c>
      <c r="AK129" s="156">
        <v>0</v>
      </c>
      <c r="AL129" s="156">
        <v>0</v>
      </c>
      <c r="AM129" s="156">
        <v>0</v>
      </c>
      <c r="AN129" s="156">
        <v>0</v>
      </c>
      <c r="AO129" s="156">
        <v>0</v>
      </c>
      <c r="AP129" s="156">
        <v>0</v>
      </c>
      <c r="AQ129" s="33">
        <f t="shared" si="66"/>
        <v>0.66666666666666663</v>
      </c>
      <c r="AR129" s="113"/>
      <c r="AS129" s="36">
        <v>43811</v>
      </c>
      <c r="AT129" s="88">
        <v>0.47569444444444442</v>
      </c>
      <c r="AU129" s="14" t="s">
        <v>89</v>
      </c>
      <c r="AV129" s="108">
        <v>10</v>
      </c>
      <c r="AW129" s="90" t="s">
        <v>75</v>
      </c>
      <c r="AX129" s="14">
        <v>18.399999999999999</v>
      </c>
      <c r="AY129" s="38">
        <v>198</v>
      </c>
      <c r="AZ129" s="39">
        <v>3.18</v>
      </c>
      <c r="BA129" s="14">
        <v>1.7</v>
      </c>
      <c r="BB129" s="40">
        <v>18.899999999999999</v>
      </c>
      <c r="BC129" s="14">
        <v>766.5</v>
      </c>
      <c r="BD129" s="40">
        <v>8.1999999999999993</v>
      </c>
      <c r="BE129" s="14">
        <v>0</v>
      </c>
      <c r="BF129" s="14">
        <v>0</v>
      </c>
      <c r="BG129" s="38">
        <v>2</v>
      </c>
      <c r="BH129" s="86">
        <v>0.25</v>
      </c>
      <c r="BI129" s="42"/>
    </row>
    <row r="130" spans="1:61" ht="15.75" thickBot="1">
      <c r="A130" s="238">
        <f t="shared" si="61"/>
        <v>1.6</v>
      </c>
      <c r="B130" s="82">
        <v>43514</v>
      </c>
      <c r="C130" s="14" t="s">
        <v>121</v>
      </c>
      <c r="D130" s="14" t="s">
        <v>74</v>
      </c>
      <c r="E130" s="12"/>
      <c r="F130" s="156">
        <v>0.13333333333333333</v>
      </c>
      <c r="G130" s="156">
        <v>0</v>
      </c>
      <c r="H130" s="156">
        <v>0</v>
      </c>
      <c r="I130" s="156">
        <v>0.13333333333333333</v>
      </c>
      <c r="J130" s="156">
        <v>0</v>
      </c>
      <c r="K130" s="156">
        <f t="shared" si="62"/>
        <v>0</v>
      </c>
      <c r="L130" s="156">
        <v>0</v>
      </c>
      <c r="M130" s="156">
        <v>0</v>
      </c>
      <c r="N130" s="156">
        <v>0</v>
      </c>
      <c r="O130" s="156">
        <v>0</v>
      </c>
      <c r="P130" s="156">
        <v>0</v>
      </c>
      <c r="Q130" s="156">
        <v>0</v>
      </c>
      <c r="R130" s="156">
        <v>0</v>
      </c>
      <c r="S130" s="156">
        <f t="shared" si="63"/>
        <v>0</v>
      </c>
      <c r="T130" s="156">
        <v>0</v>
      </c>
      <c r="U130" s="156">
        <f t="shared" si="64"/>
        <v>0</v>
      </c>
      <c r="V130" s="156">
        <v>0</v>
      </c>
      <c r="W130" s="156">
        <v>0</v>
      </c>
      <c r="X130" s="156">
        <v>0</v>
      </c>
      <c r="Y130" s="156">
        <v>0</v>
      </c>
      <c r="Z130" s="156">
        <v>0</v>
      </c>
      <c r="AA130" s="156">
        <f t="shared" si="65"/>
        <v>0.13333333333333333</v>
      </c>
      <c r="AB130" s="156">
        <v>0</v>
      </c>
      <c r="AC130" s="156">
        <v>0</v>
      </c>
      <c r="AD130" s="156">
        <v>0</v>
      </c>
      <c r="AE130" s="156">
        <v>0</v>
      </c>
      <c r="AF130" s="156">
        <v>0</v>
      </c>
      <c r="AG130" s="156">
        <v>0</v>
      </c>
      <c r="AH130" s="156">
        <v>0.13333333333333333</v>
      </c>
      <c r="AI130" s="156">
        <v>0</v>
      </c>
      <c r="AJ130" s="156">
        <v>0</v>
      </c>
      <c r="AK130" s="156">
        <v>0</v>
      </c>
      <c r="AL130" s="156">
        <v>0</v>
      </c>
      <c r="AM130" s="156">
        <v>0</v>
      </c>
      <c r="AN130" s="156">
        <v>0</v>
      </c>
      <c r="AO130" s="156">
        <v>0</v>
      </c>
      <c r="AP130" s="156">
        <v>0</v>
      </c>
      <c r="AQ130" s="33">
        <f t="shared" si="66"/>
        <v>0.4</v>
      </c>
      <c r="AR130" s="113"/>
      <c r="AS130" s="83" t="s">
        <v>119</v>
      </c>
      <c r="AT130" s="83" t="s">
        <v>122</v>
      </c>
      <c r="AU130" s="39" t="s">
        <v>121</v>
      </c>
      <c r="AV130" s="38">
        <v>10</v>
      </c>
      <c r="AW130" s="90" t="s">
        <v>75</v>
      </c>
      <c r="AX130" s="85">
        <v>11.27</v>
      </c>
      <c r="AY130" s="85">
        <v>103.6</v>
      </c>
      <c r="AZ130" s="39">
        <v>2.98</v>
      </c>
      <c r="BA130" s="85">
        <v>1.6</v>
      </c>
      <c r="BB130" s="40">
        <v>11.3</v>
      </c>
      <c r="BC130" s="85">
        <v>765</v>
      </c>
      <c r="BD130" s="40">
        <v>7.2</v>
      </c>
      <c r="BE130" s="85">
        <v>0</v>
      </c>
      <c r="BF130" s="85">
        <v>0</v>
      </c>
      <c r="BG130" s="85">
        <v>2</v>
      </c>
      <c r="BH130" s="86">
        <v>0.25</v>
      </c>
      <c r="BI130" s="87"/>
    </row>
    <row r="131" spans="1:61" ht="15.75" thickBot="1">
      <c r="A131" s="238">
        <f t="shared" si="61"/>
        <v>1.6</v>
      </c>
      <c r="B131" s="82">
        <v>43573</v>
      </c>
      <c r="C131" s="14" t="s">
        <v>118</v>
      </c>
      <c r="D131" s="14" t="s">
        <v>74</v>
      </c>
      <c r="E131" s="12"/>
      <c r="F131" s="156">
        <v>13.733333333333333</v>
      </c>
      <c r="G131" s="156">
        <v>8.9333333333333336</v>
      </c>
      <c r="H131" s="156">
        <v>0.13333333333333333</v>
      </c>
      <c r="I131" s="156">
        <v>43.6</v>
      </c>
      <c r="J131" s="156">
        <v>0</v>
      </c>
      <c r="K131" s="156">
        <f t="shared" si="62"/>
        <v>0</v>
      </c>
      <c r="L131" s="156">
        <v>0</v>
      </c>
      <c r="M131" s="156">
        <v>0</v>
      </c>
      <c r="N131" s="156">
        <v>0</v>
      </c>
      <c r="O131" s="156">
        <v>0</v>
      </c>
      <c r="P131" s="156">
        <v>0</v>
      </c>
      <c r="Q131" s="156">
        <v>0</v>
      </c>
      <c r="R131" s="156">
        <v>0</v>
      </c>
      <c r="S131" s="156">
        <f t="shared" si="63"/>
        <v>0.13333333333333333</v>
      </c>
      <c r="T131" s="156">
        <v>0</v>
      </c>
      <c r="U131" s="156">
        <f t="shared" si="64"/>
        <v>0</v>
      </c>
      <c r="V131" s="156">
        <v>0</v>
      </c>
      <c r="W131" s="156">
        <v>0</v>
      </c>
      <c r="X131" s="156">
        <v>0</v>
      </c>
      <c r="Y131" s="156">
        <v>0</v>
      </c>
      <c r="Z131" s="156">
        <v>0</v>
      </c>
      <c r="AA131" s="156">
        <f t="shared" si="65"/>
        <v>0</v>
      </c>
      <c r="AB131" s="156">
        <v>0</v>
      </c>
      <c r="AC131" s="156">
        <v>0</v>
      </c>
      <c r="AD131" s="156">
        <v>0</v>
      </c>
      <c r="AE131" s="156">
        <v>0</v>
      </c>
      <c r="AF131" s="156">
        <v>0</v>
      </c>
      <c r="AG131" s="156">
        <v>0</v>
      </c>
      <c r="AH131" s="156">
        <v>0</v>
      </c>
      <c r="AI131" s="156">
        <v>0</v>
      </c>
      <c r="AJ131" s="156">
        <v>0</v>
      </c>
      <c r="AK131" s="156">
        <v>0</v>
      </c>
      <c r="AL131" s="156">
        <v>0</v>
      </c>
      <c r="AM131" s="156">
        <v>0</v>
      </c>
      <c r="AN131" s="156">
        <v>0</v>
      </c>
      <c r="AO131" s="156">
        <v>0.13333333333333333</v>
      </c>
      <c r="AP131" s="156">
        <v>0</v>
      </c>
      <c r="AQ131" s="33">
        <f t="shared" si="66"/>
        <v>66.533333333333346</v>
      </c>
      <c r="AR131" s="113"/>
      <c r="AS131" s="36">
        <v>43573</v>
      </c>
      <c r="AT131" s="88">
        <v>0.47222222222222227</v>
      </c>
      <c r="AU131" s="14" t="s">
        <v>118</v>
      </c>
      <c r="AV131" s="38">
        <v>2</v>
      </c>
      <c r="AW131" s="90" t="s">
        <v>75</v>
      </c>
      <c r="AX131" s="14">
        <v>11.4</v>
      </c>
      <c r="AY131" s="14">
        <v>132</v>
      </c>
      <c r="AZ131" s="39">
        <v>3.0640000000000001</v>
      </c>
      <c r="BA131" s="14">
        <v>1.6</v>
      </c>
      <c r="BB131" s="40">
        <v>22.1</v>
      </c>
      <c r="BC131" s="14">
        <v>764.6</v>
      </c>
      <c r="BD131" s="40">
        <v>8.25</v>
      </c>
      <c r="BE131" s="14">
        <v>0</v>
      </c>
      <c r="BF131" s="14">
        <v>0</v>
      </c>
      <c r="BG131" s="14">
        <v>2</v>
      </c>
      <c r="BH131" s="86">
        <v>5</v>
      </c>
      <c r="BI131" s="42" t="s">
        <v>136</v>
      </c>
    </row>
    <row r="132" spans="1:61" ht="15.75" thickBot="1">
      <c r="A132" s="238">
        <f t="shared" si="61"/>
        <v>1.5</v>
      </c>
      <c r="B132" s="82">
        <v>43535</v>
      </c>
      <c r="C132" s="14" t="s">
        <v>94</v>
      </c>
      <c r="D132" s="14" t="s">
        <v>74</v>
      </c>
      <c r="E132" s="12"/>
      <c r="F132" s="156">
        <v>2.1333333333333333</v>
      </c>
      <c r="G132" s="156">
        <v>0.4</v>
      </c>
      <c r="H132" s="156">
        <v>6.8</v>
      </c>
      <c r="I132" s="156">
        <v>3.7333333333333334</v>
      </c>
      <c r="J132" s="156">
        <v>0</v>
      </c>
      <c r="K132" s="156">
        <f t="shared" si="62"/>
        <v>0</v>
      </c>
      <c r="L132" s="156">
        <v>0</v>
      </c>
      <c r="M132" s="156">
        <v>0</v>
      </c>
      <c r="N132" s="156">
        <v>0</v>
      </c>
      <c r="O132" s="156">
        <v>0</v>
      </c>
      <c r="P132" s="156">
        <v>0</v>
      </c>
      <c r="Q132" s="156">
        <v>0</v>
      </c>
      <c r="R132" s="156">
        <v>0</v>
      </c>
      <c r="S132" s="156">
        <f t="shared" si="63"/>
        <v>6.8</v>
      </c>
      <c r="T132" s="156">
        <v>0</v>
      </c>
      <c r="U132" s="156">
        <f t="shared" si="64"/>
        <v>0</v>
      </c>
      <c r="V132" s="156">
        <v>0</v>
      </c>
      <c r="W132" s="156">
        <v>0</v>
      </c>
      <c r="X132" s="156">
        <v>0</v>
      </c>
      <c r="Y132" s="156">
        <v>0</v>
      </c>
      <c r="Z132" s="156">
        <v>0</v>
      </c>
      <c r="AA132" s="156">
        <f t="shared" si="65"/>
        <v>0</v>
      </c>
      <c r="AB132" s="156">
        <v>0</v>
      </c>
      <c r="AC132" s="156">
        <v>0</v>
      </c>
      <c r="AD132" s="156">
        <v>0</v>
      </c>
      <c r="AE132" s="156">
        <v>0</v>
      </c>
      <c r="AF132" s="156">
        <v>0</v>
      </c>
      <c r="AG132" s="156">
        <v>0</v>
      </c>
      <c r="AH132" s="156">
        <v>0</v>
      </c>
      <c r="AI132" s="156">
        <v>0</v>
      </c>
      <c r="AJ132" s="156">
        <v>0</v>
      </c>
      <c r="AK132" s="156">
        <v>0</v>
      </c>
      <c r="AL132" s="156">
        <v>0</v>
      </c>
      <c r="AM132" s="156">
        <v>0</v>
      </c>
      <c r="AN132" s="156">
        <v>0</v>
      </c>
      <c r="AO132" s="156">
        <v>0</v>
      </c>
      <c r="AP132" s="156">
        <v>0</v>
      </c>
      <c r="AQ132" s="33">
        <f t="shared" si="66"/>
        <v>13.066666666666666</v>
      </c>
      <c r="AR132" s="113"/>
      <c r="AS132" s="36">
        <v>43535</v>
      </c>
      <c r="AT132" s="88">
        <v>0.66666666666666663</v>
      </c>
      <c r="AU132" s="14" t="s">
        <v>127</v>
      </c>
      <c r="AV132" s="38">
        <v>10</v>
      </c>
      <c r="AW132" s="90" t="s">
        <v>75</v>
      </c>
      <c r="AX132" s="14">
        <v>14.33</v>
      </c>
      <c r="AY132" s="14">
        <v>154.19999999999999</v>
      </c>
      <c r="AZ132" s="39">
        <v>2.87</v>
      </c>
      <c r="BA132" s="14">
        <v>1.5</v>
      </c>
      <c r="BB132" s="40">
        <v>18.399999999999999</v>
      </c>
      <c r="BC132" s="14">
        <v>760.1</v>
      </c>
      <c r="BD132" s="40">
        <v>7.9</v>
      </c>
      <c r="BE132" s="14">
        <v>0</v>
      </c>
      <c r="BF132" s="14">
        <v>0</v>
      </c>
      <c r="BG132" s="14">
        <v>3</v>
      </c>
      <c r="BH132" s="86">
        <v>0.1</v>
      </c>
      <c r="BI132" s="42"/>
    </row>
    <row r="133" spans="1:61" ht="15.75" thickBot="1">
      <c r="A133" s="238">
        <f t="shared" si="61"/>
        <v>1.3</v>
      </c>
      <c r="B133" s="82">
        <v>43535</v>
      </c>
      <c r="C133" s="14" t="s">
        <v>96</v>
      </c>
      <c r="D133" s="14" t="s">
        <v>74</v>
      </c>
      <c r="E133" s="12"/>
      <c r="F133" s="156">
        <v>0.4</v>
      </c>
      <c r="G133" s="156">
        <v>0.26666666666666666</v>
      </c>
      <c r="H133" s="156">
        <v>1.0666666666666667</v>
      </c>
      <c r="I133" s="156">
        <v>3.0666666666666669</v>
      </c>
      <c r="J133" s="156">
        <v>0.26666666666666666</v>
      </c>
      <c r="K133" s="156">
        <f t="shared" si="62"/>
        <v>0</v>
      </c>
      <c r="L133" s="156">
        <v>0</v>
      </c>
      <c r="M133" s="156">
        <v>0</v>
      </c>
      <c r="N133" s="156">
        <v>0</v>
      </c>
      <c r="O133" s="156">
        <v>0</v>
      </c>
      <c r="P133" s="156">
        <v>0</v>
      </c>
      <c r="Q133" s="156">
        <v>0</v>
      </c>
      <c r="R133" s="156">
        <v>0</v>
      </c>
      <c r="S133" s="156">
        <f t="shared" si="63"/>
        <v>1.0666666666666667</v>
      </c>
      <c r="T133" s="156">
        <v>0</v>
      </c>
      <c r="U133" s="156">
        <f t="shared" si="64"/>
        <v>0.13333333333333333</v>
      </c>
      <c r="V133" s="156">
        <v>0</v>
      </c>
      <c r="W133" s="156">
        <v>0</v>
      </c>
      <c r="X133" s="156">
        <v>0.13333333333333333</v>
      </c>
      <c r="Y133" s="156">
        <v>0</v>
      </c>
      <c r="Z133" s="156">
        <v>0</v>
      </c>
      <c r="AA133" s="156">
        <f t="shared" si="65"/>
        <v>0</v>
      </c>
      <c r="AB133" s="156">
        <v>0</v>
      </c>
      <c r="AC133" s="156">
        <v>0</v>
      </c>
      <c r="AD133" s="156">
        <v>0</v>
      </c>
      <c r="AE133" s="156">
        <v>0</v>
      </c>
      <c r="AF133" s="156">
        <v>0</v>
      </c>
      <c r="AG133" s="156">
        <v>0</v>
      </c>
      <c r="AH133" s="156">
        <v>0</v>
      </c>
      <c r="AI133" s="156">
        <v>0</v>
      </c>
      <c r="AJ133" s="156">
        <v>0</v>
      </c>
      <c r="AK133" s="156">
        <v>0</v>
      </c>
      <c r="AL133" s="156">
        <v>0</v>
      </c>
      <c r="AM133" s="156">
        <v>0</v>
      </c>
      <c r="AN133" s="156">
        <v>0</v>
      </c>
      <c r="AO133" s="156">
        <v>0</v>
      </c>
      <c r="AP133" s="156">
        <v>0</v>
      </c>
      <c r="AQ133" s="33">
        <f t="shared" si="66"/>
        <v>5.2000000000000011</v>
      </c>
      <c r="AR133" s="113"/>
      <c r="AS133" s="36">
        <v>43535</v>
      </c>
      <c r="AT133" s="88">
        <v>0.65972222222222221</v>
      </c>
      <c r="AU133" s="14" t="s">
        <v>96</v>
      </c>
      <c r="AV133" s="38">
        <v>10</v>
      </c>
      <c r="AW133" s="90" t="s">
        <v>75</v>
      </c>
      <c r="AX133" s="14">
        <v>13.62</v>
      </c>
      <c r="AY133" s="14">
        <v>146.5</v>
      </c>
      <c r="AZ133" s="39">
        <v>2.5659999999999998</v>
      </c>
      <c r="BA133" s="14">
        <v>1.3</v>
      </c>
      <c r="BB133" s="40">
        <v>18.5</v>
      </c>
      <c r="BC133" s="14">
        <v>760.2</v>
      </c>
      <c r="BD133" s="40">
        <v>7.81</v>
      </c>
      <c r="BE133" s="14">
        <v>0</v>
      </c>
      <c r="BF133" s="14">
        <v>0</v>
      </c>
      <c r="BG133" s="14">
        <v>3</v>
      </c>
      <c r="BH133" s="86">
        <v>0.1</v>
      </c>
      <c r="BI133" s="42"/>
    </row>
    <row r="134" spans="1:61" ht="15.75" thickBot="1">
      <c r="A134" s="238">
        <f t="shared" si="61"/>
        <v>1.3</v>
      </c>
      <c r="B134" s="82">
        <v>43537</v>
      </c>
      <c r="C134" s="14" t="s">
        <v>121</v>
      </c>
      <c r="D134" s="14" t="s">
        <v>74</v>
      </c>
      <c r="E134" s="12"/>
      <c r="F134" s="156">
        <v>1.2</v>
      </c>
      <c r="G134" s="156">
        <v>0</v>
      </c>
      <c r="H134" s="156">
        <v>0</v>
      </c>
      <c r="I134" s="156">
        <v>2.6666666666666665</v>
      </c>
      <c r="J134" s="156">
        <v>0</v>
      </c>
      <c r="K134" s="156">
        <f t="shared" si="62"/>
        <v>0.26666666666666666</v>
      </c>
      <c r="L134" s="156">
        <v>0</v>
      </c>
      <c r="M134" s="156">
        <v>0.26666666666666666</v>
      </c>
      <c r="N134" s="156">
        <v>0</v>
      </c>
      <c r="O134" s="156">
        <v>0</v>
      </c>
      <c r="P134" s="156">
        <v>0</v>
      </c>
      <c r="Q134" s="156">
        <v>0</v>
      </c>
      <c r="R134" s="156">
        <v>0</v>
      </c>
      <c r="S134" s="156">
        <f t="shared" si="63"/>
        <v>0</v>
      </c>
      <c r="T134" s="156">
        <v>0</v>
      </c>
      <c r="U134" s="156">
        <f t="shared" si="64"/>
        <v>0</v>
      </c>
      <c r="V134" s="156">
        <v>0</v>
      </c>
      <c r="W134" s="156">
        <v>0</v>
      </c>
      <c r="X134" s="156">
        <v>0</v>
      </c>
      <c r="Y134" s="156">
        <v>0</v>
      </c>
      <c r="Z134" s="156">
        <v>0</v>
      </c>
      <c r="AA134" s="156">
        <f t="shared" si="65"/>
        <v>0</v>
      </c>
      <c r="AB134" s="156">
        <v>0</v>
      </c>
      <c r="AC134" s="156">
        <v>0</v>
      </c>
      <c r="AD134" s="156">
        <v>0</v>
      </c>
      <c r="AE134" s="156">
        <v>0</v>
      </c>
      <c r="AF134" s="156">
        <v>0</v>
      </c>
      <c r="AG134" s="156">
        <v>0</v>
      </c>
      <c r="AH134" s="156">
        <v>0</v>
      </c>
      <c r="AI134" s="156">
        <v>0</v>
      </c>
      <c r="AJ134" s="156">
        <v>0</v>
      </c>
      <c r="AK134" s="156">
        <v>0</v>
      </c>
      <c r="AL134" s="156">
        <v>0</v>
      </c>
      <c r="AM134" s="156">
        <v>0</v>
      </c>
      <c r="AN134" s="156">
        <v>0</v>
      </c>
      <c r="AO134" s="156">
        <v>0</v>
      </c>
      <c r="AP134" s="156">
        <v>0</v>
      </c>
      <c r="AQ134" s="33">
        <f t="shared" si="66"/>
        <v>4.1333333333333329</v>
      </c>
      <c r="AR134" s="113"/>
      <c r="AS134" s="36">
        <v>43537</v>
      </c>
      <c r="AT134" s="88">
        <v>0.56597222222222221</v>
      </c>
      <c r="AU134" s="14" t="s">
        <v>121</v>
      </c>
      <c r="AV134" s="38">
        <v>10</v>
      </c>
      <c r="AW134" s="90" t="s">
        <v>75</v>
      </c>
      <c r="AX134" s="14">
        <v>15.63</v>
      </c>
      <c r="AY134" s="14">
        <v>164.8</v>
      </c>
      <c r="AZ134" s="39">
        <v>1.81</v>
      </c>
      <c r="BA134" s="14">
        <v>1.3</v>
      </c>
      <c r="BB134" s="40">
        <v>17.8</v>
      </c>
      <c r="BC134" s="14">
        <v>763.3</v>
      </c>
      <c r="BD134" s="40">
        <v>7.52</v>
      </c>
      <c r="BE134" s="37" t="s">
        <v>91</v>
      </c>
      <c r="BF134" s="37" t="s">
        <v>91</v>
      </c>
      <c r="BG134" s="37" t="s">
        <v>91</v>
      </c>
      <c r="BH134" s="41" t="s">
        <v>91</v>
      </c>
      <c r="BI134" s="42"/>
    </row>
    <row r="135" spans="1:61" ht="15.75" thickBot="1">
      <c r="A135" s="238">
        <f t="shared" si="61"/>
        <v>1.2</v>
      </c>
      <c r="B135" s="35">
        <v>43643</v>
      </c>
      <c r="C135" s="14" t="s">
        <v>128</v>
      </c>
      <c r="D135" s="14" t="s">
        <v>74</v>
      </c>
      <c r="E135" s="12"/>
      <c r="F135" s="156">
        <v>85.066666666666663</v>
      </c>
      <c r="G135" s="156">
        <v>3.3333333333333335</v>
      </c>
      <c r="H135" s="156">
        <v>0</v>
      </c>
      <c r="I135" s="156">
        <v>116.66666666666667</v>
      </c>
      <c r="J135" s="156">
        <v>0</v>
      </c>
      <c r="K135" s="156">
        <f t="shared" si="62"/>
        <v>2.8</v>
      </c>
      <c r="L135" s="156">
        <v>0</v>
      </c>
      <c r="M135" s="156">
        <v>2.2666666666666666</v>
      </c>
      <c r="N135" s="156">
        <v>0</v>
      </c>
      <c r="O135" s="156">
        <v>0.26666666666666666</v>
      </c>
      <c r="P135" s="156">
        <v>0</v>
      </c>
      <c r="Q135" s="156">
        <v>0.26666666666666666</v>
      </c>
      <c r="R135" s="156">
        <v>1.3333333333333333</v>
      </c>
      <c r="S135" s="156">
        <f t="shared" si="63"/>
        <v>0</v>
      </c>
      <c r="T135" s="156">
        <v>0</v>
      </c>
      <c r="U135" s="156">
        <f t="shared" si="64"/>
        <v>0</v>
      </c>
      <c r="V135" s="156">
        <v>0</v>
      </c>
      <c r="W135" s="156">
        <v>0</v>
      </c>
      <c r="X135" s="156">
        <v>0</v>
      </c>
      <c r="Y135" s="156">
        <v>0.13333333333333333</v>
      </c>
      <c r="Z135" s="156">
        <v>0.8</v>
      </c>
      <c r="AA135" s="156">
        <f t="shared" si="65"/>
        <v>0</v>
      </c>
      <c r="AB135" s="156">
        <v>0</v>
      </c>
      <c r="AC135" s="156">
        <v>0</v>
      </c>
      <c r="AD135" s="156">
        <v>0</v>
      </c>
      <c r="AE135" s="156">
        <v>0</v>
      </c>
      <c r="AF135" s="156">
        <v>0</v>
      </c>
      <c r="AG135" s="156">
        <v>0</v>
      </c>
      <c r="AH135" s="156">
        <v>0</v>
      </c>
      <c r="AI135" s="156">
        <v>0</v>
      </c>
      <c r="AJ135" s="156">
        <v>0</v>
      </c>
      <c r="AK135" s="156">
        <v>0</v>
      </c>
      <c r="AL135" s="156">
        <v>0</v>
      </c>
      <c r="AM135" s="156">
        <v>0</v>
      </c>
      <c r="AN135" s="156">
        <v>0</v>
      </c>
      <c r="AO135" s="156">
        <v>0.26666666666666666</v>
      </c>
      <c r="AP135" s="156">
        <v>0</v>
      </c>
      <c r="AQ135" s="33">
        <f t="shared" si="66"/>
        <v>210.40000000000006</v>
      </c>
      <c r="AR135" s="113"/>
      <c r="AS135" s="107">
        <v>43643</v>
      </c>
      <c r="AT135" s="1472">
        <v>0.49305555555555558</v>
      </c>
      <c r="AU135" s="1473" t="s">
        <v>128</v>
      </c>
      <c r="AV135" s="108">
        <v>10</v>
      </c>
      <c r="AW135" s="90" t="s">
        <v>75</v>
      </c>
      <c r="AX135" s="1473">
        <v>13.1</v>
      </c>
      <c r="AY135" s="1473">
        <v>161</v>
      </c>
      <c r="AZ135" s="1474">
        <v>2.39</v>
      </c>
      <c r="BA135" s="1473">
        <v>1.2</v>
      </c>
      <c r="BB135" s="1475">
        <v>24.5</v>
      </c>
      <c r="BC135" s="1473">
        <v>762.8</v>
      </c>
      <c r="BD135" s="1475">
        <v>8.8000000000000007</v>
      </c>
      <c r="BE135" s="1473">
        <v>0</v>
      </c>
      <c r="BF135" s="1473">
        <v>0</v>
      </c>
      <c r="BG135" s="1473">
        <v>2</v>
      </c>
      <c r="BH135" s="1483">
        <v>0.15</v>
      </c>
      <c r="BI135" s="1476"/>
    </row>
    <row r="136" spans="1:61" ht="15.75" thickBot="1">
      <c r="A136" s="238">
        <f t="shared" si="61"/>
        <v>1</v>
      </c>
      <c r="B136" s="82">
        <v>43537</v>
      </c>
      <c r="C136" s="14" t="s">
        <v>92</v>
      </c>
      <c r="D136" s="14" t="s">
        <v>74</v>
      </c>
      <c r="E136" s="12"/>
      <c r="F136" s="156">
        <v>1.7333333333333334</v>
      </c>
      <c r="G136" s="156">
        <v>2</v>
      </c>
      <c r="H136" s="156">
        <v>0</v>
      </c>
      <c r="I136" s="156">
        <v>10.666666666666666</v>
      </c>
      <c r="J136" s="156">
        <v>0</v>
      </c>
      <c r="K136" s="156">
        <f t="shared" si="62"/>
        <v>0</v>
      </c>
      <c r="L136" s="156">
        <v>0</v>
      </c>
      <c r="M136" s="156">
        <v>0</v>
      </c>
      <c r="N136" s="156">
        <v>0</v>
      </c>
      <c r="O136" s="156">
        <v>0</v>
      </c>
      <c r="P136" s="156">
        <v>0</v>
      </c>
      <c r="Q136" s="156">
        <v>0</v>
      </c>
      <c r="R136" s="156">
        <v>0</v>
      </c>
      <c r="S136" s="156">
        <f t="shared" si="63"/>
        <v>0</v>
      </c>
      <c r="T136" s="156">
        <v>0</v>
      </c>
      <c r="U136" s="156">
        <f t="shared" si="64"/>
        <v>0</v>
      </c>
      <c r="V136" s="156">
        <v>0</v>
      </c>
      <c r="W136" s="156">
        <v>0</v>
      </c>
      <c r="X136" s="156">
        <v>0</v>
      </c>
      <c r="Y136" s="156">
        <v>0</v>
      </c>
      <c r="Z136" s="156">
        <v>0</v>
      </c>
      <c r="AA136" s="156">
        <f t="shared" si="65"/>
        <v>0</v>
      </c>
      <c r="AB136" s="156">
        <v>0</v>
      </c>
      <c r="AC136" s="156">
        <v>0</v>
      </c>
      <c r="AD136" s="156">
        <v>0</v>
      </c>
      <c r="AE136" s="156">
        <v>0</v>
      </c>
      <c r="AF136" s="156">
        <v>0</v>
      </c>
      <c r="AG136" s="156">
        <v>0</v>
      </c>
      <c r="AH136" s="156">
        <v>0</v>
      </c>
      <c r="AI136" s="156">
        <v>0</v>
      </c>
      <c r="AJ136" s="156">
        <v>0</v>
      </c>
      <c r="AK136" s="156">
        <v>0</v>
      </c>
      <c r="AL136" s="156">
        <v>0</v>
      </c>
      <c r="AM136" s="156">
        <v>0</v>
      </c>
      <c r="AN136" s="156">
        <v>0</v>
      </c>
      <c r="AO136" s="156">
        <v>0</v>
      </c>
      <c r="AP136" s="156">
        <v>0</v>
      </c>
      <c r="AQ136" s="33">
        <f t="shared" si="66"/>
        <v>14.399999999999999</v>
      </c>
      <c r="AR136" s="113"/>
      <c r="AS136" s="36">
        <v>43537</v>
      </c>
      <c r="AT136" s="88">
        <v>0.55208333333333337</v>
      </c>
      <c r="AU136" s="14" t="s">
        <v>92</v>
      </c>
      <c r="AV136" s="38">
        <v>10</v>
      </c>
      <c r="AW136" s="90" t="s">
        <v>75</v>
      </c>
      <c r="AX136" s="14">
        <v>12.1</v>
      </c>
      <c r="AY136" s="14">
        <v>124.2</v>
      </c>
      <c r="AZ136" s="39">
        <v>1.97</v>
      </c>
      <c r="BA136" s="14">
        <v>1</v>
      </c>
      <c r="BB136" s="40">
        <v>16.2</v>
      </c>
      <c r="BC136" s="14">
        <v>763.6</v>
      </c>
      <c r="BD136" s="40">
        <v>7.54</v>
      </c>
      <c r="BE136" s="37" t="s">
        <v>91</v>
      </c>
      <c r="BF136" s="37" t="s">
        <v>91</v>
      </c>
      <c r="BG136" s="37" t="s">
        <v>91</v>
      </c>
      <c r="BH136" s="41" t="s">
        <v>91</v>
      </c>
      <c r="BI136" s="42"/>
    </row>
    <row r="137" spans="1:61" ht="15.75" thickBot="1">
      <c r="A137" s="238">
        <f t="shared" si="61"/>
        <v>0.9</v>
      </c>
      <c r="B137" s="82">
        <v>43564</v>
      </c>
      <c r="C137" s="14" t="s">
        <v>128</v>
      </c>
      <c r="D137" s="14" t="s">
        <v>74</v>
      </c>
      <c r="E137" s="12"/>
      <c r="F137" s="156">
        <v>402.4</v>
      </c>
      <c r="G137" s="156">
        <v>134.4</v>
      </c>
      <c r="H137" s="156">
        <v>0.26666666666666666</v>
      </c>
      <c r="I137" s="156">
        <v>850.26666666666665</v>
      </c>
      <c r="J137" s="156">
        <v>0</v>
      </c>
      <c r="K137" s="156">
        <f t="shared" si="62"/>
        <v>0</v>
      </c>
      <c r="L137" s="156">
        <v>0</v>
      </c>
      <c r="M137" s="156">
        <v>0</v>
      </c>
      <c r="N137" s="156">
        <v>0</v>
      </c>
      <c r="O137" s="156">
        <v>0</v>
      </c>
      <c r="P137" s="156">
        <v>0</v>
      </c>
      <c r="Q137" s="156">
        <v>0</v>
      </c>
      <c r="R137" s="156">
        <v>0.26666666666666666</v>
      </c>
      <c r="S137" s="156">
        <f t="shared" si="63"/>
        <v>0.26666666666666666</v>
      </c>
      <c r="T137" s="156">
        <v>0</v>
      </c>
      <c r="U137" s="156">
        <f t="shared" si="64"/>
        <v>0</v>
      </c>
      <c r="V137" s="156">
        <v>0</v>
      </c>
      <c r="W137" s="156">
        <v>0</v>
      </c>
      <c r="X137" s="156">
        <v>0</v>
      </c>
      <c r="Y137" s="156">
        <v>0</v>
      </c>
      <c r="Z137" s="156">
        <v>0</v>
      </c>
      <c r="AA137" s="156">
        <f t="shared" si="65"/>
        <v>1.3333333333333333</v>
      </c>
      <c r="AB137" s="156">
        <v>0</v>
      </c>
      <c r="AC137" s="156">
        <v>1.3333333333333333</v>
      </c>
      <c r="AD137" s="156">
        <v>0</v>
      </c>
      <c r="AE137" s="156">
        <v>0</v>
      </c>
      <c r="AF137" s="156">
        <v>0</v>
      </c>
      <c r="AG137" s="156">
        <v>0</v>
      </c>
      <c r="AH137" s="156">
        <v>0</v>
      </c>
      <c r="AI137" s="156">
        <v>0</v>
      </c>
      <c r="AJ137" s="156">
        <v>0</v>
      </c>
      <c r="AK137" s="156">
        <v>0</v>
      </c>
      <c r="AL137" s="156">
        <v>0</v>
      </c>
      <c r="AM137" s="156">
        <v>0</v>
      </c>
      <c r="AN137" s="156">
        <v>3.6</v>
      </c>
      <c r="AO137" s="156">
        <v>3.7333333333333334</v>
      </c>
      <c r="AP137" s="156">
        <v>0</v>
      </c>
      <c r="AQ137" s="33">
        <f t="shared" si="66"/>
        <v>1396.2666666666664</v>
      </c>
      <c r="AR137" s="113"/>
      <c r="AS137" s="36">
        <v>43564</v>
      </c>
      <c r="AT137" s="88">
        <v>0.44791666666666669</v>
      </c>
      <c r="AU137" s="14" t="s">
        <v>128</v>
      </c>
      <c r="AV137" s="38">
        <v>10</v>
      </c>
      <c r="AW137" s="90" t="s">
        <v>75</v>
      </c>
      <c r="AX137" s="14">
        <v>9.1999999999999993</v>
      </c>
      <c r="AY137" s="14">
        <v>102</v>
      </c>
      <c r="AZ137" s="39">
        <v>1.81</v>
      </c>
      <c r="BA137" s="14">
        <v>0.9</v>
      </c>
      <c r="BB137" s="40">
        <v>20.399999999999999</v>
      </c>
      <c r="BC137" s="14">
        <v>762.5</v>
      </c>
      <c r="BD137" s="40">
        <v>6.5</v>
      </c>
      <c r="BE137" s="14">
        <v>0</v>
      </c>
      <c r="BF137" s="14">
        <v>0</v>
      </c>
      <c r="BG137" s="14">
        <v>3</v>
      </c>
      <c r="BH137" s="86">
        <v>0.61</v>
      </c>
      <c r="BI137" s="42"/>
    </row>
    <row r="138" spans="1:61" ht="15.75" thickBot="1">
      <c r="A138" s="238">
        <f t="shared" si="61"/>
        <v>0.9</v>
      </c>
      <c r="B138" s="82">
        <v>43609</v>
      </c>
      <c r="C138" s="14" t="s">
        <v>118</v>
      </c>
      <c r="D138" s="14" t="s">
        <v>74</v>
      </c>
      <c r="E138" s="12"/>
      <c r="F138" s="156">
        <v>1.7333333333333334</v>
      </c>
      <c r="G138" s="156">
        <v>10.4</v>
      </c>
      <c r="H138" s="156">
        <v>0</v>
      </c>
      <c r="I138" s="156">
        <v>1.2</v>
      </c>
      <c r="J138" s="156">
        <v>0</v>
      </c>
      <c r="K138" s="156">
        <f t="shared" si="62"/>
        <v>0.4</v>
      </c>
      <c r="L138" s="156">
        <v>0</v>
      </c>
      <c r="M138" s="156">
        <v>0.4</v>
      </c>
      <c r="N138" s="156">
        <v>0</v>
      </c>
      <c r="O138" s="156">
        <v>0</v>
      </c>
      <c r="P138" s="156">
        <v>0</v>
      </c>
      <c r="Q138" s="156">
        <v>0</v>
      </c>
      <c r="R138" s="156">
        <v>0</v>
      </c>
      <c r="S138" s="156">
        <f t="shared" si="63"/>
        <v>0</v>
      </c>
      <c r="T138" s="156">
        <v>0</v>
      </c>
      <c r="U138" s="156">
        <f t="shared" si="64"/>
        <v>0</v>
      </c>
      <c r="V138" s="156">
        <v>0</v>
      </c>
      <c r="W138" s="156">
        <v>0</v>
      </c>
      <c r="X138" s="156">
        <v>0</v>
      </c>
      <c r="Y138" s="156">
        <v>0</v>
      </c>
      <c r="Z138" s="156">
        <v>0</v>
      </c>
      <c r="AA138" s="156">
        <f t="shared" si="65"/>
        <v>0</v>
      </c>
      <c r="AB138" s="156">
        <v>0</v>
      </c>
      <c r="AC138" s="156">
        <v>0</v>
      </c>
      <c r="AD138" s="156">
        <v>0</v>
      </c>
      <c r="AE138" s="156">
        <v>0</v>
      </c>
      <c r="AF138" s="156">
        <v>0</v>
      </c>
      <c r="AG138" s="156">
        <v>0</v>
      </c>
      <c r="AH138" s="156">
        <v>0</v>
      </c>
      <c r="AI138" s="156">
        <v>0</v>
      </c>
      <c r="AJ138" s="156">
        <v>0</v>
      </c>
      <c r="AK138" s="156">
        <v>0</v>
      </c>
      <c r="AL138" s="156">
        <v>0</v>
      </c>
      <c r="AM138" s="156">
        <v>0</v>
      </c>
      <c r="AN138" s="156">
        <v>0</v>
      </c>
      <c r="AO138" s="156">
        <v>0</v>
      </c>
      <c r="AP138" s="156">
        <v>0</v>
      </c>
      <c r="AQ138" s="33">
        <f t="shared" si="66"/>
        <v>13.733333333333333</v>
      </c>
      <c r="AR138" s="113"/>
      <c r="AS138" s="107">
        <v>43609</v>
      </c>
      <c r="AT138" s="1472">
        <v>0.4375</v>
      </c>
      <c r="AU138" s="1473" t="s">
        <v>118</v>
      </c>
      <c r="AV138" s="108">
        <v>10</v>
      </c>
      <c r="AW138" s="90" t="s">
        <v>75</v>
      </c>
      <c r="AX138" s="1473">
        <v>11.8</v>
      </c>
      <c r="AY138" s="1473">
        <v>131</v>
      </c>
      <c r="AZ138" s="1474">
        <v>1.7330000000000001</v>
      </c>
      <c r="BA138" s="1473">
        <v>0.9</v>
      </c>
      <c r="BB138" s="1475">
        <v>20.399999999999999</v>
      </c>
      <c r="BC138" s="1473">
        <v>762.1</v>
      </c>
      <c r="BD138" s="1475">
        <v>8.76</v>
      </c>
      <c r="BE138" s="108" t="s">
        <v>91</v>
      </c>
      <c r="BF138" s="108" t="s">
        <v>91</v>
      </c>
      <c r="BG138" s="108" t="s">
        <v>91</v>
      </c>
      <c r="BH138" s="109" t="s">
        <v>91</v>
      </c>
      <c r="BI138" s="1476"/>
    </row>
    <row r="139" spans="1:61" ht="15.75" thickBot="1">
      <c r="A139" s="238">
        <f t="shared" si="61"/>
        <v>0.8</v>
      </c>
      <c r="B139" s="82">
        <v>43502</v>
      </c>
      <c r="C139" s="14" t="s">
        <v>89</v>
      </c>
      <c r="D139" s="14" t="s">
        <v>74</v>
      </c>
      <c r="E139" s="12"/>
      <c r="F139" s="156">
        <v>4</v>
      </c>
      <c r="G139" s="156">
        <v>4.5333333333333332</v>
      </c>
      <c r="H139" s="156">
        <v>0.26666666666666666</v>
      </c>
      <c r="I139" s="156">
        <v>3.4666666666666668</v>
      </c>
      <c r="J139" s="156">
        <v>0</v>
      </c>
      <c r="K139" s="156">
        <f t="shared" si="62"/>
        <v>0</v>
      </c>
      <c r="L139" s="156">
        <v>0</v>
      </c>
      <c r="M139" s="156">
        <v>0</v>
      </c>
      <c r="N139" s="156">
        <v>0</v>
      </c>
      <c r="O139" s="156">
        <v>0</v>
      </c>
      <c r="P139" s="156">
        <v>0</v>
      </c>
      <c r="Q139" s="156">
        <v>0</v>
      </c>
      <c r="R139" s="156">
        <v>0</v>
      </c>
      <c r="S139" s="156">
        <f t="shared" si="63"/>
        <v>0.26666666666666666</v>
      </c>
      <c r="T139" s="156">
        <v>0</v>
      </c>
      <c r="U139" s="156">
        <f t="shared" si="64"/>
        <v>0</v>
      </c>
      <c r="V139" s="156">
        <v>0</v>
      </c>
      <c r="W139" s="156">
        <v>0</v>
      </c>
      <c r="X139" s="156">
        <v>0</v>
      </c>
      <c r="Y139" s="156">
        <v>0</v>
      </c>
      <c r="Z139" s="156">
        <v>0</v>
      </c>
      <c r="AA139" s="156">
        <f t="shared" si="65"/>
        <v>0</v>
      </c>
      <c r="AB139" s="156">
        <v>0</v>
      </c>
      <c r="AC139" s="156">
        <v>0</v>
      </c>
      <c r="AD139" s="156">
        <v>0</v>
      </c>
      <c r="AE139" s="156">
        <v>0</v>
      </c>
      <c r="AF139" s="156">
        <v>0</v>
      </c>
      <c r="AG139" s="156">
        <v>0</v>
      </c>
      <c r="AH139" s="156">
        <v>0</v>
      </c>
      <c r="AI139" s="156">
        <v>0</v>
      </c>
      <c r="AJ139" s="156">
        <v>0</v>
      </c>
      <c r="AK139" s="156">
        <v>0</v>
      </c>
      <c r="AL139" s="156">
        <v>0</v>
      </c>
      <c r="AM139" s="156">
        <v>0</v>
      </c>
      <c r="AN139" s="156">
        <v>1.2</v>
      </c>
      <c r="AO139" s="156">
        <v>0</v>
      </c>
      <c r="AP139" s="156">
        <v>0</v>
      </c>
      <c r="AQ139" s="33">
        <f t="shared" si="66"/>
        <v>13.466666666666667</v>
      </c>
      <c r="AR139" s="113"/>
      <c r="AS139" s="83" t="s">
        <v>87</v>
      </c>
      <c r="AT139" s="83" t="s">
        <v>90</v>
      </c>
      <c r="AU139" s="39" t="s">
        <v>89</v>
      </c>
      <c r="AV139" s="38">
        <v>10</v>
      </c>
      <c r="AW139" s="90" t="s">
        <v>75</v>
      </c>
      <c r="AX139" s="85">
        <v>12.08</v>
      </c>
      <c r="AY139" s="85">
        <v>118.7</v>
      </c>
      <c r="AZ139" s="39">
        <v>1.51</v>
      </c>
      <c r="BA139" s="85">
        <v>0.8</v>
      </c>
      <c r="BB139" s="40">
        <v>14.2</v>
      </c>
      <c r="BC139" s="85">
        <v>765.4</v>
      </c>
      <c r="BD139" s="40">
        <v>7.49</v>
      </c>
      <c r="BE139" s="85" t="s">
        <v>91</v>
      </c>
      <c r="BF139" s="85" t="s">
        <v>91</v>
      </c>
      <c r="BG139" s="85" t="s">
        <v>91</v>
      </c>
      <c r="BH139" s="86" t="s">
        <v>91</v>
      </c>
      <c r="BI139" s="87"/>
    </row>
    <row r="140" spans="1:61" ht="15.75" thickBot="1">
      <c r="A140" s="238">
        <f t="shared" si="61"/>
        <v>0.6</v>
      </c>
      <c r="B140" s="82">
        <v>43609</v>
      </c>
      <c r="C140" s="14" t="s">
        <v>128</v>
      </c>
      <c r="D140" s="14" t="s">
        <v>74</v>
      </c>
      <c r="E140" s="12"/>
      <c r="F140" s="156">
        <v>8.1333333333333329</v>
      </c>
      <c r="G140" s="156">
        <v>18.933333333333334</v>
      </c>
      <c r="H140" s="156">
        <v>0.13333333333333333</v>
      </c>
      <c r="I140" s="156">
        <v>39.733333333333334</v>
      </c>
      <c r="J140" s="156">
        <v>0.13333333333333333</v>
      </c>
      <c r="K140" s="156">
        <f t="shared" si="62"/>
        <v>0.66666666666666663</v>
      </c>
      <c r="L140" s="156">
        <v>0</v>
      </c>
      <c r="M140" s="156">
        <v>0.66666666666666663</v>
      </c>
      <c r="N140" s="156">
        <v>0</v>
      </c>
      <c r="O140" s="156">
        <v>0</v>
      </c>
      <c r="P140" s="156">
        <v>0</v>
      </c>
      <c r="Q140" s="156">
        <v>0</v>
      </c>
      <c r="R140" s="156">
        <v>0</v>
      </c>
      <c r="S140" s="156">
        <f t="shared" si="63"/>
        <v>0.13333333333333333</v>
      </c>
      <c r="T140" s="156">
        <v>0</v>
      </c>
      <c r="U140" s="156">
        <f t="shared" si="64"/>
        <v>0</v>
      </c>
      <c r="V140" s="156">
        <v>0</v>
      </c>
      <c r="W140" s="156">
        <v>0</v>
      </c>
      <c r="X140" s="156">
        <v>0</v>
      </c>
      <c r="Y140" s="156">
        <v>0</v>
      </c>
      <c r="Z140" s="156">
        <v>0</v>
      </c>
      <c r="AA140" s="156">
        <f t="shared" si="65"/>
        <v>0</v>
      </c>
      <c r="AB140" s="156">
        <v>0</v>
      </c>
      <c r="AC140" s="156">
        <v>0</v>
      </c>
      <c r="AD140" s="156">
        <v>0</v>
      </c>
      <c r="AE140" s="156">
        <v>0</v>
      </c>
      <c r="AF140" s="156">
        <v>0</v>
      </c>
      <c r="AG140" s="156">
        <v>0</v>
      </c>
      <c r="AH140" s="156">
        <v>0</v>
      </c>
      <c r="AI140" s="156">
        <v>0</v>
      </c>
      <c r="AJ140" s="156">
        <v>0</v>
      </c>
      <c r="AK140" s="156">
        <v>0</v>
      </c>
      <c r="AL140" s="156">
        <v>0</v>
      </c>
      <c r="AM140" s="156">
        <v>0</v>
      </c>
      <c r="AN140" s="156">
        <v>0.26666666666666666</v>
      </c>
      <c r="AO140" s="156">
        <v>0.53333333333333333</v>
      </c>
      <c r="AP140" s="156">
        <v>0</v>
      </c>
      <c r="AQ140" s="33">
        <f t="shared" si="66"/>
        <v>68.533333333333346</v>
      </c>
      <c r="AR140" s="113"/>
      <c r="AS140" s="107">
        <v>43609</v>
      </c>
      <c r="AT140" s="1472">
        <v>0.4513888888888889</v>
      </c>
      <c r="AU140" s="1473" t="s">
        <v>128</v>
      </c>
      <c r="AV140" s="108">
        <v>10</v>
      </c>
      <c r="AW140" s="90" t="s">
        <v>75</v>
      </c>
      <c r="AX140" s="1473">
        <v>5.5</v>
      </c>
      <c r="AY140" s="1473">
        <v>56</v>
      </c>
      <c r="AZ140" s="1474">
        <v>1.1479999999999999</v>
      </c>
      <c r="BA140" s="1473">
        <v>0.6</v>
      </c>
      <c r="BB140" s="1475">
        <v>16.8</v>
      </c>
      <c r="BC140" s="1473">
        <v>762.3</v>
      </c>
      <c r="BD140" s="1475">
        <v>7.13</v>
      </c>
      <c r="BE140" s="108" t="s">
        <v>91</v>
      </c>
      <c r="BF140" s="108" t="s">
        <v>91</v>
      </c>
      <c r="BG140" s="108" t="s">
        <v>91</v>
      </c>
      <c r="BH140" s="109" t="s">
        <v>91</v>
      </c>
      <c r="BI140" s="1476"/>
    </row>
    <row r="141" spans="1:61" ht="15.75" thickBot="1">
      <c r="A141" s="238">
        <f t="shared" si="61"/>
        <v>0.4</v>
      </c>
      <c r="B141" s="82">
        <v>43537</v>
      </c>
      <c r="C141" s="14" t="s">
        <v>86</v>
      </c>
      <c r="D141" s="14" t="s">
        <v>74</v>
      </c>
      <c r="E141" s="12"/>
      <c r="F141" s="156">
        <v>338.53333333333336</v>
      </c>
      <c r="G141" s="156">
        <v>33.733333333333334</v>
      </c>
      <c r="H141" s="156">
        <v>0.13333333333333333</v>
      </c>
      <c r="I141" s="156">
        <v>223.06666666666666</v>
      </c>
      <c r="J141" s="156">
        <v>0</v>
      </c>
      <c r="K141" s="156">
        <f t="shared" si="62"/>
        <v>0</v>
      </c>
      <c r="L141" s="156">
        <v>0</v>
      </c>
      <c r="M141" s="156">
        <v>0</v>
      </c>
      <c r="N141" s="156">
        <v>0</v>
      </c>
      <c r="O141" s="156">
        <v>0</v>
      </c>
      <c r="P141" s="156">
        <v>0</v>
      </c>
      <c r="Q141" s="156">
        <v>0</v>
      </c>
      <c r="R141" s="156">
        <v>0</v>
      </c>
      <c r="S141" s="156">
        <f t="shared" si="63"/>
        <v>0.13333333333333333</v>
      </c>
      <c r="T141" s="156">
        <v>0</v>
      </c>
      <c r="U141" s="156">
        <f t="shared" si="64"/>
        <v>0</v>
      </c>
      <c r="V141" s="156">
        <v>0</v>
      </c>
      <c r="W141" s="156">
        <v>0</v>
      </c>
      <c r="X141" s="156">
        <v>0</v>
      </c>
      <c r="Y141" s="156">
        <v>0</v>
      </c>
      <c r="Z141" s="156">
        <v>0</v>
      </c>
      <c r="AA141" s="156">
        <f t="shared" si="65"/>
        <v>0.53333333333333333</v>
      </c>
      <c r="AB141" s="156">
        <v>0</v>
      </c>
      <c r="AC141" s="156">
        <v>0.53333333333333333</v>
      </c>
      <c r="AD141" s="156">
        <v>0</v>
      </c>
      <c r="AE141" s="156">
        <v>0</v>
      </c>
      <c r="AF141" s="156">
        <v>0</v>
      </c>
      <c r="AG141" s="156">
        <v>0</v>
      </c>
      <c r="AH141" s="156">
        <v>0</v>
      </c>
      <c r="AI141" s="156">
        <v>0</v>
      </c>
      <c r="AJ141" s="156">
        <v>0</v>
      </c>
      <c r="AK141" s="156">
        <v>0</v>
      </c>
      <c r="AL141" s="156">
        <v>0.53333333333333333</v>
      </c>
      <c r="AM141" s="156">
        <v>0</v>
      </c>
      <c r="AN141" s="156">
        <v>0.53333333333333333</v>
      </c>
      <c r="AO141" s="156">
        <v>0</v>
      </c>
      <c r="AP141" s="156">
        <v>0</v>
      </c>
      <c r="AQ141" s="33">
        <f t="shared" si="66"/>
        <v>597.06666666666661</v>
      </c>
      <c r="AR141" s="113"/>
      <c r="AS141" s="36">
        <v>43537</v>
      </c>
      <c r="AT141" s="88">
        <v>0.47916666666666669</v>
      </c>
      <c r="AU141" s="14" t="s">
        <v>86</v>
      </c>
      <c r="AV141" s="38">
        <v>10</v>
      </c>
      <c r="AW141" s="90" t="s">
        <v>75</v>
      </c>
      <c r="AX141" s="14">
        <v>4.3</v>
      </c>
      <c r="AY141" s="14">
        <v>44.1</v>
      </c>
      <c r="AZ141" s="39">
        <v>0.81299999999999994</v>
      </c>
      <c r="BA141" s="14">
        <v>0.4</v>
      </c>
      <c r="BB141" s="40">
        <v>16.7</v>
      </c>
      <c r="BC141" s="14">
        <v>754</v>
      </c>
      <c r="BD141" s="40">
        <v>6.7</v>
      </c>
      <c r="BE141" s="37" t="s">
        <v>91</v>
      </c>
      <c r="BF141" s="37" t="s">
        <v>91</v>
      </c>
      <c r="BG141" s="14">
        <v>2</v>
      </c>
      <c r="BH141" s="86">
        <v>0.3</v>
      </c>
      <c r="BI141" s="42"/>
    </row>
    <row r="142" spans="1:61" ht="15.75" thickBot="1">
      <c r="A142" s="238">
        <f t="shared" si="61"/>
        <v>0.3</v>
      </c>
      <c r="B142" s="82">
        <v>43514</v>
      </c>
      <c r="C142" s="14" t="s">
        <v>118</v>
      </c>
      <c r="D142" s="14" t="s">
        <v>74</v>
      </c>
      <c r="E142" s="12"/>
      <c r="F142" s="156">
        <v>7.8666666666666663</v>
      </c>
      <c r="G142" s="156">
        <v>3.3333333333333335</v>
      </c>
      <c r="H142" s="156">
        <v>0</v>
      </c>
      <c r="I142" s="156">
        <v>32.133333333333333</v>
      </c>
      <c r="J142" s="156">
        <v>0</v>
      </c>
      <c r="K142" s="156">
        <f t="shared" si="62"/>
        <v>0.13333333333333333</v>
      </c>
      <c r="L142" s="156">
        <v>0</v>
      </c>
      <c r="M142" s="156">
        <v>0</v>
      </c>
      <c r="N142" s="156">
        <v>0.13333333333333333</v>
      </c>
      <c r="O142" s="156">
        <v>0</v>
      </c>
      <c r="P142" s="156">
        <v>0</v>
      </c>
      <c r="Q142" s="156">
        <v>0</v>
      </c>
      <c r="R142" s="156">
        <v>0</v>
      </c>
      <c r="S142" s="156">
        <f t="shared" si="63"/>
        <v>0</v>
      </c>
      <c r="T142" s="156">
        <v>0</v>
      </c>
      <c r="U142" s="156">
        <f t="shared" si="64"/>
        <v>0</v>
      </c>
      <c r="V142" s="156">
        <v>0</v>
      </c>
      <c r="W142" s="156">
        <v>0</v>
      </c>
      <c r="X142" s="156">
        <v>0</v>
      </c>
      <c r="Y142" s="156">
        <v>0</v>
      </c>
      <c r="Z142" s="156">
        <v>0</v>
      </c>
      <c r="AA142" s="156">
        <f t="shared" si="65"/>
        <v>0</v>
      </c>
      <c r="AB142" s="156">
        <v>0</v>
      </c>
      <c r="AC142" s="156">
        <v>0</v>
      </c>
      <c r="AD142" s="156">
        <v>0</v>
      </c>
      <c r="AE142" s="156">
        <v>0</v>
      </c>
      <c r="AF142" s="156">
        <v>0</v>
      </c>
      <c r="AG142" s="156">
        <v>0</v>
      </c>
      <c r="AH142" s="156">
        <v>0</v>
      </c>
      <c r="AI142" s="156">
        <v>0</v>
      </c>
      <c r="AJ142" s="156">
        <v>0</v>
      </c>
      <c r="AK142" s="156">
        <v>0</v>
      </c>
      <c r="AL142" s="156">
        <v>0</v>
      </c>
      <c r="AM142" s="156">
        <v>0</v>
      </c>
      <c r="AN142" s="156">
        <v>0.4</v>
      </c>
      <c r="AO142" s="156">
        <v>0</v>
      </c>
      <c r="AP142" s="156">
        <v>0</v>
      </c>
      <c r="AQ142" s="33">
        <f t="shared" si="66"/>
        <v>43.86666666666666</v>
      </c>
      <c r="AR142" s="113"/>
      <c r="AS142" s="83" t="s">
        <v>119</v>
      </c>
      <c r="AT142" s="83" t="s">
        <v>120</v>
      </c>
      <c r="AU142" s="39" t="s">
        <v>118</v>
      </c>
      <c r="AV142" s="38">
        <v>10</v>
      </c>
      <c r="AW142" s="90" t="s">
        <v>75</v>
      </c>
      <c r="AX142" s="85">
        <v>2.71</v>
      </c>
      <c r="AY142" s="85">
        <v>23.8</v>
      </c>
      <c r="AZ142" s="39">
        <v>0.60799999999999998</v>
      </c>
      <c r="BA142" s="85">
        <v>0.3</v>
      </c>
      <c r="BB142" s="40">
        <v>10.1</v>
      </c>
      <c r="BC142" s="85">
        <v>764.5</v>
      </c>
      <c r="BD142" s="40">
        <v>7.69</v>
      </c>
      <c r="BE142" s="85">
        <v>1</v>
      </c>
      <c r="BF142" s="85">
        <v>0</v>
      </c>
      <c r="BG142" s="85">
        <v>3</v>
      </c>
      <c r="BH142" s="86">
        <v>0.2</v>
      </c>
      <c r="BI142" s="87"/>
    </row>
    <row r="143" spans="1:61" ht="15.75" thickBot="1">
      <c r="A143" s="238">
        <f t="shared" si="61"/>
        <v>0.2</v>
      </c>
      <c r="B143" s="82">
        <v>43495</v>
      </c>
      <c r="C143" s="14" t="s">
        <v>84</v>
      </c>
      <c r="D143" s="14" t="s">
        <v>74</v>
      </c>
      <c r="E143" s="12"/>
      <c r="F143" s="156">
        <v>0.26666666666666666</v>
      </c>
      <c r="G143" s="156">
        <v>0.93333333333333335</v>
      </c>
      <c r="H143" s="156">
        <v>0</v>
      </c>
      <c r="I143" s="156">
        <v>18.133333333333333</v>
      </c>
      <c r="J143" s="156">
        <v>0</v>
      </c>
      <c r="K143" s="156">
        <f t="shared" si="62"/>
        <v>0.93333333333333335</v>
      </c>
      <c r="L143" s="156">
        <v>0</v>
      </c>
      <c r="M143" s="156">
        <v>0</v>
      </c>
      <c r="N143" s="156">
        <v>0.93333333333333335</v>
      </c>
      <c r="O143" s="156">
        <v>0</v>
      </c>
      <c r="P143" s="156">
        <v>0</v>
      </c>
      <c r="Q143" s="156">
        <v>0</v>
      </c>
      <c r="R143" s="156">
        <v>0</v>
      </c>
      <c r="S143" s="156">
        <f t="shared" si="63"/>
        <v>0</v>
      </c>
      <c r="T143" s="156">
        <v>0</v>
      </c>
      <c r="U143" s="156">
        <f t="shared" si="64"/>
        <v>0</v>
      </c>
      <c r="V143" s="156">
        <v>0</v>
      </c>
      <c r="W143" s="156">
        <v>0</v>
      </c>
      <c r="X143" s="156">
        <v>0</v>
      </c>
      <c r="Y143" s="156">
        <v>0</v>
      </c>
      <c r="Z143" s="156">
        <v>0</v>
      </c>
      <c r="AA143" s="156">
        <f t="shared" si="65"/>
        <v>0</v>
      </c>
      <c r="AB143" s="156">
        <v>0</v>
      </c>
      <c r="AC143" s="156">
        <v>0</v>
      </c>
      <c r="AD143" s="156">
        <v>0</v>
      </c>
      <c r="AE143" s="156">
        <v>0</v>
      </c>
      <c r="AF143" s="156">
        <v>0</v>
      </c>
      <c r="AG143" s="156">
        <v>0</v>
      </c>
      <c r="AH143" s="156">
        <v>0</v>
      </c>
      <c r="AI143" s="156">
        <v>0</v>
      </c>
      <c r="AJ143" s="156">
        <v>0</v>
      </c>
      <c r="AK143" s="156">
        <v>0</v>
      </c>
      <c r="AL143" s="156">
        <v>0</v>
      </c>
      <c r="AM143" s="156">
        <v>0</v>
      </c>
      <c r="AN143" s="156">
        <v>0</v>
      </c>
      <c r="AO143" s="156">
        <v>0</v>
      </c>
      <c r="AP143" s="156">
        <v>0</v>
      </c>
      <c r="AQ143" s="33">
        <f t="shared" si="66"/>
        <v>20.266666666666666</v>
      </c>
      <c r="AR143" s="113"/>
      <c r="AS143" s="89">
        <v>43495</v>
      </c>
      <c r="AT143" s="88">
        <v>0.47916666666666669</v>
      </c>
      <c r="AU143" s="14" t="s">
        <v>85</v>
      </c>
      <c r="AV143" s="38">
        <v>10</v>
      </c>
      <c r="AW143" s="90" t="s">
        <v>75</v>
      </c>
      <c r="AX143" s="85">
        <v>8.1809999999999992</v>
      </c>
      <c r="AY143" s="85">
        <v>86.5</v>
      </c>
      <c r="AZ143" s="39">
        <v>0.32</v>
      </c>
      <c r="BA143" s="85">
        <v>0.2</v>
      </c>
      <c r="BB143" s="40">
        <v>18</v>
      </c>
      <c r="BC143" s="85">
        <v>760</v>
      </c>
      <c r="BD143" s="40">
        <v>8.51</v>
      </c>
      <c r="BE143" s="85">
        <v>3</v>
      </c>
      <c r="BF143" s="85">
        <v>0</v>
      </c>
      <c r="BG143" s="85">
        <v>17</v>
      </c>
      <c r="BH143" s="86">
        <v>0.3</v>
      </c>
      <c r="BI143" s="87"/>
    </row>
    <row r="144" spans="1:61" ht="15.75" thickBot="1">
      <c r="A144" s="238">
        <f t="shared" si="61"/>
        <v>0.2</v>
      </c>
      <c r="B144" s="82">
        <v>43503</v>
      </c>
      <c r="C144" s="14" t="s">
        <v>98</v>
      </c>
      <c r="D144" s="14" t="s">
        <v>74</v>
      </c>
      <c r="E144" s="12"/>
      <c r="F144" s="156">
        <v>30.533333333333335</v>
      </c>
      <c r="G144" s="156">
        <v>1.7333333333333334</v>
      </c>
      <c r="H144" s="156">
        <v>0</v>
      </c>
      <c r="I144" s="156">
        <v>377.86666666666667</v>
      </c>
      <c r="J144" s="156">
        <v>0.13333333333333333</v>
      </c>
      <c r="K144" s="156">
        <f t="shared" si="62"/>
        <v>2.9333333333333331</v>
      </c>
      <c r="L144" s="156">
        <v>0</v>
      </c>
      <c r="M144" s="156">
        <v>2.9333333333333331</v>
      </c>
      <c r="N144" s="156">
        <v>0</v>
      </c>
      <c r="O144" s="156">
        <v>0</v>
      </c>
      <c r="P144" s="156">
        <v>0</v>
      </c>
      <c r="Q144" s="156">
        <v>0</v>
      </c>
      <c r="R144" s="156">
        <v>0</v>
      </c>
      <c r="S144" s="156">
        <f t="shared" si="63"/>
        <v>0</v>
      </c>
      <c r="T144" s="156">
        <v>0</v>
      </c>
      <c r="U144" s="156">
        <f t="shared" si="64"/>
        <v>0</v>
      </c>
      <c r="V144" s="156">
        <v>0</v>
      </c>
      <c r="W144" s="156">
        <v>0</v>
      </c>
      <c r="X144" s="156">
        <v>0</v>
      </c>
      <c r="Y144" s="156">
        <v>0</v>
      </c>
      <c r="Z144" s="156">
        <v>0</v>
      </c>
      <c r="AA144" s="156">
        <f t="shared" si="65"/>
        <v>0</v>
      </c>
      <c r="AB144" s="156">
        <v>0</v>
      </c>
      <c r="AC144" s="156">
        <v>0</v>
      </c>
      <c r="AD144" s="156">
        <v>0</v>
      </c>
      <c r="AE144" s="156">
        <v>0</v>
      </c>
      <c r="AF144" s="156">
        <v>0</v>
      </c>
      <c r="AG144" s="156">
        <v>0</v>
      </c>
      <c r="AH144" s="156">
        <v>0</v>
      </c>
      <c r="AI144" s="156">
        <v>0</v>
      </c>
      <c r="AJ144" s="156">
        <v>0</v>
      </c>
      <c r="AK144" s="156">
        <v>0</v>
      </c>
      <c r="AL144" s="156">
        <v>0</v>
      </c>
      <c r="AM144" s="156">
        <v>0</v>
      </c>
      <c r="AN144" s="156">
        <v>0.13333333333333333</v>
      </c>
      <c r="AO144" s="156">
        <v>0</v>
      </c>
      <c r="AP144" s="156">
        <v>0</v>
      </c>
      <c r="AQ144" s="33">
        <f t="shared" si="66"/>
        <v>413.33333333333331</v>
      </c>
      <c r="AR144" s="113"/>
      <c r="AS144" s="83" t="s">
        <v>99</v>
      </c>
      <c r="AT144" s="83" t="s">
        <v>100</v>
      </c>
      <c r="AU144" s="39" t="s">
        <v>101</v>
      </c>
      <c r="AV144" s="38">
        <v>10</v>
      </c>
      <c r="AW144" s="90" t="s">
        <v>75</v>
      </c>
      <c r="AX144" s="85">
        <v>10.3</v>
      </c>
      <c r="AY144" s="85">
        <v>101</v>
      </c>
      <c r="AZ144" s="39">
        <v>0.39</v>
      </c>
      <c r="BA144" s="85">
        <v>0.2</v>
      </c>
      <c r="BB144" s="40">
        <v>15.3</v>
      </c>
      <c r="BC144" s="85">
        <v>768.7</v>
      </c>
      <c r="BD144" s="40">
        <v>7.6</v>
      </c>
      <c r="BE144" s="85">
        <v>1</v>
      </c>
      <c r="BF144" s="85" t="s">
        <v>91</v>
      </c>
      <c r="BG144" s="85">
        <v>32</v>
      </c>
      <c r="BH144" s="86">
        <v>0.5</v>
      </c>
      <c r="BI144" s="87"/>
    </row>
    <row r="145" spans="1:61" ht="15.75" thickBot="1">
      <c r="A145" s="238">
        <f t="shared" si="61"/>
        <v>0.2</v>
      </c>
      <c r="B145" s="35">
        <v>43811</v>
      </c>
      <c r="C145" s="14" t="s">
        <v>118</v>
      </c>
      <c r="D145" s="14" t="s">
        <v>74</v>
      </c>
      <c r="E145" s="12"/>
      <c r="F145" s="156">
        <v>0.66666666666666663</v>
      </c>
      <c r="G145" s="156">
        <v>1.2</v>
      </c>
      <c r="H145" s="156">
        <v>0</v>
      </c>
      <c r="I145" s="156">
        <v>0</v>
      </c>
      <c r="J145" s="156">
        <v>0</v>
      </c>
      <c r="K145" s="156">
        <f t="shared" si="62"/>
        <v>0</v>
      </c>
      <c r="L145" s="156">
        <v>0</v>
      </c>
      <c r="M145" s="156">
        <v>0</v>
      </c>
      <c r="N145" s="156">
        <v>0</v>
      </c>
      <c r="O145" s="156">
        <v>0</v>
      </c>
      <c r="P145" s="156">
        <v>0</v>
      </c>
      <c r="Q145" s="156">
        <v>0</v>
      </c>
      <c r="R145" s="156">
        <v>0.13333333333333333</v>
      </c>
      <c r="S145" s="156">
        <f t="shared" si="63"/>
        <v>0</v>
      </c>
      <c r="T145" s="156">
        <v>0</v>
      </c>
      <c r="U145" s="156">
        <f t="shared" si="64"/>
        <v>0</v>
      </c>
      <c r="V145" s="156">
        <v>0</v>
      </c>
      <c r="W145" s="156">
        <v>0</v>
      </c>
      <c r="X145" s="156">
        <v>0</v>
      </c>
      <c r="Y145" s="156">
        <v>0</v>
      </c>
      <c r="Z145" s="156">
        <v>0</v>
      </c>
      <c r="AA145" s="156">
        <f t="shared" si="65"/>
        <v>0</v>
      </c>
      <c r="AB145" s="156">
        <v>0</v>
      </c>
      <c r="AC145" s="156">
        <v>0</v>
      </c>
      <c r="AD145" s="156">
        <v>0</v>
      </c>
      <c r="AE145" s="156">
        <v>0</v>
      </c>
      <c r="AF145" s="156">
        <v>0</v>
      </c>
      <c r="AG145" s="156">
        <v>0</v>
      </c>
      <c r="AH145" s="156">
        <v>0</v>
      </c>
      <c r="AI145" s="156">
        <v>0</v>
      </c>
      <c r="AJ145" s="156">
        <v>0</v>
      </c>
      <c r="AK145" s="156">
        <v>0</v>
      </c>
      <c r="AL145" s="156">
        <v>0</v>
      </c>
      <c r="AM145" s="156">
        <v>0</v>
      </c>
      <c r="AN145" s="156">
        <v>0</v>
      </c>
      <c r="AO145" s="156">
        <v>0</v>
      </c>
      <c r="AP145" s="156">
        <v>0</v>
      </c>
      <c r="AQ145" s="33">
        <f t="shared" si="66"/>
        <v>2</v>
      </c>
      <c r="AR145" s="113"/>
      <c r="AS145" s="36">
        <v>43811</v>
      </c>
      <c r="AT145" s="88">
        <v>0.44791666666666669</v>
      </c>
      <c r="AU145" s="14" t="s">
        <v>118</v>
      </c>
      <c r="AV145" s="108">
        <v>10</v>
      </c>
      <c r="AW145" s="90" t="s">
        <v>75</v>
      </c>
      <c r="AX145" s="14">
        <v>4.4000000000000004</v>
      </c>
      <c r="AY145" s="38">
        <v>41</v>
      </c>
      <c r="AZ145" s="39">
        <v>0.39</v>
      </c>
      <c r="BA145" s="14">
        <v>0.2</v>
      </c>
      <c r="BB145" s="40">
        <v>13.9</v>
      </c>
      <c r="BC145" s="14">
        <v>767.2</v>
      </c>
      <c r="BD145" s="40">
        <v>6.5</v>
      </c>
      <c r="BE145" s="14">
        <v>0</v>
      </c>
      <c r="BF145" s="14">
        <v>0</v>
      </c>
      <c r="BG145" s="38">
        <v>2</v>
      </c>
      <c r="BH145" s="86">
        <v>0.4</v>
      </c>
      <c r="BI145" s="42"/>
    </row>
    <row r="146" spans="1:61" ht="15.75" thickBot="1">
      <c r="A146" s="238">
        <f t="shared" si="61"/>
        <v>0.1</v>
      </c>
      <c r="B146" s="82">
        <v>43586</v>
      </c>
      <c r="C146" s="14" t="s">
        <v>84</v>
      </c>
      <c r="D146" s="14" t="s">
        <v>74</v>
      </c>
      <c r="E146" s="12"/>
      <c r="F146" s="156">
        <v>0</v>
      </c>
      <c r="G146" s="156">
        <v>217.6</v>
      </c>
      <c r="H146" s="156">
        <v>0</v>
      </c>
      <c r="I146" s="156">
        <v>2.5333333333333332</v>
      </c>
      <c r="J146" s="156">
        <v>0</v>
      </c>
      <c r="K146" s="156">
        <f t="shared" si="62"/>
        <v>0</v>
      </c>
      <c r="L146" s="156">
        <v>0</v>
      </c>
      <c r="M146" s="156">
        <v>0</v>
      </c>
      <c r="N146" s="156">
        <v>0</v>
      </c>
      <c r="O146" s="156">
        <v>0</v>
      </c>
      <c r="P146" s="156">
        <v>0</v>
      </c>
      <c r="Q146" s="156">
        <v>0</v>
      </c>
      <c r="R146" s="156">
        <v>0</v>
      </c>
      <c r="S146" s="156">
        <f t="shared" si="63"/>
        <v>0</v>
      </c>
      <c r="T146" s="156">
        <v>0</v>
      </c>
      <c r="U146" s="156">
        <f t="shared" si="64"/>
        <v>0</v>
      </c>
      <c r="V146" s="156">
        <v>0</v>
      </c>
      <c r="W146" s="156">
        <v>0</v>
      </c>
      <c r="X146" s="156">
        <v>0</v>
      </c>
      <c r="Y146" s="156">
        <v>0</v>
      </c>
      <c r="Z146" s="156">
        <v>0</v>
      </c>
      <c r="AA146" s="156">
        <f t="shared" si="65"/>
        <v>0</v>
      </c>
      <c r="AB146" s="156">
        <v>0</v>
      </c>
      <c r="AC146" s="156">
        <v>0</v>
      </c>
      <c r="AD146" s="156">
        <v>0</v>
      </c>
      <c r="AE146" s="156">
        <v>0</v>
      </c>
      <c r="AF146" s="156">
        <v>0</v>
      </c>
      <c r="AG146" s="156">
        <v>0</v>
      </c>
      <c r="AH146" s="156">
        <v>0</v>
      </c>
      <c r="AI146" s="156">
        <v>0</v>
      </c>
      <c r="AJ146" s="156">
        <v>0</v>
      </c>
      <c r="AK146" s="156">
        <v>0</v>
      </c>
      <c r="AL146" s="156">
        <v>0</v>
      </c>
      <c r="AM146" s="156">
        <v>0</v>
      </c>
      <c r="AN146" s="156">
        <v>0</v>
      </c>
      <c r="AO146" s="156">
        <v>0</v>
      </c>
      <c r="AP146" s="156">
        <v>0</v>
      </c>
      <c r="AQ146" s="33">
        <f t="shared" si="66"/>
        <v>220.13333333333333</v>
      </c>
      <c r="AR146" s="113"/>
      <c r="AS146" s="36">
        <v>43586</v>
      </c>
      <c r="AT146" s="88">
        <v>0.5625</v>
      </c>
      <c r="AU146" s="14" t="s">
        <v>85</v>
      </c>
      <c r="AV146" s="14">
        <v>5</v>
      </c>
      <c r="AW146" s="90" t="s">
        <v>75</v>
      </c>
      <c r="AX146" s="14">
        <v>15.76</v>
      </c>
      <c r="AY146" s="14">
        <v>183</v>
      </c>
      <c r="AZ146" s="39">
        <v>0.20399999999999999</v>
      </c>
      <c r="BA146" s="14">
        <v>0.1</v>
      </c>
      <c r="BB146" s="40">
        <v>22.7</v>
      </c>
      <c r="BC146" s="14">
        <v>760.5</v>
      </c>
      <c r="BD146" s="40">
        <v>9.1999999999999993</v>
      </c>
      <c r="BE146" s="14">
        <v>0</v>
      </c>
      <c r="BF146" s="14">
        <v>0</v>
      </c>
      <c r="BG146" s="14">
        <v>10</v>
      </c>
      <c r="BH146" s="86">
        <v>0.05</v>
      </c>
      <c r="BI146" s="42" t="s">
        <v>138</v>
      </c>
    </row>
    <row r="147" spans="1:61" ht="15.75" thickBot="1">
      <c r="A147" s="238">
        <f t="shared" si="61"/>
        <v>0</v>
      </c>
      <c r="B147" s="82">
        <v>43502</v>
      </c>
      <c r="C147" s="14" t="s">
        <v>86</v>
      </c>
      <c r="D147" s="14" t="s">
        <v>74</v>
      </c>
      <c r="E147" s="12"/>
      <c r="F147" s="156">
        <v>43.2</v>
      </c>
      <c r="G147" s="156">
        <v>2</v>
      </c>
      <c r="H147" s="156">
        <v>0</v>
      </c>
      <c r="I147" s="156">
        <v>0</v>
      </c>
      <c r="J147" s="156">
        <v>0</v>
      </c>
      <c r="K147" s="156">
        <f t="shared" si="62"/>
        <v>1.3333333333333335</v>
      </c>
      <c r="L147" s="156">
        <v>0</v>
      </c>
      <c r="M147" s="156">
        <v>0.93333333333333335</v>
      </c>
      <c r="N147" s="156">
        <v>0</v>
      </c>
      <c r="O147" s="156">
        <v>0.4</v>
      </c>
      <c r="P147" s="156">
        <v>0</v>
      </c>
      <c r="Q147" s="156">
        <v>0</v>
      </c>
      <c r="R147" s="156">
        <v>0</v>
      </c>
      <c r="S147" s="156">
        <f t="shared" si="63"/>
        <v>0</v>
      </c>
      <c r="T147" s="156">
        <v>0</v>
      </c>
      <c r="U147" s="156">
        <f t="shared" si="64"/>
        <v>0</v>
      </c>
      <c r="V147" s="156">
        <v>0</v>
      </c>
      <c r="W147" s="156">
        <v>0</v>
      </c>
      <c r="X147" s="156">
        <v>0</v>
      </c>
      <c r="Y147" s="156">
        <v>0</v>
      </c>
      <c r="Z147" s="156">
        <v>0</v>
      </c>
      <c r="AA147" s="156">
        <f t="shared" si="65"/>
        <v>0</v>
      </c>
      <c r="AB147" s="156">
        <v>0</v>
      </c>
      <c r="AC147" s="156">
        <v>0</v>
      </c>
      <c r="AD147" s="156">
        <v>0</v>
      </c>
      <c r="AE147" s="156">
        <v>0</v>
      </c>
      <c r="AF147" s="156">
        <v>0</v>
      </c>
      <c r="AG147" s="156">
        <v>0</v>
      </c>
      <c r="AH147" s="156">
        <v>0</v>
      </c>
      <c r="AI147" s="156">
        <v>0</v>
      </c>
      <c r="AJ147" s="156">
        <v>0</v>
      </c>
      <c r="AK147" s="156">
        <v>0</v>
      </c>
      <c r="AL147" s="156">
        <v>0</v>
      </c>
      <c r="AM147" s="156">
        <v>0</v>
      </c>
      <c r="AN147" s="156">
        <v>0.4</v>
      </c>
      <c r="AO147" s="156">
        <v>0</v>
      </c>
      <c r="AP147" s="156">
        <v>0</v>
      </c>
      <c r="AQ147" s="33">
        <f t="shared" si="66"/>
        <v>46.93333333333333</v>
      </c>
      <c r="AR147" s="113"/>
      <c r="AS147" s="83" t="s">
        <v>87</v>
      </c>
      <c r="AT147" s="83" t="s">
        <v>88</v>
      </c>
      <c r="AU147" s="39" t="s">
        <v>86</v>
      </c>
      <c r="AV147" s="38">
        <v>10</v>
      </c>
      <c r="AW147" s="90" t="s">
        <v>75</v>
      </c>
      <c r="AX147" s="85">
        <v>7.46</v>
      </c>
      <c r="AY147" s="85">
        <v>69.099999999999994</v>
      </c>
      <c r="AZ147" s="39">
        <v>0</v>
      </c>
      <c r="BA147" s="85">
        <v>0</v>
      </c>
      <c r="BB147" s="40">
        <v>12</v>
      </c>
      <c r="BC147" s="85">
        <v>766</v>
      </c>
      <c r="BD147" s="40">
        <v>7.2</v>
      </c>
      <c r="BE147" s="85">
        <v>0</v>
      </c>
      <c r="BF147" s="85">
        <v>0</v>
      </c>
      <c r="BG147" s="85">
        <v>2</v>
      </c>
      <c r="BH147" s="86">
        <v>1</v>
      </c>
      <c r="BI147" s="87"/>
    </row>
    <row r="148" spans="1:61" ht="15.75" thickBot="1">
      <c r="A148" s="238">
        <f t="shared" ref="A148:A156" si="67">BA148</f>
        <v>0</v>
      </c>
      <c r="B148" s="82">
        <v>43502</v>
      </c>
      <c r="C148" s="14" t="s">
        <v>92</v>
      </c>
      <c r="D148" s="14" t="s">
        <v>74</v>
      </c>
      <c r="E148" s="12"/>
      <c r="F148" s="156">
        <v>1.3333333333333333</v>
      </c>
      <c r="G148" s="156">
        <v>38.666666666666664</v>
      </c>
      <c r="H148" s="156">
        <v>0.53333333333333333</v>
      </c>
      <c r="I148" s="156">
        <v>0.66666666666666663</v>
      </c>
      <c r="J148" s="156">
        <v>0</v>
      </c>
      <c r="K148" s="156">
        <f t="shared" si="62"/>
        <v>0</v>
      </c>
      <c r="L148" s="156">
        <v>0</v>
      </c>
      <c r="M148" s="156">
        <v>0</v>
      </c>
      <c r="N148" s="156">
        <v>0</v>
      </c>
      <c r="O148" s="156">
        <v>0</v>
      </c>
      <c r="P148" s="156">
        <v>0</v>
      </c>
      <c r="Q148" s="156">
        <v>0</v>
      </c>
      <c r="R148" s="156">
        <v>0</v>
      </c>
      <c r="S148" s="156">
        <f t="shared" si="63"/>
        <v>0.53333333333333333</v>
      </c>
      <c r="T148" s="156">
        <v>0</v>
      </c>
      <c r="U148" s="156">
        <f t="shared" si="64"/>
        <v>0</v>
      </c>
      <c r="V148" s="156">
        <v>0</v>
      </c>
      <c r="W148" s="156">
        <v>0</v>
      </c>
      <c r="X148" s="156">
        <v>0</v>
      </c>
      <c r="Y148" s="156">
        <v>0</v>
      </c>
      <c r="Z148" s="156">
        <v>0</v>
      </c>
      <c r="AA148" s="156">
        <f t="shared" si="65"/>
        <v>0</v>
      </c>
      <c r="AB148" s="156">
        <v>0</v>
      </c>
      <c r="AC148" s="156">
        <v>0</v>
      </c>
      <c r="AD148" s="156">
        <v>0</v>
      </c>
      <c r="AE148" s="156">
        <v>0</v>
      </c>
      <c r="AF148" s="156">
        <v>0</v>
      </c>
      <c r="AG148" s="156">
        <v>0</v>
      </c>
      <c r="AH148" s="156">
        <v>0</v>
      </c>
      <c r="AI148" s="156">
        <v>0</v>
      </c>
      <c r="AJ148" s="156">
        <v>0</v>
      </c>
      <c r="AK148" s="156">
        <v>0</v>
      </c>
      <c r="AL148" s="156">
        <v>0</v>
      </c>
      <c r="AM148" s="156">
        <v>0</v>
      </c>
      <c r="AN148" s="156">
        <v>0</v>
      </c>
      <c r="AO148" s="156">
        <v>0</v>
      </c>
      <c r="AP148" s="156">
        <v>0</v>
      </c>
      <c r="AQ148" s="33">
        <f t="shared" ref="AQ148:AQ156" si="68">SUM(F148:AP148)-AA148-K148-U148-S148</f>
        <v>41.199999999999996</v>
      </c>
      <c r="AR148" s="113"/>
      <c r="AS148" s="83" t="s">
        <v>87</v>
      </c>
      <c r="AT148" s="83" t="s">
        <v>93</v>
      </c>
      <c r="AU148" s="39" t="s">
        <v>92</v>
      </c>
      <c r="AV148" s="38">
        <v>10</v>
      </c>
      <c r="AW148" s="90" t="s">
        <v>75</v>
      </c>
      <c r="AX148" s="85">
        <v>11.67</v>
      </c>
      <c r="AY148" s="85">
        <v>112.6</v>
      </c>
      <c r="AZ148" s="39">
        <v>0</v>
      </c>
      <c r="BA148" s="85">
        <v>0</v>
      </c>
      <c r="BB148" s="40">
        <v>13.3</v>
      </c>
      <c r="BC148" s="85">
        <v>765.3</v>
      </c>
      <c r="BD148" s="40">
        <v>7.32</v>
      </c>
      <c r="BE148" s="85" t="s">
        <v>91</v>
      </c>
      <c r="BF148" s="85" t="s">
        <v>91</v>
      </c>
      <c r="BG148" s="85" t="s">
        <v>91</v>
      </c>
      <c r="BH148" s="86" t="s">
        <v>91</v>
      </c>
      <c r="BI148" s="87"/>
    </row>
    <row r="149" spans="1:61" ht="15.75" thickBot="1">
      <c r="A149" s="238">
        <f t="shared" si="67"/>
        <v>0</v>
      </c>
      <c r="B149" s="82">
        <v>43502</v>
      </c>
      <c r="C149" s="14" t="s">
        <v>94</v>
      </c>
      <c r="D149" s="14" t="s">
        <v>74</v>
      </c>
      <c r="E149" s="12"/>
      <c r="F149" s="156">
        <v>0.26666666666666666</v>
      </c>
      <c r="G149" s="156">
        <v>0</v>
      </c>
      <c r="H149" s="156">
        <v>0</v>
      </c>
      <c r="I149" s="156">
        <v>0.8</v>
      </c>
      <c r="J149" s="156">
        <v>0</v>
      </c>
      <c r="K149" s="156">
        <f t="shared" si="62"/>
        <v>0</v>
      </c>
      <c r="L149" s="156">
        <v>0</v>
      </c>
      <c r="M149" s="156">
        <v>0</v>
      </c>
      <c r="N149" s="156">
        <v>0</v>
      </c>
      <c r="O149" s="156">
        <v>0</v>
      </c>
      <c r="P149" s="156">
        <v>0</v>
      </c>
      <c r="Q149" s="156">
        <v>0</v>
      </c>
      <c r="R149" s="156">
        <v>0.13333333333333333</v>
      </c>
      <c r="S149" s="156">
        <f t="shared" si="63"/>
        <v>0</v>
      </c>
      <c r="T149" s="156">
        <v>0</v>
      </c>
      <c r="U149" s="156">
        <f t="shared" si="64"/>
        <v>0</v>
      </c>
      <c r="V149" s="156">
        <v>0</v>
      </c>
      <c r="W149" s="156">
        <v>0</v>
      </c>
      <c r="X149" s="156">
        <v>0</v>
      </c>
      <c r="Y149" s="156">
        <v>0</v>
      </c>
      <c r="Z149" s="156">
        <v>0</v>
      </c>
      <c r="AA149" s="156">
        <f t="shared" si="65"/>
        <v>0</v>
      </c>
      <c r="AB149" s="156">
        <v>0</v>
      </c>
      <c r="AC149" s="156">
        <v>0</v>
      </c>
      <c r="AD149" s="156">
        <v>0</v>
      </c>
      <c r="AE149" s="156">
        <v>0</v>
      </c>
      <c r="AF149" s="156">
        <v>0</v>
      </c>
      <c r="AG149" s="156">
        <v>0</v>
      </c>
      <c r="AH149" s="156">
        <v>0</v>
      </c>
      <c r="AI149" s="156">
        <v>0</v>
      </c>
      <c r="AJ149" s="156">
        <v>0</v>
      </c>
      <c r="AK149" s="156">
        <v>0</v>
      </c>
      <c r="AL149" s="156">
        <v>0</v>
      </c>
      <c r="AM149" s="156">
        <v>0</v>
      </c>
      <c r="AN149" s="156">
        <v>0</v>
      </c>
      <c r="AO149" s="156">
        <v>0</v>
      </c>
      <c r="AP149" s="156">
        <v>0</v>
      </c>
      <c r="AQ149" s="33">
        <f t="shared" si="68"/>
        <v>1.2</v>
      </c>
      <c r="AR149" s="113"/>
      <c r="AS149" s="83" t="s">
        <v>87</v>
      </c>
      <c r="AT149" s="83" t="s">
        <v>95</v>
      </c>
      <c r="AU149" s="39" t="s">
        <v>94</v>
      </c>
      <c r="AV149" s="38">
        <v>10</v>
      </c>
      <c r="AW149" s="90" t="s">
        <v>75</v>
      </c>
      <c r="AX149" s="85">
        <v>13.05</v>
      </c>
      <c r="AY149" s="85">
        <v>130.4</v>
      </c>
      <c r="AZ149" s="39">
        <v>0</v>
      </c>
      <c r="BA149" s="85">
        <v>0</v>
      </c>
      <c r="BB149" s="40">
        <v>14.4</v>
      </c>
      <c r="BC149" s="85">
        <v>765.8</v>
      </c>
      <c r="BD149" s="40">
        <v>7.62</v>
      </c>
      <c r="BE149" s="85" t="s">
        <v>91</v>
      </c>
      <c r="BF149" s="85" t="s">
        <v>91</v>
      </c>
      <c r="BG149" s="85" t="s">
        <v>91</v>
      </c>
      <c r="BH149" s="86" t="s">
        <v>91</v>
      </c>
      <c r="BI149" s="87"/>
    </row>
    <row r="150" spans="1:61" ht="15.75" thickBot="1">
      <c r="A150" s="238">
        <f t="shared" si="67"/>
        <v>0</v>
      </c>
      <c r="B150" s="82">
        <v>43502</v>
      </c>
      <c r="C150" s="14" t="s">
        <v>96</v>
      </c>
      <c r="D150" s="14" t="s">
        <v>74</v>
      </c>
      <c r="E150" s="12"/>
      <c r="F150" s="156">
        <v>0.26666666666666666</v>
      </c>
      <c r="G150" s="156">
        <v>0.53333333333333333</v>
      </c>
      <c r="H150" s="156">
        <v>0</v>
      </c>
      <c r="I150" s="156">
        <v>0</v>
      </c>
      <c r="J150" s="156">
        <v>0</v>
      </c>
      <c r="K150" s="156">
        <f t="shared" si="62"/>
        <v>0</v>
      </c>
      <c r="L150" s="156">
        <v>0</v>
      </c>
      <c r="M150" s="156">
        <v>0</v>
      </c>
      <c r="N150" s="156">
        <v>0</v>
      </c>
      <c r="O150" s="156">
        <v>0</v>
      </c>
      <c r="P150" s="156">
        <v>0</v>
      </c>
      <c r="Q150" s="156">
        <v>0</v>
      </c>
      <c r="R150" s="156">
        <v>0</v>
      </c>
      <c r="S150" s="156">
        <f t="shared" si="63"/>
        <v>0</v>
      </c>
      <c r="T150" s="156">
        <v>0</v>
      </c>
      <c r="U150" s="156">
        <f t="shared" si="64"/>
        <v>0</v>
      </c>
      <c r="V150" s="156">
        <v>0</v>
      </c>
      <c r="W150" s="156">
        <v>0</v>
      </c>
      <c r="X150" s="156">
        <v>0</v>
      </c>
      <c r="Y150" s="156">
        <v>0</v>
      </c>
      <c r="Z150" s="156">
        <v>0</v>
      </c>
      <c r="AA150" s="156">
        <f t="shared" si="65"/>
        <v>0</v>
      </c>
      <c r="AB150" s="156">
        <v>0</v>
      </c>
      <c r="AC150" s="156">
        <v>0</v>
      </c>
      <c r="AD150" s="156">
        <v>0</v>
      </c>
      <c r="AE150" s="156">
        <v>0</v>
      </c>
      <c r="AF150" s="156">
        <v>0</v>
      </c>
      <c r="AG150" s="156">
        <v>0</v>
      </c>
      <c r="AH150" s="156">
        <v>0</v>
      </c>
      <c r="AI150" s="156">
        <v>0</v>
      </c>
      <c r="AJ150" s="156">
        <v>0</v>
      </c>
      <c r="AK150" s="156">
        <v>0</v>
      </c>
      <c r="AL150" s="156">
        <v>0</v>
      </c>
      <c r="AM150" s="156">
        <v>0</v>
      </c>
      <c r="AN150" s="156">
        <v>0</v>
      </c>
      <c r="AO150" s="156">
        <v>0</v>
      </c>
      <c r="AP150" s="156">
        <v>0</v>
      </c>
      <c r="AQ150" s="33">
        <f t="shared" si="68"/>
        <v>0.8</v>
      </c>
      <c r="AR150" s="113"/>
      <c r="AS150" s="83" t="s">
        <v>87</v>
      </c>
      <c r="AT150" s="83" t="s">
        <v>97</v>
      </c>
      <c r="AU150" s="39" t="s">
        <v>96</v>
      </c>
      <c r="AV150" s="38">
        <v>10</v>
      </c>
      <c r="AW150" s="90" t="s">
        <v>75</v>
      </c>
      <c r="AX150" s="85">
        <v>11.24</v>
      </c>
      <c r="AY150" s="85">
        <v>105</v>
      </c>
      <c r="AZ150" s="39">
        <v>9.7500000000000003E-2</v>
      </c>
      <c r="BA150" s="85">
        <v>0</v>
      </c>
      <c r="BB150" s="40">
        <v>12.5</v>
      </c>
      <c r="BC150" s="85">
        <v>765.2</v>
      </c>
      <c r="BD150" s="40">
        <v>7.27</v>
      </c>
      <c r="BE150" s="85" t="s">
        <v>91</v>
      </c>
      <c r="BF150" s="85" t="s">
        <v>91</v>
      </c>
      <c r="BG150" s="85" t="s">
        <v>91</v>
      </c>
      <c r="BH150" s="86" t="s">
        <v>91</v>
      </c>
      <c r="BI150" s="87"/>
    </row>
    <row r="151" spans="1:61" ht="15.75" thickBot="1">
      <c r="A151" s="238">
        <f t="shared" si="67"/>
        <v>0</v>
      </c>
      <c r="B151" s="82">
        <v>43535</v>
      </c>
      <c r="C151" s="14" t="s">
        <v>73</v>
      </c>
      <c r="D151" s="14" t="s">
        <v>74</v>
      </c>
      <c r="E151" s="12"/>
      <c r="F151" s="156">
        <v>0.53333333333333333</v>
      </c>
      <c r="G151" s="156">
        <v>391.06666666666666</v>
      </c>
      <c r="H151" s="156">
        <v>1.4666666666666666</v>
      </c>
      <c r="I151" s="156">
        <v>0.8</v>
      </c>
      <c r="J151" s="156">
        <v>0</v>
      </c>
      <c r="K151" s="156">
        <f t="shared" si="62"/>
        <v>0</v>
      </c>
      <c r="L151" s="156">
        <v>0</v>
      </c>
      <c r="M151" s="156">
        <v>0</v>
      </c>
      <c r="N151" s="156">
        <v>0</v>
      </c>
      <c r="O151" s="156">
        <v>0</v>
      </c>
      <c r="P151" s="156">
        <v>0</v>
      </c>
      <c r="Q151" s="156">
        <v>0</v>
      </c>
      <c r="R151" s="156">
        <v>0</v>
      </c>
      <c r="S151" s="156">
        <f t="shared" si="63"/>
        <v>1.4666666666666666</v>
      </c>
      <c r="T151" s="156">
        <v>0</v>
      </c>
      <c r="U151" s="156">
        <f t="shared" si="64"/>
        <v>8.4</v>
      </c>
      <c r="V151" s="156">
        <v>0</v>
      </c>
      <c r="W151" s="156">
        <v>7.8666666666666663</v>
      </c>
      <c r="X151" s="156">
        <v>0.53333333333333333</v>
      </c>
      <c r="Y151" s="156">
        <v>0</v>
      </c>
      <c r="Z151" s="156">
        <v>0</v>
      </c>
      <c r="AA151" s="156">
        <f t="shared" si="65"/>
        <v>0</v>
      </c>
      <c r="AB151" s="156">
        <v>0</v>
      </c>
      <c r="AC151" s="156">
        <v>0</v>
      </c>
      <c r="AD151" s="156">
        <v>0</v>
      </c>
      <c r="AE151" s="156">
        <v>0</v>
      </c>
      <c r="AF151" s="156">
        <v>0</v>
      </c>
      <c r="AG151" s="156">
        <v>0</v>
      </c>
      <c r="AH151" s="156">
        <v>0</v>
      </c>
      <c r="AI151" s="156">
        <v>0</v>
      </c>
      <c r="AJ151" s="156">
        <v>0</v>
      </c>
      <c r="AK151" s="156">
        <v>0</v>
      </c>
      <c r="AL151" s="156">
        <v>0</v>
      </c>
      <c r="AM151" s="156">
        <v>0</v>
      </c>
      <c r="AN151" s="156">
        <v>0</v>
      </c>
      <c r="AO151" s="156">
        <v>0</v>
      </c>
      <c r="AP151" s="156">
        <v>0</v>
      </c>
      <c r="AQ151" s="33">
        <f t="shared" si="68"/>
        <v>402.26666666666671</v>
      </c>
      <c r="AR151" s="113"/>
      <c r="AS151" s="36">
        <v>43535</v>
      </c>
      <c r="AT151" s="88">
        <v>0.59027777777777779</v>
      </c>
      <c r="AU151" s="39" t="s">
        <v>73</v>
      </c>
      <c r="AV151" s="38">
        <v>10</v>
      </c>
      <c r="AW151" s="90" t="s">
        <v>75</v>
      </c>
      <c r="AX151" s="85">
        <v>13.57</v>
      </c>
      <c r="AY151" s="85">
        <v>128.30000000000001</v>
      </c>
      <c r="AZ151" s="39">
        <v>2.9999999999999997E-4</v>
      </c>
      <c r="BA151" s="85">
        <v>0</v>
      </c>
      <c r="BB151" s="40">
        <v>20.399999999999999</v>
      </c>
      <c r="BC151" s="85">
        <v>759.2</v>
      </c>
      <c r="BD151" s="40">
        <v>7.5</v>
      </c>
      <c r="BE151" s="85">
        <v>0</v>
      </c>
      <c r="BF151" s="85">
        <v>0</v>
      </c>
      <c r="BG151" s="85">
        <v>7</v>
      </c>
      <c r="BH151" s="86">
        <v>0.1</v>
      </c>
      <c r="BI151" s="42"/>
    </row>
    <row r="152" spans="1:61" ht="15.75" thickBot="1">
      <c r="A152" s="238">
        <f t="shared" si="67"/>
        <v>0</v>
      </c>
      <c r="B152" s="82">
        <v>43537</v>
      </c>
      <c r="C152" s="14" t="s">
        <v>128</v>
      </c>
      <c r="D152" s="14" t="s">
        <v>74</v>
      </c>
      <c r="E152" s="12"/>
      <c r="F152" s="156">
        <v>226.66666666666666</v>
      </c>
      <c r="G152" s="156">
        <v>0.4</v>
      </c>
      <c r="H152" s="156">
        <v>0</v>
      </c>
      <c r="I152" s="156">
        <v>112</v>
      </c>
      <c r="J152" s="156">
        <v>0</v>
      </c>
      <c r="K152" s="156">
        <f t="shared" si="62"/>
        <v>0</v>
      </c>
      <c r="L152" s="156">
        <v>0</v>
      </c>
      <c r="M152" s="156">
        <v>0</v>
      </c>
      <c r="N152" s="156">
        <v>0</v>
      </c>
      <c r="O152" s="156">
        <v>0</v>
      </c>
      <c r="P152" s="156">
        <v>0</v>
      </c>
      <c r="Q152" s="156">
        <v>0</v>
      </c>
      <c r="R152" s="156">
        <v>0</v>
      </c>
      <c r="S152" s="156">
        <f t="shared" si="63"/>
        <v>0</v>
      </c>
      <c r="T152" s="156">
        <v>0</v>
      </c>
      <c r="U152" s="156">
        <f t="shared" si="64"/>
        <v>0</v>
      </c>
      <c r="V152" s="156">
        <v>0</v>
      </c>
      <c r="W152" s="156">
        <v>0</v>
      </c>
      <c r="X152" s="156">
        <v>0</v>
      </c>
      <c r="Y152" s="156">
        <v>0</v>
      </c>
      <c r="Z152" s="156">
        <v>0</v>
      </c>
      <c r="AA152" s="156">
        <f t="shared" si="65"/>
        <v>0</v>
      </c>
      <c r="AB152" s="156">
        <v>0</v>
      </c>
      <c r="AC152" s="156">
        <v>0</v>
      </c>
      <c r="AD152" s="156">
        <v>0</v>
      </c>
      <c r="AE152" s="156">
        <v>0</v>
      </c>
      <c r="AF152" s="156">
        <v>0</v>
      </c>
      <c r="AG152" s="156">
        <v>0</v>
      </c>
      <c r="AH152" s="156">
        <v>0</v>
      </c>
      <c r="AI152" s="156">
        <v>0</v>
      </c>
      <c r="AJ152" s="156">
        <v>0</v>
      </c>
      <c r="AK152" s="156">
        <v>0</v>
      </c>
      <c r="AL152" s="156">
        <v>0.13333333333333333</v>
      </c>
      <c r="AM152" s="156">
        <v>0</v>
      </c>
      <c r="AN152" s="156">
        <v>0</v>
      </c>
      <c r="AO152" s="156">
        <v>0.4</v>
      </c>
      <c r="AP152" s="156">
        <v>0</v>
      </c>
      <c r="AQ152" s="33">
        <f t="shared" si="68"/>
        <v>339.59999999999997</v>
      </c>
      <c r="AR152" s="113"/>
      <c r="AS152" s="36">
        <v>43537</v>
      </c>
      <c r="AT152" s="88">
        <v>0.57638888888888895</v>
      </c>
      <c r="AU152" s="14" t="s">
        <v>128</v>
      </c>
      <c r="AV152" s="38">
        <v>10</v>
      </c>
      <c r="AW152" s="90" t="s">
        <v>75</v>
      </c>
      <c r="AX152" s="14">
        <v>5.81</v>
      </c>
      <c r="AY152" s="14">
        <v>61.9</v>
      </c>
      <c r="AZ152" s="39">
        <v>1.89E-2</v>
      </c>
      <c r="BA152" s="14">
        <v>0</v>
      </c>
      <c r="BB152" s="40">
        <v>16.899999999999999</v>
      </c>
      <c r="BC152" s="14">
        <v>762.4</v>
      </c>
      <c r="BD152" s="40">
        <v>6.61</v>
      </c>
      <c r="BE152" s="37" t="s">
        <v>91</v>
      </c>
      <c r="BF152" s="37" t="s">
        <v>91</v>
      </c>
      <c r="BG152" s="37" t="s">
        <v>91</v>
      </c>
      <c r="BH152" s="41" t="s">
        <v>91</v>
      </c>
      <c r="BI152" s="42"/>
    </row>
    <row r="153" spans="1:61" ht="15.75" thickBot="1">
      <c r="A153" s="238">
        <f t="shared" si="67"/>
        <v>0</v>
      </c>
      <c r="B153" s="82">
        <v>43586</v>
      </c>
      <c r="C153" s="14" t="s">
        <v>98</v>
      </c>
      <c r="D153" s="14" t="s">
        <v>74</v>
      </c>
      <c r="E153" s="12"/>
      <c r="F153" s="156">
        <v>0.53333333333333333</v>
      </c>
      <c r="G153" s="156">
        <v>2.4</v>
      </c>
      <c r="H153" s="156">
        <v>0.13333333333333333</v>
      </c>
      <c r="I153" s="156">
        <v>36.266666666666666</v>
      </c>
      <c r="J153" s="156">
        <v>0</v>
      </c>
      <c r="K153" s="156">
        <f t="shared" si="62"/>
        <v>0</v>
      </c>
      <c r="L153" s="156">
        <v>0</v>
      </c>
      <c r="M153" s="156">
        <v>0</v>
      </c>
      <c r="N153" s="156">
        <v>0</v>
      </c>
      <c r="O153" s="156">
        <v>0</v>
      </c>
      <c r="P153" s="156">
        <v>0</v>
      </c>
      <c r="Q153" s="156">
        <v>0</v>
      </c>
      <c r="R153" s="156">
        <v>0</v>
      </c>
      <c r="S153" s="156">
        <f t="shared" si="63"/>
        <v>0.13333333333333333</v>
      </c>
      <c r="T153" s="156">
        <v>0</v>
      </c>
      <c r="U153" s="156">
        <f t="shared" si="64"/>
        <v>0</v>
      </c>
      <c r="V153" s="156">
        <v>0</v>
      </c>
      <c r="W153" s="156">
        <v>0</v>
      </c>
      <c r="X153" s="156">
        <v>0</v>
      </c>
      <c r="Y153" s="156">
        <v>0</v>
      </c>
      <c r="Z153" s="156">
        <v>0</v>
      </c>
      <c r="AA153" s="156">
        <f t="shared" si="65"/>
        <v>0</v>
      </c>
      <c r="AB153" s="156">
        <v>0</v>
      </c>
      <c r="AC153" s="156">
        <v>0</v>
      </c>
      <c r="AD153" s="156">
        <v>0</v>
      </c>
      <c r="AE153" s="156">
        <v>0</v>
      </c>
      <c r="AF153" s="156">
        <v>0</v>
      </c>
      <c r="AG153" s="156">
        <v>0</v>
      </c>
      <c r="AH153" s="156">
        <v>0</v>
      </c>
      <c r="AI153" s="156">
        <v>0</v>
      </c>
      <c r="AJ153" s="156">
        <v>0</v>
      </c>
      <c r="AK153" s="156">
        <v>0</v>
      </c>
      <c r="AL153" s="156">
        <v>0</v>
      </c>
      <c r="AM153" s="156">
        <v>0</v>
      </c>
      <c r="AN153" s="156">
        <v>0</v>
      </c>
      <c r="AO153" s="156">
        <v>0</v>
      </c>
      <c r="AP153" s="156">
        <v>0</v>
      </c>
      <c r="AQ153" s="33">
        <f t="shared" si="68"/>
        <v>39.333333333333329</v>
      </c>
      <c r="AR153" s="113"/>
      <c r="AS153" s="36">
        <v>43586</v>
      </c>
      <c r="AT153" s="88">
        <v>0.61458333333333337</v>
      </c>
      <c r="AU153" s="14" t="s">
        <v>101</v>
      </c>
      <c r="AV153" s="14">
        <v>10</v>
      </c>
      <c r="AW153" s="90" t="s">
        <v>75</v>
      </c>
      <c r="AX153" s="14">
        <v>8</v>
      </c>
      <c r="AY153" s="14">
        <v>103</v>
      </c>
      <c r="AZ153" s="39">
        <v>6.9999999999999999E-4</v>
      </c>
      <c r="BA153" s="14">
        <v>0</v>
      </c>
      <c r="BB153" s="40">
        <v>28.3</v>
      </c>
      <c r="BC153" s="14">
        <v>759.5</v>
      </c>
      <c r="BD153" s="40">
        <v>7.8</v>
      </c>
      <c r="BE153" s="14">
        <v>0</v>
      </c>
      <c r="BF153" s="14">
        <v>0</v>
      </c>
      <c r="BG153" s="14">
        <v>18</v>
      </c>
      <c r="BH153" s="86">
        <v>0.2</v>
      </c>
      <c r="BI153" s="42"/>
    </row>
    <row r="154" spans="1:61" ht="15.75" thickBot="1">
      <c r="A154" s="238">
        <f t="shared" si="67"/>
        <v>0</v>
      </c>
      <c r="B154" s="82">
        <v>43608</v>
      </c>
      <c r="C154" s="14" t="s">
        <v>82</v>
      </c>
      <c r="D154" s="14" t="s">
        <v>74</v>
      </c>
      <c r="E154" s="12"/>
      <c r="F154" s="156">
        <v>0</v>
      </c>
      <c r="G154" s="156">
        <v>1.8666666666666667</v>
      </c>
      <c r="H154" s="156">
        <v>16.933333333333334</v>
      </c>
      <c r="I154" s="156">
        <v>0</v>
      </c>
      <c r="J154" s="156">
        <v>0</v>
      </c>
      <c r="K154" s="156">
        <f t="shared" si="62"/>
        <v>0.66666666666666663</v>
      </c>
      <c r="L154" s="156">
        <v>0</v>
      </c>
      <c r="M154" s="156">
        <v>0.13333333333333333</v>
      </c>
      <c r="N154" s="156">
        <v>0.53333333333333333</v>
      </c>
      <c r="O154" s="156">
        <v>0</v>
      </c>
      <c r="P154" s="156">
        <v>0</v>
      </c>
      <c r="Q154" s="156">
        <v>0</v>
      </c>
      <c r="R154" s="156">
        <v>0</v>
      </c>
      <c r="S154" s="156">
        <f t="shared" si="63"/>
        <v>16.933333333333334</v>
      </c>
      <c r="T154" s="156">
        <v>0</v>
      </c>
      <c r="U154" s="156">
        <f t="shared" si="64"/>
        <v>0</v>
      </c>
      <c r="V154" s="156">
        <v>0</v>
      </c>
      <c r="W154" s="156">
        <v>0</v>
      </c>
      <c r="X154" s="156">
        <v>0</v>
      </c>
      <c r="Y154" s="156">
        <v>0</v>
      </c>
      <c r="Z154" s="156">
        <v>0</v>
      </c>
      <c r="AA154" s="156">
        <f t="shared" si="65"/>
        <v>0.13333333333333333</v>
      </c>
      <c r="AB154" s="156">
        <v>0.13333333333333333</v>
      </c>
      <c r="AC154" s="156">
        <v>0</v>
      </c>
      <c r="AD154" s="156">
        <v>0</v>
      </c>
      <c r="AE154" s="156">
        <v>0</v>
      </c>
      <c r="AF154" s="156">
        <v>0</v>
      </c>
      <c r="AG154" s="156">
        <v>0</v>
      </c>
      <c r="AH154" s="156">
        <v>0</v>
      </c>
      <c r="AI154" s="156">
        <v>0</v>
      </c>
      <c r="AJ154" s="156">
        <v>0</v>
      </c>
      <c r="AK154" s="156">
        <v>0</v>
      </c>
      <c r="AL154" s="156">
        <v>0</v>
      </c>
      <c r="AM154" s="156">
        <v>0</v>
      </c>
      <c r="AN154" s="156">
        <v>0.26666666666666666</v>
      </c>
      <c r="AO154" s="156">
        <v>0</v>
      </c>
      <c r="AP154" s="156">
        <v>0</v>
      </c>
      <c r="AQ154" s="33">
        <f t="shared" si="68"/>
        <v>19.866666666666671</v>
      </c>
      <c r="AR154" s="113"/>
      <c r="AS154" s="107">
        <v>43608</v>
      </c>
      <c r="AT154" s="1472">
        <v>0.45833333333333331</v>
      </c>
      <c r="AU154" s="1473" t="s">
        <v>82</v>
      </c>
      <c r="AV154" s="108">
        <v>10</v>
      </c>
      <c r="AW154" s="90" t="s">
        <v>75</v>
      </c>
      <c r="AX154" s="1473">
        <v>9.5</v>
      </c>
      <c r="AY154" s="1473">
        <v>98</v>
      </c>
      <c r="AZ154" s="1474">
        <v>4.8300000000000003E-2</v>
      </c>
      <c r="BA154" s="1473">
        <v>0</v>
      </c>
      <c r="BB154" s="1475">
        <v>17.2</v>
      </c>
      <c r="BC154" s="1473">
        <v>761</v>
      </c>
      <c r="BD154" s="1475">
        <v>6.82</v>
      </c>
      <c r="BE154" s="108" t="s">
        <v>91</v>
      </c>
      <c r="BF154" s="108" t="s">
        <v>91</v>
      </c>
      <c r="BG154" s="108" t="s">
        <v>91</v>
      </c>
      <c r="BH154" s="109" t="s">
        <v>91</v>
      </c>
      <c r="BI154" s="1476"/>
    </row>
    <row r="155" spans="1:61" ht="15.75" thickBot="1">
      <c r="A155" s="238">
        <f t="shared" si="67"/>
        <v>0</v>
      </c>
      <c r="B155" s="82">
        <v>43608</v>
      </c>
      <c r="C155" s="14" t="s">
        <v>73</v>
      </c>
      <c r="D155" s="14" t="s">
        <v>74</v>
      </c>
      <c r="E155" s="12"/>
      <c r="F155" s="156">
        <v>0</v>
      </c>
      <c r="G155" s="156">
        <v>0.13333333333333333</v>
      </c>
      <c r="H155" s="156">
        <v>1.0666666666666667</v>
      </c>
      <c r="I155" s="156">
        <v>0.66666666666666663</v>
      </c>
      <c r="J155" s="156">
        <v>0</v>
      </c>
      <c r="K155" s="156">
        <f t="shared" si="62"/>
        <v>0</v>
      </c>
      <c r="L155" s="156">
        <v>0</v>
      </c>
      <c r="M155" s="156">
        <v>0</v>
      </c>
      <c r="N155" s="156">
        <v>0</v>
      </c>
      <c r="O155" s="156">
        <v>0</v>
      </c>
      <c r="P155" s="156">
        <v>0</v>
      </c>
      <c r="Q155" s="156">
        <v>0</v>
      </c>
      <c r="R155" s="156">
        <v>0</v>
      </c>
      <c r="S155" s="156">
        <f t="shared" si="63"/>
        <v>1.0666666666666667</v>
      </c>
      <c r="T155" s="156">
        <v>0</v>
      </c>
      <c r="U155" s="156">
        <f t="shared" si="64"/>
        <v>0</v>
      </c>
      <c r="V155" s="156">
        <v>0</v>
      </c>
      <c r="W155" s="156">
        <v>0</v>
      </c>
      <c r="X155" s="156">
        <v>0</v>
      </c>
      <c r="Y155" s="156">
        <v>0</v>
      </c>
      <c r="Z155" s="156">
        <v>0</v>
      </c>
      <c r="AA155" s="156">
        <f t="shared" si="65"/>
        <v>0</v>
      </c>
      <c r="AB155" s="156">
        <v>0</v>
      </c>
      <c r="AC155" s="156">
        <v>0</v>
      </c>
      <c r="AD155" s="156">
        <v>0</v>
      </c>
      <c r="AE155" s="156">
        <v>0</v>
      </c>
      <c r="AF155" s="156">
        <v>0</v>
      </c>
      <c r="AG155" s="156">
        <v>0</v>
      </c>
      <c r="AH155" s="156">
        <v>0</v>
      </c>
      <c r="AI155" s="156">
        <v>0</v>
      </c>
      <c r="AJ155" s="156">
        <v>0</v>
      </c>
      <c r="AK155" s="156">
        <v>0</v>
      </c>
      <c r="AL155" s="156">
        <v>0</v>
      </c>
      <c r="AM155" s="156">
        <v>0</v>
      </c>
      <c r="AN155" s="156">
        <v>0.13333333333333333</v>
      </c>
      <c r="AO155" s="156">
        <v>0</v>
      </c>
      <c r="AP155" s="156">
        <v>0</v>
      </c>
      <c r="AQ155" s="33">
        <f t="shared" si="68"/>
        <v>2</v>
      </c>
      <c r="AR155" s="113"/>
      <c r="AS155" s="36">
        <v>43608</v>
      </c>
      <c r="AT155" s="88">
        <v>0.42708333333333331</v>
      </c>
      <c r="AU155" s="14" t="s">
        <v>73</v>
      </c>
      <c r="AV155" s="38">
        <v>10</v>
      </c>
      <c r="AW155" s="90" t="s">
        <v>75</v>
      </c>
      <c r="AX155" s="14">
        <v>8.8000000000000007</v>
      </c>
      <c r="AY155" s="14">
        <v>89</v>
      </c>
      <c r="AZ155" s="39">
        <v>0</v>
      </c>
      <c r="BA155" s="14">
        <v>0</v>
      </c>
      <c r="BB155" s="40">
        <v>16.5</v>
      </c>
      <c r="BC155" s="14">
        <v>760.8</v>
      </c>
      <c r="BD155" s="40">
        <v>8.06</v>
      </c>
      <c r="BE155" s="37">
        <v>0</v>
      </c>
      <c r="BF155" s="37">
        <v>0</v>
      </c>
      <c r="BG155" s="37" t="s">
        <v>91</v>
      </c>
      <c r="BH155" s="41" t="s">
        <v>91</v>
      </c>
      <c r="BI155" s="42"/>
    </row>
    <row r="156" spans="1:61">
      <c r="A156" s="238">
        <f t="shared" si="67"/>
        <v>0</v>
      </c>
      <c r="B156" s="35">
        <v>43811</v>
      </c>
      <c r="C156" s="14" t="s">
        <v>128</v>
      </c>
      <c r="D156" s="14" t="s">
        <v>74</v>
      </c>
      <c r="E156" s="12"/>
      <c r="F156" s="156">
        <v>0.26666666666666666</v>
      </c>
      <c r="G156" s="156">
        <v>2.2666666666666666</v>
      </c>
      <c r="H156" s="156">
        <v>0</v>
      </c>
      <c r="I156" s="156">
        <v>0.13333333333333333</v>
      </c>
      <c r="J156" s="156">
        <v>0</v>
      </c>
      <c r="K156" s="156">
        <f t="shared" si="62"/>
        <v>0</v>
      </c>
      <c r="L156" s="156">
        <v>0</v>
      </c>
      <c r="M156" s="156">
        <v>0</v>
      </c>
      <c r="N156" s="156">
        <v>0</v>
      </c>
      <c r="O156" s="156">
        <v>0</v>
      </c>
      <c r="P156" s="156">
        <v>0</v>
      </c>
      <c r="Q156" s="156">
        <v>0</v>
      </c>
      <c r="R156" s="156">
        <v>0</v>
      </c>
      <c r="S156" s="156">
        <f t="shared" si="63"/>
        <v>0</v>
      </c>
      <c r="T156" s="156">
        <v>0</v>
      </c>
      <c r="U156" s="156">
        <f t="shared" si="64"/>
        <v>0</v>
      </c>
      <c r="V156" s="156">
        <v>0</v>
      </c>
      <c r="W156" s="156">
        <v>0</v>
      </c>
      <c r="X156" s="156">
        <v>0</v>
      </c>
      <c r="Y156" s="156">
        <v>0</v>
      </c>
      <c r="Z156" s="156">
        <v>0</v>
      </c>
      <c r="AA156" s="156">
        <f t="shared" si="65"/>
        <v>0</v>
      </c>
      <c r="AB156" s="156">
        <v>0</v>
      </c>
      <c r="AC156" s="156">
        <v>0</v>
      </c>
      <c r="AD156" s="156">
        <v>0</v>
      </c>
      <c r="AE156" s="156">
        <v>0</v>
      </c>
      <c r="AF156" s="156">
        <v>0</v>
      </c>
      <c r="AG156" s="156">
        <v>0</v>
      </c>
      <c r="AH156" s="156">
        <v>0</v>
      </c>
      <c r="AI156" s="156">
        <v>0</v>
      </c>
      <c r="AJ156" s="156">
        <v>0</v>
      </c>
      <c r="AK156" s="156">
        <v>0</v>
      </c>
      <c r="AL156" s="156">
        <v>0</v>
      </c>
      <c r="AM156" s="156">
        <v>0</v>
      </c>
      <c r="AN156" s="156">
        <v>0</v>
      </c>
      <c r="AO156" s="156">
        <v>0</v>
      </c>
      <c r="AP156" s="156">
        <v>0</v>
      </c>
      <c r="AQ156" s="33">
        <f t="shared" si="68"/>
        <v>2.6666666666666665</v>
      </c>
      <c r="AR156" s="113"/>
      <c r="AS156" s="36">
        <v>43811</v>
      </c>
      <c r="AT156" s="88">
        <v>0.43402777777777773</v>
      </c>
      <c r="AU156" s="14" t="s">
        <v>128</v>
      </c>
      <c r="AV156" s="108">
        <v>10</v>
      </c>
      <c r="AW156" s="90" t="s">
        <v>75</v>
      </c>
      <c r="AX156" s="14">
        <v>4.2</v>
      </c>
      <c r="AY156" s="38">
        <v>41</v>
      </c>
      <c r="AZ156" s="39">
        <v>0</v>
      </c>
      <c r="BA156" s="14">
        <v>0</v>
      </c>
      <c r="BB156" s="40">
        <v>15.3</v>
      </c>
      <c r="BC156" s="14">
        <v>767.3</v>
      </c>
      <c r="BD156" s="40">
        <v>6.8</v>
      </c>
      <c r="BE156" s="14">
        <v>0</v>
      </c>
      <c r="BF156" s="14">
        <v>0</v>
      </c>
      <c r="BG156" s="38">
        <v>2</v>
      </c>
      <c r="BH156" s="86">
        <v>0.25</v>
      </c>
      <c r="BI156" s="42"/>
    </row>
    <row r="157" spans="1:61" ht="18.75">
      <c r="A157" s="239"/>
      <c r="B157" s="239"/>
      <c r="C157" s="239"/>
      <c r="D157" s="239"/>
      <c r="E157" s="239"/>
      <c r="F157" s="239"/>
      <c r="G157" s="239"/>
      <c r="H157" s="239"/>
      <c r="I157" s="239"/>
      <c r="J157" s="239"/>
      <c r="K157" s="239"/>
      <c r="L157" s="239"/>
      <c r="M157" s="239"/>
      <c r="N157" s="239"/>
      <c r="O157" s="239"/>
      <c r="P157" s="239"/>
      <c r="Q157" s="239"/>
      <c r="R157" s="239"/>
      <c r="S157" s="239"/>
      <c r="T157" s="239"/>
      <c r="U157" s="239"/>
      <c r="V157" s="239"/>
      <c r="W157" s="239"/>
      <c r="X157" s="239"/>
      <c r="Y157" s="239"/>
      <c r="Z157" s="239"/>
      <c r="AA157" s="239"/>
      <c r="AB157" s="239"/>
      <c r="AC157" s="239"/>
      <c r="AD157" s="239"/>
      <c r="AE157" s="239"/>
      <c r="AF157" s="239"/>
      <c r="AG157" s="239"/>
      <c r="AH157" s="239"/>
      <c r="AI157" s="239"/>
      <c r="AJ157" s="239"/>
      <c r="AK157" s="239"/>
      <c r="AL157" s="239"/>
      <c r="AM157" s="239"/>
      <c r="AN157" s="239"/>
      <c r="AO157" s="239"/>
      <c r="AP157" s="239"/>
      <c r="AQ157" s="735">
        <f>SUM(AQ128:AQ156)</f>
        <v>4305.8666666666677</v>
      </c>
      <c r="AR157" s="113"/>
      <c r="AS157" s="36"/>
      <c r="AT157" s="88"/>
      <c r="AU157" s="14"/>
      <c r="AV157" s="108"/>
      <c r="AW157" s="90"/>
      <c r="AX157" s="14"/>
      <c r="AY157" s="38"/>
      <c r="AZ157" s="39"/>
      <c r="BA157" s="14"/>
      <c r="BB157" s="40"/>
      <c r="BC157" s="14"/>
      <c r="BD157" s="40"/>
      <c r="BE157" s="14"/>
      <c r="BF157" s="14"/>
      <c r="BG157" s="38"/>
      <c r="BH157" s="86"/>
      <c r="BI157" s="42"/>
    </row>
    <row r="158" spans="1:61" s="13" customFormat="1" ht="18.75">
      <c r="A158" s="239"/>
      <c r="B158" s="170"/>
      <c r="C158" s="214" t="s">
        <v>219</v>
      </c>
      <c r="D158" s="1530"/>
      <c r="E158" s="1531">
        <v>0</v>
      </c>
      <c r="F158" s="215">
        <f>AVERAGE(F128:F156)</f>
        <v>41.232183908045968</v>
      </c>
      <c r="G158" s="215">
        <f>AVERAGE(G128:G156)</f>
        <v>30.4</v>
      </c>
      <c r="H158" s="215">
        <f>AVERAGE(H128:H156)</f>
        <v>2.0459770114942528</v>
      </c>
      <c r="I158" s="215">
        <f>AVERAGE(I128:I156)</f>
        <v>73.475862068965526</v>
      </c>
      <c r="J158" s="241">
        <f>AVERAGE(J128:J156)</f>
        <v>1.8390804597701149E-2</v>
      </c>
      <c r="K158" s="241"/>
      <c r="L158" s="241">
        <f t="shared" ref="L158:R158" si="69">AVERAGE(L128:L156)</f>
        <v>0</v>
      </c>
      <c r="M158" s="241">
        <f t="shared" si="69"/>
        <v>0.29885057471264365</v>
      </c>
      <c r="N158" s="241">
        <f t="shared" si="69"/>
        <v>7.3563218390804597E-2</v>
      </c>
      <c r="O158" s="241">
        <f t="shared" si="69"/>
        <v>2.298850574712644E-2</v>
      </c>
      <c r="P158" s="241">
        <f t="shared" si="69"/>
        <v>0</v>
      </c>
      <c r="Q158" s="241">
        <f t="shared" si="69"/>
        <v>9.1954022988505746E-3</v>
      </c>
      <c r="R158" s="241">
        <f t="shared" si="69"/>
        <v>6.4367816091954022E-2</v>
      </c>
      <c r="S158" s="241"/>
      <c r="T158" s="241">
        <f>AVERAGE(T128:T156)</f>
        <v>0</v>
      </c>
      <c r="U158" s="241"/>
      <c r="V158" s="241">
        <f>AVERAGE(V128:V156)</f>
        <v>0</v>
      </c>
      <c r="W158" s="241">
        <f>AVERAGE(W128:W156)</f>
        <v>0.27126436781609192</v>
      </c>
      <c r="X158" s="241">
        <f>AVERAGE(X128:X156)</f>
        <v>2.2988505747126436E-2</v>
      </c>
      <c r="Y158" s="241">
        <f>AVERAGE(Y128:Y156)</f>
        <v>4.5977011494252873E-3</v>
      </c>
      <c r="Z158" s="241">
        <f>AVERAGE(Z128:Z156)</f>
        <v>2.7586206896551727E-2</v>
      </c>
      <c r="AA158" s="241"/>
      <c r="AB158" s="241">
        <f t="shared" ref="AB158:AP158" si="70">AVERAGE(AB128:AB156)</f>
        <v>4.5977011494252873E-3</v>
      </c>
      <c r="AC158" s="241">
        <f t="shared" si="70"/>
        <v>6.4367816091954022E-2</v>
      </c>
      <c r="AD158" s="241">
        <f t="shared" si="70"/>
        <v>0</v>
      </c>
      <c r="AE158" s="241">
        <f t="shared" si="70"/>
        <v>0</v>
      </c>
      <c r="AF158" s="241">
        <f t="shared" si="70"/>
        <v>0</v>
      </c>
      <c r="AG158" s="241">
        <f t="shared" si="70"/>
        <v>0</v>
      </c>
      <c r="AH158" s="241">
        <f t="shared" si="70"/>
        <v>4.5977011494252873E-3</v>
      </c>
      <c r="AI158" s="241">
        <f t="shared" si="70"/>
        <v>0</v>
      </c>
      <c r="AJ158" s="241">
        <f t="shared" si="70"/>
        <v>0</v>
      </c>
      <c r="AK158" s="241">
        <f t="shared" si="70"/>
        <v>0</v>
      </c>
      <c r="AL158" s="241">
        <f t="shared" si="70"/>
        <v>2.2988505747126436E-2</v>
      </c>
      <c r="AM158" s="241">
        <f t="shared" si="70"/>
        <v>0</v>
      </c>
      <c r="AN158" s="241">
        <f t="shared" si="70"/>
        <v>0.23908045977011499</v>
      </c>
      <c r="AO158" s="241">
        <f t="shared" si="70"/>
        <v>0.17471264367816094</v>
      </c>
      <c r="AP158" s="241">
        <f t="shared" si="70"/>
        <v>0</v>
      </c>
      <c r="AQ158" s="224">
        <f>SUM(F158:AP158)</f>
        <v>148.47816091954027</v>
      </c>
      <c r="AR158" s="163"/>
      <c r="AS158" s="985" t="s">
        <v>348</v>
      </c>
      <c r="AT158" s="986"/>
      <c r="AU158" s="987"/>
      <c r="AV158" s="988"/>
      <c r="AW158" s="175"/>
      <c r="AX158" s="160"/>
      <c r="AY158" s="160"/>
      <c r="AZ158" s="166"/>
      <c r="BA158" s="160"/>
      <c r="BB158" s="167"/>
      <c r="BC158" s="160"/>
      <c r="BD158" s="167"/>
      <c r="BE158" s="160"/>
      <c r="BF158" s="160"/>
      <c r="BG158" s="160"/>
      <c r="BH158" s="168"/>
      <c r="BI158" s="169"/>
    </row>
    <row r="159" spans="1:61" s="13" customFormat="1" ht="18.75">
      <c r="A159" s="239"/>
      <c r="B159" s="1016"/>
      <c r="C159" s="1016"/>
      <c r="D159" s="1017" t="s">
        <v>349</v>
      </c>
      <c r="E159" s="1016"/>
      <c r="F159" s="1020">
        <f>SUM(F58:F59,F62:F78,F81:F100,F103:F125,F128:F156)</f>
        <v>1494.2666666666667</v>
      </c>
      <c r="G159" s="1020">
        <f t="shared" ref="G159:J159" si="71">SUM(G58:G59,G62:G78,G81:G100,G103:G125,G128:G156)</f>
        <v>1819.6000000000001</v>
      </c>
      <c r="H159" s="1020">
        <f t="shared" si="71"/>
        <v>343.86666666666656</v>
      </c>
      <c r="I159" s="1020">
        <f t="shared" si="71"/>
        <v>2408.5333333333338</v>
      </c>
      <c r="J159" s="1018">
        <f t="shared" si="71"/>
        <v>10.133333333333333</v>
      </c>
      <c r="K159" s="1019"/>
      <c r="L159" s="1018">
        <f t="shared" ref="L159:R159" si="72">SUM(L58:L59,L62:L78,L81:L100,L103:L125,L128:L156)</f>
        <v>0.66666666666666674</v>
      </c>
      <c r="M159" s="1018">
        <f t="shared" si="72"/>
        <v>29.733333333333331</v>
      </c>
      <c r="N159" s="1018">
        <f t="shared" si="72"/>
        <v>3.4666666666666668</v>
      </c>
      <c r="O159" s="1018">
        <f t="shared" si="72"/>
        <v>1.8666666666666667</v>
      </c>
      <c r="P159" s="1018">
        <f t="shared" si="72"/>
        <v>18.533333333333335</v>
      </c>
      <c r="Q159" s="1018">
        <f t="shared" si="72"/>
        <v>0.4</v>
      </c>
      <c r="R159" s="1018">
        <f t="shared" si="72"/>
        <v>2.6666666666666665</v>
      </c>
      <c r="S159" s="1019"/>
      <c r="T159" s="1018">
        <f>SUM(T58:T59,T62:T78,T81:T100,T103:T125,T128:T156)</f>
        <v>0.79999999999999993</v>
      </c>
      <c r="U159" s="1019"/>
      <c r="V159" s="1018">
        <f t="shared" ref="V159:Z159" si="73">SUM(V58:V59,V62:V78,V81:V100,V103:V125,V128:V156)</f>
        <v>0.4</v>
      </c>
      <c r="W159" s="1018">
        <f t="shared" si="73"/>
        <v>10.399999999999999</v>
      </c>
      <c r="X159" s="1018">
        <f t="shared" si="73"/>
        <v>0.66666666666666663</v>
      </c>
      <c r="Y159" s="1018">
        <f t="shared" si="73"/>
        <v>2.4</v>
      </c>
      <c r="Z159" s="1018">
        <f t="shared" si="73"/>
        <v>1.2000000000000002</v>
      </c>
      <c r="AA159" s="1019"/>
      <c r="AB159" s="1018">
        <f t="shared" ref="AB159:AP159" si="74">SUM(AB58:AB59,AB62:AB78,AB81:AB100,AB103:AB125,AB128:AB156)</f>
        <v>45.866666666666667</v>
      </c>
      <c r="AC159" s="1018">
        <f t="shared" si="74"/>
        <v>3.4666666666666668</v>
      </c>
      <c r="AD159" s="1018">
        <f t="shared" si="74"/>
        <v>0</v>
      </c>
      <c r="AE159" s="1018">
        <f t="shared" si="74"/>
        <v>0</v>
      </c>
      <c r="AF159" s="1018">
        <f t="shared" si="74"/>
        <v>0</v>
      </c>
      <c r="AG159" s="1018">
        <f t="shared" si="74"/>
        <v>0</v>
      </c>
      <c r="AH159" s="1018">
        <f t="shared" si="74"/>
        <v>1.0666666666666667</v>
      </c>
      <c r="AI159" s="1018">
        <f t="shared" si="74"/>
        <v>0.26666666666666666</v>
      </c>
      <c r="AJ159" s="1018">
        <f t="shared" si="74"/>
        <v>0</v>
      </c>
      <c r="AK159" s="1018">
        <f t="shared" si="74"/>
        <v>0</v>
      </c>
      <c r="AL159" s="1018">
        <f t="shared" si="74"/>
        <v>3.0666666666666664</v>
      </c>
      <c r="AM159" s="1018">
        <f t="shared" si="74"/>
        <v>0</v>
      </c>
      <c r="AN159" s="1018">
        <f t="shared" si="74"/>
        <v>8.1333333333333346</v>
      </c>
      <c r="AO159" s="1018">
        <f t="shared" si="74"/>
        <v>6.8000000000000007</v>
      </c>
      <c r="AP159" s="1018">
        <f t="shared" si="74"/>
        <v>0</v>
      </c>
      <c r="AQ159" s="224">
        <f>SUM(AQ58:AQ59,AQ62:AQ78,AQ81:AQ100,AQ103:AQ125,AQ128:AQ156)</f>
        <v>6218.2666666666655</v>
      </c>
      <c r="AR159" s="163"/>
      <c r="AS159" s="985" t="s">
        <v>350</v>
      </c>
      <c r="AT159" s="989"/>
      <c r="AU159" s="987"/>
      <c r="AV159" s="988"/>
      <c r="AW159" s="175"/>
      <c r="AX159" s="160"/>
      <c r="AY159" s="160"/>
      <c r="AZ159" s="166"/>
      <c r="BA159" s="160"/>
      <c r="BB159" s="167"/>
      <c r="BC159" s="160"/>
      <c r="BD159" s="167"/>
      <c r="BE159" s="160"/>
      <c r="BF159" s="160"/>
      <c r="BG159" s="160"/>
      <c r="BH159" s="168"/>
      <c r="BI159" s="169"/>
    </row>
    <row r="160" spans="1:61" s="13" customFormat="1" ht="18.75">
      <c r="A160" s="239"/>
      <c r="B160" s="170"/>
      <c r="C160" s="170"/>
      <c r="D160" s="170"/>
      <c r="E160" s="1531"/>
      <c r="F160" s="170"/>
      <c r="G160" s="170"/>
      <c r="H160" s="170"/>
      <c r="I160" s="170"/>
      <c r="J160" s="170"/>
      <c r="K160" s="170"/>
      <c r="L160" s="170"/>
      <c r="M160" s="170"/>
      <c r="N160" s="170"/>
      <c r="O160" s="170"/>
      <c r="P160" s="170"/>
      <c r="Q160" s="170"/>
      <c r="R160" s="170"/>
      <c r="S160" s="170"/>
      <c r="T160" s="170"/>
      <c r="U160" s="170"/>
      <c r="V160" s="170"/>
      <c r="W160" s="170"/>
      <c r="X160" s="170"/>
      <c r="Y160" s="170"/>
      <c r="Z160" s="170"/>
      <c r="AA160" s="170"/>
      <c r="AB160" s="170"/>
      <c r="AC160" s="170"/>
      <c r="AD160" s="170"/>
      <c r="AE160" s="170"/>
      <c r="AF160" s="170"/>
      <c r="AG160" s="170"/>
      <c r="AH160" s="170"/>
      <c r="AI160" s="170"/>
      <c r="AJ160" s="170"/>
      <c r="AK160" s="170"/>
      <c r="AL160" s="170"/>
      <c r="AM160" s="170"/>
      <c r="AN160" s="170"/>
      <c r="AO160" s="170"/>
      <c r="AP160" s="170"/>
      <c r="AQ160" s="735">
        <f>SUM(AQ60,AQ79,AQ101,AQ126,AQ157)</f>
        <v>6218.2666666666682</v>
      </c>
      <c r="AR160" s="163"/>
      <c r="AS160" s="985" t="s">
        <v>351</v>
      </c>
      <c r="AT160" s="989"/>
      <c r="AU160" s="987"/>
      <c r="AV160" s="988"/>
      <c r="AW160" s="175"/>
      <c r="AX160" s="160"/>
      <c r="AY160" s="160"/>
      <c r="AZ160" s="166"/>
      <c r="BA160" s="160"/>
      <c r="BB160" s="167"/>
      <c r="BC160" s="160"/>
      <c r="BD160" s="167"/>
      <c r="BE160" s="160"/>
      <c r="BF160" s="160"/>
      <c r="BG160" s="160"/>
      <c r="BH160" s="168"/>
      <c r="BI160" s="169"/>
    </row>
    <row r="161" spans="1:61" s="13" customFormat="1" ht="15.75">
      <c r="A161" s="1022"/>
      <c r="B161" s="1023"/>
      <c r="C161" s="1024"/>
      <c r="D161" s="1024" t="s">
        <v>232</v>
      </c>
      <c r="E161" s="1025"/>
      <c r="F161" s="1027">
        <f>F159+'2018 v Salinity'!F87</f>
        <v>2106.7999999999997</v>
      </c>
      <c r="G161" s="1027">
        <f>G159+'2018 v Salinity'!G87</f>
        <v>5634.5333333333338</v>
      </c>
      <c r="H161" s="1027">
        <f>H159+'2018 v Salinity'!H87</f>
        <v>986.26666666666631</v>
      </c>
      <c r="I161" s="1027">
        <f>I159+'2018 v Salinity'!I87</f>
        <v>4168.5333333333338</v>
      </c>
      <c r="J161" s="1026">
        <f>J159+'2018 v Salinity'!J87</f>
        <v>12.133333333333333</v>
      </c>
      <c r="K161" s="1026"/>
      <c r="L161" s="1026">
        <f>L159+'2018 v Salinity'!L87</f>
        <v>2.9333333333333336</v>
      </c>
      <c r="M161" s="1026">
        <f>M159+'2018 v Salinity'!M87</f>
        <v>41.733333333333334</v>
      </c>
      <c r="N161" s="1026">
        <f>N159+'2018 v Salinity'!N87</f>
        <v>14.399999999999999</v>
      </c>
      <c r="O161" s="1026">
        <f>O159+'2018 v Salinity'!O87</f>
        <v>7.3333333333333339</v>
      </c>
      <c r="P161" s="1026">
        <f>P159+'2018 v Salinity'!P87</f>
        <v>42.933333333333337</v>
      </c>
      <c r="Q161" s="1026">
        <f>Q159+'2018 v Salinity'!Q87</f>
        <v>1.0666666666666669</v>
      </c>
      <c r="R161" s="1026">
        <f>R159+'2018 v Salinity'!R87</f>
        <v>2.6666666666666665</v>
      </c>
      <c r="S161" s="1026"/>
      <c r="T161" s="1026">
        <f>T159+'2018 v Salinity'!T87</f>
        <v>2.1640000000000001</v>
      </c>
      <c r="U161" s="1026"/>
      <c r="V161" s="1026">
        <f>V159+'2018 v Salinity'!V87</f>
        <v>0.4</v>
      </c>
      <c r="W161" s="1026">
        <f>W159+'2018 v Salinity'!W87</f>
        <v>10.399999999999999</v>
      </c>
      <c r="X161" s="1026">
        <f>X159+'2018 v Salinity'!X87</f>
        <v>0.66666666666666663</v>
      </c>
      <c r="Y161" s="1026">
        <f>Y159+'2018 v Salinity'!Y87</f>
        <v>2.4</v>
      </c>
      <c r="Z161" s="1026">
        <f>Z159+'2018 v Salinity'!Z87</f>
        <v>1.2000000000000002</v>
      </c>
      <c r="AA161" s="1026"/>
      <c r="AB161" s="1026">
        <f>AB159+'2018 v Salinity'!AB87</f>
        <v>46.262666666666668</v>
      </c>
      <c r="AC161" s="1026">
        <f>AC159+'2018 v Salinity'!AC87</f>
        <v>3.4666666666666668</v>
      </c>
      <c r="AD161" s="1026">
        <f>AD159+'2018 v Salinity'!AD87</f>
        <v>0</v>
      </c>
      <c r="AE161" s="1026">
        <f>AE159+'2018 v Salinity'!AE87</f>
        <v>0</v>
      </c>
      <c r="AF161" s="1026">
        <f>AF159+'2018 v Salinity'!AF87</f>
        <v>0</v>
      </c>
      <c r="AG161" s="1026">
        <f>AG159+'2018 v Salinity'!AG87</f>
        <v>0</v>
      </c>
      <c r="AH161" s="1026">
        <f>AH159+'2018 v Salinity'!AH87</f>
        <v>1.2996666666666667</v>
      </c>
      <c r="AI161" s="1026">
        <f>AI159+'2018 v Salinity'!AI87</f>
        <v>0.26666666666666666</v>
      </c>
      <c r="AJ161" s="1026">
        <f>AJ159+'2018 v Salinity'!AJ87</f>
        <v>0</v>
      </c>
      <c r="AK161" s="1026">
        <f>AK159+'2018 v Salinity'!AK87</f>
        <v>0</v>
      </c>
      <c r="AL161" s="1026">
        <f>AL159+'2018 v Salinity'!AL87</f>
        <v>3.1996666666666664</v>
      </c>
      <c r="AM161" s="1026">
        <f>AM159+'2018 v Salinity'!AM87</f>
        <v>0</v>
      </c>
      <c r="AN161" s="1026">
        <f>AN159+'2018 v Salinity'!AN87</f>
        <v>8.533333333333335</v>
      </c>
      <c r="AO161" s="1026">
        <f>AO159+'2018 v Salinity'!AO87</f>
        <v>6.8000000000000007</v>
      </c>
      <c r="AP161" s="1026">
        <f>AP159+'2018 v Salinity'!AP87</f>
        <v>0.13333333333333333</v>
      </c>
      <c r="AQ161" s="170"/>
      <c r="AR161" s="163"/>
      <c r="AS161" s="172"/>
      <c r="AT161" s="173"/>
      <c r="AU161" s="160"/>
      <c r="AV161" s="174"/>
      <c r="AW161" s="175"/>
      <c r="AX161" s="160"/>
      <c r="AY161" s="160"/>
      <c r="AZ161" s="166"/>
      <c r="BA161" s="160"/>
      <c r="BB161" s="167"/>
      <c r="BC161" s="160"/>
      <c r="BD161" s="167"/>
      <c r="BE161" s="160"/>
      <c r="BF161" s="160"/>
      <c r="BG161" s="160"/>
      <c r="BH161" s="168"/>
      <c r="BI161" s="169"/>
    </row>
    <row r="162" spans="1:61" ht="15.75">
      <c r="A162" s="240"/>
      <c r="B162" s="170"/>
      <c r="C162" s="170"/>
      <c r="D162" s="1021" t="s">
        <v>162</v>
      </c>
      <c r="E162" s="170"/>
      <c r="F162" s="562">
        <v>3</v>
      </c>
      <c r="G162" s="562">
        <v>1</v>
      </c>
      <c r="H162" s="562">
        <v>4</v>
      </c>
      <c r="I162" s="562">
        <v>2</v>
      </c>
      <c r="J162" s="562">
        <v>9</v>
      </c>
      <c r="K162" s="562"/>
      <c r="L162" s="562"/>
      <c r="M162" s="562">
        <v>7</v>
      </c>
      <c r="N162" s="562">
        <v>8</v>
      </c>
      <c r="O162" s="562">
        <v>12</v>
      </c>
      <c r="P162" s="562">
        <v>6</v>
      </c>
      <c r="Q162" s="562"/>
      <c r="R162" s="562"/>
      <c r="S162" s="562"/>
      <c r="T162" s="562"/>
      <c r="U162" s="562"/>
      <c r="V162" s="562"/>
      <c r="W162" s="562">
        <v>10</v>
      </c>
      <c r="X162" s="562"/>
      <c r="Y162" s="562"/>
      <c r="Z162" s="562"/>
      <c r="AA162" s="562"/>
      <c r="AB162" s="562">
        <v>5</v>
      </c>
      <c r="AC162" s="562"/>
      <c r="AD162" s="562"/>
      <c r="AE162" s="562"/>
      <c r="AF162" s="562"/>
      <c r="AG162" s="562"/>
      <c r="AH162" s="562"/>
      <c r="AI162" s="562"/>
      <c r="AJ162" s="562"/>
      <c r="AK162" s="562"/>
      <c r="AL162" s="562"/>
      <c r="AM162" s="562"/>
      <c r="AN162" s="562">
        <v>11</v>
      </c>
      <c r="AO162" s="562"/>
      <c r="AP162" s="562"/>
      <c r="AQ162" s="171"/>
      <c r="AR162" s="163"/>
      <c r="AS162" s="172"/>
      <c r="AT162" s="173"/>
      <c r="AU162" s="160"/>
      <c r="AV162" s="174"/>
      <c r="AW162" s="175"/>
      <c r="AX162" s="160"/>
      <c r="AY162" s="160"/>
      <c r="AZ162" s="166"/>
      <c r="BA162" s="160"/>
      <c r="BB162" s="167"/>
      <c r="BC162" s="160"/>
      <c r="BD162" s="167"/>
      <c r="BE162" s="160"/>
      <c r="BF162" s="160"/>
      <c r="BG162" s="160"/>
      <c r="BH162" s="168"/>
      <c r="BI162" s="169"/>
    </row>
    <row r="163" spans="1:61" s="13" customFormat="1" ht="15.75" thickBot="1">
      <c r="A163" s="239"/>
      <c r="B163" s="170"/>
      <c r="C163" s="170"/>
      <c r="D163" s="170"/>
      <c r="E163" s="170"/>
      <c r="F163" s="170"/>
      <c r="G163" s="170"/>
      <c r="H163" s="170"/>
      <c r="I163" s="170"/>
      <c r="J163" s="170"/>
      <c r="K163" s="170"/>
      <c r="L163" s="170"/>
      <c r="M163" s="170"/>
      <c r="N163" s="170"/>
      <c r="O163" s="170"/>
      <c r="P163" s="170"/>
      <c r="Q163" s="170"/>
      <c r="R163" s="170"/>
      <c r="S163" s="170"/>
      <c r="T163" s="170"/>
      <c r="U163" s="170"/>
      <c r="V163" s="170"/>
      <c r="W163" s="170"/>
      <c r="X163" s="170"/>
      <c r="Y163" s="170"/>
      <c r="Z163" s="170"/>
      <c r="AA163" s="170"/>
      <c r="AB163" s="170"/>
      <c r="AC163" s="170"/>
      <c r="AD163" s="170"/>
      <c r="AE163" s="170"/>
      <c r="AF163" s="170"/>
      <c r="AG163" s="170"/>
      <c r="AH163" s="170"/>
      <c r="AI163" s="170"/>
      <c r="AJ163" s="170"/>
      <c r="AK163" s="170"/>
      <c r="AL163" s="170"/>
      <c r="AM163" s="170"/>
      <c r="AN163" s="170"/>
      <c r="AO163" s="170"/>
      <c r="AP163" s="170"/>
      <c r="AQ163" s="171"/>
      <c r="AR163" s="163"/>
      <c r="AS163" s="172"/>
      <c r="AT163" s="173"/>
      <c r="AU163" s="160"/>
      <c r="AV163" s="174"/>
      <c r="AW163" s="175"/>
      <c r="AX163" s="160"/>
      <c r="AY163" s="160"/>
      <c r="AZ163" s="166"/>
      <c r="BA163" s="160"/>
      <c r="BB163" s="167"/>
      <c r="BC163" s="160"/>
      <c r="BD163" s="167"/>
      <c r="BE163" s="160"/>
      <c r="BF163" s="160"/>
      <c r="BG163" s="160"/>
      <c r="BH163" s="168"/>
      <c r="BI163" s="169"/>
    </row>
    <row r="164" spans="1:61" s="13" customFormat="1" ht="19.5" thickBot="1">
      <c r="A164" s="239"/>
      <c r="B164" s="170"/>
      <c r="C164" s="243"/>
      <c r="D164" s="247"/>
      <c r="E164" s="161"/>
      <c r="F164" s="242"/>
      <c r="G164" s="242"/>
      <c r="H164" s="242"/>
      <c r="I164" s="242"/>
      <c r="J164" s="242"/>
      <c r="K164" s="242"/>
      <c r="L164" s="242"/>
      <c r="M164" s="242"/>
      <c r="N164" s="242"/>
      <c r="O164" s="242"/>
      <c r="P164" s="242"/>
      <c r="Q164" s="242"/>
      <c r="R164" s="242"/>
      <c r="S164" s="242"/>
      <c r="T164" s="242"/>
      <c r="U164" s="242"/>
      <c r="V164" s="242"/>
      <c r="W164" s="242"/>
      <c r="X164" s="242"/>
      <c r="Y164" s="242"/>
      <c r="Z164" s="242"/>
      <c r="AA164" s="242"/>
      <c r="AB164" s="242"/>
      <c r="AC164" s="242"/>
      <c r="AD164" s="242"/>
      <c r="AE164" s="242"/>
      <c r="AF164" s="242"/>
      <c r="AG164" s="242"/>
      <c r="AH164" s="242"/>
      <c r="AI164" s="242"/>
      <c r="AJ164" s="242"/>
      <c r="AK164" s="242"/>
      <c r="AL164" s="242"/>
      <c r="AM164" s="242"/>
      <c r="AN164" s="242"/>
      <c r="AO164" s="242"/>
      <c r="AP164" s="242"/>
      <c r="AQ164" s="224">
        <v>30140.1</v>
      </c>
      <c r="AR164" s="163"/>
      <c r="AS164" s="172" t="s">
        <v>352</v>
      </c>
      <c r="AT164" s="218">
        <v>2019</v>
      </c>
      <c r="AU164" s="160"/>
      <c r="AV164" s="174"/>
      <c r="AW164" s="175"/>
      <c r="AX164" s="160"/>
      <c r="AY164" s="160"/>
      <c r="AZ164" s="166"/>
      <c r="BA164" s="160"/>
      <c r="BB164" s="167"/>
      <c r="BC164" s="160"/>
      <c r="BD164" s="167"/>
      <c r="BE164" s="160"/>
      <c r="BF164" s="160"/>
      <c r="BG164" s="160"/>
      <c r="BH164" s="168"/>
      <c r="BI164" s="169"/>
    </row>
    <row r="165" spans="1:61" s="13" customFormat="1" ht="19.5" thickBot="1">
      <c r="A165" s="239"/>
      <c r="B165" s="170"/>
      <c r="C165" s="243"/>
      <c r="D165" s="247"/>
      <c r="E165" s="161"/>
      <c r="F165" s="242"/>
      <c r="G165" s="242"/>
      <c r="H165" s="242"/>
      <c r="I165" s="242"/>
      <c r="J165" s="242"/>
      <c r="K165" s="242"/>
      <c r="L165" s="242"/>
      <c r="M165" s="242"/>
      <c r="N165" s="242"/>
      <c r="O165" s="242"/>
      <c r="P165" s="242"/>
      <c r="Q165" s="242"/>
      <c r="R165" s="242"/>
      <c r="S165" s="242"/>
      <c r="T165" s="242"/>
      <c r="U165" s="242"/>
      <c r="V165" s="242"/>
      <c r="W165" s="242"/>
      <c r="X165" s="242"/>
      <c r="Y165" s="242"/>
      <c r="Z165" s="242"/>
      <c r="AA165" s="242"/>
      <c r="AB165" s="242"/>
      <c r="AC165" s="242"/>
      <c r="AD165" s="242"/>
      <c r="AE165" s="242"/>
      <c r="AF165" s="242"/>
      <c r="AG165" s="242"/>
      <c r="AH165" s="242"/>
      <c r="AI165" s="242"/>
      <c r="AJ165" s="242"/>
      <c r="AK165" s="242"/>
      <c r="AL165" s="242"/>
      <c r="AM165" s="242"/>
      <c r="AN165" s="242"/>
      <c r="AO165" s="242"/>
      <c r="AP165" s="242"/>
      <c r="AQ165" s="734">
        <v>30140.1</v>
      </c>
      <c r="AR165" s="163"/>
      <c r="AS165" s="172" t="s">
        <v>353</v>
      </c>
      <c r="AT165" s="218">
        <v>2019</v>
      </c>
      <c r="AU165" s="160"/>
      <c r="AV165" s="174"/>
      <c r="AW165" s="175"/>
      <c r="AX165" s="160"/>
      <c r="AY165" s="160"/>
      <c r="AZ165" s="166"/>
      <c r="BA165" s="160"/>
      <c r="BB165" s="167"/>
      <c r="BC165" s="160"/>
      <c r="BD165" s="167"/>
      <c r="BE165" s="160"/>
      <c r="BF165" s="160"/>
      <c r="BG165" s="160"/>
      <c r="BH165" s="168"/>
      <c r="BI165" s="169"/>
    </row>
    <row r="166" spans="1:61" s="13" customFormat="1" ht="19.5" thickBot="1">
      <c r="A166" s="239"/>
      <c r="B166" s="170"/>
      <c r="C166" s="243"/>
      <c r="D166" s="247"/>
      <c r="E166" s="161"/>
      <c r="F166" s="242"/>
      <c r="G166" s="242"/>
      <c r="H166" s="242"/>
      <c r="I166" s="242"/>
      <c r="J166" s="242"/>
      <c r="K166" s="242"/>
      <c r="L166" s="242"/>
      <c r="M166" s="242"/>
      <c r="N166" s="242"/>
      <c r="O166" s="242"/>
      <c r="P166" s="242"/>
      <c r="Q166" s="242"/>
      <c r="R166" s="242"/>
      <c r="S166" s="242"/>
      <c r="T166" s="242"/>
      <c r="U166" s="242"/>
      <c r="V166" s="242"/>
      <c r="W166" s="242"/>
      <c r="X166" s="242"/>
      <c r="Y166" s="242"/>
      <c r="Z166" s="242"/>
      <c r="AA166" s="242"/>
      <c r="AB166" s="242"/>
      <c r="AC166" s="242"/>
      <c r="AD166" s="242"/>
      <c r="AE166" s="242"/>
      <c r="AF166" s="242"/>
      <c r="AG166" s="242"/>
      <c r="AH166" s="242"/>
      <c r="AI166" s="242"/>
      <c r="AJ166" s="242"/>
      <c r="AK166" s="242"/>
      <c r="AL166" s="242"/>
      <c r="AM166" s="242"/>
      <c r="AN166" s="242"/>
      <c r="AO166" s="242"/>
      <c r="AP166" s="242"/>
      <c r="AQ166" s="224">
        <v>6218.2666666666655</v>
      </c>
      <c r="AR166" s="163"/>
      <c r="AS166" s="172" t="s">
        <v>352</v>
      </c>
      <c r="AT166" s="218">
        <v>2019</v>
      </c>
      <c r="AU166" s="160"/>
      <c r="AV166" s="174"/>
      <c r="AW166" s="175"/>
      <c r="AX166" s="160"/>
      <c r="AY166" s="160"/>
      <c r="AZ166" s="166"/>
      <c r="BA166" s="160"/>
      <c r="BB166" s="167"/>
      <c r="BC166" s="160"/>
      <c r="BD166" s="167"/>
      <c r="BE166" s="160"/>
      <c r="BF166" s="160"/>
      <c r="BG166" s="160"/>
      <c r="BH166" s="168"/>
      <c r="BI166" s="169"/>
    </row>
    <row r="167" spans="1:61" s="13" customFormat="1" ht="19.5" thickBot="1">
      <c r="A167" s="239"/>
      <c r="B167" s="170"/>
      <c r="C167" s="243"/>
      <c r="D167" s="247"/>
      <c r="E167" s="161"/>
      <c r="F167" s="242"/>
      <c r="G167" s="242"/>
      <c r="H167" s="242"/>
      <c r="I167" s="242"/>
      <c r="J167" s="242"/>
      <c r="K167" s="242"/>
      <c r="L167" s="242"/>
      <c r="M167" s="242"/>
      <c r="N167" s="242"/>
      <c r="O167" s="242"/>
      <c r="P167" s="242"/>
      <c r="Q167" s="242"/>
      <c r="R167" s="242"/>
      <c r="S167" s="242"/>
      <c r="T167" s="242"/>
      <c r="U167" s="242"/>
      <c r="V167" s="242"/>
      <c r="W167" s="242"/>
      <c r="X167" s="242"/>
      <c r="Y167" s="242"/>
      <c r="Z167" s="242"/>
      <c r="AA167" s="242"/>
      <c r="AB167" s="242"/>
      <c r="AC167" s="242"/>
      <c r="AD167" s="242"/>
      <c r="AE167" s="242"/>
      <c r="AF167" s="242"/>
      <c r="AG167" s="242"/>
      <c r="AH167" s="242"/>
      <c r="AI167" s="242"/>
      <c r="AJ167" s="242"/>
      <c r="AK167" s="242"/>
      <c r="AL167" s="242"/>
      <c r="AM167" s="242"/>
      <c r="AN167" s="242"/>
      <c r="AO167" s="242"/>
      <c r="AP167" s="242"/>
      <c r="AQ167" s="735">
        <v>6218.2666666666682</v>
      </c>
      <c r="AR167" s="163"/>
      <c r="AS167" s="172" t="s">
        <v>354</v>
      </c>
      <c r="AT167" s="218">
        <v>2019</v>
      </c>
      <c r="AU167" s="160"/>
      <c r="AV167" s="174"/>
      <c r="AW167" s="175"/>
      <c r="AX167" s="160"/>
      <c r="AY167" s="160"/>
      <c r="AZ167" s="166"/>
      <c r="BA167" s="160"/>
      <c r="BB167" s="167"/>
      <c r="BC167" s="160"/>
      <c r="BD167" s="167"/>
      <c r="BE167" s="160"/>
      <c r="BF167" s="160"/>
      <c r="BG167" s="160"/>
      <c r="BH167" s="168"/>
      <c r="BI167" s="169"/>
    </row>
    <row r="168" spans="1:61" s="13" customFormat="1" ht="19.5" thickBot="1">
      <c r="A168" s="239"/>
      <c r="B168" s="170"/>
      <c r="C168" s="243"/>
      <c r="D168" s="247"/>
      <c r="E168" s="161"/>
      <c r="F168" s="242"/>
      <c r="G168" s="242"/>
      <c r="H168" s="242"/>
      <c r="I168" s="242"/>
      <c r="J168" s="242"/>
      <c r="K168" s="242"/>
      <c r="L168" s="242"/>
      <c r="M168" s="242"/>
      <c r="N168" s="242"/>
      <c r="O168" s="242"/>
      <c r="P168" s="242"/>
      <c r="Q168" s="242"/>
      <c r="R168" s="242"/>
      <c r="S168" s="242"/>
      <c r="T168" s="242"/>
      <c r="U168" s="242"/>
      <c r="V168" s="242"/>
      <c r="W168" s="242"/>
      <c r="X168" s="242"/>
      <c r="Y168" s="242"/>
      <c r="Z168" s="242"/>
      <c r="AA168" s="242"/>
      <c r="AB168" s="242"/>
      <c r="AC168" s="242"/>
      <c r="AD168" s="242"/>
      <c r="AE168" s="242"/>
      <c r="AF168" s="242"/>
      <c r="AG168" s="242"/>
      <c r="AH168" s="242"/>
      <c r="AI168" s="242"/>
      <c r="AJ168" s="242"/>
      <c r="AK168" s="242"/>
      <c r="AL168" s="242"/>
      <c r="AM168" s="242"/>
      <c r="AN168" s="242"/>
      <c r="AO168" s="242"/>
      <c r="AP168" s="242"/>
      <c r="AQ168" s="171"/>
      <c r="AR168" s="163"/>
      <c r="AS168" s="172"/>
      <c r="AT168" s="173"/>
      <c r="AU168" s="160"/>
      <c r="AV168" s="174"/>
      <c r="AW168" s="175"/>
      <c r="AX168" s="160"/>
      <c r="AY168" s="160"/>
      <c r="AZ168" s="166"/>
      <c r="BA168" s="160"/>
      <c r="BB168" s="167"/>
      <c r="BC168" s="160"/>
      <c r="BD168" s="167"/>
      <c r="BE168" s="160"/>
      <c r="BF168" s="160"/>
      <c r="BG168" s="160"/>
      <c r="BH168" s="168"/>
      <c r="BI168" s="169"/>
    </row>
    <row r="169" spans="1:61" s="13" customFormat="1" ht="19.5" thickBot="1">
      <c r="A169" s="239"/>
      <c r="B169" s="170"/>
      <c r="C169" s="243"/>
      <c r="D169" s="247"/>
      <c r="E169" s="161"/>
      <c r="F169" s="242"/>
      <c r="G169" s="242"/>
      <c r="H169" s="242"/>
      <c r="I169" s="242"/>
      <c r="J169" s="242"/>
      <c r="K169" s="242"/>
      <c r="L169" s="242"/>
      <c r="M169" s="242"/>
      <c r="N169" s="242"/>
      <c r="O169" s="242"/>
      <c r="P169" s="242"/>
      <c r="Q169" s="242"/>
      <c r="R169" s="242"/>
      <c r="S169" s="242"/>
      <c r="T169" s="242"/>
      <c r="U169" s="242"/>
      <c r="V169" s="242"/>
      <c r="W169" s="242"/>
      <c r="X169" s="242"/>
      <c r="Y169" s="242"/>
      <c r="Z169" s="242"/>
      <c r="AA169" s="242"/>
      <c r="AB169" s="242"/>
      <c r="AC169" s="242"/>
      <c r="AD169" s="242"/>
      <c r="AE169" s="242"/>
      <c r="AF169" s="242"/>
      <c r="AG169" s="242"/>
      <c r="AH169" s="242"/>
      <c r="AI169" s="242"/>
      <c r="AJ169" s="242"/>
      <c r="AK169" s="242"/>
      <c r="AL169" s="242"/>
      <c r="AM169" s="242"/>
      <c r="AN169" s="242"/>
      <c r="AO169" s="813"/>
      <c r="AP169" s="815" t="s">
        <v>355</v>
      </c>
      <c r="AQ169" s="816">
        <f>AQ165+AQ167</f>
        <v>36358.366666666669</v>
      </c>
      <c r="AR169" s="817"/>
      <c r="AS169" s="868" t="s">
        <v>356</v>
      </c>
      <c r="AT169" s="818"/>
      <c r="AU169" s="819"/>
      <c r="AV169" s="174"/>
      <c r="AW169" s="175"/>
      <c r="AX169" s="160"/>
      <c r="AY169" s="160"/>
      <c r="AZ169" s="166"/>
      <c r="BA169" s="160"/>
      <c r="BB169" s="167"/>
      <c r="BC169" s="160"/>
      <c r="BD169" s="167"/>
      <c r="BE169" s="160"/>
      <c r="BF169" s="160"/>
      <c r="BG169" s="160"/>
      <c r="BH169" s="168"/>
      <c r="BI169" s="169"/>
    </row>
    <row r="170" spans="1:61" s="13" customFormat="1" ht="19.5" thickBot="1">
      <c r="A170" s="239"/>
      <c r="B170" s="170"/>
      <c r="C170" s="243"/>
      <c r="D170" s="247"/>
      <c r="E170" s="161"/>
      <c r="F170" s="242"/>
      <c r="G170" s="242"/>
      <c r="H170" s="242"/>
      <c r="I170" s="242"/>
      <c r="J170" s="242"/>
      <c r="K170" s="242"/>
      <c r="L170" s="242"/>
      <c r="M170" s="242"/>
      <c r="N170" s="242"/>
      <c r="O170" s="242"/>
      <c r="P170" s="242"/>
      <c r="Q170" s="242"/>
      <c r="R170" s="242"/>
      <c r="S170" s="242"/>
      <c r="T170" s="242"/>
      <c r="U170" s="242"/>
      <c r="V170" s="242"/>
      <c r="W170" s="242"/>
      <c r="X170" s="242"/>
      <c r="Y170" s="242"/>
      <c r="Z170" s="242"/>
      <c r="AA170" s="242"/>
      <c r="AB170" s="242"/>
      <c r="AC170" s="242"/>
      <c r="AD170" s="242"/>
      <c r="AE170" s="242"/>
      <c r="AF170" s="242"/>
      <c r="AG170" s="242"/>
      <c r="AH170" s="242"/>
      <c r="AI170" s="242"/>
      <c r="AJ170" s="242"/>
      <c r="AK170" s="242"/>
      <c r="AL170" s="242"/>
      <c r="AM170" s="242"/>
      <c r="AN170" s="242"/>
      <c r="AO170" s="813"/>
      <c r="AP170" s="815" t="s">
        <v>357</v>
      </c>
      <c r="AQ170" s="816">
        <f>'2018 v Salinity'!AQ131</f>
        <v>66696.57941488277</v>
      </c>
      <c r="AR170" s="817"/>
      <c r="AS170" s="868" t="s">
        <v>358</v>
      </c>
      <c r="AT170" s="818"/>
      <c r="AU170" s="819"/>
      <c r="AV170" s="174"/>
      <c r="AW170" s="175"/>
      <c r="AX170" s="160"/>
      <c r="AY170" s="160"/>
      <c r="AZ170" s="166"/>
      <c r="BA170" s="160"/>
      <c r="BB170" s="167"/>
      <c r="BC170" s="160"/>
      <c r="BD170" s="167"/>
      <c r="BE170" s="160"/>
      <c r="BF170" s="160"/>
      <c r="BG170" s="160"/>
      <c r="BH170" s="168"/>
      <c r="BI170" s="169"/>
    </row>
    <row r="171" spans="1:61" s="13" customFormat="1" ht="19.5" thickBot="1">
      <c r="A171" s="239"/>
      <c r="B171" s="170"/>
      <c r="C171" s="243"/>
      <c r="D171" s="247"/>
      <c r="E171" s="161"/>
      <c r="F171" s="242"/>
      <c r="G171" s="242"/>
      <c r="H171" s="242"/>
      <c r="I171" s="242"/>
      <c r="J171" s="242"/>
      <c r="K171" s="242"/>
      <c r="L171" s="242"/>
      <c r="M171" s="242"/>
      <c r="N171" s="242"/>
      <c r="O171" s="242"/>
      <c r="P171" s="242"/>
      <c r="Q171" s="242"/>
      <c r="R171" s="242"/>
      <c r="S171" s="242"/>
      <c r="T171" s="242"/>
      <c r="U171" s="242"/>
      <c r="V171" s="242"/>
      <c r="W171" s="242"/>
      <c r="X171" s="242"/>
      <c r="Y171" s="242"/>
      <c r="Z171" s="242"/>
      <c r="AA171" s="242"/>
      <c r="AB171" s="242"/>
      <c r="AC171" s="242"/>
      <c r="AD171" s="242"/>
      <c r="AE171" s="242"/>
      <c r="AF171" s="242"/>
      <c r="AG171" s="242"/>
      <c r="AH171" s="242"/>
      <c r="AI171" s="242"/>
      <c r="AJ171" s="242"/>
      <c r="AK171" s="242"/>
      <c r="AL171" s="242"/>
      <c r="AM171" s="869"/>
      <c r="AN171" s="869"/>
      <c r="AO171" s="869"/>
      <c r="AP171" s="870" t="s">
        <v>359</v>
      </c>
      <c r="AQ171" s="874">
        <f>AQ169+AQ170</f>
        <v>103054.94608154944</v>
      </c>
      <c r="AR171" s="871"/>
      <c r="AS171" s="875" t="s">
        <v>360</v>
      </c>
      <c r="AT171" s="872"/>
      <c r="AU171" s="873"/>
      <c r="AV171" s="876"/>
      <c r="AW171" s="175"/>
      <c r="AX171" s="160"/>
      <c r="AY171" s="160"/>
      <c r="AZ171" s="166"/>
      <c r="BA171" s="160"/>
      <c r="BB171" s="167"/>
      <c r="BC171" s="160"/>
      <c r="BD171" s="167"/>
      <c r="BE171" s="160"/>
      <c r="BF171" s="160"/>
      <c r="BG171" s="160"/>
      <c r="BH171" s="168"/>
      <c r="BI171" s="169"/>
    </row>
    <row r="172" spans="1:61" s="13" customFormat="1" ht="19.5" thickBot="1">
      <c r="A172" s="239"/>
      <c r="B172" s="170"/>
      <c r="C172" s="243"/>
      <c r="D172" s="247"/>
      <c r="E172" s="161"/>
      <c r="F172" s="242"/>
      <c r="G172" s="242"/>
      <c r="H172" s="242"/>
      <c r="I172" s="242"/>
      <c r="J172" s="242"/>
      <c r="K172" s="242"/>
      <c r="L172" s="242"/>
      <c r="M172" s="242"/>
      <c r="N172" s="242"/>
      <c r="O172" s="242"/>
      <c r="P172" s="242"/>
      <c r="Q172" s="242"/>
      <c r="R172" s="242"/>
      <c r="S172" s="242"/>
      <c r="T172" s="242"/>
      <c r="U172" s="242"/>
      <c r="V172" s="242"/>
      <c r="W172" s="242"/>
      <c r="X172" s="242"/>
      <c r="Y172" s="242"/>
      <c r="Z172" s="242"/>
      <c r="AA172" s="242"/>
      <c r="AB172" s="242"/>
      <c r="AC172" s="242"/>
      <c r="AD172" s="242"/>
      <c r="AE172" s="242"/>
      <c r="AF172" s="242"/>
      <c r="AG172" s="242"/>
      <c r="AH172" s="242"/>
      <c r="AI172" s="242"/>
      <c r="AJ172" s="242"/>
      <c r="AK172" s="242"/>
      <c r="AL172" s="242"/>
      <c r="AM172" s="242"/>
      <c r="AN172" s="242"/>
      <c r="AO172" s="242"/>
      <c r="AP172" s="242"/>
      <c r="AQ172" s="242"/>
      <c r="AR172" s="242"/>
      <c r="AS172" s="242"/>
      <c r="AT172" s="242"/>
      <c r="AU172" s="242"/>
      <c r="AV172" s="242"/>
      <c r="AW172" s="175"/>
      <c r="AX172" s="160"/>
      <c r="AY172" s="160"/>
      <c r="AZ172" s="166"/>
      <c r="BA172" s="160"/>
      <c r="BB172" s="167"/>
      <c r="BC172" s="160"/>
      <c r="BD172" s="167"/>
      <c r="BE172" s="160"/>
      <c r="BF172" s="160"/>
      <c r="BG172" s="160"/>
      <c r="BH172" s="168"/>
      <c r="BI172" s="169"/>
    </row>
    <row r="173" spans="1:61" s="13" customFormat="1" ht="18.75">
      <c r="A173" s="239"/>
      <c r="B173" s="170"/>
      <c r="C173" s="243"/>
      <c r="D173" s="247"/>
      <c r="E173" s="161"/>
      <c r="F173" s="242"/>
      <c r="G173" s="242"/>
      <c r="H173" s="242"/>
      <c r="I173" s="242"/>
      <c r="J173" s="242"/>
      <c r="K173" s="242"/>
      <c r="L173" s="242"/>
      <c r="M173" s="242"/>
      <c r="N173" s="242"/>
      <c r="O173" s="242"/>
      <c r="P173" s="242"/>
      <c r="Q173" s="242"/>
      <c r="R173" s="242"/>
      <c r="S173" s="242"/>
      <c r="T173" s="242"/>
      <c r="U173" s="242"/>
      <c r="V173" s="242"/>
      <c r="W173" s="242"/>
      <c r="X173" s="242"/>
      <c r="Y173" s="242"/>
      <c r="Z173" s="242"/>
      <c r="AA173" s="242"/>
      <c r="AB173" s="242"/>
      <c r="AC173" s="242"/>
      <c r="AD173" s="242"/>
      <c r="AE173" s="242"/>
      <c r="AF173" s="242"/>
      <c r="AG173" s="242"/>
      <c r="AH173" s="242"/>
      <c r="AI173" s="242"/>
      <c r="AJ173" s="242"/>
      <c r="AK173" s="242"/>
      <c r="AL173" s="242"/>
      <c r="AM173" s="242"/>
      <c r="AN173" s="242"/>
      <c r="AO173" s="242"/>
      <c r="AP173" s="242"/>
      <c r="AQ173" s="242"/>
      <c r="AR173" s="242"/>
      <c r="AS173" s="242"/>
      <c r="AT173" s="242"/>
      <c r="AU173" s="242"/>
      <c r="AV173" s="242"/>
      <c r="AW173" s="175"/>
      <c r="AX173" s="160"/>
      <c r="AY173" s="160"/>
      <c r="AZ173" s="166"/>
      <c r="BA173" s="160"/>
      <c r="BB173" s="167"/>
      <c r="BC173" s="160"/>
      <c r="BD173" s="167"/>
      <c r="BE173" s="160"/>
      <c r="BF173" s="160"/>
      <c r="BG173" s="160"/>
      <c r="BH173" s="168"/>
      <c r="BI173" s="169"/>
    </row>
    <row r="174" spans="1:61" ht="45.75">
      <c r="A174" s="1064" t="s">
        <v>330</v>
      </c>
      <c r="B174" s="1064"/>
      <c r="C174" s="1064" t="s">
        <v>331</v>
      </c>
      <c r="D174" s="1046"/>
      <c r="E174" s="264"/>
      <c r="F174" s="832" t="s">
        <v>361</v>
      </c>
      <c r="G174" s="832"/>
      <c r="H174" s="832"/>
      <c r="I174" s="832"/>
      <c r="J174" s="832"/>
      <c r="K174" s="1049"/>
      <c r="L174" s="1049"/>
      <c r="M174" s="1049"/>
      <c r="N174" s="1049"/>
      <c r="O174" s="1049"/>
      <c r="P174" s="1049"/>
      <c r="Q174" s="1049"/>
      <c r="R174" s="1049"/>
      <c r="S174" s="1049"/>
      <c r="T174" s="1049"/>
      <c r="U174" s="1049"/>
      <c r="V174" s="1049"/>
      <c r="W174" s="1049"/>
      <c r="X174" s="1049"/>
      <c r="Y174" s="1049"/>
      <c r="Z174" s="1049"/>
      <c r="AA174" s="1049"/>
      <c r="AB174" s="1049"/>
      <c r="AC174" s="1049"/>
      <c r="AD174" s="1049"/>
      <c r="AE174" s="1049"/>
      <c r="AF174" s="1049"/>
      <c r="AG174" s="1049"/>
      <c r="AH174" s="1049"/>
      <c r="AI174" s="1049"/>
      <c r="AJ174" s="1049"/>
      <c r="AK174" s="1050"/>
      <c r="AL174" s="1050"/>
      <c r="AM174" s="1050"/>
      <c r="AN174" s="1050"/>
      <c r="AO174" s="1050"/>
      <c r="AP174" s="1050"/>
      <c r="AQ174" s="268">
        <v>2019</v>
      </c>
      <c r="AR174" s="264"/>
      <c r="AS174" s="1075" t="s">
        <v>333</v>
      </c>
      <c r="AT174" s="1064" t="s">
        <v>330</v>
      </c>
      <c r="AU174" s="132"/>
    </row>
    <row r="175" spans="1:61" ht="18">
      <c r="A175" s="1067" t="s">
        <v>334</v>
      </c>
      <c r="B175" s="1051"/>
      <c r="C175" s="1068">
        <v>2</v>
      </c>
      <c r="D175" s="525"/>
      <c r="E175" s="264"/>
      <c r="F175" s="1053">
        <f>SUM(F58:F59)</f>
        <v>0</v>
      </c>
      <c r="G175" s="1053">
        <f t="shared" ref="G175:AP175" si="75">SUM(G58:G59)</f>
        <v>0</v>
      </c>
      <c r="H175" s="1053">
        <f t="shared" si="75"/>
        <v>3.0666666666666664</v>
      </c>
      <c r="I175" s="1053">
        <f t="shared" si="75"/>
        <v>0</v>
      </c>
      <c r="J175" s="1053">
        <f t="shared" si="75"/>
        <v>0</v>
      </c>
      <c r="K175" s="1053">
        <f t="shared" si="75"/>
        <v>0.26666666666666666</v>
      </c>
      <c r="L175" s="1053">
        <f t="shared" si="75"/>
        <v>0</v>
      </c>
      <c r="M175" s="1053">
        <f t="shared" si="75"/>
        <v>0</v>
      </c>
      <c r="N175" s="1053">
        <f t="shared" si="75"/>
        <v>0.26666666666666666</v>
      </c>
      <c r="O175" s="1053">
        <f t="shared" si="75"/>
        <v>0</v>
      </c>
      <c r="P175" s="1053">
        <f t="shared" si="75"/>
        <v>0</v>
      </c>
      <c r="Q175" s="1053">
        <f t="shared" si="75"/>
        <v>0</v>
      </c>
      <c r="R175" s="1053">
        <f t="shared" si="75"/>
        <v>0</v>
      </c>
      <c r="S175" s="1053">
        <f t="shared" si="75"/>
        <v>3.0666666666666664</v>
      </c>
      <c r="T175" s="1053">
        <f t="shared" si="75"/>
        <v>0</v>
      </c>
      <c r="U175" s="1053">
        <f t="shared" si="75"/>
        <v>0</v>
      </c>
      <c r="V175" s="1053">
        <f t="shared" si="75"/>
        <v>0</v>
      </c>
      <c r="W175" s="1053">
        <f t="shared" si="75"/>
        <v>0</v>
      </c>
      <c r="X175" s="1053">
        <f t="shared" si="75"/>
        <v>0</v>
      </c>
      <c r="Y175" s="1053">
        <f t="shared" si="75"/>
        <v>0</v>
      </c>
      <c r="Z175" s="1053">
        <f t="shared" si="75"/>
        <v>0</v>
      </c>
      <c r="AA175" s="1053">
        <f t="shared" si="75"/>
        <v>45.6</v>
      </c>
      <c r="AB175" s="1053">
        <f t="shared" si="75"/>
        <v>45.466666666666669</v>
      </c>
      <c r="AC175" s="1053">
        <f t="shared" si="75"/>
        <v>0</v>
      </c>
      <c r="AD175" s="1053">
        <f t="shared" si="75"/>
        <v>0</v>
      </c>
      <c r="AE175" s="1053">
        <f t="shared" si="75"/>
        <v>0</v>
      </c>
      <c r="AF175" s="1053">
        <f t="shared" si="75"/>
        <v>0</v>
      </c>
      <c r="AG175" s="1053">
        <f t="shared" si="75"/>
        <v>0</v>
      </c>
      <c r="AH175" s="1053">
        <f t="shared" si="75"/>
        <v>0</v>
      </c>
      <c r="AI175" s="1053">
        <f t="shared" si="75"/>
        <v>0.13333333333333333</v>
      </c>
      <c r="AJ175" s="1053">
        <f t="shared" si="75"/>
        <v>0</v>
      </c>
      <c r="AK175" s="1053">
        <f t="shared" si="75"/>
        <v>0</v>
      </c>
      <c r="AL175" s="1053">
        <f t="shared" si="75"/>
        <v>0</v>
      </c>
      <c r="AM175" s="1053">
        <f t="shared" si="75"/>
        <v>0</v>
      </c>
      <c r="AN175" s="1053">
        <f t="shared" si="75"/>
        <v>0</v>
      </c>
      <c r="AO175" s="1053">
        <f t="shared" si="75"/>
        <v>0</v>
      </c>
      <c r="AP175" s="1053">
        <f t="shared" si="75"/>
        <v>0</v>
      </c>
      <c r="AQ175" s="822">
        <f t="shared" ref="AQ175:AQ179" si="76">SUM(F175:AP175)</f>
        <v>97.866666666666674</v>
      </c>
      <c r="AR175" s="264"/>
      <c r="AS175" s="1055">
        <f t="shared" ref="AS175:AS179" si="77">AQ175/C175</f>
        <v>48.933333333333337</v>
      </c>
      <c r="AT175" s="1067" t="s">
        <v>334</v>
      </c>
      <c r="AU175" s="132"/>
    </row>
    <row r="176" spans="1:61" ht="18">
      <c r="A176" s="1067" t="s">
        <v>335</v>
      </c>
      <c r="B176" s="1051"/>
      <c r="C176" s="1068">
        <v>17</v>
      </c>
      <c r="D176" s="525"/>
      <c r="E176" s="264"/>
      <c r="F176" s="1053">
        <f>SUM(F62:F78)</f>
        <v>20.533333333333331</v>
      </c>
      <c r="G176" s="1053">
        <f t="shared" ref="G176:AP176" si="78">SUM(G62:G78)</f>
        <v>36.266666666666666</v>
      </c>
      <c r="H176" s="1053">
        <f t="shared" si="78"/>
        <v>102.13333333333333</v>
      </c>
      <c r="I176" s="1053">
        <f t="shared" si="78"/>
        <v>0</v>
      </c>
      <c r="J176" s="1053">
        <f t="shared" si="78"/>
        <v>4.3999999999999995</v>
      </c>
      <c r="K176" s="1053">
        <f t="shared" si="78"/>
        <v>0.53333333333333333</v>
      </c>
      <c r="L176" s="1053">
        <f t="shared" si="78"/>
        <v>0</v>
      </c>
      <c r="M176" s="1053">
        <f t="shared" si="78"/>
        <v>0.4</v>
      </c>
      <c r="N176" s="1053">
        <f t="shared" si="78"/>
        <v>0.13333333333333333</v>
      </c>
      <c r="O176" s="1053">
        <f t="shared" si="78"/>
        <v>0</v>
      </c>
      <c r="P176" s="1053">
        <f t="shared" si="78"/>
        <v>0</v>
      </c>
      <c r="Q176" s="1053">
        <f t="shared" si="78"/>
        <v>0</v>
      </c>
      <c r="R176" s="1053">
        <f t="shared" si="78"/>
        <v>0.13333333333333333</v>
      </c>
      <c r="S176" s="1053">
        <f t="shared" si="78"/>
        <v>102.13333333333333</v>
      </c>
      <c r="T176" s="1053">
        <f t="shared" si="78"/>
        <v>0</v>
      </c>
      <c r="U176" s="1053">
        <f t="shared" si="78"/>
        <v>0.26666666666666666</v>
      </c>
      <c r="V176" s="1053">
        <f t="shared" si="78"/>
        <v>0.13333333333333333</v>
      </c>
      <c r="W176" s="1053">
        <f t="shared" si="78"/>
        <v>0.13333333333333333</v>
      </c>
      <c r="X176" s="1053">
        <f t="shared" si="78"/>
        <v>0</v>
      </c>
      <c r="Y176" s="1053">
        <f t="shared" si="78"/>
        <v>0</v>
      </c>
      <c r="Z176" s="1053">
        <f t="shared" si="78"/>
        <v>0</v>
      </c>
      <c r="AA176" s="1053">
        <f t="shared" si="78"/>
        <v>0</v>
      </c>
      <c r="AB176" s="1053">
        <f t="shared" si="78"/>
        <v>0</v>
      </c>
      <c r="AC176" s="1053">
        <f t="shared" si="78"/>
        <v>0</v>
      </c>
      <c r="AD176" s="1053">
        <f t="shared" si="78"/>
        <v>0</v>
      </c>
      <c r="AE176" s="1053">
        <f t="shared" si="78"/>
        <v>0</v>
      </c>
      <c r="AF176" s="1053">
        <f t="shared" si="78"/>
        <v>0</v>
      </c>
      <c r="AG176" s="1053">
        <f t="shared" si="78"/>
        <v>0</v>
      </c>
      <c r="AH176" s="1053">
        <f t="shared" si="78"/>
        <v>0</v>
      </c>
      <c r="AI176" s="1053">
        <f t="shared" si="78"/>
        <v>0</v>
      </c>
      <c r="AJ176" s="1053">
        <f t="shared" si="78"/>
        <v>0</v>
      </c>
      <c r="AK176" s="1053">
        <f t="shared" si="78"/>
        <v>0</v>
      </c>
      <c r="AL176" s="1053">
        <f t="shared" si="78"/>
        <v>0</v>
      </c>
      <c r="AM176" s="1053">
        <f t="shared" si="78"/>
        <v>0</v>
      </c>
      <c r="AN176" s="1053">
        <f t="shared" si="78"/>
        <v>0</v>
      </c>
      <c r="AO176" s="1053">
        <f t="shared" si="78"/>
        <v>0</v>
      </c>
      <c r="AP176" s="1053">
        <f t="shared" si="78"/>
        <v>0</v>
      </c>
      <c r="AQ176" s="822">
        <f t="shared" si="76"/>
        <v>267.19999999999993</v>
      </c>
      <c r="AR176" s="264"/>
      <c r="AS176" s="1055">
        <f t="shared" si="77"/>
        <v>15.717647058823525</v>
      </c>
      <c r="AT176" s="1067" t="s">
        <v>335</v>
      </c>
      <c r="AU176" s="132"/>
    </row>
    <row r="177" spans="1:61" ht="18">
      <c r="A177" s="1067" t="s">
        <v>336</v>
      </c>
      <c r="B177" s="1051"/>
      <c r="C177" s="1068">
        <v>20</v>
      </c>
      <c r="D177" s="525"/>
      <c r="E177" s="264"/>
      <c r="F177" s="1053">
        <f>SUM(F81:F100)</f>
        <v>44.800000000000004</v>
      </c>
      <c r="G177" s="1053">
        <f t="shared" ref="G177:AP177" si="79">SUM(G81:G100)</f>
        <v>475.2</v>
      </c>
      <c r="H177" s="1053">
        <f t="shared" si="79"/>
        <v>160.80000000000001</v>
      </c>
      <c r="I177" s="1053">
        <f t="shared" si="79"/>
        <v>0.26666666666666666</v>
      </c>
      <c r="J177" s="1053">
        <f t="shared" si="79"/>
        <v>0.66666666666666674</v>
      </c>
      <c r="K177" s="1053">
        <f t="shared" si="79"/>
        <v>16.933333333333334</v>
      </c>
      <c r="L177" s="1053">
        <f t="shared" si="79"/>
        <v>0</v>
      </c>
      <c r="M177" s="1053">
        <f t="shared" si="79"/>
        <v>15.2</v>
      </c>
      <c r="N177" s="1053">
        <f t="shared" si="79"/>
        <v>0.8</v>
      </c>
      <c r="O177" s="1053">
        <f t="shared" si="79"/>
        <v>0.4</v>
      </c>
      <c r="P177" s="1053">
        <f t="shared" si="79"/>
        <v>0.4</v>
      </c>
      <c r="Q177" s="1053">
        <f t="shared" si="79"/>
        <v>0.13333333333333333</v>
      </c>
      <c r="R177" s="1053">
        <f t="shared" si="79"/>
        <v>0.53333333333333333</v>
      </c>
      <c r="S177" s="1053">
        <f t="shared" si="79"/>
        <v>160.80000000000001</v>
      </c>
      <c r="T177" s="1053">
        <f t="shared" si="79"/>
        <v>0</v>
      </c>
      <c r="U177" s="1053">
        <f t="shared" si="79"/>
        <v>0.13333333333333333</v>
      </c>
      <c r="V177" s="1053">
        <f t="shared" si="79"/>
        <v>0.13333333333333333</v>
      </c>
      <c r="W177" s="1053">
        <f t="shared" si="79"/>
        <v>0</v>
      </c>
      <c r="X177" s="1053">
        <f t="shared" si="79"/>
        <v>0</v>
      </c>
      <c r="Y177" s="1053">
        <f t="shared" si="79"/>
        <v>0</v>
      </c>
      <c r="Z177" s="1053">
        <f t="shared" si="79"/>
        <v>0</v>
      </c>
      <c r="AA177" s="1053">
        <f t="shared" si="79"/>
        <v>0.13333333333333333</v>
      </c>
      <c r="AB177" s="1053">
        <f t="shared" si="79"/>
        <v>0</v>
      </c>
      <c r="AC177" s="1053">
        <f t="shared" si="79"/>
        <v>0</v>
      </c>
      <c r="AD177" s="1053">
        <f t="shared" si="79"/>
        <v>0</v>
      </c>
      <c r="AE177" s="1053">
        <f t="shared" si="79"/>
        <v>0</v>
      </c>
      <c r="AF177" s="1053">
        <f t="shared" si="79"/>
        <v>0</v>
      </c>
      <c r="AG177" s="1053">
        <f t="shared" si="79"/>
        <v>0</v>
      </c>
      <c r="AH177" s="1053">
        <f t="shared" si="79"/>
        <v>0.13333333333333333</v>
      </c>
      <c r="AI177" s="1053">
        <f t="shared" si="79"/>
        <v>0</v>
      </c>
      <c r="AJ177" s="1053">
        <f t="shared" si="79"/>
        <v>0</v>
      </c>
      <c r="AK177" s="1053">
        <f t="shared" si="79"/>
        <v>0</v>
      </c>
      <c r="AL177" s="1053">
        <f t="shared" si="79"/>
        <v>0.8</v>
      </c>
      <c r="AM177" s="1053">
        <f t="shared" si="79"/>
        <v>0</v>
      </c>
      <c r="AN177" s="1053">
        <f t="shared" si="79"/>
        <v>0.66666666666666674</v>
      </c>
      <c r="AO177" s="1053">
        <f t="shared" si="79"/>
        <v>0</v>
      </c>
      <c r="AP177" s="1053">
        <f t="shared" si="79"/>
        <v>0</v>
      </c>
      <c r="AQ177" s="822">
        <f t="shared" si="76"/>
        <v>878.93333333333305</v>
      </c>
      <c r="AR177" s="264"/>
      <c r="AS177" s="1055">
        <f t="shared" si="77"/>
        <v>43.946666666666651</v>
      </c>
      <c r="AT177" s="1067" t="s">
        <v>336</v>
      </c>
      <c r="AU177" s="132"/>
    </row>
    <row r="178" spans="1:61" ht="18">
      <c r="A178" s="1067" t="s">
        <v>337</v>
      </c>
      <c r="B178" s="1051"/>
      <c r="C178" s="1068">
        <v>23</v>
      </c>
      <c r="D178" s="525"/>
      <c r="E178" s="264"/>
      <c r="F178" s="1053">
        <f>SUM(F103:F125)</f>
        <v>233.20000000000002</v>
      </c>
      <c r="G178" s="1053">
        <f t="shared" ref="G178:AP178" si="80">SUM(G103:G125)</f>
        <v>426.53333333333336</v>
      </c>
      <c r="H178" s="1053">
        <f t="shared" si="80"/>
        <v>18.533333333333331</v>
      </c>
      <c r="I178" s="1053">
        <f t="shared" si="80"/>
        <v>277.4666666666667</v>
      </c>
      <c r="J178" s="1053">
        <f t="shared" si="80"/>
        <v>4.5333333333333332</v>
      </c>
      <c r="K178" s="1053">
        <f t="shared" si="80"/>
        <v>25.200000000000003</v>
      </c>
      <c r="L178" s="1053">
        <f t="shared" si="80"/>
        <v>0.66666666666666674</v>
      </c>
      <c r="M178" s="1053">
        <f t="shared" si="80"/>
        <v>5.4666666666666677</v>
      </c>
      <c r="N178" s="1053">
        <f t="shared" si="80"/>
        <v>0.13333333333333333</v>
      </c>
      <c r="O178" s="1053">
        <f t="shared" si="80"/>
        <v>0.8</v>
      </c>
      <c r="P178" s="1053">
        <f t="shared" si="80"/>
        <v>18.133333333333333</v>
      </c>
      <c r="Q178" s="1053">
        <f t="shared" si="80"/>
        <v>0</v>
      </c>
      <c r="R178" s="1053">
        <f t="shared" si="80"/>
        <v>0.13333333333333333</v>
      </c>
      <c r="S178" s="1053">
        <f t="shared" si="80"/>
        <v>19.333333333333332</v>
      </c>
      <c r="T178" s="1053">
        <f t="shared" si="80"/>
        <v>0.79999999999999993</v>
      </c>
      <c r="U178" s="1053">
        <f t="shared" si="80"/>
        <v>2.5333333333333332</v>
      </c>
      <c r="V178" s="1053">
        <f t="shared" si="80"/>
        <v>0.13333333333333333</v>
      </c>
      <c r="W178" s="1053">
        <f t="shared" si="80"/>
        <v>2.4</v>
      </c>
      <c r="X178" s="1053">
        <f t="shared" si="80"/>
        <v>0</v>
      </c>
      <c r="Y178" s="1053">
        <f t="shared" si="80"/>
        <v>2.2666666666666666</v>
      </c>
      <c r="Z178" s="1053">
        <f t="shared" si="80"/>
        <v>0.4</v>
      </c>
      <c r="AA178" s="1053">
        <f t="shared" si="80"/>
        <v>2.8</v>
      </c>
      <c r="AB178" s="1053">
        <f t="shared" si="80"/>
        <v>0.26666666666666666</v>
      </c>
      <c r="AC178" s="1053">
        <f t="shared" si="80"/>
        <v>1.6</v>
      </c>
      <c r="AD178" s="1053">
        <f t="shared" si="80"/>
        <v>0</v>
      </c>
      <c r="AE178" s="1053">
        <f t="shared" si="80"/>
        <v>0</v>
      </c>
      <c r="AF178" s="1053">
        <f t="shared" si="80"/>
        <v>0</v>
      </c>
      <c r="AG178" s="1053">
        <f t="shared" si="80"/>
        <v>0</v>
      </c>
      <c r="AH178" s="1053">
        <f t="shared" si="80"/>
        <v>0.79999999999999993</v>
      </c>
      <c r="AI178" s="1053">
        <f t="shared" si="80"/>
        <v>0.13333333333333333</v>
      </c>
      <c r="AJ178" s="1053">
        <f t="shared" si="80"/>
        <v>0</v>
      </c>
      <c r="AK178" s="1053">
        <f t="shared" si="80"/>
        <v>0</v>
      </c>
      <c r="AL178" s="1053">
        <f t="shared" si="80"/>
        <v>1.5999999999999999</v>
      </c>
      <c r="AM178" s="1053">
        <f t="shared" si="80"/>
        <v>0</v>
      </c>
      <c r="AN178" s="1053">
        <f t="shared" si="80"/>
        <v>0.53333333333333333</v>
      </c>
      <c r="AO178" s="1053">
        <f t="shared" si="80"/>
        <v>1.7333333333333334</v>
      </c>
      <c r="AP178" s="1053">
        <f t="shared" si="80"/>
        <v>0</v>
      </c>
      <c r="AQ178" s="822">
        <f t="shared" si="76"/>
        <v>1048.1333333333332</v>
      </c>
      <c r="AR178" s="264"/>
      <c r="AS178" s="1055">
        <f t="shared" si="77"/>
        <v>45.571014492753619</v>
      </c>
      <c r="AT178" s="1067" t="s">
        <v>337</v>
      </c>
      <c r="AU178" s="132"/>
    </row>
    <row r="179" spans="1:61" ht="18">
      <c r="A179" s="1067" t="s">
        <v>338</v>
      </c>
      <c r="B179" s="1051"/>
      <c r="C179" s="1068">
        <v>29</v>
      </c>
      <c r="D179" s="525"/>
      <c r="E179" s="264"/>
      <c r="F179" s="1053">
        <f>SUM(F128:F156)</f>
        <v>1195.7333333333331</v>
      </c>
      <c r="G179" s="1053">
        <f t="shared" ref="G179:AP179" si="81">SUM(G128:G156)</f>
        <v>881.59999999999991</v>
      </c>
      <c r="H179" s="1053">
        <f t="shared" si="81"/>
        <v>59.333333333333336</v>
      </c>
      <c r="I179" s="1053">
        <f t="shared" si="81"/>
        <v>2130.8000000000002</v>
      </c>
      <c r="J179" s="1053">
        <f t="shared" si="81"/>
        <v>0.53333333333333333</v>
      </c>
      <c r="K179" s="1053">
        <f t="shared" si="81"/>
        <v>11.733333333333334</v>
      </c>
      <c r="L179" s="1053">
        <f t="shared" si="81"/>
        <v>0</v>
      </c>
      <c r="M179" s="1053">
        <f t="shared" si="81"/>
        <v>8.6666666666666661</v>
      </c>
      <c r="N179" s="1053">
        <f t="shared" si="81"/>
        <v>2.1333333333333333</v>
      </c>
      <c r="O179" s="1053">
        <f t="shared" si="81"/>
        <v>0.66666666666666674</v>
      </c>
      <c r="P179" s="1053">
        <f t="shared" si="81"/>
        <v>0</v>
      </c>
      <c r="Q179" s="1053">
        <f t="shared" si="81"/>
        <v>0.26666666666666666</v>
      </c>
      <c r="R179" s="1053">
        <f t="shared" si="81"/>
        <v>1.8666666666666665</v>
      </c>
      <c r="S179" s="1053">
        <f t="shared" si="81"/>
        <v>59.333333333333336</v>
      </c>
      <c r="T179" s="1053">
        <f t="shared" si="81"/>
        <v>0</v>
      </c>
      <c r="U179" s="1053">
        <f t="shared" si="81"/>
        <v>8.5333333333333332</v>
      </c>
      <c r="V179" s="1053">
        <f t="shared" si="81"/>
        <v>0</v>
      </c>
      <c r="W179" s="1053">
        <f t="shared" si="81"/>
        <v>7.8666666666666663</v>
      </c>
      <c r="X179" s="1053">
        <f t="shared" si="81"/>
        <v>0.66666666666666663</v>
      </c>
      <c r="Y179" s="1053">
        <f t="shared" si="81"/>
        <v>0.13333333333333333</v>
      </c>
      <c r="Z179" s="1053">
        <f t="shared" si="81"/>
        <v>0.8</v>
      </c>
      <c r="AA179" s="1053">
        <f t="shared" si="81"/>
        <v>2.1333333333333333</v>
      </c>
      <c r="AB179" s="1053">
        <f t="shared" si="81"/>
        <v>0.13333333333333333</v>
      </c>
      <c r="AC179" s="1053">
        <f t="shared" si="81"/>
        <v>1.8666666666666667</v>
      </c>
      <c r="AD179" s="1053">
        <f t="shared" si="81"/>
        <v>0</v>
      </c>
      <c r="AE179" s="1053">
        <f t="shared" si="81"/>
        <v>0</v>
      </c>
      <c r="AF179" s="1053">
        <f t="shared" si="81"/>
        <v>0</v>
      </c>
      <c r="AG179" s="1053">
        <f t="shared" si="81"/>
        <v>0</v>
      </c>
      <c r="AH179" s="1053">
        <f t="shared" si="81"/>
        <v>0.13333333333333333</v>
      </c>
      <c r="AI179" s="1053">
        <f t="shared" si="81"/>
        <v>0</v>
      </c>
      <c r="AJ179" s="1053">
        <f t="shared" si="81"/>
        <v>0</v>
      </c>
      <c r="AK179" s="1053">
        <f t="shared" si="81"/>
        <v>0</v>
      </c>
      <c r="AL179" s="1053">
        <f t="shared" si="81"/>
        <v>0.66666666666666663</v>
      </c>
      <c r="AM179" s="1053">
        <f t="shared" si="81"/>
        <v>0</v>
      </c>
      <c r="AN179" s="1053">
        <f t="shared" si="81"/>
        <v>6.9333333333333345</v>
      </c>
      <c r="AO179" s="1053">
        <f t="shared" si="81"/>
        <v>5.0666666666666673</v>
      </c>
      <c r="AP179" s="1053">
        <f t="shared" si="81"/>
        <v>0</v>
      </c>
      <c r="AQ179" s="822">
        <f t="shared" si="76"/>
        <v>4387.6000000000022</v>
      </c>
      <c r="AR179" s="264"/>
      <c r="AS179" s="1055">
        <f t="shared" si="77"/>
        <v>151.296551724138</v>
      </c>
      <c r="AT179" s="1067" t="s">
        <v>338</v>
      </c>
      <c r="AU179" s="132"/>
    </row>
    <row r="180" spans="1:61" ht="15.75">
      <c r="A180" s="1047"/>
      <c r="B180" s="264"/>
      <c r="C180" s="264"/>
      <c r="D180" s="264"/>
      <c r="E180" s="264"/>
      <c r="F180" s="264"/>
      <c r="G180" s="264"/>
      <c r="H180" s="264"/>
      <c r="I180" s="264"/>
      <c r="J180" s="264"/>
      <c r="K180" s="264"/>
      <c r="L180" s="264"/>
      <c r="M180" s="264"/>
      <c r="N180" s="264"/>
      <c r="O180" s="264"/>
      <c r="P180" s="264"/>
      <c r="Q180" s="264"/>
      <c r="R180" s="264"/>
      <c r="S180" s="264"/>
      <c r="T180" s="264"/>
      <c r="U180" s="264"/>
      <c r="V180" s="264"/>
      <c r="W180" s="264"/>
      <c r="X180" s="264"/>
      <c r="Y180" s="264"/>
      <c r="Z180" s="264"/>
      <c r="AA180" s="264"/>
      <c r="AB180" s="264"/>
      <c r="AC180" s="264"/>
      <c r="AD180" s="264"/>
      <c r="AE180" s="264"/>
      <c r="AF180" s="264"/>
      <c r="AG180" s="264"/>
      <c r="AH180" s="264"/>
      <c r="AI180" s="264"/>
      <c r="AJ180" s="264"/>
      <c r="AK180" s="132"/>
      <c r="AL180" s="132"/>
      <c r="AM180" s="132"/>
      <c r="AN180" s="132"/>
      <c r="AO180" s="132"/>
      <c r="AP180" s="132"/>
      <c r="AQ180" s="586"/>
      <c r="AR180" s="264"/>
      <c r="AS180" s="132"/>
      <c r="AT180" s="1047"/>
      <c r="AU180" s="132"/>
    </row>
    <row r="181" spans="1:61" ht="45.75">
      <c r="A181" s="1060" t="s">
        <v>330</v>
      </c>
      <c r="B181" s="1060"/>
      <c r="C181" s="1060" t="s">
        <v>331</v>
      </c>
      <c r="D181" s="1046"/>
      <c r="E181" s="264"/>
      <c r="F181" s="291" t="s">
        <v>362</v>
      </c>
      <c r="G181" s="291"/>
      <c r="H181" s="291"/>
      <c r="I181" s="291"/>
      <c r="J181" s="291"/>
      <c r="K181" s="1048"/>
      <c r="L181" s="1048"/>
      <c r="M181" s="1048"/>
      <c r="N181" s="1048"/>
      <c r="O181" s="1048"/>
      <c r="P181" s="1048"/>
      <c r="Q181" s="1048"/>
      <c r="R181" s="1048"/>
      <c r="S181" s="1048"/>
      <c r="T181" s="1048"/>
      <c r="U181" s="1048"/>
      <c r="V181" s="1048"/>
      <c r="W181" s="1048"/>
      <c r="X181" s="1048"/>
      <c r="Y181" s="1048"/>
      <c r="Z181" s="1048"/>
      <c r="AA181" s="1048"/>
      <c r="AB181" s="1048"/>
      <c r="AC181" s="1048"/>
      <c r="AD181" s="1048"/>
      <c r="AE181" s="1048"/>
      <c r="AF181" s="1048"/>
      <c r="AG181" s="1048"/>
      <c r="AH181" s="1048"/>
      <c r="AI181" s="1048"/>
      <c r="AJ181" s="1048"/>
      <c r="AK181" s="411"/>
      <c r="AL181" s="411"/>
      <c r="AM181" s="411"/>
      <c r="AN181" s="411"/>
      <c r="AO181" s="411"/>
      <c r="AP181" s="411"/>
      <c r="AQ181" s="268">
        <v>2019</v>
      </c>
      <c r="AR181" s="264"/>
      <c r="AS181" s="1076" t="s">
        <v>333</v>
      </c>
      <c r="AT181" s="1060" t="s">
        <v>330</v>
      </c>
      <c r="AU181" s="132"/>
    </row>
    <row r="182" spans="1:61" ht="18">
      <c r="A182" s="1072" t="s">
        <v>334</v>
      </c>
      <c r="B182" s="1073"/>
      <c r="C182" s="1074">
        <v>1</v>
      </c>
      <c r="D182" s="525"/>
      <c r="E182" s="264"/>
      <c r="F182" s="1054">
        <f>SUM(F4)</f>
        <v>10.98</v>
      </c>
      <c r="G182" s="1054">
        <f t="shared" ref="G182:AP182" si="82">SUM(G4)</f>
        <v>0</v>
      </c>
      <c r="H182" s="1054">
        <f t="shared" si="82"/>
        <v>0</v>
      </c>
      <c r="I182" s="1054">
        <f t="shared" si="82"/>
        <v>0</v>
      </c>
      <c r="J182" s="1054">
        <f t="shared" si="82"/>
        <v>0</v>
      </c>
      <c r="K182" s="1054">
        <f t="shared" si="82"/>
        <v>10.98</v>
      </c>
      <c r="L182" s="1054">
        <f t="shared" si="82"/>
        <v>0</v>
      </c>
      <c r="M182" s="1054">
        <f t="shared" si="82"/>
        <v>0</v>
      </c>
      <c r="N182" s="1054">
        <f t="shared" si="82"/>
        <v>10.98</v>
      </c>
      <c r="O182" s="1054">
        <f t="shared" si="82"/>
        <v>0</v>
      </c>
      <c r="P182" s="1054">
        <f t="shared" si="82"/>
        <v>0</v>
      </c>
      <c r="Q182" s="1054">
        <f t="shared" si="82"/>
        <v>0</v>
      </c>
      <c r="R182" s="1054">
        <f t="shared" si="82"/>
        <v>0</v>
      </c>
      <c r="S182" s="1054">
        <f t="shared" si="82"/>
        <v>0</v>
      </c>
      <c r="T182" s="1054">
        <f t="shared" si="82"/>
        <v>0</v>
      </c>
      <c r="U182" s="1054">
        <f t="shared" si="82"/>
        <v>0</v>
      </c>
      <c r="V182" s="1054">
        <f t="shared" si="82"/>
        <v>0</v>
      </c>
      <c r="W182" s="1054">
        <f t="shared" si="82"/>
        <v>0</v>
      </c>
      <c r="X182" s="1054">
        <f t="shared" si="82"/>
        <v>0</v>
      </c>
      <c r="Y182" s="1054">
        <f t="shared" si="82"/>
        <v>0</v>
      </c>
      <c r="Z182" s="1054">
        <f t="shared" si="82"/>
        <v>0</v>
      </c>
      <c r="AA182" s="1054">
        <f t="shared" si="82"/>
        <v>21.96</v>
      </c>
      <c r="AB182" s="1054">
        <f t="shared" si="82"/>
        <v>21.96</v>
      </c>
      <c r="AC182" s="1054">
        <f t="shared" si="82"/>
        <v>0</v>
      </c>
      <c r="AD182" s="1054">
        <f t="shared" si="82"/>
        <v>0</v>
      </c>
      <c r="AE182" s="1054">
        <f t="shared" si="82"/>
        <v>0</v>
      </c>
      <c r="AF182" s="1054">
        <f t="shared" si="82"/>
        <v>0</v>
      </c>
      <c r="AG182" s="1054">
        <f t="shared" si="82"/>
        <v>0</v>
      </c>
      <c r="AH182" s="1054">
        <f t="shared" si="82"/>
        <v>0</v>
      </c>
      <c r="AI182" s="1054">
        <f t="shared" si="82"/>
        <v>0</v>
      </c>
      <c r="AJ182" s="1054">
        <f t="shared" si="82"/>
        <v>0</v>
      </c>
      <c r="AK182" s="1054">
        <f t="shared" si="82"/>
        <v>0</v>
      </c>
      <c r="AL182" s="1054">
        <f t="shared" si="82"/>
        <v>0</v>
      </c>
      <c r="AM182" s="1054">
        <f t="shared" si="82"/>
        <v>0</v>
      </c>
      <c r="AN182" s="1054">
        <f t="shared" si="82"/>
        <v>0</v>
      </c>
      <c r="AO182" s="1054">
        <f t="shared" si="82"/>
        <v>0</v>
      </c>
      <c r="AP182" s="1054">
        <f t="shared" si="82"/>
        <v>0</v>
      </c>
      <c r="AQ182" s="823">
        <f t="shared" ref="AQ182:AQ186" si="83">SUM(F182:AP182)</f>
        <v>76.86</v>
      </c>
      <c r="AR182" s="1058"/>
      <c r="AS182" s="812">
        <f t="shared" ref="AS182:AS186" si="84">AQ182/C182</f>
        <v>76.86</v>
      </c>
      <c r="AT182" s="1072" t="s">
        <v>334</v>
      </c>
      <c r="AU182" s="132"/>
    </row>
    <row r="183" spans="1:61" ht="18.75">
      <c r="A183" s="1072" t="s">
        <v>335</v>
      </c>
      <c r="B183" s="1073"/>
      <c r="C183" s="1074">
        <v>7</v>
      </c>
      <c r="D183" s="525"/>
      <c r="E183" s="264"/>
      <c r="F183" s="1056">
        <f>SUM(F7:F13)</f>
        <v>1515.24</v>
      </c>
      <c r="G183" s="1056">
        <f t="shared" ref="G183:AP183" si="85">SUM(G7:G13)</f>
        <v>691.74</v>
      </c>
      <c r="H183" s="1056">
        <f t="shared" si="85"/>
        <v>21.96</v>
      </c>
      <c r="I183" s="1056">
        <f t="shared" si="85"/>
        <v>0</v>
      </c>
      <c r="J183" s="1056">
        <f t="shared" si="85"/>
        <v>10.98</v>
      </c>
      <c r="K183" s="1056">
        <f t="shared" si="85"/>
        <v>0</v>
      </c>
      <c r="L183" s="1056">
        <f t="shared" si="85"/>
        <v>0</v>
      </c>
      <c r="M183" s="1056">
        <f t="shared" si="85"/>
        <v>0</v>
      </c>
      <c r="N183" s="1056">
        <f t="shared" si="85"/>
        <v>0</v>
      </c>
      <c r="O183" s="1056">
        <f t="shared" si="85"/>
        <v>0</v>
      </c>
      <c r="P183" s="1056">
        <f t="shared" si="85"/>
        <v>0</v>
      </c>
      <c r="Q183" s="1056">
        <f t="shared" si="85"/>
        <v>0</v>
      </c>
      <c r="R183" s="1056">
        <f t="shared" si="85"/>
        <v>0</v>
      </c>
      <c r="S183" s="1056">
        <f t="shared" si="85"/>
        <v>21.96</v>
      </c>
      <c r="T183" s="1056">
        <f t="shared" si="85"/>
        <v>0</v>
      </c>
      <c r="U183" s="1056">
        <f t="shared" si="85"/>
        <v>1087.02</v>
      </c>
      <c r="V183" s="1056">
        <f t="shared" si="85"/>
        <v>10.98</v>
      </c>
      <c r="W183" s="1056">
        <f t="shared" si="85"/>
        <v>944.28000000000009</v>
      </c>
      <c r="X183" s="1056">
        <f t="shared" si="85"/>
        <v>131.76</v>
      </c>
      <c r="Y183" s="1056">
        <f t="shared" si="85"/>
        <v>0</v>
      </c>
      <c r="Z183" s="1056">
        <f t="shared" si="85"/>
        <v>0</v>
      </c>
      <c r="AA183" s="1056">
        <f t="shared" si="85"/>
        <v>10.98</v>
      </c>
      <c r="AB183" s="1056">
        <f t="shared" si="85"/>
        <v>10.98</v>
      </c>
      <c r="AC183" s="1056">
        <f t="shared" si="85"/>
        <v>0</v>
      </c>
      <c r="AD183" s="1056">
        <f t="shared" si="85"/>
        <v>0</v>
      </c>
      <c r="AE183" s="1056">
        <f t="shared" si="85"/>
        <v>0</v>
      </c>
      <c r="AF183" s="1056">
        <f t="shared" si="85"/>
        <v>0</v>
      </c>
      <c r="AG183" s="1056">
        <f t="shared" si="85"/>
        <v>0</v>
      </c>
      <c r="AH183" s="1056">
        <f t="shared" si="85"/>
        <v>0</v>
      </c>
      <c r="AI183" s="1056">
        <f t="shared" si="85"/>
        <v>0</v>
      </c>
      <c r="AJ183" s="1056">
        <f t="shared" si="85"/>
        <v>0</v>
      </c>
      <c r="AK183" s="1056">
        <f t="shared" si="85"/>
        <v>0</v>
      </c>
      <c r="AL183" s="1056">
        <f t="shared" si="85"/>
        <v>0</v>
      </c>
      <c r="AM183" s="1056">
        <f t="shared" si="85"/>
        <v>0</v>
      </c>
      <c r="AN183" s="1056">
        <f t="shared" si="85"/>
        <v>0</v>
      </c>
      <c r="AO183" s="1056">
        <f t="shared" si="85"/>
        <v>0</v>
      </c>
      <c r="AP183" s="1056">
        <f t="shared" si="85"/>
        <v>0</v>
      </c>
      <c r="AQ183" s="823">
        <f t="shared" si="83"/>
        <v>4457.8799999999992</v>
      </c>
      <c r="AR183" s="1059"/>
      <c r="AS183" s="812">
        <f t="shared" si="84"/>
        <v>636.83999999999992</v>
      </c>
      <c r="AT183" s="1072" t="s">
        <v>335</v>
      </c>
      <c r="AU183" s="132"/>
    </row>
    <row r="184" spans="1:61" ht="18.75">
      <c r="A184" s="1072" t="s">
        <v>336</v>
      </c>
      <c r="B184" s="1073"/>
      <c r="C184" s="1074">
        <v>16</v>
      </c>
      <c r="D184" s="525"/>
      <c r="E184" s="264"/>
      <c r="F184" s="1056">
        <f>SUM(F16:F31)</f>
        <v>6423.2999999999984</v>
      </c>
      <c r="G184" s="1056">
        <f t="shared" ref="G184:AP184" si="86">SUM(G16:G31)</f>
        <v>2986.56</v>
      </c>
      <c r="H184" s="1056">
        <f t="shared" si="86"/>
        <v>109.80000000000001</v>
      </c>
      <c r="I184" s="1056">
        <f t="shared" si="86"/>
        <v>340.38</v>
      </c>
      <c r="J184" s="1056">
        <f t="shared" si="86"/>
        <v>505.08000000000004</v>
      </c>
      <c r="K184" s="1056">
        <f t="shared" si="86"/>
        <v>450.18</v>
      </c>
      <c r="L184" s="1056">
        <f t="shared" si="86"/>
        <v>0</v>
      </c>
      <c r="M184" s="1056">
        <f t="shared" si="86"/>
        <v>120.78</v>
      </c>
      <c r="N184" s="1056">
        <f t="shared" si="86"/>
        <v>32.94</v>
      </c>
      <c r="O184" s="1056">
        <f t="shared" si="86"/>
        <v>0</v>
      </c>
      <c r="P184" s="1056">
        <f t="shared" si="86"/>
        <v>296.45999999999998</v>
      </c>
      <c r="Q184" s="1056">
        <f t="shared" si="86"/>
        <v>0</v>
      </c>
      <c r="R184" s="1056">
        <f t="shared" si="86"/>
        <v>43.92</v>
      </c>
      <c r="S184" s="1056">
        <f t="shared" si="86"/>
        <v>109.80000000000001</v>
      </c>
      <c r="T184" s="1056">
        <f t="shared" si="86"/>
        <v>0</v>
      </c>
      <c r="U184" s="1056">
        <f t="shared" si="86"/>
        <v>3008.5200000000009</v>
      </c>
      <c r="V184" s="1056">
        <f t="shared" si="86"/>
        <v>54.900000000000006</v>
      </c>
      <c r="W184" s="1056">
        <f t="shared" si="86"/>
        <v>2887.7400000000002</v>
      </c>
      <c r="X184" s="1056">
        <f t="shared" si="86"/>
        <v>65.88000000000001</v>
      </c>
      <c r="Y184" s="1056">
        <f t="shared" si="86"/>
        <v>0</v>
      </c>
      <c r="Z184" s="1056">
        <f t="shared" si="86"/>
        <v>0</v>
      </c>
      <c r="AA184" s="1056">
        <f t="shared" si="86"/>
        <v>21.96</v>
      </c>
      <c r="AB184" s="1056">
        <f t="shared" si="86"/>
        <v>10.98</v>
      </c>
      <c r="AC184" s="1056">
        <f t="shared" si="86"/>
        <v>10.98</v>
      </c>
      <c r="AD184" s="1056">
        <f t="shared" si="86"/>
        <v>0</v>
      </c>
      <c r="AE184" s="1056">
        <f t="shared" si="86"/>
        <v>0</v>
      </c>
      <c r="AF184" s="1056">
        <f t="shared" si="86"/>
        <v>0</v>
      </c>
      <c r="AG184" s="1056">
        <f t="shared" si="86"/>
        <v>0</v>
      </c>
      <c r="AH184" s="1056">
        <f t="shared" si="86"/>
        <v>0</v>
      </c>
      <c r="AI184" s="1056">
        <f t="shared" si="86"/>
        <v>0</v>
      </c>
      <c r="AJ184" s="1056">
        <f t="shared" si="86"/>
        <v>0</v>
      </c>
      <c r="AK184" s="1056">
        <f t="shared" si="86"/>
        <v>32.94</v>
      </c>
      <c r="AL184" s="1056">
        <f t="shared" si="86"/>
        <v>0</v>
      </c>
      <c r="AM184" s="1056">
        <f t="shared" si="86"/>
        <v>0</v>
      </c>
      <c r="AN184" s="1056">
        <f t="shared" si="86"/>
        <v>0</v>
      </c>
      <c r="AO184" s="1056">
        <f t="shared" si="86"/>
        <v>0</v>
      </c>
      <c r="AP184" s="1056">
        <f t="shared" si="86"/>
        <v>0</v>
      </c>
      <c r="AQ184" s="823">
        <f t="shared" si="83"/>
        <v>17513.099999999995</v>
      </c>
      <c r="AR184" s="1059"/>
      <c r="AS184" s="812">
        <f t="shared" si="84"/>
        <v>1094.5687499999997</v>
      </c>
      <c r="AT184" s="1072" t="s">
        <v>336</v>
      </c>
    </row>
    <row r="185" spans="1:61" ht="18.75">
      <c r="A185" s="1072" t="s">
        <v>337</v>
      </c>
      <c r="B185" s="1073"/>
      <c r="C185" s="1074">
        <v>7</v>
      </c>
      <c r="D185" s="525"/>
      <c r="E185" s="264"/>
      <c r="F185" s="1056">
        <f>SUM(F34:F40)</f>
        <v>241.56</v>
      </c>
      <c r="G185" s="1056">
        <f t="shared" ref="G185:AP185" si="87">SUM(G34:G40)</f>
        <v>76.860000000000014</v>
      </c>
      <c r="H185" s="1056">
        <f t="shared" si="87"/>
        <v>32.94</v>
      </c>
      <c r="I185" s="1056">
        <f t="shared" si="87"/>
        <v>43.92</v>
      </c>
      <c r="J185" s="1056">
        <f t="shared" si="87"/>
        <v>252.54</v>
      </c>
      <c r="K185" s="1056">
        <f t="shared" si="87"/>
        <v>153.72000000000003</v>
      </c>
      <c r="L185" s="1056">
        <f t="shared" si="87"/>
        <v>0</v>
      </c>
      <c r="M185" s="1056">
        <f t="shared" si="87"/>
        <v>153.72000000000003</v>
      </c>
      <c r="N185" s="1056">
        <f t="shared" si="87"/>
        <v>0</v>
      </c>
      <c r="O185" s="1056">
        <f t="shared" si="87"/>
        <v>0</v>
      </c>
      <c r="P185" s="1056">
        <f t="shared" si="87"/>
        <v>0</v>
      </c>
      <c r="Q185" s="1056">
        <f t="shared" si="87"/>
        <v>0</v>
      </c>
      <c r="R185" s="1056">
        <f t="shared" si="87"/>
        <v>0</v>
      </c>
      <c r="S185" s="1056">
        <f t="shared" si="87"/>
        <v>32.94</v>
      </c>
      <c r="T185" s="1056">
        <f t="shared" si="87"/>
        <v>0</v>
      </c>
      <c r="U185" s="1056">
        <f t="shared" si="87"/>
        <v>0</v>
      </c>
      <c r="V185" s="1056">
        <f t="shared" si="87"/>
        <v>0</v>
      </c>
      <c r="W185" s="1056">
        <f t="shared" si="87"/>
        <v>0</v>
      </c>
      <c r="X185" s="1056">
        <f t="shared" si="87"/>
        <v>0</v>
      </c>
      <c r="Y185" s="1056">
        <f t="shared" si="87"/>
        <v>0</v>
      </c>
      <c r="Z185" s="1056">
        <f t="shared" si="87"/>
        <v>109.80000000000001</v>
      </c>
      <c r="AA185" s="1056">
        <f t="shared" si="87"/>
        <v>0</v>
      </c>
      <c r="AB185" s="1056">
        <f t="shared" si="87"/>
        <v>0</v>
      </c>
      <c r="AC185" s="1056">
        <f t="shared" si="87"/>
        <v>0</v>
      </c>
      <c r="AD185" s="1056">
        <f t="shared" si="87"/>
        <v>0</v>
      </c>
      <c r="AE185" s="1056">
        <f t="shared" si="87"/>
        <v>0</v>
      </c>
      <c r="AF185" s="1056">
        <f t="shared" si="87"/>
        <v>0</v>
      </c>
      <c r="AG185" s="1056">
        <f t="shared" si="87"/>
        <v>0</v>
      </c>
      <c r="AH185" s="1056">
        <f t="shared" si="87"/>
        <v>0</v>
      </c>
      <c r="AI185" s="1056">
        <f t="shared" si="87"/>
        <v>0</v>
      </c>
      <c r="AJ185" s="1056">
        <f t="shared" si="87"/>
        <v>0</v>
      </c>
      <c r="AK185" s="1056">
        <f t="shared" si="87"/>
        <v>0</v>
      </c>
      <c r="AL185" s="1056">
        <f t="shared" si="87"/>
        <v>0</v>
      </c>
      <c r="AM185" s="1056">
        <f t="shared" si="87"/>
        <v>0</v>
      </c>
      <c r="AN185" s="1056">
        <f t="shared" si="87"/>
        <v>0</v>
      </c>
      <c r="AO185" s="1056">
        <f t="shared" si="87"/>
        <v>54.900000000000006</v>
      </c>
      <c r="AP185" s="1056">
        <f t="shared" si="87"/>
        <v>0</v>
      </c>
      <c r="AQ185" s="823">
        <f t="shared" si="83"/>
        <v>1152.9000000000001</v>
      </c>
      <c r="AR185" s="1059"/>
      <c r="AS185" s="812">
        <f t="shared" si="84"/>
        <v>164.70000000000002</v>
      </c>
      <c r="AT185" s="1072" t="s">
        <v>337</v>
      </c>
    </row>
    <row r="186" spans="1:61" ht="19.5" thickBot="1">
      <c r="A186" s="1072" t="s">
        <v>338</v>
      </c>
      <c r="B186" s="1073"/>
      <c r="C186" s="1074">
        <v>8</v>
      </c>
      <c r="D186" s="525"/>
      <c r="E186" s="264"/>
      <c r="F186" s="1056">
        <f>SUM(F43:F50)</f>
        <v>5347.26</v>
      </c>
      <c r="G186" s="1056">
        <f t="shared" ref="G186:AP186" si="88">SUM(G43:G50)</f>
        <v>175.68</v>
      </c>
      <c r="H186" s="1056">
        <f t="shared" si="88"/>
        <v>0</v>
      </c>
      <c r="I186" s="1056">
        <f t="shared" si="88"/>
        <v>5720.579999999999</v>
      </c>
      <c r="J186" s="1056">
        <f t="shared" si="88"/>
        <v>65.88</v>
      </c>
      <c r="K186" s="1056">
        <f t="shared" si="88"/>
        <v>186.66</v>
      </c>
      <c r="L186" s="1056">
        <f t="shared" si="88"/>
        <v>0</v>
      </c>
      <c r="M186" s="1056">
        <f t="shared" si="88"/>
        <v>186.66</v>
      </c>
      <c r="N186" s="1056">
        <f t="shared" si="88"/>
        <v>0</v>
      </c>
      <c r="O186" s="1056">
        <f t="shared" si="88"/>
        <v>0</v>
      </c>
      <c r="P186" s="1056">
        <f t="shared" si="88"/>
        <v>0</v>
      </c>
      <c r="Q186" s="1056">
        <f t="shared" si="88"/>
        <v>0</v>
      </c>
      <c r="R186" s="1056">
        <f t="shared" si="88"/>
        <v>0</v>
      </c>
      <c r="S186" s="1056">
        <f t="shared" si="88"/>
        <v>0</v>
      </c>
      <c r="T186" s="1056">
        <f t="shared" si="88"/>
        <v>0</v>
      </c>
      <c r="U186" s="1056">
        <f t="shared" si="88"/>
        <v>230.58</v>
      </c>
      <c r="V186" s="1056">
        <f t="shared" si="88"/>
        <v>0</v>
      </c>
      <c r="W186" s="1056">
        <f t="shared" si="88"/>
        <v>230.58</v>
      </c>
      <c r="X186" s="1056">
        <f t="shared" si="88"/>
        <v>0</v>
      </c>
      <c r="Y186" s="1056">
        <f t="shared" si="88"/>
        <v>0</v>
      </c>
      <c r="Z186" s="1056">
        <f t="shared" si="88"/>
        <v>0</v>
      </c>
      <c r="AA186" s="1056">
        <f t="shared" si="88"/>
        <v>10.98</v>
      </c>
      <c r="AB186" s="1056">
        <f t="shared" si="88"/>
        <v>0</v>
      </c>
      <c r="AC186" s="1056">
        <f t="shared" si="88"/>
        <v>10.98</v>
      </c>
      <c r="AD186" s="1056">
        <f t="shared" si="88"/>
        <v>0</v>
      </c>
      <c r="AE186" s="1056">
        <f t="shared" si="88"/>
        <v>0</v>
      </c>
      <c r="AF186" s="1056">
        <f t="shared" si="88"/>
        <v>0</v>
      </c>
      <c r="AG186" s="1056">
        <f t="shared" si="88"/>
        <v>0</v>
      </c>
      <c r="AH186" s="1056">
        <f t="shared" si="88"/>
        <v>0</v>
      </c>
      <c r="AI186" s="1056">
        <f t="shared" si="88"/>
        <v>0</v>
      </c>
      <c r="AJ186" s="1056">
        <f t="shared" si="88"/>
        <v>0</v>
      </c>
      <c r="AK186" s="1056">
        <f t="shared" si="88"/>
        <v>0</v>
      </c>
      <c r="AL186" s="1056">
        <f t="shared" si="88"/>
        <v>0</v>
      </c>
      <c r="AM186" s="1056">
        <f t="shared" si="88"/>
        <v>0</v>
      </c>
      <c r="AN186" s="1056">
        <f t="shared" si="88"/>
        <v>54.900000000000006</v>
      </c>
      <c r="AO186" s="1056">
        <f t="shared" si="88"/>
        <v>76.86</v>
      </c>
      <c r="AP186" s="1056">
        <f t="shared" si="88"/>
        <v>0</v>
      </c>
      <c r="AQ186" s="823">
        <f t="shared" si="83"/>
        <v>12297.599999999999</v>
      </c>
      <c r="AR186" s="1059"/>
      <c r="AS186" s="812">
        <f t="shared" si="84"/>
        <v>1537.1999999999998</v>
      </c>
      <c r="AT186" s="1072" t="s">
        <v>338</v>
      </c>
    </row>
    <row r="187" spans="1:61" s="13" customFormat="1" ht="19.5" thickBot="1">
      <c r="A187" s="239"/>
      <c r="B187" s="1069"/>
      <c r="C187" s="1070"/>
      <c r="D187" s="1071"/>
      <c r="E187" s="161"/>
      <c r="F187" s="242"/>
      <c r="G187" s="242"/>
      <c r="H187" s="242"/>
      <c r="I187" s="242"/>
      <c r="J187" s="242"/>
      <c r="K187" s="242"/>
      <c r="L187" s="242"/>
      <c r="M187" s="242"/>
      <c r="N187" s="242"/>
      <c r="O187" s="242"/>
      <c r="P187" s="242"/>
      <c r="Q187" s="242"/>
      <c r="R187" s="242"/>
      <c r="S187" s="242"/>
      <c r="T187" s="242"/>
      <c r="U187" s="242"/>
      <c r="V187" s="242"/>
      <c r="W187" s="242"/>
      <c r="X187" s="242"/>
      <c r="Y187" s="242"/>
      <c r="Z187" s="242"/>
      <c r="AA187" s="242"/>
      <c r="AB187" s="242"/>
      <c r="AC187" s="242"/>
      <c r="AD187" s="242"/>
      <c r="AE187" s="242"/>
      <c r="AF187" s="242"/>
      <c r="AG187" s="242"/>
      <c r="AH187" s="242"/>
      <c r="AI187" s="242"/>
      <c r="AJ187" s="242"/>
      <c r="AK187" s="242"/>
      <c r="AL187" s="242"/>
      <c r="AM187" s="242"/>
      <c r="AN187" s="242"/>
      <c r="AO187" s="242"/>
      <c r="AP187" s="242"/>
      <c r="AQ187" s="242"/>
      <c r="AR187" s="242"/>
      <c r="AS187" s="242"/>
      <c r="AT187" s="242"/>
      <c r="AU187" s="242"/>
      <c r="AV187" s="242"/>
      <c r="AW187" s="175"/>
      <c r="AX187" s="160"/>
      <c r="AY187" s="160"/>
      <c r="AZ187" s="166"/>
      <c r="BA187" s="160"/>
      <c r="BB187" s="167"/>
      <c r="BC187" s="160"/>
      <c r="BD187" s="167"/>
      <c r="BE187" s="160"/>
      <c r="BF187" s="160"/>
      <c r="BG187" s="160"/>
      <c r="BH187" s="168"/>
      <c r="BI187" s="169"/>
    </row>
    <row r="188" spans="1:61" s="13" customFormat="1" ht="19.5" thickBot="1">
      <c r="A188" s="239"/>
      <c r="B188" s="170"/>
      <c r="C188" s="243"/>
      <c r="D188" s="247"/>
      <c r="E188" s="161"/>
      <c r="F188" s="242"/>
      <c r="G188" s="242"/>
      <c r="H188" s="242"/>
      <c r="I188" s="242"/>
      <c r="J188" s="242"/>
      <c r="K188" s="242"/>
      <c r="L188" s="242"/>
      <c r="M188" s="242"/>
      <c r="N188" s="242"/>
      <c r="O188" s="242"/>
      <c r="P188" s="242"/>
      <c r="Q188" s="242"/>
      <c r="R188" s="242"/>
      <c r="S188" s="242"/>
      <c r="T188" s="242"/>
      <c r="U188" s="242"/>
      <c r="V188" s="242"/>
      <c r="W188" s="242"/>
      <c r="X188" s="242"/>
      <c r="Y188" s="242"/>
      <c r="Z188" s="242"/>
      <c r="AA188" s="242"/>
      <c r="AB188" s="242"/>
      <c r="AC188" s="242"/>
      <c r="AD188" s="242"/>
      <c r="AE188" s="242"/>
      <c r="AF188" s="242"/>
      <c r="AG188" s="242"/>
      <c r="AH188" s="242"/>
      <c r="AI188" s="242"/>
      <c r="AJ188" s="242"/>
      <c r="AK188" s="242"/>
      <c r="AL188" s="242"/>
      <c r="AM188" s="242"/>
      <c r="AN188" s="242"/>
      <c r="AO188" s="242"/>
      <c r="AP188" s="242"/>
      <c r="AQ188" s="242"/>
      <c r="AR188" s="242"/>
      <c r="AS188" s="242"/>
      <c r="AT188" s="242"/>
      <c r="AU188" s="242"/>
      <c r="AV188" s="242"/>
      <c r="AW188" s="175"/>
      <c r="AX188" s="160"/>
      <c r="AY188" s="160"/>
      <c r="AZ188" s="166"/>
      <c r="BA188" s="160"/>
      <c r="BB188" s="167"/>
      <c r="BC188" s="160"/>
      <c r="BD188" s="167"/>
      <c r="BE188" s="160"/>
      <c r="BF188" s="160"/>
      <c r="BG188" s="160"/>
      <c r="BH188" s="168"/>
      <c r="BI188" s="169"/>
    </row>
    <row r="189" spans="1:61" ht="18.75" thickBot="1">
      <c r="A189" s="240"/>
      <c r="B189" s="170"/>
      <c r="C189" s="990" t="s">
        <v>363</v>
      </c>
      <c r="D189" s="4"/>
      <c r="E189" s="991"/>
      <c r="F189" s="992"/>
      <c r="G189" s="992"/>
      <c r="H189" s="992"/>
      <c r="I189" s="992"/>
      <c r="J189" s="171"/>
      <c r="K189" s="171"/>
      <c r="L189" s="171"/>
      <c r="M189" s="171"/>
      <c r="N189" s="171"/>
      <c r="O189" s="171"/>
      <c r="P189" s="171"/>
      <c r="Q189" s="171"/>
      <c r="R189" s="171"/>
      <c r="S189" s="171"/>
      <c r="T189" s="171"/>
      <c r="U189" s="171"/>
      <c r="V189" s="171"/>
      <c r="W189" s="171"/>
      <c r="X189" s="171"/>
      <c r="Y189" s="171"/>
      <c r="Z189" s="171"/>
      <c r="AA189" s="171"/>
      <c r="AB189" s="171"/>
      <c r="AC189" s="171"/>
      <c r="AD189" s="171"/>
      <c r="AE189" s="171"/>
      <c r="AF189" s="171"/>
      <c r="AG189" s="171"/>
      <c r="AH189" s="171"/>
      <c r="AI189" s="171"/>
      <c r="AJ189" s="171"/>
      <c r="AK189" s="171"/>
      <c r="AL189" s="171"/>
      <c r="AM189" s="171"/>
      <c r="AN189" s="171"/>
      <c r="AO189" s="171"/>
      <c r="AP189" s="171"/>
      <c r="AQ189" s="171"/>
      <c r="AR189" s="163"/>
      <c r="AS189" s="172"/>
      <c r="AT189" s="173"/>
      <c r="AU189" s="160"/>
      <c r="AV189" s="174"/>
      <c r="AW189" s="175"/>
      <c r="AX189" s="160"/>
      <c r="AY189" s="160"/>
      <c r="AZ189" s="166"/>
      <c r="BA189" s="160"/>
      <c r="BB189" s="167"/>
      <c r="BC189" s="160"/>
      <c r="BD189" s="167"/>
      <c r="BE189" s="160"/>
      <c r="BF189" s="160"/>
      <c r="BG189" s="160"/>
      <c r="BH189" s="168"/>
      <c r="BI189" s="169"/>
    </row>
    <row r="190" spans="1:61" ht="15.75" thickBot="1">
      <c r="A190" s="238">
        <f t="shared" ref="A190:A213" si="89">BA190</f>
        <v>0.4</v>
      </c>
      <c r="B190" s="92">
        <v>43537</v>
      </c>
      <c r="C190" s="4" t="s">
        <v>86</v>
      </c>
      <c r="D190" s="4" t="s">
        <v>78</v>
      </c>
      <c r="E190" s="12"/>
      <c r="F190" s="158">
        <v>0.18</v>
      </c>
      <c r="G190" s="158">
        <v>0.2</v>
      </c>
      <c r="H190" s="158">
        <v>1.6666666666666666E-2</v>
      </c>
      <c r="I190" s="158">
        <v>0.71333333333333337</v>
      </c>
      <c r="J190" s="158">
        <v>0</v>
      </c>
      <c r="K190" s="158">
        <f t="shared" ref="K190:K213" si="90">SUM(L190:Q190)</f>
        <v>3.3333333333333335E-3</v>
      </c>
      <c r="L190" s="158">
        <v>0</v>
      </c>
      <c r="M190" s="158">
        <v>3.3333333333333335E-3</v>
      </c>
      <c r="N190" s="158">
        <v>0</v>
      </c>
      <c r="O190" s="158">
        <v>0</v>
      </c>
      <c r="P190" s="158">
        <v>0</v>
      </c>
      <c r="Q190" s="158">
        <v>0</v>
      </c>
      <c r="R190" s="158">
        <v>0</v>
      </c>
      <c r="S190" s="158">
        <f t="shared" ref="S190:S213" si="91">H190+T190</f>
        <v>1.6666666666666666E-2</v>
      </c>
      <c r="T190" s="158">
        <v>0</v>
      </c>
      <c r="U190" s="158">
        <f t="shared" ref="U190:U213" si="92">SUM(V190:X190)</f>
        <v>6.6666666666666671E-3</v>
      </c>
      <c r="V190" s="158">
        <v>0</v>
      </c>
      <c r="W190" s="158">
        <v>6.6666666666666671E-3</v>
      </c>
      <c r="X190" s="158">
        <v>0</v>
      </c>
      <c r="Y190" s="158">
        <v>0</v>
      </c>
      <c r="Z190" s="158">
        <v>0</v>
      </c>
      <c r="AA190" s="158">
        <f t="shared" ref="AA190:AA213" si="93">SUM(AB190:AJ190)</f>
        <v>3.3333333333333333E-2</v>
      </c>
      <c r="AB190" s="158">
        <v>0</v>
      </c>
      <c r="AC190" s="158">
        <v>2.6666666666666668E-2</v>
      </c>
      <c r="AD190" s="158">
        <v>0</v>
      </c>
      <c r="AE190" s="158">
        <v>0</v>
      </c>
      <c r="AF190" s="158">
        <v>0</v>
      </c>
      <c r="AG190" s="158">
        <v>6.6666666666666671E-3</v>
      </c>
      <c r="AH190" s="158">
        <v>0</v>
      </c>
      <c r="AI190" s="158">
        <v>0</v>
      </c>
      <c r="AJ190" s="158">
        <v>0</v>
      </c>
      <c r="AK190" s="158">
        <v>0</v>
      </c>
      <c r="AL190" s="158">
        <v>8.666666666666667E-2</v>
      </c>
      <c r="AM190" s="158">
        <v>0</v>
      </c>
      <c r="AN190" s="158">
        <v>0</v>
      </c>
      <c r="AO190" s="158">
        <v>3.3333333333333335E-3</v>
      </c>
      <c r="AP190" s="158">
        <v>0</v>
      </c>
      <c r="AQ190" s="33">
        <f t="shared" ref="AQ190:AQ214" si="94">SUM(F190:AP190)-AA190-K190-U190-S190</f>
        <v>1.2433333333333334</v>
      </c>
      <c r="AR190" s="113"/>
      <c r="AS190" s="100">
        <v>43537</v>
      </c>
      <c r="AT190" s="101">
        <v>0.47916666666666669</v>
      </c>
      <c r="AU190" s="4" t="s">
        <v>86</v>
      </c>
      <c r="AV190" s="10">
        <v>10</v>
      </c>
      <c r="AW190" s="95" t="s">
        <v>75</v>
      </c>
      <c r="AX190" s="4">
        <v>4.3</v>
      </c>
      <c r="AY190" s="4">
        <v>44.1</v>
      </c>
      <c r="AZ190" s="94">
        <v>0.81299999999999994</v>
      </c>
      <c r="BA190" s="4">
        <v>0.4</v>
      </c>
      <c r="BB190" s="97">
        <v>16.7</v>
      </c>
      <c r="BC190" s="4">
        <v>754</v>
      </c>
      <c r="BD190" s="97">
        <v>6.7</v>
      </c>
      <c r="BE190" s="102" t="s">
        <v>91</v>
      </c>
      <c r="BF190" s="102" t="s">
        <v>91</v>
      </c>
      <c r="BG190" s="4">
        <v>2</v>
      </c>
      <c r="BH190" s="98">
        <v>0.3</v>
      </c>
      <c r="BI190" s="103"/>
    </row>
    <row r="191" spans="1:61" ht="15.75" thickBot="1">
      <c r="A191" s="238">
        <f t="shared" si="89"/>
        <v>0.3</v>
      </c>
      <c r="B191" s="92">
        <v>43586</v>
      </c>
      <c r="C191" s="4" t="s">
        <v>102</v>
      </c>
      <c r="D191" s="4" t="s">
        <v>78</v>
      </c>
      <c r="E191" s="12"/>
      <c r="F191" s="158">
        <v>0.02</v>
      </c>
      <c r="G191" s="158">
        <v>0</v>
      </c>
      <c r="H191" s="158">
        <v>0.19</v>
      </c>
      <c r="I191" s="158">
        <v>0.28333333333333333</v>
      </c>
      <c r="J191" s="158">
        <v>0</v>
      </c>
      <c r="K191" s="158">
        <f t="shared" si="90"/>
        <v>2.6666666666666668E-2</v>
      </c>
      <c r="L191" s="158">
        <v>0</v>
      </c>
      <c r="M191" s="158">
        <v>2.6666666666666668E-2</v>
      </c>
      <c r="N191" s="158">
        <v>0</v>
      </c>
      <c r="O191" s="158">
        <v>0</v>
      </c>
      <c r="P191" s="158">
        <v>0</v>
      </c>
      <c r="Q191" s="158">
        <v>0</v>
      </c>
      <c r="R191" s="158">
        <v>0</v>
      </c>
      <c r="S191" s="158">
        <f t="shared" si="91"/>
        <v>0.29666666666666669</v>
      </c>
      <c r="T191" s="158">
        <v>0.10666666666666667</v>
      </c>
      <c r="U191" s="158">
        <f t="shared" si="92"/>
        <v>0</v>
      </c>
      <c r="V191" s="158">
        <v>0</v>
      </c>
      <c r="W191" s="158">
        <v>0</v>
      </c>
      <c r="X191" s="158">
        <v>0</v>
      </c>
      <c r="Y191" s="158">
        <v>0</v>
      </c>
      <c r="Z191" s="158">
        <v>0</v>
      </c>
      <c r="AA191" s="158">
        <f t="shared" si="93"/>
        <v>0</v>
      </c>
      <c r="AB191" s="158">
        <v>0</v>
      </c>
      <c r="AC191" s="158">
        <v>0</v>
      </c>
      <c r="AD191" s="158">
        <v>0</v>
      </c>
      <c r="AE191" s="158">
        <v>0</v>
      </c>
      <c r="AF191" s="158">
        <v>0</v>
      </c>
      <c r="AG191" s="158">
        <v>0</v>
      </c>
      <c r="AH191" s="158">
        <v>0</v>
      </c>
      <c r="AI191" s="158">
        <v>0</v>
      </c>
      <c r="AJ191" s="158">
        <v>0</v>
      </c>
      <c r="AK191" s="158">
        <v>0</v>
      </c>
      <c r="AL191" s="158">
        <v>3.3333333333333335E-3</v>
      </c>
      <c r="AM191" s="158">
        <v>0</v>
      </c>
      <c r="AN191" s="158">
        <v>0</v>
      </c>
      <c r="AO191" s="158">
        <v>0</v>
      </c>
      <c r="AP191" s="158">
        <v>0</v>
      </c>
      <c r="AQ191" s="33">
        <f t="shared" si="94"/>
        <v>0.62999999999999989</v>
      </c>
      <c r="AR191" s="113"/>
      <c r="AS191" s="100">
        <v>43586</v>
      </c>
      <c r="AT191" s="101">
        <v>0.66666666666666663</v>
      </c>
      <c r="AU191" s="4" t="s">
        <v>105</v>
      </c>
      <c r="AV191" s="4">
        <v>10</v>
      </c>
      <c r="AW191" s="95" t="s">
        <v>75</v>
      </c>
      <c r="AX191" s="4">
        <v>9.5</v>
      </c>
      <c r="AY191" s="4">
        <v>127</v>
      </c>
      <c r="AZ191" s="94">
        <v>0.72</v>
      </c>
      <c r="BA191" s="4">
        <v>0.3</v>
      </c>
      <c r="BB191" s="97">
        <v>30.5</v>
      </c>
      <c r="BC191" s="4">
        <v>757.4</v>
      </c>
      <c r="BD191" s="97">
        <v>7.8</v>
      </c>
      <c r="BE191" s="4">
        <v>1</v>
      </c>
      <c r="BF191" s="4">
        <v>0</v>
      </c>
      <c r="BG191" s="4">
        <v>6.5</v>
      </c>
      <c r="BH191" s="98" t="s">
        <v>137</v>
      </c>
      <c r="BI191" s="103"/>
    </row>
    <row r="192" spans="1:61" ht="15.75" thickBot="1">
      <c r="A192" s="238">
        <f t="shared" si="89"/>
        <v>0.2</v>
      </c>
      <c r="B192" s="92">
        <v>43495</v>
      </c>
      <c r="C192" s="4" t="s">
        <v>84</v>
      </c>
      <c r="D192" s="4" t="s">
        <v>78</v>
      </c>
      <c r="E192" s="12"/>
      <c r="F192" s="158">
        <v>0.44333333333333336</v>
      </c>
      <c r="G192" s="158">
        <v>0</v>
      </c>
      <c r="H192" s="158">
        <v>0</v>
      </c>
      <c r="I192" s="158">
        <v>6.27</v>
      </c>
      <c r="J192" s="158">
        <v>0</v>
      </c>
      <c r="K192" s="158">
        <f t="shared" si="90"/>
        <v>0.04</v>
      </c>
      <c r="L192" s="158">
        <v>0</v>
      </c>
      <c r="M192" s="158">
        <v>0.04</v>
      </c>
      <c r="N192" s="158">
        <v>0</v>
      </c>
      <c r="O192" s="158">
        <v>0</v>
      </c>
      <c r="P192" s="158">
        <v>0</v>
      </c>
      <c r="Q192" s="158">
        <v>0</v>
      </c>
      <c r="R192" s="158">
        <v>0</v>
      </c>
      <c r="S192" s="158">
        <f t="shared" si="91"/>
        <v>0</v>
      </c>
      <c r="T192" s="158">
        <v>0</v>
      </c>
      <c r="U192" s="158">
        <f t="shared" si="92"/>
        <v>0</v>
      </c>
      <c r="V192" s="158">
        <v>0</v>
      </c>
      <c r="W192" s="158">
        <v>0</v>
      </c>
      <c r="X192" s="158">
        <v>0</v>
      </c>
      <c r="Y192" s="158">
        <v>0</v>
      </c>
      <c r="Z192" s="158">
        <v>0</v>
      </c>
      <c r="AA192" s="158">
        <f t="shared" si="93"/>
        <v>0</v>
      </c>
      <c r="AB192" s="158">
        <v>0</v>
      </c>
      <c r="AC192" s="158">
        <v>0</v>
      </c>
      <c r="AD192" s="158">
        <v>0</v>
      </c>
      <c r="AE192" s="158">
        <v>0</v>
      </c>
      <c r="AF192" s="158">
        <v>0</v>
      </c>
      <c r="AG192" s="158">
        <v>0</v>
      </c>
      <c r="AH192" s="158">
        <v>0</v>
      </c>
      <c r="AI192" s="158">
        <v>0</v>
      </c>
      <c r="AJ192" s="158">
        <v>0</v>
      </c>
      <c r="AK192" s="158">
        <v>0</v>
      </c>
      <c r="AL192" s="158">
        <v>0</v>
      </c>
      <c r="AM192" s="158">
        <v>0</v>
      </c>
      <c r="AN192" s="158">
        <v>0</v>
      </c>
      <c r="AO192" s="158">
        <v>0</v>
      </c>
      <c r="AP192" s="158">
        <v>0</v>
      </c>
      <c r="AQ192" s="33">
        <f t="shared" si="94"/>
        <v>6.753333333333333</v>
      </c>
      <c r="AR192" s="113"/>
      <c r="AS192" s="104">
        <v>43495</v>
      </c>
      <c r="AT192" s="101">
        <v>0.47916666666666669</v>
      </c>
      <c r="AU192" s="4" t="s">
        <v>85</v>
      </c>
      <c r="AV192" s="10">
        <v>10</v>
      </c>
      <c r="AW192" s="95" t="s">
        <v>75</v>
      </c>
      <c r="AX192" s="96">
        <v>8.1809999999999992</v>
      </c>
      <c r="AY192" s="96">
        <v>86.5</v>
      </c>
      <c r="AZ192" s="94">
        <v>0.32</v>
      </c>
      <c r="BA192" s="96">
        <v>0.2</v>
      </c>
      <c r="BB192" s="97">
        <v>18</v>
      </c>
      <c r="BC192" s="96">
        <v>760</v>
      </c>
      <c r="BD192" s="97">
        <v>8.51</v>
      </c>
      <c r="BE192" s="96">
        <v>3</v>
      </c>
      <c r="BF192" s="96">
        <v>0</v>
      </c>
      <c r="BG192" s="96">
        <v>17</v>
      </c>
      <c r="BH192" s="98">
        <v>0.3</v>
      </c>
      <c r="BI192" s="99"/>
    </row>
    <row r="193" spans="1:61" ht="15.75" thickBot="1">
      <c r="A193" s="238">
        <f t="shared" si="89"/>
        <v>0.2</v>
      </c>
      <c r="B193" s="92">
        <v>43503</v>
      </c>
      <c r="C193" s="4" t="s">
        <v>98</v>
      </c>
      <c r="D193" s="4" t="s">
        <v>78</v>
      </c>
      <c r="E193" s="12"/>
      <c r="F193" s="158">
        <v>0.6333333333333333</v>
      </c>
      <c r="G193" s="158">
        <v>0</v>
      </c>
      <c r="H193" s="158">
        <v>0</v>
      </c>
      <c r="I193" s="158">
        <v>2.5333333333333332</v>
      </c>
      <c r="J193" s="158">
        <v>0</v>
      </c>
      <c r="K193" s="158">
        <f t="shared" si="90"/>
        <v>0</v>
      </c>
      <c r="L193" s="158">
        <v>0</v>
      </c>
      <c r="M193" s="158">
        <v>0</v>
      </c>
      <c r="N193" s="158">
        <v>0</v>
      </c>
      <c r="O193" s="158">
        <v>0</v>
      </c>
      <c r="P193" s="158">
        <v>0</v>
      </c>
      <c r="Q193" s="158">
        <v>0</v>
      </c>
      <c r="R193" s="158">
        <v>0</v>
      </c>
      <c r="S193" s="158">
        <f t="shared" si="91"/>
        <v>0</v>
      </c>
      <c r="T193" s="158">
        <v>0</v>
      </c>
      <c r="U193" s="158">
        <f t="shared" si="92"/>
        <v>0</v>
      </c>
      <c r="V193" s="158">
        <v>0</v>
      </c>
      <c r="W193" s="158">
        <v>0</v>
      </c>
      <c r="X193" s="158">
        <v>0</v>
      </c>
      <c r="Y193" s="158">
        <v>0</v>
      </c>
      <c r="Z193" s="158">
        <v>0</v>
      </c>
      <c r="AA193" s="158">
        <f t="shared" si="93"/>
        <v>0</v>
      </c>
      <c r="AB193" s="158">
        <v>0</v>
      </c>
      <c r="AC193" s="158">
        <v>0</v>
      </c>
      <c r="AD193" s="158">
        <v>0</v>
      </c>
      <c r="AE193" s="158">
        <v>0</v>
      </c>
      <c r="AF193" s="158">
        <v>0</v>
      </c>
      <c r="AG193" s="158">
        <v>0</v>
      </c>
      <c r="AH193" s="158">
        <v>0</v>
      </c>
      <c r="AI193" s="158">
        <v>0</v>
      </c>
      <c r="AJ193" s="158">
        <v>0</v>
      </c>
      <c r="AK193" s="158">
        <v>0</v>
      </c>
      <c r="AL193" s="158">
        <v>0</v>
      </c>
      <c r="AM193" s="158">
        <v>0</v>
      </c>
      <c r="AN193" s="158">
        <v>0</v>
      </c>
      <c r="AO193" s="158">
        <v>0</v>
      </c>
      <c r="AP193" s="158">
        <v>0</v>
      </c>
      <c r="AQ193" s="33">
        <f t="shared" si="94"/>
        <v>3.1666666666666665</v>
      </c>
      <c r="AR193" s="113"/>
      <c r="AS193" s="93" t="s">
        <v>99</v>
      </c>
      <c r="AT193" s="93" t="s">
        <v>100</v>
      </c>
      <c r="AU193" s="94" t="s">
        <v>101</v>
      </c>
      <c r="AV193" s="10">
        <v>10</v>
      </c>
      <c r="AW193" s="95" t="s">
        <v>75</v>
      </c>
      <c r="AX193" s="96">
        <v>10.3</v>
      </c>
      <c r="AY193" s="96">
        <v>101</v>
      </c>
      <c r="AZ193" s="94">
        <v>0.39</v>
      </c>
      <c r="BA193" s="96">
        <v>0.2</v>
      </c>
      <c r="BB193" s="97">
        <v>15.3</v>
      </c>
      <c r="BC193" s="96">
        <v>768.7</v>
      </c>
      <c r="BD193" s="97">
        <v>7.6</v>
      </c>
      <c r="BE193" s="96">
        <v>1</v>
      </c>
      <c r="BF193" s="96" t="s">
        <v>91</v>
      </c>
      <c r="BG193" s="96">
        <v>32</v>
      </c>
      <c r="BH193" s="98">
        <v>0.5</v>
      </c>
      <c r="BI193" s="99"/>
    </row>
    <row r="194" spans="1:61" ht="15.75" thickBot="1">
      <c r="A194" s="238">
        <f t="shared" si="89"/>
        <v>0.2</v>
      </c>
      <c r="B194" s="92">
        <v>43538</v>
      </c>
      <c r="C194" s="4" t="s">
        <v>84</v>
      </c>
      <c r="D194" s="4" t="s">
        <v>78</v>
      </c>
      <c r="E194" s="12"/>
      <c r="F194" s="158">
        <v>0.64666666666666661</v>
      </c>
      <c r="G194" s="158">
        <v>1.6666666666666666E-2</v>
      </c>
      <c r="H194" s="158">
        <v>0</v>
      </c>
      <c r="I194" s="158">
        <v>4.3600000000000003</v>
      </c>
      <c r="J194" s="158">
        <v>0</v>
      </c>
      <c r="K194" s="158">
        <f t="shared" si="90"/>
        <v>3.3333333333333335E-3</v>
      </c>
      <c r="L194" s="158">
        <v>3.3333333333333335E-3</v>
      </c>
      <c r="M194" s="158">
        <v>0</v>
      </c>
      <c r="N194" s="158">
        <v>0</v>
      </c>
      <c r="O194" s="158">
        <v>0</v>
      </c>
      <c r="P194" s="158">
        <v>0</v>
      </c>
      <c r="Q194" s="158">
        <v>0</v>
      </c>
      <c r="R194" s="158">
        <v>0</v>
      </c>
      <c r="S194" s="158">
        <f t="shared" si="91"/>
        <v>0</v>
      </c>
      <c r="T194" s="158">
        <v>0</v>
      </c>
      <c r="U194" s="158">
        <f t="shared" si="92"/>
        <v>0</v>
      </c>
      <c r="V194" s="158">
        <v>0</v>
      </c>
      <c r="W194" s="158">
        <v>0</v>
      </c>
      <c r="X194" s="158">
        <v>0</v>
      </c>
      <c r="Y194" s="158">
        <v>0</v>
      </c>
      <c r="Z194" s="158">
        <v>0</v>
      </c>
      <c r="AA194" s="158">
        <f t="shared" si="93"/>
        <v>0</v>
      </c>
      <c r="AB194" s="158">
        <v>0</v>
      </c>
      <c r="AC194" s="158">
        <v>0</v>
      </c>
      <c r="AD194" s="158">
        <v>0</v>
      </c>
      <c r="AE194" s="158">
        <v>0</v>
      </c>
      <c r="AF194" s="158">
        <v>0</v>
      </c>
      <c r="AG194" s="158">
        <v>0</v>
      </c>
      <c r="AH194" s="158">
        <v>0</v>
      </c>
      <c r="AI194" s="158">
        <v>0</v>
      </c>
      <c r="AJ194" s="158">
        <v>0</v>
      </c>
      <c r="AK194" s="158">
        <v>0</v>
      </c>
      <c r="AL194" s="158">
        <v>0</v>
      </c>
      <c r="AM194" s="158">
        <v>0</v>
      </c>
      <c r="AN194" s="158">
        <v>0</v>
      </c>
      <c r="AO194" s="158">
        <v>0</v>
      </c>
      <c r="AP194" s="158">
        <v>0</v>
      </c>
      <c r="AQ194" s="33">
        <f t="shared" si="94"/>
        <v>5.0266666666666664</v>
      </c>
      <c r="AR194" s="113"/>
      <c r="AS194" s="100">
        <v>43538</v>
      </c>
      <c r="AT194" s="101">
        <v>0.48958333333333331</v>
      </c>
      <c r="AU194" s="4" t="s">
        <v>85</v>
      </c>
      <c r="AV194" s="10">
        <v>10</v>
      </c>
      <c r="AW194" s="95" t="s">
        <v>75</v>
      </c>
      <c r="AX194" s="4">
        <v>9.41</v>
      </c>
      <c r="AY194" s="4">
        <v>96</v>
      </c>
      <c r="AZ194" s="94">
        <v>5.6599999999999998E-2</v>
      </c>
      <c r="BA194" s="4">
        <v>0.2</v>
      </c>
      <c r="BB194" s="97">
        <v>16.7</v>
      </c>
      <c r="BC194" s="4">
        <v>766.6</v>
      </c>
      <c r="BD194" s="97">
        <v>7.6</v>
      </c>
      <c r="BE194" s="4">
        <v>1</v>
      </c>
      <c r="BF194" s="4">
        <v>0</v>
      </c>
      <c r="BG194" s="4">
        <v>7</v>
      </c>
      <c r="BH194" s="98" t="s">
        <v>130</v>
      </c>
      <c r="BI194" s="103"/>
    </row>
    <row r="195" spans="1:61" ht="15.75" thickBot="1">
      <c r="A195" s="238">
        <f t="shared" si="89"/>
        <v>0.1</v>
      </c>
      <c r="B195" s="92">
        <v>43492</v>
      </c>
      <c r="C195" s="4" t="s">
        <v>76</v>
      </c>
      <c r="D195" s="4" t="s">
        <v>78</v>
      </c>
      <c r="E195" s="12"/>
      <c r="F195" s="158">
        <v>8.3333333333333329E-2</v>
      </c>
      <c r="G195" s="158">
        <v>3.3333333333333333E-2</v>
      </c>
      <c r="H195" s="158">
        <v>0</v>
      </c>
      <c r="I195" s="158">
        <v>1.9033333333333333</v>
      </c>
      <c r="J195" s="158">
        <v>2.3333333333333334E-2</v>
      </c>
      <c r="K195" s="158">
        <f t="shared" si="90"/>
        <v>6.6666666666666671E-3</v>
      </c>
      <c r="L195" s="158">
        <v>0</v>
      </c>
      <c r="M195" s="158">
        <v>3.3333333333333335E-3</v>
      </c>
      <c r="N195" s="158">
        <v>3.3333333333333335E-3</v>
      </c>
      <c r="O195" s="158">
        <v>0</v>
      </c>
      <c r="P195" s="158">
        <v>0</v>
      </c>
      <c r="Q195" s="158">
        <v>0</v>
      </c>
      <c r="R195" s="158">
        <v>0</v>
      </c>
      <c r="S195" s="158">
        <f t="shared" si="91"/>
        <v>0</v>
      </c>
      <c r="T195" s="158">
        <v>0</v>
      </c>
      <c r="U195" s="158">
        <f t="shared" si="92"/>
        <v>0</v>
      </c>
      <c r="V195" s="158">
        <v>0</v>
      </c>
      <c r="W195" s="158">
        <v>0</v>
      </c>
      <c r="X195" s="158">
        <v>0</v>
      </c>
      <c r="Y195" s="158">
        <v>0</v>
      </c>
      <c r="Z195" s="158">
        <v>0</v>
      </c>
      <c r="AA195" s="158">
        <f t="shared" si="93"/>
        <v>0</v>
      </c>
      <c r="AB195" s="158">
        <v>0</v>
      </c>
      <c r="AC195" s="158">
        <v>0</v>
      </c>
      <c r="AD195" s="158">
        <v>0</v>
      </c>
      <c r="AE195" s="158">
        <v>0</v>
      </c>
      <c r="AF195" s="158">
        <v>0</v>
      </c>
      <c r="AG195" s="158">
        <v>0</v>
      </c>
      <c r="AH195" s="158">
        <v>0</v>
      </c>
      <c r="AI195" s="158">
        <v>0</v>
      </c>
      <c r="AJ195" s="158">
        <v>0</v>
      </c>
      <c r="AK195" s="158">
        <v>0</v>
      </c>
      <c r="AL195" s="158">
        <v>0</v>
      </c>
      <c r="AM195" s="158">
        <v>0</v>
      </c>
      <c r="AN195" s="158">
        <v>0</v>
      </c>
      <c r="AO195" s="158">
        <v>0</v>
      </c>
      <c r="AP195" s="158">
        <v>0</v>
      </c>
      <c r="AQ195" s="33">
        <f t="shared" si="94"/>
        <v>2.0500000000000003</v>
      </c>
      <c r="AR195" s="113"/>
      <c r="AS195" s="104">
        <v>43492</v>
      </c>
      <c r="AT195" s="101">
        <v>0.60416666666666663</v>
      </c>
      <c r="AU195" s="4" t="s">
        <v>76</v>
      </c>
      <c r="AV195" s="10">
        <v>10</v>
      </c>
      <c r="AW195" s="95" t="s">
        <v>75</v>
      </c>
      <c r="AX195" s="96">
        <v>9.74</v>
      </c>
      <c r="AY195" s="96">
        <v>109.4</v>
      </c>
      <c r="AZ195" s="94">
        <v>0.16800000000000001</v>
      </c>
      <c r="BA195" s="96">
        <v>0.1</v>
      </c>
      <c r="BB195" s="97">
        <v>21.2</v>
      </c>
      <c r="BC195" s="96">
        <v>762</v>
      </c>
      <c r="BD195" s="97">
        <v>8.32</v>
      </c>
      <c r="BE195" s="96">
        <v>13</v>
      </c>
      <c r="BF195" s="96">
        <v>0</v>
      </c>
      <c r="BG195" s="96">
        <v>14</v>
      </c>
      <c r="BH195" s="98">
        <v>0.33</v>
      </c>
      <c r="BI195" s="99"/>
    </row>
    <row r="196" spans="1:61" ht="15.75" thickBot="1">
      <c r="A196" s="238">
        <f t="shared" si="89"/>
        <v>0.1</v>
      </c>
      <c r="B196" s="92">
        <v>43492</v>
      </c>
      <c r="C196" s="4" t="s">
        <v>79</v>
      </c>
      <c r="D196" s="4" t="s">
        <v>78</v>
      </c>
      <c r="E196" s="12"/>
      <c r="F196" s="158">
        <v>0</v>
      </c>
      <c r="G196" s="158">
        <v>3.3333333333333335E-3</v>
      </c>
      <c r="H196" s="158">
        <v>0</v>
      </c>
      <c r="I196" s="158">
        <v>0.14666666666666667</v>
      </c>
      <c r="J196" s="158">
        <v>3.3333333333333335E-3</v>
      </c>
      <c r="K196" s="158">
        <f t="shared" si="90"/>
        <v>3.3333333333333335E-3</v>
      </c>
      <c r="L196" s="158">
        <v>0</v>
      </c>
      <c r="M196" s="158">
        <v>0</v>
      </c>
      <c r="N196" s="158">
        <v>3.3333333333333335E-3</v>
      </c>
      <c r="O196" s="158">
        <v>0</v>
      </c>
      <c r="P196" s="158">
        <v>0</v>
      </c>
      <c r="Q196" s="158">
        <v>0</v>
      </c>
      <c r="R196" s="158">
        <v>0</v>
      </c>
      <c r="S196" s="158">
        <f t="shared" si="91"/>
        <v>0</v>
      </c>
      <c r="T196" s="158">
        <v>0</v>
      </c>
      <c r="U196" s="158">
        <f t="shared" si="92"/>
        <v>0</v>
      </c>
      <c r="V196" s="158">
        <v>0</v>
      </c>
      <c r="W196" s="158">
        <v>0</v>
      </c>
      <c r="X196" s="158">
        <v>0</v>
      </c>
      <c r="Y196" s="158">
        <v>0</v>
      </c>
      <c r="Z196" s="158">
        <v>0</v>
      </c>
      <c r="AA196" s="158">
        <f t="shared" si="93"/>
        <v>0</v>
      </c>
      <c r="AB196" s="158">
        <v>0</v>
      </c>
      <c r="AC196" s="158">
        <v>0</v>
      </c>
      <c r="AD196" s="158">
        <v>0</v>
      </c>
      <c r="AE196" s="158">
        <v>0</v>
      </c>
      <c r="AF196" s="158">
        <v>0</v>
      </c>
      <c r="AG196" s="158">
        <v>0</v>
      </c>
      <c r="AH196" s="158">
        <v>0</v>
      </c>
      <c r="AI196" s="158">
        <v>0</v>
      </c>
      <c r="AJ196" s="158">
        <v>0</v>
      </c>
      <c r="AK196" s="158">
        <v>0</v>
      </c>
      <c r="AL196" s="158">
        <v>0</v>
      </c>
      <c r="AM196" s="158">
        <v>0</v>
      </c>
      <c r="AN196" s="158">
        <v>0</v>
      </c>
      <c r="AO196" s="158">
        <v>0</v>
      </c>
      <c r="AP196" s="158">
        <v>0</v>
      </c>
      <c r="AQ196" s="33">
        <f t="shared" si="94"/>
        <v>0.15666666666666665</v>
      </c>
      <c r="AR196" s="113"/>
      <c r="AS196" s="104">
        <v>43492</v>
      </c>
      <c r="AT196" s="101">
        <v>0.65972222222222221</v>
      </c>
      <c r="AU196" s="4" t="s">
        <v>79</v>
      </c>
      <c r="AV196" s="10">
        <v>10</v>
      </c>
      <c r="AW196" s="105" t="s">
        <v>75</v>
      </c>
      <c r="AX196" s="96">
        <v>15.76</v>
      </c>
      <c r="AY196" s="96">
        <v>182.8</v>
      </c>
      <c r="AZ196" s="94">
        <v>0.20430000000000001</v>
      </c>
      <c r="BA196" s="96">
        <v>0.1</v>
      </c>
      <c r="BB196" s="97">
        <v>22.7</v>
      </c>
      <c r="BC196" s="96">
        <v>762.8</v>
      </c>
      <c r="BD196" s="97">
        <v>7.91</v>
      </c>
      <c r="BE196" s="96">
        <v>20</v>
      </c>
      <c r="BF196" s="96">
        <v>0</v>
      </c>
      <c r="BG196" s="96">
        <v>12.1</v>
      </c>
      <c r="BH196" s="98">
        <v>0.15</v>
      </c>
      <c r="BI196" s="99"/>
    </row>
    <row r="197" spans="1:61" ht="15.75" thickBot="1">
      <c r="A197" s="238">
        <f t="shared" si="89"/>
        <v>0.1</v>
      </c>
      <c r="B197" s="92">
        <v>43507</v>
      </c>
      <c r="C197" s="4" t="s">
        <v>106</v>
      </c>
      <c r="D197" s="4" t="s">
        <v>78</v>
      </c>
      <c r="E197" s="12"/>
      <c r="F197" s="158">
        <v>2.3666666666666667</v>
      </c>
      <c r="G197" s="158">
        <v>1.6166666666666667</v>
      </c>
      <c r="H197" s="158">
        <v>3.3333333333333335E-3</v>
      </c>
      <c r="I197" s="158">
        <v>0</v>
      </c>
      <c r="J197" s="158">
        <v>0</v>
      </c>
      <c r="K197" s="158">
        <f t="shared" si="90"/>
        <v>6.6666666666666671E-3</v>
      </c>
      <c r="L197" s="158">
        <v>0</v>
      </c>
      <c r="M197" s="158">
        <v>6.6666666666666671E-3</v>
      </c>
      <c r="N197" s="158">
        <v>0</v>
      </c>
      <c r="O197" s="158">
        <v>0</v>
      </c>
      <c r="P197" s="158">
        <v>0</v>
      </c>
      <c r="Q197" s="158">
        <v>0</v>
      </c>
      <c r="R197" s="158">
        <v>0</v>
      </c>
      <c r="S197" s="158">
        <f t="shared" si="91"/>
        <v>3.3333333333333335E-3</v>
      </c>
      <c r="T197" s="158">
        <v>0</v>
      </c>
      <c r="U197" s="158">
        <f t="shared" si="92"/>
        <v>0</v>
      </c>
      <c r="V197" s="158">
        <v>0</v>
      </c>
      <c r="W197" s="158">
        <v>0</v>
      </c>
      <c r="X197" s="158">
        <v>0</v>
      </c>
      <c r="Y197" s="158">
        <v>0</v>
      </c>
      <c r="Z197" s="158">
        <v>0</v>
      </c>
      <c r="AA197" s="158">
        <f t="shared" si="93"/>
        <v>1.3333333333333334E-2</v>
      </c>
      <c r="AB197" s="158">
        <v>0</v>
      </c>
      <c r="AC197" s="158">
        <v>0</v>
      </c>
      <c r="AD197" s="158">
        <v>0</v>
      </c>
      <c r="AE197" s="158">
        <v>1.3333333333333334E-2</v>
      </c>
      <c r="AF197" s="158">
        <v>0</v>
      </c>
      <c r="AG197" s="158">
        <v>0</v>
      </c>
      <c r="AH197" s="158">
        <v>0</v>
      </c>
      <c r="AI197" s="158">
        <v>0</v>
      </c>
      <c r="AJ197" s="158">
        <v>0</v>
      </c>
      <c r="AK197" s="158">
        <v>0</v>
      </c>
      <c r="AL197" s="158">
        <v>1.3333333333333334E-2</v>
      </c>
      <c r="AM197" s="158">
        <v>0</v>
      </c>
      <c r="AN197" s="158">
        <v>0</v>
      </c>
      <c r="AO197" s="158">
        <v>0</v>
      </c>
      <c r="AP197" s="158">
        <v>0</v>
      </c>
      <c r="AQ197" s="33">
        <f t="shared" si="94"/>
        <v>4.0200000000000005</v>
      </c>
      <c r="AR197" s="113"/>
      <c r="AS197" s="93" t="s">
        <v>107</v>
      </c>
      <c r="AT197" s="93" t="s">
        <v>108</v>
      </c>
      <c r="AU197" s="94" t="s">
        <v>109</v>
      </c>
      <c r="AV197" s="10">
        <v>10</v>
      </c>
      <c r="AW197" s="94" t="s">
        <v>110</v>
      </c>
      <c r="AX197" s="96">
        <v>15.87</v>
      </c>
      <c r="AY197" s="96">
        <v>168.3</v>
      </c>
      <c r="AZ197" s="94">
        <v>0.158</v>
      </c>
      <c r="BA197" s="96">
        <v>0.1</v>
      </c>
      <c r="BB197" s="97">
        <v>18.2</v>
      </c>
      <c r="BC197" s="96">
        <v>764.7</v>
      </c>
      <c r="BD197" s="97">
        <v>8.8000000000000007</v>
      </c>
      <c r="BE197" s="96">
        <v>7</v>
      </c>
      <c r="BF197" s="96" t="s">
        <v>91</v>
      </c>
      <c r="BG197" s="96">
        <v>8</v>
      </c>
      <c r="BH197" s="98">
        <v>0.27</v>
      </c>
      <c r="BI197" s="99"/>
    </row>
    <row r="198" spans="1:61" ht="15.75" thickBot="1">
      <c r="A198" s="238">
        <f t="shared" si="89"/>
        <v>0.1</v>
      </c>
      <c r="B198" s="92">
        <v>43507</v>
      </c>
      <c r="C198" s="4" t="s">
        <v>111</v>
      </c>
      <c r="D198" s="4" t="s">
        <v>78</v>
      </c>
      <c r="E198" s="12"/>
      <c r="F198" s="158">
        <v>2.2133333333333334</v>
      </c>
      <c r="G198" s="158">
        <v>1.6666666666666666E-2</v>
      </c>
      <c r="H198" s="158">
        <v>0</v>
      </c>
      <c r="I198" s="158">
        <v>1.1666666666666667</v>
      </c>
      <c r="J198" s="158">
        <v>0</v>
      </c>
      <c r="K198" s="158">
        <f t="shared" si="90"/>
        <v>2.6666666666666668E-2</v>
      </c>
      <c r="L198" s="158">
        <v>0</v>
      </c>
      <c r="M198" s="158">
        <v>0.02</v>
      </c>
      <c r="N198" s="158">
        <v>0</v>
      </c>
      <c r="O198" s="158">
        <v>0</v>
      </c>
      <c r="P198" s="158">
        <v>6.6666666666666671E-3</v>
      </c>
      <c r="Q198" s="158">
        <v>0</v>
      </c>
      <c r="R198" s="158">
        <v>3.3333333333333335E-3</v>
      </c>
      <c r="S198" s="158">
        <f t="shared" si="91"/>
        <v>0</v>
      </c>
      <c r="T198" s="158">
        <v>0</v>
      </c>
      <c r="U198" s="158">
        <f t="shared" si="92"/>
        <v>0</v>
      </c>
      <c r="V198" s="158">
        <v>0</v>
      </c>
      <c r="W198" s="158">
        <v>0</v>
      </c>
      <c r="X198" s="158">
        <v>0</v>
      </c>
      <c r="Y198" s="158">
        <v>0</v>
      </c>
      <c r="Z198" s="158">
        <v>0</v>
      </c>
      <c r="AA198" s="158">
        <f t="shared" si="93"/>
        <v>3.3333333333333335E-3</v>
      </c>
      <c r="AB198" s="158">
        <v>0</v>
      </c>
      <c r="AC198" s="158">
        <v>3.3333333333333335E-3</v>
      </c>
      <c r="AD198" s="158">
        <v>0</v>
      </c>
      <c r="AE198" s="158">
        <v>0</v>
      </c>
      <c r="AF198" s="158">
        <v>0</v>
      </c>
      <c r="AG198" s="158">
        <v>0</v>
      </c>
      <c r="AH198" s="158">
        <v>0</v>
      </c>
      <c r="AI198" s="158">
        <v>0</v>
      </c>
      <c r="AJ198" s="158">
        <v>0</v>
      </c>
      <c r="AK198" s="158">
        <v>0</v>
      </c>
      <c r="AL198" s="158">
        <v>1.6666666666666666E-2</v>
      </c>
      <c r="AM198" s="158">
        <v>0</v>
      </c>
      <c r="AN198" s="158">
        <v>0</v>
      </c>
      <c r="AO198" s="158">
        <v>0</v>
      </c>
      <c r="AP198" s="158">
        <v>0</v>
      </c>
      <c r="AQ198" s="33">
        <f t="shared" si="94"/>
        <v>3.4466666666666668</v>
      </c>
      <c r="AR198" s="113"/>
      <c r="AS198" s="93" t="s">
        <v>107</v>
      </c>
      <c r="AT198" s="93" t="s">
        <v>108</v>
      </c>
      <c r="AU198" s="94" t="s">
        <v>109</v>
      </c>
      <c r="AV198" s="10">
        <v>10</v>
      </c>
      <c r="AW198" s="94" t="s">
        <v>110</v>
      </c>
      <c r="AX198" s="96">
        <v>15.87</v>
      </c>
      <c r="AY198" s="96">
        <v>168.3</v>
      </c>
      <c r="AZ198" s="94">
        <v>0.158</v>
      </c>
      <c r="BA198" s="96">
        <v>0.1</v>
      </c>
      <c r="BB198" s="97">
        <v>18.2</v>
      </c>
      <c r="BC198" s="96">
        <v>764.7</v>
      </c>
      <c r="BD198" s="97">
        <v>8.8000000000000007</v>
      </c>
      <c r="BE198" s="96">
        <v>7</v>
      </c>
      <c r="BF198" s="96" t="s">
        <v>91</v>
      </c>
      <c r="BG198" s="96">
        <v>8</v>
      </c>
      <c r="BH198" s="98">
        <v>0.27</v>
      </c>
      <c r="BI198" s="99"/>
    </row>
    <row r="199" spans="1:61" ht="16.5" thickBot="1">
      <c r="A199" s="238">
        <f t="shared" si="89"/>
        <v>0.1</v>
      </c>
      <c r="B199" s="92">
        <v>43531</v>
      </c>
      <c r="C199" s="4" t="s">
        <v>123</v>
      </c>
      <c r="D199" s="4" t="s">
        <v>78</v>
      </c>
      <c r="E199" s="12"/>
      <c r="F199" s="158">
        <v>5.17</v>
      </c>
      <c r="G199" s="158">
        <v>1.79</v>
      </c>
      <c r="H199" s="158">
        <v>0</v>
      </c>
      <c r="I199" s="158">
        <v>1.1599999999999999</v>
      </c>
      <c r="J199" s="158">
        <v>3.6666666666666667E-2</v>
      </c>
      <c r="K199" s="158">
        <f t="shared" si="90"/>
        <v>7.6666666666666661E-2</v>
      </c>
      <c r="L199" s="158">
        <v>3.3333333333333335E-3</v>
      </c>
      <c r="M199" s="158">
        <v>6.3333333333333339E-2</v>
      </c>
      <c r="N199" s="158">
        <v>0</v>
      </c>
      <c r="O199" s="158">
        <v>0.01</v>
      </c>
      <c r="P199" s="158">
        <v>0</v>
      </c>
      <c r="Q199" s="158">
        <v>0</v>
      </c>
      <c r="R199" s="158">
        <v>0</v>
      </c>
      <c r="S199" s="158">
        <f t="shared" si="91"/>
        <v>0</v>
      </c>
      <c r="T199" s="158">
        <v>0</v>
      </c>
      <c r="U199" s="158">
        <f t="shared" si="92"/>
        <v>0</v>
      </c>
      <c r="V199" s="158">
        <v>0</v>
      </c>
      <c r="W199" s="158">
        <v>0</v>
      </c>
      <c r="X199" s="158">
        <v>0</v>
      </c>
      <c r="Y199" s="158">
        <v>0</v>
      </c>
      <c r="Z199" s="158">
        <v>0</v>
      </c>
      <c r="AA199" s="158">
        <f t="shared" si="93"/>
        <v>0.01</v>
      </c>
      <c r="AB199" s="158">
        <v>0</v>
      </c>
      <c r="AC199" s="158">
        <v>0.01</v>
      </c>
      <c r="AD199" s="158">
        <v>0</v>
      </c>
      <c r="AE199" s="158">
        <v>0</v>
      </c>
      <c r="AF199" s="158">
        <v>0</v>
      </c>
      <c r="AG199" s="158">
        <v>0</v>
      </c>
      <c r="AH199" s="158">
        <v>0</v>
      </c>
      <c r="AI199" s="158">
        <v>0</v>
      </c>
      <c r="AJ199" s="158">
        <v>0</v>
      </c>
      <c r="AK199" s="158">
        <v>0</v>
      </c>
      <c r="AL199" s="158">
        <v>3.3333333333333335E-3</v>
      </c>
      <c r="AM199" s="158">
        <v>0</v>
      </c>
      <c r="AN199" s="158">
        <v>6.6666666666666671E-3</v>
      </c>
      <c r="AO199" s="158">
        <v>0</v>
      </c>
      <c r="AP199" s="701">
        <v>3.6666666666666667E-2</v>
      </c>
      <c r="AQ199" s="33">
        <f t="shared" si="94"/>
        <v>8.2899999999999991</v>
      </c>
      <c r="AR199" s="113"/>
      <c r="AS199" s="100">
        <v>43531</v>
      </c>
      <c r="AT199" s="101">
        <v>0.35625000000000001</v>
      </c>
      <c r="AU199" s="4" t="s">
        <v>124</v>
      </c>
      <c r="AV199" s="4">
        <v>10</v>
      </c>
      <c r="AW199" s="4" t="s">
        <v>75</v>
      </c>
      <c r="AX199" s="4">
        <v>2.54</v>
      </c>
      <c r="AY199" s="4">
        <v>22.8</v>
      </c>
      <c r="AZ199" s="94">
        <v>0.154</v>
      </c>
      <c r="BA199" s="4">
        <v>0.1</v>
      </c>
      <c r="BB199" s="97">
        <v>12.1</v>
      </c>
      <c r="BC199" s="4"/>
      <c r="BD199" s="97"/>
      <c r="BE199" s="4">
        <v>4</v>
      </c>
      <c r="BF199" s="4">
        <v>0</v>
      </c>
      <c r="BG199" s="4">
        <v>28</v>
      </c>
      <c r="BH199" s="98">
        <v>0.3</v>
      </c>
      <c r="BI199" s="103" t="s">
        <v>126</v>
      </c>
    </row>
    <row r="200" spans="1:61" ht="15.75" thickBot="1">
      <c r="A200" s="238">
        <f t="shared" si="89"/>
        <v>0.1</v>
      </c>
      <c r="B200" s="92">
        <v>43563</v>
      </c>
      <c r="C200" s="4" t="s">
        <v>102</v>
      </c>
      <c r="D200" s="4" t="s">
        <v>78</v>
      </c>
      <c r="E200" s="12"/>
      <c r="F200" s="158">
        <v>0.25</v>
      </c>
      <c r="G200" s="158">
        <v>0.3</v>
      </c>
      <c r="H200" s="158">
        <v>0</v>
      </c>
      <c r="I200" s="158">
        <v>11.333333333333334</v>
      </c>
      <c r="J200" s="158">
        <v>0</v>
      </c>
      <c r="K200" s="158">
        <f t="shared" si="90"/>
        <v>3.3333333333333335E-3</v>
      </c>
      <c r="L200" s="158">
        <v>0</v>
      </c>
      <c r="M200" s="158">
        <v>0</v>
      </c>
      <c r="N200" s="158">
        <v>0</v>
      </c>
      <c r="O200" s="158">
        <v>3.3333333333333335E-3</v>
      </c>
      <c r="P200" s="158">
        <v>0</v>
      </c>
      <c r="Q200" s="158">
        <v>0</v>
      </c>
      <c r="R200" s="158">
        <v>0</v>
      </c>
      <c r="S200" s="158">
        <f t="shared" si="91"/>
        <v>0</v>
      </c>
      <c r="T200" s="158">
        <v>0</v>
      </c>
      <c r="U200" s="158">
        <f t="shared" si="92"/>
        <v>1.3333333333333334E-2</v>
      </c>
      <c r="V200" s="158">
        <v>1.3333333333333334E-2</v>
      </c>
      <c r="W200" s="158">
        <v>0</v>
      </c>
      <c r="X200" s="158">
        <v>0</v>
      </c>
      <c r="Y200" s="158">
        <v>0</v>
      </c>
      <c r="Z200" s="158">
        <v>0</v>
      </c>
      <c r="AA200" s="158">
        <f t="shared" si="93"/>
        <v>0</v>
      </c>
      <c r="AB200" s="158">
        <v>0</v>
      </c>
      <c r="AC200" s="158">
        <v>0</v>
      </c>
      <c r="AD200" s="158">
        <v>0</v>
      </c>
      <c r="AE200" s="158">
        <v>0</v>
      </c>
      <c r="AF200" s="158">
        <v>0</v>
      </c>
      <c r="AG200" s="158">
        <v>0</v>
      </c>
      <c r="AH200" s="158">
        <v>0</v>
      </c>
      <c r="AI200" s="158">
        <v>0</v>
      </c>
      <c r="AJ200" s="158">
        <v>0</v>
      </c>
      <c r="AK200" s="158">
        <v>0</v>
      </c>
      <c r="AL200" s="158">
        <v>0</v>
      </c>
      <c r="AM200" s="158">
        <v>0</v>
      </c>
      <c r="AN200" s="158">
        <v>0</v>
      </c>
      <c r="AO200" s="158">
        <v>0</v>
      </c>
      <c r="AP200" s="158">
        <v>0</v>
      </c>
      <c r="AQ200" s="33">
        <f t="shared" si="94"/>
        <v>11.900000000000002</v>
      </c>
      <c r="AR200" s="113"/>
      <c r="AS200" s="104">
        <v>43563</v>
      </c>
      <c r="AT200" s="4" t="s">
        <v>131</v>
      </c>
      <c r="AU200" s="4" t="s">
        <v>102</v>
      </c>
      <c r="AV200" s="4">
        <v>10</v>
      </c>
      <c r="AW200" s="95" t="s">
        <v>75</v>
      </c>
      <c r="AX200" s="4">
        <v>11.86</v>
      </c>
      <c r="AY200" s="4">
        <v>152.4</v>
      </c>
      <c r="AZ200" s="94">
        <v>0.252</v>
      </c>
      <c r="BA200" s="4">
        <v>0.1</v>
      </c>
      <c r="BB200" s="97">
        <v>28.3</v>
      </c>
      <c r="BC200" s="4">
        <v>759.4</v>
      </c>
      <c r="BD200" s="97">
        <v>7.9</v>
      </c>
      <c r="BE200" s="4">
        <v>1</v>
      </c>
      <c r="BF200" s="4">
        <v>0</v>
      </c>
      <c r="BG200" s="4">
        <v>7</v>
      </c>
      <c r="BH200" s="98">
        <v>0.18</v>
      </c>
      <c r="BI200" s="103" t="s">
        <v>132</v>
      </c>
    </row>
    <row r="201" spans="1:61" ht="15.75" thickBot="1">
      <c r="A201" s="238">
        <f t="shared" si="89"/>
        <v>0.1</v>
      </c>
      <c r="B201" s="92">
        <v>43563</v>
      </c>
      <c r="C201" s="4" t="s">
        <v>80</v>
      </c>
      <c r="D201" s="4" t="s">
        <v>78</v>
      </c>
      <c r="E201" s="12"/>
      <c r="F201" s="158">
        <v>6.14</v>
      </c>
      <c r="G201" s="158">
        <v>2.6666666666666668E-2</v>
      </c>
      <c r="H201" s="158">
        <v>2.6666666666666668E-2</v>
      </c>
      <c r="I201" s="158">
        <v>0.71333333333333337</v>
      </c>
      <c r="J201" s="158">
        <v>0</v>
      </c>
      <c r="K201" s="158">
        <f t="shared" si="90"/>
        <v>0</v>
      </c>
      <c r="L201" s="158">
        <v>0</v>
      </c>
      <c r="M201" s="158">
        <v>0</v>
      </c>
      <c r="N201" s="158">
        <v>0</v>
      </c>
      <c r="O201" s="158">
        <v>0</v>
      </c>
      <c r="P201" s="158">
        <v>0</v>
      </c>
      <c r="Q201" s="158">
        <v>0</v>
      </c>
      <c r="R201" s="158">
        <v>0</v>
      </c>
      <c r="S201" s="158">
        <f t="shared" si="91"/>
        <v>2.6666666666666668E-2</v>
      </c>
      <c r="T201" s="158">
        <v>0</v>
      </c>
      <c r="U201" s="158">
        <f t="shared" si="92"/>
        <v>0</v>
      </c>
      <c r="V201" s="158">
        <v>0</v>
      </c>
      <c r="W201" s="158">
        <v>0</v>
      </c>
      <c r="X201" s="158">
        <v>0</v>
      </c>
      <c r="Y201" s="158">
        <v>0</v>
      </c>
      <c r="Z201" s="158">
        <v>0</v>
      </c>
      <c r="AA201" s="158">
        <f t="shared" si="93"/>
        <v>0.02</v>
      </c>
      <c r="AB201" s="158">
        <v>0</v>
      </c>
      <c r="AC201" s="158">
        <v>0</v>
      </c>
      <c r="AD201" s="158">
        <v>0</v>
      </c>
      <c r="AE201" s="158">
        <v>0</v>
      </c>
      <c r="AF201" s="158">
        <v>0</v>
      </c>
      <c r="AG201" s="158">
        <v>0.02</v>
      </c>
      <c r="AH201" s="158">
        <v>0</v>
      </c>
      <c r="AI201" s="158">
        <v>0</v>
      </c>
      <c r="AJ201" s="158">
        <v>0</v>
      </c>
      <c r="AK201" s="158">
        <v>0</v>
      </c>
      <c r="AL201" s="158">
        <v>6.6666666666666671E-3</v>
      </c>
      <c r="AM201" s="158">
        <v>0</v>
      </c>
      <c r="AN201" s="158">
        <v>0</v>
      </c>
      <c r="AO201" s="158">
        <v>0</v>
      </c>
      <c r="AP201" s="158">
        <v>0</v>
      </c>
      <c r="AQ201" s="33">
        <f t="shared" si="94"/>
        <v>6.9333333333333327</v>
      </c>
      <c r="AR201" s="113"/>
      <c r="AS201" s="104">
        <v>43563</v>
      </c>
      <c r="AT201" s="106">
        <v>0.45833333333333331</v>
      </c>
      <c r="AU201" s="4" t="s">
        <v>80</v>
      </c>
      <c r="AV201" s="4">
        <v>10</v>
      </c>
      <c r="AW201" s="95" t="s">
        <v>75</v>
      </c>
      <c r="AX201" s="4">
        <v>8.9700000000000006</v>
      </c>
      <c r="AY201" s="4">
        <v>107.5</v>
      </c>
      <c r="AZ201" s="94">
        <v>0.16200000000000001</v>
      </c>
      <c r="BA201" s="4">
        <v>0.1</v>
      </c>
      <c r="BB201" s="97">
        <v>24.5</v>
      </c>
      <c r="BC201" s="4">
        <v>762.7</v>
      </c>
      <c r="BD201" s="97">
        <v>6.3</v>
      </c>
      <c r="BE201" s="4">
        <v>6</v>
      </c>
      <c r="BF201" s="4">
        <v>0</v>
      </c>
      <c r="BG201" s="4">
        <v>7</v>
      </c>
      <c r="BH201" s="98">
        <v>0.43</v>
      </c>
      <c r="BI201" s="103"/>
    </row>
    <row r="202" spans="1:61" ht="15.75" thickBot="1">
      <c r="A202" s="238">
        <f t="shared" si="89"/>
        <v>0.1</v>
      </c>
      <c r="B202" s="92">
        <v>43586</v>
      </c>
      <c r="C202" s="4" t="s">
        <v>84</v>
      </c>
      <c r="D202" s="4" t="s">
        <v>78</v>
      </c>
      <c r="E202" s="12"/>
      <c r="F202" s="158">
        <v>1.3333333333333334E-2</v>
      </c>
      <c r="G202" s="158">
        <v>6.6666666666666671E-3</v>
      </c>
      <c r="H202" s="158">
        <v>0.05</v>
      </c>
      <c r="I202" s="158">
        <v>0.57666666666666666</v>
      </c>
      <c r="J202" s="158">
        <v>0</v>
      </c>
      <c r="K202" s="158">
        <f t="shared" si="90"/>
        <v>0</v>
      </c>
      <c r="L202" s="158">
        <v>0</v>
      </c>
      <c r="M202" s="158">
        <v>0</v>
      </c>
      <c r="N202" s="158">
        <v>0</v>
      </c>
      <c r="O202" s="158">
        <v>0</v>
      </c>
      <c r="P202" s="158">
        <v>0</v>
      </c>
      <c r="Q202" s="158">
        <v>0</v>
      </c>
      <c r="R202" s="158">
        <v>0</v>
      </c>
      <c r="S202" s="158">
        <f t="shared" si="91"/>
        <v>0.05</v>
      </c>
      <c r="T202" s="158">
        <v>0</v>
      </c>
      <c r="U202" s="158">
        <f t="shared" si="92"/>
        <v>0</v>
      </c>
      <c r="V202" s="158">
        <v>0</v>
      </c>
      <c r="W202" s="158">
        <v>0</v>
      </c>
      <c r="X202" s="158">
        <v>0</v>
      </c>
      <c r="Y202" s="158">
        <v>0</v>
      </c>
      <c r="Z202" s="158">
        <v>0</v>
      </c>
      <c r="AA202" s="158">
        <f t="shared" si="93"/>
        <v>0</v>
      </c>
      <c r="AB202" s="158">
        <v>0</v>
      </c>
      <c r="AC202" s="158">
        <v>0</v>
      </c>
      <c r="AD202" s="158">
        <v>0</v>
      </c>
      <c r="AE202" s="158">
        <v>0</v>
      </c>
      <c r="AF202" s="158">
        <v>0</v>
      </c>
      <c r="AG202" s="158">
        <v>0</v>
      </c>
      <c r="AH202" s="158">
        <v>0</v>
      </c>
      <c r="AI202" s="158">
        <v>0</v>
      </c>
      <c r="AJ202" s="158">
        <v>0</v>
      </c>
      <c r="AK202" s="158">
        <v>0</v>
      </c>
      <c r="AL202" s="158">
        <v>0</v>
      </c>
      <c r="AM202" s="158">
        <v>0</v>
      </c>
      <c r="AN202" s="158">
        <v>0</v>
      </c>
      <c r="AO202" s="158">
        <v>0</v>
      </c>
      <c r="AP202" s="158">
        <v>0</v>
      </c>
      <c r="AQ202" s="33">
        <f t="shared" si="94"/>
        <v>0.64666666666666672</v>
      </c>
      <c r="AR202" s="113"/>
      <c r="AS202" s="100">
        <v>43586</v>
      </c>
      <c r="AT202" s="101">
        <v>0.5625</v>
      </c>
      <c r="AU202" s="4" t="s">
        <v>85</v>
      </c>
      <c r="AV202" s="4">
        <v>5</v>
      </c>
      <c r="AW202" s="95" t="s">
        <v>75</v>
      </c>
      <c r="AX202" s="4">
        <v>15.76</v>
      </c>
      <c r="AY202" s="4">
        <v>183</v>
      </c>
      <c r="AZ202" s="94">
        <v>0.20399999999999999</v>
      </c>
      <c r="BA202" s="4">
        <v>0.1</v>
      </c>
      <c r="BB202" s="97">
        <v>22.7</v>
      </c>
      <c r="BC202" s="4">
        <v>760.5</v>
      </c>
      <c r="BD202" s="97">
        <v>9.1999999999999993</v>
      </c>
      <c r="BE202" s="4">
        <v>0</v>
      </c>
      <c r="BF202" s="4">
        <v>0</v>
      </c>
      <c r="BG202" s="4">
        <v>10</v>
      </c>
      <c r="BH202" s="98">
        <v>0.05</v>
      </c>
      <c r="BI202" s="103" t="s">
        <v>138</v>
      </c>
    </row>
    <row r="203" spans="1:61" ht="15.75" thickBot="1">
      <c r="A203" s="238">
        <f t="shared" si="89"/>
        <v>0.1</v>
      </c>
      <c r="B203" s="92">
        <v>43588</v>
      </c>
      <c r="C203" s="4" t="s">
        <v>80</v>
      </c>
      <c r="D203" s="4" t="s">
        <v>78</v>
      </c>
      <c r="E203" s="12"/>
      <c r="F203" s="158">
        <v>0.5</v>
      </c>
      <c r="G203" s="158">
        <v>6.6666666666666671E-3</v>
      </c>
      <c r="H203" s="158">
        <v>6.6666666666666671E-3</v>
      </c>
      <c r="I203" s="158">
        <v>0.46333333333333332</v>
      </c>
      <c r="J203" s="158">
        <v>0</v>
      </c>
      <c r="K203" s="158">
        <f t="shared" si="90"/>
        <v>6.6666666666666671E-3</v>
      </c>
      <c r="L203" s="158">
        <v>0</v>
      </c>
      <c r="M203" s="158">
        <v>6.6666666666666671E-3</v>
      </c>
      <c r="N203" s="158">
        <v>0</v>
      </c>
      <c r="O203" s="158">
        <v>0</v>
      </c>
      <c r="P203" s="158">
        <v>0</v>
      </c>
      <c r="Q203" s="158">
        <v>0</v>
      </c>
      <c r="R203" s="158">
        <v>0</v>
      </c>
      <c r="S203" s="158">
        <f t="shared" si="91"/>
        <v>6.6666666666666671E-3</v>
      </c>
      <c r="T203" s="158">
        <v>0</v>
      </c>
      <c r="U203" s="158">
        <f t="shared" si="92"/>
        <v>0</v>
      </c>
      <c r="V203" s="158">
        <v>0</v>
      </c>
      <c r="W203" s="158">
        <v>0</v>
      </c>
      <c r="X203" s="158">
        <v>0</v>
      </c>
      <c r="Y203" s="158">
        <v>0</v>
      </c>
      <c r="Z203" s="158">
        <v>4.3333333333333335E-2</v>
      </c>
      <c r="AA203" s="158">
        <f t="shared" si="93"/>
        <v>5.6666666666666671E-2</v>
      </c>
      <c r="AB203" s="158">
        <v>0</v>
      </c>
      <c r="AC203" s="158">
        <v>4.6666666666666669E-2</v>
      </c>
      <c r="AD203" s="158">
        <v>0</v>
      </c>
      <c r="AE203" s="158">
        <v>0</v>
      </c>
      <c r="AF203" s="158">
        <v>0</v>
      </c>
      <c r="AG203" s="158">
        <v>0.01</v>
      </c>
      <c r="AH203" s="158">
        <v>0</v>
      </c>
      <c r="AI203" s="158">
        <v>0</v>
      </c>
      <c r="AJ203" s="158">
        <v>0</v>
      </c>
      <c r="AK203" s="158">
        <v>0</v>
      </c>
      <c r="AL203" s="158">
        <v>3.3333333333333335E-3</v>
      </c>
      <c r="AM203" s="158">
        <v>0</v>
      </c>
      <c r="AN203" s="158">
        <v>3.6666666666666667E-2</v>
      </c>
      <c r="AO203" s="158">
        <v>0</v>
      </c>
      <c r="AP203" s="158">
        <v>0</v>
      </c>
      <c r="AQ203" s="33">
        <f t="shared" si="94"/>
        <v>1.1233333333333337</v>
      </c>
      <c r="AR203" s="113"/>
      <c r="AS203" s="100">
        <v>43588</v>
      </c>
      <c r="AT203" s="101">
        <v>0.4826388888888889</v>
      </c>
      <c r="AU203" s="4" t="s">
        <v>80</v>
      </c>
      <c r="AV203" s="4">
        <v>10</v>
      </c>
      <c r="AW203" s="95" t="s">
        <v>75</v>
      </c>
      <c r="AX203" s="4">
        <v>7.1</v>
      </c>
      <c r="AY203" s="4">
        <v>79</v>
      </c>
      <c r="AZ203" s="94">
        <v>0.19800000000000001</v>
      </c>
      <c r="BA203" s="4">
        <v>0.1</v>
      </c>
      <c r="BB203" s="97">
        <v>20.399999999999999</v>
      </c>
      <c r="BC203" s="4">
        <v>759.6</v>
      </c>
      <c r="BD203" s="97">
        <v>6.8</v>
      </c>
      <c r="BE203" s="4">
        <v>7</v>
      </c>
      <c r="BF203" s="4">
        <v>0</v>
      </c>
      <c r="BG203" s="4">
        <v>54</v>
      </c>
      <c r="BH203" s="98">
        <v>0.35</v>
      </c>
      <c r="BI203" s="103"/>
    </row>
    <row r="204" spans="1:61" ht="15.75" thickBot="1">
      <c r="A204" s="238">
        <f t="shared" si="89"/>
        <v>0</v>
      </c>
      <c r="B204" s="92">
        <v>43493</v>
      </c>
      <c r="C204" s="4" t="s">
        <v>80</v>
      </c>
      <c r="D204" s="4" t="s">
        <v>78</v>
      </c>
      <c r="E204" s="12"/>
      <c r="F204" s="158">
        <v>0.38666666666666666</v>
      </c>
      <c r="G204" s="158">
        <v>7.6666666666666661E-2</v>
      </c>
      <c r="H204" s="158">
        <v>0</v>
      </c>
      <c r="I204" s="158">
        <v>0.02</v>
      </c>
      <c r="J204" s="158">
        <v>0.01</v>
      </c>
      <c r="K204" s="158">
        <f t="shared" si="90"/>
        <v>0</v>
      </c>
      <c r="L204" s="158">
        <v>0</v>
      </c>
      <c r="M204" s="158">
        <v>0</v>
      </c>
      <c r="N204" s="158">
        <v>0</v>
      </c>
      <c r="O204" s="158">
        <v>0</v>
      </c>
      <c r="P204" s="158">
        <v>0</v>
      </c>
      <c r="Q204" s="158">
        <v>0</v>
      </c>
      <c r="R204" s="158">
        <v>0</v>
      </c>
      <c r="S204" s="158">
        <f t="shared" si="91"/>
        <v>0</v>
      </c>
      <c r="T204" s="158">
        <v>0</v>
      </c>
      <c r="U204" s="158">
        <f t="shared" si="92"/>
        <v>0</v>
      </c>
      <c r="V204" s="158">
        <v>0</v>
      </c>
      <c r="W204" s="158">
        <v>0</v>
      </c>
      <c r="X204" s="158">
        <v>0</v>
      </c>
      <c r="Y204" s="158">
        <v>0</v>
      </c>
      <c r="Z204" s="158">
        <v>0</v>
      </c>
      <c r="AA204" s="158">
        <f t="shared" si="93"/>
        <v>0</v>
      </c>
      <c r="AB204" s="158">
        <v>0</v>
      </c>
      <c r="AC204" s="158">
        <v>0</v>
      </c>
      <c r="AD204" s="158">
        <v>0</v>
      </c>
      <c r="AE204" s="158">
        <v>0</v>
      </c>
      <c r="AF204" s="158">
        <v>0</v>
      </c>
      <c r="AG204" s="158">
        <v>0</v>
      </c>
      <c r="AH204" s="158">
        <v>0</v>
      </c>
      <c r="AI204" s="158">
        <v>0</v>
      </c>
      <c r="AJ204" s="158">
        <v>0</v>
      </c>
      <c r="AK204" s="158">
        <v>0</v>
      </c>
      <c r="AL204" s="158">
        <v>3.3333333333333335E-3</v>
      </c>
      <c r="AM204" s="158">
        <v>0</v>
      </c>
      <c r="AN204" s="158">
        <v>3.6666666666666667E-2</v>
      </c>
      <c r="AO204" s="158">
        <v>0</v>
      </c>
      <c r="AP204" s="158">
        <v>0</v>
      </c>
      <c r="AQ204" s="33">
        <f t="shared" si="94"/>
        <v>0.53333333333333333</v>
      </c>
      <c r="AR204" s="113"/>
      <c r="AS204" s="104">
        <v>43493</v>
      </c>
      <c r="AT204" s="101">
        <v>0.63541666666666663</v>
      </c>
      <c r="AU204" s="4" t="s">
        <v>81</v>
      </c>
      <c r="AV204" s="10">
        <v>10</v>
      </c>
      <c r="AW204" s="95" t="s">
        <v>75</v>
      </c>
      <c r="AX204" s="96">
        <v>13.9</v>
      </c>
      <c r="AY204" s="96">
        <v>150</v>
      </c>
      <c r="AZ204" s="94">
        <v>9.5000000000000001E-2</v>
      </c>
      <c r="BA204" s="96">
        <v>0</v>
      </c>
      <c r="BB204" s="97">
        <v>18.8</v>
      </c>
      <c r="BC204" s="96">
        <v>760.8</v>
      </c>
      <c r="BD204" s="97">
        <v>9</v>
      </c>
      <c r="BE204" s="96">
        <v>74</v>
      </c>
      <c r="BF204" s="96">
        <v>0</v>
      </c>
      <c r="BG204" s="96">
        <v>13</v>
      </c>
      <c r="BH204" s="98">
        <v>0.33</v>
      </c>
      <c r="BI204" s="99"/>
    </row>
    <row r="205" spans="1:61" ht="15.75" thickBot="1">
      <c r="A205" s="238">
        <f t="shared" si="89"/>
        <v>0</v>
      </c>
      <c r="B205" s="92">
        <v>43502</v>
      </c>
      <c r="C205" s="4" t="s">
        <v>86</v>
      </c>
      <c r="D205" s="4" t="s">
        <v>78</v>
      </c>
      <c r="E205" s="12"/>
      <c r="F205" s="158">
        <v>0.02</v>
      </c>
      <c r="G205" s="158">
        <v>3.3333333333333335E-3</v>
      </c>
      <c r="H205" s="158">
        <v>0</v>
      </c>
      <c r="I205" s="158">
        <v>6.6666666666666671E-3</v>
      </c>
      <c r="J205" s="158">
        <v>0</v>
      </c>
      <c r="K205" s="158">
        <f t="shared" si="90"/>
        <v>0.09</v>
      </c>
      <c r="L205" s="158">
        <v>0</v>
      </c>
      <c r="M205" s="158">
        <v>0</v>
      </c>
      <c r="N205" s="158">
        <v>1.3333333333333334E-2</v>
      </c>
      <c r="O205" s="158">
        <v>7.6666666666666661E-2</v>
      </c>
      <c r="P205" s="158">
        <v>0</v>
      </c>
      <c r="Q205" s="158">
        <v>0</v>
      </c>
      <c r="R205" s="158">
        <v>0</v>
      </c>
      <c r="S205" s="158">
        <f t="shared" si="91"/>
        <v>0</v>
      </c>
      <c r="T205" s="158">
        <v>0</v>
      </c>
      <c r="U205" s="158">
        <f t="shared" si="92"/>
        <v>6.6666666666666671E-3</v>
      </c>
      <c r="V205" s="158">
        <v>0</v>
      </c>
      <c r="W205" s="158">
        <v>6.6666666666666671E-3</v>
      </c>
      <c r="X205" s="158">
        <v>0</v>
      </c>
      <c r="Y205" s="158">
        <v>0</v>
      </c>
      <c r="Z205" s="158">
        <v>0</v>
      </c>
      <c r="AA205" s="158">
        <f t="shared" si="93"/>
        <v>0</v>
      </c>
      <c r="AB205" s="158">
        <v>0</v>
      </c>
      <c r="AC205" s="158">
        <v>0</v>
      </c>
      <c r="AD205" s="158">
        <v>0</v>
      </c>
      <c r="AE205" s="158">
        <v>0</v>
      </c>
      <c r="AF205" s="158">
        <v>0</v>
      </c>
      <c r="AG205" s="158">
        <v>0</v>
      </c>
      <c r="AH205" s="158">
        <v>0</v>
      </c>
      <c r="AI205" s="158">
        <v>0</v>
      </c>
      <c r="AJ205" s="158">
        <v>0</v>
      </c>
      <c r="AK205" s="158">
        <v>0</v>
      </c>
      <c r="AL205" s="158">
        <v>0</v>
      </c>
      <c r="AM205" s="158">
        <v>0</v>
      </c>
      <c r="AN205" s="158">
        <v>0</v>
      </c>
      <c r="AO205" s="158">
        <v>0</v>
      </c>
      <c r="AP205" s="158">
        <v>0</v>
      </c>
      <c r="AQ205" s="33">
        <f t="shared" si="94"/>
        <v>0.12666666666666665</v>
      </c>
      <c r="AR205" s="113"/>
      <c r="AS205" s="93" t="s">
        <v>87</v>
      </c>
      <c r="AT205" s="93" t="s">
        <v>88</v>
      </c>
      <c r="AU205" s="94" t="s">
        <v>86</v>
      </c>
      <c r="AV205" s="10">
        <v>10</v>
      </c>
      <c r="AW205" s="95" t="s">
        <v>75</v>
      </c>
      <c r="AX205" s="96">
        <v>7.46</v>
      </c>
      <c r="AY205" s="96">
        <v>69.099999999999994</v>
      </c>
      <c r="AZ205" s="94">
        <v>0</v>
      </c>
      <c r="BA205" s="96">
        <v>0</v>
      </c>
      <c r="BB205" s="97">
        <v>12</v>
      </c>
      <c r="BC205" s="96">
        <v>766</v>
      </c>
      <c r="BD205" s="97">
        <v>7.2</v>
      </c>
      <c r="BE205" s="96">
        <v>0</v>
      </c>
      <c r="BF205" s="96">
        <v>0</v>
      </c>
      <c r="BG205" s="96">
        <v>2</v>
      </c>
      <c r="BH205" s="98">
        <v>1</v>
      </c>
      <c r="BI205" s="99"/>
    </row>
    <row r="206" spans="1:61" ht="15.75" thickBot="1">
      <c r="A206" s="238">
        <f t="shared" si="89"/>
        <v>0</v>
      </c>
      <c r="B206" s="92">
        <v>43504</v>
      </c>
      <c r="C206" s="4" t="s">
        <v>102</v>
      </c>
      <c r="D206" s="4" t="s">
        <v>78</v>
      </c>
      <c r="E206" s="12"/>
      <c r="F206" s="158">
        <v>2.2733333333333334</v>
      </c>
      <c r="G206" s="158">
        <v>6.6666666666666671E-3</v>
      </c>
      <c r="H206" s="158">
        <v>0</v>
      </c>
      <c r="I206" s="158">
        <v>0.96</v>
      </c>
      <c r="J206" s="158">
        <v>0</v>
      </c>
      <c r="K206" s="158">
        <f t="shared" si="90"/>
        <v>3.3333333333333335E-3</v>
      </c>
      <c r="L206" s="158">
        <v>3.3333333333333335E-3</v>
      </c>
      <c r="M206" s="158">
        <v>0</v>
      </c>
      <c r="N206" s="158">
        <v>0</v>
      </c>
      <c r="O206" s="158">
        <v>0</v>
      </c>
      <c r="P206" s="158">
        <v>0</v>
      </c>
      <c r="Q206" s="158">
        <v>0</v>
      </c>
      <c r="R206" s="158">
        <v>0</v>
      </c>
      <c r="S206" s="158">
        <f t="shared" si="91"/>
        <v>0</v>
      </c>
      <c r="T206" s="158">
        <v>0</v>
      </c>
      <c r="U206" s="158">
        <f t="shared" si="92"/>
        <v>0</v>
      </c>
      <c r="V206" s="158">
        <v>0</v>
      </c>
      <c r="W206" s="158">
        <v>0</v>
      </c>
      <c r="X206" s="158">
        <v>0</v>
      </c>
      <c r="Y206" s="158">
        <v>0</v>
      </c>
      <c r="Z206" s="158">
        <v>0</v>
      </c>
      <c r="AA206" s="158">
        <f t="shared" si="93"/>
        <v>0.01</v>
      </c>
      <c r="AB206" s="158">
        <v>0</v>
      </c>
      <c r="AC206" s="158">
        <v>0</v>
      </c>
      <c r="AD206" s="158">
        <v>3.3333333333333335E-3</v>
      </c>
      <c r="AE206" s="158">
        <v>0</v>
      </c>
      <c r="AF206" s="158">
        <v>3.3333333333333335E-3</v>
      </c>
      <c r="AG206" s="158">
        <v>3.3333333333333335E-3</v>
      </c>
      <c r="AH206" s="158">
        <v>0</v>
      </c>
      <c r="AI206" s="158">
        <v>0</v>
      </c>
      <c r="AJ206" s="158">
        <v>0</v>
      </c>
      <c r="AK206" s="158">
        <v>0</v>
      </c>
      <c r="AL206" s="158">
        <v>0</v>
      </c>
      <c r="AM206" s="158">
        <v>0</v>
      </c>
      <c r="AN206" s="158">
        <v>0</v>
      </c>
      <c r="AO206" s="158">
        <v>0</v>
      </c>
      <c r="AP206" s="158">
        <v>0</v>
      </c>
      <c r="AQ206" s="33">
        <f t="shared" si="94"/>
        <v>3.2533333333333339</v>
      </c>
      <c r="AR206" s="113"/>
      <c r="AS206" s="93" t="s">
        <v>103</v>
      </c>
      <c r="AT206" s="93" t="s">
        <v>104</v>
      </c>
      <c r="AU206" s="94" t="s">
        <v>105</v>
      </c>
      <c r="AV206" s="10">
        <v>10</v>
      </c>
      <c r="AW206" s="95" t="s">
        <v>75</v>
      </c>
      <c r="AX206" s="96">
        <v>8.7899999999999991</v>
      </c>
      <c r="AY206" s="96">
        <v>95.8</v>
      </c>
      <c r="AZ206" s="94">
        <v>7.5499999999999998E-2</v>
      </c>
      <c r="BA206" s="96">
        <v>0</v>
      </c>
      <c r="BB206" s="97">
        <v>19.5</v>
      </c>
      <c r="BC206" s="96">
        <v>762.6</v>
      </c>
      <c r="BD206" s="97">
        <v>7.5</v>
      </c>
      <c r="BE206" s="96">
        <v>18</v>
      </c>
      <c r="BF206" s="96">
        <v>0</v>
      </c>
      <c r="BG206" s="96">
        <v>13</v>
      </c>
      <c r="BH206" s="98">
        <v>0.28000000000000003</v>
      </c>
      <c r="BI206" s="99"/>
    </row>
    <row r="207" spans="1:61" ht="15.75" thickBot="1">
      <c r="A207" s="238">
        <f t="shared" si="89"/>
        <v>0</v>
      </c>
      <c r="B207" s="92">
        <v>43507</v>
      </c>
      <c r="C207" s="4" t="s">
        <v>115</v>
      </c>
      <c r="D207" s="4" t="s">
        <v>78</v>
      </c>
      <c r="E207" s="12"/>
      <c r="F207" s="158">
        <v>4.4333333333333336</v>
      </c>
      <c r="G207" s="158">
        <v>0</v>
      </c>
      <c r="H207" s="158">
        <v>0</v>
      </c>
      <c r="I207" s="158">
        <v>3.1066666666666665</v>
      </c>
      <c r="J207" s="158">
        <v>3.3333333333333335E-3</v>
      </c>
      <c r="K207" s="158">
        <f t="shared" si="90"/>
        <v>0</v>
      </c>
      <c r="L207" s="158">
        <v>0</v>
      </c>
      <c r="M207" s="158">
        <v>0</v>
      </c>
      <c r="N207" s="158">
        <v>0</v>
      </c>
      <c r="O207" s="158">
        <v>0</v>
      </c>
      <c r="P207" s="158">
        <v>0</v>
      </c>
      <c r="Q207" s="158">
        <v>0</v>
      </c>
      <c r="R207" s="158">
        <v>0</v>
      </c>
      <c r="S207" s="158">
        <f t="shared" si="91"/>
        <v>0</v>
      </c>
      <c r="T207" s="158">
        <v>0</v>
      </c>
      <c r="U207" s="158">
        <f t="shared" si="92"/>
        <v>0</v>
      </c>
      <c r="V207" s="158">
        <v>0</v>
      </c>
      <c r="W207" s="158">
        <v>0</v>
      </c>
      <c r="X207" s="158">
        <v>0</v>
      </c>
      <c r="Y207" s="158">
        <v>0</v>
      </c>
      <c r="Z207" s="158">
        <v>0</v>
      </c>
      <c r="AA207" s="158">
        <f t="shared" si="93"/>
        <v>6.6666666666666671E-3</v>
      </c>
      <c r="AB207" s="158">
        <v>0</v>
      </c>
      <c r="AC207" s="158">
        <v>0</v>
      </c>
      <c r="AD207" s="158">
        <v>0</v>
      </c>
      <c r="AE207" s="158">
        <v>0</v>
      </c>
      <c r="AF207" s="158">
        <v>0</v>
      </c>
      <c r="AG207" s="158">
        <v>0</v>
      </c>
      <c r="AH207" s="158">
        <v>0</v>
      </c>
      <c r="AI207" s="158">
        <v>6.6666666666666671E-3</v>
      </c>
      <c r="AJ207" s="158">
        <v>0</v>
      </c>
      <c r="AK207" s="158">
        <v>0</v>
      </c>
      <c r="AL207" s="158">
        <v>0</v>
      </c>
      <c r="AM207" s="158">
        <v>0</v>
      </c>
      <c r="AN207" s="158">
        <v>0</v>
      </c>
      <c r="AO207" s="158">
        <v>0</v>
      </c>
      <c r="AP207" s="158">
        <v>0</v>
      </c>
      <c r="AQ207" s="33">
        <f t="shared" si="94"/>
        <v>7.55</v>
      </c>
      <c r="AR207" s="113"/>
      <c r="AS207" s="93" t="s">
        <v>107</v>
      </c>
      <c r="AT207" s="93" t="s">
        <v>116</v>
      </c>
      <c r="AU207" s="94" t="s">
        <v>115</v>
      </c>
      <c r="AV207" s="10">
        <v>10</v>
      </c>
      <c r="AW207" s="94" t="s">
        <v>75</v>
      </c>
      <c r="AX207" s="96">
        <v>9.4</v>
      </c>
      <c r="AY207" s="96">
        <v>99.5</v>
      </c>
      <c r="AZ207" s="94">
        <v>0</v>
      </c>
      <c r="BA207" s="96">
        <v>0</v>
      </c>
      <c r="BB207" s="97">
        <v>18.100000000000001</v>
      </c>
      <c r="BC207" s="96">
        <v>765</v>
      </c>
      <c r="BD207" s="97">
        <v>6.8</v>
      </c>
      <c r="BE207" s="96">
        <v>2</v>
      </c>
      <c r="BF207" s="96" t="s">
        <v>91</v>
      </c>
      <c r="BG207" s="96">
        <v>17</v>
      </c>
      <c r="BH207" s="98">
        <v>0.42</v>
      </c>
      <c r="BI207" s="99"/>
    </row>
    <row r="208" spans="1:61" ht="15.75" thickBot="1">
      <c r="A208" s="238">
        <f t="shared" si="89"/>
        <v>0</v>
      </c>
      <c r="B208" s="92">
        <v>43507</v>
      </c>
      <c r="C208" s="4" t="s">
        <v>112</v>
      </c>
      <c r="D208" s="4" t="s">
        <v>78</v>
      </c>
      <c r="E208" s="12"/>
      <c r="F208" s="158">
        <v>4.03</v>
      </c>
      <c r="G208" s="158">
        <v>7.0000000000000007E-2</v>
      </c>
      <c r="H208" s="158">
        <v>0</v>
      </c>
      <c r="I208" s="158">
        <v>4.7266666666666666</v>
      </c>
      <c r="J208" s="158">
        <v>0</v>
      </c>
      <c r="K208" s="158">
        <f t="shared" si="90"/>
        <v>3.3333333333333335E-3</v>
      </c>
      <c r="L208" s="158">
        <v>0</v>
      </c>
      <c r="M208" s="158">
        <v>3.3333333333333335E-3</v>
      </c>
      <c r="N208" s="158">
        <v>0</v>
      </c>
      <c r="O208" s="158">
        <v>0</v>
      </c>
      <c r="P208" s="158">
        <v>0</v>
      </c>
      <c r="Q208" s="158">
        <v>0</v>
      </c>
      <c r="R208" s="158">
        <v>0</v>
      </c>
      <c r="S208" s="158">
        <f t="shared" si="91"/>
        <v>0</v>
      </c>
      <c r="T208" s="158">
        <v>0</v>
      </c>
      <c r="U208" s="158">
        <f t="shared" si="92"/>
        <v>0</v>
      </c>
      <c r="V208" s="158">
        <v>0</v>
      </c>
      <c r="W208" s="158">
        <v>0</v>
      </c>
      <c r="X208" s="158">
        <v>0</v>
      </c>
      <c r="Y208" s="158">
        <v>0</v>
      </c>
      <c r="Z208" s="158">
        <v>0</v>
      </c>
      <c r="AA208" s="158">
        <f t="shared" si="93"/>
        <v>0</v>
      </c>
      <c r="AB208" s="158">
        <v>0</v>
      </c>
      <c r="AC208" s="158">
        <v>0</v>
      </c>
      <c r="AD208" s="158">
        <v>0</v>
      </c>
      <c r="AE208" s="158">
        <v>0</v>
      </c>
      <c r="AF208" s="158">
        <v>0</v>
      </c>
      <c r="AG208" s="158">
        <v>0</v>
      </c>
      <c r="AH208" s="158">
        <v>0</v>
      </c>
      <c r="AI208" s="158">
        <v>0</v>
      </c>
      <c r="AJ208" s="158">
        <v>0</v>
      </c>
      <c r="AK208" s="158">
        <v>0</v>
      </c>
      <c r="AL208" s="158">
        <v>0</v>
      </c>
      <c r="AM208" s="158">
        <v>0</v>
      </c>
      <c r="AN208" s="158">
        <v>0</v>
      </c>
      <c r="AO208" s="158">
        <v>0</v>
      </c>
      <c r="AP208" s="158">
        <v>0</v>
      </c>
      <c r="AQ208" s="33">
        <f t="shared" si="94"/>
        <v>8.8300000000000018</v>
      </c>
      <c r="AR208" s="113"/>
      <c r="AS208" s="93" t="s">
        <v>113</v>
      </c>
      <c r="AT208" s="93" t="s">
        <v>114</v>
      </c>
      <c r="AU208" s="94" t="s">
        <v>112</v>
      </c>
      <c r="AV208" s="10">
        <v>10</v>
      </c>
      <c r="AW208" s="95" t="s">
        <v>75</v>
      </c>
      <c r="AX208" s="96">
        <v>5.74</v>
      </c>
      <c r="AY208" s="96">
        <v>50.1</v>
      </c>
      <c r="AZ208" s="94">
        <v>0.03</v>
      </c>
      <c r="BA208" s="96">
        <v>0</v>
      </c>
      <c r="BB208" s="97">
        <v>9.3000000000000007</v>
      </c>
      <c r="BC208" s="96">
        <v>766</v>
      </c>
      <c r="BD208" s="97">
        <v>6.9</v>
      </c>
      <c r="BE208" s="96">
        <v>7</v>
      </c>
      <c r="BF208" s="96">
        <v>0</v>
      </c>
      <c r="BG208" s="96">
        <v>30</v>
      </c>
      <c r="BH208" s="98">
        <v>0.42</v>
      </c>
      <c r="BI208" s="99"/>
    </row>
    <row r="209" spans="1:61" ht="15.75" thickBot="1">
      <c r="A209" s="238">
        <f t="shared" si="89"/>
        <v>0</v>
      </c>
      <c r="B209" s="92">
        <v>43537</v>
      </c>
      <c r="C209" s="4" t="s">
        <v>80</v>
      </c>
      <c r="D209" s="4" t="s">
        <v>78</v>
      </c>
      <c r="E209" s="12"/>
      <c r="F209" s="158">
        <v>2.1</v>
      </c>
      <c r="G209" s="158">
        <v>1.6666666666666666E-2</v>
      </c>
      <c r="H209" s="158">
        <v>6.6666666666666671E-3</v>
      </c>
      <c r="I209" s="158">
        <v>4.7966666666666669</v>
      </c>
      <c r="J209" s="158">
        <v>0</v>
      </c>
      <c r="K209" s="158">
        <f t="shared" si="90"/>
        <v>6.6666666666666671E-3</v>
      </c>
      <c r="L209" s="158">
        <v>6.6666666666666671E-3</v>
      </c>
      <c r="M209" s="158">
        <v>0</v>
      </c>
      <c r="N209" s="158">
        <v>0</v>
      </c>
      <c r="O209" s="158">
        <v>0</v>
      </c>
      <c r="P209" s="158">
        <v>0</v>
      </c>
      <c r="Q209" s="158">
        <v>0</v>
      </c>
      <c r="R209" s="158">
        <v>0</v>
      </c>
      <c r="S209" s="158">
        <f t="shared" si="91"/>
        <v>6.6666666666666671E-3</v>
      </c>
      <c r="T209" s="158">
        <v>0</v>
      </c>
      <c r="U209" s="158">
        <f t="shared" si="92"/>
        <v>0</v>
      </c>
      <c r="V209" s="158">
        <v>0</v>
      </c>
      <c r="W209" s="158">
        <v>0</v>
      </c>
      <c r="X209" s="158">
        <v>0</v>
      </c>
      <c r="Y209" s="158">
        <v>0</v>
      </c>
      <c r="Z209" s="158">
        <v>6.6666666666666671E-3</v>
      </c>
      <c r="AA209" s="158">
        <f t="shared" si="93"/>
        <v>9.6666666666666665E-2</v>
      </c>
      <c r="AB209" s="158">
        <v>0.01</v>
      </c>
      <c r="AC209" s="158">
        <v>0</v>
      </c>
      <c r="AD209" s="158">
        <v>0</v>
      </c>
      <c r="AE209" s="158">
        <v>0</v>
      </c>
      <c r="AF209" s="158">
        <v>0</v>
      </c>
      <c r="AG209" s="158">
        <v>8.666666666666667E-2</v>
      </c>
      <c r="AH209" s="158">
        <v>0</v>
      </c>
      <c r="AI209" s="158">
        <v>0</v>
      </c>
      <c r="AJ209" s="158">
        <v>0</v>
      </c>
      <c r="AK209" s="158">
        <v>0</v>
      </c>
      <c r="AL209" s="158">
        <v>7.0000000000000007E-2</v>
      </c>
      <c r="AM209" s="158">
        <v>0</v>
      </c>
      <c r="AN209" s="158">
        <v>0</v>
      </c>
      <c r="AO209" s="158">
        <v>0</v>
      </c>
      <c r="AP209" s="158">
        <v>0</v>
      </c>
      <c r="AQ209" s="33">
        <f t="shared" si="94"/>
        <v>7.1000000000000005</v>
      </c>
      <c r="AR209" s="113"/>
      <c r="AS209" s="100">
        <v>43537</v>
      </c>
      <c r="AT209" s="101">
        <v>0.44791666666666669</v>
      </c>
      <c r="AU209" s="4" t="s">
        <v>81</v>
      </c>
      <c r="AV209" s="10">
        <v>10</v>
      </c>
      <c r="AW209" s="95" t="s">
        <v>75</v>
      </c>
      <c r="AX209" s="4">
        <v>8.68</v>
      </c>
      <c r="AY209" s="4">
        <v>86</v>
      </c>
      <c r="AZ209" s="94">
        <v>0.05</v>
      </c>
      <c r="BA209" s="4">
        <v>0</v>
      </c>
      <c r="BB209" s="97">
        <v>14.7</v>
      </c>
      <c r="BC209" s="4">
        <v>762.1</v>
      </c>
      <c r="BD209" s="97">
        <v>6.8</v>
      </c>
      <c r="BE209" s="4">
        <v>5</v>
      </c>
      <c r="BF209" s="4">
        <v>0</v>
      </c>
      <c r="BG209" s="4">
        <v>7</v>
      </c>
      <c r="BH209" s="98" t="s">
        <v>129</v>
      </c>
      <c r="BI209" s="103"/>
    </row>
    <row r="210" spans="1:61" ht="15.75" thickBot="1">
      <c r="A210" s="238">
        <f t="shared" si="89"/>
        <v>0</v>
      </c>
      <c r="B210" s="92">
        <v>43563</v>
      </c>
      <c r="C210" s="4" t="s">
        <v>112</v>
      </c>
      <c r="D210" s="4" t="s">
        <v>78</v>
      </c>
      <c r="E210" s="12"/>
      <c r="F210" s="158">
        <v>3</v>
      </c>
      <c r="G210" s="158">
        <v>0</v>
      </c>
      <c r="H210" s="158">
        <v>0</v>
      </c>
      <c r="I210" s="158">
        <v>0.02</v>
      </c>
      <c r="J210" s="158">
        <v>0</v>
      </c>
      <c r="K210" s="158">
        <f t="shared" si="90"/>
        <v>0</v>
      </c>
      <c r="L210" s="158">
        <v>0</v>
      </c>
      <c r="M210" s="158">
        <v>0</v>
      </c>
      <c r="N210" s="158">
        <v>0</v>
      </c>
      <c r="O210" s="158">
        <v>0</v>
      </c>
      <c r="P210" s="158">
        <v>0</v>
      </c>
      <c r="Q210" s="158">
        <v>0</v>
      </c>
      <c r="R210" s="158">
        <v>0</v>
      </c>
      <c r="S210" s="158">
        <f t="shared" si="91"/>
        <v>0</v>
      </c>
      <c r="T210" s="158">
        <v>0</v>
      </c>
      <c r="U210" s="158">
        <f t="shared" si="92"/>
        <v>0</v>
      </c>
      <c r="V210" s="158">
        <v>0</v>
      </c>
      <c r="W210" s="158">
        <v>0</v>
      </c>
      <c r="X210" s="158">
        <v>0</v>
      </c>
      <c r="Y210" s="158">
        <v>0</v>
      </c>
      <c r="Z210" s="158">
        <v>0</v>
      </c>
      <c r="AA210" s="158">
        <f t="shared" si="93"/>
        <v>6.3333333333333339E-2</v>
      </c>
      <c r="AB210" s="158">
        <v>6.3333333333333339E-2</v>
      </c>
      <c r="AC210" s="158">
        <v>0</v>
      </c>
      <c r="AD210" s="158">
        <v>0</v>
      </c>
      <c r="AE210" s="158">
        <v>0</v>
      </c>
      <c r="AF210" s="158">
        <v>0</v>
      </c>
      <c r="AG210" s="158">
        <v>0</v>
      </c>
      <c r="AH210" s="158">
        <v>0</v>
      </c>
      <c r="AI210" s="158">
        <v>0</v>
      </c>
      <c r="AJ210" s="158">
        <v>0</v>
      </c>
      <c r="AK210" s="158">
        <v>0</v>
      </c>
      <c r="AL210" s="158">
        <v>0</v>
      </c>
      <c r="AM210" s="158">
        <v>0</v>
      </c>
      <c r="AN210" s="158">
        <v>0</v>
      </c>
      <c r="AO210" s="158">
        <v>0</v>
      </c>
      <c r="AP210" s="158">
        <v>0</v>
      </c>
      <c r="AQ210" s="33">
        <f t="shared" si="94"/>
        <v>3.0833333333333335</v>
      </c>
      <c r="AR210" s="113"/>
      <c r="AS210" s="104">
        <v>43563</v>
      </c>
      <c r="AT210" s="106">
        <v>0.63888888888888895</v>
      </c>
      <c r="AU210" s="4" t="s">
        <v>112</v>
      </c>
      <c r="AV210" s="4">
        <v>10</v>
      </c>
      <c r="AW210" s="95" t="s">
        <v>75</v>
      </c>
      <c r="AX210" s="4">
        <v>7.84</v>
      </c>
      <c r="AY210" s="4">
        <v>98.4</v>
      </c>
      <c r="AZ210" s="94">
        <v>2.3E-2</v>
      </c>
      <c r="BA210" s="4">
        <v>0</v>
      </c>
      <c r="BB210" s="97">
        <v>26.9</v>
      </c>
      <c r="BC210" s="4">
        <v>759.1</v>
      </c>
      <c r="BD210" s="97">
        <v>7.1</v>
      </c>
      <c r="BE210" s="4">
        <v>2</v>
      </c>
      <c r="BF210" s="4">
        <v>0</v>
      </c>
      <c r="BG210" s="4">
        <v>2</v>
      </c>
      <c r="BH210" s="98">
        <v>0.18</v>
      </c>
      <c r="BI210" s="103"/>
    </row>
    <row r="211" spans="1:61" ht="15.75" thickBot="1">
      <c r="A211" s="238">
        <f t="shared" si="89"/>
        <v>0</v>
      </c>
      <c r="B211" s="112">
        <v>43570</v>
      </c>
      <c r="C211" s="4" t="s">
        <v>115</v>
      </c>
      <c r="D211" s="4" t="s">
        <v>78</v>
      </c>
      <c r="E211" s="12"/>
      <c r="F211" s="158">
        <v>3</v>
      </c>
      <c r="G211" s="158">
        <v>1.6666666666666666E-2</v>
      </c>
      <c r="H211" s="158">
        <v>0</v>
      </c>
      <c r="I211" s="158">
        <v>1.07</v>
      </c>
      <c r="J211" s="158">
        <v>0</v>
      </c>
      <c r="K211" s="158">
        <f t="shared" si="90"/>
        <v>0</v>
      </c>
      <c r="L211" s="158">
        <v>0</v>
      </c>
      <c r="M211" s="158">
        <v>0</v>
      </c>
      <c r="N211" s="158">
        <v>0</v>
      </c>
      <c r="O211" s="158">
        <v>0</v>
      </c>
      <c r="P211" s="158">
        <v>0</v>
      </c>
      <c r="Q211" s="158">
        <v>0</v>
      </c>
      <c r="R211" s="158">
        <v>0</v>
      </c>
      <c r="S211" s="158">
        <f t="shared" si="91"/>
        <v>0</v>
      </c>
      <c r="T211" s="158">
        <v>0</v>
      </c>
      <c r="U211" s="158">
        <f t="shared" si="92"/>
        <v>0</v>
      </c>
      <c r="V211" s="158">
        <v>0</v>
      </c>
      <c r="W211" s="158">
        <v>0</v>
      </c>
      <c r="X211" s="158">
        <v>0</v>
      </c>
      <c r="Y211" s="158">
        <v>0</v>
      </c>
      <c r="Z211" s="158">
        <v>0</v>
      </c>
      <c r="AA211" s="158">
        <f t="shared" si="93"/>
        <v>0.02</v>
      </c>
      <c r="AB211" s="158">
        <v>0</v>
      </c>
      <c r="AC211" s="158">
        <v>0.02</v>
      </c>
      <c r="AD211" s="158">
        <v>0</v>
      </c>
      <c r="AE211" s="158">
        <v>0</v>
      </c>
      <c r="AF211" s="158">
        <v>0</v>
      </c>
      <c r="AG211" s="158">
        <v>0</v>
      </c>
      <c r="AH211" s="158">
        <v>0</v>
      </c>
      <c r="AI211" s="158">
        <v>0</v>
      </c>
      <c r="AJ211" s="158">
        <v>0</v>
      </c>
      <c r="AK211" s="158">
        <v>0</v>
      </c>
      <c r="AL211" s="158">
        <v>0</v>
      </c>
      <c r="AM211" s="158">
        <v>0</v>
      </c>
      <c r="AN211" s="158">
        <v>0</v>
      </c>
      <c r="AO211" s="158">
        <v>0</v>
      </c>
      <c r="AP211" s="158">
        <v>0</v>
      </c>
      <c r="AQ211" s="33">
        <f t="shared" si="94"/>
        <v>4.1066666666666665</v>
      </c>
      <c r="AR211" s="113"/>
      <c r="AS211" s="104">
        <v>43570</v>
      </c>
      <c r="AT211" s="4" t="s">
        <v>135</v>
      </c>
      <c r="AU211" s="4" t="s">
        <v>115</v>
      </c>
      <c r="AV211" s="4">
        <v>10</v>
      </c>
      <c r="AW211" s="4" t="s">
        <v>75</v>
      </c>
      <c r="AX211" s="4">
        <v>18.100000000000001</v>
      </c>
      <c r="AY211" s="10">
        <v>208</v>
      </c>
      <c r="AZ211" s="94">
        <v>1E-3</v>
      </c>
      <c r="BA211" s="4">
        <v>0</v>
      </c>
      <c r="BB211" s="97">
        <v>22.1</v>
      </c>
      <c r="BC211" s="4">
        <v>759.1</v>
      </c>
      <c r="BD211" s="97">
        <v>8.1</v>
      </c>
      <c r="BE211" s="4">
        <v>1</v>
      </c>
      <c r="BF211" s="4">
        <v>0</v>
      </c>
      <c r="BG211" s="10">
        <v>2</v>
      </c>
      <c r="BH211" s="98">
        <v>0.3</v>
      </c>
      <c r="BI211" s="103"/>
    </row>
    <row r="212" spans="1:61" ht="15.75" thickBot="1">
      <c r="A212" s="238">
        <f t="shared" si="89"/>
        <v>0</v>
      </c>
      <c r="B212" s="92">
        <v>43570</v>
      </c>
      <c r="C212" s="4" t="s">
        <v>111</v>
      </c>
      <c r="D212" s="4" t="s">
        <v>78</v>
      </c>
      <c r="E212" s="12"/>
      <c r="F212" s="158">
        <v>0.11333333333333333</v>
      </c>
      <c r="G212" s="158">
        <v>0.01</v>
      </c>
      <c r="H212" s="158">
        <v>0</v>
      </c>
      <c r="I212" s="158">
        <v>0.31666666666666665</v>
      </c>
      <c r="J212" s="158">
        <v>0</v>
      </c>
      <c r="K212" s="158">
        <f t="shared" si="90"/>
        <v>8.3333333333333329E-2</v>
      </c>
      <c r="L212" s="158">
        <v>0</v>
      </c>
      <c r="M212" s="158">
        <v>0</v>
      </c>
      <c r="N212" s="158">
        <v>0</v>
      </c>
      <c r="O212" s="158">
        <v>7.6666666666666661E-2</v>
      </c>
      <c r="P212" s="158">
        <v>6.6666666666666671E-3</v>
      </c>
      <c r="Q212" s="158">
        <v>0</v>
      </c>
      <c r="R212" s="158">
        <v>0</v>
      </c>
      <c r="S212" s="158">
        <f t="shared" si="91"/>
        <v>0</v>
      </c>
      <c r="T212" s="158">
        <v>0</v>
      </c>
      <c r="U212" s="158">
        <f t="shared" si="92"/>
        <v>0</v>
      </c>
      <c r="V212" s="158">
        <v>0</v>
      </c>
      <c r="W212" s="158">
        <v>0</v>
      </c>
      <c r="X212" s="158">
        <v>0</v>
      </c>
      <c r="Y212" s="158">
        <v>0</v>
      </c>
      <c r="Z212" s="158">
        <v>0</v>
      </c>
      <c r="AA212" s="158">
        <f t="shared" si="93"/>
        <v>1.6666666666666666E-2</v>
      </c>
      <c r="AB212" s="158">
        <v>0</v>
      </c>
      <c r="AC212" s="158">
        <v>3.3333333333333335E-3</v>
      </c>
      <c r="AD212" s="158">
        <v>0</v>
      </c>
      <c r="AE212" s="158">
        <v>0</v>
      </c>
      <c r="AF212" s="158">
        <v>0</v>
      </c>
      <c r="AG212" s="158">
        <v>1.3333333333333334E-2</v>
      </c>
      <c r="AH212" s="158">
        <v>0</v>
      </c>
      <c r="AI212" s="158">
        <v>0</v>
      </c>
      <c r="AJ212" s="158">
        <v>0</v>
      </c>
      <c r="AK212" s="158">
        <v>0</v>
      </c>
      <c r="AL212" s="158">
        <v>0</v>
      </c>
      <c r="AM212" s="158">
        <v>0</v>
      </c>
      <c r="AN212" s="158">
        <v>0</v>
      </c>
      <c r="AO212" s="158">
        <v>0</v>
      </c>
      <c r="AP212" s="158">
        <v>0</v>
      </c>
      <c r="AQ212" s="33">
        <f t="shared" si="94"/>
        <v>0.53999999999999992</v>
      </c>
      <c r="AR212" s="113"/>
      <c r="AS212" s="104">
        <v>43570</v>
      </c>
      <c r="AT212" s="106">
        <v>0.47916666666666669</v>
      </c>
      <c r="AU212" s="4" t="s">
        <v>111</v>
      </c>
      <c r="AV212" s="4">
        <v>10</v>
      </c>
      <c r="AW212" s="4" t="s">
        <v>110</v>
      </c>
      <c r="AX212" s="4">
        <v>7</v>
      </c>
      <c r="AY212" s="4">
        <v>80</v>
      </c>
      <c r="AZ212" s="94">
        <v>6.0299999999999999E-2</v>
      </c>
      <c r="BA212" s="4">
        <v>0</v>
      </c>
      <c r="BB212" s="97">
        <v>21.6</v>
      </c>
      <c r="BC212" s="4">
        <v>759.1</v>
      </c>
      <c r="BD212" s="97">
        <v>6.9</v>
      </c>
      <c r="BE212" s="4">
        <v>28</v>
      </c>
      <c r="BF212" s="4">
        <v>0</v>
      </c>
      <c r="BG212" s="4">
        <v>7</v>
      </c>
      <c r="BH212" s="98">
        <v>0.12</v>
      </c>
      <c r="BI212" s="103"/>
    </row>
    <row r="213" spans="1:61">
      <c r="A213" s="238">
        <f t="shared" si="89"/>
        <v>0</v>
      </c>
      <c r="B213" s="92">
        <v>43586</v>
      </c>
      <c r="C213" s="4" t="s">
        <v>98</v>
      </c>
      <c r="D213" s="4" t="s">
        <v>78</v>
      </c>
      <c r="E213" s="12"/>
      <c r="F213" s="158">
        <v>0.03</v>
      </c>
      <c r="G213" s="158">
        <v>0</v>
      </c>
      <c r="H213" s="158">
        <v>0.36666666666666664</v>
      </c>
      <c r="I213" s="158">
        <v>4.4866666666666664</v>
      </c>
      <c r="J213" s="158">
        <v>0</v>
      </c>
      <c r="K213" s="158">
        <f t="shared" si="90"/>
        <v>0</v>
      </c>
      <c r="L213" s="158">
        <v>0</v>
      </c>
      <c r="M213" s="158">
        <v>0</v>
      </c>
      <c r="N213" s="158">
        <v>0</v>
      </c>
      <c r="O213" s="158">
        <v>0</v>
      </c>
      <c r="P213" s="158">
        <v>0</v>
      </c>
      <c r="Q213" s="158">
        <v>0</v>
      </c>
      <c r="R213" s="158">
        <v>0</v>
      </c>
      <c r="S213" s="158">
        <f t="shared" si="91"/>
        <v>0.37999999999999995</v>
      </c>
      <c r="T213" s="158">
        <v>1.3333333333333334E-2</v>
      </c>
      <c r="U213" s="158">
        <f t="shared" si="92"/>
        <v>0</v>
      </c>
      <c r="V213" s="158">
        <v>0</v>
      </c>
      <c r="W213" s="158">
        <v>0</v>
      </c>
      <c r="X213" s="158">
        <v>0</v>
      </c>
      <c r="Y213" s="158">
        <v>0</v>
      </c>
      <c r="Z213" s="158">
        <v>0</v>
      </c>
      <c r="AA213" s="158">
        <f t="shared" si="93"/>
        <v>0</v>
      </c>
      <c r="AB213" s="158">
        <v>0</v>
      </c>
      <c r="AC213" s="158">
        <v>0</v>
      </c>
      <c r="AD213" s="158">
        <v>0</v>
      </c>
      <c r="AE213" s="158">
        <v>0</v>
      </c>
      <c r="AF213" s="158">
        <v>0</v>
      </c>
      <c r="AG213" s="158">
        <v>0</v>
      </c>
      <c r="AH213" s="158">
        <v>0</v>
      </c>
      <c r="AI213" s="158">
        <v>0</v>
      </c>
      <c r="AJ213" s="158">
        <v>0</v>
      </c>
      <c r="AK213" s="158">
        <v>0</v>
      </c>
      <c r="AL213" s="158">
        <v>3.3333333333333335E-3</v>
      </c>
      <c r="AM213" s="158">
        <v>0</v>
      </c>
      <c r="AN213" s="158">
        <v>0</v>
      </c>
      <c r="AO213" s="158">
        <v>0</v>
      </c>
      <c r="AP213" s="158">
        <v>0</v>
      </c>
      <c r="AQ213" s="33">
        <f t="shared" si="94"/>
        <v>4.8999999999999995</v>
      </c>
      <c r="AR213" s="113"/>
      <c r="AS213" s="100">
        <v>43586</v>
      </c>
      <c r="AT213" s="101">
        <v>0.61458333333333337</v>
      </c>
      <c r="AU213" s="4" t="s">
        <v>101</v>
      </c>
      <c r="AV213" s="4">
        <v>10</v>
      </c>
      <c r="AW213" s="95" t="s">
        <v>75</v>
      </c>
      <c r="AX213" s="4">
        <v>8</v>
      </c>
      <c r="AY213" s="4">
        <v>103</v>
      </c>
      <c r="AZ213" s="94">
        <v>6.9999999999999999E-4</v>
      </c>
      <c r="BA213" s="4">
        <v>0</v>
      </c>
      <c r="BB213" s="97">
        <v>28.3</v>
      </c>
      <c r="BC213" s="4">
        <v>759.5</v>
      </c>
      <c r="BD213" s="97">
        <v>7.8</v>
      </c>
      <c r="BE213" s="4">
        <v>0</v>
      </c>
      <c r="BF213" s="4">
        <v>0</v>
      </c>
      <c r="BG213" s="4">
        <v>18</v>
      </c>
      <c r="BH213" s="98">
        <v>0.2</v>
      </c>
      <c r="BI213" s="103"/>
    </row>
    <row r="214" spans="1:61" s="13" customFormat="1" ht="18.75">
      <c r="B214" s="159"/>
      <c r="C214" s="214" t="s">
        <v>219</v>
      </c>
      <c r="D214" s="1530"/>
      <c r="E214" s="1531">
        <v>0</v>
      </c>
      <c r="F214" s="215">
        <f>AVERAGE(F190:F213)</f>
        <v>1.585277777777778</v>
      </c>
      <c r="G214" s="215">
        <f>AVERAGE(G190:G213)</f>
        <v>0.17569444444444446</v>
      </c>
      <c r="H214" s="215">
        <f>AVERAGE(H190:H213)</f>
        <v>2.7777777777777776E-2</v>
      </c>
      <c r="I214" s="215">
        <f>AVERAGE(I190:I213)</f>
        <v>2.130555555555556</v>
      </c>
      <c r="J214" s="241">
        <f>AVERAGE(J190:J213)</f>
        <v>3.1944444444444442E-3</v>
      </c>
      <c r="K214" s="241"/>
      <c r="L214" s="241">
        <f t="shared" ref="L214:R214" si="95">AVERAGE(L190:L213)</f>
        <v>6.9444444444444447E-4</v>
      </c>
      <c r="M214" s="241">
        <f t="shared" si="95"/>
        <v>7.222222222222221E-3</v>
      </c>
      <c r="N214" s="241">
        <f t="shared" si="95"/>
        <v>8.3333333333333339E-4</v>
      </c>
      <c r="O214" s="241">
        <f t="shared" si="95"/>
        <v>6.9444444444444441E-3</v>
      </c>
      <c r="P214" s="241">
        <f t="shared" si="95"/>
        <v>5.5555555555555556E-4</v>
      </c>
      <c r="Q214" s="241">
        <f t="shared" si="95"/>
        <v>0</v>
      </c>
      <c r="R214" s="241">
        <f t="shared" si="95"/>
        <v>1.3888888888888889E-4</v>
      </c>
      <c r="S214" s="241"/>
      <c r="T214" s="241">
        <f>AVERAGE(T190:T213)</f>
        <v>5.0000000000000001E-3</v>
      </c>
      <c r="U214" s="241"/>
      <c r="V214" s="241">
        <f>AVERAGE(V190:V213)</f>
        <v>5.5555555555555556E-4</v>
      </c>
      <c r="W214" s="241">
        <f>AVERAGE(W190:W213)</f>
        <v>5.5555555555555556E-4</v>
      </c>
      <c r="X214" s="241">
        <f>AVERAGE(X190:X213)</f>
        <v>0</v>
      </c>
      <c r="Y214" s="241">
        <f>AVERAGE(Y190:Y213)</f>
        <v>0</v>
      </c>
      <c r="Z214" s="241">
        <f>AVERAGE(Z190:Z213)</f>
        <v>2.0833333333333333E-3</v>
      </c>
      <c r="AA214" s="241"/>
      <c r="AB214" s="241">
        <f t="shared" ref="AB214:AP214" si="96">AVERAGE(AB190:AB213)</f>
        <v>3.0555555555555557E-3</v>
      </c>
      <c r="AC214" s="241">
        <f t="shared" si="96"/>
        <v>4.5833333333333334E-3</v>
      </c>
      <c r="AD214" s="241">
        <f t="shared" si="96"/>
        <v>1.3888888888888889E-4</v>
      </c>
      <c r="AE214" s="241">
        <f t="shared" si="96"/>
        <v>5.5555555555555556E-4</v>
      </c>
      <c r="AF214" s="241">
        <f t="shared" si="96"/>
        <v>1.3888888888888889E-4</v>
      </c>
      <c r="AG214" s="241">
        <f t="shared" si="96"/>
        <v>5.8333333333333336E-3</v>
      </c>
      <c r="AH214" s="241">
        <f t="shared" si="96"/>
        <v>0</v>
      </c>
      <c r="AI214" s="241">
        <f t="shared" si="96"/>
        <v>2.7777777777777778E-4</v>
      </c>
      <c r="AJ214" s="241">
        <f t="shared" si="96"/>
        <v>0</v>
      </c>
      <c r="AK214" s="241">
        <f t="shared" si="96"/>
        <v>0</v>
      </c>
      <c r="AL214" s="241">
        <f t="shared" si="96"/>
        <v>8.7499999999999991E-3</v>
      </c>
      <c r="AM214" s="241">
        <f t="shared" si="96"/>
        <v>0</v>
      </c>
      <c r="AN214" s="241">
        <f t="shared" si="96"/>
        <v>3.3333333333333335E-3</v>
      </c>
      <c r="AO214" s="241">
        <f t="shared" si="96"/>
        <v>1.3888888888888889E-4</v>
      </c>
      <c r="AP214" s="241">
        <f t="shared" si="96"/>
        <v>1.5277777777777779E-3</v>
      </c>
      <c r="AQ214" s="224">
        <f t="shared" si="94"/>
        <v>3.9754166666666673</v>
      </c>
      <c r="AR214" s="163"/>
      <c r="AS214" s="172"/>
      <c r="AT214" s="173"/>
      <c r="AU214" s="160"/>
      <c r="AV214" s="160"/>
      <c r="AW214" s="177"/>
      <c r="AX214" s="160"/>
      <c r="AY214" s="160"/>
      <c r="AZ214" s="166"/>
      <c r="BA214" s="160"/>
      <c r="BB214" s="167"/>
      <c r="BC214" s="160"/>
      <c r="BD214" s="167"/>
      <c r="BE214" s="160"/>
      <c r="BF214" s="160"/>
      <c r="BG214" s="160"/>
      <c r="BH214" s="168"/>
      <c r="BI214" s="169"/>
    </row>
    <row r="216" spans="1:61" ht="15.75">
      <c r="AM216" s="248" t="s">
        <v>364</v>
      </c>
      <c r="AQ216" s="674">
        <f>SUM(AQ190:AQ213)+SUM(AQ128:AQ156)+SUM(AQ103:AQ125)+SUM(AQ81:AQ100)+SUM(AQ62:AQ78)+SUM(AQ58:AQ59)+SUM(AQ43:AQ50)+SUM(AQ34:AQ40)+SUM(AQ16:AQ31)+SUM(AQ7:AQ13)+AQ4</f>
        <v>36453.776666666665</v>
      </c>
    </row>
  </sheetData>
  <sortState xmlns:xlrd2="http://schemas.microsoft.com/office/spreadsheetml/2017/richdata2" ref="A190:BI213">
    <sortCondition descending="1" ref="A190"/>
  </sortState>
  <pageMargins left="0.7" right="0.7" top="0.75" bottom="0.75" header="0.3" footer="0.3"/>
  <pageSetup orientation="landscape"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F30"/>
  <sheetViews>
    <sheetView zoomScale="60" zoomScaleNormal="60" workbookViewId="0">
      <pane xSplit="4" ySplit="3" topLeftCell="E4" activePane="bottomRight" state="frozen"/>
      <selection pane="bottomRight" activeCell="AN25" sqref="AN25"/>
      <selection pane="bottomLeft" activeCell="A4" sqref="A4"/>
      <selection pane="topRight" activeCell="E1" sqref="E1"/>
    </sheetView>
  </sheetViews>
  <sheetFormatPr defaultRowHeight="15"/>
  <cols>
    <col min="2" max="2" width="9.85546875" customWidth="1"/>
    <col min="4" max="4" width="1.140625" customWidth="1"/>
    <col min="5" max="5" width="7.140625" customWidth="1"/>
    <col min="6" max="6" width="7.42578125" customWidth="1"/>
    <col min="7" max="7" width="8.5703125" customWidth="1"/>
    <col min="8" max="38" width="6.5703125" customWidth="1"/>
    <col min="39" max="39" width="11.28515625" bestFit="1" customWidth="1"/>
    <col min="40" max="40" width="7.28515625" customWidth="1"/>
    <col min="41" max="41" width="7" customWidth="1"/>
    <col min="43" max="43" width="2.140625" customWidth="1"/>
    <col min="45" max="45" width="9.85546875" customWidth="1"/>
    <col min="47" max="47" width="1.140625" customWidth="1"/>
    <col min="48" max="48" width="7.140625" customWidth="1"/>
    <col min="49" max="49" width="8.5703125" customWidth="1"/>
    <col min="50" max="50" width="7.42578125" customWidth="1"/>
    <col min="51" max="81" width="6.5703125" customWidth="1"/>
    <col min="82" max="82" width="11.28515625" bestFit="1" customWidth="1"/>
  </cols>
  <sheetData>
    <row r="1" spans="1:84" ht="18.75" thickBot="1">
      <c r="A1" s="139" t="s">
        <v>365</v>
      </c>
    </row>
    <row r="2" spans="1:84" ht="249.75" thickBot="1">
      <c r="A2" s="212" t="s">
        <v>341</v>
      </c>
      <c r="B2" s="213" t="s">
        <v>18</v>
      </c>
      <c r="C2" s="7" t="s">
        <v>20</v>
      </c>
      <c r="D2" s="211"/>
      <c r="E2" s="122" t="s">
        <v>22</v>
      </c>
      <c r="F2" s="121" t="s">
        <v>24</v>
      </c>
      <c r="G2" s="122" t="s">
        <v>21</v>
      </c>
      <c r="H2" s="134" t="s">
        <v>23</v>
      </c>
      <c r="I2" s="26" t="s">
        <v>43</v>
      </c>
      <c r="J2" s="27" t="s">
        <v>31</v>
      </c>
      <c r="K2" s="27" t="s">
        <v>28</v>
      </c>
      <c r="L2" s="28" t="s">
        <v>29</v>
      </c>
      <c r="M2" s="122" t="s">
        <v>25</v>
      </c>
      <c r="N2" s="222" t="s">
        <v>38</v>
      </c>
      <c r="O2" s="25" t="s">
        <v>55</v>
      </c>
      <c r="P2" s="27" t="s">
        <v>30</v>
      </c>
      <c r="Q2" s="27"/>
      <c r="R2" s="27" t="s">
        <v>27</v>
      </c>
      <c r="S2" s="27" t="s">
        <v>32</v>
      </c>
      <c r="T2" s="24" t="s">
        <v>33</v>
      </c>
      <c r="U2" s="133" t="s">
        <v>35</v>
      </c>
      <c r="V2" s="222" t="s">
        <v>37</v>
      </c>
      <c r="W2" s="222" t="s">
        <v>39</v>
      </c>
      <c r="X2" s="395" t="s">
        <v>40</v>
      </c>
      <c r="Y2" s="24" t="s">
        <v>41</v>
      </c>
      <c r="Z2" s="26" t="s">
        <v>44</v>
      </c>
      <c r="AA2" s="26" t="s">
        <v>45</v>
      </c>
      <c r="AB2" s="26" t="s">
        <v>46</v>
      </c>
      <c r="AC2" s="26" t="s">
        <v>47</v>
      </c>
      <c r="AD2" s="26" t="s">
        <v>48</v>
      </c>
      <c r="AE2" s="26" t="s">
        <v>49</v>
      </c>
      <c r="AF2" s="26" t="s">
        <v>50</v>
      </c>
      <c r="AG2" s="26" t="s">
        <v>51</v>
      </c>
      <c r="AH2" s="25" t="s">
        <v>52</v>
      </c>
      <c r="AI2" s="25" t="s">
        <v>53</v>
      </c>
      <c r="AJ2" s="25" t="s">
        <v>54</v>
      </c>
      <c r="AK2" s="25" t="s">
        <v>56</v>
      </c>
      <c r="AL2" s="25" t="s">
        <v>57</v>
      </c>
      <c r="AM2" s="32" t="s">
        <v>58</v>
      </c>
      <c r="AN2" s="163"/>
      <c r="AO2" s="825" t="s">
        <v>366</v>
      </c>
      <c r="AQ2" s="1041"/>
      <c r="AR2" s="212" t="s">
        <v>341</v>
      </c>
      <c r="AS2" s="213" t="s">
        <v>18</v>
      </c>
      <c r="AT2" s="7" t="s">
        <v>20</v>
      </c>
      <c r="AU2" s="211"/>
      <c r="AV2" s="122" t="s">
        <v>22</v>
      </c>
      <c r="AW2" s="122" t="s">
        <v>21</v>
      </c>
      <c r="AX2" s="121" t="s">
        <v>24</v>
      </c>
      <c r="AY2" s="134" t="s">
        <v>23</v>
      </c>
      <c r="AZ2" s="222" t="s">
        <v>38</v>
      </c>
      <c r="BA2" s="27" t="s">
        <v>28</v>
      </c>
      <c r="BB2" s="122" t="s">
        <v>25</v>
      </c>
      <c r="BC2" s="28" t="s">
        <v>29</v>
      </c>
      <c r="BD2" s="27" t="s">
        <v>31</v>
      </c>
      <c r="BE2" s="222" t="s">
        <v>39</v>
      </c>
      <c r="BF2" s="25" t="s">
        <v>56</v>
      </c>
      <c r="BG2" s="24" t="s">
        <v>41</v>
      </c>
      <c r="BH2" s="24"/>
      <c r="BI2" s="27" t="s">
        <v>27</v>
      </c>
      <c r="BJ2" s="27" t="s">
        <v>30</v>
      </c>
      <c r="BK2" s="27" t="s">
        <v>32</v>
      </c>
      <c r="BL2" s="24" t="s">
        <v>33</v>
      </c>
      <c r="BM2" s="133" t="s">
        <v>35</v>
      </c>
      <c r="BN2" s="222" t="s">
        <v>37</v>
      </c>
      <c r="BO2" s="395" t="s">
        <v>40</v>
      </c>
      <c r="BP2" s="26" t="s">
        <v>43</v>
      </c>
      <c r="BQ2" s="26" t="s">
        <v>44</v>
      </c>
      <c r="BR2" s="26" t="s">
        <v>45</v>
      </c>
      <c r="BS2" s="26" t="s">
        <v>46</v>
      </c>
      <c r="BT2" s="26" t="s">
        <v>47</v>
      </c>
      <c r="BU2" s="26" t="s">
        <v>48</v>
      </c>
      <c r="BV2" s="26" t="s">
        <v>49</v>
      </c>
      <c r="BW2" s="26" t="s">
        <v>50</v>
      </c>
      <c r="BX2" s="26" t="s">
        <v>51</v>
      </c>
      <c r="BY2" s="25" t="s">
        <v>52</v>
      </c>
      <c r="BZ2" s="25" t="s">
        <v>53</v>
      </c>
      <c r="CA2" s="25" t="s">
        <v>54</v>
      </c>
      <c r="CB2" s="25" t="s">
        <v>55</v>
      </c>
      <c r="CC2" s="25" t="s">
        <v>57</v>
      </c>
      <c r="CD2" s="32" t="s">
        <v>58</v>
      </c>
    </row>
    <row r="3" spans="1:84" ht="42.6" customHeight="1">
      <c r="A3" s="237" t="s">
        <v>342</v>
      </c>
      <c r="B3" s="179"/>
      <c r="C3" s="181"/>
      <c r="D3" s="12"/>
      <c r="E3" s="142" t="s">
        <v>168</v>
      </c>
      <c r="F3" s="144" t="s">
        <v>168</v>
      </c>
      <c r="G3" s="142" t="s">
        <v>168</v>
      </c>
      <c r="H3" s="143" t="s">
        <v>168</v>
      </c>
      <c r="I3" s="153" t="s">
        <v>168</v>
      </c>
      <c r="J3" s="146" t="s">
        <v>168</v>
      </c>
      <c r="K3" s="146" t="s">
        <v>168</v>
      </c>
      <c r="L3" s="147" t="s">
        <v>168</v>
      </c>
      <c r="M3" s="142" t="s">
        <v>168</v>
      </c>
      <c r="N3" s="223" t="s">
        <v>168</v>
      </c>
      <c r="O3" s="154" t="s">
        <v>168</v>
      </c>
      <c r="P3" s="146" t="s">
        <v>168</v>
      </c>
      <c r="Q3" s="146"/>
      <c r="R3" s="146" t="s">
        <v>168</v>
      </c>
      <c r="S3" s="146" t="s">
        <v>168</v>
      </c>
      <c r="T3" s="148" t="s">
        <v>168</v>
      </c>
      <c r="U3" s="149" t="s">
        <v>168</v>
      </c>
      <c r="V3" s="223" t="s">
        <v>168</v>
      </c>
      <c r="W3" s="223" t="s">
        <v>168</v>
      </c>
      <c r="X3" s="148" t="s">
        <v>168</v>
      </c>
      <c r="Y3" s="148" t="s">
        <v>168</v>
      </c>
      <c r="Z3" s="153" t="s">
        <v>168</v>
      </c>
      <c r="AA3" s="153" t="s">
        <v>168</v>
      </c>
      <c r="AB3" s="153" t="s">
        <v>168</v>
      </c>
      <c r="AC3" s="153" t="s">
        <v>168</v>
      </c>
      <c r="AD3" s="153" t="s">
        <v>168</v>
      </c>
      <c r="AE3" s="153" t="s">
        <v>168</v>
      </c>
      <c r="AF3" s="153" t="s">
        <v>168</v>
      </c>
      <c r="AG3" s="153" t="s">
        <v>168</v>
      </c>
      <c r="AH3" s="154" t="s">
        <v>168</v>
      </c>
      <c r="AI3" s="154" t="s">
        <v>168</v>
      </c>
      <c r="AJ3" s="154" t="s">
        <v>168</v>
      </c>
      <c r="AK3" s="154" t="s">
        <v>168</v>
      </c>
      <c r="AL3" s="154" t="s">
        <v>168</v>
      </c>
      <c r="AM3" s="155" t="s">
        <v>168</v>
      </c>
      <c r="AN3" s="163"/>
      <c r="AO3" s="826" t="s">
        <v>168</v>
      </c>
      <c r="AQ3" s="1041"/>
      <c r="AR3" s="237" t="s">
        <v>342</v>
      </c>
      <c r="AS3" s="179"/>
      <c r="AT3" s="181"/>
      <c r="AU3" s="12"/>
      <c r="AV3" s="142" t="s">
        <v>168</v>
      </c>
      <c r="AW3" s="142" t="s">
        <v>168</v>
      </c>
      <c r="AX3" s="144" t="s">
        <v>168</v>
      </c>
      <c r="AY3" s="143" t="s">
        <v>168</v>
      </c>
      <c r="AZ3" s="223" t="s">
        <v>168</v>
      </c>
      <c r="BA3" s="146" t="s">
        <v>168</v>
      </c>
      <c r="BB3" s="142" t="s">
        <v>168</v>
      </c>
      <c r="BC3" s="147" t="s">
        <v>168</v>
      </c>
      <c r="BD3" s="146" t="s">
        <v>168</v>
      </c>
      <c r="BE3" s="223" t="s">
        <v>168</v>
      </c>
      <c r="BF3" s="154" t="s">
        <v>168</v>
      </c>
      <c r="BG3" s="148" t="s">
        <v>168</v>
      </c>
      <c r="BH3" s="148"/>
      <c r="BI3" s="146" t="s">
        <v>168</v>
      </c>
      <c r="BJ3" s="146" t="s">
        <v>168</v>
      </c>
      <c r="BK3" s="146" t="s">
        <v>168</v>
      </c>
      <c r="BL3" s="148" t="s">
        <v>168</v>
      </c>
      <c r="BM3" s="149" t="s">
        <v>168</v>
      </c>
      <c r="BN3" s="223" t="s">
        <v>168</v>
      </c>
      <c r="BO3" s="148" t="s">
        <v>168</v>
      </c>
      <c r="BP3" s="153" t="s">
        <v>168</v>
      </c>
      <c r="BQ3" s="153" t="s">
        <v>168</v>
      </c>
      <c r="BR3" s="153" t="s">
        <v>168</v>
      </c>
      <c r="BS3" s="153" t="s">
        <v>168</v>
      </c>
      <c r="BT3" s="153" t="s">
        <v>168</v>
      </c>
      <c r="BU3" s="153" t="s">
        <v>168</v>
      </c>
      <c r="BV3" s="153" t="s">
        <v>168</v>
      </c>
      <c r="BW3" s="153" t="s">
        <v>168</v>
      </c>
      <c r="BX3" s="153" t="s">
        <v>168</v>
      </c>
      <c r="BY3" s="154" t="s">
        <v>168</v>
      </c>
      <c r="BZ3" s="154" t="s">
        <v>168</v>
      </c>
      <c r="CA3" s="154" t="s">
        <v>168</v>
      </c>
      <c r="CB3" s="154" t="s">
        <v>168</v>
      </c>
      <c r="CC3" s="154" t="s">
        <v>168</v>
      </c>
      <c r="CD3" s="155" t="s">
        <v>168</v>
      </c>
    </row>
    <row r="4" spans="1:84" s="1" customFormat="1" ht="18">
      <c r="A4" s="288"/>
      <c r="B4" s="290" t="s">
        <v>74</v>
      </c>
      <c r="C4" s="452" t="s">
        <v>259</v>
      </c>
      <c r="E4" s="453">
        <v>1</v>
      </c>
      <c r="F4" s="453">
        <v>2</v>
      </c>
      <c r="G4" s="453">
        <v>3</v>
      </c>
      <c r="H4" s="453">
        <v>4</v>
      </c>
      <c r="I4" s="453">
        <v>5</v>
      </c>
      <c r="J4" s="453">
        <v>6</v>
      </c>
      <c r="K4" s="453">
        <v>7</v>
      </c>
      <c r="L4" s="453">
        <v>8</v>
      </c>
      <c r="M4" s="453">
        <v>9</v>
      </c>
      <c r="N4" s="453">
        <v>10</v>
      </c>
      <c r="O4" s="453">
        <v>11</v>
      </c>
      <c r="P4" s="453">
        <v>12</v>
      </c>
      <c r="Q4" s="453"/>
      <c r="R4" s="453"/>
      <c r="S4" s="453"/>
      <c r="T4" s="453"/>
      <c r="U4" s="453"/>
      <c r="V4" s="453"/>
      <c r="W4" s="453"/>
      <c r="X4" s="453"/>
      <c r="Y4" s="453"/>
      <c r="Z4" s="453"/>
      <c r="AA4" s="453"/>
      <c r="AB4" s="453"/>
      <c r="AC4" s="453"/>
      <c r="AD4" s="453"/>
      <c r="AE4" s="453"/>
      <c r="AF4" s="453"/>
      <c r="AG4" s="453"/>
      <c r="AH4" s="453"/>
      <c r="AI4" s="453"/>
      <c r="AJ4" s="453"/>
      <c r="AK4" s="453"/>
      <c r="AL4" s="453"/>
      <c r="AQ4" s="1042"/>
      <c r="AR4" s="460"/>
      <c r="AS4" s="291" t="s">
        <v>77</v>
      </c>
      <c r="AT4" s="453" t="s">
        <v>259</v>
      </c>
      <c r="AU4"/>
      <c r="AV4" s="453">
        <v>1</v>
      </c>
      <c r="AW4" s="453">
        <v>2</v>
      </c>
      <c r="AX4" s="453">
        <v>3</v>
      </c>
      <c r="AY4" s="453">
        <v>4</v>
      </c>
      <c r="AZ4" s="453">
        <v>5</v>
      </c>
      <c r="BA4" s="453">
        <v>6</v>
      </c>
      <c r="BB4" s="453">
        <v>7</v>
      </c>
      <c r="BC4" s="453">
        <v>8</v>
      </c>
      <c r="BD4" s="453">
        <v>9</v>
      </c>
      <c r="BE4" s="453">
        <v>10</v>
      </c>
      <c r="BF4" s="453">
        <v>11</v>
      </c>
      <c r="BG4" s="453">
        <v>12</v>
      </c>
      <c r="BH4" s="453"/>
      <c r="BI4" s="453"/>
      <c r="BJ4" s="453"/>
      <c r="BK4" s="453"/>
      <c r="BL4" s="453"/>
      <c r="BM4" s="453"/>
      <c r="BN4" s="453"/>
      <c r="BO4" s="453"/>
      <c r="BP4" s="453"/>
      <c r="BQ4" s="453"/>
      <c r="BR4" s="453"/>
      <c r="BS4" s="453"/>
      <c r="BT4" s="453"/>
      <c r="BU4" s="453"/>
      <c r="BV4" s="453"/>
      <c r="BW4" s="453"/>
      <c r="BX4" s="453"/>
      <c r="BY4" s="453"/>
      <c r="BZ4" s="453"/>
      <c r="CA4" s="453"/>
      <c r="CB4" s="453"/>
      <c r="CC4" s="453"/>
      <c r="CD4"/>
      <c r="CE4"/>
      <c r="CF4"/>
    </row>
    <row r="5" spans="1:84" ht="18">
      <c r="A5" s="457" t="s">
        <v>367</v>
      </c>
      <c r="B5" s="289">
        <v>2018</v>
      </c>
      <c r="C5" s="294" t="s">
        <v>206</v>
      </c>
      <c r="E5" s="300">
        <v>38.533333333333331</v>
      </c>
      <c r="F5" s="300">
        <v>0</v>
      </c>
      <c r="G5" s="300">
        <v>7.3666666666666663</v>
      </c>
      <c r="H5" s="296">
        <v>2.2000000000000002</v>
      </c>
      <c r="I5" s="296">
        <v>1.6625000000000001E-2</v>
      </c>
      <c r="J5" s="296">
        <v>2.583333333333333</v>
      </c>
      <c r="K5" s="296">
        <v>3.3333333333333333E-2</v>
      </c>
      <c r="L5" s="296">
        <v>0.25</v>
      </c>
      <c r="M5" s="296">
        <v>1.6666666666666666E-2</v>
      </c>
      <c r="N5" s="296">
        <v>0</v>
      </c>
      <c r="O5" s="296">
        <v>0.05</v>
      </c>
      <c r="P5" s="296">
        <v>0</v>
      </c>
      <c r="Q5" s="296"/>
      <c r="R5" s="296">
        <v>0</v>
      </c>
      <c r="S5" s="296">
        <v>0</v>
      </c>
      <c r="T5" s="296">
        <v>0</v>
      </c>
      <c r="U5" s="296">
        <v>0</v>
      </c>
      <c r="V5" s="296">
        <v>0</v>
      </c>
      <c r="W5" s="296">
        <v>0</v>
      </c>
      <c r="X5" s="296">
        <v>0</v>
      </c>
      <c r="Y5" s="296">
        <v>0</v>
      </c>
      <c r="Z5" s="296">
        <v>0</v>
      </c>
      <c r="AA5" s="296">
        <v>0</v>
      </c>
      <c r="AB5" s="296">
        <v>0</v>
      </c>
      <c r="AC5" s="296">
        <v>0</v>
      </c>
      <c r="AD5" s="296">
        <v>0</v>
      </c>
      <c r="AE5" s="296">
        <v>0</v>
      </c>
      <c r="AF5" s="296">
        <v>0</v>
      </c>
      <c r="AG5" s="296">
        <v>0</v>
      </c>
      <c r="AH5" s="296">
        <v>0</v>
      </c>
      <c r="AI5" s="296">
        <v>0</v>
      </c>
      <c r="AJ5" s="296">
        <v>0</v>
      </c>
      <c r="AK5" s="296">
        <v>0</v>
      </c>
      <c r="AL5" s="296">
        <v>1.6666666666666666E-2</v>
      </c>
      <c r="AM5" s="1044">
        <v>51.066624999999995</v>
      </c>
      <c r="AN5" s="1043">
        <f>SUM(E5:AL5)</f>
        <v>51.066624999999995</v>
      </c>
      <c r="AQ5" s="1041"/>
      <c r="AR5" s="457" t="s">
        <v>367</v>
      </c>
      <c r="AS5" s="289">
        <v>2018</v>
      </c>
      <c r="AT5" s="295" t="s">
        <v>206</v>
      </c>
      <c r="AV5" s="298">
        <v>169.89466530750937</v>
      </c>
      <c r="AW5" s="298">
        <v>78.15154604145431</v>
      </c>
      <c r="AX5" s="298">
        <v>3.3978933061501873</v>
      </c>
      <c r="AY5" s="298">
        <v>0</v>
      </c>
      <c r="AZ5" s="298">
        <v>0</v>
      </c>
      <c r="BA5" s="298">
        <v>0</v>
      </c>
      <c r="BB5" s="298">
        <v>33.97893306150187</v>
      </c>
      <c r="BC5" s="298">
        <v>0</v>
      </c>
      <c r="BD5" s="298">
        <v>10.193679918450561</v>
      </c>
      <c r="BE5" s="298">
        <v>0</v>
      </c>
      <c r="BF5" s="298">
        <v>0</v>
      </c>
      <c r="BG5" s="298">
        <v>0</v>
      </c>
      <c r="BH5" s="298"/>
      <c r="BI5" s="298">
        <v>0</v>
      </c>
      <c r="BJ5" s="298">
        <v>0</v>
      </c>
      <c r="BK5" s="298">
        <v>0</v>
      </c>
      <c r="BL5" s="298">
        <v>0</v>
      </c>
      <c r="BM5" s="298">
        <v>0</v>
      </c>
      <c r="BN5" s="298">
        <v>0</v>
      </c>
      <c r="BO5" s="298">
        <v>0</v>
      </c>
      <c r="BP5" s="298">
        <v>0</v>
      </c>
      <c r="BQ5" s="298">
        <v>0</v>
      </c>
      <c r="BR5" s="298">
        <v>0</v>
      </c>
      <c r="BS5" s="298">
        <v>0</v>
      </c>
      <c r="BT5" s="298">
        <v>0</v>
      </c>
      <c r="BU5" s="298">
        <v>0</v>
      </c>
      <c r="BV5" s="298">
        <v>0</v>
      </c>
      <c r="BW5" s="298">
        <v>0</v>
      </c>
      <c r="BX5" s="298">
        <v>0</v>
      </c>
      <c r="BY5" s="298">
        <v>0</v>
      </c>
      <c r="BZ5" s="298">
        <v>0</v>
      </c>
      <c r="CA5" s="298">
        <v>0</v>
      </c>
      <c r="CB5" s="298">
        <v>0</v>
      </c>
      <c r="CC5" s="298">
        <v>0</v>
      </c>
      <c r="CD5" s="823">
        <v>295.61671763506632</v>
      </c>
      <c r="CE5" s="1009">
        <f>SUM(AV5:CC5)</f>
        <v>295.61671763506632</v>
      </c>
    </row>
    <row r="6" spans="1:84" ht="20.25">
      <c r="A6" s="457" t="s">
        <v>367</v>
      </c>
      <c r="B6" s="289">
        <v>2019</v>
      </c>
      <c r="C6" s="294" t="s">
        <v>206</v>
      </c>
      <c r="E6" s="296">
        <v>0</v>
      </c>
      <c r="F6" s="296">
        <v>0</v>
      </c>
      <c r="G6" s="296">
        <v>0</v>
      </c>
      <c r="H6" s="296">
        <v>1.5333333333333332</v>
      </c>
      <c r="I6" s="296">
        <v>22.733333333333334</v>
      </c>
      <c r="J6" s="296">
        <v>0</v>
      </c>
      <c r="K6" s="296">
        <v>0</v>
      </c>
      <c r="L6" s="296">
        <v>0.13333333333333333</v>
      </c>
      <c r="M6" s="296">
        <v>0</v>
      </c>
      <c r="N6" s="296">
        <v>0</v>
      </c>
      <c r="O6" s="296">
        <v>0</v>
      </c>
      <c r="P6" s="296">
        <v>0</v>
      </c>
      <c r="Q6" s="296"/>
      <c r="R6" s="296">
        <v>0</v>
      </c>
      <c r="S6" s="296">
        <v>0</v>
      </c>
      <c r="T6" s="296">
        <v>0</v>
      </c>
      <c r="U6" s="296">
        <v>0</v>
      </c>
      <c r="V6" s="296">
        <v>0</v>
      </c>
      <c r="W6" s="296">
        <v>0</v>
      </c>
      <c r="X6" s="296">
        <v>0</v>
      </c>
      <c r="Y6" s="296">
        <v>0</v>
      </c>
      <c r="Z6" s="296">
        <v>0</v>
      </c>
      <c r="AA6" s="296">
        <v>0</v>
      </c>
      <c r="AB6" s="296">
        <v>0</v>
      </c>
      <c r="AC6" s="296">
        <v>0</v>
      </c>
      <c r="AD6" s="296">
        <v>0</v>
      </c>
      <c r="AE6" s="296">
        <v>0</v>
      </c>
      <c r="AF6" s="296">
        <v>6.6666666666666666E-2</v>
      </c>
      <c r="AG6" s="296">
        <v>0</v>
      </c>
      <c r="AH6" s="296">
        <v>0</v>
      </c>
      <c r="AI6" s="296">
        <v>0</v>
      </c>
      <c r="AJ6" s="296">
        <v>0</v>
      </c>
      <c r="AK6" s="296">
        <v>0</v>
      </c>
      <c r="AL6" s="296">
        <v>0</v>
      </c>
      <c r="AM6" s="1044">
        <v>24.466666666666669</v>
      </c>
      <c r="AN6" s="1043">
        <f>SUM(E6:AL6)</f>
        <v>24.466666666666665</v>
      </c>
      <c r="AO6" s="824">
        <f>AM5+AM6</f>
        <v>75.533291666666656</v>
      </c>
      <c r="AQ6" s="1041"/>
      <c r="AR6" s="460"/>
      <c r="AS6" s="289">
        <v>2019</v>
      </c>
      <c r="AT6" s="295" t="s">
        <v>206</v>
      </c>
      <c r="AV6" s="298">
        <v>0</v>
      </c>
      <c r="AW6" s="298">
        <v>10.98</v>
      </c>
      <c r="AX6" s="298">
        <v>0</v>
      </c>
      <c r="AY6" s="298">
        <v>0</v>
      </c>
      <c r="AZ6" s="298">
        <v>0</v>
      </c>
      <c r="BA6" s="298">
        <v>0</v>
      </c>
      <c r="BB6" s="298">
        <v>0</v>
      </c>
      <c r="BC6" s="298">
        <v>10.98</v>
      </c>
      <c r="BD6" s="298">
        <v>0</v>
      </c>
      <c r="BE6" s="298">
        <v>0</v>
      </c>
      <c r="BF6" s="298">
        <v>0</v>
      </c>
      <c r="BG6" s="298">
        <v>0</v>
      </c>
      <c r="BH6" s="298"/>
      <c r="BI6" s="298">
        <v>0</v>
      </c>
      <c r="BJ6" s="298">
        <v>0</v>
      </c>
      <c r="BK6" s="298">
        <v>0</v>
      </c>
      <c r="BL6" s="298">
        <v>0</v>
      </c>
      <c r="BM6" s="298">
        <v>0</v>
      </c>
      <c r="BN6" s="298">
        <v>0</v>
      </c>
      <c r="BO6" s="298">
        <v>0</v>
      </c>
      <c r="BP6" s="298">
        <v>21.96</v>
      </c>
      <c r="BQ6" s="298">
        <v>0</v>
      </c>
      <c r="BR6" s="298">
        <v>0</v>
      </c>
      <c r="BS6" s="298">
        <v>0</v>
      </c>
      <c r="BT6" s="298">
        <v>0</v>
      </c>
      <c r="BU6" s="298">
        <v>0</v>
      </c>
      <c r="BV6" s="298">
        <v>0</v>
      </c>
      <c r="BW6" s="298">
        <v>0</v>
      </c>
      <c r="BX6" s="298">
        <v>0</v>
      </c>
      <c r="BY6" s="298">
        <v>0</v>
      </c>
      <c r="BZ6" s="298">
        <v>0</v>
      </c>
      <c r="CA6" s="298">
        <v>0</v>
      </c>
      <c r="CB6" s="298">
        <v>0</v>
      </c>
      <c r="CC6" s="298">
        <v>0</v>
      </c>
      <c r="CD6" s="823">
        <v>43.92</v>
      </c>
      <c r="CE6" s="1009">
        <f>SUM(AV6:CC6)</f>
        <v>43.92</v>
      </c>
      <c r="CF6" s="824">
        <f>CD5+CD6</f>
        <v>339.53671763506634</v>
      </c>
    </row>
    <row r="7" spans="1:84" ht="18">
      <c r="A7" s="458"/>
      <c r="B7" s="299"/>
      <c r="C7" s="820"/>
      <c r="E7" s="292"/>
      <c r="F7" s="292"/>
      <c r="G7" s="292"/>
      <c r="H7" s="292"/>
      <c r="I7" s="292"/>
      <c r="J7" s="292"/>
      <c r="K7" s="292"/>
      <c r="L7" s="292"/>
      <c r="M7" s="292"/>
      <c r="N7" s="292"/>
      <c r="O7" s="292"/>
      <c r="P7" s="292"/>
      <c r="Q7" s="292"/>
      <c r="R7" s="292"/>
      <c r="S7" s="292"/>
      <c r="T7" s="292"/>
      <c r="U7" s="292"/>
      <c r="V7" s="292"/>
      <c r="W7" s="292"/>
      <c r="X7" s="292"/>
      <c r="Y7" s="292"/>
      <c r="Z7" s="292"/>
      <c r="AA7" s="292"/>
      <c r="AB7" s="292"/>
      <c r="AC7" s="292"/>
      <c r="AD7" s="292"/>
      <c r="AE7" s="292"/>
      <c r="AF7" s="292"/>
      <c r="AG7" s="292"/>
      <c r="AH7" s="292"/>
      <c r="AI7" s="292"/>
      <c r="AJ7" s="292"/>
      <c r="AK7" s="292"/>
      <c r="AL7" s="292"/>
      <c r="AM7" s="249"/>
      <c r="AQ7" s="1041"/>
      <c r="AR7" s="460"/>
      <c r="AS7" s="299"/>
      <c r="AT7" s="820"/>
      <c r="AV7" s="264"/>
      <c r="AW7" s="264"/>
      <c r="AX7" s="264"/>
      <c r="AY7" s="264"/>
      <c r="AZ7" s="264"/>
      <c r="BA7" s="264"/>
      <c r="BB7" s="264"/>
      <c r="BC7" s="264"/>
      <c r="BD7" s="264"/>
      <c r="BE7" s="264"/>
      <c r="BF7" s="264"/>
      <c r="BG7" s="264"/>
      <c r="BH7" s="264"/>
      <c r="BI7" s="264"/>
      <c r="BJ7" s="264"/>
      <c r="BK7" s="264"/>
      <c r="BL7" s="264"/>
      <c r="BM7" s="264"/>
      <c r="BN7" s="264"/>
      <c r="BO7" s="264"/>
      <c r="BP7" s="264"/>
      <c r="BQ7" s="264"/>
      <c r="BR7" s="264"/>
      <c r="BS7" s="264"/>
      <c r="BT7" s="264"/>
      <c r="BU7" s="264"/>
      <c r="BV7" s="264"/>
      <c r="BW7" s="264"/>
      <c r="BX7" s="264"/>
      <c r="BY7" s="264"/>
      <c r="BZ7" s="264"/>
      <c r="CA7" s="264"/>
      <c r="CB7" s="264"/>
      <c r="CC7" s="264"/>
      <c r="CE7" s="1"/>
    </row>
    <row r="8" spans="1:84" ht="18">
      <c r="A8" s="458"/>
      <c r="B8" s="299"/>
      <c r="C8" s="820"/>
      <c r="E8" s="292"/>
      <c r="F8" s="292"/>
      <c r="G8" s="292"/>
      <c r="H8" s="292"/>
      <c r="I8" s="292"/>
      <c r="J8" s="292"/>
      <c r="K8" s="292"/>
      <c r="L8" s="292"/>
      <c r="M8" s="292"/>
      <c r="N8" s="292"/>
      <c r="O8" s="292"/>
      <c r="P8" s="292"/>
      <c r="Q8" s="292"/>
      <c r="R8" s="292"/>
      <c r="S8" s="292"/>
      <c r="T8" s="292"/>
      <c r="U8" s="292"/>
      <c r="V8" s="292"/>
      <c r="W8" s="292"/>
      <c r="X8" s="292"/>
      <c r="Y8" s="292"/>
      <c r="Z8" s="292"/>
      <c r="AA8" s="292"/>
      <c r="AB8" s="292"/>
      <c r="AC8" s="292"/>
      <c r="AD8" s="292"/>
      <c r="AE8" s="292"/>
      <c r="AF8" s="292"/>
      <c r="AG8" s="292"/>
      <c r="AH8" s="292"/>
      <c r="AI8" s="292"/>
      <c r="AJ8" s="292"/>
      <c r="AK8" s="292"/>
      <c r="AL8" s="292"/>
      <c r="AM8" s="249"/>
      <c r="AQ8" s="1041"/>
      <c r="AR8" s="460"/>
      <c r="AS8" s="299"/>
      <c r="AT8" s="820"/>
      <c r="AV8" s="264"/>
      <c r="AW8" s="264"/>
      <c r="AX8" s="264"/>
      <c r="AY8" s="264"/>
      <c r="AZ8" s="264"/>
      <c r="BA8" s="264"/>
      <c r="BB8" s="264"/>
      <c r="BC8" s="264"/>
      <c r="BD8" s="264"/>
      <c r="BE8" s="264"/>
      <c r="BF8" s="264"/>
      <c r="BG8" s="264"/>
      <c r="BH8" s="264"/>
      <c r="BI8" s="264"/>
      <c r="BJ8" s="264"/>
      <c r="BK8" s="264"/>
      <c r="BL8" s="264"/>
      <c r="BM8" s="264"/>
      <c r="BN8" s="264"/>
      <c r="BO8" s="264"/>
      <c r="BP8" s="264"/>
      <c r="BQ8" s="264"/>
      <c r="BR8" s="264"/>
      <c r="BS8" s="264"/>
      <c r="BT8" s="264"/>
      <c r="BU8" s="264"/>
      <c r="BV8" s="264"/>
      <c r="BW8" s="264"/>
      <c r="BX8" s="264"/>
      <c r="BY8" s="264"/>
      <c r="BZ8" s="264"/>
      <c r="CA8" s="264"/>
      <c r="CB8" s="264"/>
      <c r="CC8" s="264"/>
      <c r="CE8" s="1"/>
    </row>
    <row r="9" spans="1:84" ht="15.75">
      <c r="A9" s="460"/>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49"/>
      <c r="AQ9" s="1041"/>
      <c r="AR9" s="460"/>
      <c r="AV9" s="264"/>
      <c r="AW9" s="264"/>
      <c r="AX9" s="264"/>
      <c r="AY9" s="264"/>
      <c r="AZ9" s="264"/>
      <c r="BA9" s="264"/>
      <c r="BB9" s="264"/>
      <c r="BC9" s="264"/>
      <c r="BD9" s="264"/>
      <c r="BE9" s="264"/>
      <c r="BF9" s="264"/>
      <c r="BG9" s="264"/>
      <c r="BH9" s="264"/>
      <c r="BI9" s="264"/>
      <c r="BJ9" s="264"/>
      <c r="BK9" s="264"/>
      <c r="BL9" s="264"/>
      <c r="BM9" s="264"/>
      <c r="BN9" s="264"/>
      <c r="BO9" s="264"/>
      <c r="BP9" s="264"/>
      <c r="BQ9" s="264"/>
      <c r="BR9" s="264"/>
      <c r="BS9" s="264"/>
      <c r="BT9" s="264"/>
      <c r="BU9" s="264"/>
      <c r="BV9" s="264"/>
      <c r="BW9" s="264"/>
      <c r="BX9" s="264"/>
      <c r="BY9" s="264"/>
      <c r="BZ9" s="264"/>
      <c r="CA9" s="264"/>
      <c r="CB9" s="264"/>
      <c r="CC9" s="264"/>
      <c r="CE9" s="1"/>
    </row>
    <row r="10" spans="1:84" ht="18">
      <c r="A10" s="457" t="s">
        <v>368</v>
      </c>
      <c r="B10" s="289">
        <v>2018</v>
      </c>
      <c r="C10" s="294" t="s">
        <v>206</v>
      </c>
      <c r="E10" s="300">
        <v>24.521212121212116</v>
      </c>
      <c r="F10" s="300">
        <v>3.6363636363636369E-2</v>
      </c>
      <c r="G10" s="300">
        <v>5.5515151515151508</v>
      </c>
      <c r="H10" s="296">
        <v>43.381818181818183</v>
      </c>
      <c r="I10" s="296">
        <v>0</v>
      </c>
      <c r="J10" s="296">
        <v>0.25454545454545452</v>
      </c>
      <c r="K10" s="296">
        <v>0.23030303030303029</v>
      </c>
      <c r="L10" s="296">
        <v>0.18181818181818182</v>
      </c>
      <c r="M10" s="296">
        <v>0</v>
      </c>
      <c r="N10" s="296">
        <v>0</v>
      </c>
      <c r="O10" s="296">
        <v>0</v>
      </c>
      <c r="P10" s="296">
        <v>0</v>
      </c>
      <c r="Q10" s="296"/>
      <c r="R10" s="296">
        <v>8.4848484848484854E-2</v>
      </c>
      <c r="S10" s="296">
        <v>0</v>
      </c>
      <c r="T10" s="296">
        <v>0</v>
      </c>
      <c r="U10" s="296">
        <v>0</v>
      </c>
      <c r="V10" s="296">
        <v>0</v>
      </c>
      <c r="W10" s="296">
        <v>0</v>
      </c>
      <c r="X10" s="296">
        <v>0</v>
      </c>
      <c r="Y10" s="296">
        <v>0</v>
      </c>
      <c r="Z10" s="296">
        <v>0</v>
      </c>
      <c r="AA10" s="296">
        <v>0</v>
      </c>
      <c r="AB10" s="296">
        <v>0</v>
      </c>
      <c r="AC10" s="296">
        <v>0</v>
      </c>
      <c r="AD10" s="296">
        <v>0</v>
      </c>
      <c r="AE10" s="296">
        <v>0</v>
      </c>
      <c r="AF10" s="296">
        <v>0</v>
      </c>
      <c r="AG10" s="296">
        <v>0</v>
      </c>
      <c r="AH10" s="296">
        <v>0</v>
      </c>
      <c r="AI10" s="296">
        <v>1.2090909090909091E-2</v>
      </c>
      <c r="AJ10" s="296">
        <v>0</v>
      </c>
      <c r="AK10" s="296">
        <v>0</v>
      </c>
      <c r="AL10" s="296">
        <v>0</v>
      </c>
      <c r="AM10" s="1044">
        <v>74.25451515151515</v>
      </c>
      <c r="AN10" s="1043">
        <f t="shared" ref="AN10:AN11" si="0">SUM(E10:AL10)</f>
        <v>74.25451515151515</v>
      </c>
      <c r="AQ10" s="1041"/>
      <c r="AR10" s="457" t="s">
        <v>368</v>
      </c>
      <c r="AS10" s="289">
        <v>2018</v>
      </c>
      <c r="AT10" s="295" t="s">
        <v>206</v>
      </c>
      <c r="AV10" s="298">
        <v>3544.8521916411828</v>
      </c>
      <c r="AW10" s="298">
        <v>300.71355759429156</v>
      </c>
      <c r="AX10" s="298">
        <v>0</v>
      </c>
      <c r="AY10" s="298">
        <v>1047.4006116207952</v>
      </c>
      <c r="AZ10" s="298">
        <v>0</v>
      </c>
      <c r="BA10" s="298">
        <v>10.193679918450561</v>
      </c>
      <c r="BB10" s="298">
        <v>0</v>
      </c>
      <c r="BC10" s="298">
        <v>30.581039755351682</v>
      </c>
      <c r="BD10" s="298">
        <v>7.6452599388379205</v>
      </c>
      <c r="BE10" s="298">
        <v>0</v>
      </c>
      <c r="BF10" s="298">
        <v>0</v>
      </c>
      <c r="BG10" s="298">
        <v>0</v>
      </c>
      <c r="BH10" s="298"/>
      <c r="BI10" s="298">
        <v>0</v>
      </c>
      <c r="BJ10" s="298">
        <v>0</v>
      </c>
      <c r="BK10" s="298">
        <v>0</v>
      </c>
      <c r="BL10" s="298">
        <v>0</v>
      </c>
      <c r="BM10" s="298">
        <v>0</v>
      </c>
      <c r="BN10" s="298">
        <v>0</v>
      </c>
      <c r="BO10" s="298">
        <v>0</v>
      </c>
      <c r="BP10" s="298">
        <v>0</v>
      </c>
      <c r="BQ10" s="298">
        <v>0</v>
      </c>
      <c r="BR10" s="298">
        <v>0</v>
      </c>
      <c r="BS10" s="298">
        <v>0</v>
      </c>
      <c r="BT10" s="298">
        <v>0</v>
      </c>
      <c r="BU10" s="298">
        <v>0</v>
      </c>
      <c r="BV10" s="298">
        <v>0</v>
      </c>
      <c r="BW10" s="298">
        <v>0</v>
      </c>
      <c r="BX10" s="298">
        <v>0</v>
      </c>
      <c r="BY10" s="298">
        <v>0</v>
      </c>
      <c r="BZ10" s="298">
        <v>0</v>
      </c>
      <c r="CA10" s="298">
        <v>0</v>
      </c>
      <c r="CB10" s="298">
        <v>0</v>
      </c>
      <c r="CC10" s="298">
        <v>0</v>
      </c>
      <c r="CD10" s="823">
        <v>4941.3863404689091</v>
      </c>
      <c r="CE10" s="1009">
        <f t="shared" ref="CE10:CE11" si="1">SUM(AV10:CC10)</f>
        <v>4941.3863404689091</v>
      </c>
    </row>
    <row r="11" spans="1:84" ht="20.25">
      <c r="A11" s="459"/>
      <c r="B11" s="289">
        <v>2019</v>
      </c>
      <c r="C11" s="294" t="s">
        <v>206</v>
      </c>
      <c r="E11" s="300">
        <v>2.1333333333333333</v>
      </c>
      <c r="F11" s="300">
        <v>0</v>
      </c>
      <c r="G11" s="300">
        <v>1.2078431372549019</v>
      </c>
      <c r="H11" s="296">
        <v>6.0078431372549019</v>
      </c>
      <c r="I11" s="296">
        <v>0</v>
      </c>
      <c r="J11" s="296">
        <v>0</v>
      </c>
      <c r="K11" s="296">
        <v>2.3529411764705882E-2</v>
      </c>
      <c r="L11" s="296">
        <v>7.8431372549019607E-3</v>
      </c>
      <c r="M11" s="296">
        <v>0.25882352941176467</v>
      </c>
      <c r="N11" s="296">
        <v>7.8431372549019607E-3</v>
      </c>
      <c r="O11" s="296">
        <v>0</v>
      </c>
      <c r="P11" s="296">
        <v>0</v>
      </c>
      <c r="Q11" s="296"/>
      <c r="R11" s="296">
        <v>0</v>
      </c>
      <c r="S11" s="296">
        <v>0</v>
      </c>
      <c r="T11" s="296">
        <v>7.8431372549019607E-3</v>
      </c>
      <c r="U11" s="296">
        <v>0</v>
      </c>
      <c r="V11" s="296">
        <v>7.8431372549019607E-3</v>
      </c>
      <c r="W11" s="296">
        <v>0</v>
      </c>
      <c r="X11" s="296">
        <v>0</v>
      </c>
      <c r="Y11" s="296">
        <v>0</v>
      </c>
      <c r="Z11" s="296">
        <v>0</v>
      </c>
      <c r="AA11" s="296">
        <v>0</v>
      </c>
      <c r="AB11" s="296">
        <v>0</v>
      </c>
      <c r="AC11" s="296">
        <v>0</v>
      </c>
      <c r="AD11" s="296">
        <v>0</v>
      </c>
      <c r="AE11" s="296">
        <v>0</v>
      </c>
      <c r="AF11" s="296">
        <v>0</v>
      </c>
      <c r="AG11" s="296">
        <v>0</v>
      </c>
      <c r="AH11" s="296">
        <v>0</v>
      </c>
      <c r="AI11" s="296">
        <v>0</v>
      </c>
      <c r="AJ11" s="296">
        <v>0</v>
      </c>
      <c r="AK11" s="296">
        <v>0</v>
      </c>
      <c r="AL11" s="296">
        <v>0</v>
      </c>
      <c r="AM11" s="1044">
        <v>9.0066666666666624</v>
      </c>
      <c r="AN11" s="1043">
        <f t="shared" si="0"/>
        <v>9.6627450980392133</v>
      </c>
      <c r="AO11" s="824">
        <f>AM10+AM11</f>
        <v>83.261181818181811</v>
      </c>
      <c r="AQ11" s="1041"/>
      <c r="AR11" s="460"/>
      <c r="AS11" s="289">
        <v>2019</v>
      </c>
      <c r="AT11" s="295" t="s">
        <v>206</v>
      </c>
      <c r="AV11" s="298">
        <v>98.820000000000007</v>
      </c>
      <c r="AW11" s="298">
        <v>216.46285714285713</v>
      </c>
      <c r="AX11" s="298">
        <v>0</v>
      </c>
      <c r="AY11" s="298">
        <v>3.1371428571428575</v>
      </c>
      <c r="AZ11" s="298">
        <v>134.89714285714288</v>
      </c>
      <c r="BA11" s="298">
        <v>0</v>
      </c>
      <c r="BB11" s="298">
        <v>1.5685714285714287</v>
      </c>
      <c r="BC11" s="298">
        <v>0</v>
      </c>
      <c r="BD11" s="298">
        <v>0</v>
      </c>
      <c r="BE11" s="298">
        <v>18.822857142857142</v>
      </c>
      <c r="BF11" s="298">
        <v>0</v>
      </c>
      <c r="BG11" s="298">
        <v>0</v>
      </c>
      <c r="BH11" s="298"/>
      <c r="BI11" s="298">
        <v>0</v>
      </c>
      <c r="BJ11" s="298">
        <v>0</v>
      </c>
      <c r="BK11" s="298">
        <v>0</v>
      </c>
      <c r="BL11" s="298">
        <v>0</v>
      </c>
      <c r="BM11" s="298">
        <v>0</v>
      </c>
      <c r="BN11" s="298">
        <v>1.5685714285714287</v>
      </c>
      <c r="BO11" s="298">
        <v>0</v>
      </c>
      <c r="BP11" s="298">
        <v>1.5685714285714287</v>
      </c>
      <c r="BQ11" s="298">
        <v>0</v>
      </c>
      <c r="BR11" s="298">
        <v>0</v>
      </c>
      <c r="BS11" s="298">
        <v>0</v>
      </c>
      <c r="BT11" s="298">
        <v>0</v>
      </c>
      <c r="BU11" s="298">
        <v>0</v>
      </c>
      <c r="BV11" s="298">
        <v>0</v>
      </c>
      <c r="BW11" s="298">
        <v>0</v>
      </c>
      <c r="BX11" s="298">
        <v>0</v>
      </c>
      <c r="BY11" s="298">
        <v>0</v>
      </c>
      <c r="BZ11" s="298">
        <v>0</v>
      </c>
      <c r="CA11" s="298">
        <v>0</v>
      </c>
      <c r="CB11" s="298">
        <v>0</v>
      </c>
      <c r="CC11" s="298">
        <v>0</v>
      </c>
      <c r="CD11" s="823">
        <v>476.84571428571434</v>
      </c>
      <c r="CE11" s="1009">
        <f t="shared" si="1"/>
        <v>476.84571428571434</v>
      </c>
      <c r="CF11" s="824">
        <f>CD10+CD11</f>
        <v>5418.2320547546233</v>
      </c>
    </row>
    <row r="12" spans="1:84" ht="18">
      <c r="A12" s="459"/>
      <c r="B12" s="299"/>
      <c r="C12" s="820"/>
      <c r="E12" s="292"/>
      <c r="F12" s="292"/>
      <c r="G12" s="293"/>
      <c r="H12" s="292"/>
      <c r="I12" s="292"/>
      <c r="J12" s="292"/>
      <c r="K12" s="292"/>
      <c r="L12" s="292"/>
      <c r="M12" s="292"/>
      <c r="N12" s="292"/>
      <c r="O12" s="292"/>
      <c r="P12" s="292"/>
      <c r="Q12" s="292"/>
      <c r="R12" s="292"/>
      <c r="S12" s="292"/>
      <c r="T12" s="292"/>
      <c r="U12" s="292"/>
      <c r="V12" s="292"/>
      <c r="W12" s="292"/>
      <c r="X12" s="292"/>
      <c r="Y12" s="292"/>
      <c r="Z12" s="292"/>
      <c r="AA12" s="293"/>
      <c r="AB12" s="292"/>
      <c r="AC12" s="293"/>
      <c r="AD12" s="292"/>
      <c r="AE12" s="293"/>
      <c r="AF12" s="293"/>
      <c r="AG12" s="292"/>
      <c r="AH12" s="292"/>
      <c r="AI12" s="292"/>
      <c r="AJ12" s="292"/>
      <c r="AK12" s="292"/>
      <c r="AL12" s="292"/>
      <c r="AM12" s="249"/>
      <c r="AQ12" s="1041"/>
      <c r="AR12" s="460"/>
      <c r="AS12" s="299"/>
      <c r="AT12" s="820"/>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E12" s="1"/>
    </row>
    <row r="13" spans="1:84" ht="18">
      <c r="A13" s="459"/>
      <c r="B13" s="299"/>
      <c r="C13" s="820"/>
      <c r="E13" s="292"/>
      <c r="F13" s="292"/>
      <c r="G13" s="293"/>
      <c r="H13" s="292"/>
      <c r="I13" s="292"/>
      <c r="J13" s="292"/>
      <c r="K13" s="292"/>
      <c r="L13" s="292"/>
      <c r="M13" s="292"/>
      <c r="N13" s="292"/>
      <c r="O13" s="292"/>
      <c r="P13" s="292"/>
      <c r="Q13" s="292"/>
      <c r="R13" s="292"/>
      <c r="S13" s="292"/>
      <c r="T13" s="292"/>
      <c r="U13" s="292"/>
      <c r="V13" s="292"/>
      <c r="W13" s="292"/>
      <c r="X13" s="292"/>
      <c r="Y13" s="292"/>
      <c r="Z13" s="292"/>
      <c r="AA13" s="293"/>
      <c r="AB13" s="292"/>
      <c r="AC13" s="293"/>
      <c r="AD13" s="292"/>
      <c r="AE13" s="293"/>
      <c r="AF13" s="293"/>
      <c r="AG13" s="292"/>
      <c r="AH13" s="292"/>
      <c r="AI13" s="292"/>
      <c r="AJ13" s="292"/>
      <c r="AK13" s="292"/>
      <c r="AL13" s="292"/>
      <c r="AM13" s="249"/>
      <c r="AQ13" s="1041"/>
      <c r="AR13" s="460"/>
      <c r="AS13" s="299"/>
      <c r="AT13" s="820"/>
      <c r="AV13" s="264"/>
      <c r="AW13" s="264"/>
      <c r="AX13" s="264"/>
      <c r="AY13" s="264"/>
      <c r="AZ13" s="264"/>
      <c r="BA13" s="264"/>
      <c r="BB13" s="264"/>
      <c r="BC13" s="264"/>
      <c r="BD13" s="264"/>
      <c r="BE13" s="264"/>
      <c r="BF13" s="264"/>
      <c r="BG13" s="264"/>
      <c r="BH13" s="264"/>
      <c r="BI13" s="264"/>
      <c r="BJ13" s="264"/>
      <c r="BK13" s="264"/>
      <c r="BL13" s="264"/>
      <c r="BM13" s="264"/>
      <c r="BN13" s="264"/>
      <c r="BO13" s="264"/>
      <c r="BP13" s="264"/>
      <c r="BQ13" s="264"/>
      <c r="BR13" s="264"/>
      <c r="BS13" s="264"/>
      <c r="BT13" s="264"/>
      <c r="BU13" s="264"/>
      <c r="BV13" s="264"/>
      <c r="BW13" s="264"/>
      <c r="BX13" s="264"/>
      <c r="BY13" s="264"/>
      <c r="BZ13" s="264"/>
      <c r="CA13" s="264"/>
      <c r="CB13" s="264"/>
      <c r="CC13" s="264"/>
      <c r="CE13" s="1"/>
    </row>
    <row r="14" spans="1:84" ht="15.75">
      <c r="A14" s="460"/>
      <c r="E14" s="292"/>
      <c r="F14" s="292"/>
      <c r="G14" s="292"/>
      <c r="H14" s="292"/>
      <c r="I14" s="292"/>
      <c r="J14" s="292"/>
      <c r="K14" s="292"/>
      <c r="L14" s="292"/>
      <c r="M14" s="292"/>
      <c r="N14" s="292"/>
      <c r="O14" s="292"/>
      <c r="P14" s="292"/>
      <c r="Q14" s="292"/>
      <c r="R14" s="292"/>
      <c r="S14" s="292"/>
      <c r="T14" s="292"/>
      <c r="U14" s="292"/>
      <c r="V14" s="292"/>
      <c r="W14" s="292"/>
      <c r="X14" s="292"/>
      <c r="Y14" s="292"/>
      <c r="Z14" s="292"/>
      <c r="AA14" s="292"/>
      <c r="AB14" s="292"/>
      <c r="AC14" s="292"/>
      <c r="AD14" s="292"/>
      <c r="AE14" s="292"/>
      <c r="AF14" s="292"/>
      <c r="AG14" s="292"/>
      <c r="AH14" s="292"/>
      <c r="AI14" s="292"/>
      <c r="AJ14" s="292"/>
      <c r="AK14" s="292"/>
      <c r="AL14" s="292"/>
      <c r="AM14" s="249"/>
      <c r="AQ14" s="1041"/>
      <c r="AR14" s="460"/>
      <c r="AV14" s="264"/>
      <c r="AW14" s="264"/>
      <c r="AX14" s="264"/>
      <c r="AY14" s="264"/>
      <c r="AZ14" s="264"/>
      <c r="BA14" s="264"/>
      <c r="BB14" s="264"/>
      <c r="BC14" s="264"/>
      <c r="BD14" s="264"/>
      <c r="BE14" s="264"/>
      <c r="BF14" s="264"/>
      <c r="BG14" s="264"/>
      <c r="BH14" s="264"/>
      <c r="BI14" s="264"/>
      <c r="BJ14" s="264"/>
      <c r="BK14" s="264"/>
      <c r="BL14" s="264"/>
      <c r="BM14" s="264"/>
      <c r="BN14" s="264"/>
      <c r="BO14" s="264"/>
      <c r="BP14" s="264"/>
      <c r="BQ14" s="264"/>
      <c r="BR14" s="264"/>
      <c r="BS14" s="264"/>
      <c r="BT14" s="264"/>
      <c r="BU14" s="264"/>
      <c r="BV14" s="264"/>
      <c r="BW14" s="264"/>
      <c r="BX14" s="264"/>
      <c r="BY14" s="264"/>
      <c r="BZ14" s="264"/>
      <c r="CA14" s="264"/>
      <c r="CB14" s="264"/>
      <c r="CC14" s="264"/>
      <c r="CE14" s="1"/>
    </row>
    <row r="15" spans="1:84" ht="18">
      <c r="A15" s="457" t="s">
        <v>369</v>
      </c>
      <c r="B15" s="289">
        <v>2018</v>
      </c>
      <c r="C15" s="294" t="s">
        <v>206</v>
      </c>
      <c r="E15" s="297">
        <v>73.466666666666669</v>
      </c>
      <c r="F15" s="1045">
        <v>0.05</v>
      </c>
      <c r="G15" s="297">
        <v>15.483333333333334</v>
      </c>
      <c r="H15" s="296">
        <v>3.85</v>
      </c>
      <c r="I15" s="296">
        <v>0</v>
      </c>
      <c r="J15" s="296">
        <v>0</v>
      </c>
      <c r="K15" s="296">
        <v>0.13333333333333333</v>
      </c>
      <c r="L15" s="296">
        <v>0</v>
      </c>
      <c r="M15" s="296">
        <v>0.21666666666666667</v>
      </c>
      <c r="N15" s="296">
        <v>0</v>
      </c>
      <c r="O15" s="296">
        <v>0</v>
      </c>
      <c r="P15" s="296">
        <v>0.6333333333333333</v>
      </c>
      <c r="Q15" s="296"/>
      <c r="R15" s="296">
        <v>0.13333333333333333</v>
      </c>
      <c r="S15" s="296">
        <v>0</v>
      </c>
      <c r="T15" s="296">
        <v>0</v>
      </c>
      <c r="U15" s="296">
        <v>3.7499999999999999E-2</v>
      </c>
      <c r="V15" s="296">
        <v>0</v>
      </c>
      <c r="W15" s="296">
        <v>0</v>
      </c>
      <c r="X15" s="296">
        <v>0</v>
      </c>
      <c r="Y15" s="296">
        <v>0</v>
      </c>
      <c r="Z15" s="296">
        <v>0</v>
      </c>
      <c r="AA15" s="296">
        <v>0</v>
      </c>
      <c r="AB15" s="296">
        <v>0</v>
      </c>
      <c r="AC15" s="296">
        <v>0</v>
      </c>
      <c r="AD15" s="296">
        <v>0</v>
      </c>
      <c r="AE15" s="296">
        <v>0</v>
      </c>
      <c r="AF15" s="296">
        <v>0</v>
      </c>
      <c r="AG15" s="296">
        <v>0</v>
      </c>
      <c r="AH15" s="296">
        <v>0</v>
      </c>
      <c r="AI15" s="296">
        <v>0</v>
      </c>
      <c r="AJ15" s="296">
        <v>0</v>
      </c>
      <c r="AK15" s="296">
        <v>0</v>
      </c>
      <c r="AL15" s="296">
        <v>0</v>
      </c>
      <c r="AM15" s="1044">
        <v>94.004166666666677</v>
      </c>
      <c r="AN15" s="1043">
        <f t="shared" ref="AN15:AN16" si="2">SUM(E15:AL15)</f>
        <v>94.004166666666677</v>
      </c>
      <c r="AQ15" s="1041"/>
      <c r="AR15" s="457" t="s">
        <v>369</v>
      </c>
      <c r="AS15" s="289">
        <v>2018</v>
      </c>
      <c r="AT15" s="295" t="s">
        <v>206</v>
      </c>
      <c r="AV15" s="298">
        <v>2921.508664627931</v>
      </c>
      <c r="AW15" s="298">
        <v>464.83180428134557</v>
      </c>
      <c r="AX15" s="298">
        <v>4.0774719673802249</v>
      </c>
      <c r="AY15" s="298">
        <v>4.0774719673802249</v>
      </c>
      <c r="AZ15" s="298">
        <v>0</v>
      </c>
      <c r="BA15" s="298">
        <v>56.065239551478086</v>
      </c>
      <c r="BB15" s="298">
        <v>0</v>
      </c>
      <c r="BC15" s="298">
        <v>15.290519877675843</v>
      </c>
      <c r="BD15" s="298">
        <v>0</v>
      </c>
      <c r="BE15" s="298">
        <v>0</v>
      </c>
      <c r="BF15" s="298">
        <v>0</v>
      </c>
      <c r="BG15" s="298">
        <v>0</v>
      </c>
      <c r="BH15" s="298"/>
      <c r="BI15" s="298">
        <v>0</v>
      </c>
      <c r="BJ15" s="298">
        <v>0</v>
      </c>
      <c r="BK15" s="298">
        <v>0</v>
      </c>
      <c r="BL15" s="298">
        <v>1.0193679918450562</v>
      </c>
      <c r="BM15" s="298">
        <v>0</v>
      </c>
      <c r="BN15" s="298">
        <v>0</v>
      </c>
      <c r="BO15" s="298">
        <v>0</v>
      </c>
      <c r="BP15" s="298">
        <v>0</v>
      </c>
      <c r="BQ15" s="298">
        <v>0</v>
      </c>
      <c r="BR15" s="298">
        <v>0</v>
      </c>
      <c r="BS15" s="298">
        <v>0</v>
      </c>
      <c r="BT15" s="298">
        <v>0</v>
      </c>
      <c r="BU15" s="298">
        <v>0</v>
      </c>
      <c r="BV15" s="298">
        <v>0</v>
      </c>
      <c r="BW15" s="298">
        <v>0</v>
      </c>
      <c r="BX15" s="298">
        <v>0</v>
      </c>
      <c r="BY15" s="298">
        <v>0</v>
      </c>
      <c r="BZ15" s="298">
        <v>0</v>
      </c>
      <c r="CA15" s="298">
        <v>0</v>
      </c>
      <c r="CB15" s="298">
        <v>0</v>
      </c>
      <c r="CC15" s="298">
        <v>0</v>
      </c>
      <c r="CD15" s="823">
        <v>3466.8705402650357</v>
      </c>
      <c r="CE15" s="1009">
        <f t="shared" ref="CE15:CE16" si="3">SUM(AV15:CC15)</f>
        <v>3466.8705402650357</v>
      </c>
    </row>
    <row r="16" spans="1:84" ht="20.25">
      <c r="A16" s="460"/>
      <c r="B16" s="289">
        <v>2019</v>
      </c>
      <c r="C16" s="294" t="s">
        <v>206</v>
      </c>
      <c r="E16" s="300">
        <v>23.759999999999998</v>
      </c>
      <c r="F16" s="1045">
        <v>1.3333333333333332E-2</v>
      </c>
      <c r="G16" s="300">
        <v>2.2400000000000002</v>
      </c>
      <c r="H16" s="296">
        <v>8.0400000000000009</v>
      </c>
      <c r="I16" s="296">
        <v>0</v>
      </c>
      <c r="J16" s="296">
        <v>0.02</v>
      </c>
      <c r="K16" s="296">
        <v>0.76</v>
      </c>
      <c r="L16" s="296">
        <v>0.04</v>
      </c>
      <c r="M16" s="296">
        <v>3.333333333333334E-2</v>
      </c>
      <c r="N16" s="296">
        <v>0</v>
      </c>
      <c r="O16" s="296">
        <v>3.333333333333334E-2</v>
      </c>
      <c r="P16" s="296">
        <v>0.02</v>
      </c>
      <c r="Q16" s="296"/>
      <c r="R16" s="296">
        <v>0</v>
      </c>
      <c r="S16" s="296">
        <v>6.6666666666666662E-3</v>
      </c>
      <c r="T16" s="296">
        <v>2.6666666666666665E-2</v>
      </c>
      <c r="U16" s="296">
        <v>0</v>
      </c>
      <c r="V16" s="296">
        <v>6.6666666666666662E-3</v>
      </c>
      <c r="W16" s="296">
        <v>0</v>
      </c>
      <c r="X16" s="296">
        <v>0</v>
      </c>
      <c r="Y16" s="296">
        <v>0</v>
      </c>
      <c r="Z16" s="296">
        <v>0</v>
      </c>
      <c r="AA16" s="296">
        <v>0</v>
      </c>
      <c r="AB16" s="296">
        <v>0</v>
      </c>
      <c r="AC16" s="296">
        <v>0</v>
      </c>
      <c r="AD16" s="296">
        <v>0</v>
      </c>
      <c r="AE16" s="296">
        <v>6.6666666666666662E-3</v>
      </c>
      <c r="AF16" s="296">
        <v>0</v>
      </c>
      <c r="AG16" s="296">
        <v>0</v>
      </c>
      <c r="AH16" s="296">
        <v>0</v>
      </c>
      <c r="AI16" s="296">
        <v>0.04</v>
      </c>
      <c r="AJ16" s="296">
        <v>0</v>
      </c>
      <c r="AK16" s="296">
        <v>0</v>
      </c>
      <c r="AL16" s="296">
        <v>0</v>
      </c>
      <c r="AM16" s="1044">
        <v>35.046666666666667</v>
      </c>
      <c r="AN16" s="1043">
        <f t="shared" si="2"/>
        <v>35.04666666666666</v>
      </c>
      <c r="AO16" s="824">
        <f>AM15+AM16</f>
        <v>129.05083333333334</v>
      </c>
      <c r="AQ16" s="1041"/>
      <c r="AR16" s="460"/>
      <c r="AS16" s="289">
        <v>2019</v>
      </c>
      <c r="AT16" s="295" t="s">
        <v>206</v>
      </c>
      <c r="AV16" s="298">
        <v>186.66</v>
      </c>
      <c r="AW16" s="298">
        <v>401.4562499999999</v>
      </c>
      <c r="AX16" s="298">
        <v>21.27375</v>
      </c>
      <c r="AY16" s="298">
        <v>6.8625000000000007</v>
      </c>
      <c r="AZ16" s="298">
        <v>180.48375000000001</v>
      </c>
      <c r="BA16" s="298">
        <v>7.5487500000000001</v>
      </c>
      <c r="BB16" s="298">
        <v>31.567500000000003</v>
      </c>
      <c r="BC16" s="298">
        <v>2.0587499999999999</v>
      </c>
      <c r="BD16" s="298">
        <v>18.528749999999999</v>
      </c>
      <c r="BE16" s="298">
        <v>4.1175000000000006</v>
      </c>
      <c r="BF16" s="298">
        <v>0</v>
      </c>
      <c r="BG16" s="298">
        <v>0</v>
      </c>
      <c r="BH16" s="298"/>
      <c r="BI16" s="298">
        <v>0</v>
      </c>
      <c r="BJ16" s="298">
        <v>0</v>
      </c>
      <c r="BK16" s="298">
        <v>0</v>
      </c>
      <c r="BL16" s="298">
        <v>2.7450000000000001</v>
      </c>
      <c r="BM16" s="298">
        <v>0</v>
      </c>
      <c r="BN16" s="298">
        <v>3.4312500000000004</v>
      </c>
      <c r="BO16" s="298">
        <v>0</v>
      </c>
      <c r="BP16" s="298">
        <v>0.68625000000000003</v>
      </c>
      <c r="BQ16" s="298">
        <v>0.68625000000000003</v>
      </c>
      <c r="BR16" s="298">
        <v>0</v>
      </c>
      <c r="BS16" s="298">
        <v>0</v>
      </c>
      <c r="BT16" s="298">
        <v>0</v>
      </c>
      <c r="BU16" s="298">
        <v>0</v>
      </c>
      <c r="BV16" s="298">
        <v>0</v>
      </c>
      <c r="BW16" s="298">
        <v>0</v>
      </c>
      <c r="BX16" s="298">
        <v>0</v>
      </c>
      <c r="BY16" s="298">
        <v>2.0587499999999999</v>
      </c>
      <c r="BZ16" s="298">
        <v>0</v>
      </c>
      <c r="CA16" s="298">
        <v>0</v>
      </c>
      <c r="CB16" s="298">
        <v>0</v>
      </c>
      <c r="CC16" s="298">
        <v>0</v>
      </c>
      <c r="CD16" s="823">
        <v>870.16499999999974</v>
      </c>
      <c r="CE16" s="1009">
        <f t="shared" si="3"/>
        <v>870.16499999999974</v>
      </c>
      <c r="CF16" s="824">
        <f>CD15+CD16</f>
        <v>4337.0355402650357</v>
      </c>
    </row>
    <row r="17" spans="1:84" ht="18">
      <c r="A17" s="460"/>
      <c r="B17" s="299"/>
      <c r="C17" s="820"/>
      <c r="E17" s="292"/>
      <c r="F17" s="292"/>
      <c r="G17" s="292"/>
      <c r="H17" s="292"/>
      <c r="I17" s="292"/>
      <c r="J17" s="292"/>
      <c r="K17" s="292"/>
      <c r="L17" s="292"/>
      <c r="M17" s="292"/>
      <c r="N17" s="292"/>
      <c r="O17" s="292"/>
      <c r="P17" s="292"/>
      <c r="Q17" s="292"/>
      <c r="R17" s="292"/>
      <c r="S17" s="292"/>
      <c r="T17" s="292"/>
      <c r="U17" s="292"/>
      <c r="V17" s="292"/>
      <c r="W17" s="292"/>
      <c r="X17" s="292"/>
      <c r="Y17" s="292"/>
      <c r="Z17" s="292"/>
      <c r="AA17" s="292"/>
      <c r="AB17" s="292"/>
      <c r="AC17" s="292"/>
      <c r="AD17" s="292"/>
      <c r="AE17" s="292"/>
      <c r="AF17" s="292"/>
      <c r="AG17" s="292"/>
      <c r="AH17" s="292"/>
      <c r="AI17" s="292"/>
      <c r="AJ17" s="292"/>
      <c r="AK17" s="292"/>
      <c r="AL17" s="292"/>
      <c r="AM17" s="249"/>
      <c r="AQ17" s="1041"/>
      <c r="AR17" s="460"/>
      <c r="AS17" s="299"/>
      <c r="AT17" s="820"/>
      <c r="AV17" s="264"/>
      <c r="AW17" s="264"/>
      <c r="AX17" s="264"/>
      <c r="AY17" s="264"/>
      <c r="AZ17" s="264"/>
      <c r="BA17" s="264"/>
      <c r="BB17" s="264"/>
      <c r="BC17" s="264"/>
      <c r="BD17" s="264"/>
      <c r="BE17" s="264"/>
      <c r="BF17" s="264"/>
      <c r="BG17" s="264"/>
      <c r="BH17" s="264"/>
      <c r="BI17" s="264"/>
      <c r="BJ17" s="264"/>
      <c r="BK17" s="264"/>
      <c r="BL17" s="264"/>
      <c r="BM17" s="264"/>
      <c r="BN17" s="264"/>
      <c r="BO17" s="264"/>
      <c r="BP17" s="264"/>
      <c r="BQ17" s="264"/>
      <c r="BR17" s="264"/>
      <c r="BS17" s="264"/>
      <c r="BT17" s="264"/>
      <c r="BU17" s="264"/>
      <c r="BV17" s="264"/>
      <c r="BW17" s="264"/>
      <c r="BX17" s="264"/>
      <c r="BY17" s="264"/>
      <c r="BZ17" s="264"/>
      <c r="CA17" s="264"/>
      <c r="CB17" s="264"/>
      <c r="CC17" s="264"/>
      <c r="CE17" s="1"/>
    </row>
    <row r="18" spans="1:84" ht="18">
      <c r="A18" s="460"/>
      <c r="B18" s="299"/>
      <c r="C18" s="820"/>
      <c r="E18" s="292"/>
      <c r="F18" s="292"/>
      <c r="G18" s="292"/>
      <c r="H18" s="292"/>
      <c r="I18" s="292"/>
      <c r="J18" s="292"/>
      <c r="K18" s="292"/>
      <c r="L18" s="292"/>
      <c r="M18" s="292"/>
      <c r="N18" s="292"/>
      <c r="O18" s="292"/>
      <c r="P18" s="292"/>
      <c r="Q18" s="292"/>
      <c r="R18" s="292"/>
      <c r="S18" s="292"/>
      <c r="T18" s="292"/>
      <c r="U18" s="292"/>
      <c r="V18" s="292"/>
      <c r="W18" s="292"/>
      <c r="X18" s="292"/>
      <c r="Y18" s="292"/>
      <c r="Z18" s="292"/>
      <c r="AA18" s="292"/>
      <c r="AB18" s="292"/>
      <c r="AC18" s="292"/>
      <c r="AD18" s="292"/>
      <c r="AE18" s="292"/>
      <c r="AF18" s="292"/>
      <c r="AG18" s="292"/>
      <c r="AH18" s="292"/>
      <c r="AI18" s="292"/>
      <c r="AJ18" s="292"/>
      <c r="AK18" s="292"/>
      <c r="AL18" s="292"/>
      <c r="AM18" s="249"/>
      <c r="AQ18" s="1041"/>
      <c r="AR18" s="460"/>
      <c r="AS18" s="299"/>
      <c r="AT18" s="820"/>
      <c r="AV18" s="264"/>
      <c r="AW18" s="264"/>
      <c r="AX18" s="264"/>
      <c r="AY18" s="264"/>
      <c r="AZ18" s="264"/>
      <c r="BA18" s="264"/>
      <c r="BB18" s="264"/>
      <c r="BC18" s="264"/>
      <c r="BD18" s="264"/>
      <c r="BE18" s="264"/>
      <c r="BF18" s="264"/>
      <c r="BG18" s="264"/>
      <c r="BH18" s="264"/>
      <c r="BI18" s="264"/>
      <c r="BJ18" s="264"/>
      <c r="BK18" s="264"/>
      <c r="BL18" s="264"/>
      <c r="BM18" s="264"/>
      <c r="BN18" s="264"/>
      <c r="BO18" s="264"/>
      <c r="BP18" s="264"/>
      <c r="BQ18" s="264"/>
      <c r="BR18" s="264"/>
      <c r="BS18" s="264"/>
      <c r="BT18" s="264"/>
      <c r="BU18" s="264"/>
      <c r="BV18" s="264"/>
      <c r="BW18" s="264"/>
      <c r="BX18" s="264"/>
      <c r="BY18" s="264"/>
      <c r="BZ18" s="264"/>
      <c r="CA18" s="264"/>
      <c r="CB18" s="264"/>
      <c r="CC18" s="264"/>
      <c r="CE18" s="1"/>
    </row>
    <row r="19" spans="1:84" ht="15.75">
      <c r="A19" s="460"/>
      <c r="E19" s="292"/>
      <c r="F19" s="292"/>
      <c r="G19" s="292"/>
      <c r="H19" s="292"/>
      <c r="I19" s="292"/>
      <c r="J19" s="292"/>
      <c r="K19" s="292"/>
      <c r="L19" s="292"/>
      <c r="M19" s="292"/>
      <c r="N19" s="292"/>
      <c r="O19" s="292"/>
      <c r="P19" s="292"/>
      <c r="Q19" s="292"/>
      <c r="R19" s="292"/>
      <c r="S19" s="292"/>
      <c r="T19" s="292"/>
      <c r="U19" s="292"/>
      <c r="V19" s="292"/>
      <c r="W19" s="292"/>
      <c r="X19" s="292"/>
      <c r="Y19" s="292"/>
      <c r="Z19" s="292"/>
      <c r="AA19" s="292"/>
      <c r="AB19" s="292"/>
      <c r="AC19" s="292"/>
      <c r="AD19" s="292"/>
      <c r="AE19" s="292"/>
      <c r="AF19" s="292"/>
      <c r="AG19" s="292"/>
      <c r="AH19" s="292"/>
      <c r="AI19" s="292"/>
      <c r="AJ19" s="292"/>
      <c r="AK19" s="292"/>
      <c r="AL19" s="292"/>
      <c r="AM19" s="249"/>
      <c r="AQ19" s="1041"/>
      <c r="AR19" s="460"/>
      <c r="AV19" s="264"/>
      <c r="AW19" s="264"/>
      <c r="AX19" s="264"/>
      <c r="AY19" s="264"/>
      <c r="AZ19" s="264"/>
      <c r="BA19" s="264"/>
      <c r="BB19" s="264"/>
      <c r="BC19" s="264"/>
      <c r="BD19" s="264"/>
      <c r="BE19" s="264"/>
      <c r="BF19" s="264"/>
      <c r="BG19" s="264"/>
      <c r="BH19" s="264"/>
      <c r="BI19" s="264"/>
      <c r="BJ19" s="264"/>
      <c r="BK19" s="264"/>
      <c r="BL19" s="264"/>
      <c r="BM19" s="264"/>
      <c r="BN19" s="264"/>
      <c r="BO19" s="264"/>
      <c r="BP19" s="264"/>
      <c r="BQ19" s="264"/>
      <c r="BR19" s="264"/>
      <c r="BS19" s="264"/>
      <c r="BT19" s="264"/>
      <c r="BU19" s="264"/>
      <c r="BV19" s="264"/>
      <c r="BW19" s="264"/>
      <c r="BX19" s="264"/>
      <c r="BY19" s="264"/>
      <c r="BZ19" s="264"/>
      <c r="CA19" s="264"/>
      <c r="CB19" s="264"/>
      <c r="CC19" s="264"/>
      <c r="CE19" s="1"/>
    </row>
    <row r="20" spans="1:84" ht="18">
      <c r="A20" s="457" t="s">
        <v>370</v>
      </c>
      <c r="B20" s="289">
        <v>2018</v>
      </c>
      <c r="C20" s="294" t="s">
        <v>206</v>
      </c>
      <c r="E20" s="300">
        <v>26.416666666666664</v>
      </c>
      <c r="F20" s="300">
        <v>99.433333333333337</v>
      </c>
      <c r="G20" s="300">
        <v>11.6</v>
      </c>
      <c r="H20" s="296">
        <v>1.9833333333333334</v>
      </c>
      <c r="I20" s="296">
        <v>1.6250000000000001E-2</v>
      </c>
      <c r="J20" s="296">
        <v>0</v>
      </c>
      <c r="K20" s="296">
        <v>0.33333333333333331</v>
      </c>
      <c r="L20" s="296">
        <v>0.11666666666666667</v>
      </c>
      <c r="M20" s="296">
        <v>0</v>
      </c>
      <c r="N20" s="296">
        <v>0</v>
      </c>
      <c r="O20" s="296">
        <v>0</v>
      </c>
      <c r="P20" s="296">
        <v>3.3333333333333333E-2</v>
      </c>
      <c r="Q20" s="296"/>
      <c r="R20" s="296">
        <v>0</v>
      </c>
      <c r="S20" s="296">
        <v>0</v>
      </c>
      <c r="T20" s="296">
        <v>0</v>
      </c>
      <c r="U20" s="296">
        <v>0.13300000000000001</v>
      </c>
      <c r="V20" s="296">
        <v>0</v>
      </c>
      <c r="W20" s="296">
        <v>0</v>
      </c>
      <c r="X20" s="296">
        <v>0</v>
      </c>
      <c r="Y20" s="296">
        <v>0</v>
      </c>
      <c r="Z20" s="296">
        <v>0</v>
      </c>
      <c r="AA20" s="296">
        <v>0</v>
      </c>
      <c r="AB20" s="296">
        <v>0</v>
      </c>
      <c r="AC20" s="296">
        <v>0</v>
      </c>
      <c r="AD20" s="296">
        <v>0</v>
      </c>
      <c r="AE20" s="296">
        <v>0</v>
      </c>
      <c r="AF20" s="296">
        <v>0</v>
      </c>
      <c r="AG20" s="296">
        <v>0</v>
      </c>
      <c r="AH20" s="296">
        <v>0</v>
      </c>
      <c r="AI20" s="296">
        <v>0</v>
      </c>
      <c r="AJ20" s="296">
        <v>0</v>
      </c>
      <c r="AK20" s="296">
        <v>0</v>
      </c>
      <c r="AL20" s="296">
        <v>0</v>
      </c>
      <c r="AM20" s="1044">
        <v>140.06591666666671</v>
      </c>
      <c r="AN20" s="1043">
        <f t="shared" ref="AN20:AN21" si="4">SUM(E20:AL20)</f>
        <v>140.06591666666668</v>
      </c>
      <c r="AQ20" s="1041"/>
      <c r="AR20" s="457" t="s">
        <v>370</v>
      </c>
      <c r="AS20" s="289">
        <v>2018</v>
      </c>
      <c r="AT20" s="295" t="s">
        <v>206</v>
      </c>
      <c r="AV20" s="298">
        <v>0</v>
      </c>
      <c r="AW20" s="298">
        <v>642.20183486238534</v>
      </c>
      <c r="AX20" s="298">
        <v>0</v>
      </c>
      <c r="AY20" s="298">
        <v>50.968399592252808</v>
      </c>
      <c r="AZ20" s="298">
        <v>0</v>
      </c>
      <c r="BA20" s="298">
        <v>10.193679918450561</v>
      </c>
      <c r="BB20" s="298">
        <v>0</v>
      </c>
      <c r="BC20" s="298">
        <v>0</v>
      </c>
      <c r="BD20" s="298">
        <v>0</v>
      </c>
      <c r="BE20" s="298">
        <v>0</v>
      </c>
      <c r="BF20" s="298">
        <v>0</v>
      </c>
      <c r="BG20" s="298">
        <v>0</v>
      </c>
      <c r="BH20" s="298"/>
      <c r="BI20" s="298">
        <v>20.387359836901123</v>
      </c>
      <c r="BJ20" s="298">
        <v>0</v>
      </c>
      <c r="BK20" s="298">
        <v>0</v>
      </c>
      <c r="BL20" s="298">
        <v>0</v>
      </c>
      <c r="BM20" s="298">
        <v>0</v>
      </c>
      <c r="BN20" s="298">
        <v>0</v>
      </c>
      <c r="BO20" s="298">
        <v>0</v>
      </c>
      <c r="BP20" s="298">
        <v>0</v>
      </c>
      <c r="BQ20" s="298">
        <v>0</v>
      </c>
      <c r="BR20" s="298">
        <v>0</v>
      </c>
      <c r="BS20" s="298">
        <v>0</v>
      </c>
      <c r="BT20" s="298">
        <v>0</v>
      </c>
      <c r="BU20" s="298">
        <v>0</v>
      </c>
      <c r="BV20" s="298">
        <v>0</v>
      </c>
      <c r="BW20" s="298">
        <v>0</v>
      </c>
      <c r="BX20" s="298">
        <v>0</v>
      </c>
      <c r="BY20" s="298">
        <v>0</v>
      </c>
      <c r="BZ20" s="298">
        <v>0</v>
      </c>
      <c r="CA20" s="298">
        <v>0</v>
      </c>
      <c r="CB20" s="298">
        <v>0</v>
      </c>
      <c r="CC20" s="298">
        <v>0</v>
      </c>
      <c r="CD20" s="823">
        <v>723.7512742099899</v>
      </c>
      <c r="CE20" s="1009">
        <f t="shared" ref="CE20:CE21" si="5">SUM(AV20:CC20)</f>
        <v>723.7512742099899</v>
      </c>
    </row>
    <row r="21" spans="1:84" ht="20.25">
      <c r="A21" s="460"/>
      <c r="B21" s="289">
        <v>2019</v>
      </c>
      <c r="C21" s="294" t="s">
        <v>206</v>
      </c>
      <c r="E21" s="300">
        <v>18.544927536231885</v>
      </c>
      <c r="F21" s="300">
        <v>12.063768115942031</v>
      </c>
      <c r="G21" s="300">
        <v>10.13913043478261</v>
      </c>
      <c r="H21" s="296">
        <v>0.8057971014492753</v>
      </c>
      <c r="I21" s="296">
        <v>1.1594202898550725E-2</v>
      </c>
      <c r="J21" s="296">
        <v>0.7884057971014492</v>
      </c>
      <c r="K21" s="296">
        <v>0.23768115942028989</v>
      </c>
      <c r="L21" s="296">
        <v>5.7971014492753624E-3</v>
      </c>
      <c r="M21" s="296">
        <v>0.1971014492753623</v>
      </c>
      <c r="N21" s="296">
        <v>0.10434782608695652</v>
      </c>
      <c r="O21" s="296">
        <v>2.318840579710145E-2</v>
      </c>
      <c r="P21" s="296">
        <v>3.4782608695652174E-2</v>
      </c>
      <c r="Q21" s="296"/>
      <c r="R21" s="296">
        <v>2.8985507246376815E-2</v>
      </c>
      <c r="S21" s="296">
        <v>0</v>
      </c>
      <c r="T21" s="296">
        <v>5.7971014492753624E-3</v>
      </c>
      <c r="U21" s="296">
        <v>3.4782608695652174E-2</v>
      </c>
      <c r="V21" s="296">
        <v>5.7971014492753624E-3</v>
      </c>
      <c r="W21" s="296">
        <v>0</v>
      </c>
      <c r="X21" s="296">
        <v>9.855072463768115E-2</v>
      </c>
      <c r="Y21" s="296">
        <v>1.7391304347826087E-2</v>
      </c>
      <c r="Z21" s="296">
        <v>6.9565217391304349E-2</v>
      </c>
      <c r="AA21" s="296">
        <v>0</v>
      </c>
      <c r="AB21" s="296">
        <v>0</v>
      </c>
      <c r="AC21" s="296">
        <v>0</v>
      </c>
      <c r="AD21" s="296">
        <v>0</v>
      </c>
      <c r="AE21" s="296">
        <v>3.4782608695652174E-2</v>
      </c>
      <c r="AF21" s="296">
        <v>5.7971014492753624E-3</v>
      </c>
      <c r="AG21" s="296">
        <v>0</v>
      </c>
      <c r="AH21" s="296">
        <v>0</v>
      </c>
      <c r="AI21" s="296">
        <v>6.9565217391304349E-2</v>
      </c>
      <c r="AJ21" s="296">
        <v>0</v>
      </c>
      <c r="AK21" s="296">
        <v>7.5362318840579715E-2</v>
      </c>
      <c r="AL21" s="296">
        <v>0</v>
      </c>
      <c r="AM21" s="1044">
        <v>42.506666666666661</v>
      </c>
      <c r="AN21" s="1043">
        <f t="shared" si="4"/>
        <v>43.402898550724636</v>
      </c>
      <c r="AO21" s="824">
        <f>AM20+AM21</f>
        <v>182.57258333333337</v>
      </c>
      <c r="AQ21" s="1041"/>
      <c r="AR21" s="460"/>
      <c r="AS21" s="289">
        <v>2019</v>
      </c>
      <c r="AT21" s="295" t="s">
        <v>206</v>
      </c>
      <c r="AV21" s="298">
        <v>10.980000000000002</v>
      </c>
      <c r="AW21" s="298">
        <v>34.508571428571429</v>
      </c>
      <c r="AX21" s="298">
        <v>6.2742857142857149</v>
      </c>
      <c r="AY21" s="298">
        <v>4.7057142857142855</v>
      </c>
      <c r="AZ21" s="298">
        <v>0</v>
      </c>
      <c r="BA21" s="298">
        <v>21.960000000000004</v>
      </c>
      <c r="BB21" s="298">
        <v>36.077142857142853</v>
      </c>
      <c r="BC21" s="298">
        <v>0</v>
      </c>
      <c r="BD21" s="298">
        <v>0</v>
      </c>
      <c r="BE21" s="298">
        <v>0</v>
      </c>
      <c r="BF21" s="298">
        <v>7.8428571428571434</v>
      </c>
      <c r="BG21" s="298">
        <v>15.685714285714287</v>
      </c>
      <c r="BH21" s="298"/>
      <c r="BI21" s="298">
        <v>0</v>
      </c>
      <c r="BJ21" s="298">
        <v>0</v>
      </c>
      <c r="BK21" s="298">
        <v>0</v>
      </c>
      <c r="BL21" s="298">
        <v>0</v>
      </c>
      <c r="BM21" s="298">
        <v>0</v>
      </c>
      <c r="BN21" s="298">
        <v>0</v>
      </c>
      <c r="BO21" s="298">
        <v>0</v>
      </c>
      <c r="BP21" s="298">
        <v>0</v>
      </c>
      <c r="BQ21" s="298">
        <v>0</v>
      </c>
      <c r="BR21" s="298">
        <v>0</v>
      </c>
      <c r="BS21" s="298">
        <v>0</v>
      </c>
      <c r="BT21" s="298">
        <v>0</v>
      </c>
      <c r="BU21" s="298">
        <v>0</v>
      </c>
      <c r="BV21" s="298">
        <v>0</v>
      </c>
      <c r="BW21" s="298">
        <v>0</v>
      </c>
      <c r="BX21" s="298">
        <v>0</v>
      </c>
      <c r="BY21" s="298">
        <v>0</v>
      </c>
      <c r="BZ21" s="298">
        <v>0</v>
      </c>
      <c r="CA21" s="298">
        <v>0</v>
      </c>
      <c r="CB21" s="298">
        <v>0</v>
      </c>
      <c r="CC21" s="298">
        <v>0</v>
      </c>
      <c r="CD21" s="823">
        <v>138.03428571428574</v>
      </c>
      <c r="CE21" s="1009">
        <f t="shared" si="5"/>
        <v>138.03428571428574</v>
      </c>
      <c r="CF21" s="824">
        <f>CD20+CD21</f>
        <v>861.78555992427562</v>
      </c>
    </row>
    <row r="22" spans="1:84" ht="18">
      <c r="A22" s="460"/>
      <c r="B22" s="299"/>
      <c r="C22" s="820"/>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49"/>
      <c r="AQ22" s="1041"/>
      <c r="AR22" s="460"/>
      <c r="AS22" s="299"/>
      <c r="AT22" s="820"/>
      <c r="AV22" s="264"/>
      <c r="AW22" s="264"/>
      <c r="AX22" s="264"/>
      <c r="AY22" s="264"/>
      <c r="AZ22" s="264"/>
      <c r="BA22" s="264"/>
      <c r="BB22" s="264"/>
      <c r="BC22" s="264"/>
      <c r="BD22" s="264"/>
      <c r="BE22" s="264"/>
      <c r="BF22" s="264"/>
      <c r="BG22" s="264"/>
      <c r="BH22" s="264"/>
      <c r="BI22" s="264"/>
      <c r="BJ22" s="264"/>
      <c r="BK22" s="264"/>
      <c r="BL22" s="264"/>
      <c r="BM22" s="264"/>
      <c r="BN22" s="264"/>
      <c r="BO22" s="264"/>
      <c r="BP22" s="264"/>
      <c r="BQ22" s="264"/>
      <c r="BR22" s="264"/>
      <c r="BS22" s="264"/>
      <c r="BT22" s="264"/>
      <c r="BU22" s="264"/>
      <c r="BV22" s="264"/>
      <c r="BW22" s="264"/>
      <c r="BX22" s="264"/>
      <c r="BY22" s="264"/>
      <c r="BZ22" s="264"/>
      <c r="CA22" s="264"/>
      <c r="CB22" s="264"/>
      <c r="CC22" s="264"/>
      <c r="CE22" s="1"/>
    </row>
    <row r="23" spans="1:84" ht="18">
      <c r="A23" s="460"/>
      <c r="B23" s="299"/>
      <c r="C23" s="820"/>
      <c r="E23" s="292"/>
      <c r="F23" s="292"/>
      <c r="G23" s="292"/>
      <c r="H23" s="292"/>
      <c r="I23" s="292"/>
      <c r="J23" s="292"/>
      <c r="K23" s="292"/>
      <c r="L23" s="292"/>
      <c r="M23" s="292"/>
      <c r="N23" s="292"/>
      <c r="O23" s="292"/>
      <c r="P23" s="292"/>
      <c r="Q23" s="292"/>
      <c r="R23" s="292"/>
      <c r="S23" s="292"/>
      <c r="T23" s="292"/>
      <c r="U23" s="292"/>
      <c r="V23" s="292"/>
      <c r="W23" s="292"/>
      <c r="X23" s="292"/>
      <c r="Y23" s="292"/>
      <c r="Z23" s="292"/>
      <c r="AA23" s="292"/>
      <c r="AB23" s="292"/>
      <c r="AC23" s="292"/>
      <c r="AD23" s="292"/>
      <c r="AE23" s="292"/>
      <c r="AF23" s="292"/>
      <c r="AG23" s="292"/>
      <c r="AH23" s="292"/>
      <c r="AI23" s="292"/>
      <c r="AJ23" s="292"/>
      <c r="AK23" s="292"/>
      <c r="AL23" s="292"/>
      <c r="AM23" s="249"/>
      <c r="AQ23" s="1041"/>
      <c r="AR23" s="460"/>
      <c r="AS23" s="299"/>
      <c r="AT23" s="820"/>
      <c r="AV23" s="264"/>
      <c r="AW23" s="264"/>
      <c r="AX23" s="264"/>
      <c r="AY23" s="264"/>
      <c r="AZ23" s="264"/>
      <c r="BA23" s="264"/>
      <c r="BB23" s="264"/>
      <c r="BC23" s="264"/>
      <c r="BD23" s="264"/>
      <c r="BE23" s="264"/>
      <c r="BF23" s="264"/>
      <c r="BG23" s="264"/>
      <c r="BH23" s="264"/>
      <c r="BI23" s="264"/>
      <c r="BJ23" s="264"/>
      <c r="BK23" s="264"/>
      <c r="BL23" s="264"/>
      <c r="BM23" s="264"/>
      <c r="BN23" s="264"/>
      <c r="BO23" s="264"/>
      <c r="BP23" s="264"/>
      <c r="BQ23" s="264"/>
      <c r="BR23" s="264"/>
      <c r="BS23" s="264"/>
      <c r="BT23" s="264"/>
      <c r="BU23" s="264"/>
      <c r="BV23" s="264"/>
      <c r="BW23" s="264"/>
      <c r="BX23" s="264"/>
      <c r="BY23" s="264"/>
      <c r="BZ23" s="264"/>
      <c r="CA23" s="264"/>
      <c r="CB23" s="264"/>
      <c r="CC23" s="264"/>
      <c r="CE23" s="1"/>
    </row>
    <row r="24" spans="1:84" ht="15.75">
      <c r="A24" s="460"/>
      <c r="C24" s="13"/>
      <c r="E24" s="292"/>
      <c r="F24" s="292"/>
      <c r="G24" s="292"/>
      <c r="H24" s="292"/>
      <c r="I24" s="292"/>
      <c r="J24" s="292"/>
      <c r="K24" s="292"/>
      <c r="L24" s="292"/>
      <c r="M24" s="292"/>
      <c r="N24" s="292"/>
      <c r="O24" s="292"/>
      <c r="P24" s="292"/>
      <c r="Q24" s="292"/>
      <c r="R24" s="292"/>
      <c r="S24" s="292"/>
      <c r="T24" s="292"/>
      <c r="U24" s="292"/>
      <c r="V24" s="292"/>
      <c r="W24" s="292"/>
      <c r="X24" s="292"/>
      <c r="Y24" s="292"/>
      <c r="Z24" s="292"/>
      <c r="AA24" s="292"/>
      <c r="AB24" s="292"/>
      <c r="AC24" s="292"/>
      <c r="AD24" s="292"/>
      <c r="AE24" s="292"/>
      <c r="AF24" s="292"/>
      <c r="AG24" s="292"/>
      <c r="AH24" s="292"/>
      <c r="AI24" s="292"/>
      <c r="AJ24" s="292"/>
      <c r="AK24" s="292"/>
      <c r="AL24" s="292"/>
      <c r="AM24" s="249"/>
      <c r="AQ24" s="1041"/>
      <c r="AR24" s="460"/>
      <c r="AV24" s="264"/>
      <c r="AW24" s="264"/>
      <c r="AX24" s="264"/>
      <c r="AY24" s="264"/>
      <c r="AZ24" s="264"/>
      <c r="BA24" s="264"/>
      <c r="BB24" s="264"/>
      <c r="BC24" s="264"/>
      <c r="BD24" s="264"/>
      <c r="BE24" s="264"/>
      <c r="BF24" s="264"/>
      <c r="BG24" s="264"/>
      <c r="BH24" s="264"/>
      <c r="BI24" s="264"/>
      <c r="BJ24" s="264"/>
      <c r="BK24" s="264"/>
      <c r="BL24" s="264"/>
      <c r="BM24" s="264"/>
      <c r="BN24" s="264"/>
      <c r="BO24" s="264"/>
      <c r="BP24" s="264"/>
      <c r="BQ24" s="264"/>
      <c r="BR24" s="264"/>
      <c r="BS24" s="264"/>
      <c r="BT24" s="264"/>
      <c r="BU24" s="264"/>
      <c r="BV24" s="264"/>
      <c r="BW24" s="264"/>
      <c r="BX24" s="264"/>
      <c r="BY24" s="264"/>
      <c r="BZ24" s="264"/>
      <c r="CA24" s="264"/>
      <c r="CB24" s="264"/>
      <c r="CC24" s="264"/>
      <c r="CE24" s="1"/>
    </row>
    <row r="25" spans="1:84" ht="18">
      <c r="A25" s="457" t="s">
        <v>371</v>
      </c>
      <c r="B25" s="289">
        <v>2018</v>
      </c>
      <c r="C25" s="294" t="s">
        <v>206</v>
      </c>
      <c r="E25" s="300">
        <v>8.1833333333333336</v>
      </c>
      <c r="F25" s="300">
        <v>100.51666666666667</v>
      </c>
      <c r="G25" s="300">
        <v>6.25</v>
      </c>
      <c r="H25" s="296">
        <v>0.91666666666666663</v>
      </c>
      <c r="I25" s="296">
        <v>0</v>
      </c>
      <c r="J25" s="296">
        <v>0</v>
      </c>
      <c r="K25" s="296">
        <v>3.3333333333333333E-2</v>
      </c>
      <c r="L25" s="296">
        <v>1.6666666666666666E-2</v>
      </c>
      <c r="M25" s="296">
        <v>0</v>
      </c>
      <c r="N25" s="296">
        <v>0</v>
      </c>
      <c r="O25" s="296">
        <v>0</v>
      </c>
      <c r="P25" s="296">
        <v>0</v>
      </c>
      <c r="Q25" s="296"/>
      <c r="R25" s="296">
        <v>0</v>
      </c>
      <c r="S25" s="296">
        <v>0</v>
      </c>
      <c r="T25" s="296">
        <v>0</v>
      </c>
      <c r="U25" s="296">
        <v>0</v>
      </c>
      <c r="V25" s="296">
        <v>0</v>
      </c>
      <c r="W25" s="296">
        <v>0</v>
      </c>
      <c r="X25" s="296">
        <v>0</v>
      </c>
      <c r="Y25" s="296">
        <v>0</v>
      </c>
      <c r="Z25" s="296">
        <v>0</v>
      </c>
      <c r="AA25" s="296">
        <v>0</v>
      </c>
      <c r="AB25" s="296">
        <v>0</v>
      </c>
      <c r="AC25" s="296">
        <v>0</v>
      </c>
      <c r="AD25" s="296">
        <v>0</v>
      </c>
      <c r="AE25" s="296">
        <v>0</v>
      </c>
      <c r="AF25" s="296">
        <v>0</v>
      </c>
      <c r="AG25" s="296">
        <v>0</v>
      </c>
      <c r="AH25" s="296">
        <v>0</v>
      </c>
      <c r="AI25" s="296">
        <v>0</v>
      </c>
      <c r="AJ25" s="296">
        <v>0</v>
      </c>
      <c r="AK25" s="296">
        <v>0</v>
      </c>
      <c r="AL25" s="296">
        <v>0</v>
      </c>
      <c r="AM25" s="1044">
        <v>115.91666666666666</v>
      </c>
      <c r="AN25" s="1043">
        <f t="shared" ref="AN25:AN26" si="6">SUM(E25:AL25)</f>
        <v>115.91666666666667</v>
      </c>
      <c r="AQ25" s="1041"/>
      <c r="AR25" s="457" t="s">
        <v>371</v>
      </c>
      <c r="AS25" s="289">
        <v>2018</v>
      </c>
      <c r="AT25" s="295" t="s">
        <v>206</v>
      </c>
      <c r="AV25" s="298">
        <v>106.30551914955586</v>
      </c>
      <c r="AW25" s="298">
        <v>122.32415902140671</v>
      </c>
      <c r="AX25" s="298">
        <v>122.32415902140676</v>
      </c>
      <c r="AY25" s="298">
        <v>1.4562399883500803</v>
      </c>
      <c r="AZ25" s="298">
        <v>0</v>
      </c>
      <c r="BA25" s="298">
        <v>141.25527886995778</v>
      </c>
      <c r="BB25" s="298">
        <v>0</v>
      </c>
      <c r="BC25" s="298">
        <v>40.774719673802245</v>
      </c>
      <c r="BD25" s="298">
        <v>0</v>
      </c>
      <c r="BE25" s="298">
        <v>0</v>
      </c>
      <c r="BF25" s="298">
        <v>0</v>
      </c>
      <c r="BG25" s="298">
        <v>0</v>
      </c>
      <c r="BH25" s="298"/>
      <c r="BI25" s="298">
        <v>0</v>
      </c>
      <c r="BJ25" s="298">
        <v>0</v>
      </c>
      <c r="BK25" s="298">
        <v>0</v>
      </c>
      <c r="BL25" s="298">
        <v>2.9124799767001606</v>
      </c>
      <c r="BM25" s="298">
        <v>0</v>
      </c>
      <c r="BN25" s="298">
        <v>0</v>
      </c>
      <c r="BO25" s="298">
        <v>0</v>
      </c>
      <c r="BP25" s="298">
        <v>0</v>
      </c>
      <c r="BQ25" s="298">
        <v>0</v>
      </c>
      <c r="BR25" s="298">
        <v>0</v>
      </c>
      <c r="BS25" s="298">
        <v>0</v>
      </c>
      <c r="BT25" s="298">
        <v>0</v>
      </c>
      <c r="BU25" s="298">
        <v>0</v>
      </c>
      <c r="BV25" s="298">
        <v>0</v>
      </c>
      <c r="BW25" s="298">
        <v>0</v>
      </c>
      <c r="BX25" s="298">
        <v>0</v>
      </c>
      <c r="BY25" s="298">
        <v>0</v>
      </c>
      <c r="BZ25" s="298">
        <v>0</v>
      </c>
      <c r="CA25" s="298">
        <v>0</v>
      </c>
      <c r="CB25" s="298">
        <v>0</v>
      </c>
      <c r="CC25" s="298">
        <v>0</v>
      </c>
      <c r="CD25" s="823">
        <v>537.35255570117954</v>
      </c>
      <c r="CE25" s="1009">
        <f t="shared" ref="CE25:CE26" si="7">SUM(AV25:CC25)</f>
        <v>537.35255570117954</v>
      </c>
    </row>
    <row r="26" spans="1:84" ht="20.25">
      <c r="A26" s="460"/>
      <c r="B26" s="289">
        <v>2019</v>
      </c>
      <c r="C26" s="294" t="s">
        <v>206</v>
      </c>
      <c r="E26" s="300">
        <v>30.4</v>
      </c>
      <c r="F26" s="300">
        <v>73.475862068965526</v>
      </c>
      <c r="G26" s="300">
        <v>41.232183908045968</v>
      </c>
      <c r="H26" s="296">
        <v>2.0459770114942528</v>
      </c>
      <c r="I26" s="296">
        <v>4.5977011494252873E-3</v>
      </c>
      <c r="J26" s="296">
        <v>0</v>
      </c>
      <c r="K26" s="296">
        <v>0.29885057471264365</v>
      </c>
      <c r="L26" s="296">
        <v>7.3563218390804597E-2</v>
      </c>
      <c r="M26" s="296">
        <v>1.8390804597701149E-2</v>
      </c>
      <c r="N26" s="296">
        <v>0.27126436781609192</v>
      </c>
      <c r="O26" s="296">
        <v>0.23908045977011499</v>
      </c>
      <c r="P26" s="296">
        <v>2.298850574712644E-2</v>
      </c>
      <c r="Q26" s="296"/>
      <c r="R26" s="296">
        <v>0</v>
      </c>
      <c r="S26" s="296">
        <v>9.1954022988505746E-3</v>
      </c>
      <c r="T26" s="296">
        <v>6.4367816091954022E-2</v>
      </c>
      <c r="U26" s="296">
        <v>0</v>
      </c>
      <c r="V26" s="296">
        <v>0</v>
      </c>
      <c r="W26" s="296">
        <v>2.2988505747126436E-2</v>
      </c>
      <c r="X26" s="296">
        <v>4.5977011494252873E-3</v>
      </c>
      <c r="Y26" s="296">
        <v>2.7586206896551727E-2</v>
      </c>
      <c r="Z26" s="296">
        <v>6.4367816091954022E-2</v>
      </c>
      <c r="AA26" s="296">
        <v>0</v>
      </c>
      <c r="AB26" s="296">
        <v>0</v>
      </c>
      <c r="AC26" s="296">
        <v>0</v>
      </c>
      <c r="AD26" s="296">
        <v>0</v>
      </c>
      <c r="AE26" s="296">
        <v>4.5977011494252873E-3</v>
      </c>
      <c r="AF26" s="296">
        <v>0</v>
      </c>
      <c r="AG26" s="296">
        <v>0</v>
      </c>
      <c r="AH26" s="296">
        <v>0</v>
      </c>
      <c r="AI26" s="296">
        <v>2.2988505747126436E-2</v>
      </c>
      <c r="AJ26" s="296">
        <v>0</v>
      </c>
      <c r="AK26" s="296">
        <v>0.17471264367816094</v>
      </c>
      <c r="AL26" s="296">
        <v>0</v>
      </c>
      <c r="AM26" s="1044">
        <v>148.47816091954027</v>
      </c>
      <c r="AN26" s="1043">
        <f t="shared" si="6"/>
        <v>148.47816091954027</v>
      </c>
      <c r="AO26" s="824">
        <f>AM25+AM26</f>
        <v>264.39482758620693</v>
      </c>
      <c r="AQ26" s="1041"/>
      <c r="AR26" s="460"/>
      <c r="AS26" s="289">
        <v>2019</v>
      </c>
      <c r="AT26" s="295" t="s">
        <v>206</v>
      </c>
      <c r="AV26" s="298">
        <v>21.96</v>
      </c>
      <c r="AW26" s="298">
        <v>668.40750000000003</v>
      </c>
      <c r="AX26" s="298">
        <v>715.07249999999988</v>
      </c>
      <c r="AY26" s="298">
        <v>0</v>
      </c>
      <c r="AZ26" s="298">
        <v>28.822500000000002</v>
      </c>
      <c r="BA26" s="298">
        <v>23.3325</v>
      </c>
      <c r="BB26" s="298">
        <v>8.2349999999999994</v>
      </c>
      <c r="BC26" s="298">
        <v>0</v>
      </c>
      <c r="BD26" s="298">
        <v>0</v>
      </c>
      <c r="BE26" s="298">
        <v>0</v>
      </c>
      <c r="BF26" s="298">
        <v>9.6074999999999999</v>
      </c>
      <c r="BG26" s="298">
        <v>0</v>
      </c>
      <c r="BH26" s="298"/>
      <c r="BI26" s="298">
        <v>0</v>
      </c>
      <c r="BJ26" s="298">
        <v>0</v>
      </c>
      <c r="BK26" s="298">
        <v>0</v>
      </c>
      <c r="BL26" s="298">
        <v>0</v>
      </c>
      <c r="BM26" s="298">
        <v>0</v>
      </c>
      <c r="BN26" s="298">
        <v>0</v>
      </c>
      <c r="BO26" s="298">
        <v>0</v>
      </c>
      <c r="BP26" s="298">
        <v>0</v>
      </c>
      <c r="BQ26" s="298">
        <v>1.3725000000000001</v>
      </c>
      <c r="BR26" s="298">
        <v>0</v>
      </c>
      <c r="BS26" s="298">
        <v>0</v>
      </c>
      <c r="BT26" s="298">
        <v>0</v>
      </c>
      <c r="BU26" s="298">
        <v>0</v>
      </c>
      <c r="BV26" s="298">
        <v>0</v>
      </c>
      <c r="BW26" s="298">
        <v>0</v>
      </c>
      <c r="BX26" s="298">
        <v>0</v>
      </c>
      <c r="BY26" s="298">
        <v>0</v>
      </c>
      <c r="BZ26" s="298">
        <v>0</v>
      </c>
      <c r="CA26" s="298">
        <v>0</v>
      </c>
      <c r="CB26" s="298">
        <v>6.8625000000000007</v>
      </c>
      <c r="CC26" s="298">
        <v>0</v>
      </c>
      <c r="CD26" s="823">
        <v>1483.6724999999999</v>
      </c>
      <c r="CE26" s="1009">
        <f t="shared" si="7"/>
        <v>1483.6724999999999</v>
      </c>
      <c r="CF26" s="824">
        <f>CD25+CD26</f>
        <v>2021.0250557011796</v>
      </c>
    </row>
    <row r="27" spans="1:84" ht="18">
      <c r="A27" s="460"/>
      <c r="B27" s="299"/>
      <c r="C27" s="820"/>
      <c r="E27" s="264"/>
      <c r="F27" s="264"/>
      <c r="G27" s="264"/>
      <c r="H27" s="264"/>
      <c r="I27" s="264"/>
      <c r="J27" s="264"/>
      <c r="K27" s="264"/>
      <c r="L27" s="264"/>
      <c r="M27" s="264"/>
      <c r="N27" s="264"/>
      <c r="O27" s="264"/>
      <c r="P27" s="264"/>
      <c r="Q27" s="264"/>
      <c r="R27" s="264"/>
      <c r="S27" s="264"/>
      <c r="T27" s="264"/>
      <c r="U27" s="264"/>
      <c r="V27" s="264"/>
      <c r="W27" s="264"/>
      <c r="X27" s="264"/>
      <c r="Y27" s="264"/>
      <c r="Z27" s="264"/>
      <c r="AA27" s="264"/>
      <c r="AB27" s="264"/>
      <c r="AC27" s="264"/>
      <c r="AD27" s="264"/>
      <c r="AE27" s="264"/>
      <c r="AF27" s="264"/>
      <c r="AG27" s="264"/>
      <c r="AH27" s="264"/>
      <c r="AI27" s="264"/>
      <c r="AJ27" s="264"/>
      <c r="AK27" s="264"/>
      <c r="AL27" s="451" t="s">
        <v>372</v>
      </c>
      <c r="AM27" s="993">
        <f>SUM(AM5,AM10,AM15,AM20,AM25)</f>
        <v>475.30789015151515</v>
      </c>
      <c r="AQ27" s="1041"/>
      <c r="AS27" s="299"/>
      <c r="AT27" s="820"/>
      <c r="AV27" s="264"/>
      <c r="AW27" s="264"/>
      <c r="AX27" s="264"/>
      <c r="AY27" s="264"/>
      <c r="AZ27" s="264"/>
      <c r="BA27" s="264"/>
      <c r="BB27" s="264"/>
      <c r="BC27" s="264"/>
      <c r="BD27" s="264"/>
      <c r="BE27" s="264"/>
      <c r="BF27" s="264"/>
      <c r="BG27" s="264"/>
      <c r="BH27" s="264"/>
      <c r="BI27" s="264"/>
      <c r="BJ27" s="264"/>
      <c r="BK27" s="264"/>
      <c r="BL27" s="264"/>
      <c r="BM27" s="264"/>
      <c r="BN27" s="264"/>
      <c r="BO27" s="264"/>
      <c r="BP27" s="264"/>
      <c r="BQ27" s="264"/>
      <c r="BR27" s="264"/>
      <c r="BS27" s="264"/>
      <c r="BT27" s="264"/>
      <c r="BU27" s="264"/>
      <c r="BV27" s="264"/>
      <c r="BW27" s="264"/>
      <c r="BX27" s="264"/>
      <c r="BY27" s="264"/>
      <c r="BZ27" s="264"/>
      <c r="CA27" s="264"/>
      <c r="CB27" s="264"/>
      <c r="CC27" s="451" t="s">
        <v>373</v>
      </c>
      <c r="CD27" s="993">
        <f>SUM(CD5,CD10,CD15,CD20,CD25)</f>
        <v>9964.9774282801809</v>
      </c>
    </row>
    <row r="28" spans="1:84" ht="18">
      <c r="A28" s="460"/>
      <c r="B28" s="299"/>
      <c r="C28" s="820"/>
      <c r="E28" s="264"/>
      <c r="F28" s="264"/>
      <c r="G28" s="264"/>
      <c r="H28" s="264"/>
      <c r="I28" s="264"/>
      <c r="J28" s="264"/>
      <c r="K28" s="264"/>
      <c r="L28" s="264"/>
      <c r="M28" s="264"/>
      <c r="N28" s="264"/>
      <c r="O28" s="264"/>
      <c r="P28" s="264"/>
      <c r="Q28" s="264"/>
      <c r="R28" s="264"/>
      <c r="S28" s="264"/>
      <c r="T28" s="264"/>
      <c r="U28" s="264"/>
      <c r="V28" s="264"/>
      <c r="W28" s="264"/>
      <c r="X28" s="264"/>
      <c r="Y28" s="264"/>
      <c r="Z28" s="264"/>
      <c r="AA28" s="264"/>
      <c r="AB28" s="264"/>
      <c r="AC28" s="264"/>
      <c r="AD28" s="264"/>
      <c r="AE28" s="264"/>
      <c r="AF28" s="264"/>
      <c r="AG28" s="264"/>
      <c r="AH28" s="264"/>
      <c r="AI28" s="264"/>
      <c r="AJ28" s="264"/>
      <c r="AK28" s="264"/>
      <c r="AL28" s="451" t="s">
        <v>374</v>
      </c>
      <c r="AM28" s="993"/>
      <c r="AQ28" s="1041"/>
      <c r="AS28" s="299"/>
      <c r="AT28" s="820"/>
      <c r="AV28" s="264"/>
      <c r="AW28" s="264"/>
      <c r="AX28" s="264"/>
      <c r="AY28" s="264"/>
      <c r="AZ28" s="264"/>
      <c r="BA28" s="264"/>
      <c r="BB28" s="264"/>
      <c r="BC28" s="264"/>
      <c r="BD28" s="264"/>
      <c r="BE28" s="264"/>
      <c r="BF28" s="264"/>
      <c r="BG28" s="264"/>
      <c r="BH28" s="264"/>
      <c r="BI28" s="264"/>
      <c r="BJ28" s="264"/>
      <c r="BK28" s="264"/>
      <c r="BL28" s="264"/>
      <c r="BM28" s="264"/>
      <c r="BN28" s="264"/>
      <c r="BO28" s="264"/>
      <c r="BP28" s="264"/>
      <c r="BQ28" s="264"/>
      <c r="BR28" s="264"/>
      <c r="BS28" s="264"/>
      <c r="BT28" s="264"/>
      <c r="BU28" s="264"/>
      <c r="BV28" s="264"/>
      <c r="BW28" s="264"/>
      <c r="BX28" s="264"/>
      <c r="BY28" s="264"/>
      <c r="BZ28" s="264"/>
      <c r="CA28" s="264"/>
      <c r="CB28" s="264"/>
      <c r="CC28" s="451" t="s">
        <v>375</v>
      </c>
      <c r="CD28" s="993">
        <f>SUM(CD6,CD11,CD16,CD21,CD26)</f>
        <v>3012.6374999999998</v>
      </c>
    </row>
    <row r="29" spans="1:84" ht="15.75">
      <c r="A29" s="460"/>
      <c r="B29" s="299"/>
      <c r="C29" s="299"/>
      <c r="E29" s="264"/>
      <c r="F29" s="264"/>
      <c r="G29" s="264"/>
      <c r="H29" s="264"/>
      <c r="I29" s="264"/>
      <c r="J29" s="264"/>
      <c r="K29" s="264"/>
      <c r="L29" s="264"/>
      <c r="M29" s="264"/>
      <c r="N29" s="264"/>
      <c r="O29" s="264"/>
      <c r="P29" s="264"/>
      <c r="Q29" s="264"/>
      <c r="R29" s="264"/>
      <c r="S29" s="264"/>
      <c r="T29" s="264"/>
      <c r="U29" s="264"/>
      <c r="V29" s="264"/>
      <c r="W29" s="264"/>
      <c r="X29" s="264"/>
      <c r="Y29" s="264"/>
      <c r="Z29" s="264"/>
      <c r="AA29" s="264"/>
      <c r="AB29" s="264"/>
      <c r="AC29" s="264"/>
      <c r="AD29" s="264"/>
      <c r="AE29" s="264"/>
      <c r="AF29" s="264"/>
      <c r="AG29" s="264"/>
      <c r="AH29" s="264"/>
      <c r="AI29" s="264"/>
      <c r="AJ29" s="264"/>
      <c r="AK29" s="264"/>
      <c r="AL29" s="264"/>
    </row>
    <row r="30" spans="1:84" ht="15.75">
      <c r="A30" s="460"/>
      <c r="E30" s="264"/>
      <c r="F30" s="264"/>
      <c r="G30" s="264"/>
      <c r="H30" s="264"/>
      <c r="I30" s="264"/>
      <c r="J30" s="264"/>
      <c r="K30" s="264"/>
      <c r="L30" s="264"/>
      <c r="M30" s="264"/>
      <c r="N30" s="264"/>
      <c r="O30" s="264"/>
      <c r="P30" s="264"/>
      <c r="Q30" s="264"/>
      <c r="R30" s="264"/>
      <c r="S30" s="264"/>
      <c r="T30" s="264"/>
      <c r="U30" s="264"/>
      <c r="V30" s="264"/>
      <c r="W30" s="264"/>
      <c r="X30" s="264"/>
      <c r="Y30" s="264"/>
      <c r="Z30" s="264"/>
      <c r="AA30" s="264"/>
      <c r="AB30" s="264"/>
      <c r="AC30" s="264"/>
      <c r="AD30" s="264"/>
      <c r="AE30" s="264"/>
      <c r="AF30" s="264"/>
      <c r="AG30" s="264"/>
      <c r="AH30" s="264"/>
      <c r="AI30" s="264"/>
      <c r="AJ30" s="264"/>
      <c r="AK30" s="264"/>
      <c r="AL30" s="264"/>
    </row>
  </sheetData>
  <pageMargins left="0.7" right="0.7" top="0.75" bottom="0.75" header="0.3" footer="0.3"/>
  <pageSetup orientation="landscape" horizontalDpi="4294967293"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AU224"/>
  <sheetViews>
    <sheetView zoomScale="50" zoomScaleNormal="50" workbookViewId="0">
      <pane xSplit="4" ySplit="2" topLeftCell="E3" activePane="bottomRight" state="frozen"/>
      <selection pane="bottomRight" activeCell="B2" sqref="B2"/>
      <selection pane="bottomLeft" activeCell="A3" sqref="A3"/>
      <selection pane="topRight" activeCell="E1" sqref="E1"/>
    </sheetView>
  </sheetViews>
  <sheetFormatPr defaultRowHeight="15"/>
  <cols>
    <col min="2" max="2" width="7.85546875" customWidth="1"/>
    <col min="3" max="3" width="9.85546875" customWidth="1"/>
    <col min="4" max="4" width="1.140625" customWidth="1"/>
    <col min="5" max="18" width="8.28515625" customWidth="1"/>
    <col min="19" max="19" width="6.85546875" customWidth="1"/>
    <col min="20" max="20" width="8.42578125" customWidth="1"/>
    <col min="21" max="21" width="1.28515625" customWidth="1"/>
    <col min="22" max="33" width="8.28515625" customWidth="1"/>
    <col min="36" max="37" width="8.85546875" customWidth="1"/>
    <col min="39" max="39" width="1.5703125" customWidth="1"/>
    <col min="46" max="46" width="12.28515625" customWidth="1"/>
    <col min="47" max="47" width="10" customWidth="1"/>
  </cols>
  <sheetData>
    <row r="1" spans="1:33" ht="15.75" thickBot="1"/>
    <row r="2" spans="1:33" ht="138.94999999999999" customHeight="1" thickBot="1">
      <c r="A2" s="454" t="s">
        <v>64</v>
      </c>
      <c r="B2" s="317" t="s">
        <v>18</v>
      </c>
      <c r="C2" s="2" t="s">
        <v>20</v>
      </c>
      <c r="D2" s="12"/>
      <c r="E2" s="122" t="s">
        <v>22</v>
      </c>
      <c r="F2" s="121" t="s">
        <v>24</v>
      </c>
      <c r="G2" s="122" t="s">
        <v>21</v>
      </c>
      <c r="H2" s="134" t="s">
        <v>23</v>
      </c>
      <c r="I2" s="26" t="s">
        <v>43</v>
      </c>
      <c r="J2" s="27" t="s">
        <v>31</v>
      </c>
      <c r="K2" s="27" t="s">
        <v>28</v>
      </c>
      <c r="L2" s="28" t="s">
        <v>29</v>
      </c>
      <c r="M2" s="122" t="s">
        <v>25</v>
      </c>
      <c r="N2" s="222" t="s">
        <v>38</v>
      </c>
      <c r="O2" s="25" t="s">
        <v>55</v>
      </c>
      <c r="P2" s="27" t="s">
        <v>30</v>
      </c>
      <c r="Q2" s="432"/>
      <c r="R2" s="2" t="s">
        <v>64</v>
      </c>
      <c r="S2" s="317" t="s">
        <v>18</v>
      </c>
      <c r="T2" s="2" t="s">
        <v>20</v>
      </c>
      <c r="U2" s="429"/>
      <c r="V2" s="122" t="s">
        <v>22</v>
      </c>
      <c r="W2" s="122" t="s">
        <v>21</v>
      </c>
      <c r="X2" s="121" t="s">
        <v>24</v>
      </c>
      <c r="Y2" s="134" t="s">
        <v>23</v>
      </c>
      <c r="Z2" s="222" t="s">
        <v>38</v>
      </c>
      <c r="AA2" s="27" t="s">
        <v>28</v>
      </c>
      <c r="AB2" s="122" t="s">
        <v>25</v>
      </c>
      <c r="AC2" s="28" t="s">
        <v>29</v>
      </c>
      <c r="AD2" s="27" t="s">
        <v>31</v>
      </c>
      <c r="AE2" s="222" t="s">
        <v>39</v>
      </c>
      <c r="AF2" s="25" t="s">
        <v>56</v>
      </c>
      <c r="AG2" s="24" t="s">
        <v>41</v>
      </c>
    </row>
    <row r="3" spans="1:33" ht="44.1" customHeight="1">
      <c r="A3" s="326" t="s">
        <v>74</v>
      </c>
      <c r="B3" s="325"/>
      <c r="C3" s="326" t="s">
        <v>74</v>
      </c>
      <c r="D3" s="12"/>
      <c r="E3" s="144" t="s">
        <v>168</v>
      </c>
      <c r="F3" s="142" t="s">
        <v>168</v>
      </c>
      <c r="G3" s="142" t="s">
        <v>168</v>
      </c>
      <c r="H3" s="143" t="s">
        <v>168</v>
      </c>
      <c r="I3" s="146" t="s">
        <v>168</v>
      </c>
      <c r="J3" s="146" t="s">
        <v>168</v>
      </c>
      <c r="K3" s="151" t="s">
        <v>168</v>
      </c>
      <c r="L3" s="142" t="s">
        <v>168</v>
      </c>
      <c r="M3" s="153" t="s">
        <v>168</v>
      </c>
      <c r="N3" s="154" t="s">
        <v>168</v>
      </c>
      <c r="O3" s="154" t="s">
        <v>168</v>
      </c>
      <c r="P3" s="154" t="s">
        <v>168</v>
      </c>
      <c r="Q3" s="433"/>
      <c r="R3" s="329" t="s">
        <v>77</v>
      </c>
      <c r="S3" s="319"/>
      <c r="T3" s="329" t="s">
        <v>77</v>
      </c>
      <c r="U3" s="430"/>
      <c r="V3" s="142" t="s">
        <v>168</v>
      </c>
      <c r="W3" s="144" t="s">
        <v>168</v>
      </c>
      <c r="X3" s="151" t="s">
        <v>168</v>
      </c>
      <c r="Y3" s="142" t="s">
        <v>168</v>
      </c>
      <c r="Z3" s="142" t="s">
        <v>168</v>
      </c>
      <c r="AA3" s="146" t="s">
        <v>168</v>
      </c>
      <c r="AB3" s="146" t="s">
        <v>168</v>
      </c>
      <c r="AC3" s="223" t="s">
        <v>168</v>
      </c>
      <c r="AD3" s="143" t="s">
        <v>168</v>
      </c>
      <c r="AE3" s="154" t="s">
        <v>168</v>
      </c>
      <c r="AF3" s="142" t="s">
        <v>168</v>
      </c>
      <c r="AG3" s="223" t="s">
        <v>168</v>
      </c>
    </row>
    <row r="4" spans="1:33" ht="18">
      <c r="A4" s="425"/>
      <c r="B4" s="325"/>
      <c r="C4" s="428" t="s">
        <v>227</v>
      </c>
      <c r="D4" s="417"/>
      <c r="E4" s="289">
        <v>1</v>
      </c>
      <c r="F4" s="289">
        <v>2</v>
      </c>
      <c r="G4" s="289">
        <v>3</v>
      </c>
      <c r="H4" s="289">
        <v>4</v>
      </c>
      <c r="I4" s="289">
        <v>5</v>
      </c>
      <c r="J4" s="289">
        <v>7</v>
      </c>
      <c r="K4" s="289">
        <v>9</v>
      </c>
      <c r="L4" s="289">
        <v>8</v>
      </c>
      <c r="M4" s="289">
        <v>9</v>
      </c>
      <c r="N4" s="289">
        <v>10</v>
      </c>
      <c r="O4" s="289">
        <v>11</v>
      </c>
      <c r="P4" s="289">
        <v>12</v>
      </c>
      <c r="Q4" s="434"/>
      <c r="R4" s="426"/>
      <c r="S4" s="319"/>
      <c r="T4" s="455" t="s">
        <v>162</v>
      </c>
      <c r="U4" s="431"/>
      <c r="V4" s="289">
        <v>1</v>
      </c>
      <c r="W4" s="289">
        <v>2</v>
      </c>
      <c r="X4" s="289">
        <v>3</v>
      </c>
      <c r="Y4" s="289">
        <v>4</v>
      </c>
      <c r="Z4" s="289">
        <v>5</v>
      </c>
      <c r="AA4" s="289">
        <v>6</v>
      </c>
      <c r="AB4" s="289">
        <v>7</v>
      </c>
      <c r="AC4" s="703">
        <v>8</v>
      </c>
      <c r="AD4" s="289">
        <v>9</v>
      </c>
      <c r="AE4" s="289">
        <v>10</v>
      </c>
      <c r="AF4" s="289">
        <v>11</v>
      </c>
      <c r="AG4" s="289">
        <v>12</v>
      </c>
    </row>
    <row r="5" spans="1:33" ht="15.75">
      <c r="A5" s="457" t="s">
        <v>367</v>
      </c>
      <c r="B5" s="289">
        <v>2018</v>
      </c>
      <c r="C5" s="307" t="s">
        <v>206</v>
      </c>
      <c r="E5" s="296">
        <f>'2018-19 v Salinity'!E5</f>
        <v>38.533333333333331</v>
      </c>
      <c r="F5" s="296">
        <f>'2018-19 v Salinity'!F5</f>
        <v>0</v>
      </c>
      <c r="G5" s="296">
        <f>'2018-19 v Salinity'!G5</f>
        <v>7.3666666666666663</v>
      </c>
      <c r="H5" s="296">
        <f>'2018-19 v Salinity'!H5</f>
        <v>2.2000000000000002</v>
      </c>
      <c r="I5" s="296">
        <f>'2018-19 v Salinity'!I5</f>
        <v>1.6625000000000001E-2</v>
      </c>
      <c r="J5" s="296">
        <f>'2018-19 v Salinity'!J5</f>
        <v>2.583333333333333</v>
      </c>
      <c r="K5" s="296">
        <f>'2018-19 v Salinity'!K5</f>
        <v>3.3333333333333333E-2</v>
      </c>
      <c r="L5" s="296">
        <f>'2018-19 v Salinity'!L5</f>
        <v>0.25</v>
      </c>
      <c r="M5" s="296">
        <f>'2018-19 v Salinity'!M5</f>
        <v>1.6666666666666666E-2</v>
      </c>
      <c r="N5" s="296">
        <f>'2018-19 v Salinity'!N5</f>
        <v>0</v>
      </c>
      <c r="O5" s="296">
        <f>'2018-19 v Salinity'!O5</f>
        <v>0.05</v>
      </c>
      <c r="P5" s="296">
        <f>'2018-19 v Salinity'!P5</f>
        <v>0</v>
      </c>
      <c r="Q5" s="434"/>
      <c r="R5" s="457" t="s">
        <v>367</v>
      </c>
      <c r="S5" s="289">
        <v>2018</v>
      </c>
      <c r="T5" s="307" t="s">
        <v>206</v>
      </c>
      <c r="V5" s="298">
        <f>'2018-19 v Salinity'!AV5</f>
        <v>169.89466530750937</v>
      </c>
      <c r="W5" s="298">
        <f>'2018-19 v Salinity'!AW5</f>
        <v>78.15154604145431</v>
      </c>
      <c r="X5" s="298">
        <f>'2018-19 v Salinity'!AX5</f>
        <v>3.3978933061501873</v>
      </c>
      <c r="Y5" s="298">
        <f>'2018-19 v Salinity'!AY5</f>
        <v>0</v>
      </c>
      <c r="Z5" s="298">
        <f>'2018-19 v Salinity'!AZ5</f>
        <v>0</v>
      </c>
      <c r="AA5" s="298">
        <f>'2018-19 v Salinity'!BA5</f>
        <v>0</v>
      </c>
      <c r="AB5" s="298">
        <f>'2018-19 v Salinity'!BB5</f>
        <v>33.97893306150187</v>
      </c>
      <c r="AC5" s="298">
        <f>'2018-19 v Salinity'!BC5</f>
        <v>0</v>
      </c>
      <c r="AD5" s="298">
        <f>'2018-19 v Salinity'!BD5</f>
        <v>10.193679918450561</v>
      </c>
      <c r="AE5" s="298">
        <f>'2018-19 v Salinity'!BE5</f>
        <v>0</v>
      </c>
      <c r="AF5" s="298">
        <f>'2018-19 v Salinity'!BF5</f>
        <v>0</v>
      </c>
      <c r="AG5" s="298">
        <f>'2018-19 v Salinity'!BG5</f>
        <v>0</v>
      </c>
    </row>
    <row r="6" spans="1:33" ht="15.75">
      <c r="A6" s="457" t="s">
        <v>367</v>
      </c>
      <c r="B6" s="289">
        <v>2019</v>
      </c>
      <c r="C6" s="307" t="s">
        <v>206</v>
      </c>
      <c r="E6" s="296">
        <f>'2018-19 v Salinity'!E6</f>
        <v>0</v>
      </c>
      <c r="F6" s="296">
        <f>'2018-19 v Salinity'!F6</f>
        <v>0</v>
      </c>
      <c r="G6" s="296">
        <f>'2018-19 v Salinity'!G6</f>
        <v>0</v>
      </c>
      <c r="H6" s="296">
        <f>'2018-19 v Salinity'!H6</f>
        <v>1.5333333333333332</v>
      </c>
      <c r="I6" s="296">
        <f>'2018-19 v Salinity'!I6</f>
        <v>22.733333333333334</v>
      </c>
      <c r="J6" s="296">
        <f>'2018-19 v Salinity'!J6</f>
        <v>0</v>
      </c>
      <c r="K6" s="296">
        <f>'2018-19 v Salinity'!K6</f>
        <v>0</v>
      </c>
      <c r="L6" s="296">
        <f>'2018-19 v Salinity'!L6</f>
        <v>0.13333333333333333</v>
      </c>
      <c r="M6" s="296">
        <f>'2018-19 v Salinity'!M6</f>
        <v>0</v>
      </c>
      <c r="N6" s="296">
        <f>'2018-19 v Salinity'!N6</f>
        <v>0</v>
      </c>
      <c r="O6" s="296">
        <f>'2018-19 v Salinity'!O6</f>
        <v>0</v>
      </c>
      <c r="P6" s="296">
        <f>'2018-19 v Salinity'!P6</f>
        <v>0</v>
      </c>
      <c r="Q6" s="434"/>
      <c r="R6" s="457" t="s">
        <v>367</v>
      </c>
      <c r="S6" s="289">
        <v>2019</v>
      </c>
      <c r="T6" s="307" t="s">
        <v>206</v>
      </c>
      <c r="V6" s="298">
        <f>'2018-19 v Salinity'!AV6</f>
        <v>0</v>
      </c>
      <c r="W6" s="298">
        <f>'2018-19 v Salinity'!AW6</f>
        <v>10.98</v>
      </c>
      <c r="X6" s="298">
        <f>'2018-19 v Salinity'!AX6</f>
        <v>0</v>
      </c>
      <c r="Y6" s="298">
        <f>'2018-19 v Salinity'!AY6</f>
        <v>0</v>
      </c>
      <c r="Z6" s="298">
        <f>'2018-19 v Salinity'!AZ6</f>
        <v>0</v>
      </c>
      <c r="AA6" s="298">
        <f>'2018-19 v Salinity'!BA6</f>
        <v>0</v>
      </c>
      <c r="AB6" s="298">
        <f>'2018-19 v Salinity'!BB6</f>
        <v>0</v>
      </c>
      <c r="AC6" s="298">
        <f>'2018-19 v Salinity'!BC6</f>
        <v>10.98</v>
      </c>
      <c r="AD6" s="298">
        <f>'2018-19 v Salinity'!BD6</f>
        <v>0</v>
      </c>
      <c r="AE6" s="298">
        <f>'2018-19 v Salinity'!BE6</f>
        <v>0</v>
      </c>
      <c r="AF6" s="298">
        <f>'2018-19 v Salinity'!BF6</f>
        <v>0</v>
      </c>
      <c r="AG6" s="298">
        <f>'2018-19 v Salinity'!BG6</f>
        <v>0</v>
      </c>
    </row>
    <row r="7" spans="1:33" ht="15.75">
      <c r="A7" s="458"/>
      <c r="B7" s="299"/>
      <c r="C7" s="456"/>
      <c r="E7" s="462"/>
      <c r="F7" s="462"/>
      <c r="G7" s="462"/>
      <c r="H7" s="462"/>
      <c r="I7" s="462"/>
      <c r="J7" s="462"/>
      <c r="K7" s="462"/>
      <c r="L7" s="462"/>
      <c r="M7" s="462"/>
      <c r="N7" s="462"/>
      <c r="O7" s="462"/>
      <c r="P7" s="462"/>
      <c r="Q7" s="434"/>
      <c r="R7" s="458"/>
      <c r="S7" s="299"/>
      <c r="T7" s="456"/>
      <c r="V7" s="463"/>
      <c r="W7" s="463"/>
      <c r="X7" s="463"/>
      <c r="Y7" s="463"/>
      <c r="Z7" s="463"/>
      <c r="AA7" s="463"/>
      <c r="AB7" s="463"/>
      <c r="AC7" s="463"/>
      <c r="AD7" s="463"/>
      <c r="AE7" s="463"/>
      <c r="AF7" s="463"/>
      <c r="AG7" s="463"/>
    </row>
    <row r="8" spans="1:33" ht="15.75">
      <c r="A8" s="457" t="s">
        <v>368</v>
      </c>
      <c r="B8" s="289">
        <v>2018</v>
      </c>
      <c r="C8" s="307" t="s">
        <v>206</v>
      </c>
      <c r="E8" s="296">
        <f>'2018-19 v Salinity'!E10</f>
        <v>24.521212121212116</v>
      </c>
      <c r="F8" s="296">
        <f>'2018-19 v Salinity'!F10</f>
        <v>3.6363636363636369E-2</v>
      </c>
      <c r="G8" s="296">
        <f>'2018-19 v Salinity'!G10</f>
        <v>5.5515151515151508</v>
      </c>
      <c r="H8" s="296">
        <f>'2018-19 v Salinity'!H10</f>
        <v>43.381818181818183</v>
      </c>
      <c r="I8" s="296">
        <f>'2018-19 v Salinity'!I10</f>
        <v>0</v>
      </c>
      <c r="J8" s="296">
        <f>'2018-19 v Salinity'!J10</f>
        <v>0.25454545454545452</v>
      </c>
      <c r="K8" s="296">
        <f>'2018-19 v Salinity'!K10</f>
        <v>0.23030303030303029</v>
      </c>
      <c r="L8" s="296">
        <f>'2018-19 v Salinity'!L10</f>
        <v>0.18181818181818182</v>
      </c>
      <c r="M8" s="296">
        <f>'2018-19 v Salinity'!M10</f>
        <v>0</v>
      </c>
      <c r="N8" s="296">
        <f>'2018-19 v Salinity'!N10</f>
        <v>0</v>
      </c>
      <c r="O8" s="296">
        <f>'2018-19 v Salinity'!O10</f>
        <v>0</v>
      </c>
      <c r="P8" s="296">
        <f>'2018-19 v Salinity'!P10</f>
        <v>0</v>
      </c>
      <c r="Q8" s="434"/>
      <c r="R8" s="457" t="s">
        <v>368</v>
      </c>
      <c r="S8" s="289">
        <v>2018</v>
      </c>
      <c r="T8" s="307" t="s">
        <v>206</v>
      </c>
      <c r="V8" s="298">
        <f>'2018-19 v Salinity'!AV10</f>
        <v>3544.8521916411828</v>
      </c>
      <c r="W8" s="298">
        <f>'2018-19 v Salinity'!AW10</f>
        <v>300.71355759429156</v>
      </c>
      <c r="X8" s="298">
        <f>'2018-19 v Salinity'!AX10</f>
        <v>0</v>
      </c>
      <c r="Y8" s="298">
        <f>'2018-19 v Salinity'!AY10</f>
        <v>1047.4006116207952</v>
      </c>
      <c r="Z8" s="298">
        <f>'2018-19 v Salinity'!AZ10</f>
        <v>0</v>
      </c>
      <c r="AA8" s="298">
        <f>'2018-19 v Salinity'!BA10</f>
        <v>10.193679918450561</v>
      </c>
      <c r="AB8" s="298">
        <f>'2018-19 v Salinity'!BB10</f>
        <v>0</v>
      </c>
      <c r="AC8" s="298">
        <f>'2018-19 v Salinity'!BC10</f>
        <v>30.581039755351682</v>
      </c>
      <c r="AD8" s="298">
        <f>'2018-19 v Salinity'!BD10</f>
        <v>7.6452599388379205</v>
      </c>
      <c r="AE8" s="298">
        <f>'2018-19 v Salinity'!BE10</f>
        <v>0</v>
      </c>
      <c r="AF8" s="298">
        <f>'2018-19 v Salinity'!BF10</f>
        <v>0</v>
      </c>
      <c r="AG8" s="298">
        <f>'2018-19 v Salinity'!BG10</f>
        <v>0</v>
      </c>
    </row>
    <row r="9" spans="1:33" ht="15.75">
      <c r="A9" s="457" t="s">
        <v>368</v>
      </c>
      <c r="B9" s="289">
        <v>2019</v>
      </c>
      <c r="C9" s="307" t="s">
        <v>206</v>
      </c>
      <c r="E9" s="296">
        <f>'2018-19 v Salinity'!E11</f>
        <v>2.1333333333333333</v>
      </c>
      <c r="F9" s="296">
        <f>'2018-19 v Salinity'!F11</f>
        <v>0</v>
      </c>
      <c r="G9" s="296">
        <f>'2018-19 v Salinity'!G11</f>
        <v>1.2078431372549019</v>
      </c>
      <c r="H9" s="296">
        <f>'2018-19 v Salinity'!H11</f>
        <v>6.0078431372549019</v>
      </c>
      <c r="I9" s="296">
        <f>'2018-19 v Salinity'!I11</f>
        <v>0</v>
      </c>
      <c r="J9" s="296">
        <f>'2018-19 v Salinity'!J11</f>
        <v>0</v>
      </c>
      <c r="K9" s="296">
        <f>'2018-19 v Salinity'!K11</f>
        <v>2.3529411764705882E-2</v>
      </c>
      <c r="L9" s="296">
        <f>'2018-19 v Salinity'!L11</f>
        <v>7.8431372549019607E-3</v>
      </c>
      <c r="M9" s="296">
        <f>'2018-19 v Salinity'!M11</f>
        <v>0.25882352941176467</v>
      </c>
      <c r="N9" s="296">
        <f>'2018-19 v Salinity'!N11</f>
        <v>7.8431372549019607E-3</v>
      </c>
      <c r="O9" s="296">
        <f>'2018-19 v Salinity'!O11</f>
        <v>0</v>
      </c>
      <c r="P9" s="296">
        <f>'2018-19 v Salinity'!P11</f>
        <v>0</v>
      </c>
      <c r="Q9" s="434"/>
      <c r="R9" s="457" t="s">
        <v>368</v>
      </c>
      <c r="S9" s="289">
        <v>2019</v>
      </c>
      <c r="T9" s="307" t="s">
        <v>206</v>
      </c>
      <c r="V9" s="298">
        <f>'2018-19 v Salinity'!AV11</f>
        <v>98.820000000000007</v>
      </c>
      <c r="W9" s="298">
        <f>'2018-19 v Salinity'!AW11</f>
        <v>216.46285714285713</v>
      </c>
      <c r="X9" s="298">
        <f>'2018-19 v Salinity'!AX11</f>
        <v>0</v>
      </c>
      <c r="Y9" s="298">
        <f>'2018-19 v Salinity'!AY11</f>
        <v>3.1371428571428575</v>
      </c>
      <c r="Z9" s="298">
        <f>'2018-19 v Salinity'!AZ11</f>
        <v>134.89714285714288</v>
      </c>
      <c r="AA9" s="298">
        <f>'2018-19 v Salinity'!BA11</f>
        <v>0</v>
      </c>
      <c r="AB9" s="298">
        <f>'2018-19 v Salinity'!BB11</f>
        <v>1.5685714285714287</v>
      </c>
      <c r="AC9" s="298">
        <f>'2018-19 v Salinity'!BC11</f>
        <v>0</v>
      </c>
      <c r="AD9" s="298">
        <f>'2018-19 v Salinity'!BD11</f>
        <v>0</v>
      </c>
      <c r="AE9" s="298">
        <f>'2018-19 v Salinity'!BE11</f>
        <v>18.822857142857142</v>
      </c>
      <c r="AF9" s="298">
        <f>'2018-19 v Salinity'!BF11</f>
        <v>0</v>
      </c>
      <c r="AG9" s="298">
        <f>'2018-19 v Salinity'!BG11</f>
        <v>0</v>
      </c>
    </row>
    <row r="10" spans="1:33" ht="15.75">
      <c r="A10" s="459"/>
      <c r="B10" s="299"/>
      <c r="C10" s="456"/>
      <c r="E10" s="462"/>
      <c r="F10" s="462"/>
      <c r="G10" s="462"/>
      <c r="H10" s="462"/>
      <c r="I10" s="462"/>
      <c r="J10" s="462"/>
      <c r="K10" s="462"/>
      <c r="L10" s="462"/>
      <c r="M10" s="462"/>
      <c r="N10" s="462"/>
      <c r="O10" s="462"/>
      <c r="P10" s="462"/>
      <c r="Q10" s="434"/>
      <c r="R10" s="459"/>
      <c r="S10" s="299"/>
      <c r="T10" s="456"/>
      <c r="V10" s="463"/>
      <c r="W10" s="463"/>
      <c r="X10" s="463"/>
      <c r="Y10" s="463"/>
      <c r="Z10" s="463"/>
      <c r="AA10" s="463"/>
      <c r="AB10" s="463"/>
      <c r="AC10" s="463"/>
      <c r="AD10" s="463"/>
      <c r="AE10" s="463"/>
      <c r="AF10" s="463"/>
      <c r="AG10" s="463"/>
    </row>
    <row r="11" spans="1:33" ht="15.75">
      <c r="A11" s="457" t="s">
        <v>369</v>
      </c>
      <c r="B11" s="289">
        <v>2018</v>
      </c>
      <c r="C11" s="307" t="s">
        <v>206</v>
      </c>
      <c r="E11" s="296">
        <f>'2018-19 v Salinity'!E15</f>
        <v>73.466666666666669</v>
      </c>
      <c r="F11" s="296">
        <f>'2018-19 v Salinity'!F15</f>
        <v>0.05</v>
      </c>
      <c r="G11" s="296">
        <f>'2018-19 v Salinity'!G15</f>
        <v>15.483333333333334</v>
      </c>
      <c r="H11" s="296">
        <f>'2018-19 v Salinity'!H15</f>
        <v>3.85</v>
      </c>
      <c r="I11" s="296">
        <f>'2018-19 v Salinity'!I15</f>
        <v>0</v>
      </c>
      <c r="J11" s="296">
        <f>'2018-19 v Salinity'!J15</f>
        <v>0</v>
      </c>
      <c r="K11" s="296">
        <f>'2018-19 v Salinity'!K15</f>
        <v>0.13333333333333333</v>
      </c>
      <c r="L11" s="296">
        <f>'2018-19 v Salinity'!L15</f>
        <v>0</v>
      </c>
      <c r="M11" s="296">
        <f>'2018-19 v Salinity'!M15</f>
        <v>0.21666666666666667</v>
      </c>
      <c r="N11" s="296">
        <f>'2018-19 v Salinity'!N15</f>
        <v>0</v>
      </c>
      <c r="O11" s="296">
        <f>'2018-19 v Salinity'!O15</f>
        <v>0</v>
      </c>
      <c r="P11" s="296">
        <f>'2018-19 v Salinity'!P15</f>
        <v>0.6333333333333333</v>
      </c>
      <c r="Q11" s="434"/>
      <c r="R11" s="457" t="s">
        <v>369</v>
      </c>
      <c r="S11" s="289">
        <v>2018</v>
      </c>
      <c r="T11" s="307" t="s">
        <v>206</v>
      </c>
      <c r="V11" s="298">
        <f>'2018-19 v Salinity'!AV15</f>
        <v>2921.508664627931</v>
      </c>
      <c r="W11" s="298">
        <f>'2018-19 v Salinity'!AW15</f>
        <v>464.83180428134557</v>
      </c>
      <c r="X11" s="298">
        <f>'2018-19 v Salinity'!AX15</f>
        <v>4.0774719673802249</v>
      </c>
      <c r="Y11" s="298">
        <f>'2018-19 v Salinity'!AY15</f>
        <v>4.0774719673802249</v>
      </c>
      <c r="Z11" s="298">
        <f>'2018-19 v Salinity'!AZ15</f>
        <v>0</v>
      </c>
      <c r="AA11" s="298">
        <f>'2018-19 v Salinity'!BA15</f>
        <v>56.065239551478086</v>
      </c>
      <c r="AB11" s="298">
        <f>'2018-19 v Salinity'!BB15</f>
        <v>0</v>
      </c>
      <c r="AC11" s="298">
        <f>'2018-19 v Salinity'!BC15</f>
        <v>15.290519877675843</v>
      </c>
      <c r="AD11" s="298">
        <f>'2018-19 v Salinity'!BD15</f>
        <v>0</v>
      </c>
      <c r="AE11" s="298">
        <f>'2018-19 v Salinity'!BE15</f>
        <v>0</v>
      </c>
      <c r="AF11" s="298">
        <f>'2018-19 v Salinity'!BF15</f>
        <v>0</v>
      </c>
      <c r="AG11" s="298">
        <f>'2018-19 v Salinity'!BG15</f>
        <v>0</v>
      </c>
    </row>
    <row r="12" spans="1:33" ht="15.75">
      <c r="A12" s="457" t="s">
        <v>369</v>
      </c>
      <c r="B12" s="289">
        <v>2019</v>
      </c>
      <c r="C12" s="307" t="s">
        <v>206</v>
      </c>
      <c r="E12" s="296">
        <f>'2018-19 v Salinity'!E16</f>
        <v>23.759999999999998</v>
      </c>
      <c r="F12" s="296">
        <f>'2018-19 v Salinity'!F16</f>
        <v>1.3333333333333332E-2</v>
      </c>
      <c r="G12" s="296">
        <f>'2018-19 v Salinity'!G16</f>
        <v>2.2400000000000002</v>
      </c>
      <c r="H12" s="296">
        <f>'2018-19 v Salinity'!H16</f>
        <v>8.0400000000000009</v>
      </c>
      <c r="I12" s="296">
        <f>'2018-19 v Salinity'!I16</f>
        <v>0</v>
      </c>
      <c r="J12" s="296">
        <f>'2018-19 v Salinity'!J16</f>
        <v>0.02</v>
      </c>
      <c r="K12" s="296">
        <f>'2018-19 v Salinity'!K16</f>
        <v>0.76</v>
      </c>
      <c r="L12" s="296">
        <f>'2018-19 v Salinity'!L16</f>
        <v>0.04</v>
      </c>
      <c r="M12" s="296">
        <f>'2018-19 v Salinity'!M16</f>
        <v>3.333333333333334E-2</v>
      </c>
      <c r="N12" s="296">
        <f>'2018-19 v Salinity'!N16</f>
        <v>0</v>
      </c>
      <c r="O12" s="296">
        <f>'2018-19 v Salinity'!O16</f>
        <v>3.333333333333334E-2</v>
      </c>
      <c r="P12" s="296">
        <f>'2018-19 v Salinity'!P16</f>
        <v>0.02</v>
      </c>
      <c r="Q12" s="434"/>
      <c r="R12" s="457" t="s">
        <v>369</v>
      </c>
      <c r="S12" s="289">
        <v>2019</v>
      </c>
      <c r="T12" s="307" t="s">
        <v>206</v>
      </c>
      <c r="V12" s="298">
        <f>'2018-19 v Salinity'!AV16</f>
        <v>186.66</v>
      </c>
      <c r="W12" s="298">
        <f>'2018-19 v Salinity'!AW16</f>
        <v>401.4562499999999</v>
      </c>
      <c r="X12" s="298">
        <f>'2018-19 v Salinity'!AX16</f>
        <v>21.27375</v>
      </c>
      <c r="Y12" s="298">
        <f>'2018-19 v Salinity'!AY16</f>
        <v>6.8625000000000007</v>
      </c>
      <c r="Z12" s="298">
        <f>'2018-19 v Salinity'!AZ16</f>
        <v>180.48375000000001</v>
      </c>
      <c r="AA12" s="298">
        <f>'2018-19 v Salinity'!BA16</f>
        <v>7.5487500000000001</v>
      </c>
      <c r="AB12" s="298">
        <f>'2018-19 v Salinity'!BB16</f>
        <v>31.567500000000003</v>
      </c>
      <c r="AC12" s="298">
        <f>'2018-19 v Salinity'!BC16</f>
        <v>2.0587499999999999</v>
      </c>
      <c r="AD12" s="298">
        <f>'2018-19 v Salinity'!BD16</f>
        <v>18.528749999999999</v>
      </c>
      <c r="AE12" s="298">
        <f>'2018-19 v Salinity'!BE16</f>
        <v>4.1175000000000006</v>
      </c>
      <c r="AF12" s="298">
        <f>'2018-19 v Salinity'!BF16</f>
        <v>0</v>
      </c>
      <c r="AG12" s="298">
        <f>'2018-19 v Salinity'!BG16</f>
        <v>0</v>
      </c>
    </row>
    <row r="13" spans="1:33" ht="15.75">
      <c r="A13" s="460"/>
      <c r="B13" s="299"/>
      <c r="C13" s="456"/>
      <c r="E13" s="462"/>
      <c r="F13" s="462"/>
      <c r="G13" s="462"/>
      <c r="H13" s="462"/>
      <c r="I13" s="462"/>
      <c r="J13" s="462"/>
      <c r="K13" s="462"/>
      <c r="L13" s="462"/>
      <c r="M13" s="462"/>
      <c r="N13" s="462"/>
      <c r="O13" s="462"/>
      <c r="P13" s="462"/>
      <c r="Q13" s="434"/>
      <c r="R13" s="460"/>
      <c r="S13" s="299"/>
      <c r="T13" s="456"/>
      <c r="V13" s="463"/>
      <c r="W13" s="463"/>
      <c r="X13" s="463"/>
      <c r="Y13" s="463"/>
      <c r="Z13" s="463"/>
      <c r="AA13" s="463"/>
      <c r="AB13" s="463"/>
      <c r="AC13" s="463"/>
      <c r="AD13" s="463"/>
      <c r="AE13" s="463"/>
      <c r="AF13" s="463"/>
      <c r="AG13" s="463"/>
    </row>
    <row r="14" spans="1:33" ht="15.75">
      <c r="A14" s="457" t="s">
        <v>370</v>
      </c>
      <c r="B14" s="289">
        <v>2018</v>
      </c>
      <c r="C14" s="307" t="s">
        <v>206</v>
      </c>
      <c r="E14" s="296">
        <f>'2018-19 v Salinity'!E20</f>
        <v>26.416666666666664</v>
      </c>
      <c r="F14" s="296">
        <f>'2018-19 v Salinity'!F20</f>
        <v>99.433333333333337</v>
      </c>
      <c r="G14" s="296">
        <f>'2018-19 v Salinity'!G20</f>
        <v>11.6</v>
      </c>
      <c r="H14" s="296">
        <f>'2018-19 v Salinity'!H20</f>
        <v>1.9833333333333334</v>
      </c>
      <c r="I14" s="296">
        <f>'2018-19 v Salinity'!I20</f>
        <v>1.6250000000000001E-2</v>
      </c>
      <c r="J14" s="296">
        <f>'2018-19 v Salinity'!J20</f>
        <v>0</v>
      </c>
      <c r="K14" s="296">
        <f>'2018-19 v Salinity'!K20</f>
        <v>0.33333333333333331</v>
      </c>
      <c r="L14" s="296">
        <f>'2018-19 v Salinity'!L20</f>
        <v>0.11666666666666667</v>
      </c>
      <c r="M14" s="296">
        <f>'2018-19 v Salinity'!M20</f>
        <v>0</v>
      </c>
      <c r="N14" s="296">
        <f>'2018-19 v Salinity'!N20</f>
        <v>0</v>
      </c>
      <c r="O14" s="296">
        <f>'2018-19 v Salinity'!O20</f>
        <v>0</v>
      </c>
      <c r="P14" s="296">
        <f>'2018-19 v Salinity'!P20</f>
        <v>3.3333333333333333E-2</v>
      </c>
      <c r="Q14" s="434"/>
      <c r="R14" s="457" t="s">
        <v>370</v>
      </c>
      <c r="S14" s="289">
        <v>2018</v>
      </c>
      <c r="T14" s="307" t="s">
        <v>206</v>
      </c>
      <c r="V14" s="298">
        <f>'2018-19 v Salinity'!AV20</f>
        <v>0</v>
      </c>
      <c r="W14" s="298">
        <f>'2018-19 v Salinity'!AW20</f>
        <v>642.20183486238534</v>
      </c>
      <c r="X14" s="298">
        <f>'2018-19 v Salinity'!AX20</f>
        <v>0</v>
      </c>
      <c r="Y14" s="298">
        <f>'2018-19 v Salinity'!AY20</f>
        <v>50.968399592252808</v>
      </c>
      <c r="Z14" s="298">
        <f>'2018-19 v Salinity'!AZ20</f>
        <v>0</v>
      </c>
      <c r="AA14" s="298">
        <f>'2018-19 v Salinity'!BA20</f>
        <v>10.193679918450561</v>
      </c>
      <c r="AB14" s="298">
        <f>'2018-19 v Salinity'!BB20</f>
        <v>0</v>
      </c>
      <c r="AC14" s="298">
        <f>'2018-19 v Salinity'!BC20</f>
        <v>0</v>
      </c>
      <c r="AD14" s="298">
        <f>'2018-19 v Salinity'!BD20</f>
        <v>0</v>
      </c>
      <c r="AE14" s="298">
        <f>'2018-19 v Salinity'!BE20</f>
        <v>0</v>
      </c>
      <c r="AF14" s="298">
        <f>'2018-19 v Salinity'!BF20</f>
        <v>0</v>
      </c>
      <c r="AG14" s="298">
        <f>'2018-19 v Salinity'!BG20</f>
        <v>0</v>
      </c>
    </row>
    <row r="15" spans="1:33" ht="15.75">
      <c r="A15" s="457" t="s">
        <v>370</v>
      </c>
      <c r="B15" s="289">
        <v>2019</v>
      </c>
      <c r="C15" s="307" t="s">
        <v>206</v>
      </c>
      <c r="E15" s="296">
        <f>'2018-19 v Salinity'!E21</f>
        <v>18.544927536231885</v>
      </c>
      <c r="F15" s="296">
        <f>'2018-19 v Salinity'!F21</f>
        <v>12.063768115942031</v>
      </c>
      <c r="G15" s="296">
        <f>'2018-19 v Salinity'!G21</f>
        <v>10.13913043478261</v>
      </c>
      <c r="H15" s="296">
        <f>'2018-19 v Salinity'!H21</f>
        <v>0.8057971014492753</v>
      </c>
      <c r="I15" s="296">
        <f>'2018-19 v Salinity'!I21</f>
        <v>1.1594202898550725E-2</v>
      </c>
      <c r="J15" s="296">
        <f>'2018-19 v Salinity'!J21</f>
        <v>0.7884057971014492</v>
      </c>
      <c r="K15" s="296">
        <f>'2018-19 v Salinity'!K21</f>
        <v>0.23768115942028989</v>
      </c>
      <c r="L15" s="296">
        <f>'2018-19 v Salinity'!L21</f>
        <v>5.7971014492753624E-3</v>
      </c>
      <c r="M15" s="296">
        <f>'2018-19 v Salinity'!M21</f>
        <v>0.1971014492753623</v>
      </c>
      <c r="N15" s="296">
        <f>'2018-19 v Salinity'!N21</f>
        <v>0.10434782608695652</v>
      </c>
      <c r="O15" s="296">
        <f>'2018-19 v Salinity'!O21</f>
        <v>2.318840579710145E-2</v>
      </c>
      <c r="P15" s="296">
        <f>'2018-19 v Salinity'!P21</f>
        <v>3.4782608695652174E-2</v>
      </c>
      <c r="Q15" s="434"/>
      <c r="R15" s="457" t="s">
        <v>370</v>
      </c>
      <c r="S15" s="289">
        <v>2019</v>
      </c>
      <c r="T15" s="307" t="s">
        <v>206</v>
      </c>
      <c r="V15" s="298">
        <f>'2018-19 v Salinity'!AV21</f>
        <v>10.980000000000002</v>
      </c>
      <c r="W15" s="298">
        <f>'2018-19 v Salinity'!AW21</f>
        <v>34.508571428571429</v>
      </c>
      <c r="X15" s="298">
        <f>'2018-19 v Salinity'!AX21</f>
        <v>6.2742857142857149</v>
      </c>
      <c r="Y15" s="298">
        <f>'2018-19 v Salinity'!AY21</f>
        <v>4.7057142857142855</v>
      </c>
      <c r="Z15" s="298">
        <f>'2018-19 v Salinity'!AZ21</f>
        <v>0</v>
      </c>
      <c r="AA15" s="298">
        <f>'2018-19 v Salinity'!BA21</f>
        <v>21.960000000000004</v>
      </c>
      <c r="AB15" s="298">
        <f>'2018-19 v Salinity'!BB21</f>
        <v>36.077142857142853</v>
      </c>
      <c r="AC15" s="298">
        <f>'2018-19 v Salinity'!BC21</f>
        <v>0</v>
      </c>
      <c r="AD15" s="298">
        <f>'2018-19 v Salinity'!BD21</f>
        <v>0</v>
      </c>
      <c r="AE15" s="298">
        <f>'2018-19 v Salinity'!BE21</f>
        <v>0</v>
      </c>
      <c r="AF15" s="298">
        <f>'2018-19 v Salinity'!BF21</f>
        <v>7.8428571428571434</v>
      </c>
      <c r="AG15" s="298">
        <f>'2018-19 v Salinity'!BG21</f>
        <v>15.685714285714287</v>
      </c>
    </row>
    <row r="16" spans="1:33" ht="15.75">
      <c r="A16" s="460"/>
      <c r="B16" s="299"/>
      <c r="C16" s="456"/>
      <c r="E16" s="462"/>
      <c r="F16" s="462"/>
      <c r="G16" s="462"/>
      <c r="H16" s="462"/>
      <c r="I16" s="462"/>
      <c r="J16" s="462"/>
      <c r="K16" s="462"/>
      <c r="L16" s="462"/>
      <c r="M16" s="462"/>
      <c r="N16" s="462"/>
      <c r="O16" s="462"/>
      <c r="P16" s="462"/>
      <c r="Q16" s="434"/>
      <c r="R16" s="460"/>
      <c r="S16" s="299"/>
      <c r="T16" s="456"/>
      <c r="V16" s="463"/>
      <c r="W16" s="463"/>
      <c r="X16" s="463"/>
      <c r="Y16" s="463"/>
      <c r="Z16" s="463"/>
      <c r="AA16" s="463"/>
      <c r="AB16" s="463"/>
      <c r="AC16" s="463"/>
      <c r="AD16" s="463"/>
      <c r="AE16" s="463"/>
      <c r="AF16" s="463"/>
      <c r="AG16" s="463"/>
    </row>
    <row r="17" spans="1:47" ht="15.75">
      <c r="A17" s="457" t="s">
        <v>371</v>
      </c>
      <c r="B17" s="289">
        <v>2018</v>
      </c>
      <c r="C17" s="307" t="s">
        <v>206</v>
      </c>
      <c r="E17" s="296">
        <f>'2018-19 v Salinity'!E25</f>
        <v>8.1833333333333336</v>
      </c>
      <c r="F17" s="296">
        <f>'2018-19 v Salinity'!F25</f>
        <v>100.51666666666667</v>
      </c>
      <c r="G17" s="296">
        <f>'2018-19 v Salinity'!G25</f>
        <v>6.25</v>
      </c>
      <c r="H17" s="296">
        <f>'2018-19 v Salinity'!H25</f>
        <v>0.91666666666666663</v>
      </c>
      <c r="I17" s="296">
        <f>'2018-19 v Salinity'!I25</f>
        <v>0</v>
      </c>
      <c r="J17" s="296">
        <f>'2018-19 v Salinity'!J25</f>
        <v>0</v>
      </c>
      <c r="K17" s="296">
        <f>'2018-19 v Salinity'!K25</f>
        <v>3.3333333333333333E-2</v>
      </c>
      <c r="L17" s="296">
        <f>'2018-19 v Salinity'!L25</f>
        <v>1.6666666666666666E-2</v>
      </c>
      <c r="M17" s="296">
        <f>'2018-19 v Salinity'!M25</f>
        <v>0</v>
      </c>
      <c r="N17" s="296">
        <f>'2018-19 v Salinity'!N25</f>
        <v>0</v>
      </c>
      <c r="O17" s="296">
        <f>'2018-19 v Salinity'!O25</f>
        <v>0</v>
      </c>
      <c r="P17" s="296">
        <f>'2018-19 v Salinity'!P25</f>
        <v>0</v>
      </c>
      <c r="Q17" s="434"/>
      <c r="R17" s="457" t="s">
        <v>371</v>
      </c>
      <c r="S17" s="289">
        <v>2018</v>
      </c>
      <c r="T17" s="307" t="s">
        <v>206</v>
      </c>
      <c r="V17" s="298">
        <f>'2018-19 v Salinity'!AV25</f>
        <v>106.30551914955586</v>
      </c>
      <c r="W17" s="298">
        <f>'2018-19 v Salinity'!AW25</f>
        <v>122.32415902140671</v>
      </c>
      <c r="X17" s="298">
        <f>'2018-19 v Salinity'!AX25</f>
        <v>122.32415902140676</v>
      </c>
      <c r="Y17" s="298">
        <f>'2018-19 v Salinity'!AY25</f>
        <v>1.4562399883500803</v>
      </c>
      <c r="Z17" s="298">
        <f>'2018-19 v Salinity'!AZ25</f>
        <v>0</v>
      </c>
      <c r="AA17" s="298">
        <f>'2018-19 v Salinity'!BA25</f>
        <v>141.25527886995778</v>
      </c>
      <c r="AB17" s="298">
        <f>'2018-19 v Salinity'!BB25</f>
        <v>0</v>
      </c>
      <c r="AC17" s="298">
        <f>'2018-19 v Salinity'!BC25</f>
        <v>40.774719673802245</v>
      </c>
      <c r="AD17" s="298">
        <f>'2018-19 v Salinity'!BD25</f>
        <v>0</v>
      </c>
      <c r="AE17" s="298">
        <f>'2018-19 v Salinity'!BE25</f>
        <v>0</v>
      </c>
      <c r="AF17" s="298">
        <f>'2018-19 v Salinity'!BF25</f>
        <v>0</v>
      </c>
      <c r="AG17" s="298">
        <f>'2018-19 v Salinity'!BG25</f>
        <v>0</v>
      </c>
    </row>
    <row r="18" spans="1:47" ht="15.75">
      <c r="A18" s="457" t="s">
        <v>371</v>
      </c>
      <c r="B18" s="289">
        <v>2019</v>
      </c>
      <c r="C18" s="307" t="s">
        <v>206</v>
      </c>
      <c r="E18" s="296">
        <f>'2018-19 v Salinity'!E26</f>
        <v>30.4</v>
      </c>
      <c r="F18" s="296">
        <f>'2018-19 v Salinity'!F26</f>
        <v>73.475862068965526</v>
      </c>
      <c r="G18" s="296">
        <f>'2018-19 v Salinity'!G26</f>
        <v>41.232183908045968</v>
      </c>
      <c r="H18" s="296">
        <f>'2018-19 v Salinity'!H26</f>
        <v>2.0459770114942528</v>
      </c>
      <c r="I18" s="296">
        <f>'2018-19 v Salinity'!I26</f>
        <v>4.5977011494252873E-3</v>
      </c>
      <c r="J18" s="296">
        <f>'2018-19 v Salinity'!J26</f>
        <v>0</v>
      </c>
      <c r="K18" s="296">
        <f>'2018-19 v Salinity'!K26</f>
        <v>0.29885057471264365</v>
      </c>
      <c r="L18" s="296">
        <f>'2018-19 v Salinity'!L26</f>
        <v>7.3563218390804597E-2</v>
      </c>
      <c r="M18" s="296">
        <f>'2018-19 v Salinity'!M26</f>
        <v>1.8390804597701149E-2</v>
      </c>
      <c r="N18" s="296">
        <f>'2018-19 v Salinity'!N26</f>
        <v>0.27126436781609192</v>
      </c>
      <c r="O18" s="296">
        <f>'2018-19 v Salinity'!O26</f>
        <v>0.23908045977011499</v>
      </c>
      <c r="P18" s="296">
        <f>'2018-19 v Salinity'!P26</f>
        <v>2.298850574712644E-2</v>
      </c>
      <c r="Q18" s="434"/>
      <c r="R18" s="457" t="s">
        <v>371</v>
      </c>
      <c r="S18" s="289">
        <v>2019</v>
      </c>
      <c r="T18" s="307" t="s">
        <v>206</v>
      </c>
      <c r="V18" s="298">
        <f>'2018-19 v Salinity'!AV26</f>
        <v>21.96</v>
      </c>
      <c r="W18" s="298">
        <f>'2018-19 v Salinity'!AW26</f>
        <v>668.40750000000003</v>
      </c>
      <c r="X18" s="298">
        <f>'2018-19 v Salinity'!AX26</f>
        <v>715.07249999999988</v>
      </c>
      <c r="Y18" s="298">
        <f>'2018-19 v Salinity'!AY26</f>
        <v>0</v>
      </c>
      <c r="Z18" s="298">
        <f>'2018-19 v Salinity'!AZ26</f>
        <v>28.822500000000002</v>
      </c>
      <c r="AA18" s="298">
        <f>'2018-19 v Salinity'!BA26</f>
        <v>23.3325</v>
      </c>
      <c r="AB18" s="298">
        <f>'2018-19 v Salinity'!BB26</f>
        <v>8.2349999999999994</v>
      </c>
      <c r="AC18" s="298">
        <f>'2018-19 v Salinity'!BC26</f>
        <v>0</v>
      </c>
      <c r="AD18" s="298">
        <f>'2018-19 v Salinity'!BD26</f>
        <v>0</v>
      </c>
      <c r="AE18" s="298">
        <f>'2018-19 v Salinity'!BE26</f>
        <v>0</v>
      </c>
      <c r="AF18" s="298">
        <f>'2018-19 v Salinity'!BF26</f>
        <v>9.6074999999999999</v>
      </c>
      <c r="AG18" s="298">
        <f>'2018-19 v Salinity'!BG26</f>
        <v>0</v>
      </c>
    </row>
    <row r="19" spans="1:47" ht="15.75" thickBot="1"/>
    <row r="20" spans="1:47" ht="18.75" thickBot="1">
      <c r="C20" s="1438" t="s">
        <v>224</v>
      </c>
      <c r="D20" s="1439"/>
      <c r="E20" s="1438" t="s">
        <v>376</v>
      </c>
      <c r="F20" s="1439"/>
      <c r="G20" s="436"/>
      <c r="H20" s="436"/>
      <c r="I20" s="436"/>
      <c r="J20" s="436"/>
      <c r="K20" s="436"/>
      <c r="L20" s="436"/>
      <c r="M20" s="436"/>
      <c r="N20" s="436"/>
      <c r="O20" s="436"/>
      <c r="P20" s="436"/>
      <c r="Q20" s="13"/>
      <c r="R20" s="13"/>
      <c r="S20" s="13"/>
      <c r="T20" s="13"/>
      <c r="U20" s="1450" t="s">
        <v>377</v>
      </c>
      <c r="V20" s="1451"/>
      <c r="W20" s="1452"/>
      <c r="X20" s="285"/>
      <c r="Y20" s="285"/>
      <c r="Z20" s="285"/>
      <c r="AA20" s="285"/>
      <c r="AB20" s="285"/>
      <c r="AC20" s="285"/>
      <c r="AD20" s="285"/>
      <c r="AE20" s="285"/>
      <c r="AF20" s="285"/>
      <c r="AG20" s="285"/>
      <c r="AH20" s="13"/>
      <c r="AL20" s="267"/>
      <c r="AM20" s="827"/>
    </row>
    <row r="21" spans="1:47" ht="126" thickBot="1">
      <c r="C21" s="1440"/>
      <c r="D21" s="1441"/>
      <c r="E21" s="1440"/>
      <c r="F21" s="1441"/>
      <c r="G21" s="821" t="str">
        <f>$E$2</f>
        <v>Copepod</v>
      </c>
      <c r="H21" s="821" t="str">
        <f>$F$2</f>
        <v>Cladocera</v>
      </c>
      <c r="I21" s="821" t="str">
        <f>$G$2</f>
        <v>Ostracod</v>
      </c>
      <c r="J21" s="821" t="str">
        <f>$H$2</f>
        <v>Hemiptera: Corixidae (boatman)</v>
      </c>
      <c r="K21" s="821" t="str">
        <f>$I$2</f>
        <v>Coleoptera sp.</v>
      </c>
      <c r="L21" s="821" t="str">
        <f>$J$2</f>
        <v>Diptera: Ephydridae</v>
      </c>
      <c r="M21" s="821" t="str">
        <f>$K$2</f>
        <v xml:space="preserve">Diptera: Chironomid </v>
      </c>
      <c r="N21" s="821" t="str">
        <f>$L$2</f>
        <v>Diptera: Ceratopogonidae</v>
      </c>
      <c r="O21" s="821" t="str">
        <f>$M$2</f>
        <v>Nematode</v>
      </c>
      <c r="P21" s="821" t="str">
        <f>$N$2</f>
        <v>Annelida: Oligochaete</v>
      </c>
      <c r="Q21" s="13"/>
      <c r="R21" s="13"/>
      <c r="S21" s="13"/>
      <c r="T21" s="13"/>
      <c r="U21" s="1453"/>
      <c r="V21" s="1454"/>
      <c r="W21" s="1455"/>
      <c r="X21" s="821" t="str">
        <f>$V$2</f>
        <v>Copepod</v>
      </c>
      <c r="Y21" s="821" t="str">
        <f>$W$2</f>
        <v>Ostracod</v>
      </c>
      <c r="Z21" s="821" t="str">
        <f>$X$2</f>
        <v>Cladocera</v>
      </c>
      <c r="AA21" s="821" t="str">
        <f>$Y$2</f>
        <v>Hemiptera: Corixidae (boatman)</v>
      </c>
      <c r="AB21" s="821" t="str">
        <f>$Z$2</f>
        <v>Annelida: Oligochaete</v>
      </c>
      <c r="AC21" s="821" t="str">
        <f>$AA$2</f>
        <v xml:space="preserve">Diptera: Chironomid </v>
      </c>
      <c r="AD21" s="821" t="str">
        <f>$AB$2</f>
        <v>Nematode</v>
      </c>
      <c r="AE21" s="821" t="str">
        <f>$AC$2</f>
        <v>Diptera: Ceratopogonidae</v>
      </c>
      <c r="AF21" s="821" t="str">
        <f>$AD$2</f>
        <v>Diptera: Ephydridae</v>
      </c>
      <c r="AG21" s="821" t="str">
        <f>$AE$2</f>
        <v>Annelida: Polychaete</v>
      </c>
      <c r="AH21" s="13"/>
      <c r="AL21" s="267"/>
      <c r="AM21" s="827"/>
    </row>
    <row r="22" spans="1:47" ht="18.75" thickBot="1">
      <c r="C22" s="355">
        <v>2018</v>
      </c>
      <c r="D22" s="267"/>
      <c r="E22" s="439" t="s">
        <v>264</v>
      </c>
      <c r="F22" s="437"/>
      <c r="G22" s="296">
        <f>$E$5</f>
        <v>38.533333333333331</v>
      </c>
      <c r="H22" s="296">
        <f>$F$5</f>
        <v>0</v>
      </c>
      <c r="I22" s="296">
        <f>$G$5</f>
        <v>7.3666666666666663</v>
      </c>
      <c r="J22" s="296">
        <f>$H$5</f>
        <v>2.2000000000000002</v>
      </c>
      <c r="K22" s="296">
        <f>$I$5</f>
        <v>1.6625000000000001E-2</v>
      </c>
      <c r="L22" s="296">
        <f>$J$5</f>
        <v>2.583333333333333</v>
      </c>
      <c r="M22" s="296">
        <f>$K$5</f>
        <v>3.3333333333333333E-2</v>
      </c>
      <c r="N22" s="296">
        <f>$L$5</f>
        <v>0.25</v>
      </c>
      <c r="O22" s="296">
        <f>$M$5</f>
        <v>1.6666666666666666E-2</v>
      </c>
      <c r="P22" s="296">
        <f>$N$5</f>
        <v>0</v>
      </c>
      <c r="Q22" s="255"/>
      <c r="R22" s="255"/>
      <c r="S22" s="255"/>
      <c r="T22" s="355">
        <v>2018</v>
      </c>
      <c r="U22" s="1467" t="s">
        <v>264</v>
      </c>
      <c r="V22" s="1468"/>
      <c r="W22" s="1468"/>
      <c r="X22" s="704">
        <f>$V$5</f>
        <v>169.89466530750937</v>
      </c>
      <c r="Y22" s="704">
        <f>$W$5</f>
        <v>78.15154604145431</v>
      </c>
      <c r="Z22" s="704">
        <f>$X$5</f>
        <v>3.3978933061501873</v>
      </c>
      <c r="AA22" s="704">
        <f>$Y$5</f>
        <v>0</v>
      </c>
      <c r="AB22" s="704">
        <f>$Z$5</f>
        <v>0</v>
      </c>
      <c r="AC22" s="704">
        <f>$AA$5</f>
        <v>0</v>
      </c>
      <c r="AD22" s="704">
        <f>$AB$5</f>
        <v>33.97893306150187</v>
      </c>
      <c r="AE22" s="704">
        <f>$AC$5</f>
        <v>0</v>
      </c>
      <c r="AF22" s="704">
        <f>$AD$5</f>
        <v>10.193679918450561</v>
      </c>
      <c r="AG22" s="704">
        <f>$AE$5</f>
        <v>0</v>
      </c>
      <c r="AH22" s="13"/>
      <c r="AL22" s="267"/>
      <c r="AM22" s="827"/>
      <c r="AR22" s="139"/>
      <c r="AS22" s="139"/>
      <c r="AT22" s="139"/>
      <c r="AU22" s="139"/>
    </row>
    <row r="23" spans="1:47" ht="18.75" thickBot="1">
      <c r="C23" s="354">
        <v>2019</v>
      </c>
      <c r="D23" s="267"/>
      <c r="E23" s="439" t="s">
        <v>264</v>
      </c>
      <c r="F23" s="437"/>
      <c r="G23" s="296">
        <f>$E$6</f>
        <v>0</v>
      </c>
      <c r="H23" s="296">
        <f>$F$6</f>
        <v>0</v>
      </c>
      <c r="I23" s="296">
        <f>$G$6</f>
        <v>0</v>
      </c>
      <c r="J23" s="296">
        <f>$H$6</f>
        <v>1.5333333333333332</v>
      </c>
      <c r="K23" s="296">
        <f>$I$6</f>
        <v>22.733333333333334</v>
      </c>
      <c r="L23" s="296">
        <f>$J$6</f>
        <v>0</v>
      </c>
      <c r="M23" s="296">
        <f>$K$6</f>
        <v>0</v>
      </c>
      <c r="N23" s="296">
        <f>$L$6</f>
        <v>0.13333333333333333</v>
      </c>
      <c r="O23" s="296">
        <f>$M$6</f>
        <v>0</v>
      </c>
      <c r="P23" s="296">
        <f>$N$6</f>
        <v>0</v>
      </c>
      <c r="Q23" s="255"/>
      <c r="R23" s="255"/>
      <c r="S23" s="255"/>
      <c r="T23" s="354">
        <v>2019</v>
      </c>
      <c r="U23" s="1467" t="s">
        <v>264</v>
      </c>
      <c r="V23" s="1468"/>
      <c r="W23" s="1468"/>
      <c r="X23" s="705">
        <f>$V$6</f>
        <v>0</v>
      </c>
      <c r="Y23" s="705">
        <f>$W$6</f>
        <v>10.98</v>
      </c>
      <c r="Z23" s="705">
        <f>$X$6</f>
        <v>0</v>
      </c>
      <c r="AA23" s="705">
        <f>$Y$6</f>
        <v>0</v>
      </c>
      <c r="AB23" s="705">
        <f>$Z$6</f>
        <v>0</v>
      </c>
      <c r="AC23" s="705">
        <f>$AA$6</f>
        <v>0</v>
      </c>
      <c r="AD23" s="705">
        <f>$AB$6</f>
        <v>0</v>
      </c>
      <c r="AE23" s="705">
        <f>$AC$6</f>
        <v>10.98</v>
      </c>
      <c r="AF23" s="705">
        <f>$AD$6</f>
        <v>0</v>
      </c>
      <c r="AG23" s="705">
        <f>$AE$6</f>
        <v>0</v>
      </c>
      <c r="AH23" s="13"/>
      <c r="AL23" s="267"/>
      <c r="AM23" s="827"/>
      <c r="AR23" s="139"/>
      <c r="AS23" s="139"/>
      <c r="AT23" s="139"/>
      <c r="AU23" s="139"/>
    </row>
    <row r="24" spans="1:47" ht="18.75" thickBot="1">
      <c r="C24" s="355">
        <v>2018</v>
      </c>
      <c r="D24" s="267"/>
      <c r="E24" s="274" t="s">
        <v>265</v>
      </c>
      <c r="F24" s="275"/>
      <c r="G24" s="283">
        <f>LOG(G22+1,10)</f>
        <v>1.5969634343085812</v>
      </c>
      <c r="H24" s="273">
        <f>LOG(H22+1,10)</f>
        <v>0</v>
      </c>
      <c r="I24" s="273">
        <f t="shared" ref="I24:P25" si="0">LOG(I22+1,10)</f>
        <v>0.92255246676137559</v>
      </c>
      <c r="J24" s="273">
        <f t="shared" si="0"/>
        <v>0.50514997831990593</v>
      </c>
      <c r="K24" s="273">
        <f t="shared" si="0"/>
        <v>7.1607853082043581E-3</v>
      </c>
      <c r="L24" s="273">
        <f t="shared" si="0"/>
        <v>0.55428720953196164</v>
      </c>
      <c r="M24" s="273">
        <f t="shared" si="0"/>
        <v>1.4240439114610284E-2</v>
      </c>
      <c r="N24" s="273">
        <f t="shared" si="0"/>
        <v>9.6910013008056406E-2</v>
      </c>
      <c r="O24" s="273">
        <f t="shared" si="0"/>
        <v>7.1785846271233758E-3</v>
      </c>
      <c r="P24" s="284">
        <f t="shared" si="0"/>
        <v>0</v>
      </c>
      <c r="Q24" s="13"/>
      <c r="R24" s="255"/>
      <c r="S24" s="255"/>
      <c r="T24" s="355">
        <v>2018</v>
      </c>
      <c r="U24" s="1458" t="s">
        <v>265</v>
      </c>
      <c r="V24" s="1459"/>
      <c r="W24" s="1460"/>
      <c r="X24" s="283">
        <f>LOG(X22+1,10)</f>
        <v>2.2327285058823967</v>
      </c>
      <c r="Y24" s="273">
        <f>LOG(Y22+1,10)</f>
        <v>1.8984594022143555</v>
      </c>
      <c r="Z24" s="273">
        <f t="shared" ref="Z24:AG24" si="1">LOG(Z22+1,10)</f>
        <v>0.64324468907381904</v>
      </c>
      <c r="AA24" s="273">
        <f t="shared" si="1"/>
        <v>0</v>
      </c>
      <c r="AB24" s="273">
        <f t="shared" si="1"/>
        <v>0</v>
      </c>
      <c r="AC24" s="273">
        <f t="shared" si="1"/>
        <v>0</v>
      </c>
      <c r="AD24" s="273">
        <f t="shared" si="1"/>
        <v>1.5438065583568068</v>
      </c>
      <c r="AE24" s="273">
        <f t="shared" si="1"/>
        <v>0</v>
      </c>
      <c r="AF24" s="273">
        <f t="shared" si="1"/>
        <v>1.048972884164588</v>
      </c>
      <c r="AG24" s="284">
        <f t="shared" si="1"/>
        <v>0</v>
      </c>
      <c r="AH24" s="13"/>
      <c r="AL24" s="267"/>
      <c r="AM24" s="827"/>
    </row>
    <row r="25" spans="1:47" ht="18.75" thickBot="1">
      <c r="C25" s="354">
        <v>2019</v>
      </c>
      <c r="D25" s="267"/>
      <c r="E25" s="274" t="s">
        <v>265</v>
      </c>
      <c r="F25" s="275"/>
      <c r="G25" s="283">
        <f>LOG(G23+1,10)</f>
        <v>0</v>
      </c>
      <c r="H25" s="273">
        <f>LOG(H23+1,10)</f>
        <v>0</v>
      </c>
      <c r="I25" s="273">
        <f t="shared" si="0"/>
        <v>0</v>
      </c>
      <c r="J25" s="273">
        <f t="shared" si="0"/>
        <v>0.40369233756112888</v>
      </c>
      <c r="K25" s="273">
        <f t="shared" si="0"/>
        <v>1.3753587389171937</v>
      </c>
      <c r="L25" s="273">
        <f t="shared" si="0"/>
        <v>0</v>
      </c>
      <c r="M25" s="273">
        <f t="shared" si="0"/>
        <v>0</v>
      </c>
      <c r="N25" s="273">
        <f t="shared" si="0"/>
        <v>5.4357662322592669E-2</v>
      </c>
      <c r="O25" s="273">
        <f t="shared" si="0"/>
        <v>0</v>
      </c>
      <c r="P25" s="284">
        <f t="shared" si="0"/>
        <v>0</v>
      </c>
      <c r="Q25" s="13"/>
      <c r="R25" s="255"/>
      <c r="S25" s="255"/>
      <c r="T25" s="354">
        <v>2019</v>
      </c>
      <c r="U25" s="1458" t="s">
        <v>265</v>
      </c>
      <c r="V25" s="1459"/>
      <c r="W25" s="1460"/>
      <c r="X25" s="283">
        <f>LOG(X23+1,10)</f>
        <v>0</v>
      </c>
      <c r="Y25" s="273">
        <f>LOG(Y23+1,10)</f>
        <v>1.0784568180532925</v>
      </c>
      <c r="Z25" s="273">
        <f t="shared" ref="Z25:AG25" si="2">LOG(Z23+1,10)</f>
        <v>0</v>
      </c>
      <c r="AA25" s="273">
        <f t="shared" si="2"/>
        <v>0</v>
      </c>
      <c r="AB25" s="273">
        <f t="shared" si="2"/>
        <v>0</v>
      </c>
      <c r="AC25" s="273">
        <f t="shared" si="2"/>
        <v>0</v>
      </c>
      <c r="AD25" s="273">
        <f t="shared" si="2"/>
        <v>0</v>
      </c>
      <c r="AE25" s="273">
        <f t="shared" si="2"/>
        <v>1.0784568180532925</v>
      </c>
      <c r="AF25" s="273">
        <f t="shared" si="2"/>
        <v>0</v>
      </c>
      <c r="AG25" s="284">
        <f t="shared" si="2"/>
        <v>0</v>
      </c>
      <c r="AH25" s="13"/>
      <c r="AL25" s="267"/>
      <c r="AM25" s="827"/>
    </row>
    <row r="26" spans="1:47" ht="18">
      <c r="C26" s="267"/>
      <c r="D26" s="267"/>
      <c r="E26" s="254"/>
      <c r="F26" s="255"/>
      <c r="G26" s="255"/>
      <c r="H26" s="255"/>
      <c r="I26" s="255"/>
      <c r="J26" s="255"/>
      <c r="K26" s="255"/>
      <c r="L26" s="255"/>
      <c r="M26" s="255"/>
      <c r="N26" s="255"/>
      <c r="O26" s="255"/>
      <c r="P26" s="255"/>
      <c r="Q26" s="255"/>
      <c r="R26" s="255"/>
      <c r="S26" s="255"/>
      <c r="T26" s="255"/>
      <c r="U26" s="255"/>
      <c r="V26" s="255"/>
      <c r="W26" s="255"/>
      <c r="X26" s="255"/>
      <c r="Y26" s="255"/>
      <c r="Z26" s="255"/>
      <c r="AA26" s="255"/>
      <c r="AB26" s="255"/>
      <c r="AC26" s="255"/>
      <c r="AD26" s="255"/>
      <c r="AH26" s="13"/>
      <c r="AL26" s="267"/>
      <c r="AM26" s="827"/>
    </row>
    <row r="27" spans="1:47" ht="18">
      <c r="C27" s="267"/>
      <c r="D27" s="267"/>
      <c r="E27" s="254"/>
      <c r="F27" s="255"/>
      <c r="G27" s="255"/>
      <c r="H27" s="255"/>
      <c r="I27" s="255"/>
      <c r="J27" s="255"/>
      <c r="K27" s="255"/>
      <c r="L27" s="255"/>
      <c r="M27" s="255"/>
      <c r="N27" s="255"/>
      <c r="O27" s="255"/>
      <c r="P27" s="255"/>
      <c r="Q27" s="255"/>
      <c r="R27" s="255"/>
      <c r="S27" s="255"/>
      <c r="T27" s="255"/>
      <c r="U27" s="255"/>
      <c r="V27" s="255"/>
      <c r="W27" s="255"/>
      <c r="X27" s="255"/>
      <c r="Y27" s="255"/>
      <c r="Z27" s="255"/>
      <c r="AA27" s="255"/>
      <c r="AB27" s="255"/>
      <c r="AC27" s="255"/>
      <c r="AD27" s="255"/>
      <c r="AL27" s="267"/>
      <c r="AM27" s="827"/>
    </row>
    <row r="28" spans="1:47" ht="18">
      <c r="E28" s="254"/>
      <c r="F28" s="255"/>
      <c r="G28" s="255"/>
      <c r="H28" s="255"/>
      <c r="I28" s="255"/>
      <c r="J28" s="255"/>
      <c r="K28" s="255"/>
      <c r="L28" s="255"/>
      <c r="M28" s="255"/>
      <c r="N28" s="255"/>
      <c r="O28" s="255"/>
      <c r="P28" s="255"/>
      <c r="Q28" s="255"/>
      <c r="R28" s="255"/>
      <c r="S28" s="255"/>
      <c r="T28" s="255"/>
      <c r="U28" s="255"/>
      <c r="V28" s="255"/>
      <c r="W28" s="255"/>
      <c r="X28" s="255"/>
      <c r="Y28" s="255"/>
      <c r="Z28" s="255"/>
      <c r="AA28" s="255"/>
      <c r="AB28" s="255"/>
      <c r="AC28" s="255"/>
      <c r="AD28" s="255"/>
      <c r="AL28" s="341"/>
      <c r="AM28" s="827"/>
      <c r="AO28" s="139"/>
      <c r="AP28" s="139"/>
    </row>
    <row r="29" spans="1:47" ht="18">
      <c r="E29" s="254"/>
      <c r="F29" s="255"/>
      <c r="G29" s="255"/>
      <c r="H29" s="255"/>
      <c r="I29" s="255"/>
      <c r="J29" s="255"/>
      <c r="K29" s="255"/>
      <c r="L29" s="255"/>
      <c r="M29" s="255"/>
      <c r="N29" s="255"/>
      <c r="O29" s="255"/>
      <c r="P29" s="255"/>
      <c r="Q29" s="255"/>
      <c r="R29" s="255"/>
      <c r="S29" s="255"/>
      <c r="T29" s="255"/>
      <c r="U29" s="255"/>
      <c r="V29" s="255"/>
      <c r="W29" s="255"/>
      <c r="X29" s="255"/>
      <c r="Y29" s="255"/>
      <c r="Z29" s="255"/>
      <c r="AA29" s="255"/>
      <c r="AB29" s="255"/>
      <c r="AC29" s="255"/>
      <c r="AD29" s="255"/>
      <c r="AL29" s="341"/>
      <c r="AM29" s="827"/>
      <c r="AO29" s="139"/>
      <c r="AP29" s="139"/>
    </row>
    <row r="30" spans="1:47" ht="18">
      <c r="E30" s="254"/>
      <c r="F30" s="255"/>
      <c r="G30" s="255"/>
      <c r="H30" s="255"/>
      <c r="I30" s="255"/>
      <c r="J30" s="255"/>
      <c r="K30" s="255"/>
      <c r="L30" s="255"/>
      <c r="M30" s="255"/>
      <c r="N30" s="255"/>
      <c r="O30" s="255"/>
      <c r="P30" s="255"/>
      <c r="Q30" s="255"/>
      <c r="R30" s="255"/>
      <c r="S30" s="255"/>
      <c r="T30" s="255"/>
      <c r="U30" s="255"/>
      <c r="V30" s="255"/>
      <c r="W30" s="255"/>
      <c r="X30" s="255"/>
      <c r="Y30" s="255"/>
      <c r="Z30" s="255"/>
      <c r="AA30" s="255"/>
      <c r="AB30" s="255"/>
      <c r="AC30" s="255"/>
      <c r="AD30" s="255"/>
      <c r="AL30" s="341"/>
      <c r="AM30" s="827"/>
      <c r="AO30" s="139"/>
      <c r="AP30" s="139"/>
    </row>
    <row r="31" spans="1:47" ht="18">
      <c r="E31" s="254"/>
      <c r="F31" s="255"/>
      <c r="G31" s="255"/>
      <c r="H31" s="255"/>
      <c r="I31" s="255"/>
      <c r="J31" s="255"/>
      <c r="K31" s="255"/>
      <c r="L31" s="255"/>
      <c r="M31" s="255"/>
      <c r="N31" s="255"/>
      <c r="O31" s="255"/>
      <c r="P31" s="255"/>
      <c r="Q31" s="255"/>
      <c r="R31" s="255"/>
      <c r="S31" s="255"/>
      <c r="T31" s="255"/>
      <c r="U31" s="255"/>
      <c r="V31" s="255"/>
      <c r="W31" s="255"/>
      <c r="X31" s="255"/>
      <c r="Y31" s="255"/>
      <c r="Z31" s="255"/>
      <c r="AA31" s="255"/>
      <c r="AB31" s="255"/>
      <c r="AC31" s="255"/>
      <c r="AD31" s="255"/>
      <c r="AL31" s="341"/>
      <c r="AM31" s="827"/>
      <c r="AO31" s="139"/>
      <c r="AP31" s="139"/>
    </row>
    <row r="32" spans="1:47" ht="18">
      <c r="E32" s="254"/>
      <c r="F32" s="255"/>
      <c r="G32" s="255"/>
      <c r="H32" s="255"/>
      <c r="I32" s="255"/>
      <c r="J32" s="255"/>
      <c r="K32" s="255"/>
      <c r="L32" s="255"/>
      <c r="M32" s="255"/>
      <c r="N32" s="255"/>
      <c r="O32" s="255"/>
      <c r="P32" s="255"/>
      <c r="Q32" s="255"/>
      <c r="R32" s="255"/>
      <c r="S32" s="255"/>
      <c r="T32" s="255"/>
      <c r="U32" s="255"/>
      <c r="V32" s="255"/>
      <c r="W32" s="255"/>
      <c r="X32" s="255"/>
      <c r="Y32" s="255"/>
      <c r="Z32" s="255"/>
      <c r="AA32" s="255"/>
      <c r="AB32" s="255"/>
      <c r="AC32" s="255"/>
      <c r="AD32" s="255"/>
      <c r="AL32" s="341"/>
      <c r="AM32" s="827"/>
      <c r="AO32" s="139"/>
      <c r="AP32" s="139"/>
    </row>
    <row r="33" spans="5:42" ht="18">
      <c r="E33" s="254"/>
      <c r="F33" s="255"/>
      <c r="G33" s="255"/>
      <c r="H33" s="255"/>
      <c r="I33" s="255"/>
      <c r="J33" s="255"/>
      <c r="K33" s="255"/>
      <c r="L33" s="255"/>
      <c r="M33" s="255"/>
      <c r="N33" s="255"/>
      <c r="O33" s="255"/>
      <c r="P33" s="255"/>
      <c r="Q33" s="255"/>
      <c r="R33" s="255"/>
      <c r="S33" s="255"/>
      <c r="T33" s="255"/>
      <c r="U33" s="255"/>
      <c r="V33" s="255"/>
      <c r="W33" s="255"/>
      <c r="X33" s="255"/>
      <c r="Y33" s="255"/>
      <c r="Z33" s="255"/>
      <c r="AA33" s="255"/>
      <c r="AB33" s="255"/>
      <c r="AC33" s="255"/>
      <c r="AD33" s="255"/>
      <c r="AL33" s="341"/>
      <c r="AM33" s="827"/>
      <c r="AO33" s="139"/>
      <c r="AP33" s="139"/>
    </row>
    <row r="34" spans="5:42">
      <c r="E34" s="254"/>
      <c r="F34" s="255"/>
      <c r="G34" s="255"/>
      <c r="H34" s="255"/>
      <c r="I34" s="255"/>
      <c r="J34" s="255"/>
      <c r="K34" s="255"/>
      <c r="L34" s="255"/>
      <c r="M34" s="255"/>
      <c r="N34" s="255"/>
      <c r="O34" s="255"/>
      <c r="P34" s="255"/>
      <c r="Q34" s="255"/>
      <c r="R34" s="255"/>
      <c r="S34" s="255"/>
      <c r="T34" s="255"/>
      <c r="U34" s="255"/>
      <c r="V34" s="255"/>
      <c r="W34" s="255"/>
      <c r="X34" s="255"/>
      <c r="Y34" s="255"/>
      <c r="Z34" s="255"/>
      <c r="AA34" s="255"/>
      <c r="AB34" s="255"/>
      <c r="AC34" s="255"/>
      <c r="AD34" s="255"/>
      <c r="AL34" s="341"/>
      <c r="AM34" s="827"/>
    </row>
    <row r="35" spans="5:42">
      <c r="E35" s="254"/>
      <c r="F35" s="255"/>
      <c r="G35" s="255"/>
      <c r="H35" s="255"/>
      <c r="I35" s="255"/>
      <c r="J35" s="255"/>
      <c r="K35" s="255"/>
      <c r="L35" s="255"/>
      <c r="M35" s="255"/>
      <c r="N35" s="255"/>
      <c r="O35" s="255"/>
      <c r="P35" s="255"/>
      <c r="Q35" s="255"/>
      <c r="R35" s="255"/>
      <c r="S35" s="255"/>
      <c r="T35" s="255"/>
      <c r="U35" s="255"/>
      <c r="V35" s="255"/>
      <c r="W35" s="255"/>
      <c r="X35" s="255"/>
      <c r="Y35" s="255"/>
      <c r="Z35" s="255"/>
      <c r="AA35" s="255"/>
      <c r="AB35" s="255"/>
      <c r="AC35" s="255"/>
      <c r="AD35" s="255"/>
      <c r="AL35" s="341"/>
      <c r="AM35" s="827"/>
    </row>
    <row r="36" spans="5:42">
      <c r="E36" s="254"/>
      <c r="F36" s="255"/>
      <c r="G36" s="255"/>
      <c r="H36" s="255"/>
      <c r="I36" s="255"/>
      <c r="J36" s="255"/>
      <c r="K36" s="255"/>
      <c r="L36" s="255"/>
      <c r="M36" s="255"/>
      <c r="N36" s="255"/>
      <c r="O36" s="255"/>
      <c r="P36" s="255"/>
      <c r="Q36" s="255"/>
      <c r="R36" s="255"/>
      <c r="S36" s="255"/>
      <c r="T36" s="255"/>
      <c r="U36" s="255"/>
      <c r="V36" s="255"/>
      <c r="W36" s="255"/>
      <c r="X36" s="255"/>
      <c r="Y36" s="255"/>
      <c r="Z36" s="255"/>
      <c r="AA36" s="255"/>
      <c r="AB36" s="255"/>
      <c r="AC36" s="255"/>
      <c r="AD36" s="255"/>
      <c r="AL36" s="341"/>
      <c r="AM36" s="827"/>
    </row>
    <row r="37" spans="5:42">
      <c r="E37" s="254"/>
      <c r="F37" s="255"/>
      <c r="G37" s="255"/>
      <c r="H37" s="255"/>
      <c r="I37" s="255"/>
      <c r="J37" s="255"/>
      <c r="K37" s="255"/>
      <c r="L37" s="255"/>
      <c r="M37" s="255"/>
      <c r="N37" s="255"/>
      <c r="O37" s="255"/>
      <c r="P37" s="255"/>
      <c r="Q37" s="255"/>
      <c r="R37" s="255"/>
      <c r="S37" s="255"/>
      <c r="T37" s="255"/>
      <c r="U37" s="255"/>
      <c r="V37" s="255"/>
      <c r="W37" s="255"/>
      <c r="X37" s="255"/>
      <c r="Y37" s="255"/>
      <c r="Z37" s="255"/>
      <c r="AA37" s="255"/>
      <c r="AB37" s="255"/>
      <c r="AC37" s="255"/>
      <c r="AD37" s="255"/>
      <c r="AL37" s="341"/>
      <c r="AM37" s="827"/>
    </row>
    <row r="38" spans="5:42">
      <c r="E38" s="254"/>
      <c r="F38" s="255"/>
      <c r="G38" s="255"/>
      <c r="H38" s="255"/>
      <c r="I38" s="255"/>
      <c r="J38" s="255"/>
      <c r="K38" s="255"/>
      <c r="L38" s="255"/>
      <c r="M38" s="255"/>
      <c r="N38" s="255"/>
      <c r="O38" s="255"/>
      <c r="P38" s="255"/>
      <c r="Q38" s="255"/>
      <c r="R38" s="255"/>
      <c r="S38" s="255"/>
      <c r="T38" s="255"/>
      <c r="U38" s="255"/>
      <c r="V38" s="255"/>
      <c r="W38" s="255"/>
      <c r="X38" s="255"/>
      <c r="Y38" s="255"/>
      <c r="Z38" s="255"/>
      <c r="AA38" s="255"/>
      <c r="AB38" s="255"/>
      <c r="AC38" s="255"/>
      <c r="AD38" s="255"/>
      <c r="AL38" s="341"/>
      <c r="AM38" s="827"/>
    </row>
    <row r="39" spans="5:42">
      <c r="E39" s="254"/>
      <c r="F39" s="255"/>
      <c r="G39" s="255"/>
      <c r="H39" s="255"/>
      <c r="I39" s="255"/>
      <c r="J39" s="255"/>
      <c r="K39" s="255"/>
      <c r="L39" s="255"/>
      <c r="M39" s="255"/>
      <c r="N39" s="255"/>
      <c r="O39" s="255"/>
      <c r="P39" s="255"/>
      <c r="Q39" s="255"/>
      <c r="R39" s="255"/>
      <c r="S39" s="255"/>
      <c r="T39" s="255"/>
      <c r="U39" s="255"/>
      <c r="V39" s="255"/>
      <c r="W39" s="255"/>
      <c r="X39" s="255"/>
      <c r="Y39" s="255"/>
      <c r="Z39" s="255"/>
      <c r="AA39" s="255"/>
      <c r="AB39" s="255"/>
      <c r="AC39" s="255"/>
      <c r="AD39" s="255"/>
      <c r="AL39" s="341"/>
      <c r="AM39" s="827"/>
    </row>
    <row r="40" spans="5:42">
      <c r="E40" s="254"/>
      <c r="F40" s="255"/>
      <c r="G40" s="255"/>
      <c r="H40" s="255"/>
      <c r="I40" s="255"/>
      <c r="J40" s="255"/>
      <c r="K40" s="255"/>
      <c r="L40" s="255"/>
      <c r="M40" s="255"/>
      <c r="N40" s="255"/>
      <c r="O40" s="255"/>
      <c r="P40" s="255"/>
      <c r="Q40" s="255"/>
      <c r="R40" s="255"/>
      <c r="S40" s="255"/>
      <c r="T40" s="255"/>
      <c r="U40" s="255"/>
      <c r="V40" s="255"/>
      <c r="W40" s="255"/>
      <c r="X40" s="255"/>
      <c r="Y40" s="255"/>
      <c r="Z40" s="255"/>
      <c r="AA40" s="255"/>
      <c r="AB40" s="255"/>
      <c r="AC40" s="255"/>
      <c r="AD40" s="255"/>
      <c r="AL40" s="341"/>
      <c r="AM40" s="827"/>
    </row>
    <row r="41" spans="5:42">
      <c r="E41" s="254"/>
      <c r="F41" s="255"/>
      <c r="G41" s="255"/>
      <c r="H41" s="255"/>
      <c r="I41" s="255"/>
      <c r="J41" s="255"/>
      <c r="K41" s="255"/>
      <c r="L41" s="255"/>
      <c r="M41" s="255"/>
      <c r="N41" s="255"/>
      <c r="O41" s="255"/>
      <c r="P41" s="255"/>
      <c r="Q41" s="255"/>
      <c r="R41" s="255"/>
      <c r="S41" s="255"/>
      <c r="T41" s="255"/>
      <c r="U41" s="255"/>
      <c r="V41" s="255"/>
      <c r="W41" s="255"/>
      <c r="X41" s="255"/>
      <c r="Y41" s="255"/>
      <c r="Z41" s="255"/>
      <c r="AA41" s="255"/>
      <c r="AB41" s="255"/>
      <c r="AC41" s="255"/>
      <c r="AD41" s="255"/>
      <c r="AL41" s="341"/>
      <c r="AM41" s="827"/>
    </row>
    <row r="42" spans="5:42">
      <c r="E42" s="254"/>
      <c r="F42" s="255"/>
      <c r="G42" s="255"/>
      <c r="H42" s="255"/>
      <c r="I42" s="255"/>
      <c r="J42" s="255"/>
      <c r="K42" s="255"/>
      <c r="L42" s="255"/>
      <c r="M42" s="255"/>
      <c r="N42" s="255"/>
      <c r="O42" s="255"/>
      <c r="P42" s="255"/>
      <c r="Q42" s="255"/>
      <c r="R42" s="255"/>
      <c r="S42" s="255"/>
      <c r="T42" s="255"/>
      <c r="U42" s="255"/>
      <c r="V42" s="255"/>
      <c r="W42" s="255"/>
      <c r="X42" s="255"/>
      <c r="Y42" s="255"/>
      <c r="Z42" s="255"/>
      <c r="AA42" s="255"/>
      <c r="AB42" s="255"/>
      <c r="AC42" s="255"/>
      <c r="AD42" s="255"/>
      <c r="AL42" s="341"/>
      <c r="AM42" s="827"/>
    </row>
    <row r="43" spans="5:42">
      <c r="E43" s="254"/>
      <c r="F43" s="255"/>
      <c r="G43" s="255"/>
      <c r="H43" s="255"/>
      <c r="I43" s="255"/>
      <c r="J43" s="255"/>
      <c r="K43" s="255"/>
      <c r="L43" s="255"/>
      <c r="M43" s="255"/>
      <c r="N43" s="255"/>
      <c r="O43" s="255"/>
      <c r="P43" s="255"/>
      <c r="Q43" s="255"/>
      <c r="R43" s="255"/>
      <c r="S43" s="255"/>
      <c r="T43" s="255"/>
      <c r="U43" s="255"/>
      <c r="V43" s="255"/>
      <c r="W43" s="255"/>
      <c r="X43" s="255"/>
      <c r="Y43" s="255"/>
      <c r="Z43" s="255"/>
      <c r="AA43" s="255"/>
      <c r="AB43" s="255"/>
      <c r="AC43" s="255"/>
      <c r="AD43" s="255"/>
      <c r="AL43" s="341"/>
      <c r="AM43" s="827"/>
    </row>
    <row r="44" spans="5:42">
      <c r="E44" s="254"/>
      <c r="F44" s="255"/>
      <c r="G44" s="255"/>
      <c r="H44" s="255"/>
      <c r="I44" s="255"/>
      <c r="J44" s="255"/>
      <c r="K44" s="255"/>
      <c r="L44" s="255"/>
      <c r="M44" s="255"/>
      <c r="N44" s="255"/>
      <c r="O44" s="255"/>
      <c r="P44" s="255"/>
      <c r="Q44" s="255"/>
      <c r="R44" s="255"/>
      <c r="S44" s="255"/>
      <c r="T44" s="255"/>
      <c r="U44" s="255"/>
      <c r="V44" s="255"/>
      <c r="W44" s="255"/>
      <c r="X44" s="255"/>
      <c r="Y44" s="255"/>
      <c r="Z44" s="255"/>
      <c r="AA44" s="255"/>
      <c r="AB44" s="255"/>
      <c r="AC44" s="255"/>
      <c r="AD44" s="255"/>
      <c r="AL44" s="341"/>
      <c r="AM44" s="827"/>
    </row>
    <row r="45" spans="5:42">
      <c r="E45" s="254"/>
      <c r="F45" s="255"/>
      <c r="G45" s="255"/>
      <c r="H45" s="255"/>
      <c r="I45" s="255"/>
      <c r="J45" s="255"/>
      <c r="K45" s="255"/>
      <c r="L45" s="255"/>
      <c r="M45" s="255"/>
      <c r="N45" s="255"/>
      <c r="O45" s="255"/>
      <c r="P45" s="255"/>
      <c r="Q45" s="255"/>
      <c r="R45" s="255"/>
      <c r="S45" s="255"/>
      <c r="T45" s="255"/>
      <c r="U45" s="255"/>
      <c r="V45" s="255"/>
      <c r="W45" s="255"/>
      <c r="X45" s="255"/>
      <c r="Y45" s="255"/>
      <c r="Z45" s="255"/>
      <c r="AA45" s="255"/>
      <c r="AB45" s="255"/>
      <c r="AC45" s="255"/>
      <c r="AD45" s="255"/>
      <c r="AL45" s="341"/>
      <c r="AM45" s="827"/>
    </row>
    <row r="46" spans="5:42">
      <c r="E46" s="254"/>
      <c r="F46" s="255"/>
      <c r="G46" s="255"/>
      <c r="H46" s="255"/>
      <c r="I46" s="255"/>
      <c r="J46" s="255"/>
      <c r="K46" s="255"/>
      <c r="L46" s="255"/>
      <c r="M46" s="255"/>
      <c r="N46" s="255"/>
      <c r="O46" s="255"/>
      <c r="P46" s="255"/>
      <c r="Q46" s="255"/>
      <c r="R46" s="255"/>
      <c r="S46" s="255"/>
      <c r="T46" s="255"/>
      <c r="U46" s="255"/>
      <c r="V46" s="255"/>
      <c r="W46" s="255"/>
      <c r="X46" s="255"/>
      <c r="Y46" s="255"/>
      <c r="Z46" s="255"/>
      <c r="AA46" s="255"/>
      <c r="AB46" s="255"/>
      <c r="AC46" s="255"/>
      <c r="AD46" s="255"/>
      <c r="AL46" s="341"/>
      <c r="AM46" s="827"/>
    </row>
    <row r="47" spans="5:42">
      <c r="E47" s="254"/>
      <c r="F47" s="255"/>
      <c r="G47" s="255"/>
      <c r="H47" s="255"/>
      <c r="I47" s="255"/>
      <c r="J47" s="255"/>
      <c r="K47" s="255"/>
      <c r="L47" s="255"/>
      <c r="M47" s="255"/>
      <c r="N47" s="255"/>
      <c r="O47" s="255"/>
      <c r="P47" s="255"/>
      <c r="Q47" s="255"/>
      <c r="R47" s="255"/>
      <c r="S47" s="255"/>
      <c r="T47" s="255"/>
      <c r="U47" s="255"/>
      <c r="V47" s="255"/>
      <c r="W47" s="255"/>
      <c r="X47" s="255"/>
      <c r="Y47" s="255"/>
      <c r="Z47" s="255"/>
      <c r="AA47" s="255"/>
      <c r="AB47" s="255"/>
      <c r="AC47" s="255"/>
      <c r="AD47" s="255"/>
      <c r="AL47" s="341"/>
      <c r="AM47" s="827"/>
    </row>
    <row r="48" spans="5:42">
      <c r="E48" s="254"/>
      <c r="F48" s="255"/>
      <c r="G48" s="255"/>
      <c r="H48" s="255"/>
      <c r="I48" s="255"/>
      <c r="J48" s="255"/>
      <c r="K48" s="255"/>
      <c r="L48" s="255"/>
      <c r="M48" s="255"/>
      <c r="N48" s="255"/>
      <c r="O48" s="255"/>
      <c r="P48" s="255"/>
      <c r="Q48" s="255"/>
      <c r="R48" s="255"/>
      <c r="S48" s="255"/>
      <c r="T48" s="255"/>
      <c r="U48" s="255"/>
      <c r="V48" s="255"/>
      <c r="W48" s="255"/>
      <c r="X48" s="255"/>
      <c r="Y48" s="255"/>
      <c r="Z48" s="255"/>
      <c r="AA48" s="255"/>
      <c r="AB48" s="255"/>
      <c r="AC48" s="255"/>
      <c r="AD48" s="255"/>
      <c r="AL48" s="341"/>
      <c r="AM48" s="827"/>
    </row>
    <row r="49" spans="3:39">
      <c r="E49" s="254"/>
      <c r="F49" s="255"/>
      <c r="G49" s="255"/>
      <c r="H49" s="255"/>
      <c r="I49" s="255"/>
      <c r="J49" s="255"/>
      <c r="K49" s="255"/>
      <c r="L49" s="255"/>
      <c r="M49" s="255"/>
      <c r="N49" s="255"/>
      <c r="O49" s="255"/>
      <c r="P49" s="255"/>
      <c r="Q49" s="255"/>
      <c r="R49" s="255"/>
      <c r="S49" s="255"/>
      <c r="T49" s="255"/>
      <c r="U49" s="255"/>
      <c r="V49" s="255"/>
      <c r="W49" s="255"/>
      <c r="X49" s="255"/>
      <c r="Y49" s="255"/>
      <c r="Z49" s="255"/>
      <c r="AA49" s="255"/>
      <c r="AB49" s="255"/>
      <c r="AC49" s="255"/>
      <c r="AD49" s="255"/>
      <c r="AL49" s="341"/>
      <c r="AM49" s="827"/>
    </row>
    <row r="50" spans="3:39">
      <c r="T50" s="255"/>
      <c r="AL50" s="341"/>
      <c r="AM50" s="827"/>
    </row>
    <row r="51" spans="3:39">
      <c r="AM51" s="827"/>
    </row>
    <row r="52" spans="3:39">
      <c r="AM52" s="827"/>
    </row>
    <row r="53" spans="3:39" ht="15.75" thickBot="1">
      <c r="C53" s="263"/>
      <c r="D53" s="263"/>
      <c r="E53" s="263"/>
      <c r="F53" s="263"/>
      <c r="G53" s="263"/>
      <c r="H53" s="263"/>
      <c r="I53" s="263"/>
      <c r="J53" s="263"/>
      <c r="K53" s="263"/>
      <c r="L53" s="263"/>
      <c r="M53" s="263"/>
      <c r="N53" s="263"/>
      <c r="O53" s="263"/>
      <c r="P53" s="263"/>
      <c r="Q53" s="263"/>
      <c r="R53" s="263"/>
      <c r="S53" s="263"/>
      <c r="T53" s="263"/>
      <c r="U53" s="263"/>
      <c r="V53" s="263"/>
      <c r="W53" s="263"/>
      <c r="X53" s="263"/>
      <c r="Y53" s="263"/>
      <c r="Z53" s="263"/>
      <c r="AA53" s="263"/>
      <c r="AB53" s="263"/>
      <c r="AC53" s="263"/>
      <c r="AD53" s="263"/>
      <c r="AE53" s="263"/>
      <c r="AF53" s="263"/>
      <c r="AG53" s="263"/>
      <c r="AH53" s="263"/>
      <c r="AI53" s="263"/>
      <c r="AJ53" s="263"/>
      <c r="AK53" s="263"/>
      <c r="AM53" s="827"/>
    </row>
    <row r="54" spans="3:39" ht="15.75" thickBot="1">
      <c r="C54" s="1438" t="s">
        <v>224</v>
      </c>
      <c r="D54" s="1439"/>
      <c r="E54" s="1438" t="s">
        <v>378</v>
      </c>
      <c r="F54" s="1439"/>
      <c r="G54" s="436"/>
      <c r="H54" s="436"/>
      <c r="I54" s="436"/>
      <c r="J54" s="436"/>
      <c r="K54" s="436"/>
      <c r="L54" s="436"/>
      <c r="M54" s="436"/>
      <c r="N54" s="436"/>
      <c r="O54" s="436"/>
      <c r="P54" s="436"/>
      <c r="Q54" s="13"/>
      <c r="R54" s="13"/>
      <c r="S54" s="13"/>
      <c r="T54" s="13"/>
      <c r="U54" s="1450" t="s">
        <v>379</v>
      </c>
      <c r="V54" s="1451"/>
      <c r="W54" s="1452"/>
      <c r="X54" s="285"/>
      <c r="Y54" s="285"/>
      <c r="Z54" s="285"/>
      <c r="AA54" s="285"/>
      <c r="AB54" s="285"/>
      <c r="AC54" s="285"/>
      <c r="AD54" s="285"/>
      <c r="AE54" s="285"/>
      <c r="AF54" s="285"/>
      <c r="AG54" s="285"/>
      <c r="AM54" s="827"/>
    </row>
    <row r="55" spans="3:39" ht="126" thickBot="1">
      <c r="C55" s="1440"/>
      <c r="D55" s="1441"/>
      <c r="E55" s="1440"/>
      <c r="F55" s="1441"/>
      <c r="G55" s="821" t="str">
        <f>$E$2</f>
        <v>Copepod</v>
      </c>
      <c r="H55" s="821" t="str">
        <f>$F$2</f>
        <v>Cladocera</v>
      </c>
      <c r="I55" s="821" t="str">
        <f>$G$2</f>
        <v>Ostracod</v>
      </c>
      <c r="J55" s="821" t="str">
        <f>$H$2</f>
        <v>Hemiptera: Corixidae (boatman)</v>
      </c>
      <c r="K55" s="821" t="str">
        <f>$I$2</f>
        <v>Coleoptera sp.</v>
      </c>
      <c r="L55" s="821" t="str">
        <f>$J$2</f>
        <v>Diptera: Ephydridae</v>
      </c>
      <c r="M55" s="821" t="str">
        <f>$K$2</f>
        <v xml:space="preserve">Diptera: Chironomid </v>
      </c>
      <c r="N55" s="821" t="str">
        <f>$L$2</f>
        <v>Diptera: Ceratopogonidae</v>
      </c>
      <c r="O55" s="821" t="str">
        <f>$M$2</f>
        <v>Nematode</v>
      </c>
      <c r="P55" s="821" t="str">
        <f>$N$2</f>
        <v>Annelida: Oligochaete</v>
      </c>
      <c r="Q55" s="13"/>
      <c r="R55" s="13"/>
      <c r="S55" s="13"/>
      <c r="T55" s="13"/>
      <c r="U55" s="1453"/>
      <c r="V55" s="1454"/>
      <c r="W55" s="1455"/>
      <c r="X55" s="821" t="str">
        <f>$V$2</f>
        <v>Copepod</v>
      </c>
      <c r="Y55" s="821" t="str">
        <f>$W$2</f>
        <v>Ostracod</v>
      </c>
      <c r="Z55" s="821" t="str">
        <f>$X$2</f>
        <v>Cladocera</v>
      </c>
      <c r="AA55" s="821" t="str">
        <f>$Y$2</f>
        <v>Hemiptera: Corixidae (boatman)</v>
      </c>
      <c r="AB55" s="821" t="str">
        <f>$Z$2</f>
        <v>Annelida: Oligochaete</v>
      </c>
      <c r="AC55" s="821" t="str">
        <f>$AA$2</f>
        <v xml:space="preserve">Diptera: Chironomid </v>
      </c>
      <c r="AD55" s="821" t="str">
        <f>$AB$2</f>
        <v>Nematode</v>
      </c>
      <c r="AE55" s="821" t="str">
        <f>$AC$2</f>
        <v>Diptera: Ceratopogonidae</v>
      </c>
      <c r="AF55" s="821" t="str">
        <f>$AD$2</f>
        <v>Diptera: Ephydridae</v>
      </c>
      <c r="AG55" s="821" t="str">
        <f>$AE$2</f>
        <v>Annelida: Polychaete</v>
      </c>
      <c r="AM55" s="827"/>
    </row>
    <row r="56" spans="3:39" ht="18.75" thickBot="1">
      <c r="C56" s="355">
        <v>2018</v>
      </c>
      <c r="D56" s="267"/>
      <c r="E56" s="439" t="s">
        <v>264</v>
      </c>
      <c r="F56" s="437"/>
      <c r="G56" s="300">
        <f>$E$8</f>
        <v>24.521212121212116</v>
      </c>
      <c r="H56" s="300">
        <f>$F$8</f>
        <v>3.6363636363636369E-2</v>
      </c>
      <c r="I56" s="300">
        <f>$G$8</f>
        <v>5.5515151515151508</v>
      </c>
      <c r="J56" s="300">
        <f>$H$8</f>
        <v>43.381818181818183</v>
      </c>
      <c r="K56" s="300">
        <f>$I$8</f>
        <v>0</v>
      </c>
      <c r="L56" s="300">
        <f>$J$8</f>
        <v>0.25454545454545452</v>
      </c>
      <c r="M56" s="300">
        <f>$K$8</f>
        <v>0.23030303030303029</v>
      </c>
      <c r="N56" s="300">
        <f>$L$8</f>
        <v>0.18181818181818182</v>
      </c>
      <c r="O56" s="300">
        <f>$M$8</f>
        <v>0</v>
      </c>
      <c r="P56" s="300">
        <f>$N$8</f>
        <v>0</v>
      </c>
      <c r="S56" s="255"/>
      <c r="T56" s="355">
        <v>2018</v>
      </c>
      <c r="U56" s="1467" t="s">
        <v>264</v>
      </c>
      <c r="V56" s="1468"/>
      <c r="W56" s="1468"/>
      <c r="X56" s="704">
        <f>$V$8</f>
        <v>3544.8521916411828</v>
      </c>
      <c r="Y56" s="704">
        <f>$W$8</f>
        <v>300.71355759429156</v>
      </c>
      <c r="Z56" s="704">
        <f>$X$8</f>
        <v>0</v>
      </c>
      <c r="AA56" s="704">
        <f>$Y$8</f>
        <v>1047.4006116207952</v>
      </c>
      <c r="AB56" s="704">
        <f>$Z$8</f>
        <v>0</v>
      </c>
      <c r="AC56" s="704">
        <f>$AA$8</f>
        <v>10.193679918450561</v>
      </c>
      <c r="AD56" s="704">
        <f>$AB$8</f>
        <v>0</v>
      </c>
      <c r="AE56" s="704">
        <f>$AC$8</f>
        <v>30.581039755351682</v>
      </c>
      <c r="AF56" s="704">
        <f>$AD$8</f>
        <v>7.6452599388379205</v>
      </c>
      <c r="AG56" s="704">
        <f>$AE$8</f>
        <v>0</v>
      </c>
    </row>
    <row r="57" spans="3:39" ht="18.75" thickBot="1">
      <c r="C57" s="354">
        <v>2019</v>
      </c>
      <c r="D57" s="267"/>
      <c r="E57" s="439" t="s">
        <v>264</v>
      </c>
      <c r="F57" s="437"/>
      <c r="G57" s="300">
        <f>$E$9</f>
        <v>2.1333333333333333</v>
      </c>
      <c r="H57" s="300">
        <f>$F$9</f>
        <v>0</v>
      </c>
      <c r="I57" s="300">
        <f>$G$9</f>
        <v>1.2078431372549019</v>
      </c>
      <c r="J57" s="300">
        <f>$H$9</f>
        <v>6.0078431372549019</v>
      </c>
      <c r="K57" s="300">
        <f>$I$9</f>
        <v>0</v>
      </c>
      <c r="L57" s="300">
        <f>$J$9</f>
        <v>0</v>
      </c>
      <c r="M57" s="300">
        <f>$K$9</f>
        <v>2.3529411764705882E-2</v>
      </c>
      <c r="N57" s="300">
        <f>$L$9</f>
        <v>7.8431372549019607E-3</v>
      </c>
      <c r="O57" s="300">
        <f>$M$9</f>
        <v>0.25882352941176467</v>
      </c>
      <c r="P57" s="300">
        <f>$N$9</f>
        <v>7.8431372549019607E-3</v>
      </c>
      <c r="S57" s="255"/>
      <c r="T57" s="354">
        <v>2019</v>
      </c>
      <c r="U57" s="1467" t="s">
        <v>264</v>
      </c>
      <c r="V57" s="1468"/>
      <c r="W57" s="1468"/>
      <c r="X57" s="705">
        <f>$V$9</f>
        <v>98.820000000000007</v>
      </c>
      <c r="Y57" s="705">
        <f>$W$9</f>
        <v>216.46285714285713</v>
      </c>
      <c r="Z57" s="705">
        <f>$X$9</f>
        <v>0</v>
      </c>
      <c r="AA57" s="705">
        <f>$Y$9</f>
        <v>3.1371428571428575</v>
      </c>
      <c r="AB57" s="705">
        <f>$Z$9</f>
        <v>134.89714285714288</v>
      </c>
      <c r="AC57" s="705">
        <f>$AA$9</f>
        <v>0</v>
      </c>
      <c r="AD57" s="705">
        <f>$AB$9</f>
        <v>1.5685714285714287</v>
      </c>
      <c r="AE57" s="705">
        <f>$AC$9</f>
        <v>0</v>
      </c>
      <c r="AF57" s="705">
        <f>$AD$9</f>
        <v>0</v>
      </c>
      <c r="AG57" s="705">
        <f>$AE$9</f>
        <v>18.822857142857142</v>
      </c>
    </row>
    <row r="58" spans="3:39" ht="18.75" thickBot="1">
      <c r="C58" s="355">
        <v>2018</v>
      </c>
      <c r="D58" s="267"/>
      <c r="E58" s="274" t="s">
        <v>265</v>
      </c>
      <c r="F58" s="275"/>
      <c r="G58" s="283">
        <f>LOG(G56+1,10)</f>
        <v>1.4069012972063586</v>
      </c>
      <c r="H58" s="273">
        <f>LOG(H56+1,10)</f>
        <v>1.5512166178247558E-2</v>
      </c>
      <c r="I58" s="273">
        <f t="shared" ref="I58:P58" si="3">LOG(I56+1,10)</f>
        <v>0.81634174973940399</v>
      </c>
      <c r="J58" s="273">
        <f t="shared" si="3"/>
        <v>1.6472050899229447</v>
      </c>
      <c r="K58" s="273">
        <f t="shared" si="3"/>
        <v>0</v>
      </c>
      <c r="L58" s="273">
        <f t="shared" si="3"/>
        <v>9.8486401243011418E-2</v>
      </c>
      <c r="M58" s="273">
        <f t="shared" si="3"/>
        <v>9.00120936993066E-2</v>
      </c>
      <c r="N58" s="273">
        <f t="shared" si="3"/>
        <v>7.2550667148611747E-2</v>
      </c>
      <c r="O58" s="273">
        <f t="shared" si="3"/>
        <v>0</v>
      </c>
      <c r="P58" s="284">
        <f t="shared" si="3"/>
        <v>0</v>
      </c>
      <c r="Q58" s="13"/>
      <c r="S58" s="255"/>
      <c r="T58" s="355">
        <v>2018</v>
      </c>
      <c r="U58" s="1458" t="s">
        <v>265</v>
      </c>
      <c r="V58" s="1459"/>
      <c r="W58" s="1460"/>
      <c r="X58" s="283">
        <f>LOG(X56+1,10)</f>
        <v>3.5497206281367211</v>
      </c>
      <c r="Y58" s="273">
        <f>LOG(Y56+1,10)</f>
        <v>2.4795948257735878</v>
      </c>
      <c r="Z58" s="273">
        <f t="shared" ref="Z58:AG58" si="4">LOG(Z56+1,10)</f>
        <v>0</v>
      </c>
      <c r="AA58" s="273">
        <f t="shared" si="4"/>
        <v>3.020527265635359</v>
      </c>
      <c r="AB58" s="273">
        <f t="shared" si="4"/>
        <v>0</v>
      </c>
      <c r="AC58" s="273">
        <f t="shared" si="4"/>
        <v>1.048972884164588</v>
      </c>
      <c r="AD58" s="273">
        <f t="shared" si="4"/>
        <v>0</v>
      </c>
      <c r="AE58" s="273">
        <f t="shared" si="4"/>
        <v>1.4994264243606299</v>
      </c>
      <c r="AF58" s="273">
        <f t="shared" si="4"/>
        <v>0.93677805582923335</v>
      </c>
      <c r="AG58" s="284">
        <f t="shared" si="4"/>
        <v>0</v>
      </c>
    </row>
    <row r="59" spans="3:39" ht="18.75" thickBot="1">
      <c r="C59" s="354">
        <v>2019</v>
      </c>
      <c r="D59" s="267"/>
      <c r="E59" s="274" t="s">
        <v>265</v>
      </c>
      <c r="F59" s="275"/>
      <c r="G59" s="283">
        <f>LOG(G57+1,10)</f>
        <v>0.49600659888003623</v>
      </c>
      <c r="H59" s="273">
        <f>LOG(H57+1,10)</f>
        <v>0</v>
      </c>
      <c r="I59" s="273">
        <f t="shared" ref="I59:P59" si="5">LOG(I57+1,10)</f>
        <v>0.34396821441739106</v>
      </c>
      <c r="J59" s="273">
        <f t="shared" si="5"/>
        <v>0.84558437207168902</v>
      </c>
      <c r="K59" s="273">
        <f t="shared" si="5"/>
        <v>0</v>
      </c>
      <c r="L59" s="273">
        <f t="shared" si="5"/>
        <v>0</v>
      </c>
      <c r="M59" s="273">
        <f t="shared" si="5"/>
        <v>1.0100326904325755E-2</v>
      </c>
      <c r="N59" s="273">
        <f t="shared" si="5"/>
        <v>3.3929428973393542E-3</v>
      </c>
      <c r="O59" s="273">
        <f t="shared" si="5"/>
        <v>9.9964851970916882E-2</v>
      </c>
      <c r="P59" s="284">
        <f t="shared" si="5"/>
        <v>3.3929428973393542E-3</v>
      </c>
      <c r="Q59" s="13"/>
      <c r="R59" s="255"/>
      <c r="S59" s="255"/>
      <c r="T59" s="354">
        <v>2019</v>
      </c>
      <c r="U59" s="1458" t="s">
        <v>265</v>
      </c>
      <c r="V59" s="1459"/>
      <c r="W59" s="1460"/>
      <c r="X59" s="283">
        <f>LOG(X57+1,10)</f>
        <v>1.9992175655301032</v>
      </c>
      <c r="Y59" s="273">
        <f>LOG(Y57+1,10)</f>
        <v>2.3373850897255504</v>
      </c>
      <c r="Z59" s="273">
        <f t="shared" ref="Z59:AG59" si="6">LOG(Z57+1,10)</f>
        <v>0</v>
      </c>
      <c r="AA59" s="273">
        <f t="shared" si="6"/>
        <v>0.61670051751085231</v>
      </c>
      <c r="AB59" s="273">
        <f t="shared" si="6"/>
        <v>2.1332103260892223</v>
      </c>
      <c r="AC59" s="273">
        <f t="shared" si="6"/>
        <v>0</v>
      </c>
      <c r="AD59" s="273">
        <f t="shared" si="6"/>
        <v>0.40969164738295311</v>
      </c>
      <c r="AE59" s="273">
        <f t="shared" si="6"/>
        <v>0</v>
      </c>
      <c r="AF59" s="273">
        <f t="shared" si="6"/>
        <v>0</v>
      </c>
      <c r="AG59" s="284">
        <f t="shared" si="6"/>
        <v>1.2971662511557653</v>
      </c>
    </row>
    <row r="88" spans="3:37" ht="15.75" thickBot="1">
      <c r="C88" s="263"/>
      <c r="D88" s="263"/>
      <c r="E88" s="263"/>
      <c r="F88" s="263"/>
      <c r="G88" s="263"/>
      <c r="H88" s="263"/>
      <c r="I88" s="263"/>
      <c r="J88" s="263"/>
      <c r="K88" s="263"/>
      <c r="L88" s="263"/>
      <c r="M88" s="263"/>
      <c r="N88" s="263"/>
      <c r="O88" s="263"/>
      <c r="P88" s="263"/>
      <c r="Q88" s="263"/>
      <c r="R88" s="263"/>
      <c r="S88" s="263"/>
      <c r="T88" s="263"/>
      <c r="U88" s="263"/>
      <c r="V88" s="263"/>
      <c r="W88" s="263"/>
      <c r="X88" s="263"/>
      <c r="Y88" s="263"/>
      <c r="Z88" s="263"/>
      <c r="AA88" s="263"/>
      <c r="AB88" s="263"/>
      <c r="AC88" s="263"/>
      <c r="AD88" s="263"/>
      <c r="AE88" s="263"/>
      <c r="AF88" s="263"/>
      <c r="AG88" s="263"/>
      <c r="AH88" s="263"/>
      <c r="AI88" s="263"/>
      <c r="AJ88" s="263"/>
      <c r="AK88" s="263"/>
    </row>
    <row r="89" spans="3:37" ht="15.75" thickBot="1">
      <c r="C89" s="1438" t="s">
        <v>224</v>
      </c>
      <c r="D89" s="1439"/>
      <c r="E89" s="1438" t="s">
        <v>380</v>
      </c>
      <c r="F89" s="1439"/>
      <c r="G89" s="436"/>
      <c r="H89" s="436"/>
      <c r="I89" s="436"/>
      <c r="J89" s="436"/>
      <c r="K89" s="436"/>
      <c r="L89" s="436"/>
      <c r="M89" s="436"/>
      <c r="N89" s="436"/>
      <c r="O89" s="436"/>
      <c r="P89" s="436"/>
      <c r="Q89" s="13"/>
      <c r="R89" s="13"/>
      <c r="S89" s="13"/>
      <c r="T89" s="13"/>
      <c r="U89" s="1450" t="s">
        <v>381</v>
      </c>
      <c r="V89" s="1451"/>
      <c r="W89" s="1452"/>
      <c r="X89" s="285"/>
      <c r="Y89" s="285"/>
      <c r="Z89" s="285"/>
      <c r="AA89" s="285"/>
      <c r="AB89" s="285"/>
      <c r="AC89" s="285"/>
      <c r="AD89" s="285"/>
      <c r="AE89" s="285"/>
      <c r="AF89" s="285"/>
      <c r="AG89" s="285"/>
    </row>
    <row r="90" spans="3:37" ht="126" thickBot="1">
      <c r="C90" s="1440"/>
      <c r="D90" s="1441"/>
      <c r="E90" s="1440"/>
      <c r="F90" s="1441"/>
      <c r="G90" s="821" t="str">
        <f>$E$2</f>
        <v>Copepod</v>
      </c>
      <c r="H90" s="821" t="str">
        <f>$F$2</f>
        <v>Cladocera</v>
      </c>
      <c r="I90" s="821" t="str">
        <f>$G$2</f>
        <v>Ostracod</v>
      </c>
      <c r="J90" s="821" t="str">
        <f>$H$2</f>
        <v>Hemiptera: Corixidae (boatman)</v>
      </c>
      <c r="K90" s="821" t="str">
        <f>$I$2</f>
        <v>Coleoptera sp.</v>
      </c>
      <c r="L90" s="821" t="str">
        <f>$J$2</f>
        <v>Diptera: Ephydridae</v>
      </c>
      <c r="M90" s="821" t="str">
        <f>$K$2</f>
        <v xml:space="preserve">Diptera: Chironomid </v>
      </c>
      <c r="N90" s="821" t="str">
        <f>$L$2</f>
        <v>Diptera: Ceratopogonidae</v>
      </c>
      <c r="O90" s="821" t="str">
        <f>$M$2</f>
        <v>Nematode</v>
      </c>
      <c r="P90" s="821" t="str">
        <f>$N$2</f>
        <v>Annelida: Oligochaete</v>
      </c>
      <c r="Q90" s="13"/>
      <c r="R90" s="13"/>
      <c r="S90" s="13"/>
      <c r="T90" s="13"/>
      <c r="U90" s="1453"/>
      <c r="V90" s="1454"/>
      <c r="W90" s="1455"/>
      <c r="X90" s="821" t="str">
        <f>$V$2</f>
        <v>Copepod</v>
      </c>
      <c r="Y90" s="821" t="str">
        <f>$W$2</f>
        <v>Ostracod</v>
      </c>
      <c r="Z90" s="821" t="str">
        <f>$X$2</f>
        <v>Cladocera</v>
      </c>
      <c r="AA90" s="821" t="str">
        <f>$Y$2</f>
        <v>Hemiptera: Corixidae (boatman)</v>
      </c>
      <c r="AB90" s="821" t="str">
        <f>$Z$2</f>
        <v>Annelida: Oligochaete</v>
      </c>
      <c r="AC90" s="821" t="str">
        <f>$AA$2</f>
        <v xml:space="preserve">Diptera: Chironomid </v>
      </c>
      <c r="AD90" s="821" t="str">
        <f>$AB$2</f>
        <v>Nematode</v>
      </c>
      <c r="AE90" s="821" t="str">
        <f>$AC$2</f>
        <v>Diptera: Ceratopogonidae</v>
      </c>
      <c r="AF90" s="821" t="str">
        <f>$AD$2</f>
        <v>Diptera: Ephydridae</v>
      </c>
      <c r="AG90" s="821" t="str">
        <f>$AE$2</f>
        <v>Annelida: Polychaete</v>
      </c>
    </row>
    <row r="91" spans="3:37" ht="18.75" thickBot="1">
      <c r="C91" s="355">
        <v>2018</v>
      </c>
      <c r="D91" s="267"/>
      <c r="E91" s="439" t="s">
        <v>264</v>
      </c>
      <c r="F91" s="437"/>
      <c r="G91" s="300">
        <f>$E$11</f>
        <v>73.466666666666669</v>
      </c>
      <c r="H91" s="300">
        <f>$F$11</f>
        <v>0.05</v>
      </c>
      <c r="I91" s="300">
        <f>$G$11</f>
        <v>15.483333333333334</v>
      </c>
      <c r="J91" s="300">
        <f>$H$11</f>
        <v>3.85</v>
      </c>
      <c r="K91" s="300">
        <f>$I$11</f>
        <v>0</v>
      </c>
      <c r="L91" s="300">
        <f>$J$11</f>
        <v>0</v>
      </c>
      <c r="M91" s="300">
        <f>$K$11</f>
        <v>0.13333333333333333</v>
      </c>
      <c r="N91" s="300">
        <f>$L$11</f>
        <v>0</v>
      </c>
      <c r="O91" s="300">
        <f>$M$11</f>
        <v>0.21666666666666667</v>
      </c>
      <c r="P91" s="300">
        <f>$N$11</f>
        <v>0</v>
      </c>
      <c r="Q91" s="13"/>
      <c r="R91" s="13"/>
      <c r="S91" s="255"/>
      <c r="T91" s="355">
        <v>2018</v>
      </c>
      <c r="U91" s="1467" t="s">
        <v>264</v>
      </c>
      <c r="V91" s="1468"/>
      <c r="W91" s="1468"/>
      <c r="X91" s="704">
        <f>$V$11</f>
        <v>2921.508664627931</v>
      </c>
      <c r="Y91" s="704">
        <f>$W$11</f>
        <v>464.83180428134557</v>
      </c>
      <c r="Z91" s="704">
        <f>$X$11</f>
        <v>4.0774719673802249</v>
      </c>
      <c r="AA91" s="704">
        <f>$Y$11</f>
        <v>4.0774719673802249</v>
      </c>
      <c r="AB91" s="704">
        <f>$Z$11</f>
        <v>0</v>
      </c>
      <c r="AC91" s="704">
        <f>$AA$11</f>
        <v>56.065239551478086</v>
      </c>
      <c r="AD91" s="704">
        <f>$AB$11</f>
        <v>0</v>
      </c>
      <c r="AE91" s="704">
        <f>$AC$11</f>
        <v>15.290519877675843</v>
      </c>
      <c r="AF91" s="704">
        <f>$AD$11</f>
        <v>0</v>
      </c>
      <c r="AG91" s="704">
        <f>$AE$11</f>
        <v>0</v>
      </c>
    </row>
    <row r="92" spans="3:37" ht="18.75" thickBot="1">
      <c r="C92" s="354">
        <v>2019</v>
      </c>
      <c r="D92" s="267"/>
      <c r="E92" s="439" t="s">
        <v>264</v>
      </c>
      <c r="F92" s="437"/>
      <c r="G92" s="300">
        <f>$E$12</f>
        <v>23.759999999999998</v>
      </c>
      <c r="H92" s="300">
        <f>$F$12</f>
        <v>1.3333333333333332E-2</v>
      </c>
      <c r="I92" s="300">
        <f>$G$12</f>
        <v>2.2400000000000002</v>
      </c>
      <c r="J92" s="300">
        <f>$H$12</f>
        <v>8.0400000000000009</v>
      </c>
      <c r="K92" s="300">
        <f>$I$12</f>
        <v>0</v>
      </c>
      <c r="L92" s="300">
        <f>$J$12</f>
        <v>0.02</v>
      </c>
      <c r="M92" s="300">
        <f>$K$12</f>
        <v>0.76</v>
      </c>
      <c r="N92" s="300">
        <f>$L$12</f>
        <v>0.04</v>
      </c>
      <c r="O92" s="300">
        <f>$M$12</f>
        <v>3.333333333333334E-2</v>
      </c>
      <c r="P92" s="300">
        <f>$N$12</f>
        <v>0</v>
      </c>
      <c r="Q92" s="13"/>
      <c r="R92" s="13"/>
      <c r="S92" s="255"/>
      <c r="T92" s="354">
        <v>2019</v>
      </c>
      <c r="U92" s="1467" t="s">
        <v>264</v>
      </c>
      <c r="V92" s="1468"/>
      <c r="W92" s="1468"/>
      <c r="X92" s="705">
        <f>$V$12</f>
        <v>186.66</v>
      </c>
      <c r="Y92" s="705">
        <f>$W$12</f>
        <v>401.4562499999999</v>
      </c>
      <c r="Z92" s="705">
        <f>$X$12</f>
        <v>21.27375</v>
      </c>
      <c r="AA92" s="705">
        <f>$Y$12</f>
        <v>6.8625000000000007</v>
      </c>
      <c r="AB92" s="705">
        <f>$Z$12</f>
        <v>180.48375000000001</v>
      </c>
      <c r="AC92" s="705">
        <f>$AA$12</f>
        <v>7.5487500000000001</v>
      </c>
      <c r="AD92" s="705">
        <f>$AB$12</f>
        <v>31.567500000000003</v>
      </c>
      <c r="AE92" s="705">
        <f>$AC$12</f>
        <v>2.0587499999999999</v>
      </c>
      <c r="AF92" s="705">
        <f>$AD$12</f>
        <v>18.528749999999999</v>
      </c>
      <c r="AG92" s="705">
        <f>$AE$12</f>
        <v>4.1175000000000006</v>
      </c>
    </row>
    <row r="93" spans="3:37" ht="18.75" thickBot="1">
      <c r="C93" s="355">
        <v>2018</v>
      </c>
      <c r="D93" s="267"/>
      <c r="E93" s="274" t="s">
        <v>265</v>
      </c>
      <c r="F93" s="275"/>
      <c r="G93" s="283">
        <f>LOG(G91+1,10)</f>
        <v>1.8719619140599275</v>
      </c>
      <c r="H93" s="273">
        <f>LOG(H91+1,10)</f>
        <v>2.1189299069938092E-2</v>
      </c>
      <c r="I93" s="273">
        <f t="shared" ref="I93:P93" si="7">LOG(I91+1,10)</f>
        <v>1.2170450412135358</v>
      </c>
      <c r="J93" s="273">
        <f t="shared" si="7"/>
        <v>0.68574173860226351</v>
      </c>
      <c r="K93" s="273">
        <f t="shared" si="7"/>
        <v>0</v>
      </c>
      <c r="L93" s="273">
        <f t="shared" si="7"/>
        <v>0</v>
      </c>
      <c r="M93" s="273">
        <f t="shared" si="7"/>
        <v>5.4357662322592669E-2</v>
      </c>
      <c r="N93" s="273">
        <f t="shared" si="7"/>
        <v>0</v>
      </c>
      <c r="O93" s="273">
        <f t="shared" si="7"/>
        <v>8.5171609736812301E-2</v>
      </c>
      <c r="P93" s="284">
        <f t="shared" si="7"/>
        <v>0</v>
      </c>
      <c r="Q93" s="13"/>
      <c r="R93" s="13"/>
      <c r="S93" s="255"/>
      <c r="T93" s="355">
        <v>2018</v>
      </c>
      <c r="U93" s="1458" t="s">
        <v>265</v>
      </c>
      <c r="V93" s="1459"/>
      <c r="W93" s="1460"/>
      <c r="X93" s="283">
        <f>LOG(X91+1,10)</f>
        <v>3.4657558074282382</v>
      </c>
      <c r="Y93" s="273">
        <f>LOG(Y91+1,10)</f>
        <v>2.6682291363076409</v>
      </c>
      <c r="Z93" s="273">
        <f t="shared" ref="Z93:AG93" si="8">LOG(Z91+1,10)</f>
        <v>0.70564753435243488</v>
      </c>
      <c r="AA93" s="273">
        <f t="shared" si="8"/>
        <v>0.70564753435243488</v>
      </c>
      <c r="AB93" s="273">
        <f t="shared" si="8"/>
        <v>0</v>
      </c>
      <c r="AC93" s="273">
        <f t="shared" si="8"/>
        <v>1.7563716447102329</v>
      </c>
      <c r="AD93" s="273">
        <f t="shared" si="8"/>
        <v>0</v>
      </c>
      <c r="AE93" s="273">
        <f t="shared" si="8"/>
        <v>1.2119349441245435</v>
      </c>
      <c r="AF93" s="273">
        <f t="shared" si="8"/>
        <v>0</v>
      </c>
      <c r="AG93" s="284">
        <f t="shared" si="8"/>
        <v>0</v>
      </c>
    </row>
    <row r="94" spans="3:37" ht="18.75" thickBot="1">
      <c r="C94" s="354">
        <v>2019</v>
      </c>
      <c r="D94" s="267"/>
      <c r="E94" s="274" t="s">
        <v>265</v>
      </c>
      <c r="F94" s="275"/>
      <c r="G94" s="283">
        <f>LOG(G92+1,10)</f>
        <v>1.3937506403480802</v>
      </c>
      <c r="H94" s="273">
        <f>LOG(H92+1,10)</f>
        <v>5.7523288890913415E-3</v>
      </c>
      <c r="I94" s="273">
        <f t="shared" ref="I94:P94" si="9">LOG(I92+1,10)</f>
        <v>0.51054501020661214</v>
      </c>
      <c r="J94" s="273">
        <f t="shared" si="9"/>
        <v>0.95616843047536326</v>
      </c>
      <c r="K94" s="273">
        <f t="shared" si="9"/>
        <v>0</v>
      </c>
      <c r="L94" s="273">
        <f t="shared" si="9"/>
        <v>8.6001717619175674E-3</v>
      </c>
      <c r="M94" s="273">
        <f t="shared" si="9"/>
        <v>0.24551266781414982</v>
      </c>
      <c r="N94" s="273">
        <f t="shared" si="9"/>
        <v>1.7033339298780367E-2</v>
      </c>
      <c r="O94" s="273">
        <f t="shared" si="9"/>
        <v>1.4240439114610284E-2</v>
      </c>
      <c r="P94" s="284">
        <f t="shared" si="9"/>
        <v>0</v>
      </c>
      <c r="Q94" s="13"/>
      <c r="R94" s="255"/>
      <c r="S94" s="255"/>
      <c r="T94" s="354">
        <v>2019</v>
      </c>
      <c r="U94" s="1458" t="s">
        <v>265</v>
      </c>
      <c r="V94" s="1459"/>
      <c r="W94" s="1460"/>
      <c r="X94" s="283">
        <f>LOG(X92+1,10)</f>
        <v>2.273371711989729</v>
      </c>
      <c r="Y94" s="273">
        <f>LOG(Y92+1,10)</f>
        <v>2.604718676216216</v>
      </c>
      <c r="Z94" s="273">
        <f t="shared" ref="Z94:AG94" si="10">LOG(Z92+1,10)</f>
        <v>1.347793340842024</v>
      </c>
      <c r="AA94" s="273">
        <f t="shared" si="10"/>
        <v>0.89556065845332522</v>
      </c>
      <c r="AB94" s="273">
        <f t="shared" si="10"/>
        <v>2.258837744516621</v>
      </c>
      <c r="AC94" s="273">
        <f t="shared" si="10"/>
        <v>0.93190261674108621</v>
      </c>
      <c r="AD94" s="273">
        <f t="shared" si="10"/>
        <v>1.5127844218170614</v>
      </c>
      <c r="AE94" s="273">
        <f t="shared" si="10"/>
        <v>0.48554398235984553</v>
      </c>
      <c r="AF94" s="273">
        <f t="shared" si="10"/>
        <v>1.2906744457724415</v>
      </c>
      <c r="AG94" s="284">
        <f t="shared" si="10"/>
        <v>0.70905785133454324</v>
      </c>
    </row>
    <row r="123" spans="3:37" ht="15.75" thickBot="1">
      <c r="C123" s="263"/>
      <c r="D123" s="263"/>
      <c r="E123" s="263"/>
      <c r="F123" s="263"/>
      <c r="G123" s="263"/>
      <c r="H123" s="263"/>
      <c r="I123" s="263"/>
      <c r="J123" s="263"/>
      <c r="K123" s="263"/>
      <c r="L123" s="263"/>
      <c r="M123" s="263"/>
      <c r="N123" s="263"/>
      <c r="O123" s="263"/>
      <c r="P123" s="263"/>
      <c r="Q123" s="263"/>
      <c r="R123" s="263"/>
      <c r="S123" s="263"/>
      <c r="T123" s="263"/>
      <c r="U123" s="263"/>
      <c r="V123" s="263"/>
      <c r="W123" s="263"/>
      <c r="X123" s="263"/>
      <c r="Y123" s="263"/>
      <c r="Z123" s="263"/>
      <c r="AA123" s="263"/>
      <c r="AB123" s="263"/>
      <c r="AC123" s="263"/>
      <c r="AD123" s="263"/>
      <c r="AE123" s="263"/>
      <c r="AF123" s="263"/>
      <c r="AG123" s="263"/>
      <c r="AH123" s="263"/>
      <c r="AI123" s="263"/>
      <c r="AJ123" s="263"/>
      <c r="AK123" s="263"/>
    </row>
    <row r="124" spans="3:37" ht="15.75" thickBot="1">
      <c r="C124" s="1438" t="s">
        <v>224</v>
      </c>
      <c r="D124" s="1439"/>
      <c r="E124" s="1438" t="s">
        <v>382</v>
      </c>
      <c r="F124" s="1439"/>
      <c r="G124" s="436"/>
      <c r="H124" s="436"/>
      <c r="I124" s="436"/>
      <c r="J124" s="436"/>
      <c r="K124" s="436"/>
      <c r="L124" s="436"/>
      <c r="M124" s="436"/>
      <c r="N124" s="436"/>
      <c r="O124" s="436"/>
      <c r="P124" s="436"/>
      <c r="Q124" s="13"/>
      <c r="R124" s="13"/>
      <c r="S124" s="13"/>
      <c r="T124" s="13"/>
      <c r="U124" s="1450" t="s">
        <v>383</v>
      </c>
      <c r="V124" s="1451"/>
      <c r="W124" s="1452"/>
      <c r="X124" s="285"/>
      <c r="Y124" s="285"/>
      <c r="Z124" s="285"/>
      <c r="AA124" s="285"/>
      <c r="AB124" s="285"/>
      <c r="AC124" s="285"/>
      <c r="AD124" s="285"/>
      <c r="AE124" s="285"/>
      <c r="AF124" s="285"/>
      <c r="AG124" s="285"/>
    </row>
    <row r="125" spans="3:37" ht="126" thickBot="1">
      <c r="C125" s="1440"/>
      <c r="D125" s="1441"/>
      <c r="E125" s="1440"/>
      <c r="F125" s="1441"/>
      <c r="G125" s="821" t="str">
        <f>$E$2</f>
        <v>Copepod</v>
      </c>
      <c r="H125" s="821" t="str">
        <f>$F$2</f>
        <v>Cladocera</v>
      </c>
      <c r="I125" s="821" t="str">
        <f>$G$2</f>
        <v>Ostracod</v>
      </c>
      <c r="J125" s="821" t="str">
        <f>$H$2</f>
        <v>Hemiptera: Corixidae (boatman)</v>
      </c>
      <c r="K125" s="821" t="str">
        <f>$I$2</f>
        <v>Coleoptera sp.</v>
      </c>
      <c r="L125" s="821" t="str">
        <f>$J$2</f>
        <v>Diptera: Ephydridae</v>
      </c>
      <c r="M125" s="821" t="str">
        <f>$K$2</f>
        <v xml:space="preserve">Diptera: Chironomid </v>
      </c>
      <c r="N125" s="821" t="str">
        <f>$L$2</f>
        <v>Diptera: Ceratopogonidae</v>
      </c>
      <c r="O125" s="821" t="str">
        <f>$M$2</f>
        <v>Nematode</v>
      </c>
      <c r="P125" s="821" t="str">
        <f>$N$2</f>
        <v>Annelida: Oligochaete</v>
      </c>
      <c r="Q125" s="13"/>
      <c r="R125" s="13"/>
      <c r="S125" s="13"/>
      <c r="T125" s="13"/>
      <c r="U125" s="1453"/>
      <c r="V125" s="1454"/>
      <c r="W125" s="1455"/>
      <c r="X125" s="821" t="str">
        <f>$V$2</f>
        <v>Copepod</v>
      </c>
      <c r="Y125" s="821" t="str">
        <f>$W$2</f>
        <v>Ostracod</v>
      </c>
      <c r="Z125" s="821" t="str">
        <f>$X$2</f>
        <v>Cladocera</v>
      </c>
      <c r="AA125" s="821" t="str">
        <f>$Y$2</f>
        <v>Hemiptera: Corixidae (boatman)</v>
      </c>
      <c r="AB125" s="821" t="str">
        <f>$Z$2</f>
        <v>Annelida: Oligochaete</v>
      </c>
      <c r="AC125" s="821" t="str">
        <f>$AA$2</f>
        <v xml:space="preserve">Diptera: Chironomid </v>
      </c>
      <c r="AD125" s="821" t="str">
        <f>$AB$2</f>
        <v>Nematode</v>
      </c>
      <c r="AE125" s="821" t="str">
        <f>$AC$2</f>
        <v>Diptera: Ceratopogonidae</v>
      </c>
      <c r="AF125" s="821" t="str">
        <f>$AD$2</f>
        <v>Diptera: Ephydridae</v>
      </c>
      <c r="AG125" s="821" t="str">
        <f>$AE$2</f>
        <v>Annelida: Polychaete</v>
      </c>
    </row>
    <row r="126" spans="3:37" ht="18.75" thickBot="1">
      <c r="C126" s="355">
        <v>2018</v>
      </c>
      <c r="D126" s="267"/>
      <c r="E126" s="439" t="s">
        <v>264</v>
      </c>
      <c r="F126" s="437"/>
      <c r="G126" s="300">
        <f>$E$14</f>
        <v>26.416666666666664</v>
      </c>
      <c r="H126" s="300">
        <f>$F$14</f>
        <v>99.433333333333337</v>
      </c>
      <c r="I126" s="300">
        <f>$G$14</f>
        <v>11.6</v>
      </c>
      <c r="J126" s="300">
        <f>$H$14</f>
        <v>1.9833333333333334</v>
      </c>
      <c r="K126" s="300">
        <f>$I$14</f>
        <v>1.6250000000000001E-2</v>
      </c>
      <c r="L126" s="300">
        <f>$J$14</f>
        <v>0</v>
      </c>
      <c r="M126" s="300">
        <f>$K$14</f>
        <v>0.33333333333333331</v>
      </c>
      <c r="N126" s="300">
        <f>$L$14</f>
        <v>0.11666666666666667</v>
      </c>
      <c r="O126" s="300">
        <f>$M$14</f>
        <v>0</v>
      </c>
      <c r="P126" s="300">
        <f>$N$14</f>
        <v>0</v>
      </c>
      <c r="Q126" s="13"/>
      <c r="R126" s="13"/>
      <c r="S126" s="255"/>
      <c r="T126" s="355">
        <v>2018</v>
      </c>
      <c r="U126" s="1467" t="s">
        <v>264</v>
      </c>
      <c r="V126" s="1468"/>
      <c r="W126" s="1468"/>
      <c r="X126" s="704">
        <f>$V$14</f>
        <v>0</v>
      </c>
      <c r="Y126" s="704">
        <f>$W$14</f>
        <v>642.20183486238534</v>
      </c>
      <c r="Z126" s="704">
        <f>$X$14</f>
        <v>0</v>
      </c>
      <c r="AA126" s="704">
        <f>$Y$14</f>
        <v>50.968399592252808</v>
      </c>
      <c r="AB126" s="704">
        <f>$Z$14</f>
        <v>0</v>
      </c>
      <c r="AC126" s="704">
        <f>$AA$14</f>
        <v>10.193679918450561</v>
      </c>
      <c r="AD126" s="704">
        <f>$AB$14</f>
        <v>0</v>
      </c>
      <c r="AE126" s="704">
        <f>$AC$14</f>
        <v>0</v>
      </c>
      <c r="AF126" s="704">
        <f>$AD$14</f>
        <v>0</v>
      </c>
      <c r="AG126" s="704">
        <f>$AE$14</f>
        <v>0</v>
      </c>
    </row>
    <row r="127" spans="3:37" ht="18.75" thickBot="1">
      <c r="C127" s="354">
        <v>2019</v>
      </c>
      <c r="D127" s="267"/>
      <c r="E127" s="439" t="s">
        <v>264</v>
      </c>
      <c r="F127" s="437"/>
      <c r="G127" s="300">
        <f>$E$15</f>
        <v>18.544927536231885</v>
      </c>
      <c r="H127" s="300">
        <f>$F$15</f>
        <v>12.063768115942031</v>
      </c>
      <c r="I127" s="300">
        <f>$G$15</f>
        <v>10.13913043478261</v>
      </c>
      <c r="J127" s="300">
        <f>$H$15</f>
        <v>0.8057971014492753</v>
      </c>
      <c r="K127" s="300">
        <f>$I$15</f>
        <v>1.1594202898550725E-2</v>
      </c>
      <c r="L127" s="300">
        <f>$J$15</f>
        <v>0.7884057971014492</v>
      </c>
      <c r="M127" s="300">
        <f>$K$15</f>
        <v>0.23768115942028989</v>
      </c>
      <c r="N127" s="300">
        <f>$L$15</f>
        <v>5.7971014492753624E-3</v>
      </c>
      <c r="O127" s="300">
        <f>$M$15</f>
        <v>0.1971014492753623</v>
      </c>
      <c r="P127" s="300">
        <f>$N$15</f>
        <v>0.10434782608695652</v>
      </c>
      <c r="Q127" s="13"/>
      <c r="R127" s="13"/>
      <c r="S127" s="255"/>
      <c r="T127" s="354">
        <v>2019</v>
      </c>
      <c r="U127" s="1467" t="s">
        <v>264</v>
      </c>
      <c r="V127" s="1468"/>
      <c r="W127" s="1468"/>
      <c r="X127" s="705">
        <f>$V$15</f>
        <v>10.980000000000002</v>
      </c>
      <c r="Y127" s="705">
        <f>$W$15</f>
        <v>34.508571428571429</v>
      </c>
      <c r="Z127" s="705">
        <f>$X$15</f>
        <v>6.2742857142857149</v>
      </c>
      <c r="AA127" s="705">
        <f>$Y$15</f>
        <v>4.7057142857142855</v>
      </c>
      <c r="AB127" s="705">
        <f>$Z$15</f>
        <v>0</v>
      </c>
      <c r="AC127" s="705">
        <f>$AA$15</f>
        <v>21.960000000000004</v>
      </c>
      <c r="AD127" s="705">
        <f>$AB$15</f>
        <v>36.077142857142853</v>
      </c>
      <c r="AE127" s="705">
        <f>$AC$15</f>
        <v>0</v>
      </c>
      <c r="AF127" s="705">
        <f>$AD$15</f>
        <v>0</v>
      </c>
      <c r="AG127" s="705">
        <f>$AE$15</f>
        <v>0</v>
      </c>
    </row>
    <row r="128" spans="3:37" ht="18.75" thickBot="1">
      <c r="C128" s="355">
        <v>2018</v>
      </c>
      <c r="D128" s="267"/>
      <c r="E128" s="274" t="s">
        <v>265</v>
      </c>
      <c r="F128" s="275"/>
      <c r="G128" s="283">
        <f>LOG(G126+1,10)</f>
        <v>1.4380146519023493</v>
      </c>
      <c r="H128" s="273">
        <f>LOG(H126+1,10)</f>
        <v>2.0018778769536945</v>
      </c>
      <c r="I128" s="273">
        <f t="shared" ref="I128:P128" si="11">LOG(I126+1,10)</f>
        <v>1.1003705451175627</v>
      </c>
      <c r="J128" s="273">
        <f t="shared" si="11"/>
        <v>0.47470178059624946</v>
      </c>
      <c r="K128" s="273">
        <f t="shared" si="11"/>
        <v>7.0005586021246215E-3</v>
      </c>
      <c r="L128" s="273">
        <f t="shared" si="11"/>
        <v>0</v>
      </c>
      <c r="M128" s="273">
        <f t="shared" si="11"/>
        <v>0.12493873660829991</v>
      </c>
      <c r="N128" s="273">
        <f t="shared" si="11"/>
        <v>4.7923552317182809E-2</v>
      </c>
      <c r="O128" s="273">
        <f t="shared" si="11"/>
        <v>0</v>
      </c>
      <c r="P128" s="284">
        <f t="shared" si="11"/>
        <v>0</v>
      </c>
      <c r="Q128" s="13"/>
      <c r="R128" s="255"/>
      <c r="S128" s="255"/>
      <c r="T128" s="355">
        <v>2018</v>
      </c>
      <c r="U128" s="1458" t="s">
        <v>265</v>
      </c>
      <c r="V128" s="1459"/>
      <c r="W128" s="1460"/>
      <c r="X128" s="283">
        <f>LOG(X126+1,10)</f>
        <v>0</v>
      </c>
      <c r="Y128" s="273">
        <f>LOG(Y126+1,10)</f>
        <v>2.8083472746543752</v>
      </c>
      <c r="Z128" s="273">
        <f t="shared" ref="Z128:AG128" si="12">LOG(Z126+1,10)</f>
        <v>0</v>
      </c>
      <c r="AA128" s="273">
        <f t="shared" si="12"/>
        <v>1.7157393425885787</v>
      </c>
      <c r="AB128" s="273">
        <f t="shared" si="12"/>
        <v>0</v>
      </c>
      <c r="AC128" s="273">
        <f t="shared" si="12"/>
        <v>1.048972884164588</v>
      </c>
      <c r="AD128" s="273">
        <f t="shared" si="12"/>
        <v>0</v>
      </c>
      <c r="AE128" s="273">
        <f t="shared" si="12"/>
        <v>0</v>
      </c>
      <c r="AF128" s="273">
        <f t="shared" si="12"/>
        <v>0</v>
      </c>
      <c r="AG128" s="284">
        <f t="shared" si="12"/>
        <v>0</v>
      </c>
    </row>
    <row r="129" spans="3:33" ht="18.75" thickBot="1">
      <c r="C129" s="354">
        <v>2019</v>
      </c>
      <c r="D129" s="267"/>
      <c r="E129" s="274" t="s">
        <v>265</v>
      </c>
      <c r="F129" s="275"/>
      <c r="G129" s="283">
        <f>LOG(G127+1,10)</f>
        <v>1.2910340646033658</v>
      </c>
      <c r="H129" s="273">
        <f>LOG(H127+1,10)</f>
        <v>1.1160684629977033</v>
      </c>
      <c r="I129" s="273">
        <f t="shared" ref="I129:P129" si="13">LOG(I127+1,10)</f>
        <v>1.0468512893910744</v>
      </c>
      <c r="J129" s="273">
        <f t="shared" si="13"/>
        <v>0.25666895158589548</v>
      </c>
      <c r="K129" s="273">
        <f t="shared" si="13"/>
        <v>5.0063318859057786E-3</v>
      </c>
      <c r="L129" s="273">
        <f t="shared" si="13"/>
        <v>0.25246606895996754</v>
      </c>
      <c r="M129" s="273">
        <f t="shared" si="13"/>
        <v>9.2608779951749751E-2</v>
      </c>
      <c r="N129" s="273">
        <f t="shared" si="13"/>
        <v>2.510379717599551E-3</v>
      </c>
      <c r="O129" s="273">
        <f t="shared" si="13"/>
        <v>7.8130956583126854E-2</v>
      </c>
      <c r="P129" s="284">
        <f t="shared" si="13"/>
        <v>4.3105880602345201E-2</v>
      </c>
      <c r="Q129" s="13"/>
      <c r="R129" s="255"/>
      <c r="S129" s="255"/>
      <c r="T129" s="354">
        <v>2019</v>
      </c>
      <c r="U129" s="1458" t="s">
        <v>265</v>
      </c>
      <c r="V129" s="1459"/>
      <c r="W129" s="1460"/>
      <c r="X129" s="283">
        <f>LOG(X127+1,10)</f>
        <v>1.0784568180532925</v>
      </c>
      <c r="Y129" s="273">
        <f>LOG(Y127+1,10)</f>
        <v>1.5503332002326611</v>
      </c>
      <c r="Z129" s="273">
        <f t="shared" ref="Z129:AG129" si="14">LOG(Z127+1,10)</f>
        <v>0.86179035496736089</v>
      </c>
      <c r="AA129" s="273">
        <f t="shared" si="14"/>
        <v>0.75631002052042684</v>
      </c>
      <c r="AB129" s="273">
        <f t="shared" si="14"/>
        <v>0</v>
      </c>
      <c r="AC129" s="273">
        <f t="shared" si="14"/>
        <v>1.3609718837259359</v>
      </c>
      <c r="AD129" s="273">
        <f t="shared" si="14"/>
        <v>1.5691062602840857</v>
      </c>
      <c r="AE129" s="273">
        <f t="shared" si="14"/>
        <v>0</v>
      </c>
      <c r="AF129" s="273">
        <f t="shared" si="14"/>
        <v>0</v>
      </c>
      <c r="AG129" s="284">
        <f t="shared" si="14"/>
        <v>0</v>
      </c>
    </row>
    <row r="158" spans="3:37" ht="15.75" thickBot="1">
      <c r="C158" s="263"/>
      <c r="D158" s="263"/>
      <c r="E158" s="263"/>
      <c r="F158" s="263"/>
      <c r="G158" s="263"/>
      <c r="H158" s="263"/>
      <c r="I158" s="263"/>
      <c r="J158" s="263"/>
      <c r="K158" s="263"/>
      <c r="L158" s="263"/>
      <c r="M158" s="263"/>
      <c r="N158" s="263"/>
      <c r="O158" s="263"/>
      <c r="P158" s="263"/>
      <c r="Q158" s="263"/>
      <c r="R158" s="263"/>
      <c r="S158" s="263"/>
      <c r="T158" s="263"/>
      <c r="U158" s="263"/>
      <c r="V158" s="263"/>
      <c r="W158" s="263"/>
      <c r="X158" s="263"/>
      <c r="Y158" s="263"/>
      <c r="Z158" s="263"/>
      <c r="AA158" s="263"/>
      <c r="AB158" s="263"/>
      <c r="AC158" s="263"/>
      <c r="AD158" s="263"/>
      <c r="AE158" s="263"/>
      <c r="AF158" s="263"/>
      <c r="AG158" s="263"/>
      <c r="AH158" s="263"/>
      <c r="AI158" s="263"/>
      <c r="AJ158" s="263"/>
      <c r="AK158" s="263"/>
    </row>
    <row r="159" spans="3:37" ht="15.75" thickBot="1">
      <c r="C159" s="1438" t="s">
        <v>224</v>
      </c>
      <c r="D159" s="1439"/>
      <c r="E159" s="1438" t="s">
        <v>384</v>
      </c>
      <c r="F159" s="1439"/>
      <c r="G159" s="436"/>
      <c r="H159" s="436"/>
      <c r="I159" s="436"/>
      <c r="J159" s="436"/>
      <c r="K159" s="436"/>
      <c r="L159" s="436"/>
      <c r="M159" s="436"/>
      <c r="N159" s="436"/>
      <c r="O159" s="436"/>
      <c r="P159" s="436"/>
      <c r="Q159" s="13"/>
      <c r="R159" s="13"/>
      <c r="S159" s="13"/>
      <c r="T159" s="13"/>
      <c r="U159" s="1450" t="s">
        <v>385</v>
      </c>
      <c r="V159" s="1451"/>
      <c r="W159" s="1452"/>
      <c r="X159" s="285"/>
      <c r="Y159" s="285"/>
      <c r="Z159" s="285"/>
      <c r="AA159" s="285"/>
      <c r="AB159" s="285"/>
      <c r="AC159" s="285"/>
      <c r="AD159" s="285"/>
      <c r="AE159" s="285"/>
      <c r="AF159" s="285"/>
      <c r="AG159" s="285"/>
    </row>
    <row r="160" spans="3:37" ht="126" thickBot="1">
      <c r="C160" s="1440"/>
      <c r="D160" s="1441"/>
      <c r="E160" s="1440"/>
      <c r="F160" s="1441"/>
      <c r="G160" s="821" t="str">
        <f>$E$2</f>
        <v>Copepod</v>
      </c>
      <c r="H160" s="821" t="str">
        <f>$F$2</f>
        <v>Cladocera</v>
      </c>
      <c r="I160" s="821" t="str">
        <f>$G$2</f>
        <v>Ostracod</v>
      </c>
      <c r="J160" s="821" t="str">
        <f>$H$2</f>
        <v>Hemiptera: Corixidae (boatman)</v>
      </c>
      <c r="K160" s="821" t="str">
        <f>$I$2</f>
        <v>Coleoptera sp.</v>
      </c>
      <c r="L160" s="821" t="str">
        <f>$J$2</f>
        <v>Diptera: Ephydridae</v>
      </c>
      <c r="M160" s="821" t="str">
        <f>$K$2</f>
        <v xml:space="preserve">Diptera: Chironomid </v>
      </c>
      <c r="N160" s="821" t="str">
        <f>$L$2</f>
        <v>Diptera: Ceratopogonidae</v>
      </c>
      <c r="O160" s="821" t="str">
        <f>$M$2</f>
        <v>Nematode</v>
      </c>
      <c r="P160" s="821" t="str">
        <f>$N$2</f>
        <v>Annelida: Oligochaete</v>
      </c>
      <c r="Q160" s="13"/>
      <c r="R160" s="13"/>
      <c r="S160" s="13"/>
      <c r="T160" s="13"/>
      <c r="U160" s="1453"/>
      <c r="V160" s="1454"/>
      <c r="W160" s="1455"/>
      <c r="X160" s="821" t="str">
        <f>$V$2</f>
        <v>Copepod</v>
      </c>
      <c r="Y160" s="821" t="str">
        <f>$W$2</f>
        <v>Ostracod</v>
      </c>
      <c r="Z160" s="821" t="str">
        <f>$X$2</f>
        <v>Cladocera</v>
      </c>
      <c r="AA160" s="821" t="str">
        <f>$Y$2</f>
        <v>Hemiptera: Corixidae (boatman)</v>
      </c>
      <c r="AB160" s="821" t="str">
        <f>$Z$2</f>
        <v>Annelida: Oligochaete</v>
      </c>
      <c r="AC160" s="821" t="str">
        <f>$AA$2</f>
        <v xml:space="preserve">Diptera: Chironomid </v>
      </c>
      <c r="AD160" s="821" t="str">
        <f>$AB$2</f>
        <v>Nematode</v>
      </c>
      <c r="AE160" s="821" t="str">
        <f>$AC$2</f>
        <v>Diptera: Ceratopogonidae</v>
      </c>
      <c r="AF160" s="821" t="str">
        <f>$AD$2</f>
        <v>Diptera: Ephydridae</v>
      </c>
      <c r="AG160" s="821" t="str">
        <f>$AE$2</f>
        <v>Annelida: Polychaete</v>
      </c>
    </row>
    <row r="161" spans="3:33" ht="18.75" thickBot="1">
      <c r="C161" s="355">
        <v>2018</v>
      </c>
      <c r="D161" s="267"/>
      <c r="E161" s="439" t="s">
        <v>264</v>
      </c>
      <c r="F161" s="437"/>
      <c r="G161" s="300">
        <f>$E$17</f>
        <v>8.1833333333333336</v>
      </c>
      <c r="H161" s="300">
        <f>$F$17</f>
        <v>100.51666666666667</v>
      </c>
      <c r="I161" s="300">
        <f>$G$17</f>
        <v>6.25</v>
      </c>
      <c r="J161" s="300">
        <f>$H$17</f>
        <v>0.91666666666666663</v>
      </c>
      <c r="K161" s="300">
        <f>$I$17</f>
        <v>0</v>
      </c>
      <c r="L161" s="300">
        <f>$J$17</f>
        <v>0</v>
      </c>
      <c r="M161" s="300">
        <f>$K$17</f>
        <v>3.3333333333333333E-2</v>
      </c>
      <c r="N161" s="300">
        <f>$L$17</f>
        <v>1.6666666666666666E-2</v>
      </c>
      <c r="O161" s="300">
        <f>$M$17</f>
        <v>0</v>
      </c>
      <c r="P161" s="300">
        <f>$N$17</f>
        <v>0</v>
      </c>
      <c r="Q161" s="13"/>
      <c r="R161" s="13"/>
      <c r="S161" s="255"/>
      <c r="T161" s="355">
        <v>2018</v>
      </c>
      <c r="U161" s="1467" t="s">
        <v>264</v>
      </c>
      <c r="V161" s="1468"/>
      <c r="W161" s="1468"/>
      <c r="X161" s="704">
        <f>$V$17</f>
        <v>106.30551914955586</v>
      </c>
      <c r="Y161" s="704">
        <f>$W$17</f>
        <v>122.32415902140671</v>
      </c>
      <c r="Z161" s="704">
        <f>$X$17</f>
        <v>122.32415902140676</v>
      </c>
      <c r="AA161" s="704">
        <f>$Y$17</f>
        <v>1.4562399883500803</v>
      </c>
      <c r="AB161" s="704">
        <f>$Z$17</f>
        <v>0</v>
      </c>
      <c r="AC161" s="704">
        <f>$AA$17</f>
        <v>141.25527886995778</v>
      </c>
      <c r="AD161" s="704">
        <f>$AB$17</f>
        <v>0</v>
      </c>
      <c r="AE161" s="704">
        <f>$AC$17</f>
        <v>40.774719673802245</v>
      </c>
      <c r="AF161" s="704">
        <f>$AD$17</f>
        <v>0</v>
      </c>
      <c r="AG161" s="704">
        <f>$AE$17</f>
        <v>0</v>
      </c>
    </row>
    <row r="162" spans="3:33" ht="18.75" thickBot="1">
      <c r="C162" s="354">
        <v>2019</v>
      </c>
      <c r="D162" s="267"/>
      <c r="E162" s="439" t="s">
        <v>264</v>
      </c>
      <c r="F162" s="437"/>
      <c r="G162" s="300">
        <f>$E$18</f>
        <v>30.4</v>
      </c>
      <c r="H162" s="300">
        <f>$F$18</f>
        <v>73.475862068965526</v>
      </c>
      <c r="I162" s="300">
        <f>$G$18</f>
        <v>41.232183908045968</v>
      </c>
      <c r="J162" s="300">
        <f>$H$18</f>
        <v>2.0459770114942528</v>
      </c>
      <c r="K162" s="300">
        <f>$I$18</f>
        <v>4.5977011494252873E-3</v>
      </c>
      <c r="L162" s="300">
        <f>$J$18</f>
        <v>0</v>
      </c>
      <c r="M162" s="300">
        <f>$K$18</f>
        <v>0.29885057471264365</v>
      </c>
      <c r="N162" s="300">
        <f>$L$18</f>
        <v>7.3563218390804597E-2</v>
      </c>
      <c r="O162" s="300">
        <f>$M$18</f>
        <v>1.8390804597701149E-2</v>
      </c>
      <c r="P162" s="300">
        <f>$N$18</f>
        <v>0.27126436781609192</v>
      </c>
      <c r="Q162" s="13"/>
      <c r="R162" s="13"/>
      <c r="S162" s="255"/>
      <c r="T162" s="354">
        <v>2019</v>
      </c>
      <c r="U162" s="1467" t="s">
        <v>264</v>
      </c>
      <c r="V162" s="1468"/>
      <c r="W162" s="1468"/>
      <c r="X162" s="705">
        <f>$V$18</f>
        <v>21.96</v>
      </c>
      <c r="Y162" s="705">
        <f>$W$18</f>
        <v>668.40750000000003</v>
      </c>
      <c r="Z162" s="705">
        <f>$X$18</f>
        <v>715.07249999999988</v>
      </c>
      <c r="AA162" s="705">
        <f>$Y$18</f>
        <v>0</v>
      </c>
      <c r="AB162" s="705">
        <f>$Z$18</f>
        <v>28.822500000000002</v>
      </c>
      <c r="AC162" s="705">
        <f>$AA$18</f>
        <v>23.3325</v>
      </c>
      <c r="AD162" s="705">
        <f>$AB$18</f>
        <v>8.2349999999999994</v>
      </c>
      <c r="AE162" s="705">
        <f>$AC$18</f>
        <v>0</v>
      </c>
      <c r="AF162" s="705">
        <f>$AD$18</f>
        <v>0</v>
      </c>
      <c r="AG162" s="705">
        <f>$AE$18</f>
        <v>0</v>
      </c>
    </row>
    <row r="163" spans="3:33" ht="18.75" thickBot="1">
      <c r="C163" s="355">
        <v>2018</v>
      </c>
      <c r="D163" s="267"/>
      <c r="E163" s="274" t="s">
        <v>265</v>
      </c>
      <c r="F163" s="275"/>
      <c r="G163" s="283">
        <f>LOG(G161+1,10)</f>
        <v>0.96300034846814142</v>
      </c>
      <c r="H163" s="273">
        <f>LOG(H161+1,10)</f>
        <v>2.0065373491177776</v>
      </c>
      <c r="I163" s="273">
        <f t="shared" ref="I163:P163" si="15">LOG(I161+1,10)</f>
        <v>0.86033800657099357</v>
      </c>
      <c r="J163" s="273">
        <f t="shared" si="15"/>
        <v>0.28254658996996801</v>
      </c>
      <c r="K163" s="273">
        <f t="shared" si="15"/>
        <v>0</v>
      </c>
      <c r="L163" s="273">
        <f t="shared" si="15"/>
        <v>0</v>
      </c>
      <c r="M163" s="273">
        <f t="shared" si="15"/>
        <v>1.4240439114610284E-2</v>
      </c>
      <c r="N163" s="273">
        <f t="shared" si="15"/>
        <v>7.1785846271233758E-3</v>
      </c>
      <c r="O163" s="273">
        <f t="shared" si="15"/>
        <v>0</v>
      </c>
      <c r="P163" s="284">
        <f t="shared" si="15"/>
        <v>0</v>
      </c>
      <c r="Q163" s="13"/>
      <c r="R163" s="255"/>
      <c r="S163" s="255"/>
      <c r="T163" s="355">
        <v>2018</v>
      </c>
      <c r="U163" s="1458" t="s">
        <v>265</v>
      </c>
      <c r="V163" s="1459"/>
      <c r="W163" s="1460"/>
      <c r="X163" s="283">
        <f>LOG(X161+1,10)</f>
        <v>2.0306220600326226</v>
      </c>
      <c r="Y163" s="273">
        <f>LOG(Y161+1,10)</f>
        <v>2.0910481625804973</v>
      </c>
      <c r="Z163" s="273">
        <f t="shared" ref="Z163:AG163" si="16">LOG(Z161+1,10)</f>
        <v>2.0910481625804973</v>
      </c>
      <c r="AA163" s="273">
        <f t="shared" si="16"/>
        <v>0.39027079753602051</v>
      </c>
      <c r="AB163" s="273">
        <f t="shared" si="16"/>
        <v>0</v>
      </c>
      <c r="AC163" s="273">
        <f t="shared" si="16"/>
        <v>2.1530683913522104</v>
      </c>
      <c r="AD163" s="273">
        <f t="shared" si="16"/>
        <v>0</v>
      </c>
      <c r="AE163" s="273">
        <f t="shared" si="16"/>
        <v>1.6209135442738838</v>
      </c>
      <c r="AF163" s="273">
        <f t="shared" si="16"/>
        <v>0</v>
      </c>
      <c r="AG163" s="284">
        <f t="shared" si="16"/>
        <v>0</v>
      </c>
    </row>
    <row r="164" spans="3:33" ht="18.75" thickBot="1">
      <c r="C164" s="354">
        <v>2019</v>
      </c>
      <c r="D164" s="267"/>
      <c r="E164" s="274" t="s">
        <v>265</v>
      </c>
      <c r="F164" s="275"/>
      <c r="G164" s="283">
        <f>LOG(G162+1,10)</f>
        <v>1.4969296480732148</v>
      </c>
      <c r="H164" s="273">
        <f>LOG(H162+1,10)</f>
        <v>1.8720155389381439</v>
      </c>
      <c r="I164" s="273">
        <f t="shared" ref="I164:P164" si="17">LOG(I162+1,10)</f>
        <v>1.625643540214621</v>
      </c>
      <c r="J164" s="273">
        <f t="shared" si="17"/>
        <v>0.48372662131818928</v>
      </c>
      <c r="K164" s="273">
        <f t="shared" si="17"/>
        <v>1.9921800157845465E-3</v>
      </c>
      <c r="L164" s="273">
        <f t="shared" si="17"/>
        <v>0</v>
      </c>
      <c r="M164" s="273">
        <f t="shared" si="17"/>
        <v>0.11355919086480114</v>
      </c>
      <c r="N164" s="273">
        <f t="shared" si="17"/>
        <v>3.0827623611474831E-2</v>
      </c>
      <c r="O164" s="273">
        <f t="shared" si="17"/>
        <v>7.9144692684321831E-3</v>
      </c>
      <c r="P164" s="284">
        <f t="shared" si="17"/>
        <v>0.10423587435006093</v>
      </c>
      <c r="Q164" s="13"/>
      <c r="R164" s="255"/>
      <c r="S164" s="255"/>
      <c r="T164" s="354">
        <v>2019</v>
      </c>
      <c r="U164" s="1458" t="s">
        <v>265</v>
      </c>
      <c r="V164" s="1459"/>
      <c r="W164" s="1460"/>
      <c r="X164" s="283">
        <f>LOG(X162+1,10)</f>
        <v>1.3609718837259359</v>
      </c>
      <c r="Y164" s="273">
        <f>LOG(Y162+1,10)</f>
        <v>2.8256905738573832</v>
      </c>
      <c r="Z164" s="273">
        <f t="shared" ref="Z164:AG164" si="18">LOG(Z162+1,10)</f>
        <v>2.8549569954306753</v>
      </c>
      <c r="AA164" s="273">
        <f t="shared" si="18"/>
        <v>0</v>
      </c>
      <c r="AB164" s="273">
        <f t="shared" si="18"/>
        <v>1.4745440472556484</v>
      </c>
      <c r="AC164" s="273">
        <f t="shared" si="18"/>
        <v>1.3861867320474159</v>
      </c>
      <c r="AD164" s="273">
        <f t="shared" si="18"/>
        <v>0.96543689977626002</v>
      </c>
      <c r="AE164" s="273">
        <f t="shared" si="18"/>
        <v>0</v>
      </c>
      <c r="AF164" s="273">
        <f t="shared" si="18"/>
        <v>0</v>
      </c>
      <c r="AG164" s="284">
        <f t="shared" si="18"/>
        <v>0</v>
      </c>
    </row>
    <row r="191" spans="41:44" ht="15.75" thickBot="1"/>
    <row r="192" spans="41:44" ht="18">
      <c r="AO192" s="1080">
        <v>2018</v>
      </c>
      <c r="AP192" s="1081"/>
      <c r="AQ192" s="1080">
        <v>2019</v>
      </c>
      <c r="AR192" s="1081"/>
    </row>
    <row r="193" spans="3:44" ht="63">
      <c r="C193" s="263"/>
      <c r="D193" s="263"/>
      <c r="E193" s="263"/>
      <c r="F193" s="263"/>
      <c r="G193" s="263"/>
      <c r="H193" s="263"/>
      <c r="I193" s="263"/>
      <c r="J193" s="263"/>
      <c r="K193" s="263"/>
      <c r="L193" s="263"/>
      <c r="M193" s="263"/>
      <c r="N193" s="263"/>
      <c r="O193" s="263"/>
      <c r="P193" s="263"/>
      <c r="Q193" s="263"/>
      <c r="R193" s="263"/>
      <c r="S193" s="263"/>
      <c r="T193" s="263"/>
      <c r="U193" s="263"/>
      <c r="V193" s="263"/>
      <c r="W193" s="263"/>
      <c r="X193" s="263"/>
      <c r="Y193" s="263"/>
      <c r="Z193" s="263"/>
      <c r="AA193" s="263"/>
      <c r="AB193" s="263"/>
      <c r="AC193" s="263"/>
      <c r="AD193" s="263"/>
      <c r="AE193" s="263"/>
      <c r="AF193" s="263"/>
      <c r="AG193" s="263"/>
      <c r="AH193" s="263"/>
      <c r="AI193" s="263"/>
      <c r="AJ193" s="263"/>
      <c r="AK193" s="263"/>
      <c r="AN193" s="1078" t="s">
        <v>64</v>
      </c>
      <c r="AO193" s="1082" t="s">
        <v>333</v>
      </c>
      <c r="AP193" s="1083" t="s">
        <v>331</v>
      </c>
      <c r="AQ193" s="1082" t="s">
        <v>333</v>
      </c>
      <c r="AR193" s="1083" t="s">
        <v>331</v>
      </c>
    </row>
    <row r="194" spans="3:44" ht="18">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N194" s="1079" t="s">
        <v>334</v>
      </c>
      <c r="AO194" s="1084">
        <v>51.066624999999995</v>
      </c>
      <c r="AP194" s="1085">
        <v>8</v>
      </c>
      <c r="AQ194" s="1084">
        <v>48.933333333333337</v>
      </c>
      <c r="AR194" s="1085">
        <v>2</v>
      </c>
    </row>
    <row r="195" spans="3:44" ht="18">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N195" s="1079" t="s">
        <v>335</v>
      </c>
      <c r="AO195" s="1084">
        <v>74.254515151515136</v>
      </c>
      <c r="AP195" s="1085">
        <v>11</v>
      </c>
      <c r="AQ195" s="1084">
        <v>15.717647058823525</v>
      </c>
      <c r="AR195" s="1085">
        <v>17</v>
      </c>
    </row>
    <row r="196" spans="3:44" ht="18">
      <c r="G196" s="139" t="s">
        <v>386</v>
      </c>
      <c r="L196" s="13"/>
      <c r="M196" s="13"/>
      <c r="N196" s="13"/>
      <c r="O196" s="13"/>
      <c r="P196" s="13"/>
      <c r="Q196" s="13"/>
      <c r="R196" s="13"/>
      <c r="S196" s="13"/>
      <c r="T196" s="13"/>
      <c r="U196" s="13"/>
      <c r="V196" s="13"/>
      <c r="X196" s="139" t="s">
        <v>386</v>
      </c>
      <c r="AC196" s="13"/>
      <c r="AD196" s="13"/>
      <c r="AE196" s="13"/>
      <c r="AF196" s="13"/>
      <c r="AG196" s="13"/>
      <c r="AH196" s="13"/>
      <c r="AI196" s="13"/>
      <c r="AJ196" s="13"/>
      <c r="AK196" s="13"/>
      <c r="AN196" s="1079" t="s">
        <v>336</v>
      </c>
      <c r="AO196" s="1084">
        <v>103.72307692307687</v>
      </c>
      <c r="AP196" s="1085">
        <v>26</v>
      </c>
      <c r="AQ196" s="1084">
        <v>43.946666666666651</v>
      </c>
      <c r="AR196" s="1085">
        <v>20</v>
      </c>
    </row>
    <row r="197" spans="3:44" ht="18">
      <c r="H197" s="139" t="s">
        <v>387</v>
      </c>
      <c r="L197" s="13"/>
      <c r="M197" s="13"/>
      <c r="N197" s="13"/>
      <c r="O197" s="13"/>
      <c r="P197" s="13"/>
      <c r="Q197" s="13"/>
      <c r="R197" s="13"/>
      <c r="S197" s="13"/>
      <c r="T197" s="13"/>
      <c r="U197" s="13"/>
      <c r="V197" s="13"/>
      <c r="Y197" s="139" t="s">
        <v>387</v>
      </c>
      <c r="AC197" s="13"/>
      <c r="AD197" s="13"/>
      <c r="AE197" s="13"/>
      <c r="AF197" s="13"/>
      <c r="AG197" s="13"/>
      <c r="AH197" s="13"/>
      <c r="AI197" s="13"/>
      <c r="AJ197" s="13"/>
      <c r="AK197" s="13"/>
      <c r="AN197" s="1079" t="s">
        <v>337</v>
      </c>
      <c r="AO197" s="1084">
        <v>97.180634920634944</v>
      </c>
      <c r="AP197" s="1085">
        <v>21</v>
      </c>
      <c r="AQ197" s="1084">
        <v>45.571014492753619</v>
      </c>
      <c r="AR197" s="1085">
        <v>23</v>
      </c>
    </row>
    <row r="198" spans="3:44" ht="18">
      <c r="G198" s="139" t="s">
        <v>388</v>
      </c>
      <c r="L198" s="13"/>
      <c r="M198" s="13"/>
      <c r="N198" s="13"/>
      <c r="O198" s="13"/>
      <c r="P198" s="13"/>
      <c r="Q198" s="13"/>
      <c r="R198" s="13"/>
      <c r="S198" s="13"/>
      <c r="T198" s="13"/>
      <c r="U198" s="13"/>
      <c r="V198" s="13"/>
      <c r="X198" s="139" t="s">
        <v>388</v>
      </c>
      <c r="AC198" s="13"/>
      <c r="AD198" s="13"/>
      <c r="AE198" s="13"/>
      <c r="AF198" s="13"/>
      <c r="AG198" s="13"/>
      <c r="AH198" s="13"/>
      <c r="AI198" s="13"/>
      <c r="AJ198" s="13"/>
      <c r="AK198" s="13"/>
      <c r="AN198" s="1079" t="s">
        <v>338</v>
      </c>
      <c r="AO198" s="1084">
        <v>115.91666666666666</v>
      </c>
      <c r="AP198" s="1085">
        <v>8</v>
      </c>
      <c r="AQ198" s="1084">
        <v>151.296551724138</v>
      </c>
      <c r="AR198" s="1085">
        <v>29</v>
      </c>
    </row>
    <row r="199" spans="3:44" ht="18.75" thickBot="1">
      <c r="H199" s="832" t="s">
        <v>389</v>
      </c>
      <c r="I199" s="833"/>
      <c r="J199" s="833"/>
      <c r="L199" s="13"/>
      <c r="M199" s="13"/>
      <c r="N199" s="13"/>
      <c r="O199" s="13"/>
      <c r="P199" s="13"/>
      <c r="Q199" s="13"/>
      <c r="R199" s="13"/>
      <c r="S199" s="13"/>
      <c r="T199" s="13"/>
      <c r="U199" s="13"/>
      <c r="V199" s="13"/>
      <c r="Y199" s="291" t="s">
        <v>390</v>
      </c>
      <c r="Z199" s="410"/>
      <c r="AA199" s="410"/>
      <c r="AC199" s="13"/>
      <c r="AD199" s="13"/>
      <c r="AE199" s="13"/>
      <c r="AF199" s="13"/>
      <c r="AG199" s="13"/>
      <c r="AH199" s="13"/>
      <c r="AI199" s="13"/>
      <c r="AJ199" s="13"/>
      <c r="AK199" s="13"/>
      <c r="AN199" s="1047"/>
      <c r="AO199" s="906"/>
      <c r="AP199" s="909"/>
      <c r="AQ199" s="906"/>
      <c r="AR199" s="909"/>
    </row>
    <row r="200" spans="3:44" ht="63">
      <c r="E200" s="251"/>
      <c r="F200" s="846">
        <v>2018</v>
      </c>
      <c r="G200" s="843">
        <f>AO198</f>
        <v>115.91666666666666</v>
      </c>
      <c r="H200" s="828">
        <f>AO197</f>
        <v>97.180634920634944</v>
      </c>
      <c r="I200" s="828">
        <f>AO196</f>
        <v>103.72307692307687</v>
      </c>
      <c r="J200" s="828">
        <f>AO195</f>
        <v>74.254515151515136</v>
      </c>
      <c r="K200" s="829">
        <f>AO194</f>
        <v>51.066624999999995</v>
      </c>
      <c r="L200" s="13"/>
      <c r="M200" s="13"/>
      <c r="N200" s="13"/>
      <c r="O200" s="13"/>
      <c r="P200" s="13"/>
      <c r="Q200" s="13"/>
      <c r="R200" s="13"/>
      <c r="S200" s="13"/>
      <c r="T200" s="13"/>
      <c r="U200" s="13"/>
      <c r="V200" s="849"/>
      <c r="W200" s="846">
        <v>2018</v>
      </c>
      <c r="X200" s="840">
        <f>AO205</f>
        <v>537.35255570117954</v>
      </c>
      <c r="Y200" s="347">
        <f>AO204</f>
        <v>723.7512742099899</v>
      </c>
      <c r="Z200" s="347">
        <f>AO203</f>
        <v>3466.8705402650362</v>
      </c>
      <c r="AA200" s="347">
        <f>AO202</f>
        <v>4941.3863404689091</v>
      </c>
      <c r="AB200" s="837">
        <f>AO201</f>
        <v>295.61671763506627</v>
      </c>
      <c r="AC200" s="13"/>
      <c r="AD200" s="13"/>
      <c r="AE200" s="13"/>
      <c r="AF200" s="13"/>
      <c r="AG200" s="13"/>
      <c r="AH200" s="13"/>
      <c r="AI200" s="13"/>
      <c r="AJ200" s="13"/>
      <c r="AK200" s="13"/>
      <c r="AN200" s="1078" t="s">
        <v>330</v>
      </c>
      <c r="AO200" s="1086" t="s">
        <v>333</v>
      </c>
      <c r="AP200" s="1087" t="s">
        <v>331</v>
      </c>
      <c r="AQ200" s="1086" t="s">
        <v>333</v>
      </c>
      <c r="AR200" s="1087" t="s">
        <v>331</v>
      </c>
    </row>
    <row r="201" spans="3:44" ht="18">
      <c r="E201" s="254"/>
      <c r="F201" s="847">
        <v>2019</v>
      </c>
      <c r="G201" s="844">
        <f>AQ198</f>
        <v>151.296551724138</v>
      </c>
      <c r="H201" s="461">
        <f>AQ197</f>
        <v>45.571014492753619</v>
      </c>
      <c r="I201" s="461">
        <f>AQ196</f>
        <v>43.946666666666651</v>
      </c>
      <c r="J201" s="461">
        <f>AQ195</f>
        <v>15.717647058823525</v>
      </c>
      <c r="K201" s="830">
        <f>AQ194</f>
        <v>48.933333333333337</v>
      </c>
      <c r="L201" s="13"/>
      <c r="M201" s="13"/>
      <c r="N201" s="13"/>
      <c r="O201" s="13"/>
      <c r="P201" s="13"/>
      <c r="Q201" s="13"/>
      <c r="R201" s="13"/>
      <c r="S201" s="13"/>
      <c r="T201" s="13"/>
      <c r="U201" s="13"/>
      <c r="V201" s="850"/>
      <c r="W201" s="847">
        <v>2019</v>
      </c>
      <c r="X201" s="841">
        <f>AQ205</f>
        <v>1537.1999999999998</v>
      </c>
      <c r="Y201" s="334">
        <f>AQ204</f>
        <v>164.70000000000002</v>
      </c>
      <c r="Z201" s="334">
        <f>AQ203</f>
        <v>1094.5687499999997</v>
      </c>
      <c r="AA201" s="334">
        <f>AQ202</f>
        <v>636.83999999999992</v>
      </c>
      <c r="AB201" s="838">
        <f>AQ201</f>
        <v>76.86</v>
      </c>
      <c r="AC201" s="13"/>
      <c r="AD201" s="13"/>
      <c r="AE201" s="13"/>
      <c r="AF201" s="13"/>
      <c r="AG201" s="13"/>
      <c r="AH201" s="13"/>
      <c r="AI201" s="13"/>
      <c r="AJ201" s="13"/>
      <c r="AK201" s="13"/>
      <c r="AN201" s="1079" t="s">
        <v>334</v>
      </c>
      <c r="AO201" s="1088">
        <v>295.61671763506627</v>
      </c>
      <c r="AP201" s="1089">
        <v>3</v>
      </c>
      <c r="AQ201" s="1088">
        <v>76.86</v>
      </c>
      <c r="AR201" s="1089">
        <v>1</v>
      </c>
    </row>
    <row r="202" spans="3:44" ht="18.75" thickBot="1">
      <c r="E202" s="257"/>
      <c r="F202" s="848" t="s">
        <v>219</v>
      </c>
      <c r="G202" s="845">
        <f>((G200*AP198)+(G201*AR198))/(AP198+AR198)</f>
        <v>143.6468468468469</v>
      </c>
      <c r="H202" s="831">
        <f>((AO197*AP197)+(AQ197*AR197))/(AP197+AR197)</f>
        <v>70.202878787878802</v>
      </c>
      <c r="I202" s="831">
        <f>((AO196*AP196)+(AQ196*AR196))/(AP196+AR196)</f>
        <v>77.733333333333306</v>
      </c>
      <c r="J202" s="831">
        <f>((AO195*AP195)+(AQ195*AR195))/(AP195+AR195)</f>
        <v>38.71427380952381</v>
      </c>
      <c r="K202" s="831">
        <f>((AO194*AP194)+(AQ194*AR194))/(AP194+AR194)</f>
        <v>50.639966666666666</v>
      </c>
      <c r="L202" s="13"/>
      <c r="M202" s="13"/>
      <c r="N202" s="13"/>
      <c r="O202" s="13"/>
      <c r="P202" s="13"/>
      <c r="Q202" s="13"/>
      <c r="R202" s="13"/>
      <c r="S202" s="13"/>
      <c r="T202" s="13"/>
      <c r="U202" s="13"/>
      <c r="V202" s="851"/>
      <c r="W202" s="848" t="s">
        <v>219</v>
      </c>
      <c r="X202" s="842">
        <f>((AO205*AP205)+(AQ205*AR205))/(AP205+AR205)</f>
        <v>1070.6045259938837</v>
      </c>
      <c r="Y202" s="839">
        <f>((AO204*AP204)+(AQ204*AR204))/(AP204+AR204)</f>
        <v>234.58140927624873</v>
      </c>
      <c r="Z202" s="839">
        <f>((AO203*AP203)+(AQ203*AR203))/(AP203+AR203)</f>
        <v>2006.9925154865521</v>
      </c>
      <c r="AA202" s="839">
        <f>((AO202*AP202)+(AQ202*AR202))/(AP202+AR202)</f>
        <v>2202.1295783523306</v>
      </c>
      <c r="AB202" s="839">
        <f>((AO201*AP201)+(AQ201*AR201))/(AP201+AR201)</f>
        <v>240.9275382262997</v>
      </c>
      <c r="AC202" s="13"/>
      <c r="AD202" s="13"/>
      <c r="AE202" s="13"/>
      <c r="AF202" s="13"/>
      <c r="AG202" s="13"/>
      <c r="AH202" s="13"/>
      <c r="AI202" s="13"/>
      <c r="AJ202" s="13"/>
      <c r="AK202" s="13"/>
      <c r="AN202" s="1079" t="s">
        <v>335</v>
      </c>
      <c r="AO202" s="1088">
        <v>4941.3863404689091</v>
      </c>
      <c r="AP202" s="1089">
        <v>4</v>
      </c>
      <c r="AQ202" s="1088">
        <v>636.83999999999992</v>
      </c>
      <c r="AR202" s="1089">
        <v>7</v>
      </c>
    </row>
    <row r="203" spans="3:44" ht="96" thickBot="1">
      <c r="G203" s="834" t="s">
        <v>391</v>
      </c>
      <c r="H203" s="835" t="s">
        <v>392</v>
      </c>
      <c r="I203" s="835" t="s">
        <v>393</v>
      </c>
      <c r="J203" s="835" t="s">
        <v>394</v>
      </c>
      <c r="K203" s="836" t="s">
        <v>395</v>
      </c>
      <c r="L203" s="13"/>
      <c r="M203" s="13"/>
      <c r="N203" s="13"/>
      <c r="O203" s="13"/>
      <c r="P203" s="13"/>
      <c r="Q203" s="13"/>
      <c r="R203" s="13"/>
      <c r="S203" s="13"/>
      <c r="T203" s="13"/>
      <c r="U203" s="13"/>
      <c r="V203" s="13"/>
      <c r="X203" s="834" t="s">
        <v>391</v>
      </c>
      <c r="Y203" s="835" t="s">
        <v>392</v>
      </c>
      <c r="Z203" s="835" t="s">
        <v>393</v>
      </c>
      <c r="AA203" s="835" t="s">
        <v>394</v>
      </c>
      <c r="AB203" s="836" t="s">
        <v>395</v>
      </c>
      <c r="AC203" s="13"/>
      <c r="AD203" s="13"/>
      <c r="AE203" s="13"/>
      <c r="AF203" s="13"/>
      <c r="AG203" s="13"/>
      <c r="AH203" s="13"/>
      <c r="AI203" s="13"/>
      <c r="AJ203" s="13"/>
      <c r="AK203" s="13"/>
      <c r="AN203" s="1079" t="s">
        <v>336</v>
      </c>
      <c r="AO203" s="1088">
        <v>3466.8705402650362</v>
      </c>
      <c r="AP203" s="1089">
        <v>10</v>
      </c>
      <c r="AQ203" s="1088">
        <v>1094.5687499999997</v>
      </c>
      <c r="AR203" s="1089">
        <v>16</v>
      </c>
    </row>
    <row r="204" spans="3:44" ht="18">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N204" s="1079" t="s">
        <v>337</v>
      </c>
      <c r="AO204" s="1088">
        <v>723.7512742099899</v>
      </c>
      <c r="AP204" s="1089">
        <v>1</v>
      </c>
      <c r="AQ204" s="1088">
        <v>164.70000000000002</v>
      </c>
      <c r="AR204" s="1089">
        <v>7</v>
      </c>
    </row>
    <row r="205" spans="3:44" ht="18.75" thickBot="1">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N205" s="1079" t="s">
        <v>338</v>
      </c>
      <c r="AO205" s="1090">
        <v>537.35255570117954</v>
      </c>
      <c r="AP205" s="1091">
        <v>7</v>
      </c>
      <c r="AQ205" s="1090">
        <v>1537.1999999999998</v>
      </c>
      <c r="AR205" s="1091">
        <v>8</v>
      </c>
    </row>
    <row r="206" spans="3:44">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row>
    <row r="207" spans="3:44">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row>
    <row r="208" spans="3:44">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row>
    <row r="209" spans="6:37">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row>
    <row r="210" spans="6:37">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row>
    <row r="211" spans="6:37">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row>
    <row r="212" spans="6:37">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row>
    <row r="213" spans="6:37">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row>
    <row r="214" spans="6:37">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row>
    <row r="215" spans="6:37">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row>
    <row r="216" spans="6:37">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row>
    <row r="217" spans="6:37">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row>
    <row r="218" spans="6:37">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row>
    <row r="219" spans="6:37">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row>
    <row r="220" spans="6:37">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row>
    <row r="221" spans="6:37">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row>
    <row r="222" spans="6:37">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row>
    <row r="223" spans="6:37">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row>
    <row r="224" spans="6:37">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row>
  </sheetData>
  <mergeCells count="35">
    <mergeCell ref="U161:W161"/>
    <mergeCell ref="U162:W162"/>
    <mergeCell ref="U163:W163"/>
    <mergeCell ref="U164:W164"/>
    <mergeCell ref="U127:W127"/>
    <mergeCell ref="U128:W128"/>
    <mergeCell ref="U129:W129"/>
    <mergeCell ref="C159:D160"/>
    <mergeCell ref="E159:F160"/>
    <mergeCell ref="U159:W160"/>
    <mergeCell ref="U93:W93"/>
    <mergeCell ref="U94:W94"/>
    <mergeCell ref="C124:D125"/>
    <mergeCell ref="E124:F125"/>
    <mergeCell ref="U124:W125"/>
    <mergeCell ref="U126:W126"/>
    <mergeCell ref="U92:W92"/>
    <mergeCell ref="C54:D55"/>
    <mergeCell ref="E54:F55"/>
    <mergeCell ref="U54:W55"/>
    <mergeCell ref="U56:W56"/>
    <mergeCell ref="U57:W57"/>
    <mergeCell ref="U58:W58"/>
    <mergeCell ref="U59:W59"/>
    <mergeCell ref="C89:D90"/>
    <mergeCell ref="E89:F90"/>
    <mergeCell ref="U89:W90"/>
    <mergeCell ref="U91:W91"/>
    <mergeCell ref="U25:W25"/>
    <mergeCell ref="C20:D21"/>
    <mergeCell ref="E20:F21"/>
    <mergeCell ref="U20:W21"/>
    <mergeCell ref="U22:W22"/>
    <mergeCell ref="U24:W24"/>
    <mergeCell ref="U23:W2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59999389629810485"/>
  </sheetPr>
  <dimension ref="A1:ES259"/>
  <sheetViews>
    <sheetView topLeftCell="I1" zoomScale="60" zoomScaleNormal="60" workbookViewId="0">
      <selection activeCell="AG6" sqref="AG6"/>
    </sheetView>
  </sheetViews>
  <sheetFormatPr defaultRowHeight="15"/>
  <cols>
    <col min="1" max="1" width="6.140625" customWidth="1"/>
    <col min="2" max="2" width="9.5703125" customWidth="1"/>
    <col min="3" max="3" width="11.42578125" customWidth="1"/>
    <col min="4" max="4" width="1.7109375" customWidth="1"/>
    <col min="5" max="5" width="6.5703125" customWidth="1"/>
    <col min="6" max="6" width="8.140625" customWidth="1"/>
    <col min="7" max="7" width="8.42578125" customWidth="1"/>
    <col min="8" max="9" width="9.85546875" customWidth="1"/>
    <col min="10" max="10" width="8.42578125" customWidth="1"/>
    <col min="11" max="17" width="7" customWidth="1"/>
    <col min="18" max="18" width="8.140625" customWidth="1"/>
    <col min="19" max="19" width="6.42578125" customWidth="1"/>
    <col min="20" max="20" width="7" customWidth="1"/>
    <col min="21" max="21" width="10.5703125" customWidth="1"/>
    <col min="22" max="24" width="7.140625" customWidth="1"/>
    <col min="25" max="25" width="12.140625" customWidth="1"/>
    <col min="26" max="26" width="11.140625" customWidth="1"/>
    <col min="27" max="27" width="9.5703125" bestFit="1" customWidth="1"/>
    <col min="29" max="29" width="12.140625" customWidth="1"/>
    <col min="30" max="30" width="12.42578125" customWidth="1"/>
    <col min="32" max="32" width="9.140625" customWidth="1"/>
    <col min="33" max="33" width="8.28515625" customWidth="1"/>
    <col min="34" max="34" width="14.140625" customWidth="1"/>
    <col min="35" max="35" width="12.140625" customWidth="1"/>
    <col min="37" max="37" width="13.140625" customWidth="1"/>
    <col min="38" max="38" width="7.85546875" customWidth="1"/>
    <col min="39" max="39" width="8" customWidth="1"/>
    <col min="40" max="40" width="10.140625" customWidth="1"/>
    <col min="41" max="42" width="9" bestFit="1" customWidth="1"/>
    <col min="45" max="45" width="9" bestFit="1" customWidth="1"/>
    <col min="47" max="47" width="9.42578125" bestFit="1" customWidth="1"/>
    <col min="49" max="49" width="9" bestFit="1" customWidth="1"/>
    <col min="61" max="61" width="10.85546875" customWidth="1"/>
  </cols>
  <sheetData>
    <row r="1" spans="1:149" ht="18">
      <c r="A1" s="132">
        <v>2018</v>
      </c>
      <c r="B1" s="139" t="s">
        <v>396</v>
      </c>
    </row>
    <row r="2" spans="1:149" ht="15.75">
      <c r="A2" s="132">
        <v>2018</v>
      </c>
    </row>
    <row r="3" spans="1:149" ht="16.5" thickBot="1">
      <c r="A3" s="264"/>
      <c r="B3" s="264"/>
      <c r="C3" s="264"/>
      <c r="D3" s="264"/>
      <c r="E3" s="264"/>
      <c r="F3" s="264"/>
      <c r="G3" s="264"/>
      <c r="H3" s="264"/>
      <c r="I3" s="264"/>
      <c r="J3" s="264"/>
      <c r="K3" s="264"/>
      <c r="L3" s="264"/>
      <c r="M3" s="264"/>
      <c r="N3" s="264"/>
      <c r="O3" s="264"/>
      <c r="P3" s="264"/>
      <c r="Q3" s="264"/>
      <c r="R3" s="264"/>
      <c r="S3" s="264"/>
      <c r="T3" s="264"/>
      <c r="U3" s="264"/>
      <c r="V3" s="264"/>
      <c r="W3" s="264"/>
      <c r="X3" s="264"/>
      <c r="Y3" s="264"/>
      <c r="Z3" s="264"/>
      <c r="AA3" s="264"/>
      <c r="AB3" s="264"/>
      <c r="AC3" s="264"/>
      <c r="AD3" s="264"/>
      <c r="AE3" s="264"/>
      <c r="AF3" s="264"/>
      <c r="AG3" s="264"/>
      <c r="AH3" s="264"/>
      <c r="AI3" s="264"/>
      <c r="AJ3" s="264"/>
      <c r="AK3" s="264"/>
      <c r="AL3" s="264"/>
      <c r="AM3" s="264"/>
      <c r="AN3" s="264"/>
      <c r="AO3" s="264"/>
      <c r="AP3" s="264"/>
      <c r="AQ3" s="264"/>
      <c r="AR3" s="264"/>
      <c r="AS3" s="264"/>
      <c r="AT3" s="264"/>
      <c r="AU3" s="264"/>
      <c r="AV3" s="264"/>
      <c r="AW3" s="264"/>
      <c r="AX3" s="264"/>
      <c r="AY3" s="264"/>
      <c r="AZ3" s="264"/>
      <c r="BA3" s="264"/>
      <c r="BB3" s="264"/>
      <c r="BC3" s="264"/>
      <c r="BD3" s="264"/>
      <c r="BE3" s="264"/>
      <c r="BF3" s="264"/>
      <c r="BG3" s="264"/>
      <c r="BH3" s="264"/>
      <c r="BI3" s="264"/>
      <c r="BJ3" s="264"/>
      <c r="BK3" s="264"/>
      <c r="BL3" s="264"/>
      <c r="BM3" s="264"/>
      <c r="BN3" s="264"/>
      <c r="BO3" s="264"/>
      <c r="BP3" s="264"/>
      <c r="BQ3" s="264"/>
      <c r="BR3" s="264"/>
      <c r="BS3" s="264"/>
      <c r="BT3" s="264"/>
      <c r="BU3" s="264"/>
      <c r="BV3" s="264"/>
      <c r="BW3" s="264"/>
      <c r="BX3" s="264"/>
      <c r="BY3" s="264"/>
      <c r="BZ3" s="264"/>
      <c r="CA3" s="264"/>
      <c r="CB3" s="264"/>
      <c r="CC3" s="264"/>
      <c r="CD3" s="264"/>
      <c r="CE3" s="264"/>
      <c r="CF3" s="264"/>
      <c r="CG3" s="264"/>
      <c r="CH3" s="264"/>
      <c r="CI3" s="264"/>
      <c r="CJ3" s="264"/>
      <c r="CK3" s="264"/>
      <c r="CL3" s="264"/>
      <c r="CM3" s="264"/>
      <c r="CN3" s="264"/>
      <c r="CO3" s="264"/>
      <c r="CP3" s="264"/>
      <c r="CQ3" s="264"/>
      <c r="CR3" s="264"/>
      <c r="CS3" s="264"/>
      <c r="CT3" s="264"/>
      <c r="CU3" s="264"/>
      <c r="CV3" s="264"/>
      <c r="CW3" s="264"/>
      <c r="CX3" s="264"/>
      <c r="CY3" s="264"/>
      <c r="CZ3" s="264"/>
      <c r="DA3" s="264"/>
      <c r="DB3" s="264"/>
      <c r="DC3" s="264"/>
      <c r="DD3" s="264"/>
      <c r="DE3" s="264"/>
      <c r="DF3" s="264"/>
      <c r="DG3" s="264"/>
      <c r="DH3" s="264"/>
      <c r="DI3" s="264"/>
      <c r="DJ3" s="264"/>
      <c r="DK3" s="264"/>
      <c r="DL3" s="264"/>
      <c r="DM3" s="264"/>
      <c r="DN3" s="264"/>
      <c r="DO3" s="264"/>
      <c r="DP3" s="264"/>
      <c r="DQ3" s="264"/>
      <c r="DR3" s="264"/>
      <c r="DS3" s="264"/>
      <c r="DT3" s="264"/>
      <c r="DU3" s="264"/>
      <c r="DV3" s="264"/>
      <c r="DW3" s="264"/>
      <c r="DX3" s="264"/>
      <c r="DY3" s="264"/>
      <c r="DZ3" s="264"/>
      <c r="EA3" s="264"/>
      <c r="EB3" s="264"/>
      <c r="EC3" s="264"/>
      <c r="ED3" s="264"/>
      <c r="EE3" s="264"/>
      <c r="EF3" s="264"/>
      <c r="EG3" s="264"/>
      <c r="EH3" s="264"/>
      <c r="EI3" s="264"/>
      <c r="EJ3" s="264"/>
      <c r="EK3" s="264"/>
      <c r="EL3" s="264"/>
      <c r="EM3" s="264"/>
      <c r="EN3" s="264"/>
      <c r="EO3" s="264"/>
      <c r="EP3" s="264"/>
      <c r="EQ3" s="264"/>
      <c r="ER3" s="264"/>
      <c r="ES3" s="264"/>
    </row>
    <row r="4" spans="1:149" ht="333" customHeight="1" thickBot="1">
      <c r="A4" s="2" t="s">
        <v>19</v>
      </c>
      <c r="B4" s="2" t="s">
        <v>18</v>
      </c>
      <c r="C4" s="2" t="s">
        <v>20</v>
      </c>
      <c r="D4" s="374"/>
      <c r="E4" s="375" t="s">
        <v>181</v>
      </c>
      <c r="F4" s="376" t="s">
        <v>182</v>
      </c>
      <c r="G4" s="376" t="s">
        <v>183</v>
      </c>
      <c r="H4" s="376" t="s">
        <v>184</v>
      </c>
      <c r="I4" s="376" t="s">
        <v>185</v>
      </c>
      <c r="J4" s="376" t="s">
        <v>201</v>
      </c>
      <c r="K4" s="376" t="s">
        <v>187</v>
      </c>
      <c r="L4" s="376" t="s">
        <v>188</v>
      </c>
      <c r="M4" s="376" t="s">
        <v>189</v>
      </c>
      <c r="N4" s="376" t="s">
        <v>190</v>
      </c>
      <c r="O4" s="376" t="s">
        <v>191</v>
      </c>
      <c r="P4" s="376" t="s">
        <v>192</v>
      </c>
      <c r="Q4" s="377" t="s">
        <v>193</v>
      </c>
      <c r="R4" s="377" t="s">
        <v>202</v>
      </c>
      <c r="S4" s="377" t="s">
        <v>203</v>
      </c>
      <c r="T4" s="377" t="s">
        <v>204</v>
      </c>
      <c r="U4" s="375" t="s">
        <v>200</v>
      </c>
      <c r="V4" s="132" t="s">
        <v>397</v>
      </c>
      <c r="W4" s="946" t="s">
        <v>398</v>
      </c>
      <c r="X4" s="264"/>
      <c r="Y4" s="264"/>
      <c r="Z4" s="464"/>
      <c r="AA4" s="465"/>
      <c r="AB4" s="465"/>
      <c r="AC4" s="465"/>
      <c r="AD4" s="466" t="s">
        <v>399</v>
      </c>
      <c r="AE4" s="467" t="s">
        <v>400</v>
      </c>
      <c r="AF4" s="467" t="s">
        <v>401</v>
      </c>
      <c r="AG4" s="947" t="s">
        <v>402</v>
      </c>
      <c r="AH4" s="468" t="s">
        <v>403</v>
      </c>
      <c r="AI4" s="469" t="s">
        <v>404</v>
      </c>
      <c r="AJ4" s="264"/>
      <c r="AK4" s="264"/>
      <c r="AL4" s="264"/>
      <c r="AM4" s="264"/>
      <c r="AN4" s="264"/>
      <c r="AO4" s="264"/>
      <c r="AP4" s="264"/>
      <c r="AQ4" s="264"/>
      <c r="AR4" s="264"/>
      <c r="AS4" s="264"/>
      <c r="AT4" s="264"/>
      <c r="AU4" s="264"/>
      <c r="AV4" s="264"/>
      <c r="AW4" s="264"/>
      <c r="AX4" s="264"/>
      <c r="AY4" s="264"/>
      <c r="AZ4" s="264"/>
      <c r="BF4" s="264"/>
      <c r="BG4" s="264"/>
      <c r="BH4" s="264"/>
      <c r="BI4" s="264"/>
      <c r="BJ4" s="264"/>
      <c r="BK4" s="264"/>
      <c r="BL4" s="264"/>
      <c r="BM4" s="264"/>
      <c r="BN4" s="264"/>
      <c r="BO4" s="264"/>
      <c r="BP4" s="264"/>
      <c r="BQ4" s="264"/>
      <c r="BR4" s="264"/>
      <c r="BS4" s="264"/>
      <c r="BT4" s="264"/>
      <c r="BU4" s="264"/>
      <c r="BV4" s="264"/>
      <c r="BW4" s="264"/>
      <c r="BX4" s="264"/>
      <c r="BY4" s="264"/>
      <c r="BZ4" s="264"/>
      <c r="CA4" s="264"/>
      <c r="CB4" s="264"/>
      <c r="CC4" s="264"/>
      <c r="CD4" s="264"/>
      <c r="CE4" s="264"/>
      <c r="CF4" s="264"/>
      <c r="CG4" s="264"/>
      <c r="CH4" s="264"/>
      <c r="CI4" s="264"/>
      <c r="CJ4" s="264"/>
      <c r="CK4" s="264"/>
      <c r="CL4" s="264"/>
      <c r="CM4" s="264"/>
      <c r="CN4" s="264"/>
      <c r="CO4" s="264"/>
      <c r="CP4" s="264"/>
      <c r="CQ4" s="264"/>
      <c r="CR4" s="264"/>
      <c r="CS4" s="264"/>
      <c r="CT4" s="264"/>
      <c r="CU4" s="264"/>
      <c r="CV4" s="264"/>
      <c r="CW4" s="264"/>
      <c r="CX4" s="264"/>
      <c r="CY4" s="264"/>
      <c r="CZ4" s="264"/>
      <c r="DA4" s="264"/>
      <c r="DB4" s="264"/>
      <c r="DC4" s="264"/>
      <c r="DD4" s="264"/>
      <c r="DE4" s="264"/>
      <c r="DF4" s="264"/>
      <c r="DG4" s="264"/>
      <c r="DH4" s="264"/>
      <c r="DI4" s="264"/>
      <c r="DJ4" s="264"/>
      <c r="DK4" s="264"/>
      <c r="DL4" s="264"/>
      <c r="DM4" s="264"/>
      <c r="DN4" s="264"/>
      <c r="DO4" s="264"/>
      <c r="DP4" s="264"/>
      <c r="DQ4" s="264"/>
      <c r="DR4" s="264"/>
      <c r="DS4" s="264"/>
      <c r="DT4" s="264"/>
      <c r="DU4" s="264"/>
      <c r="DV4" s="264"/>
      <c r="DW4" s="264"/>
      <c r="DX4" s="264"/>
      <c r="DY4" s="264"/>
      <c r="DZ4" s="264"/>
      <c r="EA4" s="264"/>
      <c r="EB4" s="264"/>
      <c r="EC4" s="264"/>
      <c r="ED4" s="264"/>
      <c r="EE4" s="264"/>
      <c r="EF4" s="264"/>
      <c r="EG4" s="264"/>
      <c r="EH4" s="264"/>
      <c r="EI4" s="264"/>
      <c r="EJ4" s="264"/>
      <c r="EK4" s="264"/>
      <c r="EL4" s="264"/>
      <c r="EM4" s="264"/>
      <c r="EN4" s="264"/>
      <c r="EO4" s="264"/>
      <c r="EP4" s="264"/>
      <c r="EQ4" s="264"/>
      <c r="ER4" s="264"/>
    </row>
    <row r="5" spans="1:149" ht="15.75">
      <c r="A5" s="90" t="s">
        <v>82</v>
      </c>
      <c r="B5" s="707">
        <v>43107</v>
      </c>
      <c r="C5" s="90" t="s">
        <v>211</v>
      </c>
      <c r="D5" s="713"/>
      <c r="E5" s="1511">
        <v>0.13333329999999999</v>
      </c>
      <c r="F5" s="1512">
        <v>0</v>
      </c>
      <c r="G5" s="1512">
        <v>0</v>
      </c>
      <c r="H5" s="1512">
        <v>0</v>
      </c>
      <c r="I5" s="1512">
        <v>0</v>
      </c>
      <c r="J5" s="1512">
        <v>0</v>
      </c>
      <c r="K5" s="1512">
        <v>0</v>
      </c>
      <c r="L5" s="1512">
        <v>0</v>
      </c>
      <c r="M5" s="1512">
        <v>0</v>
      </c>
      <c r="N5" s="1512">
        <v>20</v>
      </c>
      <c r="O5" s="1512">
        <v>0</v>
      </c>
      <c r="P5" s="1512">
        <v>0</v>
      </c>
      <c r="Q5" s="709">
        <v>0</v>
      </c>
      <c r="R5" s="709">
        <v>0</v>
      </c>
      <c r="S5" s="709">
        <v>0</v>
      </c>
      <c r="T5" s="709">
        <v>0</v>
      </c>
      <c r="U5" s="1492">
        <f t="shared" ref="U5:U68" si="0">SUM(E5:T5)</f>
        <v>20.1333333</v>
      </c>
      <c r="V5" s="470">
        <v>1</v>
      </c>
      <c r="W5" s="948">
        <v>1</v>
      </c>
      <c r="Z5" s="471"/>
      <c r="AA5" s="472"/>
      <c r="AB5" s="472"/>
      <c r="AC5" s="472"/>
      <c r="AD5" s="473" t="s">
        <v>405</v>
      </c>
      <c r="AE5" s="474">
        <v>12</v>
      </c>
      <c r="AF5" s="475">
        <v>16</v>
      </c>
      <c r="AG5" s="476">
        <f>U79/V78</f>
        <v>92.969333332882883</v>
      </c>
      <c r="AH5" s="477">
        <f>W82</f>
        <v>1.2282078438507176</v>
      </c>
      <c r="AI5" s="478">
        <f>W84</f>
        <v>0.45353954049700473</v>
      </c>
      <c r="AJ5" s="264"/>
      <c r="AK5" s="264" t="s">
        <v>406</v>
      </c>
      <c r="AL5" s="264"/>
      <c r="AM5" s="264"/>
      <c r="AN5" s="264"/>
      <c r="AO5" s="264"/>
      <c r="AP5" s="264"/>
      <c r="AQ5" s="264"/>
      <c r="AR5" s="264"/>
      <c r="AS5" s="264"/>
      <c r="AT5" s="264"/>
      <c r="AU5" s="264"/>
      <c r="AV5" s="264"/>
      <c r="AW5" s="264"/>
      <c r="AX5" s="264"/>
      <c r="AY5" s="264"/>
      <c r="AZ5" s="264"/>
      <c r="BF5" s="264"/>
      <c r="BG5" s="264"/>
      <c r="BH5" s="264"/>
      <c r="BI5" s="264"/>
      <c r="BJ5" s="264"/>
      <c r="BK5" s="264"/>
      <c r="BL5" s="264"/>
      <c r="BM5" s="264"/>
      <c r="BN5" s="264"/>
      <c r="BO5" s="264"/>
      <c r="BP5" s="264"/>
      <c r="BQ5" s="264"/>
      <c r="BR5" s="264"/>
      <c r="BS5" s="264"/>
      <c r="BT5" s="264"/>
      <c r="BU5" s="264"/>
      <c r="BV5" s="264"/>
      <c r="BW5" s="264"/>
      <c r="BX5" s="264"/>
      <c r="BY5" s="264"/>
      <c r="BZ5" s="264"/>
      <c r="CA5" s="264"/>
      <c r="CB5" s="264"/>
      <c r="CC5" s="264"/>
      <c r="CD5" s="264"/>
      <c r="CE5" s="264"/>
      <c r="CF5" s="264"/>
      <c r="CG5" s="264"/>
      <c r="CH5" s="264"/>
      <c r="CI5" s="264"/>
      <c r="CJ5" s="264"/>
      <c r="CK5" s="264"/>
      <c r="CL5" s="264"/>
      <c r="CM5" s="264"/>
      <c r="CN5" s="264"/>
      <c r="CO5" s="264"/>
      <c r="CP5" s="264"/>
      <c r="CQ5" s="264"/>
      <c r="CR5" s="264"/>
      <c r="CS5" s="264"/>
      <c r="CT5" s="264"/>
      <c r="CU5" s="264"/>
      <c r="CV5" s="264"/>
      <c r="CW5" s="264"/>
      <c r="CX5" s="264"/>
      <c r="CY5" s="264"/>
      <c r="CZ5" s="264"/>
      <c r="DA5" s="264"/>
      <c r="DB5" s="264"/>
      <c r="DC5" s="264"/>
      <c r="DD5" s="264"/>
      <c r="DE5" s="264"/>
      <c r="DF5" s="264"/>
      <c r="DG5" s="264"/>
      <c r="DH5" s="264"/>
      <c r="DI5" s="264"/>
      <c r="DJ5" s="264"/>
      <c r="DK5" s="264"/>
      <c r="DL5" s="264"/>
      <c r="DM5" s="264"/>
      <c r="DN5" s="264"/>
      <c r="DO5" s="264"/>
      <c r="DP5" s="264"/>
      <c r="DQ5" s="264"/>
      <c r="DR5" s="264"/>
      <c r="DS5" s="264"/>
      <c r="DT5" s="264"/>
      <c r="DU5" s="264"/>
      <c r="DV5" s="264"/>
      <c r="DW5" s="264"/>
      <c r="DX5" s="264"/>
      <c r="DY5" s="264"/>
      <c r="DZ5" s="264"/>
      <c r="EA5" s="264"/>
      <c r="EB5" s="264"/>
      <c r="EC5" s="264"/>
      <c r="ED5" s="264"/>
      <c r="EE5" s="264"/>
      <c r="EF5" s="264"/>
      <c r="EG5" s="264"/>
      <c r="EH5" s="264"/>
      <c r="EI5" s="264"/>
      <c r="EJ5" s="264"/>
      <c r="EK5" s="264"/>
      <c r="EL5" s="264"/>
      <c r="EM5" s="264"/>
      <c r="EN5" s="264"/>
      <c r="EO5" s="264"/>
      <c r="EP5" s="264"/>
      <c r="EQ5" s="264"/>
      <c r="ER5" s="264"/>
    </row>
    <row r="6" spans="1:149" ht="16.5" thickBot="1">
      <c r="A6" s="90" t="s">
        <v>82</v>
      </c>
      <c r="B6" s="707">
        <v>43120</v>
      </c>
      <c r="C6" s="90" t="s">
        <v>211</v>
      </c>
      <c r="D6" s="713"/>
      <c r="E6" s="1511">
        <v>0.66666666666666663</v>
      </c>
      <c r="F6" s="1512">
        <v>4.9333333333333336</v>
      </c>
      <c r="G6" s="1512">
        <v>0</v>
      </c>
      <c r="H6" s="1512">
        <v>0.13333333333333333</v>
      </c>
      <c r="I6" s="1512">
        <v>0</v>
      </c>
      <c r="J6" s="1512">
        <v>0</v>
      </c>
      <c r="K6" s="1512">
        <v>0</v>
      </c>
      <c r="L6" s="1512">
        <v>0</v>
      </c>
      <c r="M6" s="1512">
        <v>0</v>
      </c>
      <c r="N6" s="1512">
        <v>0</v>
      </c>
      <c r="O6" s="1512">
        <v>0</v>
      </c>
      <c r="P6" s="1512">
        <v>0</v>
      </c>
      <c r="Q6" s="709">
        <v>0</v>
      </c>
      <c r="R6" s="709">
        <v>0</v>
      </c>
      <c r="S6" s="709">
        <v>0</v>
      </c>
      <c r="T6" s="709">
        <v>0</v>
      </c>
      <c r="U6" s="1492">
        <f t="shared" si="0"/>
        <v>5.7333333333333343</v>
      </c>
      <c r="V6" s="470">
        <f>V5+1</f>
        <v>2</v>
      </c>
      <c r="W6" s="948"/>
      <c r="Z6" s="479"/>
      <c r="AA6" s="480"/>
      <c r="AB6" s="480"/>
      <c r="AC6" s="480"/>
      <c r="AD6" s="481" t="s">
        <v>407</v>
      </c>
      <c r="AE6" s="482">
        <v>12</v>
      </c>
      <c r="AF6" s="483">
        <v>10</v>
      </c>
      <c r="AG6" s="484">
        <f>U111/V110</f>
        <v>2392.2528032619775</v>
      </c>
      <c r="AH6" s="485">
        <f>W114</f>
        <v>0.89783680673310007</v>
      </c>
      <c r="AI6" s="486">
        <f>W116</f>
        <v>0.38992557081382168</v>
      </c>
      <c r="AJ6" s="264"/>
      <c r="AK6" s="264" t="s">
        <v>408</v>
      </c>
      <c r="AL6" s="264"/>
      <c r="AM6" s="264"/>
      <c r="AN6" s="264"/>
      <c r="AO6" s="264"/>
      <c r="AP6" s="264"/>
      <c r="AQ6" s="264"/>
      <c r="AR6" s="264"/>
      <c r="AS6" s="264"/>
      <c r="AT6" s="264"/>
      <c r="AU6" s="264"/>
      <c r="AV6" s="264"/>
      <c r="AW6" s="264"/>
      <c r="AX6" s="264"/>
      <c r="AY6" s="264"/>
      <c r="AZ6" s="264"/>
      <c r="BF6" s="264"/>
      <c r="BG6" s="264"/>
      <c r="BH6" s="264"/>
      <c r="BI6" s="264"/>
      <c r="BJ6" s="264"/>
      <c r="BK6" s="264"/>
      <c r="BL6" s="264"/>
      <c r="BM6" s="264"/>
      <c r="BN6" s="264"/>
      <c r="BO6" s="264"/>
      <c r="BP6" s="264"/>
      <c r="BQ6" s="264"/>
      <c r="BR6" s="264"/>
      <c r="BS6" s="264"/>
      <c r="BT6" s="264"/>
      <c r="BU6" s="264"/>
      <c r="BV6" s="264"/>
      <c r="BW6" s="264"/>
      <c r="BX6" s="264"/>
      <c r="BY6" s="264"/>
      <c r="BZ6" s="264"/>
      <c r="CA6" s="264"/>
      <c r="CB6" s="264"/>
      <c r="CC6" s="264"/>
      <c r="CD6" s="264"/>
      <c r="CE6" s="264"/>
      <c r="CF6" s="264"/>
      <c r="CG6" s="264"/>
      <c r="CH6" s="264"/>
      <c r="CI6" s="264"/>
      <c r="CJ6" s="264"/>
      <c r="CK6" s="264"/>
      <c r="CL6" s="264"/>
      <c r="CM6" s="264"/>
      <c r="CN6" s="264"/>
      <c r="CO6" s="264"/>
      <c r="CP6" s="264"/>
      <c r="CQ6" s="264"/>
      <c r="CR6" s="264"/>
      <c r="CS6" s="264"/>
      <c r="CT6" s="264"/>
      <c r="CU6" s="264"/>
      <c r="CV6" s="264"/>
      <c r="CW6" s="264"/>
      <c r="CX6" s="264"/>
      <c r="CY6" s="264"/>
      <c r="CZ6" s="264"/>
      <c r="DA6" s="264"/>
      <c r="DB6" s="264"/>
      <c r="DC6" s="264"/>
      <c r="DD6" s="264"/>
      <c r="DE6" s="264"/>
      <c r="DF6" s="264"/>
      <c r="DG6" s="264"/>
      <c r="DH6" s="264"/>
      <c r="DI6" s="264"/>
      <c r="DJ6" s="264"/>
      <c r="DK6" s="264"/>
      <c r="DL6" s="264"/>
      <c r="DM6" s="264"/>
      <c r="DN6" s="264"/>
      <c r="DO6" s="264"/>
      <c r="DP6" s="264"/>
      <c r="DQ6" s="264"/>
      <c r="DR6" s="264"/>
      <c r="DS6" s="264"/>
      <c r="DT6" s="264"/>
      <c r="DU6" s="264"/>
      <c r="DV6" s="264"/>
      <c r="DW6" s="264"/>
      <c r="DX6" s="264"/>
      <c r="DY6" s="264"/>
      <c r="DZ6" s="264"/>
      <c r="EA6" s="264"/>
      <c r="EB6" s="264"/>
      <c r="EC6" s="264"/>
      <c r="ED6" s="264"/>
      <c r="EE6" s="264"/>
      <c r="EF6" s="264"/>
      <c r="EG6" s="264"/>
      <c r="EH6" s="264"/>
      <c r="EI6" s="264"/>
      <c r="EJ6" s="264"/>
      <c r="EK6" s="264"/>
      <c r="EL6" s="264"/>
      <c r="EM6" s="264"/>
      <c r="EN6" s="264"/>
      <c r="EO6" s="264"/>
      <c r="EP6" s="264"/>
      <c r="EQ6" s="264"/>
      <c r="ER6" s="264"/>
    </row>
    <row r="7" spans="1:149" ht="16.5" thickBot="1">
      <c r="A7" s="90" t="s">
        <v>82</v>
      </c>
      <c r="B7" s="707">
        <v>43127</v>
      </c>
      <c r="C7" s="90" t="s">
        <v>211</v>
      </c>
      <c r="D7" s="713"/>
      <c r="E7" s="1511">
        <v>0.13333333333333333</v>
      </c>
      <c r="F7" s="1512">
        <v>0</v>
      </c>
      <c r="G7" s="1512">
        <v>12</v>
      </c>
      <c r="H7" s="1512">
        <v>0</v>
      </c>
      <c r="I7" s="1512">
        <v>1.7333333333333334</v>
      </c>
      <c r="J7" s="1512">
        <v>0</v>
      </c>
      <c r="K7" s="1512">
        <v>0</v>
      </c>
      <c r="L7" s="1512">
        <v>0</v>
      </c>
      <c r="M7" s="1512">
        <v>0</v>
      </c>
      <c r="N7" s="1512">
        <v>0</v>
      </c>
      <c r="O7" s="1512">
        <v>0</v>
      </c>
      <c r="P7" s="1512">
        <v>0</v>
      </c>
      <c r="Q7" s="709">
        <v>0</v>
      </c>
      <c r="R7" s="709">
        <v>0</v>
      </c>
      <c r="S7" s="709">
        <v>0</v>
      </c>
      <c r="T7" s="709">
        <v>0</v>
      </c>
      <c r="U7" s="1492">
        <f t="shared" si="0"/>
        <v>13.866666666666667</v>
      </c>
      <c r="V7" s="470">
        <f t="shared" ref="V7:V70" si="1">V6+1</f>
        <v>3</v>
      </c>
      <c r="W7" s="948"/>
      <c r="Z7" s="490"/>
      <c r="AA7" s="491"/>
      <c r="AB7" s="491"/>
      <c r="AC7" s="491"/>
      <c r="AD7" s="492"/>
      <c r="AE7" s="493"/>
      <c r="AF7" s="493"/>
      <c r="AG7" s="493"/>
      <c r="AH7" s="493"/>
      <c r="AI7" s="494"/>
      <c r="AJ7" s="264"/>
      <c r="AK7" s="264"/>
      <c r="AL7" s="264"/>
      <c r="AM7" s="264"/>
      <c r="AN7" s="264"/>
      <c r="AO7" s="264"/>
      <c r="AP7" s="264"/>
      <c r="AQ7" s="264"/>
      <c r="AR7" s="264"/>
      <c r="AS7" s="264"/>
      <c r="AT7" s="264"/>
      <c r="AU7" s="264"/>
      <c r="AV7" s="264"/>
      <c r="AW7" s="264"/>
      <c r="AX7" s="264"/>
      <c r="AY7" s="264"/>
      <c r="AZ7" s="264"/>
      <c r="BF7" s="264"/>
      <c r="BG7" s="264"/>
      <c r="BH7" s="264"/>
      <c r="BI7" s="264"/>
      <c r="BJ7" s="264"/>
      <c r="BK7" s="264"/>
      <c r="BL7" s="264"/>
      <c r="BM7" s="264"/>
      <c r="BN7" s="264"/>
      <c r="BO7" s="264"/>
      <c r="BP7" s="264"/>
      <c r="BQ7" s="264"/>
      <c r="BR7" s="264"/>
      <c r="BS7" s="264"/>
      <c r="BT7" s="264"/>
      <c r="BU7" s="264"/>
      <c r="BV7" s="264"/>
      <c r="BW7" s="264"/>
      <c r="BX7" s="264"/>
      <c r="BY7" s="264"/>
      <c r="BZ7" s="264"/>
      <c r="CA7" s="264"/>
      <c r="CB7" s="264"/>
      <c r="CC7" s="264"/>
      <c r="CD7" s="264"/>
      <c r="CE7" s="264"/>
      <c r="CF7" s="264"/>
      <c r="CG7" s="264"/>
      <c r="CH7" s="264"/>
      <c r="CI7" s="264"/>
      <c r="CJ7" s="264"/>
      <c r="CK7" s="264"/>
      <c r="CL7" s="264"/>
      <c r="CM7" s="264"/>
      <c r="CN7" s="264"/>
      <c r="CO7" s="264"/>
      <c r="CP7" s="264"/>
      <c r="CQ7" s="264"/>
      <c r="CR7" s="264"/>
      <c r="CS7" s="264"/>
      <c r="CT7" s="264"/>
      <c r="CU7" s="264"/>
      <c r="CV7" s="264"/>
      <c r="CW7" s="264"/>
      <c r="CX7" s="264"/>
      <c r="CY7" s="264"/>
      <c r="CZ7" s="264"/>
      <c r="DA7" s="264"/>
      <c r="DB7" s="264"/>
      <c r="DC7" s="264"/>
      <c r="DD7" s="264"/>
      <c r="DE7" s="264"/>
      <c r="DF7" s="264"/>
      <c r="DG7" s="264"/>
      <c r="DH7" s="264"/>
      <c r="DI7" s="264"/>
      <c r="DJ7" s="264"/>
      <c r="DK7" s="264"/>
      <c r="DL7" s="264"/>
      <c r="DM7" s="264"/>
      <c r="DN7" s="264"/>
      <c r="DO7" s="264"/>
      <c r="DP7" s="264"/>
      <c r="DQ7" s="264"/>
      <c r="DR7" s="264"/>
      <c r="DS7" s="264"/>
      <c r="DT7" s="264"/>
      <c r="DU7" s="264"/>
      <c r="DV7" s="264"/>
      <c r="DW7" s="264"/>
      <c r="DX7" s="264"/>
      <c r="DY7" s="264"/>
      <c r="DZ7" s="264"/>
      <c r="EA7" s="264"/>
      <c r="EB7" s="264"/>
      <c r="EC7" s="264"/>
      <c r="ED7" s="264"/>
      <c r="EE7" s="264"/>
      <c r="EF7" s="264"/>
      <c r="EG7" s="264"/>
      <c r="EH7" s="264"/>
      <c r="EI7" s="264"/>
      <c r="EJ7" s="264"/>
      <c r="EK7" s="264"/>
      <c r="EL7" s="264"/>
      <c r="EM7" s="264"/>
      <c r="EN7" s="264"/>
      <c r="EO7" s="264"/>
      <c r="EP7" s="264"/>
      <c r="EQ7" s="264"/>
      <c r="ER7" s="264"/>
    </row>
    <row r="8" spans="1:149" ht="15.75">
      <c r="A8" s="90" t="s">
        <v>82</v>
      </c>
      <c r="B8" s="1513">
        <v>43134</v>
      </c>
      <c r="C8" s="90" t="s">
        <v>211</v>
      </c>
      <c r="D8" s="713"/>
      <c r="E8" s="1511">
        <v>0.93333333333333335</v>
      </c>
      <c r="F8" s="1512">
        <v>41.6</v>
      </c>
      <c r="G8" s="1512">
        <v>0.4</v>
      </c>
      <c r="H8" s="1512">
        <v>0</v>
      </c>
      <c r="I8" s="1512">
        <v>0</v>
      </c>
      <c r="J8" s="1512">
        <v>0</v>
      </c>
      <c r="K8" s="1512">
        <v>0.13333333333333333</v>
      </c>
      <c r="L8" s="1512">
        <v>0</v>
      </c>
      <c r="M8" s="1512">
        <v>0</v>
      </c>
      <c r="N8" s="1512">
        <v>0</v>
      </c>
      <c r="O8" s="1512">
        <v>0</v>
      </c>
      <c r="P8" s="1512">
        <v>0</v>
      </c>
      <c r="Q8" s="709">
        <v>0</v>
      </c>
      <c r="R8" s="709">
        <v>0</v>
      </c>
      <c r="S8" s="709">
        <v>0</v>
      </c>
      <c r="T8" s="709">
        <v>0</v>
      </c>
      <c r="U8" s="1492">
        <f t="shared" si="0"/>
        <v>43.066666666666663</v>
      </c>
      <c r="V8" s="470">
        <f t="shared" si="1"/>
        <v>4</v>
      </c>
      <c r="W8" s="948"/>
      <c r="Z8" s="471"/>
      <c r="AA8" s="472"/>
      <c r="AB8" s="472"/>
      <c r="AC8" s="472"/>
      <c r="AD8" s="500" t="s">
        <v>409</v>
      </c>
      <c r="AE8" s="474">
        <v>4</v>
      </c>
      <c r="AF8" s="475">
        <f>X147</f>
        <v>13</v>
      </c>
      <c r="AG8" s="476">
        <f>U147/V146</f>
        <v>98.592592591357999</v>
      </c>
      <c r="AH8" s="477">
        <f>W150</f>
        <v>0.875518805931078</v>
      </c>
      <c r="AI8" s="478">
        <f>W152</f>
        <v>0.3413396071092632</v>
      </c>
      <c r="AJ8" s="264"/>
      <c r="AK8" s="264" t="s">
        <v>410</v>
      </c>
      <c r="AL8" s="264" t="s">
        <v>411</v>
      </c>
      <c r="AM8" s="264"/>
      <c r="AO8" s="264"/>
      <c r="AP8" s="264"/>
      <c r="AQ8" s="264"/>
      <c r="AR8" s="264"/>
      <c r="AS8" s="264"/>
      <c r="AT8" s="264"/>
      <c r="AU8" s="264"/>
      <c r="AV8" s="264"/>
      <c r="AW8" s="264"/>
      <c r="AX8" s="264"/>
      <c r="AY8" s="264"/>
      <c r="AZ8" s="264"/>
      <c r="BF8" s="264"/>
      <c r="BG8" s="264"/>
      <c r="BH8" s="264"/>
      <c r="BI8" s="264"/>
      <c r="BJ8" s="264"/>
      <c r="BK8" s="264"/>
      <c r="BL8" s="264"/>
      <c r="BM8" s="264"/>
      <c r="BN8" s="264"/>
      <c r="BO8" s="264"/>
      <c r="BP8" s="264"/>
      <c r="BQ8" s="264"/>
      <c r="BR8" s="264"/>
      <c r="BS8" s="264"/>
      <c r="BT8" s="264"/>
      <c r="BU8" s="264"/>
      <c r="BV8" s="264"/>
      <c r="BW8" s="264"/>
      <c r="BX8" s="264"/>
      <c r="BY8" s="264"/>
      <c r="BZ8" s="264"/>
      <c r="CA8" s="264"/>
      <c r="CB8" s="264"/>
      <c r="CC8" s="264"/>
      <c r="CD8" s="264"/>
      <c r="CE8" s="264"/>
      <c r="CF8" s="264"/>
      <c r="CG8" s="264"/>
      <c r="CH8" s="264"/>
      <c r="CI8" s="264"/>
      <c r="CJ8" s="264"/>
      <c r="CK8" s="264"/>
      <c r="CL8" s="264"/>
      <c r="CM8" s="264"/>
      <c r="CN8" s="264"/>
      <c r="CO8" s="264"/>
      <c r="CP8" s="264"/>
      <c r="CQ8" s="264"/>
      <c r="CR8" s="264"/>
      <c r="CS8" s="264"/>
      <c r="CT8" s="264"/>
      <c r="CU8" s="264"/>
      <c r="CV8" s="264"/>
      <c r="CW8" s="264"/>
      <c r="CX8" s="264"/>
      <c r="CY8" s="264"/>
      <c r="CZ8" s="264"/>
      <c r="DA8" s="264"/>
      <c r="DB8" s="264"/>
      <c r="DC8" s="264"/>
      <c r="DD8" s="264"/>
      <c r="DE8" s="264"/>
      <c r="DF8" s="264"/>
      <c r="DG8" s="264"/>
      <c r="DH8" s="264"/>
      <c r="DI8" s="264"/>
      <c r="DJ8" s="264"/>
      <c r="DK8" s="264"/>
      <c r="DL8" s="264"/>
      <c r="DM8" s="264"/>
      <c r="DN8" s="264"/>
      <c r="DO8" s="264"/>
      <c r="DP8" s="264"/>
      <c r="DQ8" s="264"/>
      <c r="DR8" s="264"/>
      <c r="DS8" s="264"/>
      <c r="DT8" s="264"/>
      <c r="DU8" s="264"/>
      <c r="DV8" s="264"/>
      <c r="DW8" s="264"/>
      <c r="DX8" s="264"/>
      <c r="DY8" s="264"/>
      <c r="DZ8" s="264"/>
      <c r="EA8" s="264"/>
      <c r="EB8" s="264"/>
      <c r="EC8" s="264"/>
      <c r="ED8" s="264"/>
      <c r="EE8" s="264"/>
      <c r="EF8" s="264"/>
      <c r="EG8" s="264"/>
      <c r="EH8" s="264"/>
      <c r="EI8" s="264"/>
      <c r="EJ8" s="264"/>
      <c r="EK8" s="264"/>
      <c r="EL8" s="264"/>
      <c r="EM8" s="264"/>
      <c r="EN8" s="264"/>
      <c r="EO8" s="264"/>
      <c r="EP8" s="264"/>
      <c r="EQ8" s="264"/>
      <c r="ER8" s="264"/>
    </row>
    <row r="9" spans="1:149" ht="16.5" thickBot="1">
      <c r="A9" s="90" t="s">
        <v>82</v>
      </c>
      <c r="B9" s="707">
        <v>43154</v>
      </c>
      <c r="C9" s="90" t="s">
        <v>211</v>
      </c>
      <c r="D9" s="713"/>
      <c r="E9" s="1511">
        <v>0.26666666666666666</v>
      </c>
      <c r="F9" s="1512">
        <v>100.8</v>
      </c>
      <c r="G9" s="1512">
        <v>0.4</v>
      </c>
      <c r="H9" s="1512">
        <v>0</v>
      </c>
      <c r="I9" s="1512">
        <v>0</v>
      </c>
      <c r="J9" s="1512">
        <v>0</v>
      </c>
      <c r="K9" s="1512">
        <v>0</v>
      </c>
      <c r="L9" s="1512">
        <v>0</v>
      </c>
      <c r="M9" s="1512">
        <v>0</v>
      </c>
      <c r="N9" s="1512">
        <v>0.13333333333333333</v>
      </c>
      <c r="O9" s="1512">
        <v>0</v>
      </c>
      <c r="P9" s="1512">
        <v>0</v>
      </c>
      <c r="Q9" s="709">
        <v>0</v>
      </c>
      <c r="R9" s="709">
        <v>0</v>
      </c>
      <c r="S9" s="709">
        <v>0</v>
      </c>
      <c r="T9" s="709">
        <v>0</v>
      </c>
      <c r="U9" s="1492">
        <f t="shared" si="0"/>
        <v>101.60000000000001</v>
      </c>
      <c r="V9" s="470">
        <f t="shared" si="1"/>
        <v>5</v>
      </c>
      <c r="W9" s="948"/>
      <c r="Z9" s="479"/>
      <c r="AA9" s="480"/>
      <c r="AB9" s="480"/>
      <c r="AC9" s="480"/>
      <c r="AD9" s="506" t="s">
        <v>412</v>
      </c>
      <c r="AE9" s="482">
        <v>8</v>
      </c>
      <c r="AF9" s="483">
        <f>X203</f>
        <v>13</v>
      </c>
      <c r="AG9" s="484">
        <f>U203/V202</f>
        <v>89.738950354609941</v>
      </c>
      <c r="AH9" s="485">
        <f>W206</f>
        <v>1.0594612864717157</v>
      </c>
      <c r="AI9" s="486">
        <f>W208</f>
        <v>0.41305349105225092</v>
      </c>
      <c r="AJ9" s="264"/>
      <c r="AK9" s="264"/>
      <c r="AL9" s="264" t="s">
        <v>413</v>
      </c>
      <c r="AM9" s="264" t="s">
        <v>414</v>
      </c>
      <c r="AN9" s="264"/>
      <c r="AO9" s="264" t="s">
        <v>415</v>
      </c>
      <c r="AP9" s="264"/>
      <c r="AQ9" s="264"/>
      <c r="AR9" s="264"/>
      <c r="AS9" s="264"/>
      <c r="AT9" s="264"/>
      <c r="AU9" s="264"/>
      <c r="AV9" s="264"/>
      <c r="AW9" s="264"/>
      <c r="AX9" s="264"/>
      <c r="AY9" s="264"/>
      <c r="AZ9" s="264"/>
      <c r="BF9" s="264"/>
      <c r="BG9" s="264"/>
      <c r="BH9" s="264"/>
      <c r="BI9" s="264"/>
      <c r="BJ9" s="264"/>
      <c r="BK9" s="264"/>
      <c r="BL9" s="264"/>
      <c r="BM9" s="264"/>
      <c r="BN9" s="264"/>
      <c r="BO9" s="264"/>
      <c r="BP9" s="264"/>
      <c r="BQ9" s="264"/>
      <c r="BR9" s="264"/>
      <c r="BS9" s="264"/>
      <c r="BT9" s="264"/>
      <c r="BU9" s="264"/>
      <c r="BV9" s="264"/>
      <c r="BW9" s="264"/>
      <c r="BX9" s="264"/>
      <c r="BY9" s="264"/>
      <c r="BZ9" s="264"/>
      <c r="CA9" s="264"/>
      <c r="CB9" s="264"/>
      <c r="CC9" s="264"/>
      <c r="CD9" s="264"/>
      <c r="CE9" s="264"/>
      <c r="CF9" s="264"/>
      <c r="CG9" s="264"/>
      <c r="CH9" s="264"/>
      <c r="CI9" s="264"/>
      <c r="CJ9" s="264"/>
      <c r="CK9" s="264"/>
      <c r="CL9" s="264"/>
      <c r="CM9" s="264"/>
      <c r="CN9" s="264"/>
      <c r="CO9" s="264"/>
      <c r="CP9" s="264"/>
      <c r="CQ9" s="264"/>
      <c r="CR9" s="264"/>
      <c r="CS9" s="264"/>
      <c r="CT9" s="264"/>
      <c r="CU9" s="264"/>
      <c r="CV9" s="264"/>
      <c r="CW9" s="264"/>
      <c r="CX9" s="264"/>
      <c r="CY9" s="264"/>
      <c r="CZ9" s="264"/>
      <c r="DA9" s="264"/>
      <c r="DB9" s="264"/>
      <c r="DC9" s="264"/>
      <c r="DD9" s="264"/>
      <c r="DE9" s="264"/>
      <c r="DF9" s="264"/>
      <c r="DG9" s="264"/>
      <c r="DH9" s="264"/>
      <c r="DI9" s="264"/>
      <c r="DJ9" s="264"/>
      <c r="DK9" s="264"/>
      <c r="DL9" s="264"/>
      <c r="DM9" s="264"/>
      <c r="DN9" s="264"/>
      <c r="DO9" s="264"/>
      <c r="DP9" s="264"/>
      <c r="DQ9" s="264"/>
      <c r="DR9" s="264"/>
      <c r="DS9" s="264"/>
      <c r="DT9" s="264"/>
      <c r="DU9" s="264"/>
      <c r="DV9" s="264"/>
      <c r="DW9" s="264"/>
      <c r="DX9" s="264"/>
      <c r="DY9" s="264"/>
      <c r="DZ9" s="264"/>
      <c r="EA9" s="264"/>
      <c r="EB9" s="264"/>
      <c r="EC9" s="264"/>
      <c r="ED9" s="264"/>
      <c r="EE9" s="264"/>
      <c r="EF9" s="264"/>
      <c r="EG9" s="264"/>
      <c r="EH9" s="264"/>
      <c r="EI9" s="264"/>
      <c r="EJ9" s="264"/>
      <c r="EK9" s="264"/>
      <c r="EL9" s="264"/>
      <c r="EM9" s="264"/>
      <c r="EN9" s="264"/>
      <c r="EO9" s="264"/>
      <c r="EP9" s="264"/>
      <c r="EQ9" s="264"/>
      <c r="ER9" s="264"/>
    </row>
    <row r="10" spans="1:149" ht="16.5" thickBot="1">
      <c r="A10" s="90" t="s">
        <v>82</v>
      </c>
      <c r="B10" s="1513">
        <v>43194</v>
      </c>
      <c r="C10" s="90" t="s">
        <v>211</v>
      </c>
      <c r="D10" s="713"/>
      <c r="E10" s="1511">
        <v>120</v>
      </c>
      <c r="F10" s="1512">
        <v>77.333333333333329</v>
      </c>
      <c r="G10" s="1512">
        <v>2.1333333333333333</v>
      </c>
      <c r="H10" s="1512">
        <v>0</v>
      </c>
      <c r="I10" s="1512">
        <v>0</v>
      </c>
      <c r="J10" s="1512">
        <v>0</v>
      </c>
      <c r="K10" s="1512">
        <v>0</v>
      </c>
      <c r="L10" s="1512">
        <v>0</v>
      </c>
      <c r="M10" s="1512">
        <v>0.13333333333333333</v>
      </c>
      <c r="N10" s="1512">
        <v>0</v>
      </c>
      <c r="O10" s="1512">
        <v>0</v>
      </c>
      <c r="P10" s="1512">
        <v>0</v>
      </c>
      <c r="Q10" s="709">
        <v>0</v>
      </c>
      <c r="R10" s="709">
        <v>0</v>
      </c>
      <c r="S10" s="709">
        <v>0</v>
      </c>
      <c r="T10" s="709">
        <v>0</v>
      </c>
      <c r="U10" s="1492">
        <f t="shared" si="0"/>
        <v>199.59999999999997</v>
      </c>
      <c r="V10" s="470">
        <f t="shared" si="1"/>
        <v>6</v>
      </c>
      <c r="W10" s="948"/>
      <c r="Z10" s="490"/>
      <c r="AA10" s="491"/>
      <c r="AB10" s="491"/>
      <c r="AC10" s="491"/>
      <c r="AD10" s="492"/>
      <c r="AE10" s="493"/>
      <c r="AF10" s="493"/>
      <c r="AG10" s="493"/>
      <c r="AH10" s="493"/>
      <c r="AI10" s="494"/>
      <c r="AJ10" s="264"/>
      <c r="AK10" s="264"/>
      <c r="AL10" s="264"/>
      <c r="AM10" s="264" t="s">
        <v>416</v>
      </c>
      <c r="AN10" s="264"/>
      <c r="AO10" s="264"/>
      <c r="AP10" s="264"/>
      <c r="AQ10" s="264" t="s">
        <v>417</v>
      </c>
      <c r="AR10" s="264"/>
      <c r="AS10" s="264"/>
      <c r="AT10" s="264"/>
      <c r="AU10" s="264"/>
      <c r="AV10" s="264"/>
      <c r="AW10" s="264"/>
      <c r="AX10" s="264"/>
      <c r="AY10" s="264"/>
      <c r="AZ10" s="264"/>
      <c r="BF10" s="264"/>
      <c r="BG10" s="264"/>
      <c r="BH10" s="264"/>
      <c r="BI10" s="264"/>
      <c r="BJ10" s="264"/>
      <c r="BK10" s="264"/>
      <c r="BL10" s="264"/>
      <c r="BM10" s="264"/>
      <c r="BN10" s="264"/>
      <c r="BO10" s="264"/>
      <c r="BP10" s="264"/>
      <c r="BQ10" s="264"/>
      <c r="BR10" s="264"/>
      <c r="BS10" s="264"/>
      <c r="BT10" s="264"/>
      <c r="BU10" s="264"/>
      <c r="BV10" s="264"/>
      <c r="BW10" s="264"/>
      <c r="BX10" s="264"/>
      <c r="BY10" s="264"/>
      <c r="BZ10" s="264"/>
      <c r="CA10" s="264"/>
      <c r="CB10" s="264"/>
      <c r="CC10" s="264"/>
      <c r="CD10" s="264"/>
      <c r="CE10" s="264"/>
      <c r="CF10" s="264"/>
      <c r="CG10" s="264"/>
      <c r="CH10" s="264"/>
      <c r="CI10" s="264"/>
      <c r="CJ10" s="264"/>
      <c r="CK10" s="264"/>
      <c r="CL10" s="264"/>
      <c r="CM10" s="264"/>
      <c r="CN10" s="264"/>
      <c r="CO10" s="264"/>
      <c r="CP10" s="264"/>
      <c r="CQ10" s="264"/>
      <c r="CR10" s="264"/>
      <c r="CS10" s="264"/>
      <c r="CT10" s="264"/>
      <c r="CU10" s="264"/>
      <c r="CV10" s="264"/>
      <c r="CW10" s="264"/>
      <c r="CX10" s="264"/>
      <c r="CY10" s="264"/>
      <c r="CZ10" s="264"/>
      <c r="DA10" s="264"/>
      <c r="DB10" s="264"/>
      <c r="DC10" s="264"/>
      <c r="DD10" s="264"/>
      <c r="DE10" s="264"/>
      <c r="DF10" s="264"/>
      <c r="DG10" s="264"/>
      <c r="DH10" s="264"/>
      <c r="DI10" s="264"/>
      <c r="DJ10" s="264"/>
      <c r="DK10" s="264"/>
      <c r="DL10" s="264"/>
      <c r="DM10" s="264"/>
      <c r="DN10" s="264"/>
      <c r="DO10" s="264"/>
      <c r="DP10" s="264"/>
      <c r="DQ10" s="264"/>
      <c r="DR10" s="264"/>
      <c r="DS10" s="264"/>
      <c r="DT10" s="264"/>
      <c r="DU10" s="264"/>
      <c r="DV10" s="264"/>
      <c r="DW10" s="264"/>
      <c r="DX10" s="264"/>
      <c r="DY10" s="264"/>
      <c r="DZ10" s="264"/>
      <c r="EA10" s="264"/>
      <c r="EB10" s="264"/>
      <c r="EC10" s="264"/>
      <c r="ED10" s="264"/>
      <c r="EE10" s="264"/>
      <c r="EF10" s="264"/>
      <c r="EG10" s="264"/>
      <c r="EH10" s="264"/>
      <c r="EI10" s="264"/>
      <c r="EJ10" s="264"/>
      <c r="EK10" s="264"/>
      <c r="EL10" s="264"/>
      <c r="EM10" s="264"/>
      <c r="EN10" s="264"/>
      <c r="EO10" s="264"/>
      <c r="EP10" s="264"/>
      <c r="EQ10" s="264"/>
      <c r="ER10" s="264"/>
    </row>
    <row r="11" spans="1:149" ht="15.75">
      <c r="A11" s="90" t="s">
        <v>82</v>
      </c>
      <c r="B11" s="1513">
        <v>43218</v>
      </c>
      <c r="C11" s="90" t="s">
        <v>211</v>
      </c>
      <c r="D11" s="713"/>
      <c r="E11" s="1511">
        <v>2.5333333333333332</v>
      </c>
      <c r="F11" s="1512">
        <v>60</v>
      </c>
      <c r="G11" s="1512">
        <v>3.2</v>
      </c>
      <c r="H11" s="1512">
        <v>0</v>
      </c>
      <c r="I11" s="1512">
        <v>0</v>
      </c>
      <c r="J11" s="1512">
        <v>0</v>
      </c>
      <c r="K11" s="1512">
        <v>0.13333333333333333</v>
      </c>
      <c r="L11" s="1512">
        <v>0</v>
      </c>
      <c r="M11" s="1512">
        <v>0</v>
      </c>
      <c r="N11" s="1512">
        <v>0</v>
      </c>
      <c r="O11" s="1512">
        <v>0</v>
      </c>
      <c r="P11" s="1512">
        <v>0</v>
      </c>
      <c r="Q11" s="709">
        <v>0</v>
      </c>
      <c r="R11" s="709">
        <v>0</v>
      </c>
      <c r="S11" s="709">
        <v>0.13333333333333333</v>
      </c>
      <c r="T11" s="709">
        <v>0</v>
      </c>
      <c r="U11" s="1492">
        <f t="shared" si="0"/>
        <v>66.000000000000014</v>
      </c>
      <c r="V11" s="470">
        <f t="shared" si="1"/>
        <v>7</v>
      </c>
      <c r="W11" s="948"/>
      <c r="Z11" s="471"/>
      <c r="AA11" s="472"/>
      <c r="AB11" s="472"/>
      <c r="AC11" s="472"/>
      <c r="AD11" s="500" t="s">
        <v>418</v>
      </c>
      <c r="AE11" s="474">
        <v>4</v>
      </c>
      <c r="AF11" s="475">
        <f>X219</f>
        <v>7</v>
      </c>
      <c r="AG11" s="476">
        <f>U219/V218</f>
        <v>5018.2029998543758</v>
      </c>
      <c r="AH11" s="477">
        <f>W222</f>
        <v>0.68002419293344873</v>
      </c>
      <c r="AI11" s="478">
        <f>W224</f>
        <v>0.34946330551982685</v>
      </c>
      <c r="AJ11" s="264"/>
      <c r="AK11" s="264"/>
      <c r="AL11" s="264"/>
      <c r="AM11" s="264" t="s">
        <v>419</v>
      </c>
      <c r="AN11" s="264"/>
      <c r="AO11" s="264"/>
      <c r="AP11" s="264"/>
      <c r="AQ11" s="264"/>
      <c r="AR11" s="264"/>
      <c r="AS11" s="264"/>
      <c r="AT11" s="264"/>
      <c r="AU11" s="264"/>
      <c r="AV11" s="264"/>
      <c r="AW11" s="264"/>
      <c r="AX11" s="264"/>
      <c r="AY11" s="264"/>
      <c r="AZ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c r="CJ11" s="264"/>
      <c r="CK11" s="264"/>
      <c r="CL11" s="264"/>
      <c r="CM11" s="264"/>
      <c r="CN11" s="264"/>
      <c r="CO11" s="264"/>
      <c r="CP11" s="264"/>
      <c r="CQ11" s="264"/>
      <c r="CR11" s="264"/>
      <c r="CS11" s="264"/>
      <c r="CT11" s="264"/>
      <c r="CU11" s="264"/>
      <c r="CV11" s="264"/>
      <c r="CW11" s="264"/>
      <c r="CX11" s="264"/>
      <c r="CY11" s="264"/>
      <c r="CZ11" s="264"/>
      <c r="DA11" s="264"/>
      <c r="DB11" s="264"/>
      <c r="DC11" s="264"/>
      <c r="DD11" s="264"/>
      <c r="DE11" s="264"/>
      <c r="DF11" s="264"/>
      <c r="DG11" s="264"/>
      <c r="DH11" s="264"/>
      <c r="DI11" s="264"/>
      <c r="DJ11" s="264"/>
      <c r="DK11" s="264"/>
      <c r="DL11" s="264"/>
      <c r="DM11" s="264"/>
      <c r="DN11" s="264"/>
      <c r="DO11" s="264"/>
      <c r="DP11" s="264"/>
      <c r="DQ11" s="264"/>
      <c r="DR11" s="264"/>
      <c r="DS11" s="264"/>
      <c r="DT11" s="264"/>
      <c r="DU11" s="264"/>
      <c r="DV11" s="264"/>
      <c r="DW11" s="264"/>
      <c r="DX11" s="264"/>
      <c r="DY11" s="264"/>
      <c r="DZ11" s="264"/>
      <c r="EA11" s="264"/>
      <c r="EB11" s="264"/>
      <c r="EC11" s="264"/>
      <c r="ED11" s="264"/>
      <c r="EE11" s="264"/>
      <c r="EF11" s="264"/>
      <c r="EG11" s="264"/>
      <c r="EH11" s="264"/>
      <c r="EI11" s="264"/>
      <c r="EJ11" s="264"/>
      <c r="EK11" s="264"/>
      <c r="EL11" s="264"/>
      <c r="EM11" s="264"/>
      <c r="EN11" s="264"/>
      <c r="EO11" s="264"/>
      <c r="EP11" s="264"/>
      <c r="EQ11" s="264"/>
      <c r="ER11" s="264"/>
    </row>
    <row r="12" spans="1:149" ht="16.5" thickBot="1">
      <c r="A12" s="708" t="s">
        <v>82</v>
      </c>
      <c r="B12" s="1513">
        <v>43336</v>
      </c>
      <c r="C12" s="1514" t="s">
        <v>74</v>
      </c>
      <c r="D12" s="384"/>
      <c r="E12" s="1511">
        <v>0</v>
      </c>
      <c r="F12" s="1512">
        <v>0</v>
      </c>
      <c r="G12" s="1512">
        <v>0</v>
      </c>
      <c r="H12" s="1512">
        <v>0</v>
      </c>
      <c r="I12" s="1512">
        <v>0</v>
      </c>
      <c r="J12" s="1512">
        <v>0</v>
      </c>
      <c r="K12" s="1512">
        <v>0</v>
      </c>
      <c r="L12" s="1512">
        <v>0</v>
      </c>
      <c r="M12" s="1512">
        <v>0</v>
      </c>
      <c r="N12" s="1512">
        <v>0</v>
      </c>
      <c r="O12" s="1512">
        <v>0</v>
      </c>
      <c r="P12" s="1512">
        <v>0</v>
      </c>
      <c r="Q12" s="709">
        <v>0</v>
      </c>
      <c r="R12" s="709">
        <v>0</v>
      </c>
      <c r="S12" s="709">
        <v>0</v>
      </c>
      <c r="T12" s="709">
        <v>0</v>
      </c>
      <c r="U12" s="1515">
        <f t="shared" si="0"/>
        <v>0</v>
      </c>
      <c r="V12" s="470">
        <f t="shared" si="1"/>
        <v>8</v>
      </c>
      <c r="W12" s="948"/>
      <c r="Z12" s="479"/>
      <c r="AA12" s="480"/>
      <c r="AB12" s="480"/>
      <c r="AC12" s="480"/>
      <c r="AD12" s="506" t="s">
        <v>420</v>
      </c>
      <c r="AE12" s="482">
        <v>8</v>
      </c>
      <c r="AF12" s="483">
        <f>X246</f>
        <v>10</v>
      </c>
      <c r="AG12" s="484">
        <f>U246/V245</f>
        <v>1371.0499490316006</v>
      </c>
      <c r="AH12" s="485">
        <f>W249</f>
        <v>1.0080514538666059</v>
      </c>
      <c r="AI12" s="486">
        <f>W251</f>
        <v>0.43779118388881733</v>
      </c>
      <c r="AJ12" s="264"/>
      <c r="AK12" s="264"/>
      <c r="AL12" s="264"/>
      <c r="AM12" s="264"/>
      <c r="AN12" s="264"/>
      <c r="AO12" s="264"/>
      <c r="AP12" s="264"/>
      <c r="AQ12" s="264"/>
      <c r="AR12" s="264"/>
      <c r="AS12" s="264"/>
      <c r="AT12" s="264"/>
      <c r="AU12" s="264"/>
      <c r="AV12" s="264"/>
      <c r="AW12" s="264"/>
      <c r="AX12" s="264"/>
      <c r="AY12" s="264"/>
      <c r="AZ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c r="CJ12" s="264"/>
      <c r="CK12" s="264"/>
      <c r="CL12" s="264"/>
      <c r="CM12" s="264"/>
      <c r="CN12" s="264"/>
      <c r="CO12" s="264"/>
      <c r="CP12" s="264"/>
      <c r="CQ12" s="264"/>
      <c r="CR12" s="264"/>
      <c r="CS12" s="264"/>
      <c r="CT12" s="264"/>
      <c r="CU12" s="264"/>
      <c r="CV12" s="264"/>
      <c r="CW12" s="264"/>
      <c r="CX12" s="264"/>
      <c r="CY12" s="264"/>
      <c r="CZ12" s="264"/>
      <c r="DA12" s="264"/>
      <c r="DB12" s="264"/>
      <c r="DC12" s="264"/>
      <c r="DD12" s="264"/>
      <c r="DE12" s="264"/>
      <c r="DF12" s="264"/>
      <c r="DG12" s="264"/>
      <c r="DH12" s="264"/>
      <c r="DI12" s="264"/>
      <c r="DJ12" s="264"/>
      <c r="DK12" s="264"/>
      <c r="DL12" s="264"/>
      <c r="DM12" s="264"/>
      <c r="DN12" s="264"/>
      <c r="DO12" s="264"/>
      <c r="DP12" s="264"/>
      <c r="DQ12" s="264"/>
      <c r="DR12" s="264"/>
      <c r="DS12" s="264"/>
      <c r="DT12" s="264"/>
      <c r="DU12" s="264"/>
      <c r="DV12" s="264"/>
      <c r="DW12" s="264"/>
      <c r="DX12" s="264"/>
      <c r="DY12" s="264"/>
      <c r="DZ12" s="264"/>
      <c r="EA12" s="264"/>
      <c r="EB12" s="264"/>
      <c r="EC12" s="264"/>
      <c r="ED12" s="264"/>
      <c r="EE12" s="264"/>
      <c r="EF12" s="264"/>
      <c r="EG12" s="264"/>
      <c r="EH12" s="264"/>
      <c r="EI12" s="264"/>
      <c r="EJ12" s="264"/>
      <c r="EK12" s="264"/>
      <c r="EL12" s="264"/>
      <c r="EM12" s="264"/>
      <c r="EN12" s="264"/>
      <c r="EO12" s="264"/>
      <c r="EP12" s="264"/>
      <c r="EQ12" s="264"/>
      <c r="ER12" s="264"/>
    </row>
    <row r="13" spans="1:149" ht="16.5" thickBot="1">
      <c r="A13" s="1514" t="s">
        <v>82</v>
      </c>
      <c r="B13" s="1516">
        <v>43464</v>
      </c>
      <c r="C13" s="1517" t="s">
        <v>74</v>
      </c>
      <c r="D13" s="1518"/>
      <c r="E13" s="1511">
        <v>13.866666666666667</v>
      </c>
      <c r="F13" s="1512">
        <v>280</v>
      </c>
      <c r="G13" s="1512">
        <v>3.7333333333333334</v>
      </c>
      <c r="H13" s="1512">
        <v>0</v>
      </c>
      <c r="I13" s="1512">
        <v>0</v>
      </c>
      <c r="J13" s="1512">
        <v>0</v>
      </c>
      <c r="K13" s="1512">
        <v>0</v>
      </c>
      <c r="L13" s="1512">
        <v>0.66666666666666663</v>
      </c>
      <c r="M13" s="1512">
        <v>0</v>
      </c>
      <c r="N13" s="1512">
        <v>0.26666666666666666</v>
      </c>
      <c r="O13" s="1512">
        <v>0</v>
      </c>
      <c r="P13" s="1512">
        <v>0</v>
      </c>
      <c r="Q13" s="1512">
        <v>0</v>
      </c>
      <c r="R13" s="1512">
        <v>0</v>
      </c>
      <c r="S13" s="1512">
        <v>0</v>
      </c>
      <c r="T13" s="1512">
        <v>0</v>
      </c>
      <c r="U13" s="1519">
        <f t="shared" si="0"/>
        <v>298.53333333333336</v>
      </c>
      <c r="V13" s="470">
        <f t="shared" si="1"/>
        <v>9</v>
      </c>
      <c r="W13" s="948"/>
      <c r="AA13" s="491"/>
      <c r="AB13" s="491"/>
      <c r="AC13" s="491"/>
      <c r="AD13" s="492"/>
      <c r="AE13" s="493"/>
      <c r="AF13" s="493"/>
      <c r="AG13" s="493"/>
      <c r="AH13" s="493"/>
      <c r="AJ13" s="264"/>
      <c r="AK13" s="264" t="s">
        <v>421</v>
      </c>
      <c r="AL13" s="264" t="s">
        <v>422</v>
      </c>
      <c r="AM13" s="264"/>
      <c r="AN13" s="264"/>
      <c r="AO13" s="264"/>
      <c r="AP13" s="264"/>
      <c r="AQ13" s="264"/>
      <c r="AR13" s="264"/>
      <c r="AS13" s="264"/>
      <c r="AT13" s="264"/>
      <c r="AU13" s="264"/>
      <c r="AV13" s="264"/>
      <c r="AW13" s="264"/>
      <c r="AX13" s="264"/>
      <c r="AY13" s="264"/>
      <c r="AZ13" s="264"/>
      <c r="BF13" s="264"/>
      <c r="BG13" s="264"/>
      <c r="BH13" s="264"/>
      <c r="BI13" s="264"/>
      <c r="BJ13" s="264"/>
      <c r="BK13" s="264"/>
      <c r="BL13" s="264"/>
      <c r="BM13" s="264"/>
      <c r="BN13" s="264"/>
      <c r="BO13" s="264"/>
      <c r="BP13" s="264"/>
      <c r="BQ13" s="264"/>
      <c r="BR13" s="264"/>
      <c r="BS13" s="264"/>
      <c r="BT13" s="264"/>
      <c r="BU13" s="264"/>
      <c r="BV13" s="264"/>
      <c r="BW13" s="264"/>
      <c r="BX13" s="264"/>
      <c r="BY13" s="264"/>
      <c r="BZ13" s="264"/>
      <c r="CA13" s="264"/>
      <c r="CB13" s="264"/>
      <c r="CC13" s="264"/>
      <c r="CD13" s="264"/>
      <c r="CE13" s="264"/>
      <c r="CF13" s="264"/>
      <c r="CG13" s="264"/>
      <c r="CH13" s="264"/>
      <c r="CI13" s="264"/>
      <c r="CJ13" s="264"/>
      <c r="CK13" s="264"/>
      <c r="CL13" s="264"/>
      <c r="CM13" s="264"/>
      <c r="CN13" s="264"/>
      <c r="CO13" s="264"/>
      <c r="CP13" s="264"/>
      <c r="CQ13" s="264"/>
      <c r="CR13" s="264"/>
      <c r="CS13" s="264"/>
      <c r="CT13" s="264"/>
      <c r="CU13" s="264"/>
      <c r="CV13" s="264"/>
      <c r="CW13" s="264"/>
      <c r="CX13" s="264"/>
      <c r="CY13" s="264"/>
      <c r="CZ13" s="264"/>
      <c r="DA13" s="264"/>
      <c r="DB13" s="264"/>
      <c r="DC13" s="264"/>
      <c r="DD13" s="264"/>
      <c r="DE13" s="264"/>
      <c r="DF13" s="264"/>
      <c r="DG13" s="264"/>
      <c r="DH13" s="264"/>
      <c r="DI13" s="264"/>
      <c r="DJ13" s="264"/>
      <c r="DK13" s="264"/>
      <c r="DL13" s="264"/>
      <c r="DM13" s="264"/>
      <c r="DN13" s="264"/>
      <c r="DO13" s="264"/>
      <c r="DP13" s="264"/>
      <c r="DQ13" s="264"/>
      <c r="DR13" s="264"/>
      <c r="DS13" s="264"/>
      <c r="DT13" s="264"/>
      <c r="DU13" s="264"/>
      <c r="DV13" s="264"/>
      <c r="DW13" s="264"/>
      <c r="DX13" s="264"/>
      <c r="DY13" s="264"/>
      <c r="DZ13" s="264"/>
      <c r="EA13" s="264"/>
      <c r="EB13" s="264"/>
      <c r="EC13" s="264"/>
      <c r="ED13" s="264"/>
      <c r="EE13" s="264"/>
      <c r="EF13" s="264"/>
      <c r="EG13" s="264"/>
      <c r="EH13" s="264"/>
      <c r="EI13" s="264"/>
      <c r="EJ13" s="264"/>
      <c r="EK13" s="264"/>
      <c r="EL13" s="264"/>
      <c r="EM13" s="264"/>
      <c r="EN13" s="264"/>
      <c r="EO13" s="264"/>
      <c r="EP13" s="264"/>
      <c r="EQ13" s="264"/>
      <c r="ER13" s="264"/>
    </row>
    <row r="14" spans="1:149" ht="15.75">
      <c r="A14" s="90" t="s">
        <v>86</v>
      </c>
      <c r="B14" s="1513">
        <v>43162</v>
      </c>
      <c r="C14" s="90" t="s">
        <v>211</v>
      </c>
      <c r="D14" s="713"/>
      <c r="E14" s="1511">
        <v>23.066666666666666</v>
      </c>
      <c r="F14" s="1512">
        <v>0.4</v>
      </c>
      <c r="G14" s="1512">
        <v>8.1333333333333329</v>
      </c>
      <c r="H14" s="1512">
        <v>0</v>
      </c>
      <c r="I14" s="1512">
        <v>0</v>
      </c>
      <c r="J14" s="1512">
        <v>0.13333333333333333</v>
      </c>
      <c r="K14" s="1512">
        <v>0.93333333333333335</v>
      </c>
      <c r="L14" s="1512">
        <v>0</v>
      </c>
      <c r="M14" s="1512">
        <v>0</v>
      </c>
      <c r="N14" s="1512">
        <v>0</v>
      </c>
      <c r="O14" s="1512">
        <v>0</v>
      </c>
      <c r="P14" s="1512">
        <v>0</v>
      </c>
      <c r="Q14" s="709">
        <v>0</v>
      </c>
      <c r="R14" s="709">
        <v>0</v>
      </c>
      <c r="S14" s="709">
        <v>0</v>
      </c>
      <c r="T14" s="709">
        <v>0</v>
      </c>
      <c r="U14" s="1492">
        <f t="shared" si="0"/>
        <v>32.666666666666664</v>
      </c>
      <c r="V14" s="470">
        <f t="shared" si="1"/>
        <v>10</v>
      </c>
      <c r="W14" s="948">
        <v>2</v>
      </c>
      <c r="AJ14" s="264"/>
      <c r="AK14" s="264"/>
      <c r="AL14" s="264" t="s">
        <v>423</v>
      </c>
      <c r="AM14" s="264"/>
      <c r="AN14" s="264"/>
      <c r="AO14" s="264"/>
      <c r="AP14" s="264"/>
      <c r="AQ14" s="264"/>
      <c r="AR14" s="264"/>
      <c r="AS14" s="264"/>
      <c r="AT14" s="264"/>
      <c r="AU14" s="264"/>
      <c r="AV14" s="264"/>
      <c r="AW14" s="264"/>
      <c r="AX14" s="264"/>
      <c r="AY14" s="264"/>
      <c r="AZ14" s="264"/>
      <c r="BF14" s="264"/>
      <c r="BG14" s="264"/>
      <c r="BH14" s="264"/>
      <c r="BI14" s="264"/>
      <c r="BJ14" s="264"/>
      <c r="BK14" s="264"/>
      <c r="BL14" s="264"/>
      <c r="BM14" s="264"/>
      <c r="BN14" s="264"/>
      <c r="BO14" s="264"/>
      <c r="BP14" s="264"/>
      <c r="BQ14" s="264"/>
      <c r="BR14" s="264"/>
      <c r="BS14" s="264"/>
      <c r="BT14" s="264"/>
      <c r="BU14" s="264"/>
      <c r="BV14" s="264"/>
      <c r="BW14" s="264"/>
      <c r="BX14" s="264"/>
      <c r="BY14" s="264"/>
      <c r="BZ14" s="264"/>
      <c r="CA14" s="264"/>
      <c r="CB14" s="264"/>
      <c r="CC14" s="264"/>
      <c r="CD14" s="264"/>
      <c r="CE14" s="264"/>
      <c r="CF14" s="264"/>
      <c r="CG14" s="264"/>
      <c r="CH14" s="264"/>
      <c r="CI14" s="264"/>
      <c r="CJ14" s="264"/>
      <c r="CK14" s="264"/>
      <c r="CL14" s="264"/>
      <c r="CM14" s="264"/>
      <c r="CN14" s="264"/>
      <c r="CO14" s="264"/>
      <c r="CP14" s="264"/>
      <c r="CQ14" s="264"/>
      <c r="CR14" s="264"/>
      <c r="CS14" s="264"/>
      <c r="CT14" s="264"/>
      <c r="CU14" s="264"/>
      <c r="CV14" s="264"/>
      <c r="CW14" s="264"/>
      <c r="CX14" s="264"/>
      <c r="CY14" s="264"/>
      <c r="CZ14" s="264"/>
      <c r="DA14" s="264"/>
      <c r="DB14" s="264"/>
      <c r="DC14" s="264"/>
      <c r="DD14" s="264"/>
      <c r="DE14" s="264"/>
      <c r="DF14" s="264"/>
      <c r="DG14" s="264"/>
      <c r="DH14" s="264"/>
      <c r="DI14" s="264"/>
      <c r="DJ14" s="264"/>
      <c r="DK14" s="264"/>
      <c r="DL14" s="264"/>
      <c r="DM14" s="264"/>
      <c r="DN14" s="264"/>
      <c r="DO14" s="264"/>
      <c r="DP14" s="264"/>
      <c r="DQ14" s="264"/>
      <c r="DR14" s="264"/>
      <c r="DS14" s="264"/>
      <c r="DT14" s="264"/>
      <c r="DU14" s="264"/>
      <c r="DV14" s="264"/>
      <c r="DW14" s="264"/>
      <c r="DX14" s="264"/>
      <c r="DY14" s="264"/>
      <c r="DZ14" s="264"/>
      <c r="EA14" s="264"/>
      <c r="EB14" s="264"/>
      <c r="EC14" s="264"/>
      <c r="ED14" s="264"/>
      <c r="EE14" s="264"/>
      <c r="EF14" s="264"/>
      <c r="EG14" s="264"/>
      <c r="EH14" s="264"/>
      <c r="EI14" s="264"/>
      <c r="EJ14" s="264"/>
      <c r="EK14" s="264"/>
      <c r="EL14" s="264"/>
      <c r="EM14" s="264"/>
      <c r="EN14" s="264"/>
      <c r="EO14" s="264"/>
      <c r="EP14" s="264"/>
      <c r="EQ14" s="264"/>
      <c r="ER14" s="264"/>
    </row>
    <row r="15" spans="1:149" ht="15.75">
      <c r="A15" s="90" t="s">
        <v>86</v>
      </c>
      <c r="B15" s="1513">
        <v>43196</v>
      </c>
      <c r="C15" s="90" t="s">
        <v>211</v>
      </c>
      <c r="D15" s="384"/>
      <c r="E15" s="1511">
        <v>8.9333333333333336</v>
      </c>
      <c r="F15" s="1512">
        <v>0</v>
      </c>
      <c r="G15" s="1512">
        <v>0</v>
      </c>
      <c r="H15" s="1512">
        <v>0</v>
      </c>
      <c r="I15" s="1512">
        <v>0</v>
      </c>
      <c r="J15" s="1512">
        <v>0</v>
      </c>
      <c r="K15" s="1512">
        <v>0</v>
      </c>
      <c r="L15" s="1512">
        <v>0</v>
      </c>
      <c r="M15" s="1512">
        <v>0</v>
      </c>
      <c r="N15" s="1512">
        <v>0</v>
      </c>
      <c r="O15" s="1512">
        <v>0</v>
      </c>
      <c r="P15" s="1512">
        <v>0</v>
      </c>
      <c r="Q15" s="709">
        <v>0</v>
      </c>
      <c r="R15" s="709">
        <v>0</v>
      </c>
      <c r="S15" s="709">
        <v>0</v>
      </c>
      <c r="T15" s="709">
        <v>0</v>
      </c>
      <c r="U15" s="1492">
        <f t="shared" si="0"/>
        <v>8.9333333333333336</v>
      </c>
      <c r="V15" s="470">
        <f t="shared" si="1"/>
        <v>11</v>
      </c>
      <c r="W15" s="948"/>
      <c r="AJ15" s="264"/>
      <c r="AK15" s="264"/>
      <c r="AL15" s="264" t="s">
        <v>424</v>
      </c>
      <c r="AM15" s="264"/>
      <c r="AN15" s="264"/>
      <c r="AO15" s="264"/>
      <c r="AP15" s="264"/>
      <c r="AQ15" s="264"/>
      <c r="AR15" s="264"/>
      <c r="AS15" s="264"/>
      <c r="AT15" s="264"/>
      <c r="AU15" s="264"/>
      <c r="AV15" s="264"/>
      <c r="AW15" s="264"/>
      <c r="AX15" s="264"/>
      <c r="AY15" s="264"/>
      <c r="AZ15" s="264"/>
      <c r="BF15" s="264"/>
      <c r="BG15" s="264"/>
      <c r="BH15" s="264"/>
      <c r="BI15" s="264"/>
      <c r="BJ15" s="264"/>
      <c r="BK15" s="264"/>
      <c r="BL15" s="264"/>
      <c r="BM15" s="264"/>
      <c r="BN15" s="264"/>
      <c r="BO15" s="264"/>
      <c r="BP15" s="264"/>
      <c r="BQ15" s="264"/>
      <c r="BR15" s="264"/>
      <c r="BS15" s="264"/>
      <c r="BT15" s="264"/>
      <c r="BU15" s="264"/>
      <c r="BV15" s="264"/>
      <c r="BW15" s="264"/>
      <c r="BX15" s="264"/>
      <c r="BY15" s="264"/>
      <c r="BZ15" s="264"/>
      <c r="CA15" s="264"/>
      <c r="CB15" s="264"/>
      <c r="CC15" s="264"/>
      <c r="CD15" s="264"/>
      <c r="CE15" s="264"/>
      <c r="CF15" s="264"/>
      <c r="CG15" s="264"/>
      <c r="CH15" s="264"/>
      <c r="CI15" s="264"/>
      <c r="CJ15" s="264"/>
      <c r="CK15" s="264"/>
      <c r="CL15" s="264"/>
      <c r="CM15" s="264"/>
      <c r="CN15" s="264"/>
      <c r="CO15" s="264"/>
      <c r="CP15" s="264"/>
      <c r="CQ15" s="264"/>
      <c r="CR15" s="264"/>
      <c r="CS15" s="264"/>
      <c r="CT15" s="264"/>
      <c r="CU15" s="264"/>
      <c r="CV15" s="264"/>
      <c r="CW15" s="264"/>
      <c r="CX15" s="264"/>
      <c r="CY15" s="264"/>
      <c r="CZ15" s="264"/>
      <c r="DA15" s="264"/>
      <c r="DB15" s="264"/>
      <c r="DC15" s="264"/>
      <c r="DD15" s="264"/>
      <c r="DE15" s="264"/>
      <c r="DF15" s="264"/>
      <c r="DG15" s="264"/>
      <c r="DH15" s="264"/>
      <c r="DI15" s="264"/>
      <c r="DJ15" s="264"/>
      <c r="DK15" s="264"/>
      <c r="DL15" s="264"/>
      <c r="DM15" s="264"/>
      <c r="DN15" s="264"/>
      <c r="DO15" s="264"/>
      <c r="DP15" s="264"/>
      <c r="DQ15" s="264"/>
      <c r="DR15" s="264"/>
      <c r="DS15" s="264"/>
      <c r="DT15" s="264"/>
      <c r="DU15" s="264"/>
      <c r="DV15" s="264"/>
      <c r="DW15" s="264"/>
      <c r="DX15" s="264"/>
      <c r="DY15" s="264"/>
      <c r="DZ15" s="264"/>
      <c r="EA15" s="264"/>
      <c r="EB15" s="264"/>
      <c r="EC15" s="264"/>
      <c r="ED15" s="264"/>
      <c r="EE15" s="264"/>
      <c r="EF15" s="264"/>
      <c r="EG15" s="264"/>
      <c r="EH15" s="264"/>
      <c r="EI15" s="264"/>
      <c r="EJ15" s="264"/>
      <c r="EK15" s="264"/>
      <c r="EL15" s="264"/>
      <c r="EM15" s="264"/>
      <c r="EN15" s="264"/>
      <c r="EO15" s="264"/>
      <c r="EP15" s="264"/>
      <c r="EQ15" s="264"/>
      <c r="ER15" s="264"/>
    </row>
    <row r="16" spans="1:149" ht="15.75">
      <c r="A16" s="90" t="s">
        <v>86</v>
      </c>
      <c r="B16" s="1513">
        <v>43228</v>
      </c>
      <c r="C16" s="90" t="s">
        <v>211</v>
      </c>
      <c r="D16" s="713"/>
      <c r="E16" s="1511">
        <v>2</v>
      </c>
      <c r="F16" s="1512">
        <v>57.466666666666669</v>
      </c>
      <c r="G16" s="1512">
        <v>6.8</v>
      </c>
      <c r="H16" s="1512">
        <v>0</v>
      </c>
      <c r="I16" s="1512">
        <v>0</v>
      </c>
      <c r="J16" s="1512">
        <v>0</v>
      </c>
      <c r="K16" s="1512">
        <v>0</v>
      </c>
      <c r="L16" s="1512">
        <v>0</v>
      </c>
      <c r="M16" s="1512">
        <v>0</v>
      </c>
      <c r="N16" s="1512">
        <v>0</v>
      </c>
      <c r="O16" s="1512">
        <v>0</v>
      </c>
      <c r="P16" s="1512">
        <v>0</v>
      </c>
      <c r="Q16" s="709">
        <v>0</v>
      </c>
      <c r="R16" s="709">
        <v>0</v>
      </c>
      <c r="S16" s="709">
        <v>0</v>
      </c>
      <c r="T16" s="709">
        <v>0</v>
      </c>
      <c r="U16" s="1492">
        <f t="shared" si="0"/>
        <v>66.266666666666666</v>
      </c>
      <c r="V16" s="470">
        <f t="shared" si="1"/>
        <v>12</v>
      </c>
      <c r="W16" s="948"/>
      <c r="AJ16" s="264"/>
      <c r="AK16" s="264"/>
      <c r="AL16" s="264"/>
      <c r="AM16" s="264"/>
      <c r="AN16" s="264"/>
      <c r="AO16" s="264"/>
      <c r="AP16" s="264"/>
      <c r="AQ16" s="264"/>
      <c r="AR16" s="264"/>
      <c r="AY16" s="264"/>
      <c r="AZ16" s="264"/>
      <c r="BF16" s="264"/>
      <c r="BG16" s="264"/>
      <c r="BH16" s="264"/>
      <c r="BI16" s="264"/>
      <c r="BJ16" s="264"/>
      <c r="BK16" s="264"/>
      <c r="BL16" s="264"/>
      <c r="BM16" s="264"/>
      <c r="BN16" s="264"/>
      <c r="BO16" s="264"/>
      <c r="BP16" s="264"/>
      <c r="BQ16" s="264"/>
      <c r="BR16" s="264"/>
      <c r="BS16" s="264"/>
      <c r="BT16" s="264"/>
      <c r="BU16" s="264"/>
      <c r="BV16" s="264"/>
      <c r="BW16" s="264"/>
      <c r="BX16" s="264"/>
      <c r="BY16" s="264"/>
      <c r="BZ16" s="264"/>
      <c r="CA16" s="264"/>
      <c r="CB16" s="264"/>
      <c r="CC16" s="264"/>
      <c r="CD16" s="264"/>
      <c r="CE16" s="264"/>
      <c r="CF16" s="264"/>
      <c r="CG16" s="264"/>
      <c r="CH16" s="264"/>
      <c r="CI16" s="264"/>
      <c r="CJ16" s="264"/>
      <c r="CK16" s="264"/>
      <c r="CL16" s="264"/>
      <c r="CM16" s="264"/>
      <c r="CN16" s="264"/>
      <c r="CO16" s="264"/>
      <c r="CP16" s="264"/>
      <c r="CQ16" s="264"/>
      <c r="CR16" s="264"/>
      <c r="CS16" s="264"/>
      <c r="CT16" s="264"/>
      <c r="CU16" s="264"/>
      <c r="CV16" s="264"/>
      <c r="CW16" s="264"/>
      <c r="CX16" s="264"/>
      <c r="CY16" s="264"/>
      <c r="CZ16" s="264"/>
      <c r="DA16" s="264"/>
      <c r="DB16" s="264"/>
      <c r="DC16" s="264"/>
      <c r="DD16" s="264"/>
      <c r="DE16" s="264"/>
      <c r="DF16" s="264"/>
      <c r="DG16" s="264"/>
      <c r="DH16" s="264"/>
      <c r="DI16" s="264"/>
      <c r="DJ16" s="264"/>
      <c r="DK16" s="264"/>
      <c r="DL16" s="264"/>
      <c r="DM16" s="264"/>
      <c r="DN16" s="264"/>
      <c r="DO16" s="264"/>
      <c r="DP16" s="264"/>
      <c r="DQ16" s="264"/>
      <c r="DR16" s="264"/>
      <c r="DS16" s="264"/>
      <c r="DT16" s="264"/>
      <c r="DU16" s="264"/>
      <c r="DV16" s="264"/>
      <c r="DW16" s="264"/>
      <c r="DX16" s="264"/>
      <c r="DY16" s="264"/>
      <c r="DZ16" s="264"/>
      <c r="EA16" s="264"/>
      <c r="EB16" s="264"/>
      <c r="EC16" s="264"/>
      <c r="ED16" s="264"/>
      <c r="EE16" s="264"/>
      <c r="EF16" s="264"/>
      <c r="EG16" s="264"/>
      <c r="EH16" s="264"/>
      <c r="EI16" s="264"/>
      <c r="EJ16" s="264"/>
      <c r="EK16" s="264"/>
      <c r="EL16" s="264"/>
      <c r="EM16" s="264"/>
      <c r="EN16" s="264"/>
      <c r="EO16" s="264"/>
      <c r="EP16" s="264"/>
      <c r="EQ16" s="264"/>
      <c r="ER16" s="264"/>
    </row>
    <row r="17" spans="1:148" ht="15.75">
      <c r="A17" s="90" t="s">
        <v>86</v>
      </c>
      <c r="B17" s="1513">
        <v>43229</v>
      </c>
      <c r="C17" s="90" t="s">
        <v>211</v>
      </c>
      <c r="D17" s="713"/>
      <c r="E17" s="1511">
        <v>52.4</v>
      </c>
      <c r="F17" s="1512">
        <v>0.4</v>
      </c>
      <c r="G17" s="1512">
        <v>31.733333333333334</v>
      </c>
      <c r="H17" s="1512">
        <v>0</v>
      </c>
      <c r="I17" s="1512">
        <v>0</v>
      </c>
      <c r="J17" s="1512">
        <v>0</v>
      </c>
      <c r="K17" s="1512">
        <v>1.6</v>
      </c>
      <c r="L17" s="1512">
        <v>0</v>
      </c>
      <c r="M17" s="1512">
        <v>0</v>
      </c>
      <c r="N17" s="1512">
        <v>0</v>
      </c>
      <c r="O17" s="1512">
        <v>0</v>
      </c>
      <c r="P17" s="1512">
        <v>0</v>
      </c>
      <c r="Q17" s="709">
        <v>0</v>
      </c>
      <c r="R17" s="709">
        <v>0</v>
      </c>
      <c r="S17" s="709">
        <v>0</v>
      </c>
      <c r="T17" s="709">
        <v>0</v>
      </c>
      <c r="U17" s="1492">
        <f t="shared" si="0"/>
        <v>86.133333333333326</v>
      </c>
      <c r="V17" s="470">
        <f t="shared" si="1"/>
        <v>13</v>
      </c>
      <c r="W17" s="948"/>
      <c r="AJ17" s="264"/>
      <c r="AK17" s="264" t="s">
        <v>425</v>
      </c>
      <c r="AL17" s="264"/>
      <c r="AM17" s="264"/>
      <c r="AN17" s="264"/>
      <c r="AO17" s="264"/>
      <c r="AP17" s="264"/>
      <c r="AQ17" s="264"/>
      <c r="AR17" s="264"/>
      <c r="AY17" s="264"/>
      <c r="AZ17" s="264"/>
      <c r="BF17" s="264"/>
      <c r="BG17" s="264"/>
      <c r="BH17" s="264"/>
      <c r="BI17" s="264"/>
      <c r="BJ17" s="264"/>
      <c r="BK17" s="264"/>
      <c r="BL17" s="264"/>
      <c r="BM17" s="264"/>
      <c r="BN17" s="264"/>
      <c r="BO17" s="264"/>
      <c r="BP17" s="264"/>
      <c r="BQ17" s="264"/>
      <c r="BR17" s="264"/>
      <c r="BS17" s="264"/>
      <c r="BT17" s="264"/>
      <c r="BU17" s="264"/>
      <c r="BV17" s="264"/>
      <c r="BW17" s="264"/>
      <c r="BX17" s="264"/>
      <c r="BY17" s="264"/>
      <c r="BZ17" s="264"/>
      <c r="CA17" s="264"/>
      <c r="CB17" s="264"/>
      <c r="CC17" s="264"/>
      <c r="CD17" s="264"/>
      <c r="CE17" s="264"/>
      <c r="CF17" s="264"/>
      <c r="CG17" s="264"/>
      <c r="CH17" s="264"/>
      <c r="CI17" s="264"/>
      <c r="CJ17" s="264"/>
      <c r="CK17" s="264"/>
      <c r="CL17" s="264"/>
      <c r="CM17" s="264"/>
      <c r="CN17" s="264"/>
      <c r="CO17" s="264"/>
      <c r="CP17" s="264"/>
      <c r="CQ17" s="264"/>
      <c r="CR17" s="264"/>
      <c r="CS17" s="264"/>
      <c r="CT17" s="264"/>
      <c r="CU17" s="264"/>
      <c r="CV17" s="264"/>
      <c r="CW17" s="264"/>
      <c r="CX17" s="264"/>
      <c r="CY17" s="264"/>
      <c r="CZ17" s="264"/>
      <c r="DA17" s="264"/>
      <c r="DB17" s="264"/>
      <c r="DC17" s="264"/>
      <c r="DD17" s="264"/>
      <c r="DE17" s="264"/>
      <c r="DF17" s="264"/>
      <c r="DG17" s="264"/>
      <c r="DH17" s="264"/>
      <c r="DI17" s="264"/>
      <c r="DJ17" s="264"/>
      <c r="DK17" s="264"/>
      <c r="DL17" s="264"/>
      <c r="DM17" s="264"/>
      <c r="DN17" s="264"/>
      <c r="DO17" s="264"/>
      <c r="DP17" s="264"/>
      <c r="DQ17" s="264"/>
      <c r="DR17" s="264"/>
      <c r="DS17" s="264"/>
      <c r="DT17" s="264"/>
      <c r="DU17" s="264"/>
      <c r="DV17" s="264"/>
      <c r="DW17" s="264"/>
      <c r="DX17" s="264"/>
      <c r="DY17" s="264"/>
      <c r="DZ17" s="264"/>
      <c r="EA17" s="264"/>
      <c r="EB17" s="264"/>
      <c r="EC17" s="264"/>
      <c r="ED17" s="264"/>
      <c r="EE17" s="264"/>
      <c r="EF17" s="264"/>
      <c r="EG17" s="264"/>
      <c r="EH17" s="264"/>
      <c r="EI17" s="264"/>
      <c r="EJ17" s="264"/>
      <c r="EK17" s="264"/>
      <c r="EL17" s="264"/>
      <c r="EM17" s="264"/>
      <c r="EN17" s="264"/>
      <c r="EO17" s="264"/>
      <c r="EP17" s="264"/>
      <c r="EQ17" s="264"/>
      <c r="ER17" s="264"/>
    </row>
    <row r="18" spans="1:148" ht="15.75">
      <c r="A18" s="90" t="s">
        <v>73</v>
      </c>
      <c r="B18" s="707">
        <v>43107</v>
      </c>
      <c r="C18" s="90" t="s">
        <v>211</v>
      </c>
      <c r="D18" s="713"/>
      <c r="E18" s="1511">
        <v>0</v>
      </c>
      <c r="F18" s="1512">
        <v>70.266666666666666</v>
      </c>
      <c r="G18" s="1512">
        <v>0</v>
      </c>
      <c r="H18" s="1512">
        <v>0</v>
      </c>
      <c r="I18" s="1512">
        <v>0</v>
      </c>
      <c r="J18" s="1512">
        <v>0</v>
      </c>
      <c r="K18" s="1512">
        <v>0.4</v>
      </c>
      <c r="L18" s="1512">
        <v>0</v>
      </c>
      <c r="M18" s="1512">
        <v>0</v>
      </c>
      <c r="N18" s="1512">
        <v>0.13333333333333333</v>
      </c>
      <c r="O18" s="1512">
        <v>0</v>
      </c>
      <c r="P18" s="1512">
        <v>0</v>
      </c>
      <c r="Q18" s="709">
        <v>0</v>
      </c>
      <c r="R18" s="709">
        <v>0</v>
      </c>
      <c r="S18" s="709">
        <v>0</v>
      </c>
      <c r="T18" s="709">
        <v>0.13333333333333333</v>
      </c>
      <c r="U18" s="1492">
        <f t="shared" si="0"/>
        <v>70.933333333333351</v>
      </c>
      <c r="V18" s="470">
        <f t="shared" si="1"/>
        <v>14</v>
      </c>
      <c r="W18" s="948">
        <v>3</v>
      </c>
      <c r="AJ18" s="264"/>
      <c r="AK18" s="264" t="s">
        <v>426</v>
      </c>
      <c r="AL18" s="264"/>
      <c r="AM18" s="264"/>
      <c r="AN18" s="264"/>
      <c r="AO18" s="264"/>
      <c r="AP18" s="264"/>
      <c r="AQ18" s="264"/>
      <c r="AR18" s="264"/>
      <c r="AY18" s="264"/>
      <c r="AZ18" s="264"/>
      <c r="BF18" s="264"/>
      <c r="BG18" s="264"/>
      <c r="BH18" s="264"/>
      <c r="BI18" s="264"/>
      <c r="BJ18" s="264"/>
      <c r="BK18" s="264"/>
      <c r="BL18" s="264"/>
      <c r="BM18" s="264"/>
      <c r="BN18" s="264"/>
      <c r="BO18" s="264"/>
      <c r="BP18" s="264"/>
      <c r="BQ18" s="264"/>
      <c r="BR18" s="264"/>
      <c r="BS18" s="264"/>
      <c r="BT18" s="264"/>
      <c r="BU18" s="264"/>
      <c r="BV18" s="264"/>
      <c r="BW18" s="264"/>
      <c r="BX18" s="264"/>
      <c r="BY18" s="264"/>
      <c r="BZ18" s="264"/>
      <c r="CA18" s="264"/>
      <c r="CB18" s="264"/>
      <c r="CC18" s="264"/>
      <c r="CD18" s="264"/>
      <c r="CE18" s="264"/>
      <c r="CF18" s="264"/>
      <c r="CG18" s="264"/>
      <c r="CH18" s="264"/>
      <c r="CI18" s="264"/>
      <c r="CJ18" s="264"/>
      <c r="CK18" s="264"/>
      <c r="CL18" s="264"/>
      <c r="CM18" s="264"/>
      <c r="CN18" s="264"/>
      <c r="CO18" s="264"/>
      <c r="CP18" s="264"/>
      <c r="CQ18" s="264"/>
      <c r="CR18" s="264"/>
      <c r="CS18" s="264"/>
      <c r="CT18" s="264"/>
      <c r="CU18" s="264"/>
      <c r="CV18" s="264"/>
      <c r="CW18" s="264"/>
      <c r="CX18" s="264"/>
      <c r="CY18" s="264"/>
      <c r="CZ18" s="264"/>
      <c r="DA18" s="264"/>
      <c r="DB18" s="264"/>
      <c r="DC18" s="264"/>
      <c r="DD18" s="264"/>
      <c r="DE18" s="264"/>
      <c r="DF18" s="264"/>
      <c r="DG18" s="264"/>
      <c r="DH18" s="264"/>
      <c r="DI18" s="264"/>
      <c r="DJ18" s="264"/>
      <c r="DK18" s="264"/>
      <c r="DL18" s="264"/>
      <c r="DM18" s="264"/>
      <c r="DN18" s="264"/>
      <c r="DO18" s="264"/>
      <c r="DP18" s="264"/>
      <c r="DQ18" s="264"/>
      <c r="DR18" s="264"/>
      <c r="DS18" s="264"/>
      <c r="DT18" s="264"/>
      <c r="DU18" s="264"/>
      <c r="DV18" s="264"/>
      <c r="DW18" s="264"/>
      <c r="DX18" s="264"/>
      <c r="DY18" s="264"/>
      <c r="DZ18" s="264"/>
      <c r="EA18" s="264"/>
      <c r="EB18" s="264"/>
      <c r="EC18" s="264"/>
      <c r="ED18" s="264"/>
      <c r="EE18" s="264"/>
      <c r="EF18" s="264"/>
      <c r="EG18" s="264"/>
      <c r="EH18" s="264"/>
      <c r="EI18" s="264"/>
      <c r="EJ18" s="264"/>
      <c r="EK18" s="264"/>
      <c r="EL18" s="264"/>
      <c r="EM18" s="264"/>
      <c r="EN18" s="264"/>
      <c r="EO18" s="264"/>
      <c r="EP18" s="264"/>
      <c r="EQ18" s="264"/>
      <c r="ER18" s="264"/>
    </row>
    <row r="19" spans="1:148" ht="15.75">
      <c r="A19" s="90" t="s">
        <v>73</v>
      </c>
      <c r="B19" s="707">
        <v>43134</v>
      </c>
      <c r="C19" s="90" t="s">
        <v>211</v>
      </c>
      <c r="D19" s="384"/>
      <c r="E19" s="1511">
        <v>0.4</v>
      </c>
      <c r="F19" s="1512">
        <v>111.33333333333333</v>
      </c>
      <c r="G19" s="1512">
        <v>0</v>
      </c>
      <c r="H19" s="1512">
        <v>0</v>
      </c>
      <c r="I19" s="1512">
        <v>0</v>
      </c>
      <c r="J19" s="1512">
        <v>0</v>
      </c>
      <c r="K19" s="1512">
        <v>0</v>
      </c>
      <c r="L19" s="1512">
        <v>0</v>
      </c>
      <c r="M19" s="1512">
        <v>0</v>
      </c>
      <c r="N19" s="1512">
        <v>0</v>
      </c>
      <c r="O19" s="1512">
        <v>0</v>
      </c>
      <c r="P19" s="1512">
        <v>0</v>
      </c>
      <c r="Q19" s="709">
        <v>0</v>
      </c>
      <c r="R19" s="709">
        <v>0</v>
      </c>
      <c r="S19" s="709">
        <v>0</v>
      </c>
      <c r="T19" s="709">
        <v>0</v>
      </c>
      <c r="U19" s="1492">
        <f t="shared" si="0"/>
        <v>111.73333333333333</v>
      </c>
      <c r="V19" s="470">
        <f t="shared" si="1"/>
        <v>15</v>
      </c>
      <c r="W19" s="948"/>
      <c r="AJ19" s="264"/>
      <c r="AK19" s="264"/>
      <c r="AL19" s="264"/>
      <c r="AM19" s="264"/>
      <c r="AN19" s="264"/>
      <c r="AO19" s="264"/>
      <c r="AP19" s="264"/>
      <c r="AQ19" s="264"/>
      <c r="AR19" s="264"/>
      <c r="AY19" s="264"/>
      <c r="AZ19" s="264"/>
      <c r="BF19" s="264"/>
      <c r="BG19" s="264"/>
      <c r="BH19" s="264"/>
      <c r="BI19" s="264"/>
      <c r="BJ19" s="264"/>
      <c r="BK19" s="264"/>
      <c r="BL19" s="264"/>
      <c r="BM19" s="264"/>
      <c r="BN19" s="264"/>
      <c r="BO19" s="264"/>
      <c r="BP19" s="264"/>
      <c r="BQ19" s="264"/>
      <c r="BR19" s="264"/>
      <c r="BS19" s="264"/>
      <c r="BT19" s="264"/>
      <c r="BU19" s="264"/>
      <c r="BV19" s="264"/>
      <c r="BW19" s="264"/>
      <c r="BX19" s="264"/>
      <c r="BY19" s="264"/>
      <c r="BZ19" s="264"/>
      <c r="CA19" s="264"/>
      <c r="CB19" s="264"/>
      <c r="CC19" s="264"/>
      <c r="CD19" s="264"/>
      <c r="CE19" s="264"/>
      <c r="CF19" s="264"/>
      <c r="CG19" s="264"/>
      <c r="CH19" s="264"/>
      <c r="CI19" s="264"/>
      <c r="CJ19" s="264"/>
      <c r="CK19" s="264"/>
      <c r="CL19" s="264"/>
      <c r="CM19" s="264"/>
      <c r="CN19" s="264"/>
      <c r="CO19" s="264"/>
      <c r="CP19" s="264"/>
      <c r="CQ19" s="264"/>
      <c r="CR19" s="264"/>
      <c r="CS19" s="264"/>
      <c r="CT19" s="264"/>
      <c r="CU19" s="264"/>
      <c r="CV19" s="264"/>
      <c r="CW19" s="264"/>
      <c r="CX19" s="264"/>
      <c r="CY19" s="264"/>
      <c r="CZ19" s="264"/>
      <c r="DA19" s="264"/>
      <c r="DB19" s="264"/>
      <c r="DC19" s="264"/>
      <c r="DD19" s="264"/>
      <c r="DE19" s="264"/>
      <c r="DF19" s="264"/>
      <c r="DG19" s="264"/>
      <c r="DH19" s="264"/>
      <c r="DI19" s="264"/>
      <c r="DJ19" s="264"/>
      <c r="DK19" s="264"/>
      <c r="DL19" s="264"/>
      <c r="DM19" s="264"/>
      <c r="DN19" s="264"/>
      <c r="DO19" s="264"/>
      <c r="DP19" s="264"/>
      <c r="DQ19" s="264"/>
      <c r="DR19" s="264"/>
      <c r="DS19" s="264"/>
      <c r="DT19" s="264"/>
      <c r="DU19" s="264"/>
      <c r="DV19" s="264"/>
      <c r="DW19" s="264"/>
      <c r="DX19" s="264"/>
      <c r="DY19" s="264"/>
      <c r="DZ19" s="264"/>
      <c r="EA19" s="264"/>
      <c r="EB19" s="264"/>
      <c r="EC19" s="264"/>
      <c r="ED19" s="264"/>
      <c r="EE19" s="264"/>
      <c r="EF19" s="264"/>
      <c r="EG19" s="264"/>
      <c r="EH19" s="264"/>
      <c r="EI19" s="264"/>
      <c r="EJ19" s="264"/>
      <c r="EK19" s="264"/>
      <c r="EL19" s="264"/>
      <c r="EM19" s="264"/>
      <c r="EN19" s="264"/>
      <c r="EO19" s="264"/>
      <c r="EP19" s="264"/>
      <c r="EQ19" s="264"/>
      <c r="ER19" s="264"/>
    </row>
    <row r="20" spans="1:148" ht="15.75">
      <c r="A20" s="90" t="s">
        <v>73</v>
      </c>
      <c r="B20" s="1513">
        <v>43147</v>
      </c>
      <c r="C20" s="90" t="s">
        <v>211</v>
      </c>
      <c r="D20" s="713"/>
      <c r="E20" s="1511">
        <v>0</v>
      </c>
      <c r="F20" s="1512">
        <v>578.66666666666663</v>
      </c>
      <c r="G20" s="1512">
        <v>0.8</v>
      </c>
      <c r="H20" s="1512">
        <v>0</v>
      </c>
      <c r="I20" s="1512">
        <v>0</v>
      </c>
      <c r="J20" s="1512">
        <v>0</v>
      </c>
      <c r="K20" s="1512">
        <v>0.4</v>
      </c>
      <c r="L20" s="1512">
        <v>0.13333333333333333</v>
      </c>
      <c r="M20" s="1512">
        <v>0</v>
      </c>
      <c r="N20" s="1512">
        <v>0</v>
      </c>
      <c r="O20" s="1512">
        <v>0</v>
      </c>
      <c r="P20" s="1512">
        <v>0</v>
      </c>
      <c r="Q20" s="709">
        <v>0</v>
      </c>
      <c r="R20" s="709">
        <v>0</v>
      </c>
      <c r="S20" s="709">
        <v>0</v>
      </c>
      <c r="T20" s="709">
        <v>0</v>
      </c>
      <c r="U20" s="1492">
        <f t="shared" si="0"/>
        <v>579.99999999999989</v>
      </c>
      <c r="V20" s="470">
        <f t="shared" si="1"/>
        <v>16</v>
      </c>
      <c r="W20" s="948"/>
      <c r="AJ20" s="264"/>
      <c r="AK20" s="264" t="s">
        <v>427</v>
      </c>
      <c r="AL20" s="264"/>
      <c r="AM20" s="264"/>
      <c r="AN20" s="264"/>
      <c r="AO20" s="264"/>
      <c r="AP20" s="264"/>
      <c r="AQ20" s="264"/>
      <c r="AR20" s="264"/>
      <c r="AY20" s="264"/>
      <c r="AZ20" s="264"/>
      <c r="BF20" s="264"/>
      <c r="BG20" s="264"/>
      <c r="BH20" s="264"/>
      <c r="BI20" s="264"/>
      <c r="BJ20" s="264"/>
      <c r="BK20" s="264"/>
      <c r="BL20" s="264"/>
      <c r="BM20" s="264"/>
      <c r="BN20" s="264"/>
      <c r="BO20" s="264"/>
      <c r="BP20" s="264"/>
      <c r="BQ20" s="264"/>
      <c r="BR20" s="264"/>
      <c r="BS20" s="264"/>
      <c r="BT20" s="264"/>
      <c r="BU20" s="264"/>
      <c r="BV20" s="264"/>
      <c r="BW20" s="264"/>
      <c r="BX20" s="264"/>
      <c r="BY20" s="264"/>
      <c r="BZ20" s="264"/>
      <c r="CA20" s="264"/>
      <c r="CB20" s="264"/>
      <c r="CC20" s="264"/>
      <c r="CD20" s="264"/>
      <c r="CE20" s="264"/>
      <c r="CF20" s="264"/>
      <c r="CG20" s="264"/>
      <c r="CH20" s="264"/>
      <c r="CI20" s="264"/>
      <c r="CJ20" s="264"/>
      <c r="CK20" s="264"/>
      <c r="CL20" s="264"/>
      <c r="CM20" s="264"/>
      <c r="CN20" s="264"/>
      <c r="CO20" s="264"/>
      <c r="CP20" s="264"/>
      <c r="CQ20" s="264"/>
      <c r="CR20" s="264"/>
      <c r="CS20" s="264"/>
      <c r="CT20" s="264"/>
      <c r="CU20" s="264"/>
      <c r="CV20" s="264"/>
      <c r="CW20" s="264"/>
      <c r="CX20" s="264"/>
      <c r="CY20" s="264"/>
      <c r="CZ20" s="264"/>
      <c r="DA20" s="264"/>
      <c r="DB20" s="264"/>
      <c r="DC20" s="264"/>
      <c r="DD20" s="264"/>
      <c r="DE20" s="264"/>
      <c r="DF20" s="264"/>
      <c r="DG20" s="264"/>
      <c r="DH20" s="264"/>
      <c r="DI20" s="264"/>
      <c r="DJ20" s="264"/>
      <c r="DK20" s="264"/>
      <c r="DL20" s="264"/>
      <c r="DM20" s="264"/>
      <c r="DN20" s="264"/>
      <c r="DO20" s="264"/>
      <c r="DP20" s="264"/>
      <c r="DQ20" s="264"/>
      <c r="DR20" s="264"/>
      <c r="DS20" s="264"/>
      <c r="DT20" s="264"/>
      <c r="DU20" s="264"/>
      <c r="DV20" s="264"/>
      <c r="DW20" s="264"/>
      <c r="DX20" s="264"/>
      <c r="DY20" s="264"/>
      <c r="DZ20" s="264"/>
      <c r="EA20" s="264"/>
      <c r="EB20" s="264"/>
      <c r="EC20" s="264"/>
      <c r="ED20" s="264"/>
      <c r="EE20" s="264"/>
      <c r="EF20" s="264"/>
      <c r="EG20" s="264"/>
      <c r="EH20" s="264"/>
      <c r="EI20" s="264"/>
      <c r="EJ20" s="264"/>
      <c r="EK20" s="264"/>
      <c r="EL20" s="264"/>
      <c r="EM20" s="264"/>
      <c r="EN20" s="264"/>
      <c r="EO20" s="264"/>
      <c r="EP20" s="264"/>
      <c r="EQ20" s="264"/>
      <c r="ER20" s="264"/>
    </row>
    <row r="21" spans="1:148" ht="15.75">
      <c r="A21" s="90" t="s">
        <v>73</v>
      </c>
      <c r="B21" s="1513">
        <v>43201</v>
      </c>
      <c r="C21" s="90" t="s">
        <v>211</v>
      </c>
      <c r="D21" s="713"/>
      <c r="E21" s="1511">
        <v>0.13333333333333333</v>
      </c>
      <c r="F21" s="1512">
        <v>176</v>
      </c>
      <c r="G21" s="1512">
        <v>0</v>
      </c>
      <c r="H21" s="1512">
        <v>0</v>
      </c>
      <c r="I21" s="1512">
        <v>0</v>
      </c>
      <c r="J21" s="1512">
        <v>0</v>
      </c>
      <c r="K21" s="1512">
        <v>0</v>
      </c>
      <c r="L21" s="1512">
        <v>0</v>
      </c>
      <c r="M21" s="1512">
        <v>0</v>
      </c>
      <c r="N21" s="1512">
        <v>0</v>
      </c>
      <c r="O21" s="1512">
        <v>0</v>
      </c>
      <c r="P21" s="1512">
        <v>0</v>
      </c>
      <c r="Q21" s="709">
        <v>0</v>
      </c>
      <c r="R21" s="709">
        <v>0</v>
      </c>
      <c r="S21" s="709">
        <v>0</v>
      </c>
      <c r="T21" s="709">
        <v>0</v>
      </c>
      <c r="U21" s="1492">
        <f t="shared" si="0"/>
        <v>176.13333333333333</v>
      </c>
      <c r="V21" s="470">
        <f t="shared" si="1"/>
        <v>17</v>
      </c>
      <c r="W21" s="948"/>
      <c r="AJ21" s="264"/>
      <c r="AK21" s="264" t="s">
        <v>428</v>
      </c>
      <c r="AL21" s="264"/>
      <c r="AM21" s="264"/>
      <c r="AN21" s="264"/>
      <c r="AO21" s="264"/>
      <c r="AP21" s="264"/>
      <c r="AQ21" s="264"/>
      <c r="AR21" s="264"/>
      <c r="AY21" s="264"/>
      <c r="AZ21" s="264"/>
      <c r="BF21" s="264"/>
      <c r="BG21" s="264"/>
      <c r="BH21" s="264"/>
      <c r="BI21" s="264"/>
      <c r="BJ21" s="264"/>
      <c r="BK21" s="264"/>
      <c r="BL21" s="264"/>
      <c r="BM21" s="264"/>
      <c r="BN21" s="264"/>
      <c r="BO21" s="264"/>
      <c r="BP21" s="264"/>
      <c r="BQ21" s="264"/>
      <c r="BR21" s="264"/>
      <c r="BS21" s="264"/>
      <c r="BT21" s="264"/>
      <c r="BU21" s="264"/>
      <c r="BV21" s="264"/>
      <c r="BW21" s="264"/>
      <c r="BX21" s="264"/>
      <c r="BY21" s="264"/>
      <c r="BZ21" s="264"/>
      <c r="CA21" s="264"/>
      <c r="CB21" s="264"/>
      <c r="CC21" s="264"/>
      <c r="CD21" s="264"/>
      <c r="CE21" s="264"/>
      <c r="CF21" s="264"/>
      <c r="CG21" s="264"/>
      <c r="CH21" s="264"/>
      <c r="CI21" s="264"/>
      <c r="CJ21" s="264"/>
      <c r="CK21" s="264"/>
      <c r="CL21" s="264"/>
      <c r="CM21" s="264"/>
      <c r="CN21" s="264"/>
      <c r="CO21" s="264"/>
      <c r="CP21" s="264"/>
      <c r="CQ21" s="264"/>
      <c r="CR21" s="264"/>
      <c r="CS21" s="264"/>
      <c r="CT21" s="264"/>
      <c r="CU21" s="264"/>
      <c r="CV21" s="264"/>
      <c r="CW21" s="264"/>
      <c r="CX21" s="264"/>
      <c r="CY21" s="264"/>
      <c r="CZ21" s="264"/>
      <c r="DA21" s="264"/>
      <c r="DB21" s="264"/>
      <c r="DC21" s="264"/>
      <c r="DD21" s="264"/>
      <c r="DE21" s="264"/>
      <c r="DF21" s="264"/>
      <c r="DG21" s="264"/>
      <c r="DH21" s="264"/>
      <c r="DI21" s="264"/>
      <c r="DJ21" s="264"/>
      <c r="DK21" s="264"/>
      <c r="DL21" s="264"/>
      <c r="DM21" s="264"/>
      <c r="DN21" s="264"/>
      <c r="DO21" s="264"/>
      <c r="DP21" s="264"/>
      <c r="DQ21" s="264"/>
      <c r="DR21" s="264"/>
      <c r="DS21" s="264"/>
      <c r="DT21" s="264"/>
      <c r="DU21" s="264"/>
      <c r="DV21" s="264"/>
      <c r="DW21" s="264"/>
      <c r="DX21" s="264"/>
      <c r="DY21" s="264"/>
      <c r="DZ21" s="264"/>
      <c r="EA21" s="264"/>
      <c r="EB21" s="264"/>
      <c r="EC21" s="264"/>
      <c r="ED21" s="264"/>
      <c r="EE21" s="264"/>
      <c r="EF21" s="264"/>
      <c r="EG21" s="264"/>
      <c r="EH21" s="264"/>
      <c r="EI21" s="264"/>
      <c r="EJ21" s="264"/>
      <c r="EK21" s="264"/>
      <c r="EL21" s="264"/>
      <c r="EM21" s="264"/>
      <c r="EN21" s="264"/>
      <c r="EO21" s="264"/>
      <c r="EP21" s="264"/>
      <c r="EQ21" s="264"/>
      <c r="ER21" s="264"/>
    </row>
    <row r="22" spans="1:148" ht="15.75">
      <c r="A22" s="90" t="s">
        <v>73</v>
      </c>
      <c r="B22" s="1513">
        <v>43228</v>
      </c>
      <c r="C22" s="90" t="s">
        <v>211</v>
      </c>
      <c r="D22" s="713"/>
      <c r="E22" s="1511">
        <v>0</v>
      </c>
      <c r="F22" s="1512">
        <v>36.533333333333331</v>
      </c>
      <c r="G22" s="1512">
        <v>1.2</v>
      </c>
      <c r="H22" s="1512">
        <v>0</v>
      </c>
      <c r="I22" s="1512">
        <v>0</v>
      </c>
      <c r="J22" s="1512">
        <v>0</v>
      </c>
      <c r="K22" s="1512">
        <v>0</v>
      </c>
      <c r="L22" s="1512">
        <v>0</v>
      </c>
      <c r="M22" s="1512">
        <v>0</v>
      </c>
      <c r="N22" s="1512">
        <v>0</v>
      </c>
      <c r="O22" s="1512">
        <v>0</v>
      </c>
      <c r="P22" s="1512">
        <v>0</v>
      </c>
      <c r="Q22" s="709">
        <v>0</v>
      </c>
      <c r="R22" s="709">
        <v>0</v>
      </c>
      <c r="S22" s="709">
        <v>0</v>
      </c>
      <c r="T22" s="709">
        <v>0</v>
      </c>
      <c r="U22" s="1492">
        <f t="shared" si="0"/>
        <v>37.733333333333334</v>
      </c>
      <c r="V22" s="470">
        <f t="shared" si="1"/>
        <v>18</v>
      </c>
      <c r="W22" s="948"/>
      <c r="AJ22" s="264"/>
      <c r="AK22" s="264"/>
      <c r="AL22" s="264"/>
      <c r="AM22" s="264"/>
      <c r="AN22" s="264"/>
      <c r="AO22" s="264"/>
      <c r="AP22" s="264"/>
      <c r="AQ22" s="264"/>
      <c r="AR22" s="264"/>
      <c r="AY22" s="264"/>
      <c r="AZ22" s="264"/>
      <c r="BF22" s="264"/>
      <c r="BG22" s="264"/>
      <c r="BH22" s="264"/>
      <c r="BI22" s="264"/>
      <c r="BJ22" s="264"/>
      <c r="BK22" s="264"/>
      <c r="BL22" s="264"/>
      <c r="BM22" s="264"/>
      <c r="BN22" s="264"/>
      <c r="BO22" s="264"/>
      <c r="BP22" s="264"/>
      <c r="BQ22" s="264"/>
      <c r="BR22" s="264"/>
      <c r="BS22" s="264"/>
      <c r="BT22" s="264"/>
      <c r="BU22" s="264"/>
      <c r="BV22" s="264"/>
      <c r="BW22" s="264"/>
      <c r="BX22" s="264"/>
      <c r="BY22" s="264"/>
      <c r="BZ22" s="264"/>
      <c r="CA22" s="264"/>
      <c r="CB22" s="264"/>
      <c r="CC22" s="264"/>
      <c r="CD22" s="264"/>
      <c r="CE22" s="264"/>
      <c r="CF22" s="264"/>
      <c r="CG22" s="264"/>
      <c r="CH22" s="264"/>
      <c r="CI22" s="264"/>
      <c r="CJ22" s="264"/>
      <c r="CK22" s="264"/>
      <c r="CL22" s="264"/>
      <c r="CM22" s="264"/>
      <c r="CN22" s="264"/>
      <c r="CO22" s="264"/>
      <c r="CP22" s="264"/>
      <c r="CQ22" s="264"/>
      <c r="CR22" s="264"/>
      <c r="CS22" s="264"/>
      <c r="CT22" s="264"/>
      <c r="CU22" s="264"/>
      <c r="CV22" s="264"/>
      <c r="CW22" s="264"/>
      <c r="CX22" s="264"/>
      <c r="CY22" s="264"/>
      <c r="CZ22" s="264"/>
      <c r="DA22" s="264"/>
      <c r="DB22" s="264"/>
      <c r="DC22" s="264"/>
      <c r="DD22" s="264"/>
      <c r="DE22" s="264"/>
      <c r="DF22" s="264"/>
      <c r="DG22" s="264"/>
      <c r="DH22" s="264"/>
      <c r="DI22" s="264"/>
      <c r="DJ22" s="264"/>
      <c r="DK22" s="264"/>
      <c r="DL22" s="264"/>
      <c r="DM22" s="264"/>
      <c r="DN22" s="264"/>
      <c r="DO22" s="264"/>
      <c r="DP22" s="264"/>
      <c r="DQ22" s="264"/>
      <c r="DR22" s="264"/>
      <c r="DS22" s="264"/>
      <c r="DT22" s="264"/>
      <c r="DU22" s="264"/>
      <c r="DV22" s="264"/>
      <c r="DW22" s="264"/>
      <c r="DX22" s="264"/>
      <c r="DY22" s="264"/>
      <c r="DZ22" s="264"/>
      <c r="EA22" s="264"/>
      <c r="EB22" s="264"/>
      <c r="EC22" s="264"/>
      <c r="ED22" s="264"/>
      <c r="EE22" s="264"/>
      <c r="EF22" s="264"/>
      <c r="EG22" s="264"/>
      <c r="EH22" s="264"/>
      <c r="EI22" s="264"/>
      <c r="EJ22" s="264"/>
      <c r="EK22" s="264"/>
      <c r="EL22" s="264"/>
      <c r="EM22" s="264"/>
      <c r="EN22" s="264"/>
      <c r="EO22" s="264"/>
      <c r="EP22" s="264"/>
      <c r="EQ22" s="264"/>
      <c r="ER22" s="264"/>
    </row>
    <row r="23" spans="1:148" ht="15.75">
      <c r="A23" s="90" t="s">
        <v>73</v>
      </c>
      <c r="B23" s="1513">
        <v>43258</v>
      </c>
      <c r="C23" s="90" t="s">
        <v>211</v>
      </c>
      <c r="D23" s="713"/>
      <c r="E23" s="1511">
        <v>0.13333333333333333</v>
      </c>
      <c r="F23" s="1512">
        <v>8.5333333333333332</v>
      </c>
      <c r="G23" s="1512">
        <v>1.3333333333333333</v>
      </c>
      <c r="H23" s="1512">
        <v>0.4</v>
      </c>
      <c r="I23" s="1512">
        <v>0</v>
      </c>
      <c r="J23" s="1512">
        <v>0</v>
      </c>
      <c r="K23" s="1512">
        <v>0</v>
      </c>
      <c r="L23" s="1512">
        <v>0.13333333333333333</v>
      </c>
      <c r="M23" s="1512">
        <v>0</v>
      </c>
      <c r="N23" s="1512">
        <v>0</v>
      </c>
      <c r="O23" s="1512">
        <v>0</v>
      </c>
      <c r="P23" s="1512">
        <v>0</v>
      </c>
      <c r="Q23" s="709">
        <v>0</v>
      </c>
      <c r="R23" s="709">
        <v>0</v>
      </c>
      <c r="S23" s="709">
        <v>0</v>
      </c>
      <c r="T23" s="709">
        <v>0</v>
      </c>
      <c r="U23" s="1492">
        <f t="shared" si="0"/>
        <v>10.533333333333333</v>
      </c>
      <c r="V23" s="470">
        <f t="shared" si="1"/>
        <v>19</v>
      </c>
      <c r="W23" s="948"/>
      <c r="AJ23" s="264"/>
      <c r="AK23" s="264" t="s">
        <v>429</v>
      </c>
      <c r="AL23" s="264"/>
      <c r="AM23" s="264"/>
      <c r="AN23" s="264"/>
      <c r="AO23" s="264"/>
      <c r="AP23" s="264"/>
      <c r="AQ23" s="264"/>
      <c r="AR23" s="264"/>
      <c r="AY23" s="264"/>
      <c r="AZ23" s="264"/>
      <c r="BF23" s="264"/>
      <c r="BG23" s="264"/>
      <c r="BH23" s="264"/>
      <c r="BI23" s="264"/>
      <c r="BJ23" s="264"/>
      <c r="BK23" s="264"/>
      <c r="BL23" s="264"/>
      <c r="BM23" s="264"/>
      <c r="BN23" s="264"/>
      <c r="BO23" s="264"/>
      <c r="BP23" s="264"/>
      <c r="BQ23" s="264"/>
      <c r="BR23" s="264"/>
      <c r="BS23" s="264"/>
      <c r="BT23" s="264"/>
      <c r="BU23" s="264"/>
      <c r="BV23" s="264"/>
      <c r="BW23" s="264"/>
      <c r="BX23" s="264"/>
      <c r="BY23" s="264"/>
      <c r="BZ23" s="264"/>
      <c r="CA23" s="264"/>
      <c r="CB23" s="264"/>
      <c r="CC23" s="264"/>
      <c r="CD23" s="264"/>
      <c r="CE23" s="264"/>
      <c r="CF23" s="264"/>
      <c r="CG23" s="264"/>
      <c r="CH23" s="264"/>
      <c r="CI23" s="264"/>
      <c r="CJ23" s="264"/>
      <c r="CK23" s="264"/>
      <c r="CL23" s="264"/>
      <c r="CM23" s="264"/>
      <c r="CN23" s="264"/>
      <c r="CO23" s="264"/>
      <c r="CP23" s="264"/>
      <c r="CQ23" s="264"/>
      <c r="CR23" s="264"/>
      <c r="CS23" s="264"/>
      <c r="CT23" s="264"/>
      <c r="CU23" s="264"/>
      <c r="CV23" s="264"/>
      <c r="CW23" s="264"/>
      <c r="CX23" s="264"/>
      <c r="CY23" s="264"/>
      <c r="CZ23" s="264"/>
      <c r="DA23" s="264"/>
      <c r="DB23" s="264"/>
      <c r="DC23" s="264"/>
      <c r="DD23" s="264"/>
      <c r="DE23" s="264"/>
      <c r="DF23" s="264"/>
      <c r="DG23" s="264"/>
      <c r="DH23" s="264"/>
      <c r="DI23" s="264"/>
      <c r="DJ23" s="264"/>
      <c r="DK23" s="264"/>
      <c r="DL23" s="264"/>
      <c r="DM23" s="264"/>
      <c r="DN23" s="264"/>
      <c r="DO23" s="264"/>
      <c r="DP23" s="264"/>
      <c r="DQ23" s="264"/>
      <c r="DR23" s="264"/>
      <c r="DS23" s="264"/>
      <c r="DT23" s="264"/>
      <c r="DU23" s="264"/>
      <c r="DV23" s="264"/>
      <c r="DW23" s="264"/>
      <c r="DX23" s="264"/>
      <c r="DY23" s="264"/>
      <c r="DZ23" s="264"/>
      <c r="EA23" s="264"/>
      <c r="EB23" s="264"/>
      <c r="EC23" s="264"/>
      <c r="ED23" s="264"/>
      <c r="EE23" s="264"/>
      <c r="EF23" s="264"/>
      <c r="EG23" s="264"/>
      <c r="EH23" s="264"/>
      <c r="EI23" s="264"/>
      <c r="EJ23" s="264"/>
      <c r="EK23" s="264"/>
      <c r="EL23" s="264"/>
      <c r="EM23" s="264"/>
      <c r="EN23" s="264"/>
      <c r="EO23" s="264"/>
      <c r="EP23" s="264"/>
      <c r="EQ23" s="264"/>
      <c r="ER23" s="264"/>
    </row>
    <row r="24" spans="1:148" ht="15.75">
      <c r="A24" s="90" t="s">
        <v>73</v>
      </c>
      <c r="B24" s="1513">
        <v>43318</v>
      </c>
      <c r="C24" s="90" t="s">
        <v>211</v>
      </c>
      <c r="D24" s="713"/>
      <c r="E24" s="1511">
        <v>0</v>
      </c>
      <c r="F24" s="1512">
        <v>0.13333333333333333</v>
      </c>
      <c r="G24" s="1512">
        <v>0.13333333333333333</v>
      </c>
      <c r="H24" s="1512">
        <v>0</v>
      </c>
      <c r="I24" s="1512">
        <v>0</v>
      </c>
      <c r="J24" s="1512">
        <v>0</v>
      </c>
      <c r="K24" s="1512">
        <v>0</v>
      </c>
      <c r="L24" s="1512">
        <v>0</v>
      </c>
      <c r="M24" s="1512">
        <v>0</v>
      </c>
      <c r="N24" s="1512">
        <v>0</v>
      </c>
      <c r="O24" s="1512">
        <v>0</v>
      </c>
      <c r="P24" s="1512">
        <v>0</v>
      </c>
      <c r="Q24" s="709">
        <v>0</v>
      </c>
      <c r="R24" s="709">
        <v>0</v>
      </c>
      <c r="S24" s="709">
        <v>0</v>
      </c>
      <c r="T24" s="709">
        <v>0</v>
      </c>
      <c r="U24" s="1492">
        <f t="shared" si="0"/>
        <v>0.26666666666666666</v>
      </c>
      <c r="V24" s="470">
        <f t="shared" si="1"/>
        <v>20</v>
      </c>
      <c r="W24" s="948"/>
      <c r="AJ24" s="264"/>
      <c r="AK24" s="264" t="s">
        <v>430</v>
      </c>
      <c r="AL24" s="264" t="s">
        <v>431</v>
      </c>
      <c r="AM24" s="264"/>
      <c r="AN24" s="264">
        <v>100</v>
      </c>
      <c r="AO24" s="264"/>
      <c r="AP24" s="264"/>
      <c r="AQ24" s="264"/>
      <c r="AR24" s="264"/>
      <c r="AY24" s="264"/>
      <c r="AZ24" s="264"/>
      <c r="BF24" s="264"/>
      <c r="BG24" s="264"/>
      <c r="BH24" s="264"/>
      <c r="BI24" s="264"/>
      <c r="BJ24" s="264"/>
      <c r="BK24" s="264"/>
      <c r="BL24" s="264"/>
      <c r="BM24" s="264"/>
      <c r="BN24" s="264"/>
      <c r="BO24" s="264"/>
      <c r="BP24" s="264"/>
      <c r="BQ24" s="264"/>
      <c r="BR24" s="264"/>
      <c r="BS24" s="264"/>
      <c r="BT24" s="264"/>
      <c r="BU24" s="264"/>
      <c r="BV24" s="264"/>
      <c r="BW24" s="264"/>
      <c r="BX24" s="264"/>
      <c r="BY24" s="264"/>
      <c r="BZ24" s="264"/>
      <c r="CA24" s="264"/>
      <c r="CB24" s="264"/>
      <c r="CC24" s="264"/>
      <c r="CD24" s="264"/>
      <c r="CE24" s="264"/>
      <c r="CF24" s="264"/>
      <c r="CG24" s="264"/>
      <c r="CH24" s="264"/>
      <c r="CI24" s="264"/>
      <c r="CJ24" s="264"/>
      <c r="CK24" s="264"/>
      <c r="CL24" s="264"/>
      <c r="CM24" s="264"/>
      <c r="CN24" s="264"/>
      <c r="CO24" s="264"/>
      <c r="CP24" s="264"/>
      <c r="CQ24" s="264"/>
      <c r="CR24" s="264"/>
      <c r="CS24" s="264"/>
      <c r="CT24" s="264"/>
      <c r="CU24" s="264"/>
      <c r="CV24" s="264"/>
      <c r="CW24" s="264"/>
      <c r="CX24" s="264"/>
      <c r="CY24" s="264"/>
      <c r="CZ24" s="264"/>
      <c r="DA24" s="264"/>
      <c r="DB24" s="264"/>
      <c r="DC24" s="264"/>
      <c r="DD24" s="264"/>
      <c r="DE24" s="264"/>
      <c r="DF24" s="264"/>
      <c r="DG24" s="264"/>
      <c r="DH24" s="264"/>
      <c r="DI24" s="264"/>
      <c r="DJ24" s="264"/>
      <c r="DK24" s="264"/>
      <c r="DL24" s="264"/>
      <c r="DM24" s="264"/>
      <c r="DN24" s="264"/>
      <c r="DO24" s="264"/>
      <c r="DP24" s="264"/>
      <c r="DQ24" s="264"/>
      <c r="DR24" s="264"/>
      <c r="DS24" s="264"/>
      <c r="DT24" s="264"/>
      <c r="DU24" s="264"/>
      <c r="DV24" s="264"/>
      <c r="DW24" s="264"/>
      <c r="DX24" s="264"/>
      <c r="DY24" s="264"/>
      <c r="DZ24" s="264"/>
      <c r="EA24" s="264"/>
      <c r="EB24" s="264"/>
      <c r="EC24" s="264"/>
      <c r="ED24" s="264"/>
      <c r="EE24" s="264"/>
      <c r="EF24" s="264"/>
      <c r="EG24" s="264"/>
      <c r="EH24" s="264"/>
      <c r="EI24" s="264"/>
      <c r="EJ24" s="264"/>
      <c r="EK24" s="264"/>
      <c r="EL24" s="264"/>
      <c r="EM24" s="264"/>
      <c r="EN24" s="264"/>
      <c r="EO24" s="264"/>
      <c r="EP24" s="264"/>
      <c r="EQ24" s="264"/>
      <c r="ER24" s="264"/>
    </row>
    <row r="25" spans="1:148" ht="15.75">
      <c r="A25" s="1514" t="s">
        <v>73</v>
      </c>
      <c r="B25" s="1513">
        <v>43392</v>
      </c>
      <c r="C25" s="1514" t="s">
        <v>211</v>
      </c>
      <c r="D25" s="713"/>
      <c r="E25" s="1511">
        <v>4.5333333333333332</v>
      </c>
      <c r="F25" s="1512">
        <v>0.4</v>
      </c>
      <c r="G25" s="1512">
        <v>408.13333333333333</v>
      </c>
      <c r="H25" s="1512">
        <v>0</v>
      </c>
      <c r="I25" s="1512">
        <v>0</v>
      </c>
      <c r="J25" s="1512">
        <v>0</v>
      </c>
      <c r="K25" s="1512">
        <v>0</v>
      </c>
      <c r="L25" s="1512">
        <v>0</v>
      </c>
      <c r="M25" s="1512">
        <v>0</v>
      </c>
      <c r="N25" s="1512">
        <v>0</v>
      </c>
      <c r="O25" s="1512">
        <v>0</v>
      </c>
      <c r="P25" s="1512">
        <v>0</v>
      </c>
      <c r="Q25" s="1512">
        <v>0</v>
      </c>
      <c r="R25" s="1512">
        <v>0</v>
      </c>
      <c r="S25" s="1512">
        <v>0</v>
      </c>
      <c r="T25" s="1512">
        <v>0</v>
      </c>
      <c r="U25" s="1492">
        <f t="shared" si="0"/>
        <v>413.06666666666666</v>
      </c>
      <c r="V25" s="470">
        <f t="shared" si="1"/>
        <v>21</v>
      </c>
      <c r="W25" s="948"/>
      <c r="AJ25" s="264"/>
      <c r="AK25" s="264"/>
      <c r="AL25" s="264"/>
      <c r="AM25" s="264"/>
      <c r="AN25" s="264"/>
      <c r="AO25" s="264"/>
      <c r="AP25" s="264"/>
      <c r="AQ25" s="264"/>
      <c r="AR25" s="264"/>
      <c r="AY25" s="264"/>
      <c r="AZ25" s="264"/>
      <c r="BF25" s="264"/>
      <c r="BG25" s="264"/>
      <c r="BH25" s="264"/>
      <c r="BI25" s="264"/>
      <c r="BJ25" s="264"/>
      <c r="BK25" s="264"/>
      <c r="BL25" s="264"/>
      <c r="BM25" s="264"/>
      <c r="BN25" s="264"/>
      <c r="BO25" s="264"/>
      <c r="BP25" s="264"/>
      <c r="BQ25" s="264"/>
      <c r="BR25" s="264"/>
      <c r="BS25" s="264"/>
      <c r="BT25" s="264"/>
      <c r="BU25" s="264"/>
      <c r="BV25" s="264"/>
      <c r="BW25" s="264"/>
      <c r="BX25" s="264"/>
      <c r="BY25" s="264"/>
      <c r="BZ25" s="264"/>
      <c r="CA25" s="264"/>
      <c r="CB25" s="264"/>
      <c r="CC25" s="264"/>
      <c r="CD25" s="264"/>
      <c r="CE25" s="264"/>
      <c r="CF25" s="264"/>
      <c r="CG25" s="264"/>
      <c r="CH25" s="264"/>
      <c r="CI25" s="264"/>
      <c r="CJ25" s="264"/>
      <c r="CK25" s="264"/>
      <c r="CL25" s="264"/>
      <c r="CM25" s="264"/>
      <c r="CN25" s="264"/>
      <c r="CO25" s="264"/>
      <c r="CP25" s="264"/>
      <c r="CQ25" s="264"/>
      <c r="CR25" s="264"/>
      <c r="CS25" s="264"/>
      <c r="CT25" s="264"/>
      <c r="CU25" s="264"/>
      <c r="CV25" s="264"/>
      <c r="CW25" s="264"/>
      <c r="CX25" s="264"/>
      <c r="CY25" s="264"/>
      <c r="CZ25" s="264"/>
      <c r="DA25" s="264"/>
      <c r="DB25" s="264"/>
      <c r="DC25" s="264"/>
      <c r="DD25" s="264"/>
      <c r="DE25" s="264"/>
      <c r="DF25" s="264"/>
      <c r="DG25" s="264"/>
      <c r="DH25" s="264"/>
      <c r="DI25" s="264"/>
      <c r="DJ25" s="264"/>
      <c r="DK25" s="264"/>
      <c r="DL25" s="264"/>
      <c r="DM25" s="264"/>
      <c r="DN25" s="264"/>
      <c r="DO25" s="264"/>
      <c r="DP25" s="264"/>
      <c r="DQ25" s="264"/>
      <c r="DR25" s="264"/>
      <c r="DS25" s="264"/>
      <c r="DT25" s="264"/>
      <c r="DU25" s="264"/>
      <c r="DV25" s="264"/>
      <c r="DW25" s="264"/>
      <c r="DX25" s="264"/>
      <c r="DY25" s="264"/>
      <c r="DZ25" s="264"/>
      <c r="EA25" s="264"/>
      <c r="EB25" s="264"/>
      <c r="EC25" s="264"/>
      <c r="ED25" s="264"/>
      <c r="EE25" s="264"/>
      <c r="EF25" s="264"/>
      <c r="EG25" s="264"/>
      <c r="EH25" s="264"/>
      <c r="EI25" s="264"/>
      <c r="EJ25" s="264"/>
      <c r="EK25" s="264"/>
      <c r="EL25" s="264"/>
      <c r="EM25" s="264"/>
      <c r="EN25" s="264"/>
      <c r="EO25" s="264"/>
      <c r="EP25" s="264"/>
      <c r="EQ25" s="264"/>
      <c r="ER25" s="264"/>
    </row>
    <row r="26" spans="1:148" ht="16.5" thickBot="1">
      <c r="A26" s="1514" t="s">
        <v>73</v>
      </c>
      <c r="B26" s="1513">
        <v>43441</v>
      </c>
      <c r="C26" s="1514" t="s">
        <v>211</v>
      </c>
      <c r="D26" s="715"/>
      <c r="E26" s="1511">
        <v>0</v>
      </c>
      <c r="F26" s="1512">
        <v>1.8666666666666667</v>
      </c>
      <c r="G26" s="1512">
        <v>24.133333333333333</v>
      </c>
      <c r="H26" s="1512">
        <v>0</v>
      </c>
      <c r="I26" s="1512">
        <v>0</v>
      </c>
      <c r="J26" s="1512">
        <v>0</v>
      </c>
      <c r="K26" s="1512">
        <v>0</v>
      </c>
      <c r="L26" s="1512">
        <v>0</v>
      </c>
      <c r="M26" s="1512">
        <v>0</v>
      </c>
      <c r="N26" s="1512">
        <v>0</v>
      </c>
      <c r="O26" s="1512">
        <v>0.13333333333333333</v>
      </c>
      <c r="P26" s="1512">
        <v>0</v>
      </c>
      <c r="Q26" s="1512">
        <v>0</v>
      </c>
      <c r="R26" s="1512">
        <v>0</v>
      </c>
      <c r="S26" s="1512">
        <v>0</v>
      </c>
      <c r="T26" s="1512">
        <v>0</v>
      </c>
      <c r="U26" s="1492">
        <f t="shared" si="0"/>
        <v>26.133333333333333</v>
      </c>
      <c r="V26" s="470">
        <f t="shared" si="1"/>
        <v>22</v>
      </c>
      <c r="W26" s="948"/>
      <c r="AI26" s="264"/>
      <c r="AJ26" s="264"/>
      <c r="AK26" s="264" t="s">
        <v>432</v>
      </c>
      <c r="AL26" s="264"/>
      <c r="AM26" s="264"/>
      <c r="AN26" s="264"/>
      <c r="AO26" s="264"/>
      <c r="AP26" s="264"/>
      <c r="AQ26" s="264"/>
      <c r="AR26" s="264"/>
      <c r="AY26" s="264"/>
      <c r="AZ26" s="264"/>
      <c r="BF26" s="264"/>
      <c r="BG26" s="264"/>
      <c r="BH26" s="264"/>
      <c r="BI26" s="264"/>
      <c r="BJ26" s="264"/>
      <c r="BK26" s="264"/>
      <c r="BL26" s="264"/>
      <c r="BM26" s="264"/>
      <c r="BN26" s="264"/>
      <c r="BO26" s="264"/>
      <c r="BP26" s="264"/>
      <c r="BQ26" s="264"/>
      <c r="BR26" s="264"/>
      <c r="BS26" s="264"/>
      <c r="BT26" s="264"/>
      <c r="BU26" s="264"/>
      <c r="BV26" s="264"/>
      <c r="BW26" s="264"/>
      <c r="BX26" s="264"/>
      <c r="BY26" s="264"/>
      <c r="BZ26" s="264"/>
      <c r="CA26" s="264"/>
      <c r="CB26" s="264"/>
      <c r="CC26" s="264"/>
      <c r="CD26" s="264"/>
      <c r="CE26" s="264"/>
      <c r="CF26" s="264"/>
      <c r="CG26" s="264"/>
      <c r="CH26" s="264"/>
      <c r="CI26" s="264"/>
      <c r="CJ26" s="264"/>
      <c r="CK26" s="264"/>
      <c r="CL26" s="264"/>
      <c r="CM26" s="264"/>
      <c r="CN26" s="264"/>
      <c r="CO26" s="264"/>
      <c r="CP26" s="264"/>
      <c r="CQ26" s="264"/>
      <c r="CR26" s="264"/>
      <c r="CS26" s="264"/>
      <c r="CT26" s="264"/>
      <c r="CU26" s="264"/>
      <c r="CV26" s="264"/>
      <c r="CW26" s="264"/>
      <c r="CX26" s="264"/>
      <c r="CY26" s="264"/>
      <c r="CZ26" s="264"/>
      <c r="DA26" s="264"/>
      <c r="DB26" s="264"/>
      <c r="DC26" s="264"/>
      <c r="DD26" s="264"/>
      <c r="DE26" s="264"/>
      <c r="DF26" s="264"/>
      <c r="DG26" s="264"/>
      <c r="DH26" s="264"/>
      <c r="DI26" s="264"/>
      <c r="DJ26" s="264"/>
      <c r="DK26" s="264"/>
      <c r="DL26" s="264"/>
      <c r="DM26" s="264"/>
      <c r="DN26" s="264"/>
      <c r="DO26" s="264"/>
      <c r="DP26" s="264"/>
      <c r="DQ26" s="264"/>
      <c r="DR26" s="264"/>
      <c r="DS26" s="264"/>
      <c r="DT26" s="264"/>
      <c r="DU26" s="264"/>
      <c r="DV26" s="264"/>
      <c r="DW26" s="264"/>
      <c r="DX26" s="264"/>
      <c r="DY26" s="264"/>
      <c r="DZ26" s="264"/>
      <c r="EA26" s="264"/>
      <c r="EB26" s="264"/>
      <c r="EC26" s="264"/>
      <c r="ED26" s="264"/>
      <c r="EE26" s="264"/>
      <c r="EF26" s="264"/>
      <c r="EG26" s="264"/>
      <c r="EH26" s="264"/>
      <c r="EI26" s="264"/>
      <c r="EJ26" s="264"/>
      <c r="EK26" s="264"/>
      <c r="EL26" s="264"/>
      <c r="EM26" s="264"/>
      <c r="EN26" s="264"/>
      <c r="EO26" s="264"/>
      <c r="EP26" s="264"/>
      <c r="EQ26" s="264"/>
      <c r="ER26" s="264"/>
    </row>
    <row r="27" spans="1:148" ht="15.75">
      <c r="A27" s="708" t="s">
        <v>118</v>
      </c>
      <c r="B27" s="710">
        <v>43178</v>
      </c>
      <c r="C27" s="90" t="s">
        <v>211</v>
      </c>
      <c r="D27" s="712"/>
      <c r="E27" s="1511">
        <v>0.93333333333333335</v>
      </c>
      <c r="F27" s="1512">
        <v>0.93333333333333335</v>
      </c>
      <c r="G27" s="1512">
        <v>0</v>
      </c>
      <c r="H27" s="1512">
        <v>2.8</v>
      </c>
      <c r="I27" s="1512">
        <v>0</v>
      </c>
      <c r="J27" s="1512">
        <v>0</v>
      </c>
      <c r="K27" s="1512">
        <v>0</v>
      </c>
      <c r="L27" s="1512">
        <v>0</v>
      </c>
      <c r="M27" s="1512">
        <v>0</v>
      </c>
      <c r="N27" s="1512">
        <v>0</v>
      </c>
      <c r="O27" s="1512">
        <v>0</v>
      </c>
      <c r="P27" s="1512">
        <v>0</v>
      </c>
      <c r="Q27" s="709">
        <v>0</v>
      </c>
      <c r="R27" s="709">
        <v>0</v>
      </c>
      <c r="S27" s="709">
        <v>0</v>
      </c>
      <c r="T27" s="709">
        <v>0</v>
      </c>
      <c r="U27" s="1492">
        <f t="shared" si="0"/>
        <v>4.6666666666666661</v>
      </c>
      <c r="V27" s="470">
        <f t="shared" si="1"/>
        <v>23</v>
      </c>
      <c r="W27" s="948">
        <v>4</v>
      </c>
      <c r="AI27" s="264"/>
      <c r="AJ27" s="264"/>
      <c r="AK27" s="264"/>
      <c r="AL27" s="515" t="s">
        <v>433</v>
      </c>
      <c r="AM27" s="515" t="s">
        <v>434</v>
      </c>
      <c r="AN27" s="515" t="s">
        <v>435</v>
      </c>
      <c r="AO27" s="515"/>
      <c r="AP27" s="516"/>
      <c r="AQ27" s="264"/>
      <c r="AR27" s="264"/>
      <c r="AY27" s="264"/>
      <c r="AZ27" s="264"/>
      <c r="BF27" s="264"/>
      <c r="BG27" s="264"/>
      <c r="BH27" s="264"/>
      <c r="BI27" s="264"/>
      <c r="BJ27" s="264"/>
      <c r="BK27" s="264"/>
      <c r="BL27" s="264"/>
      <c r="BM27" s="264"/>
      <c r="BN27" s="264"/>
      <c r="BO27" s="264"/>
      <c r="BP27" s="264"/>
      <c r="BQ27" s="264"/>
      <c r="BR27" s="264"/>
      <c r="BS27" s="264"/>
      <c r="BT27" s="264"/>
      <c r="BU27" s="264"/>
      <c r="BV27" s="264"/>
      <c r="BW27" s="264"/>
      <c r="BX27" s="264"/>
      <c r="BY27" s="264"/>
      <c r="BZ27" s="264"/>
      <c r="CA27" s="264"/>
      <c r="CB27" s="264"/>
      <c r="CC27" s="264"/>
      <c r="CD27" s="264"/>
      <c r="CE27" s="264"/>
      <c r="CF27" s="264"/>
      <c r="CG27" s="264"/>
      <c r="CH27" s="264"/>
      <c r="CI27" s="264"/>
      <c r="CJ27" s="264"/>
      <c r="CK27" s="264"/>
      <c r="CL27" s="264"/>
      <c r="CM27" s="264"/>
      <c r="CN27" s="264"/>
      <c r="CO27" s="264"/>
      <c r="CP27" s="264"/>
      <c r="CQ27" s="264"/>
      <c r="CR27" s="264"/>
      <c r="CS27" s="264"/>
      <c r="CT27" s="264"/>
      <c r="CU27" s="264"/>
      <c r="CV27" s="264"/>
      <c r="CW27" s="264"/>
      <c r="CX27" s="264"/>
      <c r="CY27" s="264"/>
      <c r="CZ27" s="264"/>
      <c r="DA27" s="264"/>
      <c r="DB27" s="264"/>
      <c r="DC27" s="264"/>
      <c r="DD27" s="264"/>
      <c r="DE27" s="264"/>
      <c r="DF27" s="264"/>
      <c r="DG27" s="264"/>
      <c r="DH27" s="264"/>
      <c r="DI27" s="264"/>
      <c r="DJ27" s="264"/>
      <c r="DK27" s="264"/>
      <c r="DL27" s="264"/>
      <c r="DM27" s="264"/>
      <c r="DN27" s="264"/>
      <c r="DO27" s="264"/>
      <c r="DP27" s="264"/>
      <c r="DQ27" s="264"/>
      <c r="DR27" s="264"/>
      <c r="DS27" s="264"/>
      <c r="DT27" s="264"/>
      <c r="DU27" s="264"/>
      <c r="DV27" s="264"/>
      <c r="DW27" s="264"/>
      <c r="DX27" s="264"/>
      <c r="DY27" s="264"/>
      <c r="DZ27" s="264"/>
      <c r="EA27" s="264"/>
      <c r="EB27" s="264"/>
      <c r="EC27" s="264"/>
      <c r="ED27" s="264"/>
      <c r="EE27" s="264"/>
      <c r="EF27" s="264"/>
      <c r="EG27" s="264"/>
      <c r="EH27" s="264"/>
      <c r="EI27" s="264"/>
      <c r="EJ27" s="264"/>
      <c r="EK27" s="264"/>
      <c r="EL27" s="264"/>
      <c r="EM27" s="264"/>
      <c r="EN27" s="264"/>
      <c r="EO27" s="264"/>
      <c r="EP27" s="264"/>
      <c r="EQ27" s="264"/>
      <c r="ER27" s="264"/>
    </row>
    <row r="28" spans="1:148" ht="16.5" thickBot="1">
      <c r="A28" s="708" t="s">
        <v>118</v>
      </c>
      <c r="B28" s="1513">
        <v>43202</v>
      </c>
      <c r="C28" s="90" t="s">
        <v>211</v>
      </c>
      <c r="D28" s="712"/>
      <c r="E28" s="1511">
        <v>44.533333333333331</v>
      </c>
      <c r="F28" s="1512">
        <v>11.466666666666667</v>
      </c>
      <c r="G28" s="1512">
        <v>0</v>
      </c>
      <c r="H28" s="1512">
        <v>464</v>
      </c>
      <c r="I28" s="1512">
        <v>0</v>
      </c>
      <c r="J28" s="1512">
        <v>0</v>
      </c>
      <c r="K28" s="1512">
        <v>0</v>
      </c>
      <c r="L28" s="1512">
        <v>0</v>
      </c>
      <c r="M28" s="1512">
        <v>0</v>
      </c>
      <c r="N28" s="1512">
        <v>0</v>
      </c>
      <c r="O28" s="1512">
        <v>0</v>
      </c>
      <c r="P28" s="1512">
        <v>0</v>
      </c>
      <c r="Q28" s="709">
        <v>0</v>
      </c>
      <c r="R28" s="709">
        <v>0</v>
      </c>
      <c r="S28" s="709">
        <v>0</v>
      </c>
      <c r="T28" s="709">
        <v>0</v>
      </c>
      <c r="U28" s="1492">
        <f t="shared" si="0"/>
        <v>520</v>
      </c>
      <c r="V28" s="470">
        <f t="shared" si="1"/>
        <v>24</v>
      </c>
      <c r="W28" s="948"/>
      <c r="AI28" s="264"/>
      <c r="AJ28" s="264"/>
      <c r="AK28" s="264"/>
      <c r="AL28" s="517" t="s">
        <v>436</v>
      </c>
      <c r="AM28" s="517" t="s">
        <v>437</v>
      </c>
      <c r="AN28" s="517" t="s">
        <v>438</v>
      </c>
      <c r="AO28" s="517" t="s">
        <v>439</v>
      </c>
      <c r="AP28" s="518" t="s">
        <v>440</v>
      </c>
      <c r="AQ28" s="264"/>
      <c r="AR28" s="264"/>
      <c r="AY28" s="264"/>
      <c r="AZ28" s="264"/>
      <c r="BF28" s="264"/>
      <c r="BG28" s="264"/>
      <c r="BH28" s="264"/>
      <c r="BI28" s="264"/>
      <c r="BJ28" s="264"/>
      <c r="BK28" s="264"/>
      <c r="BL28" s="264"/>
      <c r="BM28" s="264"/>
      <c r="BN28" s="264"/>
      <c r="BO28" s="264"/>
      <c r="BP28" s="264"/>
      <c r="BQ28" s="264"/>
      <c r="BR28" s="264"/>
      <c r="BS28" s="264"/>
      <c r="BT28" s="264"/>
      <c r="BU28" s="264"/>
      <c r="BV28" s="264"/>
      <c r="BW28" s="264"/>
      <c r="BX28" s="264"/>
      <c r="BY28" s="264"/>
      <c r="BZ28" s="264"/>
      <c r="CA28" s="264"/>
      <c r="CB28" s="264"/>
      <c r="CC28" s="264"/>
      <c r="CD28" s="264"/>
      <c r="CE28" s="264"/>
      <c r="CF28" s="264"/>
      <c r="CG28" s="264"/>
      <c r="CH28" s="264"/>
      <c r="CI28" s="264"/>
      <c r="CJ28" s="264"/>
      <c r="CK28" s="264"/>
      <c r="CL28" s="264"/>
      <c r="CM28" s="264"/>
      <c r="CN28" s="264"/>
      <c r="CO28" s="264"/>
      <c r="CP28" s="264"/>
      <c r="CQ28" s="264"/>
      <c r="CR28" s="264"/>
      <c r="CS28" s="264"/>
      <c r="CT28" s="264"/>
      <c r="CU28" s="264"/>
      <c r="CV28" s="264"/>
      <c r="CW28" s="264"/>
      <c r="CX28" s="264"/>
      <c r="CY28" s="264"/>
      <c r="CZ28" s="264"/>
      <c r="DA28" s="264"/>
      <c r="DB28" s="264"/>
      <c r="DC28" s="264"/>
      <c r="DD28" s="264"/>
      <c r="DE28" s="264"/>
      <c r="DF28" s="264"/>
      <c r="DG28" s="264"/>
      <c r="DH28" s="264"/>
      <c r="DI28" s="264"/>
      <c r="DJ28" s="264"/>
      <c r="DK28" s="264"/>
      <c r="DL28" s="264"/>
      <c r="DM28" s="264"/>
      <c r="DN28" s="264"/>
      <c r="DO28" s="264"/>
      <c r="DP28" s="264"/>
      <c r="DQ28" s="264"/>
      <c r="DR28" s="264"/>
      <c r="DS28" s="264"/>
      <c r="DT28" s="264"/>
      <c r="DU28" s="264"/>
      <c r="DV28" s="264"/>
      <c r="DW28" s="264"/>
      <c r="DX28" s="264"/>
      <c r="DY28" s="264"/>
      <c r="DZ28" s="264"/>
      <c r="EA28" s="264"/>
      <c r="EB28" s="264"/>
      <c r="EC28" s="264"/>
      <c r="ED28" s="264"/>
      <c r="EE28" s="264"/>
      <c r="EF28" s="264"/>
      <c r="EG28" s="264"/>
      <c r="EH28" s="264"/>
      <c r="EI28" s="264"/>
      <c r="EJ28" s="264"/>
      <c r="EK28" s="264"/>
      <c r="EL28" s="264"/>
      <c r="EM28" s="264"/>
      <c r="EN28" s="264"/>
      <c r="EO28" s="264"/>
      <c r="EP28" s="264"/>
      <c r="EQ28" s="264"/>
      <c r="ER28" s="264"/>
    </row>
    <row r="29" spans="1:148" ht="15.75">
      <c r="A29" s="90" t="s">
        <v>118</v>
      </c>
      <c r="B29" s="1513">
        <v>43255</v>
      </c>
      <c r="C29" s="90" t="s">
        <v>211</v>
      </c>
      <c r="D29" s="713"/>
      <c r="E29" s="1511">
        <v>2.5333333333333332</v>
      </c>
      <c r="F29" s="1512">
        <v>0.8</v>
      </c>
      <c r="G29" s="1512">
        <v>0.4</v>
      </c>
      <c r="H29" s="1512">
        <v>0</v>
      </c>
      <c r="I29" s="1512">
        <v>0</v>
      </c>
      <c r="J29" s="1512">
        <v>0.93333333333333335</v>
      </c>
      <c r="K29" s="1512">
        <v>0</v>
      </c>
      <c r="L29" s="1512">
        <v>0</v>
      </c>
      <c r="M29" s="1512">
        <v>5.0666666666666664</v>
      </c>
      <c r="N29" s="1512">
        <v>0</v>
      </c>
      <c r="O29" s="1512">
        <v>0</v>
      </c>
      <c r="P29" s="1512">
        <v>0</v>
      </c>
      <c r="Q29" s="709">
        <v>0.26666666666666666</v>
      </c>
      <c r="R29" s="709">
        <v>0</v>
      </c>
      <c r="S29" s="709">
        <v>0</v>
      </c>
      <c r="T29" s="709">
        <v>0</v>
      </c>
      <c r="U29" s="1492">
        <f t="shared" si="0"/>
        <v>10</v>
      </c>
      <c r="V29" s="470">
        <f t="shared" si="1"/>
        <v>25</v>
      </c>
      <c r="W29" s="948"/>
      <c r="AI29" s="264"/>
      <c r="AJ29" s="264"/>
      <c r="AK29" s="264"/>
      <c r="AL29" s="519">
        <v>1</v>
      </c>
      <c r="AM29" s="520">
        <v>60</v>
      </c>
      <c r="AN29" s="521">
        <v>0.6</v>
      </c>
      <c r="AO29" s="521">
        <v>-0.51082562376599072</v>
      </c>
      <c r="AP29" s="522">
        <v>-0.30649537425959444</v>
      </c>
      <c r="AQ29" s="264"/>
      <c r="AR29" s="264"/>
      <c r="AY29" s="264"/>
      <c r="AZ29" s="264"/>
      <c r="BF29" s="264"/>
      <c r="BG29" s="264"/>
      <c r="BH29" s="264"/>
      <c r="BI29" s="264"/>
      <c r="BJ29" s="264"/>
      <c r="BK29" s="264"/>
      <c r="BL29" s="264"/>
      <c r="BM29" s="264"/>
      <c r="BN29" s="264"/>
      <c r="BO29" s="264"/>
      <c r="BP29" s="264"/>
      <c r="BQ29" s="264"/>
      <c r="BR29" s="264"/>
      <c r="BS29" s="264"/>
      <c r="BT29" s="264"/>
      <c r="BU29" s="264"/>
      <c r="BV29" s="264"/>
      <c r="BW29" s="264"/>
      <c r="BX29" s="264"/>
      <c r="BY29" s="264"/>
      <c r="BZ29" s="264"/>
      <c r="CA29" s="264"/>
      <c r="CB29" s="264"/>
      <c r="CC29" s="264"/>
      <c r="CD29" s="264"/>
      <c r="CE29" s="264"/>
      <c r="CF29" s="264"/>
      <c r="CG29" s="264"/>
      <c r="CH29" s="264"/>
      <c r="CI29" s="264"/>
      <c r="CJ29" s="264"/>
      <c r="CK29" s="264"/>
      <c r="CL29" s="264"/>
      <c r="CM29" s="264"/>
      <c r="CN29" s="264"/>
      <c r="CO29" s="264"/>
      <c r="CP29" s="264"/>
      <c r="CQ29" s="264"/>
      <c r="CR29" s="264"/>
      <c r="CS29" s="264"/>
      <c r="CT29" s="264"/>
      <c r="CU29" s="264"/>
      <c r="CV29" s="264"/>
      <c r="CW29" s="264"/>
      <c r="CX29" s="264"/>
      <c r="CY29" s="264"/>
      <c r="CZ29" s="264"/>
      <c r="DA29" s="264"/>
      <c r="DB29" s="264"/>
      <c r="DC29" s="264"/>
      <c r="DD29" s="264"/>
      <c r="DE29" s="264"/>
      <c r="DF29" s="264"/>
      <c r="DG29" s="264"/>
      <c r="DH29" s="264"/>
      <c r="DI29" s="264"/>
      <c r="DJ29" s="264"/>
      <c r="DK29" s="264"/>
      <c r="DL29" s="264"/>
      <c r="DM29" s="264"/>
      <c r="DN29" s="264"/>
      <c r="DO29" s="264"/>
      <c r="DP29" s="264"/>
      <c r="DQ29" s="264"/>
      <c r="DR29" s="264"/>
      <c r="DS29" s="264"/>
      <c r="DT29" s="264"/>
      <c r="DU29" s="264"/>
      <c r="DV29" s="264"/>
      <c r="DW29" s="264"/>
      <c r="DX29" s="264"/>
      <c r="DY29" s="264"/>
      <c r="DZ29" s="264"/>
      <c r="EA29" s="264"/>
      <c r="EB29" s="264"/>
      <c r="EC29" s="264"/>
      <c r="ED29" s="264"/>
      <c r="EE29" s="264"/>
      <c r="EF29" s="264"/>
      <c r="EG29" s="264"/>
      <c r="EH29" s="264"/>
      <c r="EI29" s="264"/>
      <c r="EJ29" s="264"/>
      <c r="EK29" s="264"/>
      <c r="EL29" s="264"/>
      <c r="EM29" s="264"/>
      <c r="EN29" s="264"/>
      <c r="EO29" s="264"/>
      <c r="EP29" s="264"/>
      <c r="EQ29" s="264"/>
      <c r="ER29" s="264"/>
    </row>
    <row r="30" spans="1:148" ht="15.75">
      <c r="A30" s="1514" t="s">
        <v>118</v>
      </c>
      <c r="B30" s="1513">
        <v>43464</v>
      </c>
      <c r="C30" s="1514" t="s">
        <v>74</v>
      </c>
      <c r="D30" s="713"/>
      <c r="E30" s="1511">
        <v>7.0666666666666664</v>
      </c>
      <c r="F30" s="1512">
        <v>85.333333333333329</v>
      </c>
      <c r="G30" s="1512">
        <v>6.666666666666667</v>
      </c>
      <c r="H30" s="1512">
        <v>254</v>
      </c>
      <c r="I30" s="1512">
        <v>0</v>
      </c>
      <c r="J30" s="1512">
        <v>0</v>
      </c>
      <c r="K30" s="1512">
        <v>0</v>
      </c>
      <c r="L30" s="1512">
        <v>0.13333333333333333</v>
      </c>
      <c r="M30" s="1512">
        <v>0.26666666666666666</v>
      </c>
      <c r="N30" s="1512">
        <v>0</v>
      </c>
      <c r="O30" s="1512">
        <v>0</v>
      </c>
      <c r="P30" s="1512">
        <v>0</v>
      </c>
      <c r="Q30" s="1512">
        <v>0</v>
      </c>
      <c r="R30" s="1512">
        <v>0</v>
      </c>
      <c r="S30" s="1512">
        <v>0</v>
      </c>
      <c r="T30" s="1512">
        <v>0</v>
      </c>
      <c r="U30" s="1492">
        <f t="shared" si="0"/>
        <v>353.46666666666664</v>
      </c>
      <c r="V30" s="470">
        <f t="shared" si="1"/>
        <v>26</v>
      </c>
      <c r="W30" s="948"/>
      <c r="AI30" s="264"/>
      <c r="AJ30" s="264"/>
      <c r="AK30" s="264"/>
      <c r="AL30" s="523">
        <v>2</v>
      </c>
      <c r="AM30" s="524">
        <v>10</v>
      </c>
      <c r="AN30" s="525">
        <v>0.1</v>
      </c>
      <c r="AO30" s="525">
        <v>-2.3025850929940455</v>
      </c>
      <c r="AP30" s="526">
        <v>-0.23025850929940456</v>
      </c>
      <c r="AQ30" s="264"/>
      <c r="AY30" s="264"/>
      <c r="AZ30" s="264"/>
      <c r="BF30" s="264"/>
      <c r="BG30" s="264"/>
      <c r="BH30" s="264"/>
      <c r="BI30" s="264"/>
      <c r="BJ30" s="264"/>
      <c r="BK30" s="264"/>
      <c r="BL30" s="264"/>
      <c r="BM30" s="264"/>
      <c r="BN30" s="264"/>
      <c r="BO30" s="264"/>
      <c r="BP30" s="264"/>
      <c r="BQ30" s="264"/>
      <c r="BR30" s="264"/>
      <c r="BS30" s="264"/>
      <c r="BT30" s="264"/>
      <c r="BU30" s="264"/>
      <c r="BV30" s="264"/>
      <c r="BW30" s="264"/>
      <c r="BX30" s="264"/>
      <c r="BY30" s="264"/>
      <c r="BZ30" s="264"/>
      <c r="CA30" s="264"/>
      <c r="CB30" s="264"/>
      <c r="CC30" s="264"/>
      <c r="CD30" s="264"/>
      <c r="CE30" s="264"/>
      <c r="CF30" s="264"/>
      <c r="CG30" s="264"/>
      <c r="CH30" s="264"/>
      <c r="CI30" s="264"/>
      <c r="CJ30" s="264"/>
      <c r="CK30" s="264"/>
      <c r="CL30" s="264"/>
      <c r="CM30" s="264"/>
      <c r="CN30" s="264"/>
      <c r="CO30" s="264"/>
      <c r="CP30" s="264"/>
      <c r="CQ30" s="264"/>
      <c r="CR30" s="264"/>
      <c r="CS30" s="264"/>
      <c r="CT30" s="264"/>
      <c r="CU30" s="264"/>
      <c r="CV30" s="264"/>
      <c r="CW30" s="264"/>
      <c r="CX30" s="264"/>
      <c r="CY30" s="264"/>
      <c r="CZ30" s="264"/>
      <c r="DA30" s="264"/>
      <c r="DB30" s="264"/>
      <c r="DC30" s="264"/>
      <c r="DD30" s="264"/>
      <c r="DE30" s="264"/>
      <c r="DF30" s="264"/>
      <c r="DG30" s="264"/>
      <c r="DH30" s="264"/>
      <c r="DI30" s="264"/>
      <c r="DJ30" s="264"/>
      <c r="DK30" s="264"/>
      <c r="DL30" s="264"/>
      <c r="DM30" s="264"/>
      <c r="DN30" s="264"/>
      <c r="DO30" s="264"/>
      <c r="DP30" s="264"/>
      <c r="DQ30" s="264"/>
      <c r="DR30" s="264"/>
      <c r="DS30" s="264"/>
      <c r="DT30" s="264"/>
      <c r="DU30" s="264"/>
      <c r="DV30" s="264"/>
      <c r="DW30" s="264"/>
      <c r="DX30" s="264"/>
      <c r="DY30" s="264"/>
      <c r="DZ30" s="264"/>
      <c r="EA30" s="264"/>
      <c r="EB30" s="264"/>
      <c r="EC30" s="264"/>
      <c r="ED30" s="264"/>
      <c r="EE30" s="264"/>
      <c r="EF30" s="264"/>
      <c r="EG30" s="264"/>
      <c r="EH30" s="264"/>
      <c r="EI30" s="264"/>
      <c r="EJ30" s="264"/>
      <c r="EK30" s="264"/>
      <c r="EL30" s="264"/>
      <c r="EM30" s="264"/>
      <c r="EN30" s="264"/>
      <c r="EO30" s="264"/>
      <c r="EP30" s="264"/>
      <c r="EQ30" s="264"/>
      <c r="ER30" s="264"/>
    </row>
    <row r="31" spans="1:148" ht="15.75">
      <c r="A31" s="708" t="s">
        <v>89</v>
      </c>
      <c r="B31" s="710">
        <v>43166</v>
      </c>
      <c r="C31" s="90" t="s">
        <v>211</v>
      </c>
      <c r="D31" s="712"/>
      <c r="E31" s="1511">
        <v>3.0666666666666664</v>
      </c>
      <c r="F31" s="1512">
        <v>72</v>
      </c>
      <c r="G31" s="1512">
        <v>0</v>
      </c>
      <c r="H31" s="1512">
        <v>0.53333333333333333</v>
      </c>
      <c r="I31" s="1512">
        <v>0</v>
      </c>
      <c r="J31" s="1512">
        <v>0</v>
      </c>
      <c r="K31" s="1512">
        <v>0</v>
      </c>
      <c r="L31" s="1512">
        <v>0</v>
      </c>
      <c r="M31" s="1512">
        <v>0</v>
      </c>
      <c r="N31" s="1512">
        <v>0</v>
      </c>
      <c r="O31" s="1512">
        <v>0</v>
      </c>
      <c r="P31" s="1512">
        <v>0</v>
      </c>
      <c r="Q31" s="709">
        <v>0</v>
      </c>
      <c r="R31" s="709">
        <v>0</v>
      </c>
      <c r="S31" s="709">
        <v>0</v>
      </c>
      <c r="T31" s="709">
        <v>0</v>
      </c>
      <c r="U31" s="1492">
        <f t="shared" si="0"/>
        <v>75.599999999999994</v>
      </c>
      <c r="V31" s="470">
        <f t="shared" si="1"/>
        <v>27</v>
      </c>
      <c r="W31" s="948"/>
      <c r="AI31" s="264"/>
      <c r="AJ31" s="264"/>
      <c r="AK31" s="264"/>
      <c r="AL31" s="523">
        <v>3</v>
      </c>
      <c r="AM31" s="524">
        <v>25</v>
      </c>
      <c r="AN31" s="525">
        <v>0.25</v>
      </c>
      <c r="AO31" s="525">
        <v>-1.3862943611198906</v>
      </c>
      <c r="AP31" s="526">
        <v>-0.34657359027997264</v>
      </c>
      <c r="AQ31" s="264"/>
      <c r="AY31" s="264"/>
      <c r="AZ31" s="264"/>
      <c r="BF31" s="264"/>
      <c r="BG31" s="264"/>
      <c r="BH31" s="264"/>
      <c r="BI31" s="264"/>
      <c r="BJ31" s="264"/>
      <c r="BK31" s="264"/>
      <c r="BL31" s="264"/>
      <c r="BM31" s="264"/>
      <c r="BN31" s="264"/>
      <c r="BO31" s="264"/>
      <c r="BP31" s="264"/>
      <c r="BQ31" s="264"/>
      <c r="BR31" s="264"/>
      <c r="BS31" s="264"/>
      <c r="BT31" s="264"/>
      <c r="BU31" s="264"/>
      <c r="BV31" s="264"/>
      <c r="BW31" s="264"/>
      <c r="BX31" s="264"/>
      <c r="BY31" s="264"/>
      <c r="BZ31" s="264"/>
      <c r="CA31" s="264"/>
      <c r="CB31" s="264"/>
      <c r="CC31" s="264"/>
      <c r="CD31" s="264"/>
      <c r="CE31" s="264"/>
      <c r="CF31" s="264"/>
      <c r="CG31" s="264"/>
      <c r="CH31" s="264"/>
      <c r="CI31" s="264"/>
      <c r="CJ31" s="264"/>
      <c r="CK31" s="264"/>
      <c r="CL31" s="264"/>
      <c r="CM31" s="264"/>
      <c r="CN31" s="264"/>
      <c r="CO31" s="264"/>
      <c r="CP31" s="264"/>
      <c r="CQ31" s="264"/>
      <c r="CR31" s="264"/>
      <c r="CS31" s="264"/>
      <c r="CT31" s="264"/>
      <c r="CU31" s="264"/>
      <c r="CV31" s="264"/>
      <c r="CW31" s="264"/>
      <c r="CX31" s="264"/>
      <c r="CY31" s="264"/>
      <c r="CZ31" s="264"/>
      <c r="DA31" s="264"/>
      <c r="DB31" s="264"/>
      <c r="DC31" s="264"/>
      <c r="DD31" s="264"/>
      <c r="DE31" s="264"/>
      <c r="DF31" s="264"/>
      <c r="DG31" s="264"/>
      <c r="DH31" s="264"/>
      <c r="DI31" s="264"/>
      <c r="DJ31" s="264"/>
      <c r="DK31" s="264"/>
      <c r="DL31" s="264"/>
      <c r="DM31" s="264"/>
      <c r="DN31" s="264"/>
      <c r="DO31" s="264"/>
      <c r="DP31" s="264"/>
      <c r="DQ31" s="264"/>
      <c r="DR31" s="264"/>
      <c r="DS31" s="264"/>
      <c r="DT31" s="264"/>
      <c r="DU31" s="264"/>
      <c r="DV31" s="264"/>
      <c r="DW31" s="264"/>
      <c r="DX31" s="264"/>
      <c r="DY31" s="264"/>
      <c r="DZ31" s="264"/>
      <c r="EA31" s="264"/>
      <c r="EB31" s="264"/>
      <c r="EC31" s="264"/>
      <c r="ED31" s="264"/>
      <c r="EE31" s="264"/>
      <c r="EF31" s="264"/>
      <c r="EG31" s="264"/>
      <c r="EH31" s="264"/>
      <c r="EI31" s="264"/>
      <c r="EJ31" s="264"/>
      <c r="EK31" s="264"/>
      <c r="EL31" s="264"/>
      <c r="EM31" s="264"/>
      <c r="EN31" s="264"/>
      <c r="EO31" s="264"/>
      <c r="EP31" s="264"/>
      <c r="EQ31" s="264"/>
      <c r="ER31" s="264"/>
    </row>
    <row r="32" spans="1:148" ht="15.75">
      <c r="A32" s="708" t="s">
        <v>89</v>
      </c>
      <c r="B32" s="710">
        <v>43178</v>
      </c>
      <c r="C32" s="90" t="s">
        <v>211</v>
      </c>
      <c r="D32" s="712"/>
      <c r="E32" s="1511">
        <v>0.93333333333333335</v>
      </c>
      <c r="F32" s="1512">
        <v>0.13333333333333333</v>
      </c>
      <c r="G32" s="1512">
        <v>0</v>
      </c>
      <c r="H32" s="1512">
        <v>0.13333333333333333</v>
      </c>
      <c r="I32" s="1512">
        <v>0</v>
      </c>
      <c r="J32" s="1512">
        <v>0</v>
      </c>
      <c r="K32" s="1512">
        <v>0</v>
      </c>
      <c r="L32" s="1512">
        <v>0</v>
      </c>
      <c r="M32" s="1512">
        <v>0</v>
      </c>
      <c r="N32" s="1512">
        <v>0</v>
      </c>
      <c r="O32" s="1512">
        <v>0</v>
      </c>
      <c r="P32" s="1512">
        <v>0</v>
      </c>
      <c r="Q32" s="709">
        <v>0</v>
      </c>
      <c r="R32" s="709">
        <v>0</v>
      </c>
      <c r="S32" s="709">
        <v>0</v>
      </c>
      <c r="T32" s="709">
        <v>0</v>
      </c>
      <c r="U32" s="1492">
        <f t="shared" si="0"/>
        <v>1.2</v>
      </c>
      <c r="V32" s="470">
        <f t="shared" si="1"/>
        <v>28</v>
      </c>
      <c r="W32" s="948">
        <v>5</v>
      </c>
      <c r="AH32" s="264"/>
      <c r="AI32" s="264"/>
      <c r="AJ32" s="264"/>
      <c r="AK32" s="264"/>
      <c r="AL32" s="523">
        <v>4</v>
      </c>
      <c r="AM32" s="524">
        <v>1</v>
      </c>
      <c r="AN32" s="525">
        <v>0.01</v>
      </c>
      <c r="AO32" s="525">
        <v>-4.6051701859880909</v>
      </c>
      <c r="AP32" s="526">
        <v>-4.605170185988091E-2</v>
      </c>
      <c r="AQ32" s="264"/>
      <c r="AW32" s="264"/>
      <c r="AX32" s="264"/>
      <c r="AY32" s="264"/>
      <c r="AZ32" s="264"/>
      <c r="BF32" s="264"/>
      <c r="BG32" s="264"/>
      <c r="BH32" s="264"/>
      <c r="BI32" s="264"/>
      <c r="BJ32" s="264"/>
      <c r="BK32" s="264"/>
      <c r="BL32" s="264"/>
      <c r="BM32" s="264"/>
      <c r="BN32" s="264"/>
      <c r="BO32" s="264"/>
      <c r="BP32" s="264"/>
      <c r="BQ32" s="264"/>
      <c r="BR32" s="264"/>
      <c r="BS32" s="264"/>
      <c r="BT32" s="264"/>
      <c r="BU32" s="264"/>
      <c r="BV32" s="264"/>
      <c r="BW32" s="264"/>
      <c r="BX32" s="264"/>
      <c r="BY32" s="264"/>
      <c r="BZ32" s="264"/>
      <c r="CA32" s="264"/>
      <c r="CB32" s="264"/>
      <c r="CC32" s="264"/>
      <c r="CD32" s="264"/>
      <c r="CE32" s="264"/>
      <c r="CF32" s="264"/>
      <c r="CG32" s="264"/>
      <c r="CH32" s="264"/>
      <c r="CI32" s="264"/>
      <c r="CJ32" s="264"/>
      <c r="CK32" s="264"/>
      <c r="CL32" s="264"/>
      <c r="CM32" s="264"/>
      <c r="CN32" s="264"/>
      <c r="CO32" s="264"/>
      <c r="CP32" s="264"/>
      <c r="CQ32" s="264"/>
      <c r="CR32" s="264"/>
      <c r="CS32" s="264"/>
      <c r="CT32" s="264"/>
      <c r="CU32" s="264"/>
      <c r="CV32" s="264"/>
      <c r="CW32" s="264"/>
      <c r="CX32" s="264"/>
      <c r="CY32" s="264"/>
      <c r="CZ32" s="264"/>
      <c r="DA32" s="264"/>
      <c r="DB32" s="264"/>
      <c r="DC32" s="264"/>
      <c r="DD32" s="264"/>
      <c r="DE32" s="264"/>
      <c r="DF32" s="264"/>
      <c r="DG32" s="264"/>
      <c r="DH32" s="264"/>
      <c r="DI32" s="264"/>
      <c r="DJ32" s="264"/>
      <c r="DK32" s="264"/>
      <c r="DL32" s="264"/>
      <c r="DM32" s="264"/>
      <c r="DN32" s="264"/>
      <c r="DO32" s="264"/>
      <c r="DP32" s="264"/>
      <c r="DQ32" s="264"/>
      <c r="DR32" s="264"/>
      <c r="DS32" s="264"/>
      <c r="DT32" s="264"/>
      <c r="DU32" s="264"/>
      <c r="DV32" s="264"/>
      <c r="DW32" s="264"/>
      <c r="DX32" s="264"/>
      <c r="DY32" s="264"/>
      <c r="DZ32" s="264"/>
      <c r="EA32" s="264"/>
      <c r="EB32" s="264"/>
      <c r="EC32" s="264"/>
      <c r="ED32" s="264"/>
      <c r="EE32" s="264"/>
      <c r="EF32" s="264"/>
      <c r="EG32" s="264"/>
      <c r="EH32" s="264"/>
      <c r="EI32" s="264"/>
      <c r="EJ32" s="264"/>
      <c r="EK32" s="264"/>
      <c r="EL32" s="264"/>
      <c r="EM32" s="264"/>
      <c r="EN32" s="264"/>
      <c r="EO32" s="264"/>
      <c r="EP32" s="264"/>
      <c r="EQ32" s="264"/>
      <c r="ER32" s="264"/>
    </row>
    <row r="33" spans="1:148" ht="16.5" thickBot="1">
      <c r="A33" s="90" t="s">
        <v>89</v>
      </c>
      <c r="B33" s="1513">
        <v>43245</v>
      </c>
      <c r="C33" s="90" t="s">
        <v>211</v>
      </c>
      <c r="D33" s="713"/>
      <c r="E33" s="1511">
        <v>7.4666666666666668</v>
      </c>
      <c r="F33" s="1512">
        <v>8.5333333333333332</v>
      </c>
      <c r="G33" s="1512">
        <v>4.1333333333333329</v>
      </c>
      <c r="H33" s="1512">
        <v>0</v>
      </c>
      <c r="I33" s="1512">
        <v>0</v>
      </c>
      <c r="J33" s="1512">
        <v>0</v>
      </c>
      <c r="K33" s="1512">
        <v>0</v>
      </c>
      <c r="L33" s="1512">
        <v>0</v>
      </c>
      <c r="M33" s="1512">
        <v>0</v>
      </c>
      <c r="N33" s="1512">
        <v>0</v>
      </c>
      <c r="O33" s="1512">
        <v>0</v>
      </c>
      <c r="P33" s="1512">
        <v>0</v>
      </c>
      <c r="Q33" s="709">
        <v>0</v>
      </c>
      <c r="R33" s="709">
        <v>0</v>
      </c>
      <c r="S33" s="709">
        <v>0</v>
      </c>
      <c r="T33" s="709">
        <v>0</v>
      </c>
      <c r="U33" s="1492">
        <f t="shared" si="0"/>
        <v>20.133333333333333</v>
      </c>
      <c r="V33" s="470">
        <f t="shared" si="1"/>
        <v>29</v>
      </c>
      <c r="W33" s="948"/>
      <c r="AH33" s="264"/>
      <c r="AI33" s="264"/>
      <c r="AJ33" s="264"/>
      <c r="AK33" s="264"/>
      <c r="AL33" s="527">
        <v>5</v>
      </c>
      <c r="AM33" s="528">
        <v>4</v>
      </c>
      <c r="AN33" s="529">
        <v>0.04</v>
      </c>
      <c r="AO33" s="529">
        <v>-3.2188758248682006</v>
      </c>
      <c r="AP33" s="530">
        <v>-0.12875503299472801</v>
      </c>
      <c r="AQ33" s="264"/>
      <c r="AW33" s="264"/>
      <c r="AX33" s="264"/>
      <c r="AY33" s="264"/>
      <c r="AZ33" s="264"/>
      <c r="BF33" s="264"/>
      <c r="BG33" s="264"/>
      <c r="BH33" s="264"/>
      <c r="BI33" s="264"/>
      <c r="BJ33" s="264"/>
      <c r="BK33" s="264"/>
      <c r="BL33" s="264"/>
      <c r="BM33" s="264"/>
      <c r="BN33" s="264"/>
      <c r="BO33" s="264"/>
      <c r="BP33" s="264"/>
      <c r="BQ33" s="264"/>
      <c r="BR33" s="264"/>
      <c r="BS33" s="264"/>
      <c r="BT33" s="264"/>
      <c r="BU33" s="264"/>
      <c r="BV33" s="264"/>
      <c r="BW33" s="264"/>
      <c r="BX33" s="264"/>
      <c r="BY33" s="264"/>
      <c r="BZ33" s="264"/>
      <c r="CA33" s="264"/>
      <c r="CB33" s="264"/>
      <c r="CC33" s="264"/>
      <c r="CD33" s="264"/>
      <c r="CE33" s="264"/>
      <c r="CF33" s="264"/>
      <c r="CG33" s="264"/>
      <c r="CH33" s="264"/>
      <c r="CI33" s="264"/>
      <c r="CJ33" s="264"/>
      <c r="CK33" s="264"/>
      <c r="CL33" s="264"/>
      <c r="CM33" s="264"/>
      <c r="CN33" s="264"/>
      <c r="CO33" s="264"/>
      <c r="CP33" s="264"/>
      <c r="CQ33" s="264"/>
      <c r="CR33" s="264"/>
      <c r="CS33" s="264"/>
      <c r="CT33" s="264"/>
      <c r="CU33" s="264"/>
      <c r="CV33" s="264"/>
      <c r="CW33" s="264"/>
      <c r="CX33" s="264"/>
      <c r="CY33" s="264"/>
      <c r="CZ33" s="264"/>
      <c r="DA33" s="264"/>
      <c r="DB33" s="264"/>
      <c r="DC33" s="264"/>
      <c r="DD33" s="264"/>
      <c r="DE33" s="264"/>
      <c r="DF33" s="264"/>
      <c r="DG33" s="264"/>
      <c r="DH33" s="264"/>
      <c r="DI33" s="264"/>
      <c r="DJ33" s="264"/>
      <c r="DK33" s="264"/>
      <c r="DL33" s="264"/>
      <c r="DM33" s="264"/>
      <c r="DN33" s="264"/>
      <c r="DO33" s="264"/>
      <c r="DP33" s="264"/>
      <c r="DQ33" s="264"/>
      <c r="DR33" s="264"/>
      <c r="DS33" s="264"/>
      <c r="DT33" s="264"/>
      <c r="DU33" s="264"/>
      <c r="DV33" s="264"/>
      <c r="DW33" s="264"/>
      <c r="DX33" s="264"/>
      <c r="DY33" s="264"/>
      <c r="DZ33" s="264"/>
      <c r="EA33" s="264"/>
      <c r="EB33" s="264"/>
      <c r="EC33" s="264"/>
      <c r="ED33" s="264"/>
      <c r="EE33" s="264"/>
      <c r="EF33" s="264"/>
      <c r="EG33" s="264"/>
      <c r="EH33" s="264"/>
      <c r="EI33" s="264"/>
      <c r="EJ33" s="264"/>
      <c r="EK33" s="264"/>
      <c r="EL33" s="264"/>
      <c r="EM33" s="264"/>
      <c r="EN33" s="264"/>
      <c r="EO33" s="264"/>
      <c r="EP33" s="264"/>
      <c r="EQ33" s="264"/>
      <c r="ER33" s="264"/>
    </row>
    <row r="34" spans="1:148" ht="16.5" thickBot="1">
      <c r="A34" s="1514" t="s">
        <v>89</v>
      </c>
      <c r="B34" s="1513">
        <v>43320</v>
      </c>
      <c r="C34" s="1514" t="s">
        <v>211</v>
      </c>
      <c r="D34" s="384"/>
      <c r="E34" s="1511">
        <v>0.4</v>
      </c>
      <c r="F34" s="1512">
        <v>69.333333333333329</v>
      </c>
      <c r="G34" s="1512">
        <v>10.4</v>
      </c>
      <c r="H34" s="1512">
        <v>0</v>
      </c>
      <c r="I34" s="1512">
        <v>0</v>
      </c>
      <c r="J34" s="1512">
        <v>0.4</v>
      </c>
      <c r="K34" s="1512">
        <v>0</v>
      </c>
      <c r="L34" s="1512">
        <v>1.3333333333333333</v>
      </c>
      <c r="M34" s="1512">
        <v>0</v>
      </c>
      <c r="N34" s="1512">
        <v>1.8666666666666667</v>
      </c>
      <c r="O34" s="1512">
        <v>0</v>
      </c>
      <c r="P34" s="1512">
        <v>0</v>
      </c>
      <c r="Q34" s="1512">
        <v>0</v>
      </c>
      <c r="R34" s="1512">
        <v>0</v>
      </c>
      <c r="S34" s="1512">
        <v>0</v>
      </c>
      <c r="T34" s="1512">
        <v>0</v>
      </c>
      <c r="U34" s="1492">
        <f t="shared" si="0"/>
        <v>83.733333333333334</v>
      </c>
      <c r="V34" s="470">
        <f t="shared" si="1"/>
        <v>30</v>
      </c>
      <c r="W34" s="948"/>
      <c r="AH34" s="264"/>
      <c r="AI34" s="264"/>
      <c r="AJ34" s="264"/>
      <c r="AK34" s="264"/>
      <c r="AL34" s="531" t="s">
        <v>441</v>
      </c>
      <c r="AM34" s="532">
        <v>100</v>
      </c>
      <c r="AN34" s="533"/>
      <c r="AO34" s="534"/>
      <c r="AP34" s="531">
        <v>-1.0581342086935805</v>
      </c>
      <c r="AQ34" s="535" t="s">
        <v>442</v>
      </c>
      <c r="AW34" s="264"/>
      <c r="AX34" s="264"/>
      <c r="AY34" s="264"/>
      <c r="AZ34" s="264"/>
      <c r="BF34" s="264"/>
      <c r="BG34" s="264"/>
      <c r="BH34" s="264"/>
      <c r="BI34" s="264"/>
      <c r="BJ34" s="264"/>
      <c r="BK34" s="264"/>
      <c r="BL34" s="264"/>
      <c r="BM34" s="264"/>
      <c r="BN34" s="264"/>
      <c r="BO34" s="264"/>
      <c r="BP34" s="264"/>
      <c r="BQ34" s="264"/>
      <c r="BR34" s="264"/>
      <c r="BS34" s="264"/>
      <c r="BT34" s="264"/>
      <c r="BU34" s="264"/>
      <c r="BV34" s="264"/>
      <c r="BW34" s="264"/>
      <c r="BX34" s="264"/>
      <c r="BY34" s="264"/>
      <c r="BZ34" s="264"/>
      <c r="CA34" s="264"/>
      <c r="CB34" s="264"/>
      <c r="CC34" s="264"/>
      <c r="CD34" s="264"/>
      <c r="CE34" s="264"/>
      <c r="CF34" s="264"/>
      <c r="CG34" s="264"/>
      <c r="CH34" s="264"/>
      <c r="CI34" s="264"/>
      <c r="CJ34" s="264"/>
      <c r="CK34" s="264"/>
      <c r="CL34" s="264"/>
      <c r="CM34" s="264"/>
      <c r="CN34" s="264"/>
      <c r="CO34" s="264"/>
      <c r="CP34" s="264"/>
      <c r="CQ34" s="264"/>
      <c r="CR34" s="264"/>
      <c r="CS34" s="264"/>
      <c r="CT34" s="264"/>
      <c r="CU34" s="264"/>
      <c r="CV34" s="264"/>
      <c r="CW34" s="264"/>
      <c r="CX34" s="264"/>
      <c r="CY34" s="264"/>
      <c r="CZ34" s="264"/>
      <c r="DA34" s="264"/>
      <c r="DB34" s="264"/>
      <c r="DC34" s="264"/>
      <c r="DD34" s="264"/>
      <c r="DE34" s="264"/>
      <c r="DF34" s="264"/>
      <c r="DG34" s="264"/>
      <c r="DH34" s="264"/>
      <c r="DI34" s="264"/>
      <c r="DJ34" s="264"/>
      <c r="DK34" s="264"/>
      <c r="DL34" s="264"/>
      <c r="DM34" s="264"/>
      <c r="DN34" s="264"/>
      <c r="DO34" s="264"/>
      <c r="DP34" s="264"/>
      <c r="DQ34" s="264"/>
      <c r="DR34" s="264"/>
      <c r="DS34" s="264"/>
      <c r="DT34" s="264"/>
      <c r="DU34" s="264"/>
      <c r="DV34" s="264"/>
      <c r="DW34" s="264"/>
      <c r="DX34" s="264"/>
      <c r="DY34" s="264"/>
      <c r="DZ34" s="264"/>
      <c r="EA34" s="264"/>
      <c r="EB34" s="264"/>
      <c r="EC34" s="264"/>
      <c r="ED34" s="264"/>
      <c r="EE34" s="264"/>
      <c r="EF34" s="264"/>
      <c r="EG34" s="264"/>
      <c r="EH34" s="264"/>
      <c r="EI34" s="264"/>
      <c r="EJ34" s="264"/>
      <c r="EK34" s="264"/>
      <c r="EL34" s="264"/>
      <c r="EM34" s="264"/>
      <c r="EN34" s="264"/>
      <c r="EO34" s="264"/>
      <c r="EP34" s="264"/>
      <c r="EQ34" s="264"/>
      <c r="ER34" s="264"/>
    </row>
    <row r="35" spans="1:148" ht="15.75">
      <c r="A35" s="1514" t="s">
        <v>89</v>
      </c>
      <c r="B35" s="1513">
        <v>43369</v>
      </c>
      <c r="C35" s="1514" t="s">
        <v>211</v>
      </c>
      <c r="D35" s="713"/>
      <c r="E35" s="1511">
        <v>0</v>
      </c>
      <c r="F35" s="1512">
        <v>5.8666666666666663</v>
      </c>
      <c r="G35" s="1512">
        <v>1.0666666666666667</v>
      </c>
      <c r="H35" s="1512">
        <v>0</v>
      </c>
      <c r="I35" s="1512">
        <v>0</v>
      </c>
      <c r="J35" s="1512">
        <v>0</v>
      </c>
      <c r="K35" s="1512">
        <v>0</v>
      </c>
      <c r="L35" s="1512">
        <v>0.93333333333333335</v>
      </c>
      <c r="M35" s="1512">
        <v>0</v>
      </c>
      <c r="N35" s="1512">
        <v>0</v>
      </c>
      <c r="O35" s="1512">
        <v>0</v>
      </c>
      <c r="P35" s="1512">
        <v>0</v>
      </c>
      <c r="Q35" s="1512">
        <v>0</v>
      </c>
      <c r="R35" s="1512">
        <v>0.13333333333333333</v>
      </c>
      <c r="S35" s="1512">
        <v>0</v>
      </c>
      <c r="T35" s="1512">
        <v>0</v>
      </c>
      <c r="U35" s="1492">
        <f t="shared" si="0"/>
        <v>8</v>
      </c>
      <c r="V35" s="470">
        <f t="shared" si="1"/>
        <v>31</v>
      </c>
      <c r="W35" s="948"/>
      <c r="AH35" s="264"/>
      <c r="AI35" s="264"/>
      <c r="AJ35" s="264"/>
      <c r="AK35" s="264"/>
      <c r="AL35" s="264"/>
      <c r="AM35" s="264"/>
      <c r="AN35" s="264"/>
      <c r="AO35" s="264"/>
      <c r="AP35" s="264"/>
      <c r="AQ35" s="264"/>
      <c r="AW35" s="264"/>
      <c r="AX35" s="264"/>
      <c r="AY35" s="264"/>
      <c r="AZ35" s="264"/>
      <c r="BF35" s="264"/>
      <c r="BG35" s="264"/>
      <c r="BH35" s="264"/>
      <c r="BI35" s="264"/>
      <c r="BJ35" s="264"/>
      <c r="BK35" s="264"/>
      <c r="BL35" s="264"/>
      <c r="BM35" s="264"/>
      <c r="BN35" s="264"/>
      <c r="BO35" s="264"/>
      <c r="BP35" s="264"/>
      <c r="BQ35" s="264"/>
      <c r="BR35" s="264"/>
      <c r="BS35" s="264"/>
      <c r="BT35" s="264"/>
      <c r="BU35" s="264"/>
      <c r="BV35" s="264"/>
      <c r="BW35" s="264"/>
      <c r="BX35" s="264"/>
      <c r="BY35" s="264"/>
      <c r="BZ35" s="264"/>
      <c r="CA35" s="264"/>
      <c r="CB35" s="264"/>
      <c r="CC35" s="264"/>
      <c r="CD35" s="264"/>
      <c r="CE35" s="264"/>
      <c r="CF35" s="264"/>
      <c r="CG35" s="264"/>
      <c r="CH35" s="264"/>
      <c r="CI35" s="264"/>
      <c r="CJ35" s="264"/>
      <c r="CK35" s="264"/>
      <c r="CL35" s="264"/>
      <c r="CM35" s="264"/>
      <c r="CN35" s="264"/>
      <c r="CO35" s="264"/>
      <c r="CP35" s="264"/>
      <c r="CQ35" s="264"/>
      <c r="CR35" s="264"/>
      <c r="CS35" s="264"/>
      <c r="CT35" s="264"/>
      <c r="CU35" s="264"/>
      <c r="CV35" s="264"/>
      <c r="CW35" s="264"/>
      <c r="CX35" s="264"/>
      <c r="CY35" s="264"/>
      <c r="CZ35" s="264"/>
      <c r="DA35" s="264"/>
      <c r="DB35" s="264"/>
      <c r="DC35" s="264"/>
      <c r="DD35" s="264"/>
      <c r="DE35" s="264"/>
      <c r="DF35" s="264"/>
      <c r="DG35" s="264"/>
      <c r="DH35" s="264"/>
      <c r="DI35" s="264"/>
      <c r="DJ35" s="264"/>
      <c r="DK35" s="264"/>
      <c r="DL35" s="264"/>
      <c r="DM35" s="264"/>
      <c r="DN35" s="264"/>
      <c r="DO35" s="264"/>
      <c r="DP35" s="264"/>
      <c r="DQ35" s="264"/>
      <c r="DR35" s="264"/>
      <c r="DS35" s="264"/>
      <c r="DT35" s="264"/>
      <c r="DU35" s="264"/>
      <c r="DV35" s="264"/>
      <c r="DW35" s="264"/>
      <c r="DX35" s="264"/>
      <c r="DY35" s="264"/>
      <c r="DZ35" s="264"/>
      <c r="EA35" s="264"/>
      <c r="EB35" s="264"/>
      <c r="EC35" s="264"/>
      <c r="ED35" s="264"/>
      <c r="EE35" s="264"/>
      <c r="EF35" s="264"/>
      <c r="EG35" s="264"/>
      <c r="EH35" s="264"/>
      <c r="EI35" s="264"/>
      <c r="EJ35" s="264"/>
      <c r="EK35" s="264"/>
      <c r="EL35" s="264"/>
      <c r="EM35" s="264"/>
      <c r="EN35" s="264"/>
      <c r="EO35" s="264"/>
      <c r="EP35" s="264"/>
      <c r="EQ35" s="264"/>
      <c r="ER35" s="264"/>
    </row>
    <row r="36" spans="1:148" ht="15.75">
      <c r="A36" s="708" t="s">
        <v>89</v>
      </c>
      <c r="B36" s="1513">
        <v>43411</v>
      </c>
      <c r="C36" s="90" t="s">
        <v>211</v>
      </c>
      <c r="D36" s="713"/>
      <c r="E36" s="1511">
        <v>0.8</v>
      </c>
      <c r="F36" s="1512">
        <v>2.1333333333333333</v>
      </c>
      <c r="G36" s="1512">
        <v>18.533333333333331</v>
      </c>
      <c r="H36" s="1512">
        <v>0</v>
      </c>
      <c r="I36" s="1512">
        <v>0</v>
      </c>
      <c r="J36" s="1512">
        <v>0</v>
      </c>
      <c r="K36" s="1512">
        <v>0</v>
      </c>
      <c r="L36" s="1512">
        <v>0</v>
      </c>
      <c r="M36" s="1512">
        <v>0</v>
      </c>
      <c r="N36" s="1512">
        <v>0</v>
      </c>
      <c r="O36" s="1512">
        <v>0</v>
      </c>
      <c r="P36" s="1512">
        <v>0</v>
      </c>
      <c r="Q36" s="709">
        <v>0</v>
      </c>
      <c r="R36" s="709">
        <v>0</v>
      </c>
      <c r="S36" s="709">
        <v>0</v>
      </c>
      <c r="T36" s="709">
        <v>0</v>
      </c>
      <c r="U36" s="1492">
        <f t="shared" si="0"/>
        <v>21.466666666666665</v>
      </c>
      <c r="V36" s="470">
        <f t="shared" si="1"/>
        <v>32</v>
      </c>
      <c r="W36" s="948"/>
      <c r="AH36" s="264"/>
      <c r="AI36" s="264"/>
      <c r="AJ36" s="264"/>
      <c r="AK36" s="264"/>
      <c r="AL36" s="264" t="s">
        <v>443</v>
      </c>
      <c r="AM36" s="264">
        <v>1.0581342086935805</v>
      </c>
      <c r="AN36" s="264" t="s">
        <v>444</v>
      </c>
      <c r="AO36" s="264"/>
      <c r="AP36" s="264"/>
      <c r="AQ36" s="264"/>
      <c r="AX36" s="264"/>
      <c r="AY36" s="264"/>
      <c r="AZ36" s="264"/>
      <c r="BF36" s="264"/>
      <c r="BG36" s="264"/>
      <c r="BH36" s="264"/>
      <c r="BI36" s="264"/>
      <c r="BJ36" s="264"/>
      <c r="BK36" s="264"/>
      <c r="BL36" s="264"/>
      <c r="BM36" s="264"/>
      <c r="BN36" s="264"/>
      <c r="BO36" s="264"/>
      <c r="BP36" s="264"/>
      <c r="BQ36" s="264"/>
      <c r="BR36" s="264"/>
      <c r="BS36" s="264"/>
      <c r="BT36" s="264"/>
      <c r="BU36" s="264"/>
      <c r="BV36" s="264"/>
      <c r="BW36" s="264"/>
      <c r="BX36" s="264"/>
      <c r="BY36" s="264"/>
      <c r="BZ36" s="264"/>
      <c r="CA36" s="264"/>
      <c r="CB36" s="264"/>
      <c r="CC36" s="264"/>
      <c r="CD36" s="264"/>
      <c r="CE36" s="264"/>
      <c r="CF36" s="264"/>
      <c r="CG36" s="264"/>
      <c r="CH36" s="264"/>
      <c r="CI36" s="264"/>
      <c r="CJ36" s="264"/>
      <c r="CK36" s="264"/>
      <c r="CL36" s="264"/>
      <c r="CM36" s="264"/>
      <c r="CN36" s="264"/>
      <c r="CO36" s="264"/>
      <c r="CP36" s="264"/>
      <c r="CQ36" s="264"/>
      <c r="CR36" s="264"/>
      <c r="CS36" s="264"/>
      <c r="CT36" s="264"/>
      <c r="CU36" s="264"/>
      <c r="CV36" s="264"/>
      <c r="CW36" s="264"/>
      <c r="CX36" s="264"/>
      <c r="CY36" s="264"/>
      <c r="CZ36" s="264"/>
      <c r="DA36" s="264"/>
      <c r="DB36" s="264"/>
      <c r="DC36" s="264"/>
      <c r="DD36" s="264"/>
      <c r="DE36" s="264"/>
      <c r="DF36" s="264"/>
      <c r="DG36" s="264"/>
      <c r="DH36" s="264"/>
      <c r="DI36" s="264"/>
      <c r="DJ36" s="264"/>
      <c r="DK36" s="264"/>
      <c r="DL36" s="264"/>
      <c r="DM36" s="264"/>
      <c r="DN36" s="264"/>
      <c r="DO36" s="264"/>
      <c r="DP36" s="264"/>
      <c r="DQ36" s="264"/>
      <c r="DR36" s="264"/>
      <c r="DS36" s="264"/>
      <c r="DT36" s="264"/>
      <c r="DU36" s="264"/>
      <c r="DV36" s="264"/>
      <c r="DW36" s="264"/>
      <c r="DX36" s="264"/>
      <c r="DY36" s="264"/>
      <c r="DZ36" s="264"/>
      <c r="EA36" s="264"/>
      <c r="EB36" s="264"/>
      <c r="EC36" s="264"/>
      <c r="ED36" s="264"/>
      <c r="EE36" s="264"/>
      <c r="EF36" s="264"/>
      <c r="EG36" s="264"/>
      <c r="EH36" s="264"/>
      <c r="EI36" s="264"/>
      <c r="EJ36" s="264"/>
      <c r="EK36" s="264"/>
      <c r="EL36" s="264"/>
      <c r="EM36" s="264"/>
      <c r="EN36" s="264"/>
      <c r="EO36" s="264"/>
      <c r="EP36" s="264"/>
      <c r="EQ36" s="264"/>
      <c r="ER36" s="264"/>
    </row>
    <row r="37" spans="1:148" ht="15.75">
      <c r="A37" s="1514" t="s">
        <v>89</v>
      </c>
      <c r="B37" s="1513">
        <v>43438</v>
      </c>
      <c r="C37" s="1514" t="s">
        <v>211</v>
      </c>
      <c r="D37" s="713"/>
      <c r="E37" s="1511">
        <v>0.26666666666666666</v>
      </c>
      <c r="F37" s="1512">
        <v>27.333333333333332</v>
      </c>
      <c r="G37" s="1512">
        <v>0.13333333333333333</v>
      </c>
      <c r="H37" s="1512">
        <v>0.66666666666666663</v>
      </c>
      <c r="I37" s="1512">
        <v>0</v>
      </c>
      <c r="J37" s="1512">
        <v>0</v>
      </c>
      <c r="K37" s="1512">
        <v>0</v>
      </c>
      <c r="L37" s="1512">
        <v>0</v>
      </c>
      <c r="M37" s="1512">
        <v>0</v>
      </c>
      <c r="N37" s="1512">
        <v>0</v>
      </c>
      <c r="O37" s="1512">
        <v>0</v>
      </c>
      <c r="P37" s="1512">
        <v>0</v>
      </c>
      <c r="Q37" s="1512">
        <v>0</v>
      </c>
      <c r="R37" s="1512">
        <v>0</v>
      </c>
      <c r="S37" s="1512">
        <v>0</v>
      </c>
      <c r="T37" s="1512">
        <v>0</v>
      </c>
      <c r="U37" s="1492">
        <f t="shared" si="0"/>
        <v>28.4</v>
      </c>
      <c r="V37" s="470">
        <f t="shared" si="1"/>
        <v>33</v>
      </c>
      <c r="W37" s="948"/>
      <c r="AH37" s="264"/>
      <c r="AI37" s="264"/>
      <c r="AJ37" s="264"/>
      <c r="AK37" s="264"/>
      <c r="AL37" s="264"/>
      <c r="AM37" s="264"/>
      <c r="AN37" s="264"/>
      <c r="AO37" s="264"/>
      <c r="AP37" s="264"/>
      <c r="AQ37" s="264"/>
      <c r="AX37" s="264"/>
      <c r="AY37" s="264"/>
      <c r="AZ37" s="264"/>
      <c r="BF37" s="264"/>
      <c r="BG37" s="264"/>
      <c r="BH37" s="264"/>
      <c r="BI37" s="264"/>
      <c r="BJ37" s="264"/>
      <c r="BK37" s="264"/>
      <c r="BL37" s="264"/>
      <c r="BM37" s="264"/>
      <c r="BN37" s="264"/>
      <c r="BO37" s="264"/>
      <c r="BP37" s="264"/>
      <c r="BQ37" s="264"/>
      <c r="BR37" s="264"/>
      <c r="BS37" s="264"/>
      <c r="BT37" s="264"/>
      <c r="BU37" s="264"/>
      <c r="BV37" s="264"/>
      <c r="BW37" s="264"/>
      <c r="BX37" s="264"/>
      <c r="BY37" s="264"/>
      <c r="BZ37" s="264"/>
      <c r="CA37" s="264"/>
      <c r="CB37" s="264"/>
      <c r="CC37" s="264"/>
      <c r="CD37" s="264"/>
      <c r="CE37" s="264"/>
      <c r="CF37" s="264"/>
      <c r="CG37" s="264"/>
      <c r="CH37" s="264"/>
      <c r="CI37" s="264"/>
      <c r="CJ37" s="264"/>
      <c r="CK37" s="264"/>
      <c r="CL37" s="264"/>
      <c r="CM37" s="264"/>
      <c r="CN37" s="264"/>
      <c r="CO37" s="264"/>
      <c r="CP37" s="264"/>
      <c r="CQ37" s="264"/>
      <c r="CR37" s="264"/>
      <c r="CS37" s="264"/>
      <c r="CT37" s="264"/>
      <c r="CU37" s="264"/>
      <c r="CV37" s="264"/>
      <c r="CW37" s="264"/>
      <c r="CX37" s="264"/>
      <c r="CY37" s="264"/>
      <c r="CZ37" s="264"/>
      <c r="DA37" s="264"/>
      <c r="DB37" s="264"/>
      <c r="DC37" s="264"/>
      <c r="DD37" s="264"/>
      <c r="DE37" s="264"/>
      <c r="DF37" s="264"/>
      <c r="DG37" s="264"/>
      <c r="DH37" s="264"/>
      <c r="DI37" s="264"/>
      <c r="DJ37" s="264"/>
      <c r="DK37" s="264"/>
      <c r="DL37" s="264"/>
      <c r="DM37" s="264"/>
      <c r="DN37" s="264"/>
      <c r="DO37" s="264"/>
      <c r="DP37" s="264"/>
      <c r="DQ37" s="264"/>
      <c r="DR37" s="264"/>
      <c r="DS37" s="264"/>
      <c r="DT37" s="264"/>
      <c r="DU37" s="264"/>
      <c r="DV37" s="264"/>
      <c r="DW37" s="264"/>
      <c r="DX37" s="264"/>
      <c r="DY37" s="264"/>
      <c r="DZ37" s="264"/>
      <c r="EA37" s="264"/>
      <c r="EB37" s="264"/>
      <c r="EC37" s="264"/>
      <c r="ED37" s="264"/>
      <c r="EE37" s="264"/>
      <c r="EF37" s="264"/>
      <c r="EG37" s="264"/>
      <c r="EH37" s="264"/>
      <c r="EI37" s="264"/>
      <c r="EJ37" s="264"/>
      <c r="EK37" s="264"/>
      <c r="EL37" s="264"/>
      <c r="EM37" s="264"/>
      <c r="EN37" s="264"/>
      <c r="EO37" s="264"/>
      <c r="EP37" s="264"/>
      <c r="EQ37" s="264"/>
      <c r="ER37" s="264"/>
    </row>
    <row r="38" spans="1:148" ht="15.75">
      <c r="A38" s="708" t="s">
        <v>92</v>
      </c>
      <c r="B38" s="710">
        <v>43166</v>
      </c>
      <c r="C38" s="90" t="s">
        <v>211</v>
      </c>
      <c r="D38" s="385"/>
      <c r="E38" s="1511">
        <v>0.13333333333333333</v>
      </c>
      <c r="F38" s="1512">
        <v>104.93333333333334</v>
      </c>
      <c r="G38" s="1512">
        <v>0.26666666666666666</v>
      </c>
      <c r="H38" s="1512">
        <v>0</v>
      </c>
      <c r="I38" s="1512">
        <v>0</v>
      </c>
      <c r="J38" s="1512">
        <v>0</v>
      </c>
      <c r="K38" s="1512">
        <v>0</v>
      </c>
      <c r="L38" s="1512">
        <v>0</v>
      </c>
      <c r="M38" s="1512">
        <v>0</v>
      </c>
      <c r="N38" s="1512">
        <v>0</v>
      </c>
      <c r="O38" s="1512">
        <v>0</v>
      </c>
      <c r="P38" s="1512">
        <v>0</v>
      </c>
      <c r="Q38" s="709">
        <v>0</v>
      </c>
      <c r="R38" s="709">
        <v>0</v>
      </c>
      <c r="S38" s="709">
        <v>0</v>
      </c>
      <c r="T38" s="709">
        <v>0</v>
      </c>
      <c r="U38" s="1492">
        <f t="shared" si="0"/>
        <v>105.33333333333334</v>
      </c>
      <c r="V38" s="470">
        <f t="shared" si="1"/>
        <v>34</v>
      </c>
      <c r="W38" s="948">
        <v>6</v>
      </c>
      <c r="AH38" s="264"/>
      <c r="AI38" s="264"/>
      <c r="AJ38" s="264"/>
      <c r="AK38" s="264" t="s">
        <v>445</v>
      </c>
      <c r="AL38" s="264" t="s">
        <v>446</v>
      </c>
      <c r="AM38" s="264"/>
      <c r="AN38" s="451" t="s">
        <v>447</v>
      </c>
      <c r="AO38" s="264">
        <v>1.6094379124341003</v>
      </c>
      <c r="AP38" s="264"/>
      <c r="AQ38" s="264"/>
      <c r="AX38" s="264"/>
      <c r="AY38" s="264"/>
      <c r="AZ38" s="264"/>
      <c r="BF38" s="264"/>
      <c r="BG38" s="264"/>
      <c r="BH38" s="264"/>
      <c r="BI38" s="264"/>
      <c r="BJ38" s="264"/>
      <c r="BK38" s="264"/>
      <c r="BL38" s="264"/>
      <c r="BM38" s="264"/>
      <c r="BN38" s="264"/>
      <c r="BO38" s="264"/>
      <c r="BP38" s="264"/>
      <c r="BQ38" s="264"/>
      <c r="BR38" s="264"/>
      <c r="BS38" s="264"/>
      <c r="BT38" s="264"/>
      <c r="BU38" s="264"/>
      <c r="BV38" s="264"/>
      <c r="BW38" s="264"/>
      <c r="BX38" s="264"/>
      <c r="BY38" s="264"/>
      <c r="BZ38" s="264"/>
      <c r="CA38" s="264"/>
      <c r="CB38" s="264"/>
      <c r="CC38" s="264"/>
      <c r="CD38" s="264"/>
      <c r="CE38" s="264"/>
      <c r="CF38" s="264"/>
      <c r="CG38" s="264"/>
      <c r="CH38" s="264"/>
      <c r="CI38" s="264"/>
      <c r="CJ38" s="264"/>
      <c r="CK38" s="264"/>
      <c r="CL38" s="264"/>
      <c r="CM38" s="264"/>
      <c r="CN38" s="264"/>
      <c r="CO38" s="264"/>
      <c r="CP38" s="264"/>
      <c r="CQ38" s="264"/>
      <c r="CR38" s="264"/>
      <c r="CS38" s="264"/>
      <c r="CT38" s="264"/>
      <c r="CU38" s="264"/>
      <c r="CV38" s="264"/>
      <c r="CW38" s="264"/>
      <c r="CX38" s="264"/>
      <c r="CY38" s="264"/>
      <c r="CZ38" s="264"/>
      <c r="DA38" s="264"/>
      <c r="DB38" s="264"/>
      <c r="DC38" s="264"/>
      <c r="DD38" s="264"/>
      <c r="DE38" s="264"/>
      <c r="DF38" s="264"/>
      <c r="DG38" s="264"/>
      <c r="DH38" s="264"/>
      <c r="DI38" s="264"/>
      <c r="DJ38" s="264"/>
      <c r="DK38" s="264"/>
      <c r="DL38" s="264"/>
      <c r="DM38" s="264"/>
      <c r="DN38" s="264"/>
      <c r="DO38" s="264"/>
      <c r="DP38" s="264"/>
      <c r="DQ38" s="264"/>
      <c r="DR38" s="264"/>
      <c r="DS38" s="264"/>
      <c r="DT38" s="264"/>
      <c r="DU38" s="264"/>
      <c r="DV38" s="264"/>
      <c r="DW38" s="264"/>
      <c r="DX38" s="264"/>
      <c r="DY38" s="264"/>
      <c r="DZ38" s="264"/>
      <c r="EA38" s="264"/>
      <c r="EB38" s="264"/>
      <c r="EC38" s="264"/>
      <c r="ED38" s="264"/>
      <c r="EE38" s="264"/>
      <c r="EF38" s="264"/>
      <c r="EG38" s="264"/>
      <c r="EH38" s="264"/>
      <c r="EI38" s="264"/>
      <c r="EJ38" s="264"/>
      <c r="EK38" s="264"/>
      <c r="EL38" s="264"/>
      <c r="EM38" s="264"/>
      <c r="EN38" s="264"/>
      <c r="EO38" s="264"/>
      <c r="EP38" s="264"/>
      <c r="EQ38" s="264"/>
      <c r="ER38" s="264"/>
    </row>
    <row r="39" spans="1:148" ht="15.75">
      <c r="A39" s="708" t="s">
        <v>92</v>
      </c>
      <c r="B39" s="1513">
        <v>43217</v>
      </c>
      <c r="C39" s="90" t="s">
        <v>211</v>
      </c>
      <c r="D39" s="712"/>
      <c r="E39" s="1511">
        <v>1.6</v>
      </c>
      <c r="F39" s="1512">
        <v>6.666666666666667</v>
      </c>
      <c r="G39" s="1512">
        <v>0.8</v>
      </c>
      <c r="H39" s="1512">
        <v>0</v>
      </c>
      <c r="I39" s="1512">
        <v>0</v>
      </c>
      <c r="J39" s="1512">
        <v>0</v>
      </c>
      <c r="K39" s="1512">
        <v>0</v>
      </c>
      <c r="L39" s="1512">
        <v>0</v>
      </c>
      <c r="M39" s="1512">
        <v>0</v>
      </c>
      <c r="N39" s="1512">
        <v>0</v>
      </c>
      <c r="O39" s="1512">
        <v>0</v>
      </c>
      <c r="P39" s="1512">
        <v>0</v>
      </c>
      <c r="Q39" s="709">
        <v>0</v>
      </c>
      <c r="R39" s="709">
        <v>0</v>
      </c>
      <c r="S39" s="709">
        <v>0</v>
      </c>
      <c r="T39" s="709">
        <v>0</v>
      </c>
      <c r="U39" s="1492">
        <f t="shared" si="0"/>
        <v>9.0666666666666682</v>
      </c>
      <c r="V39" s="470">
        <f t="shared" si="1"/>
        <v>35</v>
      </c>
      <c r="W39" s="948"/>
      <c r="AH39" s="264"/>
      <c r="AI39" s="264"/>
      <c r="AJ39" s="264"/>
      <c r="AK39" s="264"/>
      <c r="AL39" s="264" t="s">
        <v>448</v>
      </c>
      <c r="AM39" s="264"/>
      <c r="AN39" s="451" t="s">
        <v>449</v>
      </c>
      <c r="AO39" s="264">
        <v>0.65745574931391249</v>
      </c>
      <c r="AP39" s="264"/>
      <c r="AQ39" s="264"/>
      <c r="AX39" s="264"/>
      <c r="AY39" s="264"/>
      <c r="AZ39" s="264"/>
      <c r="BF39" s="264"/>
      <c r="BG39" s="264"/>
      <c r="BH39" s="264"/>
      <c r="BI39" s="264"/>
      <c r="BJ39" s="264"/>
      <c r="BK39" s="264"/>
      <c r="BL39" s="264"/>
      <c r="BM39" s="264"/>
      <c r="BN39" s="264"/>
      <c r="BO39" s="264"/>
      <c r="BP39" s="264"/>
      <c r="BQ39" s="264"/>
      <c r="BR39" s="264"/>
      <c r="BS39" s="264"/>
      <c r="BT39" s="264"/>
      <c r="BU39" s="264"/>
      <c r="BV39" s="264"/>
      <c r="BW39" s="264"/>
      <c r="BX39" s="264"/>
      <c r="BY39" s="264"/>
      <c r="BZ39" s="264"/>
      <c r="CA39" s="264"/>
      <c r="CB39" s="264"/>
      <c r="CC39" s="264"/>
      <c r="CD39" s="264"/>
      <c r="CE39" s="264"/>
      <c r="CF39" s="264"/>
      <c r="CG39" s="264"/>
      <c r="CH39" s="264"/>
      <c r="CI39" s="264"/>
      <c r="CJ39" s="264"/>
      <c r="CK39" s="264"/>
      <c r="CL39" s="264"/>
      <c r="CM39" s="264"/>
      <c r="CN39" s="264"/>
      <c r="CO39" s="264"/>
      <c r="CP39" s="264"/>
      <c r="CQ39" s="264"/>
      <c r="CR39" s="264"/>
      <c r="CS39" s="264"/>
      <c r="CT39" s="264"/>
      <c r="CU39" s="264"/>
      <c r="CV39" s="264"/>
      <c r="CW39" s="264"/>
      <c r="CX39" s="264"/>
      <c r="CY39" s="264"/>
      <c r="CZ39" s="264"/>
      <c r="DA39" s="264"/>
      <c r="DB39" s="264"/>
      <c r="DC39" s="264"/>
      <c r="DD39" s="264"/>
      <c r="DE39" s="264"/>
      <c r="DF39" s="264"/>
      <c r="DG39" s="264"/>
      <c r="DH39" s="264"/>
      <c r="DI39" s="264"/>
      <c r="DJ39" s="264"/>
      <c r="DK39" s="264"/>
      <c r="DL39" s="264"/>
      <c r="DM39" s="264"/>
      <c r="DN39" s="264"/>
      <c r="DO39" s="264"/>
      <c r="DP39" s="264"/>
      <c r="DQ39" s="264"/>
      <c r="DR39" s="264"/>
      <c r="DS39" s="264"/>
      <c r="DT39" s="264"/>
      <c r="DU39" s="264"/>
      <c r="DV39" s="264"/>
      <c r="DW39" s="264"/>
      <c r="DX39" s="264"/>
      <c r="DY39" s="264"/>
      <c r="DZ39" s="264"/>
      <c r="EA39" s="264"/>
      <c r="EB39" s="264"/>
      <c r="EC39" s="264"/>
      <c r="ED39" s="264"/>
      <c r="EE39" s="264"/>
      <c r="EF39" s="264"/>
      <c r="EG39" s="264"/>
      <c r="EH39" s="264"/>
      <c r="EI39" s="264"/>
      <c r="EJ39" s="264"/>
      <c r="EK39" s="264"/>
      <c r="EL39" s="264"/>
      <c r="EM39" s="264"/>
      <c r="EN39" s="264"/>
      <c r="EO39" s="264"/>
      <c r="EP39" s="264"/>
      <c r="EQ39" s="264"/>
      <c r="ER39" s="264"/>
    </row>
    <row r="40" spans="1:148" ht="15.75">
      <c r="A40" s="708" t="s">
        <v>92</v>
      </c>
      <c r="B40" s="1513">
        <v>43231</v>
      </c>
      <c r="C40" s="90" t="s">
        <v>211</v>
      </c>
      <c r="D40" s="712"/>
      <c r="E40" s="1511">
        <v>2.5333333333333332</v>
      </c>
      <c r="F40" s="1512">
        <v>20</v>
      </c>
      <c r="G40" s="1512">
        <v>1.6</v>
      </c>
      <c r="H40" s="1512">
        <v>0</v>
      </c>
      <c r="I40" s="1512">
        <v>0</v>
      </c>
      <c r="J40" s="1512">
        <v>0</v>
      </c>
      <c r="K40" s="1512">
        <v>0.13333333333333333</v>
      </c>
      <c r="L40" s="1512">
        <v>0</v>
      </c>
      <c r="M40" s="1512">
        <v>0</v>
      </c>
      <c r="N40" s="1512">
        <v>0</v>
      </c>
      <c r="O40" s="1512">
        <v>0</v>
      </c>
      <c r="P40" s="1512">
        <v>0</v>
      </c>
      <c r="Q40" s="709">
        <v>0</v>
      </c>
      <c r="R40" s="709">
        <v>0</v>
      </c>
      <c r="S40" s="709">
        <v>0</v>
      </c>
      <c r="T40" s="709">
        <v>0</v>
      </c>
      <c r="U40" s="1492">
        <f t="shared" si="0"/>
        <v>24.266666666666666</v>
      </c>
      <c r="V40" s="470">
        <f t="shared" si="1"/>
        <v>36</v>
      </c>
      <c r="W40" s="948"/>
      <c r="AH40" s="264"/>
      <c r="AI40" s="264"/>
      <c r="AJ40" s="264"/>
      <c r="AK40" s="264"/>
      <c r="AL40" s="264" t="s">
        <v>450</v>
      </c>
      <c r="AM40" s="264"/>
      <c r="AN40" s="451" t="s">
        <v>451</v>
      </c>
      <c r="AO40" s="264">
        <v>5</v>
      </c>
      <c r="AP40" s="264"/>
      <c r="AQ40" s="264"/>
      <c r="AR40" s="264"/>
      <c r="AS40" s="264"/>
      <c r="AT40" s="264"/>
      <c r="AU40" s="264"/>
      <c r="AV40" s="264"/>
      <c r="AW40" s="264"/>
      <c r="AX40" s="264"/>
      <c r="AY40" s="264"/>
      <c r="AZ40" s="264"/>
      <c r="BF40" s="264"/>
      <c r="BG40" s="264"/>
      <c r="BH40" s="264"/>
      <c r="BI40" s="264"/>
      <c r="BJ40" s="264"/>
      <c r="BK40" s="264"/>
      <c r="BL40" s="264"/>
      <c r="BM40" s="264"/>
      <c r="BN40" s="264"/>
      <c r="BO40" s="264"/>
      <c r="BP40" s="264"/>
      <c r="BQ40" s="264"/>
      <c r="BR40" s="264"/>
      <c r="BS40" s="264"/>
      <c r="BT40" s="264"/>
      <c r="BU40" s="264"/>
      <c r="BV40" s="264"/>
      <c r="BW40" s="264"/>
      <c r="BX40" s="264"/>
      <c r="BY40" s="264"/>
      <c r="BZ40" s="264"/>
      <c r="CA40" s="264"/>
      <c r="CB40" s="264"/>
      <c r="CC40" s="264"/>
      <c r="CD40" s="264"/>
      <c r="CE40" s="264"/>
      <c r="CF40" s="264"/>
      <c r="CG40" s="264"/>
      <c r="CH40" s="264"/>
      <c r="CI40" s="264"/>
      <c r="CJ40" s="264"/>
      <c r="CK40" s="264"/>
      <c r="CL40" s="264"/>
      <c r="CM40" s="264"/>
      <c r="CN40" s="264"/>
      <c r="CO40" s="264"/>
      <c r="CP40" s="264"/>
      <c r="CQ40" s="264"/>
      <c r="CR40" s="264"/>
      <c r="CS40" s="264"/>
      <c r="CT40" s="264"/>
      <c r="CU40" s="264"/>
      <c r="CV40" s="264"/>
      <c r="CW40" s="264"/>
      <c r="CX40" s="264"/>
      <c r="CY40" s="264"/>
      <c r="CZ40" s="264"/>
      <c r="DA40" s="264"/>
      <c r="DB40" s="264"/>
      <c r="DC40" s="264"/>
      <c r="DD40" s="264"/>
      <c r="DE40" s="264"/>
      <c r="DF40" s="264"/>
      <c r="DG40" s="264"/>
      <c r="DH40" s="264"/>
      <c r="DI40" s="264"/>
      <c r="DJ40" s="264"/>
      <c r="DK40" s="264"/>
      <c r="DL40" s="264"/>
      <c r="DM40" s="264"/>
      <c r="DN40" s="264"/>
      <c r="DO40" s="264"/>
      <c r="DP40" s="264"/>
      <c r="DQ40" s="264"/>
      <c r="DR40" s="264"/>
      <c r="DS40" s="264"/>
      <c r="DT40" s="264"/>
      <c r="DU40" s="264"/>
      <c r="DV40" s="264"/>
      <c r="DW40" s="264"/>
      <c r="DX40" s="264"/>
      <c r="DY40" s="264"/>
      <c r="DZ40" s="264"/>
      <c r="EA40" s="264"/>
      <c r="EB40" s="264"/>
      <c r="EC40" s="264"/>
      <c r="ED40" s="264"/>
      <c r="EE40" s="264"/>
      <c r="EF40" s="264"/>
      <c r="EG40" s="264"/>
      <c r="EH40" s="264"/>
      <c r="EI40" s="264"/>
      <c r="EJ40" s="264"/>
      <c r="EK40" s="264"/>
      <c r="EL40" s="264"/>
      <c r="EM40" s="264"/>
      <c r="EN40" s="264"/>
      <c r="EO40" s="264"/>
      <c r="EP40" s="264"/>
      <c r="EQ40" s="264"/>
      <c r="ER40" s="264"/>
    </row>
    <row r="41" spans="1:148" ht="15.75">
      <c r="A41" s="90" t="s">
        <v>92</v>
      </c>
      <c r="B41" s="1513">
        <v>43245</v>
      </c>
      <c r="C41" s="90" t="s">
        <v>211</v>
      </c>
      <c r="D41" s="713"/>
      <c r="E41" s="1511">
        <v>13.866666666666667</v>
      </c>
      <c r="F41" s="1512">
        <v>6.1333333333333329</v>
      </c>
      <c r="G41" s="1512">
        <v>0.93333333333333335</v>
      </c>
      <c r="H41" s="1512">
        <v>0</v>
      </c>
      <c r="I41" s="1512">
        <v>0</v>
      </c>
      <c r="J41" s="1512">
        <v>0</v>
      </c>
      <c r="K41" s="1512">
        <v>0</v>
      </c>
      <c r="L41" s="1512">
        <v>0</v>
      </c>
      <c r="M41" s="1512">
        <v>0</v>
      </c>
      <c r="N41" s="1512">
        <v>0</v>
      </c>
      <c r="O41" s="1512">
        <v>0</v>
      </c>
      <c r="P41" s="1512">
        <v>0</v>
      </c>
      <c r="Q41" s="709">
        <v>0</v>
      </c>
      <c r="R41" s="709">
        <v>0</v>
      </c>
      <c r="S41" s="709">
        <v>0</v>
      </c>
      <c r="T41" s="709">
        <v>0</v>
      </c>
      <c r="U41" s="1492">
        <f t="shared" si="0"/>
        <v>20.933333333333334</v>
      </c>
      <c r="V41" s="470">
        <f t="shared" si="1"/>
        <v>37</v>
      </c>
      <c r="W41" s="948"/>
      <c r="AH41" s="264"/>
      <c r="AI41" s="264"/>
      <c r="AJ41" s="264"/>
      <c r="AK41" s="264"/>
      <c r="AL41" s="264"/>
      <c r="AM41" s="264"/>
      <c r="AN41" s="264"/>
      <c r="AO41" s="264"/>
      <c r="AP41" s="264"/>
      <c r="AQ41" s="264"/>
      <c r="AR41" s="264"/>
      <c r="AS41" s="264"/>
      <c r="AT41" s="264"/>
      <c r="AU41" s="264"/>
      <c r="AV41" s="264"/>
      <c r="AW41" s="264"/>
      <c r="AX41" s="264"/>
      <c r="AY41" s="264"/>
      <c r="AZ41" s="264"/>
      <c r="BF41" s="264"/>
      <c r="BG41" s="264"/>
      <c r="BH41" s="264"/>
      <c r="BI41" s="264"/>
      <c r="BJ41" s="264"/>
      <c r="BK41" s="264"/>
      <c r="BL41" s="264"/>
      <c r="BM41" s="264"/>
      <c r="BN41" s="264"/>
      <c r="BO41" s="264"/>
      <c r="BP41" s="264"/>
      <c r="BQ41" s="264"/>
      <c r="BR41" s="264"/>
      <c r="BS41" s="264"/>
      <c r="BT41" s="264"/>
      <c r="BU41" s="264"/>
      <c r="BV41" s="264"/>
      <c r="BW41" s="264"/>
      <c r="BX41" s="264"/>
      <c r="BY41" s="264"/>
      <c r="BZ41" s="264"/>
      <c r="CA41" s="264"/>
      <c r="CB41" s="264"/>
      <c r="CC41" s="264"/>
      <c r="CD41" s="264"/>
      <c r="CE41" s="264"/>
      <c r="CF41" s="264"/>
      <c r="CG41" s="264"/>
      <c r="CH41" s="264"/>
      <c r="CI41" s="264"/>
      <c r="CJ41" s="264"/>
      <c r="CK41" s="264"/>
      <c r="CL41" s="264"/>
      <c r="CM41" s="264"/>
      <c r="CN41" s="264"/>
      <c r="CO41" s="264"/>
      <c r="CP41" s="264"/>
      <c r="CQ41" s="264"/>
      <c r="CR41" s="264"/>
      <c r="CS41" s="264"/>
      <c r="CT41" s="264"/>
      <c r="CU41" s="264"/>
      <c r="CV41" s="264"/>
      <c r="CW41" s="264"/>
      <c r="CX41" s="264"/>
      <c r="CY41" s="264"/>
      <c r="CZ41" s="264"/>
      <c r="DA41" s="264"/>
      <c r="DB41" s="264"/>
      <c r="DC41" s="264"/>
      <c r="DD41" s="264"/>
      <c r="DE41" s="264"/>
      <c r="DF41" s="264"/>
      <c r="DG41" s="264"/>
      <c r="DH41" s="264"/>
      <c r="DI41" s="264"/>
      <c r="DJ41" s="264"/>
      <c r="DK41" s="264"/>
      <c r="DL41" s="264"/>
      <c r="DM41" s="264"/>
      <c r="DN41" s="264"/>
      <c r="DO41" s="264"/>
      <c r="DP41" s="264"/>
      <c r="DQ41" s="264"/>
      <c r="DR41" s="264"/>
      <c r="DS41" s="264"/>
      <c r="DT41" s="264"/>
      <c r="DU41" s="264"/>
      <c r="DV41" s="264"/>
      <c r="DW41" s="264"/>
      <c r="DX41" s="264"/>
      <c r="DY41" s="264"/>
      <c r="DZ41" s="264"/>
      <c r="EA41" s="264"/>
      <c r="EB41" s="264"/>
      <c r="EC41" s="264"/>
      <c r="ED41" s="264"/>
      <c r="EE41" s="264"/>
      <c r="EF41" s="264"/>
      <c r="EG41" s="264"/>
      <c r="EH41" s="264"/>
      <c r="EI41" s="264"/>
      <c r="EJ41" s="264"/>
      <c r="EK41" s="264"/>
      <c r="EL41" s="264"/>
      <c r="EM41" s="264"/>
      <c r="EN41" s="264"/>
      <c r="EO41" s="264"/>
      <c r="EP41" s="264"/>
      <c r="EQ41" s="264"/>
      <c r="ER41" s="264"/>
    </row>
    <row r="42" spans="1:148" ht="15.75">
      <c r="A42" s="708" t="s">
        <v>92</v>
      </c>
      <c r="B42" s="1513">
        <v>43320</v>
      </c>
      <c r="C42" s="1514" t="s">
        <v>74</v>
      </c>
      <c r="D42" s="713"/>
      <c r="E42" s="1511">
        <v>1.4666666666666666</v>
      </c>
      <c r="F42" s="1512">
        <v>56.666666666666664</v>
      </c>
      <c r="G42" s="1512">
        <v>0.4</v>
      </c>
      <c r="H42" s="1512">
        <v>0</v>
      </c>
      <c r="I42" s="1512">
        <v>0</v>
      </c>
      <c r="J42" s="1512">
        <v>0.53333333333333333</v>
      </c>
      <c r="K42" s="1512">
        <v>0</v>
      </c>
      <c r="L42" s="1512">
        <v>0.4</v>
      </c>
      <c r="M42" s="1512">
        <v>0</v>
      </c>
      <c r="N42" s="1512">
        <v>0.8</v>
      </c>
      <c r="O42" s="1512">
        <v>0</v>
      </c>
      <c r="P42" s="1512">
        <v>0</v>
      </c>
      <c r="Q42" s="709">
        <v>0</v>
      </c>
      <c r="R42" s="709">
        <v>0</v>
      </c>
      <c r="S42" s="709">
        <v>0</v>
      </c>
      <c r="T42" s="709">
        <v>0</v>
      </c>
      <c r="U42" s="1492">
        <f t="shared" si="0"/>
        <v>60.266666666666659</v>
      </c>
      <c r="V42" s="470">
        <f t="shared" si="1"/>
        <v>38</v>
      </c>
      <c r="W42" s="948"/>
      <c r="AH42" s="264"/>
      <c r="AI42" s="264"/>
      <c r="AJ42" s="264"/>
      <c r="AK42" s="264"/>
      <c r="AL42" s="264"/>
      <c r="AM42" s="264"/>
      <c r="AN42" s="264"/>
      <c r="AO42" s="264"/>
      <c r="AP42" s="264"/>
      <c r="AQ42" s="264"/>
      <c r="AR42" s="264"/>
      <c r="AS42" s="264"/>
      <c r="AT42" s="264"/>
      <c r="AU42" s="264"/>
      <c r="AV42" s="264"/>
      <c r="AW42" s="264"/>
      <c r="AX42" s="264"/>
      <c r="AY42" s="264"/>
      <c r="AZ42" s="264"/>
      <c r="BF42" s="264"/>
      <c r="BG42" s="264"/>
      <c r="BH42" s="264"/>
      <c r="BI42" s="264"/>
      <c r="BJ42" s="264"/>
      <c r="BK42" s="264"/>
      <c r="BL42" s="264"/>
      <c r="BM42" s="264"/>
      <c r="BN42" s="264"/>
      <c r="BO42" s="264"/>
      <c r="BP42" s="264"/>
      <c r="BQ42" s="264"/>
      <c r="BR42" s="264"/>
      <c r="BS42" s="264"/>
      <c r="BT42" s="264"/>
      <c r="BU42" s="264"/>
      <c r="BV42" s="264"/>
      <c r="BW42" s="264"/>
      <c r="BX42" s="264"/>
      <c r="BY42" s="264"/>
      <c r="BZ42" s="264"/>
      <c r="CA42" s="264"/>
      <c r="CB42" s="264"/>
      <c r="CC42" s="264"/>
      <c r="CD42" s="264"/>
      <c r="CE42" s="264"/>
      <c r="CF42" s="264"/>
      <c r="CG42" s="264"/>
      <c r="CH42" s="264"/>
      <c r="CI42" s="264"/>
      <c r="CJ42" s="264"/>
      <c r="CK42" s="264"/>
      <c r="CL42" s="264"/>
      <c r="CM42" s="264"/>
      <c r="CN42" s="264"/>
      <c r="CO42" s="264"/>
      <c r="CP42" s="264"/>
      <c r="CQ42" s="264"/>
      <c r="CR42" s="264"/>
      <c r="CS42" s="264"/>
      <c r="CT42" s="264"/>
      <c r="CU42" s="264"/>
      <c r="CV42" s="264"/>
      <c r="CW42" s="264"/>
      <c r="CX42" s="264"/>
      <c r="CY42" s="264"/>
      <c r="CZ42" s="264"/>
      <c r="DA42" s="264"/>
      <c r="DB42" s="264"/>
      <c r="DC42" s="264"/>
      <c r="DD42" s="264"/>
      <c r="DE42" s="264"/>
      <c r="DF42" s="264"/>
      <c r="DG42" s="264"/>
      <c r="DH42" s="264"/>
      <c r="DI42" s="264"/>
      <c r="DJ42" s="264"/>
      <c r="DK42" s="264"/>
      <c r="DL42" s="264"/>
      <c r="DM42" s="264"/>
      <c r="DN42" s="264"/>
      <c r="DO42" s="264"/>
      <c r="DP42" s="264"/>
      <c r="DQ42" s="264"/>
      <c r="DR42" s="264"/>
      <c r="DS42" s="264"/>
      <c r="DT42" s="264"/>
      <c r="DU42" s="264"/>
      <c r="DV42" s="264"/>
      <c r="DW42" s="264"/>
      <c r="DX42" s="264"/>
      <c r="DY42" s="264"/>
      <c r="DZ42" s="264"/>
      <c r="EA42" s="264"/>
      <c r="EB42" s="264"/>
      <c r="EC42" s="264"/>
      <c r="ED42" s="264"/>
      <c r="EE42" s="264"/>
      <c r="EF42" s="264"/>
      <c r="EG42" s="264"/>
      <c r="EH42" s="264"/>
      <c r="EI42" s="264"/>
      <c r="EJ42" s="264"/>
      <c r="EK42" s="264"/>
      <c r="EL42" s="264"/>
      <c r="EM42" s="264"/>
      <c r="EN42" s="264"/>
      <c r="EO42" s="264"/>
      <c r="EP42" s="264"/>
      <c r="EQ42" s="264"/>
      <c r="ER42" s="264"/>
    </row>
    <row r="43" spans="1:148" ht="15.75">
      <c r="A43" s="1514" t="s">
        <v>92</v>
      </c>
      <c r="B43" s="1513">
        <v>43368</v>
      </c>
      <c r="C43" s="1514" t="s">
        <v>211</v>
      </c>
      <c r="D43" s="713"/>
      <c r="E43" s="1511">
        <v>0</v>
      </c>
      <c r="F43" s="1512">
        <v>0.4</v>
      </c>
      <c r="G43" s="1512">
        <v>0.26666666666666666</v>
      </c>
      <c r="H43" s="1512">
        <v>0</v>
      </c>
      <c r="I43" s="1512">
        <v>0</v>
      </c>
      <c r="J43" s="1512">
        <v>0</v>
      </c>
      <c r="K43" s="1512">
        <v>0.26666666666666666</v>
      </c>
      <c r="L43" s="1512">
        <v>0</v>
      </c>
      <c r="M43" s="1512">
        <v>0</v>
      </c>
      <c r="N43" s="1512">
        <v>0</v>
      </c>
      <c r="O43" s="1512">
        <v>0</v>
      </c>
      <c r="P43" s="1512">
        <v>0</v>
      </c>
      <c r="Q43" s="1512">
        <v>0</v>
      </c>
      <c r="R43" s="1512">
        <v>0.13333333333333333</v>
      </c>
      <c r="S43" s="1512">
        <v>0</v>
      </c>
      <c r="T43" s="1512">
        <v>0</v>
      </c>
      <c r="U43" s="1492">
        <f t="shared" si="0"/>
        <v>1.0666666666666667</v>
      </c>
      <c r="V43" s="470">
        <f t="shared" si="1"/>
        <v>39</v>
      </c>
      <c r="W43" s="948"/>
      <c r="AL43" s="264"/>
      <c r="AM43" s="264"/>
      <c r="AN43" s="264"/>
      <c r="AO43" s="264"/>
      <c r="AP43" s="264"/>
      <c r="AQ43" s="264"/>
      <c r="AY43" s="264"/>
      <c r="AZ43" s="264"/>
      <c r="BF43" s="264"/>
      <c r="BG43" s="264"/>
      <c r="BH43" s="264"/>
      <c r="BI43" s="264"/>
      <c r="BJ43" s="264"/>
      <c r="BK43" s="264"/>
      <c r="BL43" s="264"/>
      <c r="BM43" s="264"/>
      <c r="BN43" s="264"/>
      <c r="BO43" s="264"/>
      <c r="BP43" s="264"/>
      <c r="BQ43" s="264"/>
      <c r="BR43" s="264"/>
      <c r="BS43" s="264"/>
      <c r="BT43" s="264"/>
      <c r="BU43" s="264"/>
      <c r="BV43" s="264"/>
      <c r="BW43" s="264"/>
      <c r="BX43" s="264"/>
      <c r="BY43" s="264"/>
      <c r="BZ43" s="264"/>
      <c r="CA43" s="264"/>
      <c r="CB43" s="264"/>
      <c r="CC43" s="264"/>
      <c r="CD43" s="264"/>
      <c r="CE43" s="264"/>
      <c r="CF43" s="264"/>
      <c r="CG43" s="264"/>
      <c r="CH43" s="264"/>
      <c r="CI43" s="264"/>
      <c r="CJ43" s="264"/>
      <c r="CK43" s="264"/>
      <c r="CL43" s="264"/>
      <c r="CM43" s="264"/>
      <c r="CN43" s="264"/>
      <c r="CO43" s="264"/>
      <c r="CP43" s="264"/>
      <c r="CQ43" s="264"/>
      <c r="CR43" s="264"/>
      <c r="CS43" s="264"/>
      <c r="CT43" s="264"/>
      <c r="CU43" s="264"/>
      <c r="CV43" s="264"/>
      <c r="CW43" s="264"/>
      <c r="CX43" s="264"/>
      <c r="CY43" s="264"/>
      <c r="CZ43" s="264"/>
      <c r="DA43" s="264"/>
      <c r="DB43" s="264"/>
      <c r="DC43" s="264"/>
      <c r="DD43" s="264"/>
      <c r="DE43" s="264"/>
      <c r="DF43" s="264"/>
      <c r="DG43" s="264"/>
      <c r="DH43" s="264"/>
      <c r="DI43" s="264"/>
      <c r="DJ43" s="264"/>
      <c r="DK43" s="264"/>
      <c r="DL43" s="264"/>
      <c r="DM43" s="264"/>
      <c r="DN43" s="264"/>
      <c r="DO43" s="264"/>
      <c r="DP43" s="264"/>
      <c r="DQ43" s="264"/>
      <c r="DR43" s="264"/>
      <c r="DS43" s="264"/>
      <c r="DT43" s="264"/>
      <c r="DU43" s="264"/>
      <c r="DV43" s="264"/>
      <c r="DW43" s="264"/>
      <c r="DX43" s="264"/>
      <c r="DY43" s="264"/>
      <c r="DZ43" s="264"/>
      <c r="EA43" s="264"/>
      <c r="EB43" s="264"/>
      <c r="EC43" s="264"/>
      <c r="ED43" s="264"/>
      <c r="EE43" s="264"/>
      <c r="EF43" s="264"/>
      <c r="EG43" s="264"/>
      <c r="EH43" s="264"/>
      <c r="EI43" s="264"/>
      <c r="EJ43" s="264"/>
      <c r="EK43" s="264"/>
      <c r="EL43" s="264"/>
      <c r="EM43" s="264"/>
      <c r="EN43" s="264"/>
      <c r="EO43" s="264"/>
      <c r="EP43" s="264"/>
      <c r="EQ43" s="264"/>
      <c r="ER43" s="264"/>
    </row>
    <row r="44" spans="1:148" ht="15.75">
      <c r="A44" s="708" t="s">
        <v>92</v>
      </c>
      <c r="B44" s="1513">
        <v>43371</v>
      </c>
      <c r="C44" s="90" t="s">
        <v>211</v>
      </c>
      <c r="D44" s="713"/>
      <c r="E44" s="1511">
        <v>0</v>
      </c>
      <c r="F44" s="1512">
        <v>0.4</v>
      </c>
      <c r="G44" s="1512">
        <v>0.26666666666666666</v>
      </c>
      <c r="H44" s="1512">
        <v>0</v>
      </c>
      <c r="I44" s="1512">
        <v>0</v>
      </c>
      <c r="J44" s="1512">
        <v>0</v>
      </c>
      <c r="K44" s="1512">
        <v>0.26666666666666666</v>
      </c>
      <c r="L44" s="1512">
        <v>0</v>
      </c>
      <c r="M44" s="1512">
        <v>0</v>
      </c>
      <c r="N44" s="1512">
        <v>0</v>
      </c>
      <c r="O44" s="1512">
        <v>0</v>
      </c>
      <c r="P44" s="1512">
        <v>0</v>
      </c>
      <c r="Q44" s="709">
        <v>0</v>
      </c>
      <c r="R44" s="709">
        <v>0</v>
      </c>
      <c r="S44" s="709">
        <v>0</v>
      </c>
      <c r="T44" s="709">
        <v>0</v>
      </c>
      <c r="U44" s="1492">
        <f t="shared" si="0"/>
        <v>0.93333333333333335</v>
      </c>
      <c r="V44" s="470">
        <f t="shared" si="1"/>
        <v>40</v>
      </c>
      <c r="W44" s="948"/>
      <c r="AL44" s="264"/>
      <c r="AM44" s="264"/>
      <c r="AN44" s="264"/>
      <c r="AO44" s="264"/>
      <c r="AP44" s="264"/>
      <c r="AQ44" s="264"/>
      <c r="AY44" s="264"/>
      <c r="AZ44" s="264"/>
      <c r="BF44" s="264"/>
      <c r="BG44" s="264"/>
      <c r="BH44" s="264"/>
      <c r="BI44" s="264"/>
      <c r="BJ44" s="264"/>
      <c r="BK44" s="264"/>
      <c r="BL44" s="264"/>
      <c r="BM44" s="264"/>
      <c r="BN44" s="264"/>
      <c r="BO44" s="264"/>
      <c r="BP44" s="264"/>
      <c r="BQ44" s="264"/>
      <c r="BR44" s="264"/>
      <c r="BS44" s="264"/>
      <c r="BT44" s="264"/>
      <c r="BU44" s="264"/>
      <c r="BV44" s="264"/>
      <c r="BW44" s="264"/>
      <c r="BX44" s="264"/>
      <c r="BY44" s="264"/>
      <c r="BZ44" s="264"/>
      <c r="CA44" s="264"/>
      <c r="CB44" s="264"/>
      <c r="CC44" s="264"/>
      <c r="CD44" s="264"/>
      <c r="CE44" s="264"/>
      <c r="CF44" s="264"/>
      <c r="CG44" s="264"/>
      <c r="CH44" s="264"/>
      <c r="CI44" s="264"/>
      <c r="CJ44" s="264"/>
      <c r="CK44" s="264"/>
      <c r="CL44" s="264"/>
      <c r="CM44" s="264"/>
      <c r="CN44" s="264"/>
      <c r="CO44" s="264"/>
      <c r="CP44" s="264"/>
      <c r="CQ44" s="264"/>
      <c r="CR44" s="264"/>
      <c r="CS44" s="264"/>
      <c r="CT44" s="264"/>
      <c r="CU44" s="264"/>
      <c r="CV44" s="264"/>
      <c r="CW44" s="264"/>
      <c r="CX44" s="264"/>
      <c r="CY44" s="264"/>
      <c r="CZ44" s="264"/>
      <c r="DA44" s="264"/>
      <c r="DB44" s="264"/>
      <c r="DC44" s="264"/>
      <c r="DD44" s="264"/>
      <c r="DE44" s="264"/>
      <c r="DF44" s="264"/>
      <c r="DG44" s="264"/>
      <c r="DH44" s="264"/>
      <c r="DI44" s="264"/>
      <c r="DJ44" s="264"/>
      <c r="DK44" s="264"/>
      <c r="DL44" s="264"/>
      <c r="DM44" s="264"/>
      <c r="DN44" s="264"/>
      <c r="DO44" s="264"/>
      <c r="DP44" s="264"/>
      <c r="DQ44" s="264"/>
      <c r="DR44" s="264"/>
      <c r="DS44" s="264"/>
      <c r="DT44" s="264"/>
      <c r="DU44" s="264"/>
      <c r="DV44" s="264"/>
      <c r="DW44" s="264"/>
      <c r="DX44" s="264"/>
      <c r="DY44" s="264"/>
      <c r="DZ44" s="264"/>
      <c r="EA44" s="264"/>
      <c r="EB44" s="264"/>
      <c r="EC44" s="264"/>
      <c r="ED44" s="264"/>
      <c r="EE44" s="264"/>
      <c r="EF44" s="264"/>
      <c r="EG44" s="264"/>
      <c r="EH44" s="264"/>
      <c r="EI44" s="264"/>
      <c r="EJ44" s="264"/>
      <c r="EK44" s="264"/>
      <c r="EL44" s="264"/>
      <c r="EM44" s="264"/>
      <c r="EN44" s="264"/>
      <c r="EO44" s="264"/>
      <c r="EP44" s="264"/>
      <c r="EQ44" s="264"/>
      <c r="ER44" s="264"/>
    </row>
    <row r="45" spans="1:148" ht="15.75">
      <c r="A45" s="1514" t="s">
        <v>92</v>
      </c>
      <c r="B45" s="1513">
        <v>43406</v>
      </c>
      <c r="C45" s="1514" t="s">
        <v>74</v>
      </c>
      <c r="D45" s="384"/>
      <c r="E45" s="1511">
        <v>0</v>
      </c>
      <c r="F45" s="1512">
        <v>0.93333333333333335</v>
      </c>
      <c r="G45" s="1512">
        <v>6.2666666666666666</v>
      </c>
      <c r="H45" s="1512">
        <v>0</v>
      </c>
      <c r="I45" s="1512">
        <v>0</v>
      </c>
      <c r="J45" s="1512">
        <v>0</v>
      </c>
      <c r="K45" s="1512">
        <v>0</v>
      </c>
      <c r="L45" s="1512">
        <v>0.13333333333333333</v>
      </c>
      <c r="M45" s="1512">
        <v>0</v>
      </c>
      <c r="N45" s="1512">
        <v>0</v>
      </c>
      <c r="O45" s="1512">
        <v>0</v>
      </c>
      <c r="P45" s="1512">
        <v>0</v>
      </c>
      <c r="Q45" s="1512">
        <v>0</v>
      </c>
      <c r="R45" s="1512">
        <v>0</v>
      </c>
      <c r="S45" s="1512">
        <v>0</v>
      </c>
      <c r="T45" s="1512">
        <v>0</v>
      </c>
      <c r="U45" s="1492">
        <f t="shared" si="0"/>
        <v>7.3333333333333339</v>
      </c>
      <c r="V45" s="470">
        <f t="shared" si="1"/>
        <v>41</v>
      </c>
      <c r="W45" s="948"/>
      <c r="AL45" s="264"/>
      <c r="AM45" s="264"/>
      <c r="AN45" s="264"/>
      <c r="AO45" s="264"/>
      <c r="AP45" s="264"/>
      <c r="AQ45" s="264"/>
      <c r="AY45" s="264"/>
      <c r="AZ45" s="264"/>
      <c r="BF45" s="264"/>
      <c r="BG45" s="264"/>
      <c r="BH45" s="264"/>
      <c r="BI45" s="264"/>
      <c r="BJ45" s="264"/>
      <c r="BK45" s="264"/>
      <c r="BL45" s="264"/>
      <c r="BM45" s="264"/>
      <c r="BN45" s="264"/>
      <c r="BO45" s="264"/>
      <c r="BP45" s="264"/>
      <c r="BQ45" s="264"/>
      <c r="BR45" s="264"/>
      <c r="BS45" s="264"/>
      <c r="BT45" s="264"/>
      <c r="BU45" s="264"/>
      <c r="BV45" s="264"/>
      <c r="BW45" s="264"/>
      <c r="BX45" s="264"/>
      <c r="BY45" s="264"/>
      <c r="BZ45" s="264"/>
      <c r="CA45" s="264"/>
      <c r="CB45" s="264"/>
      <c r="CC45" s="264"/>
      <c r="CD45" s="264"/>
      <c r="CE45" s="264"/>
      <c r="CF45" s="264"/>
      <c r="CG45" s="264"/>
      <c r="CH45" s="264"/>
      <c r="CI45" s="264"/>
      <c r="CJ45" s="264"/>
      <c r="CK45" s="264"/>
      <c r="CL45" s="264"/>
      <c r="CM45" s="264"/>
      <c r="CN45" s="264"/>
      <c r="CO45" s="264"/>
      <c r="CP45" s="264"/>
      <c r="CQ45" s="264"/>
      <c r="CR45" s="264"/>
      <c r="CS45" s="264"/>
      <c r="CT45" s="264"/>
      <c r="CU45" s="264"/>
      <c r="CV45" s="264"/>
      <c r="CW45" s="264"/>
      <c r="CX45" s="264"/>
      <c r="CY45" s="264"/>
      <c r="CZ45" s="264"/>
      <c r="DA45" s="264"/>
      <c r="DB45" s="264"/>
      <c r="DC45" s="264"/>
      <c r="DD45" s="264"/>
      <c r="DE45" s="264"/>
      <c r="DF45" s="264"/>
      <c r="DG45" s="264"/>
      <c r="DH45" s="264"/>
      <c r="DI45" s="264"/>
      <c r="DJ45" s="264"/>
      <c r="DK45" s="264"/>
      <c r="DL45" s="264"/>
      <c r="DM45" s="264"/>
      <c r="DN45" s="264"/>
      <c r="DO45" s="264"/>
      <c r="DP45" s="264"/>
      <c r="DQ45" s="264"/>
      <c r="DR45" s="264"/>
      <c r="DS45" s="264"/>
      <c r="DT45" s="264"/>
      <c r="DU45" s="264"/>
      <c r="DV45" s="264"/>
      <c r="DW45" s="264"/>
      <c r="DX45" s="264"/>
      <c r="DY45" s="264"/>
      <c r="DZ45" s="264"/>
      <c r="EA45" s="264"/>
      <c r="EB45" s="264"/>
      <c r="EC45" s="264"/>
      <c r="ED45" s="264"/>
      <c r="EE45" s="264"/>
      <c r="EF45" s="264"/>
      <c r="EG45" s="264"/>
      <c r="EH45" s="264"/>
      <c r="EI45" s="264"/>
      <c r="EJ45" s="264"/>
      <c r="EK45" s="264"/>
      <c r="EL45" s="264"/>
      <c r="EM45" s="264"/>
      <c r="EN45" s="264"/>
      <c r="EO45" s="264"/>
      <c r="EP45" s="264"/>
      <c r="EQ45" s="264"/>
      <c r="ER45" s="264"/>
    </row>
    <row r="46" spans="1:148" ht="15.75">
      <c r="A46" s="1514" t="s">
        <v>92</v>
      </c>
      <c r="B46" s="1513">
        <v>43442</v>
      </c>
      <c r="C46" s="1514" t="s">
        <v>211</v>
      </c>
      <c r="D46" s="713"/>
      <c r="E46" s="1511">
        <v>0</v>
      </c>
      <c r="F46" s="1512">
        <v>53.199999999999996</v>
      </c>
      <c r="G46" s="1512">
        <v>2.9333333333333331</v>
      </c>
      <c r="H46" s="1512">
        <v>0</v>
      </c>
      <c r="I46" s="1512">
        <v>0</v>
      </c>
      <c r="J46" s="1512">
        <v>0</v>
      </c>
      <c r="K46" s="1512">
        <v>0</v>
      </c>
      <c r="L46" s="1512">
        <v>0</v>
      </c>
      <c r="M46" s="1512">
        <v>0</v>
      </c>
      <c r="N46" s="1512">
        <v>0</v>
      </c>
      <c r="O46" s="1512">
        <v>0</v>
      </c>
      <c r="P46" s="1512">
        <v>0</v>
      </c>
      <c r="Q46" s="1512">
        <v>0</v>
      </c>
      <c r="R46" s="1512">
        <v>0</v>
      </c>
      <c r="S46" s="1512">
        <v>0</v>
      </c>
      <c r="T46" s="1512">
        <v>0</v>
      </c>
      <c r="U46" s="1492">
        <f t="shared" si="0"/>
        <v>56.133333333333326</v>
      </c>
      <c r="V46" s="470">
        <f t="shared" si="1"/>
        <v>42</v>
      </c>
      <c r="W46" s="948"/>
      <c r="AG46" s="453"/>
      <c r="AL46" s="264"/>
      <c r="AM46" s="264"/>
      <c r="AN46" s="264"/>
      <c r="AO46" s="264"/>
      <c r="AP46" s="264"/>
      <c r="AQ46" s="264"/>
      <c r="AY46" s="264"/>
      <c r="AZ46" s="264"/>
      <c r="BF46" s="264"/>
      <c r="BG46" s="264"/>
      <c r="BH46" s="264"/>
      <c r="BI46" s="264"/>
      <c r="BJ46" s="264"/>
      <c r="BK46" s="264"/>
      <c r="BL46" s="264"/>
      <c r="BM46" s="264"/>
      <c r="BN46" s="264"/>
      <c r="BO46" s="264"/>
      <c r="BP46" s="264"/>
      <c r="BQ46" s="264"/>
      <c r="BR46" s="264"/>
      <c r="BS46" s="264"/>
      <c r="BT46" s="264"/>
      <c r="BU46" s="264"/>
      <c r="BV46" s="264"/>
      <c r="BW46" s="264"/>
      <c r="BX46" s="264"/>
      <c r="BY46" s="264"/>
      <c r="BZ46" s="264"/>
      <c r="CA46" s="264"/>
      <c r="CB46" s="264"/>
      <c r="CC46" s="264"/>
      <c r="CD46" s="264"/>
      <c r="CE46" s="264"/>
      <c r="CF46" s="264"/>
      <c r="CG46" s="264"/>
      <c r="CH46" s="264"/>
      <c r="CI46" s="264"/>
      <c r="CJ46" s="264"/>
      <c r="CK46" s="264"/>
      <c r="CL46" s="264"/>
      <c r="CM46" s="264"/>
      <c r="CN46" s="264"/>
      <c r="CO46" s="264"/>
      <c r="CP46" s="264"/>
      <c r="CQ46" s="264"/>
      <c r="CR46" s="264"/>
      <c r="CS46" s="264"/>
      <c r="CT46" s="264"/>
      <c r="CU46" s="264"/>
      <c r="CV46" s="264"/>
      <c r="CW46" s="264"/>
      <c r="CX46" s="264"/>
      <c r="CY46" s="264"/>
      <c r="CZ46" s="264"/>
      <c r="DA46" s="264"/>
      <c r="DB46" s="264"/>
      <c r="DC46" s="264"/>
      <c r="DD46" s="264"/>
      <c r="DE46" s="264"/>
      <c r="DF46" s="264"/>
      <c r="DG46" s="264"/>
      <c r="DH46" s="264"/>
      <c r="DI46" s="264"/>
      <c r="DJ46" s="264"/>
      <c r="DK46" s="264"/>
      <c r="DL46" s="264"/>
      <c r="DM46" s="264"/>
      <c r="DN46" s="264"/>
      <c r="DO46" s="264"/>
      <c r="DP46" s="264"/>
      <c r="DQ46" s="264"/>
      <c r="DR46" s="264"/>
      <c r="DS46" s="264"/>
      <c r="DT46" s="264"/>
      <c r="DU46" s="264"/>
      <c r="DV46" s="264"/>
      <c r="DW46" s="264"/>
      <c r="DX46" s="264"/>
      <c r="DY46" s="264"/>
      <c r="DZ46" s="264"/>
      <c r="EA46" s="264"/>
      <c r="EB46" s="264"/>
      <c r="EC46" s="264"/>
      <c r="ED46" s="264"/>
      <c r="EE46" s="264"/>
      <c r="EF46" s="264"/>
      <c r="EG46" s="264"/>
      <c r="EH46" s="264"/>
      <c r="EI46" s="264"/>
      <c r="EJ46" s="264"/>
      <c r="EK46" s="264"/>
      <c r="EL46" s="264"/>
      <c r="EM46" s="264"/>
      <c r="EN46" s="264"/>
      <c r="EO46" s="264"/>
      <c r="EP46" s="264"/>
      <c r="EQ46" s="264"/>
      <c r="ER46" s="264"/>
    </row>
    <row r="47" spans="1:148" ht="15.75">
      <c r="A47" s="1514" t="s">
        <v>92</v>
      </c>
      <c r="B47" s="1513">
        <v>43464</v>
      </c>
      <c r="C47" s="1514" t="s">
        <v>211</v>
      </c>
      <c r="D47" s="389"/>
      <c r="E47" s="1511">
        <v>1.2</v>
      </c>
      <c r="F47" s="1512">
        <v>64.266666666666666</v>
      </c>
      <c r="G47" s="1512">
        <v>2.6666666666666665</v>
      </c>
      <c r="H47" s="1512">
        <v>0</v>
      </c>
      <c r="I47" s="1512">
        <v>0</v>
      </c>
      <c r="J47" s="1512">
        <v>0</v>
      </c>
      <c r="K47" s="1512">
        <v>0</v>
      </c>
      <c r="L47" s="1512">
        <v>0</v>
      </c>
      <c r="M47" s="1512">
        <v>0</v>
      </c>
      <c r="N47" s="1512">
        <v>0</v>
      </c>
      <c r="O47" s="1512">
        <v>0</v>
      </c>
      <c r="P47" s="1512">
        <v>0</v>
      </c>
      <c r="Q47" s="1512">
        <v>0</v>
      </c>
      <c r="R47" s="1512">
        <v>0</v>
      </c>
      <c r="S47" s="1512">
        <v>0</v>
      </c>
      <c r="T47" s="1512">
        <v>0</v>
      </c>
      <c r="U47" s="1492">
        <f t="shared" si="0"/>
        <v>68.13333333333334</v>
      </c>
      <c r="V47" s="470">
        <f t="shared" si="1"/>
        <v>43</v>
      </c>
      <c r="W47" s="948"/>
      <c r="AL47" s="264"/>
      <c r="AM47" s="264"/>
      <c r="AN47" s="264"/>
      <c r="AO47" s="264"/>
      <c r="AP47" s="264"/>
      <c r="AQ47" s="264"/>
      <c r="AY47" s="264"/>
      <c r="AZ47" s="264"/>
      <c r="BF47" s="264"/>
      <c r="BG47" s="264"/>
      <c r="BH47" s="264"/>
      <c r="BI47" s="264"/>
      <c r="BJ47" s="264"/>
      <c r="BK47" s="264"/>
      <c r="BL47" s="264"/>
      <c r="BM47" s="264"/>
      <c r="BN47" s="264"/>
      <c r="BO47" s="264"/>
      <c r="BP47" s="264"/>
      <c r="BQ47" s="264"/>
      <c r="BR47" s="264"/>
      <c r="BS47" s="264"/>
      <c r="BT47" s="264"/>
      <c r="BU47" s="264"/>
      <c r="BV47" s="264"/>
      <c r="BW47" s="264"/>
      <c r="BX47" s="264"/>
      <c r="BY47" s="264"/>
      <c r="BZ47" s="264"/>
      <c r="CA47" s="264"/>
      <c r="CB47" s="264"/>
      <c r="CC47" s="264"/>
      <c r="CD47" s="264"/>
      <c r="CE47" s="264"/>
      <c r="CF47" s="264"/>
      <c r="CG47" s="264"/>
      <c r="CH47" s="264"/>
      <c r="CI47" s="264"/>
      <c r="CJ47" s="264"/>
      <c r="CK47" s="264"/>
      <c r="CL47" s="264"/>
      <c r="CM47" s="264"/>
      <c r="CN47" s="264"/>
      <c r="CO47" s="264"/>
      <c r="CP47" s="264"/>
      <c r="CQ47" s="264"/>
      <c r="CR47" s="264"/>
      <c r="CS47" s="264"/>
      <c r="CT47" s="264"/>
      <c r="CU47" s="264"/>
      <c r="CV47" s="264"/>
      <c r="CW47" s="264"/>
      <c r="CX47" s="264"/>
      <c r="CY47" s="264"/>
      <c r="CZ47" s="264"/>
      <c r="DA47" s="264"/>
      <c r="DB47" s="264"/>
      <c r="DC47" s="264"/>
      <c r="DD47" s="264"/>
      <c r="DE47" s="264"/>
      <c r="DF47" s="264"/>
      <c r="DG47" s="264"/>
      <c r="DH47" s="264"/>
      <c r="DI47" s="264"/>
      <c r="DJ47" s="264"/>
      <c r="DK47" s="264"/>
      <c r="DL47" s="264"/>
      <c r="DM47" s="264"/>
      <c r="DN47" s="264"/>
      <c r="DO47" s="264"/>
      <c r="DP47" s="264"/>
      <c r="DQ47" s="264"/>
      <c r="DR47" s="264"/>
      <c r="DS47" s="264"/>
      <c r="DT47" s="264"/>
      <c r="DU47" s="264"/>
      <c r="DV47" s="264"/>
      <c r="DW47" s="264"/>
      <c r="DX47" s="264"/>
      <c r="DY47" s="264"/>
      <c r="DZ47" s="264"/>
      <c r="EA47" s="264"/>
      <c r="EB47" s="264"/>
      <c r="EC47" s="264"/>
      <c r="ED47" s="264"/>
      <c r="EE47" s="264"/>
      <c r="EF47" s="264"/>
      <c r="EG47" s="264"/>
      <c r="EH47" s="264"/>
      <c r="EI47" s="264"/>
      <c r="EJ47" s="264"/>
      <c r="EK47" s="264"/>
      <c r="EL47" s="264"/>
      <c r="EM47" s="264"/>
      <c r="EN47" s="264"/>
      <c r="EO47" s="264"/>
      <c r="EP47" s="264"/>
      <c r="EQ47" s="264"/>
      <c r="ER47" s="264"/>
    </row>
    <row r="48" spans="1:148" ht="15.75">
      <c r="A48" s="708" t="s">
        <v>121</v>
      </c>
      <c r="B48" s="710">
        <v>43168</v>
      </c>
      <c r="C48" s="90" t="s">
        <v>211</v>
      </c>
      <c r="D48" s="385"/>
      <c r="E48" s="1511">
        <v>2.5333333333333332</v>
      </c>
      <c r="F48" s="1512">
        <v>27.733333333333334</v>
      </c>
      <c r="G48" s="1512">
        <v>0.8</v>
      </c>
      <c r="H48" s="1512">
        <v>0</v>
      </c>
      <c r="I48" s="1512">
        <v>0</v>
      </c>
      <c r="J48" s="1512">
        <v>0</v>
      </c>
      <c r="K48" s="1512">
        <v>0</v>
      </c>
      <c r="L48" s="1512">
        <v>0</v>
      </c>
      <c r="M48" s="1512">
        <v>0</v>
      </c>
      <c r="N48" s="1512">
        <v>0</v>
      </c>
      <c r="O48" s="1512">
        <v>0</v>
      </c>
      <c r="P48" s="1512">
        <v>0</v>
      </c>
      <c r="Q48" s="709">
        <v>0</v>
      </c>
      <c r="R48" s="709">
        <v>0</v>
      </c>
      <c r="S48" s="709">
        <v>0</v>
      </c>
      <c r="T48" s="709">
        <v>0</v>
      </c>
      <c r="U48" s="1492">
        <f t="shared" si="0"/>
        <v>31.066666666666666</v>
      </c>
      <c r="V48" s="470">
        <f t="shared" si="1"/>
        <v>44</v>
      </c>
      <c r="W48" s="948">
        <v>7</v>
      </c>
      <c r="AI48" s="264"/>
      <c r="AK48" s="491"/>
      <c r="AL48" s="264"/>
      <c r="AM48" s="264"/>
      <c r="AN48" s="264"/>
      <c r="AO48" s="264"/>
      <c r="AP48" s="264"/>
      <c r="AQ48" s="264"/>
      <c r="AY48" s="264"/>
      <c r="AZ48" s="264"/>
      <c r="BF48" s="264"/>
      <c r="BG48" s="264"/>
      <c r="BH48" s="264"/>
      <c r="BI48" s="264"/>
      <c r="BJ48" s="264"/>
      <c r="BK48" s="264"/>
      <c r="BL48" s="264"/>
      <c r="BM48" s="264"/>
      <c r="BN48" s="264"/>
      <c r="BO48" s="264"/>
      <c r="BP48" s="264"/>
      <c r="BQ48" s="264"/>
      <c r="BR48" s="264"/>
      <c r="BS48" s="264"/>
      <c r="BT48" s="264"/>
      <c r="BU48" s="264"/>
      <c r="BV48" s="264"/>
      <c r="BW48" s="264"/>
      <c r="BX48" s="264"/>
      <c r="BY48" s="264"/>
      <c r="BZ48" s="264"/>
      <c r="CA48" s="264"/>
      <c r="CB48" s="264"/>
      <c r="CC48" s="264"/>
      <c r="CD48" s="264"/>
      <c r="CE48" s="264"/>
      <c r="CF48" s="264"/>
      <c r="CG48" s="264"/>
      <c r="CH48" s="264"/>
      <c r="CI48" s="264"/>
      <c r="CJ48" s="264"/>
      <c r="CK48" s="264"/>
      <c r="CL48" s="264"/>
      <c r="CM48" s="264"/>
      <c r="CN48" s="264"/>
      <c r="CO48" s="264"/>
      <c r="CP48" s="264"/>
      <c r="CQ48" s="264"/>
      <c r="CR48" s="264"/>
      <c r="CS48" s="264"/>
      <c r="CT48" s="264"/>
      <c r="CU48" s="264"/>
      <c r="CV48" s="264"/>
      <c r="CW48" s="264"/>
      <c r="CX48" s="264"/>
      <c r="CY48" s="264"/>
      <c r="CZ48" s="264"/>
      <c r="DA48" s="264"/>
      <c r="DB48" s="264"/>
      <c r="DC48" s="264"/>
      <c r="DD48" s="264"/>
      <c r="DE48" s="264"/>
      <c r="DF48" s="264"/>
      <c r="DG48" s="264"/>
      <c r="DH48" s="264"/>
      <c r="DI48" s="264"/>
      <c r="DJ48" s="264"/>
      <c r="DK48" s="264"/>
      <c r="DL48" s="264"/>
      <c r="DM48" s="264"/>
      <c r="DN48" s="264"/>
      <c r="DO48" s="264"/>
      <c r="DP48" s="264"/>
      <c r="DQ48" s="264"/>
      <c r="DR48" s="264"/>
      <c r="DS48" s="264"/>
      <c r="DT48" s="264"/>
      <c r="DU48" s="264"/>
      <c r="DV48" s="264"/>
      <c r="DW48" s="264"/>
      <c r="DX48" s="264"/>
      <c r="DY48" s="264"/>
      <c r="DZ48" s="264"/>
      <c r="EA48" s="264"/>
      <c r="EB48" s="264"/>
      <c r="EC48" s="264"/>
      <c r="ED48" s="264"/>
      <c r="EE48" s="264"/>
      <c r="EF48" s="264"/>
      <c r="EG48" s="264"/>
      <c r="EH48" s="264"/>
      <c r="EI48" s="264"/>
      <c r="EJ48" s="264"/>
      <c r="EK48" s="264"/>
      <c r="EL48" s="264"/>
      <c r="EM48" s="264"/>
      <c r="EN48" s="264"/>
      <c r="EO48" s="264"/>
      <c r="EP48" s="264"/>
      <c r="EQ48" s="264"/>
      <c r="ER48" s="264"/>
    </row>
    <row r="49" spans="1:148" ht="15.75">
      <c r="A49" s="90" t="s">
        <v>121</v>
      </c>
      <c r="B49" s="1513">
        <v>43231</v>
      </c>
      <c r="C49" s="90" t="s">
        <v>211</v>
      </c>
      <c r="D49" s="384"/>
      <c r="E49" s="1511">
        <v>63.333333333333336</v>
      </c>
      <c r="F49" s="1512">
        <v>7.8666666666666663</v>
      </c>
      <c r="G49" s="1512">
        <v>2</v>
      </c>
      <c r="H49" s="1512">
        <v>258.66666666666669</v>
      </c>
      <c r="I49" s="1512">
        <v>0</v>
      </c>
      <c r="J49" s="1512">
        <v>0</v>
      </c>
      <c r="K49" s="1512">
        <v>0</v>
      </c>
      <c r="L49" s="1512">
        <v>0</v>
      </c>
      <c r="M49" s="1512">
        <v>0</v>
      </c>
      <c r="N49" s="1512">
        <v>0</v>
      </c>
      <c r="O49" s="1512">
        <v>0</v>
      </c>
      <c r="P49" s="1512">
        <v>0</v>
      </c>
      <c r="Q49" s="709">
        <v>0</v>
      </c>
      <c r="R49" s="709">
        <v>0</v>
      </c>
      <c r="S49" s="709">
        <v>0</v>
      </c>
      <c r="T49" s="709">
        <v>0</v>
      </c>
      <c r="U49" s="1492">
        <f t="shared" si="0"/>
        <v>331.86666666666667</v>
      </c>
      <c r="V49" s="470">
        <f t="shared" si="1"/>
        <v>45</v>
      </c>
      <c r="W49" s="948"/>
      <c r="AI49" s="264"/>
      <c r="AK49" s="264"/>
      <c r="AL49" s="264"/>
      <c r="AM49" s="264"/>
      <c r="AN49" s="264"/>
      <c r="AO49" s="264"/>
      <c r="AP49" s="264"/>
      <c r="AQ49" s="264"/>
      <c r="AY49" s="264"/>
      <c r="AZ49" s="264"/>
      <c r="BF49" s="264"/>
      <c r="BG49" s="264"/>
      <c r="BH49" s="264"/>
      <c r="BI49" s="264"/>
      <c r="BJ49" s="264"/>
      <c r="BK49" s="264"/>
      <c r="BL49" s="264"/>
      <c r="BM49" s="264"/>
      <c r="BN49" s="264"/>
      <c r="BO49" s="264"/>
      <c r="BP49" s="264"/>
      <c r="BQ49" s="264"/>
      <c r="BR49" s="264"/>
      <c r="BS49" s="264"/>
      <c r="BT49" s="264"/>
      <c r="BU49" s="264"/>
      <c r="BV49" s="264"/>
      <c r="BW49" s="264"/>
      <c r="BX49" s="264"/>
      <c r="BY49" s="264"/>
      <c r="BZ49" s="264"/>
      <c r="CA49" s="264"/>
      <c r="CB49" s="264"/>
      <c r="CC49" s="264"/>
      <c r="CD49" s="264"/>
      <c r="CE49" s="264"/>
      <c r="CF49" s="264"/>
      <c r="CG49" s="264"/>
      <c r="CH49" s="264"/>
      <c r="CI49" s="264"/>
      <c r="CJ49" s="264"/>
      <c r="CK49" s="264"/>
      <c r="CL49" s="264"/>
      <c r="CM49" s="264"/>
      <c r="CN49" s="264"/>
      <c r="CO49" s="264"/>
      <c r="CP49" s="264"/>
      <c r="CQ49" s="264"/>
      <c r="CR49" s="264"/>
      <c r="CS49" s="264"/>
      <c r="CT49" s="264"/>
      <c r="CU49" s="264"/>
      <c r="CV49" s="264"/>
      <c r="CW49" s="264"/>
      <c r="CX49" s="264"/>
      <c r="CY49" s="264"/>
      <c r="CZ49" s="264"/>
      <c r="DA49" s="264"/>
      <c r="DB49" s="264"/>
      <c r="DC49" s="264"/>
      <c r="DD49" s="264"/>
      <c r="DE49" s="264"/>
      <c r="DF49" s="264"/>
      <c r="DG49" s="264"/>
      <c r="DH49" s="264"/>
      <c r="DI49" s="264"/>
      <c r="DJ49" s="264"/>
      <c r="DK49" s="264"/>
      <c r="DL49" s="264"/>
      <c r="DM49" s="264"/>
      <c r="DN49" s="264"/>
      <c r="DO49" s="264"/>
      <c r="DP49" s="264"/>
      <c r="DQ49" s="264"/>
      <c r="DR49" s="264"/>
      <c r="DS49" s="264"/>
      <c r="DT49" s="264"/>
      <c r="DU49" s="264"/>
      <c r="DV49" s="264"/>
      <c r="DW49" s="264"/>
      <c r="DX49" s="264"/>
      <c r="DY49" s="264"/>
      <c r="DZ49" s="264"/>
      <c r="EA49" s="264"/>
      <c r="EB49" s="264"/>
      <c r="EC49" s="264"/>
      <c r="ED49" s="264"/>
      <c r="EE49" s="264"/>
      <c r="EF49" s="264"/>
      <c r="EG49" s="264"/>
      <c r="EH49" s="264"/>
      <c r="EI49" s="264"/>
      <c r="EJ49" s="264"/>
      <c r="EK49" s="264"/>
      <c r="EL49" s="264"/>
      <c r="EM49" s="264"/>
      <c r="EN49" s="264"/>
      <c r="EO49" s="264"/>
      <c r="EP49" s="264"/>
      <c r="EQ49" s="264"/>
      <c r="ER49" s="264"/>
    </row>
    <row r="50" spans="1:148" ht="15.75">
      <c r="A50" s="708" t="s">
        <v>121</v>
      </c>
      <c r="B50" s="1513">
        <v>43371</v>
      </c>
      <c r="C50" s="90" t="s">
        <v>211</v>
      </c>
      <c r="D50" s="384"/>
      <c r="E50" s="1511">
        <v>7.333333333333333</v>
      </c>
      <c r="F50" s="1512">
        <v>1.7333333333333334</v>
      </c>
      <c r="G50" s="1512">
        <v>0.4</v>
      </c>
      <c r="H50" s="1512">
        <v>0</v>
      </c>
      <c r="I50" s="1512">
        <v>0</v>
      </c>
      <c r="J50" s="1512">
        <v>0</v>
      </c>
      <c r="K50" s="1512">
        <v>0.4</v>
      </c>
      <c r="L50" s="1512">
        <v>0.13333333333333333</v>
      </c>
      <c r="M50" s="1512">
        <v>0</v>
      </c>
      <c r="N50" s="1512">
        <v>0</v>
      </c>
      <c r="O50" s="1512">
        <v>0</v>
      </c>
      <c r="P50" s="1512">
        <v>0</v>
      </c>
      <c r="Q50" s="709">
        <v>0</v>
      </c>
      <c r="R50" s="709">
        <v>0</v>
      </c>
      <c r="S50" s="709">
        <v>0</v>
      </c>
      <c r="T50" s="709">
        <v>0</v>
      </c>
      <c r="U50" s="1492">
        <f t="shared" si="0"/>
        <v>10</v>
      </c>
      <c r="V50" s="470">
        <f t="shared" si="1"/>
        <v>46</v>
      </c>
      <c r="W50" s="948"/>
      <c r="AI50" s="264"/>
      <c r="AJ50" s="264"/>
      <c r="AK50" s="264"/>
      <c r="AL50" s="264"/>
      <c r="AM50" s="264"/>
      <c r="AN50" s="264"/>
      <c r="AO50" s="264"/>
      <c r="AP50" s="264"/>
      <c r="AQ50" s="264"/>
      <c r="AY50" s="264"/>
      <c r="AZ50" s="264"/>
      <c r="BF50" s="264"/>
      <c r="BG50" s="264"/>
      <c r="BH50" s="264"/>
      <c r="BI50" s="264"/>
      <c r="BJ50" s="264"/>
      <c r="BK50" s="264"/>
      <c r="BL50" s="264"/>
      <c r="BM50" s="264"/>
      <c r="BN50" s="264"/>
      <c r="BO50" s="264"/>
      <c r="BP50" s="264"/>
      <c r="BQ50" s="264"/>
      <c r="BR50" s="264"/>
      <c r="BS50" s="264"/>
      <c r="BT50" s="264"/>
      <c r="BU50" s="264"/>
      <c r="BV50" s="264"/>
      <c r="BW50" s="264"/>
      <c r="BX50" s="264"/>
      <c r="BY50" s="264"/>
      <c r="BZ50" s="264"/>
      <c r="CA50" s="264"/>
      <c r="CB50" s="264"/>
      <c r="CC50" s="264"/>
      <c r="CD50" s="264"/>
      <c r="CE50" s="264"/>
      <c r="CF50" s="264"/>
      <c r="CG50" s="264"/>
      <c r="CH50" s="264"/>
      <c r="CI50" s="264"/>
      <c r="CJ50" s="264"/>
      <c r="CK50" s="264"/>
      <c r="CL50" s="264"/>
      <c r="CM50" s="264"/>
      <c r="CN50" s="264"/>
      <c r="CO50" s="264"/>
      <c r="CP50" s="264"/>
      <c r="CQ50" s="264"/>
      <c r="CR50" s="264"/>
      <c r="CS50" s="264"/>
      <c r="CT50" s="264"/>
      <c r="CU50" s="264"/>
      <c r="CV50" s="264"/>
      <c r="CW50" s="264"/>
      <c r="CX50" s="264"/>
      <c r="CY50" s="264"/>
      <c r="CZ50" s="264"/>
      <c r="DA50" s="264"/>
      <c r="DB50" s="264"/>
      <c r="DC50" s="264"/>
      <c r="DD50" s="264"/>
      <c r="DE50" s="264"/>
      <c r="DF50" s="264"/>
      <c r="DG50" s="264"/>
      <c r="DH50" s="264"/>
      <c r="DI50" s="264"/>
      <c r="DJ50" s="264"/>
      <c r="DK50" s="264"/>
      <c r="DL50" s="264"/>
      <c r="DM50" s="264"/>
      <c r="DN50" s="264"/>
      <c r="DO50" s="264"/>
      <c r="DP50" s="264"/>
      <c r="DQ50" s="264"/>
      <c r="DR50" s="264"/>
      <c r="DS50" s="264"/>
      <c r="DT50" s="264"/>
      <c r="DU50" s="264"/>
      <c r="DV50" s="264"/>
      <c r="DW50" s="264"/>
      <c r="DX50" s="264"/>
      <c r="DY50" s="264"/>
      <c r="DZ50" s="264"/>
      <c r="EA50" s="264"/>
      <c r="EB50" s="264"/>
      <c r="EC50" s="264"/>
      <c r="ED50" s="264"/>
      <c r="EE50" s="264"/>
      <c r="EF50" s="264"/>
      <c r="EG50" s="264"/>
      <c r="EH50" s="264"/>
      <c r="EI50" s="264"/>
      <c r="EJ50" s="264"/>
      <c r="EK50" s="264"/>
      <c r="EL50" s="264"/>
      <c r="EM50" s="264"/>
      <c r="EN50" s="264"/>
      <c r="EO50" s="264"/>
      <c r="EP50" s="264"/>
      <c r="EQ50" s="264"/>
      <c r="ER50" s="264"/>
    </row>
    <row r="51" spans="1:148" ht="15.75">
      <c r="A51" s="1514" t="s">
        <v>121</v>
      </c>
      <c r="B51" s="1513">
        <v>43406</v>
      </c>
      <c r="C51" s="1514" t="s">
        <v>211</v>
      </c>
      <c r="D51" s="384"/>
      <c r="E51" s="1511">
        <v>0.13333333333333333</v>
      </c>
      <c r="F51" s="1512">
        <v>3.7333333333333334</v>
      </c>
      <c r="G51" s="1512">
        <v>8</v>
      </c>
      <c r="H51" s="1512">
        <v>0</v>
      </c>
      <c r="I51" s="1512">
        <v>0</v>
      </c>
      <c r="J51" s="1512">
        <v>0</v>
      </c>
      <c r="K51" s="1512">
        <v>0</v>
      </c>
      <c r="L51" s="1512">
        <v>0.13333333333333333</v>
      </c>
      <c r="M51" s="1512">
        <v>0</v>
      </c>
      <c r="N51" s="1512">
        <v>0</v>
      </c>
      <c r="O51" s="1512">
        <v>0</v>
      </c>
      <c r="P51" s="1512">
        <v>0</v>
      </c>
      <c r="Q51" s="1512">
        <v>0</v>
      </c>
      <c r="R51" s="1512">
        <v>0</v>
      </c>
      <c r="S51" s="1512">
        <v>0</v>
      </c>
      <c r="T51" s="1512">
        <v>0</v>
      </c>
      <c r="U51" s="1492">
        <f t="shared" si="0"/>
        <v>12</v>
      </c>
      <c r="V51" s="470">
        <f t="shared" si="1"/>
        <v>47</v>
      </c>
      <c r="W51" s="948"/>
      <c r="AG51" s="453"/>
      <c r="AI51" s="264"/>
      <c r="AL51" s="264"/>
      <c r="AM51" s="264"/>
      <c r="AN51" s="264"/>
      <c r="AO51" s="264"/>
      <c r="AP51" s="264"/>
      <c r="AQ51" s="264"/>
      <c r="AY51" s="264"/>
      <c r="AZ51" s="264"/>
      <c r="BF51" s="264"/>
      <c r="BG51" s="264"/>
      <c r="BH51" s="264"/>
      <c r="BI51" s="264"/>
      <c r="BJ51" s="264"/>
      <c r="BK51" s="264"/>
      <c r="BL51" s="264"/>
      <c r="BM51" s="264"/>
      <c r="BN51" s="264"/>
      <c r="BO51" s="264"/>
      <c r="BP51" s="264"/>
      <c r="BQ51" s="264"/>
      <c r="BR51" s="264"/>
      <c r="BS51" s="264"/>
      <c r="BT51" s="264"/>
      <c r="BU51" s="264"/>
      <c r="BV51" s="264"/>
      <c r="BW51" s="264"/>
      <c r="BX51" s="264"/>
      <c r="BY51" s="264"/>
      <c r="BZ51" s="264"/>
      <c r="CA51" s="264"/>
      <c r="CB51" s="264"/>
      <c r="CC51" s="264"/>
      <c r="CD51" s="264"/>
      <c r="CE51" s="264"/>
      <c r="CF51" s="264"/>
      <c r="CG51" s="264"/>
      <c r="CH51" s="264"/>
      <c r="CI51" s="264"/>
      <c r="CJ51" s="264"/>
      <c r="CK51" s="264"/>
      <c r="CL51" s="264"/>
      <c r="CM51" s="264"/>
      <c r="CN51" s="264"/>
      <c r="CO51" s="264"/>
      <c r="CP51" s="264"/>
      <c r="CQ51" s="264"/>
      <c r="CR51" s="264"/>
      <c r="CS51" s="264"/>
      <c r="CT51" s="264"/>
      <c r="CU51" s="264"/>
      <c r="CV51" s="264"/>
      <c r="CW51" s="264"/>
      <c r="CX51" s="264"/>
      <c r="CY51" s="264"/>
      <c r="CZ51" s="264"/>
      <c r="DA51" s="264"/>
      <c r="DB51" s="264"/>
      <c r="DC51" s="264"/>
      <c r="DD51" s="264"/>
      <c r="DE51" s="264"/>
      <c r="DF51" s="264"/>
      <c r="DG51" s="264"/>
      <c r="DH51" s="264"/>
      <c r="DI51" s="264"/>
      <c r="DJ51" s="264"/>
      <c r="DK51" s="264"/>
      <c r="DL51" s="264"/>
      <c r="DM51" s="264"/>
      <c r="DN51" s="264"/>
      <c r="DO51" s="264"/>
      <c r="DP51" s="264"/>
      <c r="DQ51" s="264"/>
      <c r="DR51" s="264"/>
      <c r="DS51" s="264"/>
      <c r="DT51" s="264"/>
      <c r="DU51" s="264"/>
      <c r="DV51" s="264"/>
      <c r="DW51" s="264"/>
      <c r="DX51" s="264"/>
      <c r="DY51" s="264"/>
      <c r="DZ51" s="264"/>
      <c r="EA51" s="264"/>
      <c r="EB51" s="264"/>
      <c r="EC51" s="264"/>
      <c r="ED51" s="264"/>
      <c r="EE51" s="264"/>
      <c r="EF51" s="264"/>
      <c r="EG51" s="264"/>
      <c r="EH51" s="264"/>
      <c r="EI51" s="264"/>
      <c r="EJ51" s="264"/>
      <c r="EK51" s="264"/>
      <c r="EL51" s="264"/>
      <c r="EM51" s="264"/>
      <c r="EN51" s="264"/>
      <c r="EO51" s="264"/>
      <c r="EP51" s="264"/>
      <c r="EQ51" s="264"/>
      <c r="ER51" s="264"/>
    </row>
    <row r="52" spans="1:148" ht="15.75">
      <c r="A52" s="1514" t="s">
        <v>121</v>
      </c>
      <c r="B52" s="1513">
        <v>43442</v>
      </c>
      <c r="C52" s="1514" t="s">
        <v>211</v>
      </c>
      <c r="D52" s="389"/>
      <c r="E52" s="1511">
        <v>0.26666666666666666</v>
      </c>
      <c r="F52" s="1512">
        <v>80.8</v>
      </c>
      <c r="G52" s="1512">
        <v>1.6</v>
      </c>
      <c r="H52" s="1512">
        <v>0.13333333333333333</v>
      </c>
      <c r="I52" s="1512">
        <v>0</v>
      </c>
      <c r="J52" s="1512">
        <v>0</v>
      </c>
      <c r="K52" s="1512">
        <v>0</v>
      </c>
      <c r="L52" s="1512">
        <v>0</v>
      </c>
      <c r="M52" s="1512">
        <v>0</v>
      </c>
      <c r="N52" s="1512">
        <v>0</v>
      </c>
      <c r="O52" s="1512">
        <v>0.13333333333333333</v>
      </c>
      <c r="P52" s="1512">
        <v>0</v>
      </c>
      <c r="Q52" s="1512">
        <v>0</v>
      </c>
      <c r="R52" s="1512">
        <v>0</v>
      </c>
      <c r="S52" s="1512">
        <v>0</v>
      </c>
      <c r="T52" s="1512">
        <v>0</v>
      </c>
      <c r="U52" s="1492">
        <f t="shared" si="0"/>
        <v>82.933333333333337</v>
      </c>
      <c r="V52" s="470">
        <f t="shared" si="1"/>
        <v>48</v>
      </c>
      <c r="W52" s="948"/>
      <c r="AG52" s="453"/>
      <c r="AL52" s="264"/>
      <c r="AM52" s="264"/>
      <c r="AN52" s="264"/>
      <c r="AO52" s="264"/>
      <c r="AP52" s="264"/>
      <c r="AQ52" s="264"/>
      <c r="AY52" s="264"/>
      <c r="AZ52" s="264"/>
      <c r="BF52" s="264"/>
      <c r="BG52" s="264"/>
      <c r="BH52" s="264"/>
      <c r="BI52" s="264"/>
      <c r="BJ52" s="264"/>
      <c r="BK52" s="264"/>
      <c r="BL52" s="264"/>
      <c r="BM52" s="264"/>
      <c r="BN52" s="264"/>
      <c r="BO52" s="264"/>
      <c r="BP52" s="264"/>
      <c r="BQ52" s="264"/>
      <c r="BR52" s="264"/>
      <c r="BS52" s="264"/>
      <c r="BT52" s="264"/>
      <c r="BU52" s="264"/>
      <c r="BV52" s="264"/>
      <c r="BW52" s="264"/>
      <c r="BX52" s="264"/>
      <c r="BY52" s="264"/>
      <c r="BZ52" s="264"/>
      <c r="CA52" s="264"/>
      <c r="CB52" s="264"/>
      <c r="CC52" s="264"/>
      <c r="CD52" s="264"/>
      <c r="CE52" s="264"/>
      <c r="CF52" s="264"/>
      <c r="CG52" s="264"/>
      <c r="CH52" s="264"/>
      <c r="CI52" s="264"/>
      <c r="CJ52" s="264"/>
      <c r="CK52" s="264"/>
      <c r="CL52" s="264"/>
      <c r="CM52" s="264"/>
      <c r="CN52" s="264"/>
      <c r="CO52" s="264"/>
      <c r="CP52" s="264"/>
      <c r="CQ52" s="264"/>
      <c r="CR52" s="264"/>
      <c r="CS52" s="264"/>
      <c r="CT52" s="264"/>
      <c r="CU52" s="264"/>
      <c r="CV52" s="264"/>
      <c r="CW52" s="264"/>
      <c r="CX52" s="264"/>
      <c r="CY52" s="264"/>
      <c r="CZ52" s="264"/>
      <c r="DA52" s="264"/>
      <c r="DB52" s="264"/>
      <c r="DC52" s="264"/>
      <c r="DD52" s="264"/>
      <c r="DE52" s="264"/>
      <c r="DF52" s="264"/>
      <c r="DG52" s="264"/>
      <c r="DH52" s="264"/>
      <c r="DI52" s="264"/>
      <c r="DJ52" s="264"/>
      <c r="DK52" s="264"/>
      <c r="DL52" s="264"/>
      <c r="DM52" s="264"/>
      <c r="DN52" s="264"/>
      <c r="DO52" s="264"/>
      <c r="DP52" s="264"/>
      <c r="DQ52" s="264"/>
      <c r="DR52" s="264"/>
      <c r="DS52" s="264"/>
      <c r="DT52" s="264"/>
      <c r="DU52" s="264"/>
      <c r="DV52" s="264"/>
      <c r="DW52" s="264"/>
      <c r="DX52" s="264"/>
      <c r="DY52" s="264"/>
      <c r="DZ52" s="264"/>
      <c r="EA52" s="264"/>
      <c r="EB52" s="264"/>
      <c r="EC52" s="264"/>
      <c r="ED52" s="264"/>
      <c r="EE52" s="264"/>
      <c r="EF52" s="264"/>
      <c r="EG52" s="264"/>
      <c r="EH52" s="264"/>
      <c r="EI52" s="264"/>
      <c r="EJ52" s="264"/>
      <c r="EK52" s="264"/>
      <c r="EL52" s="264"/>
      <c r="EM52" s="264"/>
      <c r="EN52" s="264"/>
      <c r="EO52" s="264"/>
      <c r="EP52" s="264"/>
      <c r="EQ52" s="264"/>
      <c r="ER52" s="264"/>
    </row>
    <row r="53" spans="1:148" ht="15.75">
      <c r="A53" s="1514" t="s">
        <v>121</v>
      </c>
      <c r="B53" s="1513">
        <v>43464</v>
      </c>
      <c r="C53" s="1514" t="s">
        <v>211</v>
      </c>
      <c r="D53" s="384"/>
      <c r="E53" s="1511">
        <v>0.4</v>
      </c>
      <c r="F53" s="1512">
        <v>345.33333333333331</v>
      </c>
      <c r="G53" s="1512">
        <v>1.2</v>
      </c>
      <c r="H53" s="1512">
        <v>0</v>
      </c>
      <c r="I53" s="1512">
        <v>0</v>
      </c>
      <c r="J53" s="1512">
        <v>0</v>
      </c>
      <c r="K53" s="1512">
        <v>0</v>
      </c>
      <c r="L53" s="1512">
        <v>0</v>
      </c>
      <c r="M53" s="1512">
        <v>0</v>
      </c>
      <c r="N53" s="1512">
        <v>0</v>
      </c>
      <c r="O53" s="1512">
        <v>0</v>
      </c>
      <c r="P53" s="1512">
        <v>0</v>
      </c>
      <c r="Q53" s="1512">
        <v>0</v>
      </c>
      <c r="R53" s="1512">
        <v>0</v>
      </c>
      <c r="S53" s="1512">
        <v>0</v>
      </c>
      <c r="T53" s="1512">
        <v>0</v>
      </c>
      <c r="U53" s="1492">
        <f t="shared" si="0"/>
        <v>346.93333333333328</v>
      </c>
      <c r="V53" s="470">
        <f t="shared" si="1"/>
        <v>49</v>
      </c>
      <c r="W53" s="948"/>
      <c r="X53" s="949"/>
      <c r="AL53" s="453"/>
      <c r="AQ53" s="264"/>
      <c r="AR53" s="264"/>
      <c r="AS53" s="264"/>
      <c r="AT53" s="264"/>
      <c r="AU53" s="264"/>
      <c r="AV53" s="264"/>
      <c r="BD53" s="264"/>
      <c r="BE53" s="264"/>
      <c r="BF53" s="264"/>
      <c r="BG53" s="264"/>
      <c r="BH53" s="264"/>
      <c r="BI53" s="264"/>
      <c r="BJ53" s="264"/>
      <c r="BK53" s="264"/>
      <c r="BL53" s="264"/>
      <c r="BM53" s="264"/>
      <c r="BN53" s="264"/>
      <c r="BO53" s="264"/>
      <c r="BP53" s="264"/>
      <c r="BQ53" s="264"/>
      <c r="BR53" s="264"/>
      <c r="BS53" s="264"/>
      <c r="BT53" s="264"/>
      <c r="BU53" s="264"/>
      <c r="BV53" s="264"/>
      <c r="BW53" s="264"/>
      <c r="BX53" s="264"/>
      <c r="BY53" s="264"/>
      <c r="BZ53" s="264"/>
      <c r="CA53" s="264"/>
      <c r="CB53" s="264"/>
      <c r="CC53" s="264"/>
      <c r="CD53" s="264"/>
      <c r="CE53" s="264"/>
      <c r="CF53" s="264"/>
      <c r="CG53" s="264"/>
      <c r="CH53" s="264"/>
      <c r="CI53" s="264"/>
      <c r="CJ53" s="264"/>
      <c r="CK53" s="264"/>
      <c r="CL53" s="264"/>
      <c r="CM53" s="264"/>
      <c r="CN53" s="264"/>
      <c r="CO53" s="264"/>
      <c r="CP53" s="264"/>
      <c r="CQ53" s="264"/>
      <c r="CR53" s="264"/>
      <c r="CS53" s="264"/>
      <c r="CT53" s="264"/>
      <c r="CU53" s="264"/>
      <c r="CV53" s="264"/>
      <c r="CW53" s="264"/>
      <c r="CX53" s="264"/>
      <c r="CY53" s="264"/>
      <c r="CZ53" s="264"/>
      <c r="DA53" s="264"/>
      <c r="DB53" s="264"/>
      <c r="DC53" s="264"/>
      <c r="DD53" s="264"/>
      <c r="DE53" s="264"/>
      <c r="DF53" s="264"/>
      <c r="DG53" s="264"/>
      <c r="DH53" s="264"/>
      <c r="DI53" s="264"/>
      <c r="DJ53" s="264"/>
      <c r="DK53" s="264"/>
      <c r="DL53" s="264"/>
      <c r="DM53" s="264"/>
      <c r="DN53" s="264"/>
      <c r="DO53" s="264"/>
      <c r="DP53" s="264"/>
      <c r="DQ53" s="264"/>
      <c r="DR53" s="264"/>
      <c r="DS53" s="264"/>
      <c r="DT53" s="264"/>
      <c r="DU53" s="264"/>
      <c r="DV53" s="264"/>
      <c r="DW53" s="264"/>
      <c r="DX53" s="264"/>
      <c r="DY53" s="264"/>
      <c r="DZ53" s="264"/>
      <c r="EA53" s="264"/>
      <c r="EB53" s="264"/>
      <c r="EC53" s="264"/>
      <c r="ED53" s="264"/>
      <c r="EE53" s="264"/>
      <c r="EF53" s="264"/>
      <c r="EG53" s="264"/>
      <c r="EH53" s="264"/>
      <c r="EI53" s="264"/>
      <c r="EJ53" s="264"/>
      <c r="EK53" s="264"/>
      <c r="EL53" s="264"/>
      <c r="EM53" s="264"/>
      <c r="EN53" s="264"/>
      <c r="EO53" s="264"/>
      <c r="EP53" s="264"/>
      <c r="EQ53" s="264"/>
      <c r="ER53" s="264"/>
    </row>
    <row r="54" spans="1:148" ht="15.75">
      <c r="A54" s="708" t="s">
        <v>94</v>
      </c>
      <c r="B54" s="710">
        <v>43168</v>
      </c>
      <c r="C54" s="90" t="s">
        <v>211</v>
      </c>
      <c r="D54" s="385"/>
      <c r="E54" s="1511">
        <v>94</v>
      </c>
      <c r="F54" s="1512">
        <v>506.66666666666669</v>
      </c>
      <c r="G54" s="1512">
        <v>4</v>
      </c>
      <c r="H54" s="1512">
        <v>0.13333333333333333</v>
      </c>
      <c r="I54" s="1512">
        <v>0</v>
      </c>
      <c r="J54" s="1512">
        <v>0</v>
      </c>
      <c r="K54" s="1512">
        <v>0</v>
      </c>
      <c r="L54" s="1512">
        <v>0</v>
      </c>
      <c r="M54" s="1512">
        <v>0</v>
      </c>
      <c r="N54" s="1512">
        <v>0</v>
      </c>
      <c r="O54" s="1512">
        <v>0</v>
      </c>
      <c r="P54" s="1512">
        <v>0</v>
      </c>
      <c r="Q54" s="709">
        <v>0</v>
      </c>
      <c r="R54" s="709">
        <v>0</v>
      </c>
      <c r="S54" s="709">
        <v>0</v>
      </c>
      <c r="T54" s="709">
        <v>0</v>
      </c>
      <c r="U54" s="1492">
        <f t="shared" si="0"/>
        <v>604.80000000000007</v>
      </c>
      <c r="V54" s="470">
        <f t="shared" si="1"/>
        <v>50</v>
      </c>
      <c r="W54" s="948">
        <v>8</v>
      </c>
      <c r="X54" s="949"/>
      <c r="AL54" s="453"/>
      <c r="AQ54" s="264"/>
      <c r="AR54" s="264"/>
      <c r="AS54" s="264"/>
      <c r="AT54" s="264"/>
      <c r="AU54" s="264"/>
      <c r="AV54" s="264"/>
      <c r="BD54" s="264"/>
      <c r="BE54" s="264"/>
      <c r="BF54" s="264"/>
      <c r="BG54" s="264"/>
      <c r="BH54" s="264"/>
      <c r="BI54" s="264"/>
      <c r="BJ54" s="264"/>
      <c r="BK54" s="264"/>
      <c r="BL54" s="264"/>
      <c r="BM54" s="264"/>
      <c r="BN54" s="264"/>
      <c r="BO54" s="264"/>
      <c r="BP54" s="264"/>
      <c r="BQ54" s="264"/>
      <c r="BR54" s="264"/>
      <c r="BS54" s="264"/>
      <c r="BT54" s="264"/>
      <c r="BU54" s="264"/>
      <c r="BV54" s="264"/>
      <c r="BW54" s="264"/>
      <c r="BX54" s="264"/>
      <c r="BY54" s="264"/>
      <c r="BZ54" s="264"/>
      <c r="CA54" s="264"/>
      <c r="CB54" s="264"/>
      <c r="CC54" s="264"/>
      <c r="CD54" s="264"/>
      <c r="CE54" s="264"/>
      <c r="CF54" s="264"/>
      <c r="CG54" s="264"/>
      <c r="CH54" s="264"/>
      <c r="CI54" s="264"/>
      <c r="CJ54" s="264"/>
      <c r="CK54" s="264"/>
      <c r="CL54" s="264"/>
      <c r="CM54" s="264"/>
      <c r="CN54" s="264"/>
      <c r="CO54" s="264"/>
      <c r="CP54" s="264"/>
      <c r="CQ54" s="264"/>
      <c r="CR54" s="264"/>
      <c r="CS54" s="264"/>
      <c r="CT54" s="264"/>
      <c r="CU54" s="264"/>
      <c r="CV54" s="264"/>
      <c r="CW54" s="264"/>
      <c r="CX54" s="264"/>
      <c r="CY54" s="264"/>
      <c r="CZ54" s="264"/>
      <c r="DA54" s="264"/>
      <c r="DB54" s="264"/>
      <c r="DC54" s="264"/>
      <c r="DD54" s="264"/>
      <c r="DE54" s="264"/>
      <c r="DF54" s="264"/>
      <c r="DG54" s="264"/>
      <c r="DH54" s="264"/>
      <c r="DI54" s="264"/>
      <c r="DJ54" s="264"/>
      <c r="DK54" s="264"/>
      <c r="DL54" s="264"/>
      <c r="DM54" s="264"/>
      <c r="DN54" s="264"/>
      <c r="DO54" s="264"/>
      <c r="DP54" s="264"/>
      <c r="DQ54" s="264"/>
      <c r="DR54" s="264"/>
      <c r="DS54" s="264"/>
      <c r="DT54" s="264"/>
      <c r="DU54" s="264"/>
      <c r="DV54" s="264"/>
      <c r="DW54" s="264"/>
      <c r="DX54" s="264"/>
      <c r="DY54" s="264"/>
      <c r="DZ54" s="264"/>
      <c r="EA54" s="264"/>
      <c r="EB54" s="264"/>
      <c r="EC54" s="264"/>
      <c r="ED54" s="264"/>
      <c r="EE54" s="264"/>
      <c r="EF54" s="264"/>
      <c r="EG54" s="264"/>
      <c r="EH54" s="264"/>
      <c r="EI54" s="264"/>
      <c r="EJ54" s="264"/>
      <c r="EK54" s="264"/>
      <c r="EL54" s="264"/>
      <c r="EM54" s="264"/>
      <c r="EN54" s="264"/>
      <c r="EO54" s="264"/>
      <c r="EP54" s="264"/>
      <c r="EQ54" s="264"/>
      <c r="ER54" s="264"/>
    </row>
    <row r="55" spans="1:148" ht="15.75">
      <c r="A55" s="708" t="s">
        <v>94</v>
      </c>
      <c r="B55" s="710">
        <v>43201</v>
      </c>
      <c r="C55" s="90" t="s">
        <v>211</v>
      </c>
      <c r="D55" s="385"/>
      <c r="E55" s="1511">
        <v>37.6</v>
      </c>
      <c r="F55" s="1512">
        <v>6.1333333333333329</v>
      </c>
      <c r="G55" s="1512">
        <v>0.4</v>
      </c>
      <c r="H55" s="1512">
        <v>72.400000000000006</v>
      </c>
      <c r="I55" s="1512">
        <v>0</v>
      </c>
      <c r="J55" s="1512">
        <v>0</v>
      </c>
      <c r="K55" s="1512">
        <v>0</v>
      </c>
      <c r="L55" s="1512">
        <v>0</v>
      </c>
      <c r="M55" s="1512">
        <v>0</v>
      </c>
      <c r="N55" s="1512">
        <v>0</v>
      </c>
      <c r="O55" s="1512">
        <v>0</v>
      </c>
      <c r="P55" s="1512">
        <v>0</v>
      </c>
      <c r="Q55" s="709">
        <v>0</v>
      </c>
      <c r="R55" s="709">
        <v>0</v>
      </c>
      <c r="S55" s="709">
        <v>0</v>
      </c>
      <c r="T55" s="709">
        <v>0</v>
      </c>
      <c r="U55" s="1492">
        <f t="shared" si="0"/>
        <v>116.53333333333333</v>
      </c>
      <c r="V55" s="470">
        <f t="shared" si="1"/>
        <v>51</v>
      </c>
      <c r="W55" s="948"/>
      <c r="X55" s="949"/>
      <c r="AL55" s="453"/>
      <c r="AQ55" s="264"/>
      <c r="AR55" s="264"/>
      <c r="AS55" s="264"/>
      <c r="AT55" s="264"/>
      <c r="AU55" s="264"/>
      <c r="AV55" s="264"/>
      <c r="BD55" s="264"/>
      <c r="BE55" s="264"/>
      <c r="BF55" s="264"/>
      <c r="BG55" s="264"/>
      <c r="BH55" s="264"/>
      <c r="BI55" s="264"/>
      <c r="BJ55" s="264"/>
      <c r="BK55" s="264"/>
      <c r="BL55" s="264"/>
      <c r="BM55" s="264"/>
      <c r="BN55" s="264"/>
      <c r="BO55" s="264"/>
      <c r="BP55" s="264"/>
      <c r="BQ55" s="264"/>
      <c r="BR55" s="264"/>
      <c r="BS55" s="264"/>
      <c r="BT55" s="264"/>
      <c r="BU55" s="264"/>
      <c r="BV55" s="264"/>
      <c r="BW55" s="264"/>
      <c r="BX55" s="264"/>
      <c r="BY55" s="264"/>
      <c r="BZ55" s="264"/>
      <c r="CA55" s="264"/>
      <c r="CB55" s="264"/>
      <c r="CC55" s="264"/>
      <c r="CD55" s="264"/>
      <c r="CE55" s="264"/>
      <c r="CF55" s="264"/>
      <c r="CG55" s="264"/>
      <c r="CH55" s="264"/>
      <c r="CI55" s="264"/>
      <c r="CJ55" s="264"/>
      <c r="CK55" s="264"/>
      <c r="CL55" s="264"/>
      <c r="CM55" s="264"/>
      <c r="CN55" s="264"/>
      <c r="CO55" s="264"/>
      <c r="CP55" s="264"/>
      <c r="CQ55" s="264"/>
      <c r="CR55" s="264"/>
      <c r="CS55" s="264"/>
      <c r="CT55" s="264"/>
      <c r="CU55" s="264"/>
      <c r="CV55" s="264"/>
      <c r="CW55" s="264"/>
      <c r="CX55" s="264"/>
      <c r="CY55" s="264"/>
      <c r="CZ55" s="264"/>
      <c r="DA55" s="264"/>
      <c r="DB55" s="264"/>
      <c r="DC55" s="264"/>
      <c r="DD55" s="264"/>
      <c r="DE55" s="264"/>
      <c r="DF55" s="264"/>
      <c r="DG55" s="264"/>
      <c r="DH55" s="264"/>
      <c r="DI55" s="264"/>
      <c r="DJ55" s="264"/>
      <c r="DK55" s="264"/>
      <c r="DL55" s="264"/>
      <c r="DM55" s="264"/>
      <c r="DN55" s="264"/>
      <c r="DO55" s="264"/>
      <c r="DP55" s="264"/>
      <c r="DQ55" s="264"/>
      <c r="DR55" s="264"/>
      <c r="DS55" s="264"/>
      <c r="DT55" s="264"/>
      <c r="DU55" s="264"/>
      <c r="DV55" s="264"/>
      <c r="DW55" s="264"/>
      <c r="DX55" s="264"/>
      <c r="DY55" s="264"/>
      <c r="DZ55" s="264"/>
      <c r="EA55" s="264"/>
      <c r="EB55" s="264"/>
      <c r="EC55" s="264"/>
      <c r="ED55" s="264"/>
      <c r="EE55" s="264"/>
      <c r="EF55" s="264"/>
      <c r="EG55" s="264"/>
      <c r="EH55" s="264"/>
      <c r="EI55" s="264"/>
      <c r="EJ55" s="264"/>
      <c r="EK55" s="264"/>
      <c r="EL55" s="264"/>
      <c r="EM55" s="264"/>
      <c r="EN55" s="264"/>
      <c r="EO55" s="264"/>
      <c r="EP55" s="264"/>
      <c r="EQ55" s="264"/>
      <c r="ER55" s="264"/>
    </row>
    <row r="56" spans="1:148" ht="15.75">
      <c r="A56" s="90" t="s">
        <v>94</v>
      </c>
      <c r="B56" s="1513">
        <v>43234</v>
      </c>
      <c r="C56" s="90" t="s">
        <v>211</v>
      </c>
      <c r="D56" s="384"/>
      <c r="E56" s="1511">
        <v>0.53333333333333333</v>
      </c>
      <c r="F56" s="1512">
        <v>6</v>
      </c>
      <c r="G56" s="1512">
        <v>3.0666666666666664</v>
      </c>
      <c r="H56" s="1512">
        <v>0.13333333333333333</v>
      </c>
      <c r="I56" s="1512">
        <v>0</v>
      </c>
      <c r="J56" s="1512">
        <v>0</v>
      </c>
      <c r="K56" s="1512">
        <v>0.13333333333333333</v>
      </c>
      <c r="L56" s="1512">
        <v>0</v>
      </c>
      <c r="M56" s="1512">
        <v>0</v>
      </c>
      <c r="N56" s="1512">
        <v>0</v>
      </c>
      <c r="O56" s="1512">
        <v>0</v>
      </c>
      <c r="P56" s="1512">
        <v>0</v>
      </c>
      <c r="Q56" s="709">
        <v>0</v>
      </c>
      <c r="R56" s="709">
        <v>0</v>
      </c>
      <c r="S56" s="709">
        <v>0</v>
      </c>
      <c r="T56" s="709">
        <v>0</v>
      </c>
      <c r="U56" s="1492">
        <f t="shared" si="0"/>
        <v>9.8666666666666654</v>
      </c>
      <c r="V56" s="470">
        <f t="shared" si="1"/>
        <v>52</v>
      </c>
      <c r="W56" s="948"/>
      <c r="X56" s="949"/>
      <c r="AE56" s="264"/>
      <c r="AF56" s="264"/>
      <c r="AG56" s="264"/>
      <c r="AH56" s="264"/>
      <c r="AI56" s="264"/>
      <c r="AJ56" s="264"/>
      <c r="AK56" s="264"/>
      <c r="AQ56" s="264"/>
      <c r="AR56" s="264"/>
      <c r="AS56" s="264"/>
      <c r="AT56" s="264"/>
      <c r="AU56" s="264"/>
      <c r="AV56" s="264"/>
      <c r="BD56" s="264"/>
      <c r="BE56" s="264"/>
      <c r="BF56" s="264"/>
      <c r="BG56" s="264"/>
      <c r="BH56" s="264"/>
      <c r="BI56" s="264"/>
      <c r="BJ56" s="264"/>
      <c r="BK56" s="264"/>
      <c r="BL56" s="264"/>
      <c r="BM56" s="264"/>
      <c r="BN56" s="264"/>
      <c r="BO56" s="264"/>
      <c r="BP56" s="264"/>
      <c r="BQ56" s="264"/>
      <c r="BR56" s="264"/>
      <c r="BS56" s="264"/>
      <c r="BT56" s="264"/>
      <c r="BU56" s="264"/>
      <c r="BV56" s="264"/>
      <c r="BW56" s="264"/>
      <c r="BX56" s="264"/>
      <c r="BY56" s="264"/>
      <c r="BZ56" s="264"/>
      <c r="CA56" s="264"/>
      <c r="CB56" s="264"/>
      <c r="CC56" s="264"/>
      <c r="CD56" s="264"/>
      <c r="CE56" s="264"/>
      <c r="CF56" s="264"/>
      <c r="CG56" s="264"/>
      <c r="CH56" s="264"/>
      <c r="CI56" s="264"/>
      <c r="CJ56" s="264"/>
      <c r="CK56" s="264"/>
      <c r="CL56" s="264"/>
      <c r="CM56" s="264"/>
      <c r="CN56" s="264"/>
      <c r="CO56" s="264"/>
      <c r="CP56" s="264"/>
      <c r="CQ56" s="264"/>
      <c r="CR56" s="264"/>
      <c r="CS56" s="264"/>
      <c r="CT56" s="264"/>
      <c r="CU56" s="264"/>
      <c r="CV56" s="264"/>
      <c r="CW56" s="264"/>
      <c r="CX56" s="264"/>
      <c r="CY56" s="264"/>
      <c r="CZ56" s="264"/>
      <c r="DA56" s="264"/>
      <c r="DB56" s="264"/>
      <c r="DC56" s="264"/>
      <c r="DD56" s="264"/>
      <c r="DE56" s="264"/>
      <c r="DF56" s="264"/>
      <c r="DG56" s="264"/>
      <c r="DH56" s="264"/>
      <c r="DI56" s="264"/>
      <c r="DJ56" s="264"/>
      <c r="DK56" s="264"/>
      <c r="DL56" s="264"/>
      <c r="DM56" s="264"/>
      <c r="DN56" s="264"/>
      <c r="DO56" s="264"/>
      <c r="DP56" s="264"/>
      <c r="DQ56" s="264"/>
      <c r="DR56" s="264"/>
      <c r="DS56" s="264"/>
      <c r="DT56" s="264"/>
      <c r="DU56" s="264"/>
      <c r="DV56" s="264"/>
      <c r="DW56" s="264"/>
      <c r="DX56" s="264"/>
      <c r="DY56" s="264"/>
      <c r="DZ56" s="264"/>
      <c r="EA56" s="264"/>
      <c r="EB56" s="264"/>
      <c r="EC56" s="264"/>
      <c r="ED56" s="264"/>
      <c r="EE56" s="264"/>
      <c r="EF56" s="264"/>
      <c r="EG56" s="264"/>
      <c r="EH56" s="264"/>
      <c r="EI56" s="264"/>
      <c r="EJ56" s="264"/>
      <c r="EK56" s="264"/>
      <c r="EL56" s="264"/>
      <c r="EM56" s="264"/>
      <c r="EN56" s="264"/>
      <c r="EO56" s="264"/>
      <c r="EP56" s="264"/>
      <c r="EQ56" s="264"/>
      <c r="ER56" s="264"/>
    </row>
    <row r="57" spans="1:148" ht="15.75">
      <c r="A57" s="90" t="s">
        <v>94</v>
      </c>
      <c r="B57" s="1513">
        <v>43238</v>
      </c>
      <c r="C57" s="90" t="s">
        <v>211</v>
      </c>
      <c r="D57" s="384"/>
      <c r="E57" s="1511">
        <v>0</v>
      </c>
      <c r="F57" s="1512">
        <v>5.6</v>
      </c>
      <c r="G57" s="1512">
        <v>5.0666666666666664</v>
      </c>
      <c r="H57" s="1512">
        <v>0.13333333333333333</v>
      </c>
      <c r="I57" s="1512">
        <v>0</v>
      </c>
      <c r="J57" s="1512">
        <v>0</v>
      </c>
      <c r="K57" s="1512">
        <v>0</v>
      </c>
      <c r="L57" s="1512">
        <v>0</v>
      </c>
      <c r="M57" s="1512">
        <v>0</v>
      </c>
      <c r="N57" s="1512">
        <v>0</v>
      </c>
      <c r="O57" s="1512">
        <v>0</v>
      </c>
      <c r="P57" s="1512">
        <v>0</v>
      </c>
      <c r="Q57" s="709">
        <v>0</v>
      </c>
      <c r="R57" s="709">
        <v>0</v>
      </c>
      <c r="S57" s="709">
        <v>0</v>
      </c>
      <c r="T57" s="709">
        <v>0</v>
      </c>
      <c r="U57" s="1492">
        <f t="shared" si="0"/>
        <v>10.799999999999999</v>
      </c>
      <c r="V57" s="470">
        <f t="shared" si="1"/>
        <v>53</v>
      </c>
      <c r="W57" s="948"/>
      <c r="X57" s="949"/>
      <c r="Y57" s="264"/>
      <c r="Z57" s="264"/>
      <c r="AA57" s="264"/>
      <c r="AB57" s="264"/>
      <c r="AC57" s="264"/>
      <c r="AD57" s="264"/>
      <c r="AE57" s="264"/>
      <c r="AF57" s="264"/>
      <c r="AG57" s="264"/>
      <c r="AH57" s="264"/>
      <c r="AI57" s="264"/>
      <c r="AJ57" s="264"/>
      <c r="AK57" s="264"/>
      <c r="AN57" s="264"/>
      <c r="AP57" s="510"/>
      <c r="AQ57" s="264"/>
      <c r="AR57" s="264"/>
      <c r="AS57" s="264"/>
      <c r="AT57" s="264"/>
      <c r="AU57" s="264"/>
      <c r="AV57" s="264"/>
      <c r="AW57" s="264"/>
      <c r="AX57" s="264"/>
      <c r="AY57" s="264"/>
      <c r="AZ57" s="264"/>
      <c r="BA57" s="264"/>
      <c r="BB57" s="264"/>
      <c r="BC57" s="264"/>
      <c r="BD57" s="264"/>
      <c r="BE57" s="264"/>
      <c r="BF57" s="264"/>
      <c r="BG57" s="264"/>
      <c r="BH57" s="264"/>
      <c r="BI57" s="264"/>
      <c r="BJ57" s="264"/>
      <c r="BK57" s="264"/>
      <c r="BL57" s="264"/>
      <c r="BM57" s="264"/>
      <c r="BN57" s="264"/>
      <c r="BO57" s="264"/>
      <c r="BP57" s="264"/>
      <c r="BQ57" s="264"/>
      <c r="BR57" s="264"/>
      <c r="BS57" s="264"/>
      <c r="BT57" s="264"/>
      <c r="BU57" s="264"/>
      <c r="BV57" s="264"/>
      <c r="BW57" s="264"/>
      <c r="BX57" s="264"/>
      <c r="BY57" s="264"/>
      <c r="BZ57" s="264"/>
      <c r="CA57" s="264"/>
      <c r="CB57" s="264"/>
      <c r="CC57" s="264"/>
      <c r="CD57" s="264"/>
      <c r="CE57" s="264"/>
      <c r="CF57" s="264"/>
      <c r="CG57" s="264"/>
      <c r="CH57" s="264"/>
      <c r="CI57" s="264"/>
      <c r="CJ57" s="264"/>
      <c r="CK57" s="264"/>
      <c r="CL57" s="264"/>
      <c r="CM57" s="264"/>
      <c r="CN57" s="264"/>
      <c r="CO57" s="264"/>
      <c r="CP57" s="264"/>
      <c r="CQ57" s="264"/>
      <c r="CR57" s="264"/>
      <c r="CS57" s="264"/>
      <c r="CT57" s="264"/>
      <c r="CU57" s="264"/>
      <c r="CV57" s="264"/>
      <c r="CW57" s="264"/>
      <c r="CX57" s="264"/>
      <c r="CY57" s="264"/>
      <c r="CZ57" s="264"/>
      <c r="DA57" s="264"/>
      <c r="DB57" s="264"/>
      <c r="DC57" s="264"/>
      <c r="DD57" s="264"/>
      <c r="DE57" s="264"/>
      <c r="DF57" s="264"/>
      <c r="DG57" s="264"/>
      <c r="DH57" s="264"/>
      <c r="DI57" s="264"/>
      <c r="DJ57" s="264"/>
      <c r="DK57" s="264"/>
      <c r="DL57" s="264"/>
      <c r="DM57" s="264"/>
      <c r="DN57" s="264"/>
      <c r="DO57" s="264"/>
      <c r="DP57" s="264"/>
      <c r="DQ57" s="264"/>
      <c r="DR57" s="264"/>
      <c r="DS57" s="264"/>
      <c r="DT57" s="264"/>
      <c r="DU57" s="264"/>
      <c r="DV57" s="264"/>
      <c r="DW57" s="264"/>
      <c r="DX57" s="264"/>
      <c r="DY57" s="264"/>
      <c r="DZ57" s="264"/>
      <c r="EA57" s="264"/>
      <c r="EB57" s="264"/>
      <c r="EC57" s="264"/>
      <c r="ED57" s="264"/>
      <c r="EE57" s="264"/>
      <c r="EF57" s="264"/>
      <c r="EG57" s="264"/>
      <c r="EH57" s="264"/>
      <c r="EI57" s="264"/>
      <c r="EJ57" s="264"/>
      <c r="EK57" s="264"/>
      <c r="EL57" s="264"/>
      <c r="EM57" s="264"/>
      <c r="EN57" s="264"/>
      <c r="EO57" s="264"/>
      <c r="EP57" s="264"/>
      <c r="EQ57" s="264"/>
      <c r="ER57" s="264"/>
    </row>
    <row r="58" spans="1:148" ht="15.75">
      <c r="A58" s="90" t="s">
        <v>94</v>
      </c>
      <c r="B58" s="1513">
        <v>43241</v>
      </c>
      <c r="C58" s="90" t="s">
        <v>211</v>
      </c>
      <c r="D58" s="384"/>
      <c r="E58" s="1511">
        <v>0</v>
      </c>
      <c r="F58" s="1512">
        <v>9.4666666666666668</v>
      </c>
      <c r="G58" s="1512">
        <v>5.2</v>
      </c>
      <c r="H58" s="1512">
        <v>0</v>
      </c>
      <c r="I58" s="1512">
        <v>0.13333333333333333</v>
      </c>
      <c r="J58" s="1512">
        <v>0</v>
      </c>
      <c r="K58" s="1512">
        <v>0.26666666666666666</v>
      </c>
      <c r="L58" s="1512">
        <v>0</v>
      </c>
      <c r="M58" s="1512">
        <v>0</v>
      </c>
      <c r="N58" s="1512">
        <v>0</v>
      </c>
      <c r="O58" s="1512">
        <v>0</v>
      </c>
      <c r="P58" s="1512">
        <v>0</v>
      </c>
      <c r="Q58" s="709">
        <v>0</v>
      </c>
      <c r="R58" s="709">
        <v>0</v>
      </c>
      <c r="S58" s="709">
        <v>0</v>
      </c>
      <c r="T58" s="709">
        <v>0</v>
      </c>
      <c r="U58" s="1492">
        <f t="shared" si="0"/>
        <v>15.066666666666668</v>
      </c>
      <c r="V58" s="470">
        <f t="shared" si="1"/>
        <v>54</v>
      </c>
      <c r="W58" s="948"/>
      <c r="X58" s="949"/>
      <c r="Y58" s="264"/>
      <c r="Z58" s="264"/>
      <c r="AA58" s="264"/>
      <c r="AB58" s="264"/>
      <c r="AC58" s="264"/>
      <c r="AD58" s="264"/>
      <c r="AE58" s="264"/>
      <c r="AF58" s="264"/>
      <c r="AG58" s="264"/>
      <c r="AH58" s="264"/>
      <c r="AI58" s="264"/>
      <c r="AJ58" s="264"/>
      <c r="AK58" s="264"/>
      <c r="AN58" s="264"/>
      <c r="AP58" s="510"/>
      <c r="AQ58" s="264"/>
      <c r="AR58" s="264"/>
      <c r="AS58" s="264"/>
      <c r="AT58" s="264"/>
      <c r="AU58" s="264"/>
      <c r="AV58" s="264"/>
      <c r="AW58" s="264"/>
      <c r="AX58" s="264"/>
      <c r="AY58" s="264"/>
      <c r="AZ58" s="264"/>
      <c r="BA58" s="264"/>
      <c r="BB58" s="264"/>
      <c r="BC58" s="264"/>
      <c r="BD58" s="264"/>
      <c r="BE58" s="264"/>
      <c r="BF58" s="264"/>
      <c r="BG58" s="264"/>
      <c r="BH58" s="264"/>
      <c r="BI58" s="264"/>
      <c r="BJ58" s="264"/>
      <c r="BK58" s="264"/>
      <c r="BL58" s="264"/>
      <c r="BM58" s="264"/>
      <c r="BN58" s="264"/>
      <c r="BO58" s="264"/>
      <c r="BP58" s="264"/>
      <c r="BQ58" s="264"/>
      <c r="BR58" s="264"/>
      <c r="BS58" s="264"/>
      <c r="BT58" s="264"/>
      <c r="BU58" s="264"/>
      <c r="BV58" s="264"/>
      <c r="BW58" s="264"/>
      <c r="BX58" s="264"/>
      <c r="BY58" s="264"/>
      <c r="BZ58" s="264"/>
      <c r="CA58" s="264"/>
      <c r="CB58" s="264"/>
      <c r="CC58" s="264"/>
      <c r="CD58" s="264"/>
      <c r="CE58" s="264"/>
      <c r="CF58" s="264"/>
      <c r="CG58" s="264"/>
      <c r="CH58" s="264"/>
      <c r="CI58" s="264"/>
      <c r="CJ58" s="264"/>
      <c r="CK58" s="264"/>
      <c r="CL58" s="264"/>
      <c r="CM58" s="264"/>
      <c r="CN58" s="264"/>
      <c r="CO58" s="264"/>
      <c r="CP58" s="264"/>
      <c r="CQ58" s="264"/>
      <c r="CR58" s="264"/>
      <c r="CS58" s="264"/>
      <c r="CT58" s="264"/>
      <c r="CU58" s="264"/>
      <c r="CV58" s="264"/>
      <c r="CW58" s="264"/>
      <c r="CX58" s="264"/>
      <c r="CY58" s="264"/>
      <c r="CZ58" s="264"/>
      <c r="DA58" s="264"/>
      <c r="DB58" s="264"/>
      <c r="DC58" s="264"/>
      <c r="DD58" s="264"/>
      <c r="DE58" s="264"/>
      <c r="DF58" s="264"/>
      <c r="DG58" s="264"/>
      <c r="DH58" s="264"/>
      <c r="DI58" s="264"/>
      <c r="DJ58" s="264"/>
      <c r="DK58" s="264"/>
      <c r="DL58" s="264"/>
      <c r="DM58" s="264"/>
      <c r="DN58" s="264"/>
      <c r="DO58" s="264"/>
      <c r="DP58" s="264"/>
      <c r="DQ58" s="264"/>
      <c r="DR58" s="264"/>
      <c r="DS58" s="264"/>
      <c r="DT58" s="264"/>
      <c r="DU58" s="264"/>
      <c r="DV58" s="264"/>
      <c r="DW58" s="264"/>
      <c r="DX58" s="264"/>
      <c r="DY58" s="264"/>
      <c r="DZ58" s="264"/>
      <c r="EA58" s="264"/>
      <c r="EB58" s="264"/>
      <c r="EC58" s="264"/>
      <c r="ED58" s="264"/>
      <c r="EE58" s="264"/>
      <c r="EF58" s="264"/>
      <c r="EG58" s="264"/>
      <c r="EH58" s="264"/>
      <c r="EI58" s="264"/>
      <c r="EJ58" s="264"/>
      <c r="EK58" s="264"/>
      <c r="EL58" s="264"/>
      <c r="EM58" s="264"/>
      <c r="EN58" s="264"/>
      <c r="EO58" s="264"/>
      <c r="EP58" s="264"/>
      <c r="EQ58" s="264"/>
      <c r="ER58" s="264"/>
    </row>
    <row r="59" spans="1:148" ht="15.75">
      <c r="A59" s="1514" t="s">
        <v>94</v>
      </c>
      <c r="B59" s="1513">
        <v>43336</v>
      </c>
      <c r="C59" s="1514" t="s">
        <v>211</v>
      </c>
      <c r="D59" s="384"/>
      <c r="E59" s="1511">
        <v>0.26666666666666666</v>
      </c>
      <c r="F59" s="1512">
        <v>16.266666666666666</v>
      </c>
      <c r="G59" s="1512">
        <v>0.13333333333333333</v>
      </c>
      <c r="H59" s="1512">
        <v>0</v>
      </c>
      <c r="I59" s="1512">
        <v>0.13333333333333333</v>
      </c>
      <c r="J59" s="1512">
        <v>0</v>
      </c>
      <c r="K59" s="1512">
        <v>0</v>
      </c>
      <c r="L59" s="1512">
        <v>0</v>
      </c>
      <c r="M59" s="1512">
        <v>0</v>
      </c>
      <c r="N59" s="1512">
        <v>0</v>
      </c>
      <c r="O59" s="1512">
        <v>0</v>
      </c>
      <c r="P59" s="1512">
        <v>0</v>
      </c>
      <c r="Q59" s="1512">
        <v>0</v>
      </c>
      <c r="R59" s="1512">
        <v>0</v>
      </c>
      <c r="S59" s="1512">
        <v>0</v>
      </c>
      <c r="T59" s="1512">
        <v>0</v>
      </c>
      <c r="U59" s="1492">
        <f t="shared" si="0"/>
        <v>16.799999999999997</v>
      </c>
      <c r="V59" s="470">
        <f t="shared" si="1"/>
        <v>55</v>
      </c>
      <c r="W59" s="948"/>
      <c r="X59" s="949"/>
      <c r="Y59" s="264"/>
      <c r="Z59" s="264"/>
      <c r="AA59" s="264"/>
      <c r="AB59" s="264"/>
      <c r="AC59" s="264"/>
      <c r="AD59" s="264"/>
      <c r="AE59" s="264"/>
      <c r="AF59" s="264"/>
      <c r="AG59" s="264"/>
      <c r="AH59" s="264"/>
      <c r="AI59" s="264"/>
      <c r="AJ59" s="264"/>
      <c r="AK59" s="264"/>
      <c r="AN59" s="264"/>
      <c r="AO59" s="264"/>
      <c r="AP59" s="264"/>
      <c r="AQ59" s="264"/>
      <c r="AR59" s="264"/>
      <c r="AS59" s="264"/>
      <c r="AT59" s="264"/>
      <c r="AU59" s="264"/>
      <c r="AV59" s="264"/>
      <c r="AW59" s="264"/>
      <c r="AX59" s="264"/>
      <c r="AY59" s="264"/>
      <c r="AZ59" s="264"/>
      <c r="BA59" s="264"/>
      <c r="BB59" s="264"/>
      <c r="BC59" s="264"/>
      <c r="BD59" s="264"/>
      <c r="BE59" s="264"/>
      <c r="BF59" s="264"/>
      <c r="BG59" s="264"/>
      <c r="BH59" s="264"/>
      <c r="BI59" s="264"/>
      <c r="BJ59" s="264"/>
      <c r="BK59" s="264"/>
      <c r="BL59" s="264"/>
      <c r="BM59" s="264"/>
      <c r="BN59" s="264"/>
      <c r="BO59" s="264"/>
      <c r="BP59" s="264"/>
      <c r="BQ59" s="264"/>
      <c r="BR59" s="264"/>
      <c r="BS59" s="264"/>
      <c r="BT59" s="264"/>
      <c r="BU59" s="264"/>
      <c r="BV59" s="264"/>
      <c r="BW59" s="264"/>
      <c r="BX59" s="264"/>
      <c r="BY59" s="264"/>
      <c r="BZ59" s="264"/>
      <c r="CA59" s="264"/>
      <c r="CB59" s="264"/>
      <c r="CC59" s="264"/>
      <c r="CD59" s="264"/>
      <c r="CE59" s="264"/>
      <c r="CF59" s="264"/>
      <c r="CG59" s="264"/>
      <c r="CH59" s="264"/>
      <c r="CI59" s="264"/>
      <c r="CJ59" s="264"/>
      <c r="CK59" s="264"/>
      <c r="CL59" s="264"/>
      <c r="CM59" s="264"/>
      <c r="CN59" s="264"/>
      <c r="CO59" s="264"/>
      <c r="CP59" s="264"/>
      <c r="CQ59" s="264"/>
      <c r="CR59" s="264"/>
      <c r="CS59" s="264"/>
      <c r="CT59" s="264"/>
      <c r="CU59" s="264"/>
      <c r="CV59" s="264"/>
      <c r="CW59" s="264"/>
      <c r="CX59" s="264"/>
      <c r="CY59" s="264"/>
      <c r="CZ59" s="264"/>
      <c r="DA59" s="264"/>
      <c r="DB59" s="264"/>
      <c r="DC59" s="264"/>
      <c r="DD59" s="264"/>
      <c r="DE59" s="264"/>
      <c r="DF59" s="264"/>
      <c r="DG59" s="264"/>
      <c r="DH59" s="264"/>
      <c r="DI59" s="264"/>
      <c r="DJ59" s="264"/>
      <c r="DK59" s="264"/>
      <c r="DL59" s="264"/>
      <c r="DM59" s="264"/>
      <c r="DN59" s="264"/>
      <c r="DO59" s="264"/>
      <c r="DP59" s="264"/>
      <c r="DQ59" s="264"/>
      <c r="DR59" s="264"/>
      <c r="DS59" s="264"/>
      <c r="DT59" s="264"/>
      <c r="DU59" s="264"/>
      <c r="DV59" s="264"/>
      <c r="DW59" s="264"/>
      <c r="DX59" s="264"/>
      <c r="DY59" s="264"/>
      <c r="DZ59" s="264"/>
      <c r="EA59" s="264"/>
      <c r="EB59" s="264"/>
      <c r="EC59" s="264"/>
      <c r="ED59" s="264"/>
      <c r="EE59" s="264"/>
      <c r="EF59" s="264"/>
      <c r="EG59" s="264"/>
      <c r="EH59" s="264"/>
      <c r="EI59" s="264"/>
      <c r="EJ59" s="264"/>
      <c r="EK59" s="264"/>
      <c r="EL59" s="264"/>
      <c r="EM59" s="264"/>
      <c r="EN59" s="264"/>
      <c r="EO59" s="264"/>
      <c r="EP59" s="264"/>
      <c r="EQ59" s="264"/>
      <c r="ER59" s="264"/>
    </row>
    <row r="60" spans="1:148" ht="15.75">
      <c r="A60" s="708" t="s">
        <v>94</v>
      </c>
      <c r="B60" s="1513">
        <v>43371</v>
      </c>
      <c r="C60" s="90" t="s">
        <v>211</v>
      </c>
      <c r="D60" s="384"/>
      <c r="E60" s="1511">
        <v>44.533333333333331</v>
      </c>
      <c r="F60" s="1512">
        <v>0.13333333333333333</v>
      </c>
      <c r="G60" s="1512">
        <v>11.466666666666667</v>
      </c>
      <c r="H60" s="1512">
        <v>0</v>
      </c>
      <c r="I60" s="1512">
        <v>0</v>
      </c>
      <c r="J60" s="1512">
        <v>0</v>
      </c>
      <c r="K60" s="1512">
        <v>0</v>
      </c>
      <c r="L60" s="1512">
        <v>0</v>
      </c>
      <c r="M60" s="1512">
        <v>0</v>
      </c>
      <c r="N60" s="1512">
        <v>0</v>
      </c>
      <c r="O60" s="1512">
        <v>0</v>
      </c>
      <c r="P60" s="1512">
        <v>0</v>
      </c>
      <c r="Q60" s="709">
        <v>0</v>
      </c>
      <c r="R60" s="709">
        <v>0</v>
      </c>
      <c r="S60" s="709">
        <v>0</v>
      </c>
      <c r="T60" s="709">
        <v>0</v>
      </c>
      <c r="U60" s="1492">
        <f t="shared" si="0"/>
        <v>56.133333333333333</v>
      </c>
      <c r="V60" s="470">
        <f t="shared" si="1"/>
        <v>56</v>
      </c>
      <c r="W60" s="948"/>
      <c r="X60" s="949"/>
      <c r="Y60" s="264"/>
      <c r="Z60" s="264"/>
      <c r="AA60" s="264"/>
      <c r="AB60" s="264"/>
      <c r="AC60" s="264"/>
      <c r="AD60" s="264"/>
      <c r="AE60" s="264"/>
      <c r="AF60" s="264"/>
      <c r="AG60" s="264"/>
      <c r="AH60" s="264"/>
      <c r="AI60" s="264"/>
      <c r="AJ60" s="264"/>
      <c r="AK60" s="264"/>
      <c r="AN60" s="264"/>
      <c r="AQ60" s="264"/>
      <c r="AR60" s="264"/>
      <c r="AS60" s="264"/>
      <c r="AT60" s="264"/>
      <c r="AU60" s="264"/>
      <c r="AV60" s="264"/>
      <c r="AW60" s="264"/>
      <c r="AX60" s="264"/>
      <c r="AY60" s="264"/>
      <c r="AZ60" s="264"/>
      <c r="BA60" s="264"/>
      <c r="BB60" s="264"/>
      <c r="BC60" s="264"/>
      <c r="BD60" s="264"/>
      <c r="BE60" s="264"/>
      <c r="BF60" s="264"/>
      <c r="BG60" s="264"/>
      <c r="BH60" s="264"/>
      <c r="BI60" s="264"/>
      <c r="BJ60" s="264"/>
      <c r="BK60" s="264"/>
      <c r="BL60" s="264"/>
      <c r="BM60" s="264"/>
      <c r="BN60" s="264"/>
      <c r="BO60" s="264"/>
      <c r="BP60" s="264"/>
      <c r="BQ60" s="264"/>
      <c r="BR60" s="264"/>
      <c r="BS60" s="264"/>
      <c r="BT60" s="264"/>
      <c r="BU60" s="264"/>
      <c r="BV60" s="264"/>
      <c r="BW60" s="264"/>
      <c r="BX60" s="264"/>
      <c r="BY60" s="264"/>
      <c r="BZ60" s="264"/>
      <c r="CA60" s="264"/>
      <c r="CB60" s="264"/>
      <c r="CC60" s="264"/>
      <c r="CD60" s="264"/>
      <c r="CE60" s="264"/>
      <c r="CF60" s="264"/>
      <c r="CG60" s="264"/>
      <c r="CH60" s="264"/>
      <c r="CI60" s="264"/>
      <c r="CJ60" s="264"/>
      <c r="CK60" s="264"/>
      <c r="CL60" s="264"/>
      <c r="CM60" s="264"/>
      <c r="CN60" s="264"/>
      <c r="CO60" s="264"/>
      <c r="CP60" s="264"/>
      <c r="CQ60" s="264"/>
      <c r="CR60" s="264"/>
      <c r="CS60" s="264"/>
      <c r="CT60" s="264"/>
      <c r="CU60" s="264"/>
      <c r="CV60" s="264"/>
      <c r="CW60" s="264"/>
      <c r="CX60" s="264"/>
      <c r="CY60" s="264"/>
      <c r="CZ60" s="264"/>
      <c r="DA60" s="264"/>
      <c r="DB60" s="264"/>
      <c r="DC60" s="264"/>
      <c r="DD60" s="264"/>
      <c r="DE60" s="264"/>
      <c r="DF60" s="264"/>
      <c r="DG60" s="264"/>
      <c r="DH60" s="264"/>
      <c r="DI60" s="264"/>
      <c r="DJ60" s="264"/>
      <c r="DK60" s="264"/>
      <c r="DL60" s="264"/>
      <c r="DM60" s="264"/>
      <c r="DN60" s="264"/>
      <c r="DO60" s="264"/>
      <c r="DP60" s="264"/>
      <c r="DQ60" s="264"/>
      <c r="DR60" s="264"/>
      <c r="DS60" s="264"/>
      <c r="DT60" s="264"/>
      <c r="DU60" s="264"/>
      <c r="DV60" s="264"/>
      <c r="DW60" s="264"/>
      <c r="DX60" s="264"/>
      <c r="DY60" s="264"/>
      <c r="DZ60" s="264"/>
      <c r="EA60" s="264"/>
      <c r="EB60" s="264"/>
      <c r="EC60" s="264"/>
      <c r="ED60" s="264"/>
      <c r="EE60" s="264"/>
      <c r="EF60" s="264"/>
      <c r="EG60" s="264"/>
      <c r="EH60" s="264"/>
      <c r="EI60" s="264"/>
      <c r="EJ60" s="264"/>
      <c r="EK60" s="264"/>
      <c r="EL60" s="264"/>
      <c r="EM60" s="264"/>
      <c r="EN60" s="264"/>
      <c r="EO60" s="264"/>
      <c r="EP60" s="264"/>
      <c r="EQ60" s="264"/>
      <c r="ER60" s="264"/>
    </row>
    <row r="61" spans="1:148" ht="15.75">
      <c r="A61" s="1514" t="s">
        <v>94</v>
      </c>
      <c r="B61" s="1513">
        <v>43397</v>
      </c>
      <c r="C61" s="1514" t="s">
        <v>211</v>
      </c>
      <c r="D61" s="384"/>
      <c r="E61" s="1511">
        <v>0</v>
      </c>
      <c r="F61" s="1512">
        <v>1.7333333333333334</v>
      </c>
      <c r="G61" s="1512">
        <v>1.4666666666666666</v>
      </c>
      <c r="H61" s="1512">
        <v>0</v>
      </c>
      <c r="I61" s="1512">
        <v>0</v>
      </c>
      <c r="J61" s="1512">
        <v>0</v>
      </c>
      <c r="K61" s="1512">
        <v>0.4</v>
      </c>
      <c r="L61" s="1512">
        <v>0</v>
      </c>
      <c r="M61" s="1512">
        <v>0</v>
      </c>
      <c r="N61" s="1512">
        <v>0</v>
      </c>
      <c r="O61" s="1512">
        <v>0</v>
      </c>
      <c r="P61" s="1512">
        <v>0</v>
      </c>
      <c r="Q61" s="1512">
        <v>0</v>
      </c>
      <c r="R61" s="1512">
        <v>0</v>
      </c>
      <c r="S61" s="1512">
        <v>0</v>
      </c>
      <c r="T61" s="1512">
        <v>0</v>
      </c>
      <c r="U61" s="1492">
        <f t="shared" si="0"/>
        <v>3.6</v>
      </c>
      <c r="V61" s="470">
        <f t="shared" si="1"/>
        <v>57</v>
      </c>
      <c r="W61" s="948"/>
      <c r="X61" s="949"/>
      <c r="Y61" s="264"/>
      <c r="Z61" s="264"/>
      <c r="AA61" s="264"/>
      <c r="AJ61" s="264"/>
      <c r="AK61" s="264"/>
      <c r="AQ61" s="264"/>
      <c r="AR61" s="264"/>
      <c r="AS61" s="264"/>
      <c r="AT61" s="264"/>
      <c r="AU61" s="264"/>
      <c r="AV61" s="264"/>
      <c r="AW61" s="264"/>
      <c r="AX61" s="264"/>
      <c r="AY61" s="264"/>
      <c r="AZ61" s="264"/>
      <c r="BA61" s="264"/>
      <c r="BB61" s="264"/>
      <c r="BC61" s="264"/>
      <c r="BD61" s="264"/>
      <c r="BE61" s="264"/>
      <c r="BF61" s="264"/>
      <c r="BG61" s="264"/>
      <c r="BH61" s="264"/>
      <c r="BI61" s="264"/>
      <c r="BJ61" s="264"/>
      <c r="BK61" s="264"/>
      <c r="BL61" s="264"/>
      <c r="BM61" s="264"/>
      <c r="BN61" s="264"/>
      <c r="BO61" s="264"/>
      <c r="BP61" s="264"/>
      <c r="BQ61" s="264"/>
      <c r="BR61" s="264"/>
      <c r="BS61" s="264"/>
      <c r="BT61" s="264"/>
      <c r="BU61" s="264"/>
      <c r="BV61" s="264"/>
      <c r="BW61" s="264"/>
      <c r="BX61" s="264"/>
      <c r="BY61" s="264"/>
      <c r="BZ61" s="264"/>
      <c r="CA61" s="264"/>
      <c r="CB61" s="264"/>
      <c r="CC61" s="264"/>
      <c r="CD61" s="264"/>
      <c r="CE61" s="264"/>
      <c r="CF61" s="264"/>
      <c r="CG61" s="264"/>
      <c r="CH61" s="264"/>
      <c r="CI61" s="264"/>
      <c r="CJ61" s="264"/>
      <c r="CK61" s="264"/>
      <c r="CL61" s="264"/>
      <c r="CM61" s="264"/>
      <c r="CN61" s="264"/>
      <c r="CO61" s="264"/>
      <c r="CP61" s="264"/>
      <c r="CQ61" s="264"/>
      <c r="CR61" s="264"/>
      <c r="CS61" s="264"/>
      <c r="CT61" s="264"/>
      <c r="CU61" s="264"/>
      <c r="CV61" s="264"/>
      <c r="CW61" s="264"/>
      <c r="CX61" s="264"/>
      <c r="CY61" s="264"/>
      <c r="CZ61" s="264"/>
      <c r="DA61" s="264"/>
      <c r="DB61" s="264"/>
      <c r="DC61" s="264"/>
      <c r="DD61" s="264"/>
      <c r="DE61" s="264"/>
      <c r="DF61" s="264"/>
      <c r="DG61" s="264"/>
      <c r="DH61" s="264"/>
      <c r="DI61" s="264"/>
      <c r="DJ61" s="264"/>
      <c r="DK61" s="264"/>
      <c r="DL61" s="264"/>
      <c r="DM61" s="264"/>
      <c r="DN61" s="264"/>
      <c r="DO61" s="264"/>
      <c r="DP61" s="264"/>
      <c r="DQ61" s="264"/>
      <c r="DR61" s="264"/>
      <c r="DS61" s="264"/>
      <c r="DT61" s="264"/>
      <c r="DU61" s="264"/>
      <c r="DV61" s="264"/>
      <c r="DW61" s="264"/>
      <c r="DX61" s="264"/>
      <c r="DY61" s="264"/>
      <c r="DZ61" s="264"/>
      <c r="EA61" s="264"/>
      <c r="EB61" s="264"/>
      <c r="EC61" s="264"/>
      <c r="ED61" s="264"/>
      <c r="EE61" s="264"/>
      <c r="EF61" s="264"/>
      <c r="EG61" s="264"/>
      <c r="EH61" s="264"/>
      <c r="EI61" s="264"/>
      <c r="EJ61" s="264"/>
      <c r="EK61" s="264"/>
      <c r="EL61" s="264"/>
      <c r="EM61" s="264"/>
      <c r="EN61" s="264"/>
      <c r="EO61" s="264"/>
      <c r="EP61" s="264"/>
      <c r="EQ61" s="264"/>
      <c r="ER61" s="264"/>
    </row>
    <row r="62" spans="1:148" ht="15.75">
      <c r="A62" s="1514" t="s">
        <v>94</v>
      </c>
      <c r="B62" s="1513">
        <v>43438</v>
      </c>
      <c r="C62" s="1514" t="s">
        <v>211</v>
      </c>
      <c r="D62" s="384"/>
      <c r="E62" s="1511">
        <v>0.26666666666666666</v>
      </c>
      <c r="F62" s="1512">
        <v>1.0666666666666667</v>
      </c>
      <c r="G62" s="1512">
        <v>1.4666666666666666</v>
      </c>
      <c r="H62" s="1512">
        <v>0</v>
      </c>
      <c r="I62" s="1512">
        <v>0</v>
      </c>
      <c r="J62" s="1512">
        <v>0</v>
      </c>
      <c r="K62" s="1512">
        <v>0</v>
      </c>
      <c r="L62" s="1512">
        <v>0</v>
      </c>
      <c r="M62" s="1512">
        <v>0</v>
      </c>
      <c r="N62" s="1512">
        <v>0</v>
      </c>
      <c r="O62" s="1512">
        <v>0</v>
      </c>
      <c r="P62" s="1512">
        <v>0</v>
      </c>
      <c r="Q62" s="1512">
        <v>0</v>
      </c>
      <c r="R62" s="1512">
        <v>0.13333333333333333</v>
      </c>
      <c r="S62" s="1512">
        <v>0</v>
      </c>
      <c r="T62" s="1512">
        <v>0</v>
      </c>
      <c r="U62" s="1492">
        <f t="shared" si="0"/>
        <v>2.9333333333333331</v>
      </c>
      <c r="V62" s="470">
        <f t="shared" si="1"/>
        <v>58</v>
      </c>
      <c r="W62" s="948"/>
      <c r="X62" s="949"/>
      <c r="Y62" s="264"/>
      <c r="Z62" s="264"/>
      <c r="AA62" s="264"/>
      <c r="AJ62" s="264"/>
      <c r="AK62" s="264"/>
      <c r="AQ62" s="264"/>
      <c r="AR62" s="264"/>
      <c r="AS62" s="264"/>
      <c r="AT62" s="264"/>
      <c r="AU62" s="264"/>
      <c r="AV62" s="264"/>
      <c r="AW62" s="264"/>
      <c r="AX62" s="264"/>
      <c r="AY62" s="264"/>
      <c r="AZ62" s="264"/>
      <c r="BA62" s="264"/>
      <c r="BB62" s="264"/>
      <c r="BC62" s="264"/>
      <c r="BD62" s="264"/>
      <c r="BE62" s="264"/>
      <c r="BF62" s="264"/>
      <c r="BG62" s="264"/>
      <c r="BH62" s="264"/>
      <c r="BI62" s="264"/>
      <c r="BJ62" s="264"/>
      <c r="BK62" s="264"/>
      <c r="BL62" s="264"/>
      <c r="BM62" s="264"/>
      <c r="BN62" s="264"/>
      <c r="BO62" s="264"/>
      <c r="BP62" s="264"/>
      <c r="BQ62" s="264"/>
      <c r="BR62" s="264"/>
      <c r="BS62" s="264"/>
      <c r="BT62" s="264"/>
      <c r="BU62" s="264"/>
      <c r="BV62" s="264"/>
      <c r="BW62" s="264"/>
      <c r="BX62" s="264"/>
      <c r="BY62" s="264"/>
      <c r="BZ62" s="264"/>
      <c r="CA62" s="264"/>
      <c r="CB62" s="264"/>
      <c r="CC62" s="264"/>
      <c r="CD62" s="264"/>
      <c r="CE62" s="264"/>
      <c r="CF62" s="264"/>
      <c r="CG62" s="264"/>
      <c r="CH62" s="264"/>
      <c r="CI62" s="264"/>
      <c r="CJ62" s="264"/>
      <c r="CK62" s="264"/>
      <c r="CL62" s="264"/>
      <c r="CM62" s="264"/>
      <c r="CN62" s="264"/>
      <c r="CO62" s="264"/>
      <c r="CP62" s="264"/>
      <c r="CQ62" s="264"/>
      <c r="CR62" s="264"/>
      <c r="CS62" s="264"/>
      <c r="CT62" s="264"/>
      <c r="CU62" s="264"/>
      <c r="CV62" s="264"/>
      <c r="CW62" s="264"/>
      <c r="CX62" s="264"/>
      <c r="CY62" s="264"/>
      <c r="CZ62" s="264"/>
      <c r="DA62" s="264"/>
      <c r="DB62" s="264"/>
      <c r="DC62" s="264"/>
      <c r="DD62" s="264"/>
      <c r="DE62" s="264"/>
      <c r="DF62" s="264"/>
      <c r="DG62" s="264"/>
      <c r="DH62" s="264"/>
      <c r="DI62" s="264"/>
      <c r="DJ62" s="264"/>
      <c r="DK62" s="264"/>
      <c r="DL62" s="264"/>
      <c r="DM62" s="264"/>
      <c r="DN62" s="264"/>
      <c r="DO62" s="264"/>
      <c r="DP62" s="264"/>
      <c r="DQ62" s="264"/>
      <c r="DR62" s="264"/>
      <c r="DS62" s="264"/>
      <c r="DT62" s="264"/>
      <c r="DU62" s="264"/>
      <c r="DV62" s="264"/>
      <c r="DW62" s="264"/>
      <c r="DX62" s="264"/>
      <c r="DY62" s="264"/>
      <c r="DZ62" s="264"/>
      <c r="EA62" s="264"/>
      <c r="EB62" s="264"/>
      <c r="EC62" s="264"/>
      <c r="ED62" s="264"/>
      <c r="EE62" s="264"/>
      <c r="EF62" s="264"/>
      <c r="EG62" s="264"/>
      <c r="EH62" s="264"/>
      <c r="EI62" s="264"/>
      <c r="EJ62" s="264"/>
      <c r="EK62" s="264"/>
      <c r="EL62" s="264"/>
      <c r="EM62" s="264"/>
      <c r="EN62" s="264"/>
      <c r="EO62" s="264"/>
      <c r="EP62" s="264"/>
      <c r="EQ62" s="264"/>
      <c r="ER62" s="264"/>
    </row>
    <row r="63" spans="1:148" ht="15.75">
      <c r="A63" s="1514" t="s">
        <v>94</v>
      </c>
      <c r="B63" s="1513">
        <v>43464</v>
      </c>
      <c r="C63" s="1514" t="s">
        <v>74</v>
      </c>
      <c r="D63" s="384"/>
      <c r="E63" s="1511">
        <v>2.6666666666666665</v>
      </c>
      <c r="F63" s="1512">
        <v>136.26666666666665</v>
      </c>
      <c r="G63" s="1512">
        <v>5.333333333333333</v>
      </c>
      <c r="H63" s="1512">
        <v>0</v>
      </c>
      <c r="I63" s="1512">
        <v>0</v>
      </c>
      <c r="J63" s="1512">
        <v>0</v>
      </c>
      <c r="K63" s="1512">
        <v>0</v>
      </c>
      <c r="L63" s="1512">
        <v>0</v>
      </c>
      <c r="M63" s="1512">
        <v>0</v>
      </c>
      <c r="N63" s="1512">
        <v>0</v>
      </c>
      <c r="O63" s="1512">
        <v>0</v>
      </c>
      <c r="P63" s="1512">
        <v>0</v>
      </c>
      <c r="Q63" s="1512">
        <v>0</v>
      </c>
      <c r="R63" s="1512">
        <v>0</v>
      </c>
      <c r="S63" s="1512">
        <v>0</v>
      </c>
      <c r="T63" s="1512">
        <v>0</v>
      </c>
      <c r="U63" s="1492">
        <f t="shared" si="0"/>
        <v>144.26666666666665</v>
      </c>
      <c r="V63" s="470">
        <f t="shared" si="1"/>
        <v>59</v>
      </c>
      <c r="W63" s="948"/>
      <c r="X63" s="949"/>
      <c r="Y63" s="264"/>
      <c r="Z63" s="264"/>
      <c r="AA63" s="264"/>
      <c r="AK63" s="264"/>
      <c r="AQ63" s="264"/>
      <c r="AR63" s="264"/>
      <c r="AS63" s="264"/>
      <c r="AT63" s="264"/>
      <c r="AU63" s="264"/>
      <c r="AV63" s="264"/>
      <c r="AW63" s="264"/>
      <c r="AX63" s="264"/>
      <c r="AY63" s="264"/>
      <c r="AZ63" s="264"/>
      <c r="BA63" s="264"/>
      <c r="BB63" s="264"/>
      <c r="BC63" s="264"/>
      <c r="BD63" s="264"/>
      <c r="BE63" s="264"/>
      <c r="BF63" s="264"/>
      <c r="BG63" s="264"/>
      <c r="BH63" s="264"/>
      <c r="BI63" s="264"/>
      <c r="BJ63" s="264"/>
      <c r="BK63" s="264"/>
      <c r="BL63" s="264"/>
      <c r="BM63" s="264"/>
      <c r="BN63" s="264"/>
      <c r="BO63" s="264"/>
      <c r="BP63" s="264"/>
      <c r="BQ63" s="264"/>
      <c r="BR63" s="264"/>
      <c r="BS63" s="264"/>
      <c r="BT63" s="264"/>
      <c r="BU63" s="264"/>
      <c r="BV63" s="264"/>
      <c r="BW63" s="264"/>
      <c r="BX63" s="264"/>
      <c r="BY63" s="264"/>
      <c r="BZ63" s="264"/>
      <c r="CA63" s="264"/>
      <c r="CB63" s="264"/>
      <c r="CC63" s="264"/>
      <c r="CD63" s="264"/>
      <c r="CE63" s="264"/>
      <c r="CF63" s="264"/>
      <c r="CG63" s="264"/>
      <c r="CH63" s="264"/>
      <c r="CI63" s="264"/>
      <c r="CJ63" s="264"/>
      <c r="CK63" s="264"/>
      <c r="CL63" s="264"/>
      <c r="CM63" s="264"/>
      <c r="CN63" s="264"/>
      <c r="CO63" s="264"/>
      <c r="CP63" s="264"/>
      <c r="CQ63" s="264"/>
      <c r="CR63" s="264"/>
      <c r="CS63" s="264"/>
      <c r="CT63" s="264"/>
      <c r="CU63" s="264"/>
      <c r="CV63" s="264"/>
      <c r="CW63" s="264"/>
      <c r="CX63" s="264"/>
      <c r="CY63" s="264"/>
      <c r="CZ63" s="264"/>
      <c r="DA63" s="264"/>
      <c r="DB63" s="264"/>
      <c r="DC63" s="264"/>
      <c r="DD63" s="264"/>
      <c r="DE63" s="264"/>
      <c r="DF63" s="264"/>
      <c r="DG63" s="264"/>
      <c r="DH63" s="264"/>
      <c r="DI63" s="264"/>
      <c r="DJ63" s="264"/>
      <c r="DK63" s="264"/>
      <c r="DL63" s="264"/>
      <c r="DM63" s="264"/>
      <c r="DN63" s="264"/>
      <c r="DO63" s="264"/>
      <c r="DP63" s="264"/>
      <c r="DQ63" s="264"/>
      <c r="DR63" s="264"/>
      <c r="DS63" s="264"/>
      <c r="DT63" s="264"/>
      <c r="DU63" s="264"/>
      <c r="DV63" s="264"/>
      <c r="DW63" s="264"/>
      <c r="DX63" s="264"/>
      <c r="DY63" s="264"/>
      <c r="DZ63" s="264"/>
      <c r="EA63" s="264"/>
      <c r="EB63" s="264"/>
      <c r="EC63" s="264"/>
      <c r="ED63" s="264"/>
      <c r="EE63" s="264"/>
      <c r="EF63" s="264"/>
      <c r="EG63" s="264"/>
      <c r="EH63" s="264"/>
      <c r="EI63" s="264"/>
      <c r="EJ63" s="264"/>
      <c r="EK63" s="264"/>
      <c r="EL63" s="264"/>
      <c r="EM63" s="264"/>
      <c r="EN63" s="264"/>
      <c r="EO63" s="264"/>
      <c r="EP63" s="264"/>
      <c r="EQ63" s="264"/>
      <c r="ER63" s="264"/>
    </row>
    <row r="64" spans="1:148" ht="15.75">
      <c r="A64" s="708" t="s">
        <v>101</v>
      </c>
      <c r="B64" s="1513">
        <v>43210</v>
      </c>
      <c r="C64" s="90" t="s">
        <v>211</v>
      </c>
      <c r="D64" s="385"/>
      <c r="E64" s="1511">
        <v>1.4666666666666666</v>
      </c>
      <c r="F64" s="1512">
        <v>6.4</v>
      </c>
      <c r="G64" s="1512">
        <v>0.8</v>
      </c>
      <c r="H64" s="1512">
        <v>144</v>
      </c>
      <c r="I64" s="1512">
        <v>0</v>
      </c>
      <c r="J64" s="1512">
        <v>0</v>
      </c>
      <c r="K64" s="1512">
        <v>0</v>
      </c>
      <c r="L64" s="1512">
        <v>0</v>
      </c>
      <c r="M64" s="1512">
        <v>0</v>
      </c>
      <c r="N64" s="1512">
        <v>0</v>
      </c>
      <c r="O64" s="1512">
        <v>0</v>
      </c>
      <c r="P64" s="1512">
        <v>0</v>
      </c>
      <c r="Q64" s="709">
        <v>0</v>
      </c>
      <c r="R64" s="709">
        <v>0</v>
      </c>
      <c r="S64" s="709">
        <v>0</v>
      </c>
      <c r="T64" s="709">
        <v>0</v>
      </c>
      <c r="U64" s="1492">
        <f t="shared" si="0"/>
        <v>152.66666666666666</v>
      </c>
      <c r="V64" s="470">
        <f t="shared" si="1"/>
        <v>60</v>
      </c>
      <c r="W64" s="948">
        <v>9</v>
      </c>
      <c r="X64" s="949"/>
      <c r="Y64" s="264"/>
      <c r="Z64" s="264"/>
      <c r="AA64" s="264"/>
      <c r="AK64" s="264"/>
      <c r="AQ64" s="264"/>
      <c r="AR64" s="264"/>
      <c r="AS64" s="264"/>
      <c r="AT64" s="264"/>
      <c r="AU64" s="264"/>
      <c r="AV64" s="264"/>
      <c r="AW64" s="264"/>
      <c r="AX64" s="264"/>
      <c r="AY64" s="264"/>
      <c r="AZ64" s="264"/>
      <c r="BA64" s="264"/>
      <c r="BB64" s="264"/>
      <c r="BC64" s="264"/>
      <c r="BD64" s="264"/>
      <c r="BE64" s="264"/>
      <c r="BF64" s="264"/>
      <c r="BG64" s="264"/>
      <c r="BH64" s="264"/>
      <c r="BI64" s="264"/>
      <c r="BJ64" s="264"/>
      <c r="BK64" s="264"/>
      <c r="BL64" s="264"/>
      <c r="BM64" s="264"/>
      <c r="BN64" s="264"/>
      <c r="BO64" s="264"/>
      <c r="BP64" s="264"/>
      <c r="BQ64" s="264"/>
      <c r="BR64" s="264"/>
      <c r="BS64" s="264"/>
      <c r="BT64" s="264"/>
      <c r="BU64" s="264"/>
      <c r="BV64" s="264"/>
      <c r="BW64" s="264"/>
      <c r="BX64" s="264"/>
      <c r="BY64" s="264"/>
      <c r="BZ64" s="264"/>
      <c r="CA64" s="264"/>
      <c r="CB64" s="264"/>
      <c r="CC64" s="264"/>
      <c r="CD64" s="264"/>
      <c r="CE64" s="264"/>
      <c r="CF64" s="264"/>
      <c r="CG64" s="264"/>
      <c r="CH64" s="264"/>
      <c r="CI64" s="264"/>
      <c r="CJ64" s="264"/>
      <c r="CK64" s="264"/>
      <c r="CL64" s="264"/>
      <c r="CM64" s="264"/>
      <c r="CN64" s="264"/>
      <c r="CO64" s="264"/>
      <c r="CP64" s="264"/>
      <c r="CQ64" s="264"/>
      <c r="CR64" s="264"/>
      <c r="CS64" s="264"/>
      <c r="CT64" s="264"/>
      <c r="CU64" s="264"/>
      <c r="CV64" s="264"/>
      <c r="CW64" s="264"/>
      <c r="CX64" s="264"/>
      <c r="CY64" s="264"/>
      <c r="CZ64" s="264"/>
      <c r="DA64" s="264"/>
      <c r="DB64" s="264"/>
      <c r="DC64" s="264"/>
      <c r="DD64" s="264"/>
      <c r="DE64" s="264"/>
      <c r="DF64" s="264"/>
      <c r="DG64" s="264"/>
      <c r="DH64" s="264"/>
      <c r="DI64" s="264"/>
      <c r="DJ64" s="264"/>
      <c r="DK64" s="264"/>
      <c r="DL64" s="264"/>
      <c r="DM64" s="264"/>
      <c r="DN64" s="264"/>
      <c r="DO64" s="264"/>
      <c r="DP64" s="264"/>
      <c r="DQ64" s="264"/>
      <c r="DR64" s="264"/>
      <c r="DS64" s="264"/>
      <c r="DT64" s="264"/>
      <c r="DU64" s="264"/>
      <c r="DV64" s="264"/>
      <c r="DW64" s="264"/>
      <c r="DX64" s="264"/>
      <c r="DY64" s="264"/>
      <c r="DZ64" s="264"/>
      <c r="EA64" s="264"/>
      <c r="EB64" s="264"/>
      <c r="EC64" s="264"/>
      <c r="ED64" s="264"/>
      <c r="EE64" s="264"/>
      <c r="EF64" s="264"/>
      <c r="EG64" s="264"/>
      <c r="EH64" s="264"/>
      <c r="EI64" s="264"/>
      <c r="EJ64" s="264"/>
      <c r="EK64" s="264"/>
      <c r="EL64" s="264"/>
      <c r="EM64" s="264"/>
      <c r="EN64" s="264"/>
      <c r="EO64" s="264"/>
      <c r="EP64" s="264"/>
      <c r="EQ64" s="264"/>
      <c r="ER64" s="264"/>
    </row>
    <row r="65" spans="1:148" ht="16.5" thickBot="1">
      <c r="A65" s="90" t="s">
        <v>101</v>
      </c>
      <c r="B65" s="1513">
        <v>43244</v>
      </c>
      <c r="C65" s="90" t="s">
        <v>211</v>
      </c>
      <c r="D65" s="384"/>
      <c r="E65" s="1511">
        <v>1.7333333333333334</v>
      </c>
      <c r="F65" s="1512">
        <v>33.866666666666667</v>
      </c>
      <c r="G65" s="1512">
        <v>1.2</v>
      </c>
      <c r="H65" s="1512">
        <v>0.66666666666666663</v>
      </c>
      <c r="I65" s="1512">
        <v>0</v>
      </c>
      <c r="J65" s="1512">
        <v>0</v>
      </c>
      <c r="K65" s="1512">
        <v>1.8666666666666667</v>
      </c>
      <c r="L65" s="1512">
        <v>0</v>
      </c>
      <c r="M65" s="1512">
        <v>0</v>
      </c>
      <c r="N65" s="1512">
        <v>0</v>
      </c>
      <c r="O65" s="1512">
        <v>0</v>
      </c>
      <c r="P65" s="1512">
        <v>0</v>
      </c>
      <c r="Q65" s="709">
        <v>0</v>
      </c>
      <c r="R65" s="709">
        <v>0</v>
      </c>
      <c r="S65" s="709">
        <v>0</v>
      </c>
      <c r="T65" s="709">
        <v>0</v>
      </c>
      <c r="U65" s="1492">
        <f t="shared" si="0"/>
        <v>39.333333333333336</v>
      </c>
      <c r="V65" s="470">
        <f t="shared" si="1"/>
        <v>61</v>
      </c>
      <c r="W65" s="948"/>
      <c r="X65" s="949"/>
      <c r="Y65" s="264"/>
      <c r="Z65" s="264"/>
      <c r="AA65" s="264"/>
      <c r="AK65" s="264"/>
      <c r="AQ65" s="264"/>
      <c r="AR65" s="264"/>
      <c r="AS65" s="264"/>
      <c r="AT65" s="264"/>
      <c r="AU65" s="264"/>
      <c r="AV65" s="264"/>
      <c r="AW65" s="264"/>
      <c r="AX65" s="264"/>
      <c r="AY65" s="264"/>
      <c r="AZ65" s="264"/>
      <c r="BA65" s="264"/>
      <c r="BB65" s="264"/>
      <c r="BC65" s="264"/>
      <c r="BD65" s="264"/>
      <c r="BE65" s="264"/>
      <c r="BF65" s="264"/>
      <c r="BG65" s="264"/>
      <c r="BH65" s="264"/>
      <c r="BI65" s="264"/>
      <c r="BJ65" s="264"/>
      <c r="BK65" s="264"/>
      <c r="BL65" s="264"/>
      <c r="BM65" s="264"/>
      <c r="BN65" s="264"/>
      <c r="BO65" s="264"/>
      <c r="BP65" s="264"/>
      <c r="BQ65" s="264"/>
      <c r="BR65" s="264"/>
      <c r="BS65" s="264"/>
      <c r="BT65" s="264"/>
      <c r="BU65" s="264"/>
      <c r="BV65" s="264"/>
      <c r="BW65" s="264"/>
      <c r="BX65" s="264"/>
      <c r="BY65" s="264"/>
      <c r="BZ65" s="264"/>
      <c r="CA65" s="264"/>
      <c r="CB65" s="264"/>
      <c r="CC65" s="264"/>
      <c r="CD65" s="264"/>
      <c r="CE65" s="264"/>
      <c r="CF65" s="264"/>
      <c r="CG65" s="264"/>
      <c r="CH65" s="264"/>
      <c r="CI65" s="264"/>
      <c r="CJ65" s="264"/>
      <c r="CK65" s="264"/>
      <c r="CL65" s="264"/>
      <c r="CM65" s="264"/>
      <c r="CN65" s="264"/>
      <c r="CO65" s="264"/>
      <c r="CP65" s="264"/>
      <c r="CQ65" s="264"/>
      <c r="CR65" s="264"/>
      <c r="CS65" s="264"/>
      <c r="CT65" s="264"/>
      <c r="CU65" s="264"/>
      <c r="CV65" s="264"/>
      <c r="CW65" s="264"/>
      <c r="CX65" s="264"/>
      <c r="CY65" s="264"/>
      <c r="CZ65" s="264"/>
      <c r="DA65" s="264"/>
      <c r="DB65" s="264"/>
      <c r="DC65" s="264"/>
      <c r="DD65" s="264"/>
      <c r="DE65" s="264"/>
      <c r="DF65" s="264"/>
      <c r="DG65" s="264"/>
      <c r="DH65" s="264"/>
      <c r="DI65" s="264"/>
      <c r="DJ65" s="264"/>
      <c r="DK65" s="264"/>
      <c r="DL65" s="264"/>
      <c r="DM65" s="264"/>
      <c r="DN65" s="264"/>
      <c r="DO65" s="264"/>
      <c r="DP65" s="264"/>
      <c r="DQ65" s="264"/>
      <c r="DR65" s="264"/>
      <c r="DS65" s="264"/>
      <c r="DT65" s="264"/>
      <c r="DU65" s="264"/>
      <c r="DV65" s="264"/>
      <c r="DW65" s="264"/>
      <c r="DX65" s="264"/>
      <c r="DY65" s="264"/>
      <c r="DZ65" s="264"/>
      <c r="EA65" s="264"/>
      <c r="EB65" s="264"/>
      <c r="EC65" s="264"/>
      <c r="ED65" s="264"/>
      <c r="EE65" s="264"/>
      <c r="EF65" s="264"/>
      <c r="EG65" s="264"/>
      <c r="EH65" s="264"/>
      <c r="EI65" s="264"/>
      <c r="EJ65" s="264"/>
      <c r="EK65" s="264"/>
      <c r="EL65" s="264"/>
      <c r="EM65" s="264"/>
      <c r="EN65" s="264"/>
      <c r="EO65" s="264"/>
      <c r="EP65" s="264"/>
      <c r="EQ65" s="264"/>
      <c r="ER65" s="264"/>
    </row>
    <row r="66" spans="1:148" ht="16.5" thickBot="1">
      <c r="A66" s="708" t="s">
        <v>85</v>
      </c>
      <c r="B66" s="1513">
        <v>43210</v>
      </c>
      <c r="C66" s="90" t="s">
        <v>211</v>
      </c>
      <c r="D66" s="390"/>
      <c r="E66" s="1511">
        <v>0.26666666666666666</v>
      </c>
      <c r="F66" s="1512">
        <v>26.133333333333333</v>
      </c>
      <c r="G66" s="1512">
        <v>0</v>
      </c>
      <c r="H66" s="1512">
        <v>103.86666666666666</v>
      </c>
      <c r="I66" s="1512">
        <v>0</v>
      </c>
      <c r="J66" s="1512">
        <v>0</v>
      </c>
      <c r="K66" s="1512">
        <v>0.26666666666666666</v>
      </c>
      <c r="L66" s="1512">
        <v>0</v>
      </c>
      <c r="M66" s="1512">
        <v>0</v>
      </c>
      <c r="N66" s="1512">
        <v>0</v>
      </c>
      <c r="O66" s="1512">
        <v>0</v>
      </c>
      <c r="P66" s="1512">
        <v>0</v>
      </c>
      <c r="Q66" s="709">
        <v>0</v>
      </c>
      <c r="R66" s="709">
        <v>0</v>
      </c>
      <c r="S66" s="709">
        <v>0</v>
      </c>
      <c r="T66" s="709">
        <v>0</v>
      </c>
      <c r="U66" s="1492">
        <f t="shared" si="0"/>
        <v>130.53333333333333</v>
      </c>
      <c r="V66" s="470">
        <f t="shared" si="1"/>
        <v>62</v>
      </c>
      <c r="W66" s="948">
        <v>10</v>
      </c>
      <c r="X66" s="949"/>
      <c r="Y66" s="264"/>
      <c r="Z66" s="264"/>
      <c r="AA66" s="264"/>
      <c r="AK66" s="264"/>
      <c r="AN66" s="264"/>
      <c r="AQ66" s="264"/>
      <c r="AR66" s="264"/>
      <c r="AS66" s="264"/>
      <c r="AT66" s="264"/>
      <c r="AU66" s="264"/>
      <c r="AV66" s="264"/>
      <c r="AW66" s="264"/>
      <c r="AX66" s="264"/>
      <c r="AY66" s="264"/>
      <c r="AZ66" s="264"/>
      <c r="BA66" s="264"/>
      <c r="BB66" s="264"/>
      <c r="BC66" s="264"/>
      <c r="BD66" s="264"/>
      <c r="BE66" s="264"/>
      <c r="BF66" s="264"/>
      <c r="BG66" s="264"/>
      <c r="BH66" s="264"/>
      <c r="BI66" s="264"/>
      <c r="BJ66" s="264"/>
      <c r="BK66" s="264"/>
      <c r="BL66" s="264"/>
      <c r="BM66" s="264"/>
      <c r="BN66" s="264"/>
      <c r="BO66" s="264"/>
      <c r="BP66" s="264"/>
      <c r="BQ66" s="264"/>
      <c r="BR66" s="264"/>
      <c r="BS66" s="264"/>
      <c r="BT66" s="264"/>
      <c r="BU66" s="264"/>
      <c r="BV66" s="264"/>
      <c r="BW66" s="264"/>
      <c r="BX66" s="264"/>
      <c r="BY66" s="264"/>
      <c r="BZ66" s="264"/>
      <c r="CA66" s="264"/>
      <c r="CB66" s="264"/>
      <c r="CC66" s="264"/>
      <c r="CD66" s="264"/>
      <c r="CE66" s="264"/>
      <c r="CF66" s="264"/>
      <c r="CG66" s="264"/>
      <c r="CH66" s="264"/>
      <c r="CI66" s="264"/>
      <c r="CJ66" s="264"/>
      <c r="CK66" s="264"/>
      <c r="CL66" s="264"/>
      <c r="CM66" s="264"/>
      <c r="CN66" s="264"/>
      <c r="CO66" s="264"/>
      <c r="CP66" s="264"/>
      <c r="CQ66" s="264"/>
      <c r="CR66" s="264"/>
      <c r="CS66" s="264"/>
      <c r="CT66" s="264"/>
      <c r="CU66" s="264"/>
      <c r="CV66" s="264"/>
      <c r="CW66" s="264"/>
      <c r="CX66" s="264"/>
      <c r="CY66" s="264"/>
      <c r="CZ66" s="264"/>
      <c r="DA66" s="264"/>
      <c r="DB66" s="264"/>
      <c r="DC66" s="264"/>
      <c r="DD66" s="264"/>
      <c r="DE66" s="264"/>
      <c r="DF66" s="264"/>
      <c r="DG66" s="264"/>
      <c r="DH66" s="264"/>
      <c r="DI66" s="264"/>
      <c r="DJ66" s="264"/>
      <c r="DK66" s="264"/>
      <c r="DL66" s="264"/>
      <c r="DM66" s="264"/>
      <c r="DN66" s="264"/>
      <c r="DO66" s="264"/>
      <c r="DP66" s="264"/>
      <c r="DQ66" s="264"/>
      <c r="DR66" s="264"/>
      <c r="DS66" s="264"/>
      <c r="DT66" s="264"/>
      <c r="DU66" s="264"/>
      <c r="DV66" s="264"/>
      <c r="DW66" s="264"/>
      <c r="DX66" s="264"/>
      <c r="DY66" s="264"/>
      <c r="DZ66" s="264"/>
      <c r="EA66" s="264"/>
      <c r="EB66" s="264"/>
      <c r="EC66" s="264"/>
      <c r="ED66" s="264"/>
      <c r="EE66" s="264"/>
      <c r="EF66" s="264"/>
      <c r="EG66" s="264"/>
      <c r="EH66" s="264"/>
      <c r="EI66" s="264"/>
      <c r="EJ66" s="264"/>
      <c r="EK66" s="264"/>
      <c r="EL66" s="264"/>
      <c r="EM66" s="264"/>
      <c r="EN66" s="264"/>
      <c r="EO66" s="264"/>
      <c r="EP66" s="264"/>
      <c r="EQ66" s="264"/>
      <c r="ER66" s="264"/>
    </row>
    <row r="67" spans="1:148" ht="16.5" thickBot="1">
      <c r="A67" s="90" t="s">
        <v>85</v>
      </c>
      <c r="B67" s="1513">
        <v>43244</v>
      </c>
      <c r="C67" s="90" t="s">
        <v>211</v>
      </c>
      <c r="D67" s="388"/>
      <c r="E67" s="1511">
        <v>0</v>
      </c>
      <c r="F67" s="1512">
        <v>4.1333333333333329</v>
      </c>
      <c r="G67" s="1512">
        <v>1.0666666666666667</v>
      </c>
      <c r="H67" s="1512">
        <v>0.13333333333333333</v>
      </c>
      <c r="I67" s="1512">
        <v>0</v>
      </c>
      <c r="J67" s="1512">
        <v>0</v>
      </c>
      <c r="K67" s="1512">
        <v>0.26666666666666666</v>
      </c>
      <c r="L67" s="1512">
        <v>0</v>
      </c>
      <c r="M67" s="1512">
        <v>0</v>
      </c>
      <c r="N67" s="1512">
        <v>0</v>
      </c>
      <c r="O67" s="1512">
        <v>0</v>
      </c>
      <c r="P67" s="1512">
        <v>0</v>
      </c>
      <c r="Q67" s="709">
        <v>1.0640000000000001</v>
      </c>
      <c r="R67" s="709">
        <v>0</v>
      </c>
      <c r="S67" s="709">
        <v>0</v>
      </c>
      <c r="T67" s="709">
        <v>0</v>
      </c>
      <c r="U67" s="1492">
        <f t="shared" si="0"/>
        <v>6.6639999999999997</v>
      </c>
      <c r="V67" s="470">
        <f t="shared" si="1"/>
        <v>63</v>
      </c>
      <c r="W67" s="948"/>
      <c r="X67" s="949"/>
      <c r="Y67" s="264"/>
      <c r="Z67" s="264"/>
      <c r="AA67" s="264"/>
      <c r="AK67" s="264"/>
      <c r="AN67" s="264"/>
      <c r="AP67" s="264"/>
      <c r="AQ67" s="264"/>
      <c r="AR67" s="264"/>
      <c r="AS67" s="264"/>
      <c r="AT67" s="264"/>
      <c r="AU67" s="264"/>
      <c r="AV67" s="264"/>
      <c r="AW67" s="264"/>
      <c r="AX67" s="264"/>
      <c r="AY67" s="264"/>
      <c r="AZ67" s="264"/>
      <c r="BA67" s="264"/>
      <c r="BB67" s="264"/>
      <c r="BC67" s="264"/>
      <c r="BD67" s="264"/>
      <c r="BE67" s="264"/>
      <c r="BF67" s="264"/>
      <c r="BG67" s="264"/>
      <c r="BH67" s="264"/>
      <c r="BI67" s="264"/>
      <c r="BJ67" s="264"/>
      <c r="BK67" s="264"/>
      <c r="BL67" s="264"/>
      <c r="BM67" s="264"/>
      <c r="BN67" s="264"/>
      <c r="BO67" s="264"/>
      <c r="BP67" s="264"/>
      <c r="BQ67" s="264"/>
      <c r="BR67" s="264"/>
      <c r="BS67" s="264"/>
      <c r="BT67" s="264"/>
      <c r="BU67" s="264"/>
      <c r="BV67" s="264"/>
      <c r="BW67" s="264"/>
      <c r="BX67" s="264"/>
      <c r="BY67" s="264"/>
      <c r="BZ67" s="264"/>
      <c r="CA67" s="264"/>
      <c r="CB67" s="264"/>
      <c r="CC67" s="264"/>
      <c r="CD67" s="264"/>
      <c r="CE67" s="264"/>
      <c r="CF67" s="264"/>
      <c r="CG67" s="264"/>
      <c r="CH67" s="264"/>
      <c r="CI67" s="264"/>
      <c r="CJ67" s="264"/>
      <c r="CK67" s="264"/>
      <c r="CL67" s="264"/>
      <c r="CM67" s="264"/>
      <c r="CN67" s="264"/>
      <c r="CO67" s="264"/>
      <c r="CP67" s="264"/>
      <c r="CQ67" s="264"/>
      <c r="CR67" s="264"/>
      <c r="CS67" s="264"/>
      <c r="CT67" s="264"/>
      <c r="CU67" s="264"/>
      <c r="CV67" s="264"/>
      <c r="CW67" s="264"/>
      <c r="CX67" s="264"/>
      <c r="CY67" s="264"/>
      <c r="CZ67" s="264"/>
      <c r="DA67" s="264"/>
      <c r="DB67" s="264"/>
      <c r="DC67" s="264"/>
      <c r="DD67" s="264"/>
      <c r="DE67" s="264"/>
      <c r="DF67" s="264"/>
      <c r="DG67" s="264"/>
      <c r="DH67" s="264"/>
      <c r="DI67" s="264"/>
      <c r="DJ67" s="264"/>
      <c r="DK67" s="264"/>
      <c r="DL67" s="264"/>
      <c r="DM67" s="264"/>
      <c r="DN67" s="264"/>
      <c r="DO67" s="264"/>
      <c r="DP67" s="264"/>
      <c r="DQ67" s="264"/>
      <c r="DR67" s="264"/>
      <c r="DS67" s="264"/>
      <c r="DT67" s="264"/>
      <c r="DU67" s="264"/>
      <c r="DV67" s="264"/>
      <c r="DW67" s="264"/>
      <c r="DX67" s="264"/>
      <c r="DY67" s="264"/>
      <c r="DZ67" s="264"/>
      <c r="EA67" s="264"/>
      <c r="EB67" s="264"/>
      <c r="EC67" s="264"/>
      <c r="ED67" s="264"/>
      <c r="EE67" s="264"/>
      <c r="EF67" s="264"/>
      <c r="EG67" s="264"/>
      <c r="EH67" s="264"/>
      <c r="EI67" s="264"/>
      <c r="EJ67" s="264"/>
      <c r="EK67" s="264"/>
      <c r="EL67" s="264"/>
      <c r="EM67" s="264"/>
      <c r="EN67" s="264"/>
      <c r="EO67" s="264"/>
      <c r="EP67" s="264"/>
      <c r="EQ67" s="264"/>
      <c r="ER67" s="264"/>
    </row>
    <row r="68" spans="1:148" ht="15.75">
      <c r="A68" s="708" t="s">
        <v>128</v>
      </c>
      <c r="B68" s="710">
        <v>43168</v>
      </c>
      <c r="C68" s="90" t="s">
        <v>211</v>
      </c>
      <c r="D68" s="390"/>
      <c r="E68" s="1511">
        <v>1.2</v>
      </c>
      <c r="F68" s="1512">
        <v>58.666666666666664</v>
      </c>
      <c r="G68" s="1512">
        <v>0.26666666666666666</v>
      </c>
      <c r="H68" s="1512">
        <v>8</v>
      </c>
      <c r="I68" s="1512">
        <v>0</v>
      </c>
      <c r="J68" s="1512">
        <v>0</v>
      </c>
      <c r="K68" s="1512">
        <v>0</v>
      </c>
      <c r="L68" s="1512">
        <v>0</v>
      </c>
      <c r="M68" s="1512">
        <v>0</v>
      </c>
      <c r="N68" s="1512">
        <v>0</v>
      </c>
      <c r="O68" s="1512">
        <v>0</v>
      </c>
      <c r="P68" s="1512">
        <v>0</v>
      </c>
      <c r="Q68" s="709">
        <v>0</v>
      </c>
      <c r="R68" s="709">
        <v>0</v>
      </c>
      <c r="S68" s="709">
        <v>0</v>
      </c>
      <c r="T68" s="709">
        <v>0</v>
      </c>
      <c r="U68" s="1492">
        <f t="shared" si="0"/>
        <v>68.133333333333326</v>
      </c>
      <c r="V68" s="470">
        <f t="shared" si="1"/>
        <v>64</v>
      </c>
      <c r="W68" s="948">
        <v>11</v>
      </c>
      <c r="X68" s="949"/>
      <c r="Y68" s="264"/>
      <c r="Z68" s="264"/>
      <c r="AA68" s="264"/>
      <c r="AB68" s="264"/>
      <c r="AC68" s="264"/>
      <c r="AD68" s="264"/>
      <c r="AE68" s="264"/>
      <c r="AF68" s="264"/>
      <c r="AG68" s="264"/>
      <c r="AH68" s="264"/>
      <c r="AI68" s="264"/>
      <c r="AK68" s="264"/>
      <c r="AN68" s="264"/>
      <c r="AO68" s="264"/>
      <c r="AP68" s="264"/>
      <c r="AQ68" s="264"/>
      <c r="AR68" s="264"/>
      <c r="AS68" s="264"/>
      <c r="AT68" s="264"/>
      <c r="AU68" s="264"/>
      <c r="AV68" s="264"/>
      <c r="AW68" s="264"/>
      <c r="AX68" s="264"/>
      <c r="AY68" s="264"/>
      <c r="AZ68" s="264"/>
      <c r="BA68" s="264"/>
      <c r="BB68" s="264"/>
      <c r="BC68" s="264"/>
      <c r="BD68" s="264"/>
      <c r="BE68" s="264"/>
      <c r="BF68" s="264"/>
      <c r="BG68" s="264"/>
      <c r="BH68" s="264"/>
      <c r="BI68" s="264"/>
      <c r="BJ68" s="264"/>
      <c r="BK68" s="264"/>
      <c r="BL68" s="264"/>
      <c r="BM68" s="264"/>
      <c r="BN68" s="264"/>
      <c r="BO68" s="264"/>
      <c r="BP68" s="264"/>
      <c r="BQ68" s="264"/>
      <c r="BR68" s="264"/>
      <c r="BS68" s="264"/>
      <c r="BT68" s="264"/>
      <c r="BU68" s="264"/>
      <c r="BV68" s="264"/>
      <c r="BW68" s="264"/>
      <c r="BX68" s="264"/>
      <c r="BY68" s="264"/>
      <c r="BZ68" s="264"/>
      <c r="CA68" s="264"/>
      <c r="CB68" s="264"/>
      <c r="CC68" s="264"/>
      <c r="CD68" s="264"/>
      <c r="CE68" s="264"/>
      <c r="CF68" s="264"/>
      <c r="CG68" s="264"/>
      <c r="CH68" s="264"/>
      <c r="CI68" s="264"/>
      <c r="CJ68" s="264"/>
      <c r="CK68" s="264"/>
      <c r="CL68" s="264"/>
      <c r="CM68" s="264"/>
      <c r="CN68" s="264"/>
      <c r="CO68" s="264"/>
      <c r="CP68" s="264"/>
      <c r="CQ68" s="264"/>
      <c r="CR68" s="264"/>
      <c r="CS68" s="264"/>
      <c r="CT68" s="264"/>
      <c r="CU68" s="264"/>
      <c r="CV68" s="264"/>
      <c r="CW68" s="264"/>
      <c r="CX68" s="264"/>
      <c r="CY68" s="264"/>
      <c r="CZ68" s="264"/>
      <c r="DA68" s="264"/>
      <c r="DB68" s="264"/>
      <c r="DC68" s="264"/>
      <c r="DD68" s="264"/>
      <c r="DE68" s="264"/>
      <c r="DF68" s="264"/>
      <c r="DG68" s="264"/>
      <c r="DH68" s="264"/>
      <c r="DI68" s="264"/>
      <c r="DJ68" s="264"/>
      <c r="DK68" s="264"/>
      <c r="DL68" s="264"/>
      <c r="DM68" s="264"/>
      <c r="DN68" s="264"/>
      <c r="DO68" s="264"/>
      <c r="DP68" s="264"/>
      <c r="DQ68" s="264"/>
      <c r="DR68" s="264"/>
      <c r="DS68" s="264"/>
      <c r="DT68" s="264"/>
      <c r="DU68" s="264"/>
      <c r="DV68" s="264"/>
      <c r="DW68" s="264"/>
      <c r="DX68" s="264"/>
      <c r="DY68" s="264"/>
      <c r="DZ68" s="264"/>
      <c r="EA68" s="264"/>
      <c r="EB68" s="264"/>
      <c r="EC68" s="264"/>
      <c r="ED68" s="264"/>
      <c r="EE68" s="264"/>
      <c r="EF68" s="264"/>
      <c r="EG68" s="264"/>
      <c r="EH68" s="264"/>
      <c r="EI68" s="264"/>
      <c r="EJ68" s="264"/>
      <c r="EK68" s="264"/>
      <c r="EL68" s="264"/>
      <c r="EM68" s="264"/>
      <c r="EN68" s="264"/>
      <c r="EO68" s="264"/>
      <c r="EP68" s="264"/>
      <c r="EQ68" s="264"/>
      <c r="ER68" s="264"/>
    </row>
    <row r="69" spans="1:148" ht="15.75">
      <c r="A69" s="708" t="s">
        <v>128</v>
      </c>
      <c r="B69" s="710">
        <v>43171</v>
      </c>
      <c r="C69" s="90" t="s">
        <v>211</v>
      </c>
      <c r="D69" s="385"/>
      <c r="E69" s="1511">
        <v>1.3333333333333333</v>
      </c>
      <c r="F69" s="1512">
        <v>33.466666666666669</v>
      </c>
      <c r="G69" s="1512">
        <v>0.26666666666666666</v>
      </c>
      <c r="H69" s="1512">
        <v>77.599999999999994</v>
      </c>
      <c r="I69" s="1512">
        <v>0</v>
      </c>
      <c r="J69" s="1512">
        <v>0</v>
      </c>
      <c r="K69" s="1512">
        <v>0</v>
      </c>
      <c r="L69" s="1512">
        <v>0</v>
      </c>
      <c r="M69" s="1512">
        <v>0</v>
      </c>
      <c r="N69" s="1512">
        <v>0</v>
      </c>
      <c r="O69" s="1512">
        <v>0</v>
      </c>
      <c r="P69" s="1512">
        <v>0</v>
      </c>
      <c r="Q69" s="709">
        <v>0</v>
      </c>
      <c r="R69" s="709">
        <v>0</v>
      </c>
      <c r="S69" s="709">
        <v>0</v>
      </c>
      <c r="T69" s="709">
        <v>0</v>
      </c>
      <c r="U69" s="1492">
        <f t="shared" ref="U69:U78" si="2">SUM(E69:T69)</f>
        <v>112.66666666666666</v>
      </c>
      <c r="V69" s="470">
        <f t="shared" si="1"/>
        <v>65</v>
      </c>
      <c r="W69" s="948"/>
      <c r="X69" s="949"/>
      <c r="Y69" s="264"/>
      <c r="Z69" s="264"/>
      <c r="AA69" s="264"/>
      <c r="AB69" s="264"/>
      <c r="AC69" s="264"/>
      <c r="AD69" s="264"/>
      <c r="AE69" s="264"/>
      <c r="AK69" s="264"/>
      <c r="AN69" s="264"/>
      <c r="AQ69" s="264"/>
      <c r="AR69" s="264"/>
      <c r="AS69" s="264"/>
      <c r="AT69" s="264"/>
      <c r="AU69" s="264"/>
      <c r="AV69" s="264"/>
      <c r="AW69" s="264"/>
      <c r="AX69" s="264"/>
      <c r="AY69" s="264"/>
      <c r="AZ69" s="264"/>
      <c r="BA69" s="264"/>
      <c r="BB69" s="264"/>
      <c r="BC69" s="264"/>
      <c r="BD69" s="264"/>
      <c r="BE69" s="264"/>
      <c r="BF69" s="264"/>
      <c r="BG69" s="264"/>
      <c r="BH69" s="264"/>
      <c r="BI69" s="264"/>
      <c r="BJ69" s="264"/>
      <c r="BK69" s="264"/>
      <c r="BL69" s="264"/>
      <c r="BM69" s="264"/>
      <c r="BN69" s="264"/>
      <c r="BO69" s="264"/>
      <c r="BP69" s="264"/>
      <c r="BQ69" s="264"/>
      <c r="BR69" s="264"/>
      <c r="BS69" s="264"/>
      <c r="BT69" s="264"/>
      <c r="BU69" s="264"/>
      <c r="BV69" s="264"/>
      <c r="BW69" s="264"/>
      <c r="BX69" s="264"/>
      <c r="BY69" s="264"/>
      <c r="BZ69" s="264"/>
      <c r="CA69" s="264"/>
      <c r="CB69" s="264"/>
      <c r="CC69" s="264"/>
      <c r="CD69" s="264"/>
      <c r="CE69" s="264"/>
      <c r="CF69" s="264"/>
      <c r="CG69" s="264"/>
      <c r="CH69" s="264"/>
      <c r="CI69" s="264"/>
      <c r="CJ69" s="264"/>
      <c r="CK69" s="264"/>
      <c r="CL69" s="264"/>
      <c r="CM69" s="264"/>
      <c r="CN69" s="264"/>
      <c r="CO69" s="264"/>
      <c r="CP69" s="264"/>
      <c r="CQ69" s="264"/>
      <c r="CR69" s="264"/>
      <c r="CS69" s="264"/>
      <c r="CT69" s="264"/>
      <c r="CU69" s="264"/>
      <c r="CV69" s="264"/>
      <c r="CW69" s="264"/>
      <c r="CX69" s="264"/>
      <c r="CY69" s="264"/>
      <c r="CZ69" s="264"/>
      <c r="DA69" s="264"/>
      <c r="DB69" s="264"/>
      <c r="DC69" s="264"/>
      <c r="DD69" s="264"/>
      <c r="DE69" s="264"/>
      <c r="DF69" s="264"/>
      <c r="DG69" s="264"/>
      <c r="DH69" s="264"/>
      <c r="DI69" s="264"/>
      <c r="DJ69" s="264"/>
      <c r="DK69" s="264"/>
      <c r="DL69" s="264"/>
      <c r="DM69" s="264"/>
      <c r="DN69" s="264"/>
      <c r="DO69" s="264"/>
      <c r="DP69" s="264"/>
      <c r="DQ69" s="264"/>
      <c r="DR69" s="264"/>
      <c r="DS69" s="264"/>
      <c r="DT69" s="264"/>
      <c r="DU69" s="264"/>
      <c r="DV69" s="264"/>
      <c r="DW69" s="264"/>
      <c r="DX69" s="264"/>
      <c r="DY69" s="264"/>
      <c r="DZ69" s="264"/>
      <c r="EA69" s="264"/>
      <c r="EB69" s="264"/>
      <c r="EC69" s="264"/>
      <c r="ED69" s="264"/>
      <c r="EE69" s="264"/>
      <c r="EF69" s="264"/>
      <c r="EG69" s="264"/>
      <c r="EH69" s="264"/>
      <c r="EI69" s="264"/>
      <c r="EJ69" s="264"/>
      <c r="EK69" s="264"/>
      <c r="EL69" s="264"/>
      <c r="EM69" s="264"/>
      <c r="EN69" s="264"/>
      <c r="EO69" s="264"/>
      <c r="EP69" s="264"/>
      <c r="EQ69" s="264"/>
      <c r="ER69" s="264"/>
    </row>
    <row r="70" spans="1:148" ht="15.75">
      <c r="A70" s="708" t="s">
        <v>128</v>
      </c>
      <c r="B70" s="710">
        <v>43202</v>
      </c>
      <c r="C70" s="90" t="s">
        <v>211</v>
      </c>
      <c r="D70" s="385"/>
      <c r="E70" s="1511">
        <v>1.3333333333333333</v>
      </c>
      <c r="F70" s="1512">
        <v>19.333333333333332</v>
      </c>
      <c r="G70" s="1512">
        <v>0.26666666666666666</v>
      </c>
      <c r="H70" s="1512">
        <v>89.333333333333329</v>
      </c>
      <c r="I70" s="1512">
        <v>0</v>
      </c>
      <c r="J70" s="1512">
        <v>0</v>
      </c>
      <c r="K70" s="1512">
        <v>0</v>
      </c>
      <c r="L70" s="1512">
        <v>0</v>
      </c>
      <c r="M70" s="1512">
        <v>0</v>
      </c>
      <c r="N70" s="1512">
        <v>0</v>
      </c>
      <c r="O70" s="1512">
        <v>0</v>
      </c>
      <c r="P70" s="1512">
        <v>0</v>
      </c>
      <c r="Q70" s="709">
        <v>0</v>
      </c>
      <c r="R70" s="709">
        <v>0</v>
      </c>
      <c r="S70" s="709">
        <v>0</v>
      </c>
      <c r="T70" s="709">
        <v>0</v>
      </c>
      <c r="U70" s="1492">
        <f t="shared" si="2"/>
        <v>110.26666666666665</v>
      </c>
      <c r="V70" s="470">
        <f t="shared" si="1"/>
        <v>66</v>
      </c>
      <c r="W70" s="948"/>
      <c r="X70" s="949"/>
      <c r="Y70" s="264"/>
      <c r="Z70" s="264"/>
      <c r="AA70" s="264"/>
      <c r="AK70" s="264"/>
      <c r="AQ70" s="264"/>
      <c r="AR70" s="264"/>
      <c r="AS70" s="264"/>
      <c r="AT70" s="264"/>
      <c r="AU70" s="264"/>
      <c r="AV70" s="264"/>
      <c r="AW70" s="264"/>
      <c r="AX70" s="264"/>
      <c r="AY70" s="264"/>
      <c r="AZ70" s="264"/>
      <c r="BA70" s="264"/>
      <c r="BB70" s="264"/>
      <c r="BC70" s="264"/>
      <c r="BD70" s="264"/>
      <c r="BE70" s="264"/>
      <c r="BF70" s="264"/>
      <c r="BG70" s="264"/>
      <c r="BH70" s="264"/>
      <c r="BI70" s="264"/>
      <c r="BJ70" s="264"/>
      <c r="BK70" s="264"/>
      <c r="BL70" s="264"/>
      <c r="BM70" s="264"/>
      <c r="BN70" s="264"/>
      <c r="BO70" s="264"/>
      <c r="BP70" s="264"/>
      <c r="BQ70" s="264"/>
      <c r="BR70" s="264"/>
      <c r="BS70" s="264"/>
      <c r="BT70" s="264"/>
      <c r="BU70" s="264"/>
      <c r="BV70" s="264"/>
      <c r="BW70" s="264"/>
      <c r="BX70" s="264"/>
      <c r="BY70" s="264"/>
      <c r="BZ70" s="264"/>
      <c r="CA70" s="264"/>
      <c r="CB70" s="264"/>
      <c r="CC70" s="264"/>
      <c r="CD70" s="264"/>
      <c r="CE70" s="264"/>
      <c r="CF70" s="264"/>
      <c r="CG70" s="264"/>
      <c r="CH70" s="264"/>
      <c r="CI70" s="264"/>
      <c r="CJ70" s="264"/>
      <c r="CK70" s="264"/>
      <c r="CL70" s="264"/>
      <c r="CM70" s="264"/>
      <c r="CN70" s="264"/>
      <c r="CO70" s="264"/>
      <c r="CP70" s="264"/>
      <c r="CQ70" s="264"/>
      <c r="CR70" s="264"/>
      <c r="CS70" s="264"/>
      <c r="CT70" s="264"/>
      <c r="CU70" s="264"/>
      <c r="CV70" s="264"/>
      <c r="CW70" s="264"/>
      <c r="CX70" s="264"/>
      <c r="CY70" s="264"/>
      <c r="CZ70" s="264"/>
      <c r="DA70" s="264"/>
      <c r="DB70" s="264"/>
      <c r="DC70" s="264"/>
      <c r="DD70" s="264"/>
      <c r="DE70" s="264"/>
      <c r="DF70" s="264"/>
      <c r="DG70" s="264"/>
      <c r="DH70" s="264"/>
      <c r="DI70" s="264"/>
      <c r="DJ70" s="264"/>
      <c r="DK70" s="264"/>
      <c r="DL70" s="264"/>
      <c r="DM70" s="264"/>
      <c r="DN70" s="264"/>
      <c r="DO70" s="264"/>
      <c r="DP70" s="264"/>
      <c r="DQ70" s="264"/>
      <c r="DR70" s="264"/>
      <c r="DS70" s="264"/>
      <c r="DT70" s="264"/>
      <c r="DU70" s="264"/>
      <c r="DV70" s="264"/>
      <c r="DW70" s="264"/>
      <c r="DX70" s="264"/>
      <c r="DY70" s="264"/>
      <c r="DZ70" s="264"/>
      <c r="EA70" s="264"/>
      <c r="EB70" s="264"/>
      <c r="EC70" s="264"/>
      <c r="ED70" s="264"/>
      <c r="EE70" s="264"/>
      <c r="EF70" s="264"/>
      <c r="EG70" s="264"/>
      <c r="EH70" s="264"/>
      <c r="EI70" s="264"/>
      <c r="EJ70" s="264"/>
      <c r="EK70" s="264"/>
      <c r="EL70" s="264"/>
      <c r="EM70" s="264"/>
      <c r="EN70" s="264"/>
      <c r="EO70" s="264"/>
      <c r="EP70" s="264"/>
      <c r="EQ70" s="264"/>
      <c r="ER70" s="264"/>
    </row>
    <row r="71" spans="1:148" ht="16.5" thickBot="1">
      <c r="A71" s="90" t="s">
        <v>128</v>
      </c>
      <c r="B71" s="1513">
        <v>43255</v>
      </c>
      <c r="C71" s="90" t="s">
        <v>211</v>
      </c>
      <c r="D71" s="384"/>
      <c r="E71" s="1511">
        <v>0.8</v>
      </c>
      <c r="F71" s="1512">
        <v>0</v>
      </c>
      <c r="G71" s="1512">
        <v>0.13333333333333333</v>
      </c>
      <c r="H71" s="1512">
        <v>0</v>
      </c>
      <c r="I71" s="1512">
        <v>0</v>
      </c>
      <c r="J71" s="1512">
        <v>0</v>
      </c>
      <c r="K71" s="1512">
        <v>0</v>
      </c>
      <c r="L71" s="1512">
        <v>0</v>
      </c>
      <c r="M71" s="1512">
        <v>0</v>
      </c>
      <c r="N71" s="1512">
        <v>0</v>
      </c>
      <c r="O71" s="1512">
        <v>0</v>
      </c>
      <c r="P71" s="1512">
        <v>0</v>
      </c>
      <c r="Q71" s="709">
        <v>0</v>
      </c>
      <c r="R71" s="709">
        <v>0</v>
      </c>
      <c r="S71" s="709">
        <v>0</v>
      </c>
      <c r="T71" s="709">
        <v>0</v>
      </c>
      <c r="U71" s="1492">
        <f t="shared" si="2"/>
        <v>0.93333333333333335</v>
      </c>
      <c r="V71" s="470">
        <f t="shared" ref="V71:V78" si="3">V70+1</f>
        <v>67</v>
      </c>
      <c r="W71" s="948"/>
      <c r="X71" s="949"/>
      <c r="Y71" s="264"/>
      <c r="Z71" s="264"/>
      <c r="AA71" s="264"/>
      <c r="AK71" s="264"/>
      <c r="AQ71" s="264"/>
      <c r="AR71" s="264"/>
      <c r="AS71" s="264"/>
      <c r="AT71" s="264"/>
      <c r="AU71" s="264"/>
      <c r="AV71" s="264"/>
      <c r="AW71" s="264"/>
      <c r="AX71" s="264"/>
      <c r="AY71" s="264"/>
      <c r="AZ71" s="264"/>
      <c r="BA71" s="264"/>
      <c r="BB71" s="264"/>
      <c r="BC71" s="264"/>
      <c r="BD71" s="264"/>
      <c r="BE71" s="264"/>
      <c r="BF71" s="264"/>
      <c r="BG71" s="264"/>
      <c r="BH71" s="264"/>
      <c r="BI71" s="264"/>
      <c r="BJ71" s="264"/>
      <c r="BK71" s="264"/>
      <c r="BL71" s="264"/>
      <c r="BM71" s="264"/>
      <c r="BN71" s="264"/>
      <c r="BO71" s="264"/>
      <c r="BP71" s="264"/>
      <c r="BQ71" s="264"/>
      <c r="BR71" s="264"/>
      <c r="BS71" s="264"/>
      <c r="BT71" s="264"/>
      <c r="BU71" s="264"/>
      <c r="BV71" s="264"/>
      <c r="BW71" s="264"/>
      <c r="BX71" s="264"/>
      <c r="BY71" s="264"/>
      <c r="BZ71" s="264"/>
      <c r="CA71" s="264"/>
      <c r="CB71" s="264"/>
      <c r="CC71" s="264"/>
      <c r="CD71" s="264"/>
      <c r="CE71" s="264"/>
      <c r="CF71" s="264"/>
      <c r="CG71" s="264"/>
      <c r="CH71" s="264"/>
      <c r="CI71" s="264"/>
      <c r="CJ71" s="264"/>
      <c r="CK71" s="264"/>
      <c r="CL71" s="264"/>
      <c r="CM71" s="264"/>
      <c r="CN71" s="264"/>
      <c r="CO71" s="264"/>
      <c r="CP71" s="264"/>
      <c r="CQ71" s="264"/>
      <c r="CR71" s="264"/>
      <c r="CS71" s="264"/>
      <c r="CT71" s="264"/>
      <c r="CU71" s="264"/>
      <c r="CV71" s="264"/>
      <c r="CW71" s="264"/>
      <c r="CX71" s="264"/>
      <c r="CY71" s="264"/>
      <c r="CZ71" s="264"/>
      <c r="DA71" s="264"/>
      <c r="DB71" s="264"/>
      <c r="DC71" s="264"/>
      <c r="DD71" s="264"/>
      <c r="DE71" s="264"/>
      <c r="DF71" s="264"/>
      <c r="DG71" s="264"/>
      <c r="DH71" s="264"/>
      <c r="DI71" s="264"/>
      <c r="DJ71" s="264"/>
      <c r="DK71" s="264"/>
      <c r="DL71" s="264"/>
      <c r="DM71" s="264"/>
      <c r="DN71" s="264"/>
      <c r="DO71" s="264"/>
      <c r="DP71" s="264"/>
      <c r="DQ71" s="264"/>
      <c r="DR71" s="264"/>
      <c r="DS71" s="264"/>
      <c r="DT71" s="264"/>
      <c r="DU71" s="264"/>
      <c r="DV71" s="264"/>
      <c r="DW71" s="264"/>
      <c r="DX71" s="264"/>
      <c r="DY71" s="264"/>
      <c r="DZ71" s="264"/>
      <c r="EA71" s="264"/>
      <c r="EB71" s="264"/>
      <c r="EC71" s="264"/>
      <c r="ED71" s="264"/>
      <c r="EE71" s="264"/>
      <c r="EF71" s="264"/>
      <c r="EG71" s="264"/>
      <c r="EH71" s="264"/>
      <c r="EI71" s="264"/>
      <c r="EJ71" s="264"/>
      <c r="EK71" s="264"/>
      <c r="EL71" s="264"/>
      <c r="EM71" s="264"/>
      <c r="EN71" s="264"/>
      <c r="EO71" s="264"/>
      <c r="EP71" s="264"/>
      <c r="EQ71" s="264"/>
      <c r="ER71" s="264"/>
    </row>
    <row r="72" spans="1:148" ht="16.5" thickBot="1">
      <c r="A72" s="1514" t="s">
        <v>128</v>
      </c>
      <c r="B72" s="1526">
        <v>43442</v>
      </c>
      <c r="C72" s="1514" t="s">
        <v>211</v>
      </c>
      <c r="D72" s="391"/>
      <c r="E72" s="1511">
        <v>0.53333333333333333</v>
      </c>
      <c r="F72" s="1512">
        <v>0.13333333333333333</v>
      </c>
      <c r="G72" s="1512">
        <v>0</v>
      </c>
      <c r="H72" s="1512">
        <v>0</v>
      </c>
      <c r="I72" s="1512">
        <v>0</v>
      </c>
      <c r="J72" s="1512">
        <v>0</v>
      </c>
      <c r="K72" s="1512">
        <v>0</v>
      </c>
      <c r="L72" s="1512">
        <v>0</v>
      </c>
      <c r="M72" s="1512">
        <v>0</v>
      </c>
      <c r="N72" s="1512">
        <v>0</v>
      </c>
      <c r="O72" s="1512">
        <v>0</v>
      </c>
      <c r="P72" s="1512">
        <v>0</v>
      </c>
      <c r="Q72" s="1512">
        <v>0</v>
      </c>
      <c r="R72" s="1512">
        <v>0</v>
      </c>
      <c r="S72" s="1512">
        <v>0</v>
      </c>
      <c r="T72" s="1512">
        <v>0</v>
      </c>
      <c r="U72" s="1492">
        <f t="shared" si="2"/>
        <v>0.66666666666666663</v>
      </c>
      <c r="V72" s="470">
        <f t="shared" si="3"/>
        <v>68</v>
      </c>
      <c r="W72" s="948"/>
      <c r="X72" s="949"/>
      <c r="Y72" s="264"/>
      <c r="Z72" s="264"/>
      <c r="AA72" s="264"/>
      <c r="AK72" s="264"/>
      <c r="AQ72" s="264"/>
      <c r="AR72" s="264"/>
      <c r="AS72" s="264"/>
      <c r="AT72" s="264"/>
      <c r="AU72" s="264"/>
      <c r="AV72" s="264"/>
      <c r="AW72" s="264"/>
      <c r="AX72" s="264"/>
      <c r="AY72" s="264"/>
      <c r="AZ72" s="264"/>
      <c r="BA72" s="264"/>
      <c r="BB72" s="264"/>
      <c r="BC72" s="264"/>
      <c r="BD72" s="264"/>
      <c r="BE72" s="264"/>
      <c r="BF72" s="264"/>
      <c r="BG72" s="264"/>
      <c r="BH72" s="264"/>
      <c r="BI72" s="264"/>
      <c r="BJ72" s="264"/>
      <c r="BK72" s="264"/>
      <c r="BL72" s="264"/>
      <c r="BM72" s="264"/>
      <c r="BN72" s="264"/>
      <c r="BO72" s="264"/>
      <c r="BP72" s="264"/>
      <c r="BQ72" s="264"/>
      <c r="BR72" s="264"/>
      <c r="BS72" s="264"/>
      <c r="BT72" s="264"/>
      <c r="BU72" s="264"/>
      <c r="BV72" s="264"/>
      <c r="BW72" s="264"/>
      <c r="BX72" s="264"/>
      <c r="BY72" s="264"/>
      <c r="BZ72" s="264"/>
      <c r="CA72" s="264"/>
      <c r="CB72" s="264"/>
      <c r="CC72" s="264"/>
      <c r="CD72" s="264"/>
      <c r="CE72" s="264"/>
      <c r="CF72" s="264"/>
      <c r="CG72" s="264"/>
      <c r="CH72" s="264"/>
      <c r="CI72" s="264"/>
      <c r="CJ72" s="264"/>
      <c r="CK72" s="264"/>
      <c r="CL72" s="264"/>
      <c r="CM72" s="264"/>
      <c r="CN72" s="264"/>
      <c r="CO72" s="264"/>
      <c r="CP72" s="264"/>
      <c r="CQ72" s="264"/>
      <c r="CR72" s="264"/>
      <c r="CS72" s="264"/>
      <c r="CT72" s="264"/>
      <c r="CU72" s="264"/>
      <c r="CV72" s="264"/>
      <c r="CW72" s="264"/>
      <c r="CX72" s="264"/>
      <c r="CY72" s="264"/>
      <c r="CZ72" s="264"/>
      <c r="DA72" s="264"/>
      <c r="DB72" s="264"/>
      <c r="DC72" s="264"/>
      <c r="DD72" s="264"/>
      <c r="DE72" s="264"/>
      <c r="DF72" s="264"/>
      <c r="DG72" s="264"/>
      <c r="DH72" s="264"/>
      <c r="DI72" s="264"/>
      <c r="DJ72" s="264"/>
      <c r="DK72" s="264"/>
      <c r="DL72" s="264"/>
      <c r="DM72" s="264"/>
      <c r="DN72" s="264"/>
      <c r="DO72" s="264"/>
      <c r="DP72" s="264"/>
      <c r="DQ72" s="264"/>
      <c r="DR72" s="264"/>
      <c r="DS72" s="264"/>
      <c r="DT72" s="264"/>
      <c r="DU72" s="264"/>
      <c r="DV72" s="264"/>
      <c r="DW72" s="264"/>
      <c r="DX72" s="264"/>
      <c r="DY72" s="264"/>
      <c r="DZ72" s="264"/>
      <c r="EA72" s="264"/>
      <c r="EB72" s="264"/>
      <c r="EC72" s="264"/>
      <c r="ED72" s="264"/>
      <c r="EE72" s="264"/>
      <c r="EF72" s="264"/>
      <c r="EG72" s="264"/>
      <c r="EH72" s="264"/>
      <c r="EI72" s="264"/>
      <c r="EJ72" s="264"/>
      <c r="EK72" s="264"/>
      <c r="EL72" s="264"/>
      <c r="EM72" s="264"/>
      <c r="EN72" s="264"/>
      <c r="EO72" s="264"/>
      <c r="EP72" s="264"/>
      <c r="EQ72" s="264"/>
      <c r="ER72" s="264"/>
    </row>
    <row r="73" spans="1:148" ht="16.5" thickBot="1">
      <c r="A73" s="1514" t="s">
        <v>128</v>
      </c>
      <c r="B73" s="1513">
        <v>43464</v>
      </c>
      <c r="C73" s="1527" t="s">
        <v>74</v>
      </c>
      <c r="D73" s="388"/>
      <c r="E73" s="1511">
        <v>13.066666666666666</v>
      </c>
      <c r="F73" s="1512">
        <v>24.133333333333333</v>
      </c>
      <c r="G73" s="1512">
        <v>0.13333333333333333</v>
      </c>
      <c r="H73" s="1512">
        <v>282</v>
      </c>
      <c r="I73" s="1512">
        <v>0</v>
      </c>
      <c r="J73" s="1512">
        <v>0</v>
      </c>
      <c r="K73" s="1512">
        <v>0.13333333333333333</v>
      </c>
      <c r="L73" s="1512">
        <v>0.66666666666666663</v>
      </c>
      <c r="M73" s="1512">
        <v>0</v>
      </c>
      <c r="N73" s="1512">
        <v>0</v>
      </c>
      <c r="O73" s="1512">
        <v>0</v>
      </c>
      <c r="P73" s="1512">
        <v>0</v>
      </c>
      <c r="Q73" s="1512">
        <v>0</v>
      </c>
      <c r="R73" s="1512">
        <v>0</v>
      </c>
      <c r="S73" s="1512">
        <v>0</v>
      </c>
      <c r="T73" s="1512">
        <v>0</v>
      </c>
      <c r="U73" s="1492">
        <f t="shared" si="2"/>
        <v>320.13333333333333</v>
      </c>
      <c r="V73" s="470">
        <f t="shared" si="3"/>
        <v>69</v>
      </c>
      <c r="W73" s="948"/>
      <c r="X73" s="949"/>
      <c r="Y73" s="264"/>
      <c r="Z73" s="264"/>
      <c r="AA73" s="264"/>
      <c r="AK73" s="264"/>
      <c r="AQ73" s="264"/>
      <c r="AR73" s="264"/>
      <c r="AS73" s="264"/>
      <c r="AT73" s="264"/>
      <c r="AU73" s="264"/>
      <c r="AV73" s="264"/>
      <c r="AW73" s="264"/>
      <c r="AX73" s="264"/>
      <c r="AY73" s="264"/>
      <c r="AZ73" s="264"/>
      <c r="BA73" s="264"/>
      <c r="BB73" s="264"/>
      <c r="BC73" s="264"/>
      <c r="BD73" s="264"/>
      <c r="BE73" s="264"/>
      <c r="BF73" s="264"/>
      <c r="BG73" s="264"/>
      <c r="BH73" s="264"/>
      <c r="BI73" s="264"/>
      <c r="BJ73" s="264"/>
      <c r="BK73" s="264"/>
      <c r="BL73" s="264"/>
      <c r="BM73" s="264"/>
      <c r="BN73" s="264"/>
      <c r="BO73" s="264"/>
      <c r="BP73" s="264"/>
      <c r="BQ73" s="264"/>
      <c r="BR73" s="264"/>
      <c r="BS73" s="264"/>
      <c r="BT73" s="264"/>
      <c r="BU73" s="264"/>
      <c r="BV73" s="264"/>
      <c r="BW73" s="264"/>
      <c r="BX73" s="264"/>
      <c r="BY73" s="264"/>
      <c r="BZ73" s="264"/>
      <c r="CA73" s="264"/>
      <c r="CB73" s="264"/>
      <c r="CC73" s="264"/>
      <c r="CD73" s="264"/>
      <c r="CE73" s="264"/>
      <c r="CF73" s="264"/>
      <c r="CG73" s="264"/>
      <c r="CH73" s="264"/>
      <c r="CI73" s="264"/>
      <c r="CJ73" s="264"/>
      <c r="CK73" s="264"/>
      <c r="CL73" s="264"/>
      <c r="CM73" s="264"/>
      <c r="CN73" s="264"/>
      <c r="CO73" s="264"/>
      <c r="CP73" s="264"/>
      <c r="CQ73" s="264"/>
      <c r="CR73" s="264"/>
      <c r="CS73" s="264"/>
      <c r="CT73" s="264"/>
      <c r="CU73" s="264"/>
      <c r="CV73" s="264"/>
      <c r="CW73" s="264"/>
      <c r="CX73" s="264"/>
      <c r="CY73" s="264"/>
      <c r="CZ73" s="264"/>
      <c r="DA73" s="264"/>
      <c r="DB73" s="264"/>
      <c r="DC73" s="264"/>
      <c r="DD73" s="264"/>
      <c r="DE73" s="264"/>
      <c r="DF73" s="264"/>
      <c r="DG73" s="264"/>
      <c r="DH73" s="264"/>
      <c r="DI73" s="264"/>
      <c r="DJ73" s="264"/>
      <c r="DK73" s="264"/>
      <c r="DL73" s="264"/>
      <c r="DM73" s="264"/>
      <c r="DN73" s="264"/>
      <c r="DO73" s="264"/>
      <c r="DP73" s="264"/>
      <c r="DQ73" s="264"/>
      <c r="DR73" s="264"/>
      <c r="DS73" s="264"/>
      <c r="DT73" s="264"/>
      <c r="DU73" s="264"/>
      <c r="DV73" s="264"/>
      <c r="DW73" s="264"/>
      <c r="DX73" s="264"/>
      <c r="DY73" s="264"/>
      <c r="DZ73" s="264"/>
      <c r="EA73" s="264"/>
      <c r="EB73" s="264"/>
      <c r="EC73" s="264"/>
      <c r="ED73" s="264"/>
      <c r="EE73" s="264"/>
      <c r="EF73" s="264"/>
      <c r="EG73" s="264"/>
      <c r="EH73" s="264"/>
      <c r="EI73" s="264"/>
      <c r="EJ73" s="264"/>
      <c r="EK73" s="264"/>
      <c r="EL73" s="264"/>
      <c r="EM73" s="264"/>
      <c r="EN73" s="264"/>
      <c r="EO73" s="264"/>
      <c r="EP73" s="264"/>
      <c r="EQ73" s="264"/>
      <c r="ER73" s="264"/>
    </row>
    <row r="74" spans="1:148" ht="16.5" thickBot="1">
      <c r="A74" s="90" t="s">
        <v>96</v>
      </c>
      <c r="B74" s="707">
        <v>43122</v>
      </c>
      <c r="C74" s="90" t="s">
        <v>211</v>
      </c>
      <c r="D74" s="388"/>
      <c r="E74" s="1511">
        <v>0.53333333333333333</v>
      </c>
      <c r="F74" s="1512">
        <v>12.933333333333334</v>
      </c>
      <c r="G74" s="1512">
        <v>6.4</v>
      </c>
      <c r="H74" s="1512">
        <v>0.13333333333333333</v>
      </c>
      <c r="I74" s="1512">
        <v>0</v>
      </c>
      <c r="J74" s="1512">
        <v>0.26666666666666666</v>
      </c>
      <c r="K74" s="1512">
        <v>0</v>
      </c>
      <c r="L74" s="1512">
        <v>0</v>
      </c>
      <c r="M74" s="1512">
        <v>0</v>
      </c>
      <c r="N74" s="1512">
        <v>0</v>
      </c>
      <c r="O74" s="1512">
        <v>0</v>
      </c>
      <c r="P74" s="1512">
        <v>0</v>
      </c>
      <c r="Q74" s="709">
        <v>0</v>
      </c>
      <c r="R74" s="709">
        <v>0</v>
      </c>
      <c r="S74" s="709">
        <v>0</v>
      </c>
      <c r="T74" s="709">
        <v>0</v>
      </c>
      <c r="U74" s="1492">
        <f t="shared" si="2"/>
        <v>20.266666666666666</v>
      </c>
      <c r="V74" s="470">
        <f t="shared" si="3"/>
        <v>70</v>
      </c>
      <c r="W74" s="948">
        <v>12</v>
      </c>
      <c r="X74" s="949"/>
      <c r="Y74" s="264"/>
      <c r="Z74" s="264"/>
      <c r="AA74" s="264"/>
      <c r="AK74" s="264"/>
      <c r="AQ74" s="264"/>
      <c r="AR74" s="264"/>
      <c r="AS74" s="264"/>
      <c r="AT74" s="264"/>
      <c r="AU74" s="264"/>
      <c r="AV74" s="264"/>
      <c r="AW74" s="264"/>
      <c r="AX74" s="264"/>
      <c r="AY74" s="264"/>
      <c r="AZ74" s="264"/>
      <c r="BA74" s="264"/>
      <c r="BB74" s="264"/>
      <c r="BC74" s="264"/>
      <c r="BD74" s="264"/>
      <c r="BE74" s="264"/>
      <c r="BF74" s="264"/>
      <c r="BG74" s="264"/>
      <c r="BH74" s="264"/>
      <c r="BI74" s="264"/>
      <c r="BJ74" s="264"/>
      <c r="BK74" s="264"/>
      <c r="BL74" s="264"/>
      <c r="BM74" s="264"/>
      <c r="BN74" s="264"/>
      <c r="BO74" s="264"/>
      <c r="BP74" s="264"/>
      <c r="BQ74" s="264"/>
      <c r="BR74" s="264"/>
      <c r="BS74" s="264"/>
      <c r="BT74" s="264"/>
      <c r="BU74" s="264"/>
      <c r="BV74" s="264"/>
      <c r="BW74" s="264"/>
      <c r="BX74" s="264"/>
      <c r="BY74" s="264"/>
      <c r="BZ74" s="264"/>
      <c r="CA74" s="264"/>
      <c r="CB74" s="264"/>
      <c r="CC74" s="264"/>
      <c r="CD74" s="264"/>
      <c r="CE74" s="264"/>
      <c r="CF74" s="264"/>
      <c r="CG74" s="264"/>
      <c r="CH74" s="264"/>
      <c r="CI74" s="264"/>
      <c r="CJ74" s="264"/>
      <c r="CK74" s="264"/>
      <c r="CL74" s="264"/>
      <c r="CM74" s="264"/>
      <c r="CN74" s="264"/>
      <c r="CO74" s="264"/>
      <c r="CP74" s="264"/>
      <c r="CQ74" s="264"/>
      <c r="CR74" s="264"/>
      <c r="CS74" s="264"/>
      <c r="CT74" s="264"/>
      <c r="CU74" s="264"/>
      <c r="CV74" s="264"/>
      <c r="CW74" s="264"/>
      <c r="CX74" s="264"/>
      <c r="CY74" s="264"/>
      <c r="CZ74" s="264"/>
      <c r="DA74" s="264"/>
      <c r="DB74" s="264"/>
      <c r="DC74" s="264"/>
      <c r="DD74" s="264"/>
      <c r="DE74" s="264"/>
      <c r="DF74" s="264"/>
      <c r="DG74" s="264"/>
      <c r="DH74" s="264"/>
      <c r="DI74" s="264"/>
      <c r="DJ74" s="264"/>
      <c r="DK74" s="264"/>
      <c r="DL74" s="264"/>
      <c r="DM74" s="264"/>
      <c r="DN74" s="264"/>
      <c r="DO74" s="264"/>
      <c r="DP74" s="264"/>
      <c r="DQ74" s="264"/>
      <c r="DR74" s="264"/>
      <c r="DS74" s="264"/>
      <c r="DT74" s="264"/>
      <c r="DU74" s="264"/>
      <c r="DV74" s="264"/>
      <c r="DW74" s="264"/>
      <c r="DX74" s="264"/>
      <c r="DY74" s="264"/>
      <c r="DZ74" s="264"/>
      <c r="EA74" s="264"/>
      <c r="EB74" s="264"/>
      <c r="EC74" s="264"/>
      <c r="ED74" s="264"/>
      <c r="EE74" s="264"/>
      <c r="EF74" s="264"/>
      <c r="EG74" s="264"/>
      <c r="EH74" s="264"/>
      <c r="EI74" s="264"/>
      <c r="EJ74" s="264"/>
      <c r="EK74" s="264"/>
      <c r="EL74" s="264"/>
      <c r="EM74" s="264"/>
      <c r="EN74" s="264"/>
      <c r="EO74" s="264"/>
      <c r="EP74" s="264"/>
      <c r="EQ74" s="264"/>
      <c r="ER74" s="264"/>
    </row>
    <row r="75" spans="1:148" ht="16.5" thickBot="1">
      <c r="A75" s="90" t="s">
        <v>96</v>
      </c>
      <c r="B75" s="1513">
        <v>43162</v>
      </c>
      <c r="C75" s="90" t="s">
        <v>211</v>
      </c>
      <c r="D75" s="388"/>
      <c r="E75" s="1511">
        <v>17.333333333333332</v>
      </c>
      <c r="F75" s="1512">
        <v>228</v>
      </c>
      <c r="G75" s="1512">
        <v>1.7333333333333334</v>
      </c>
      <c r="H75" s="1512">
        <v>0</v>
      </c>
      <c r="I75" s="1512">
        <v>0</v>
      </c>
      <c r="J75" s="1512">
        <v>0</v>
      </c>
      <c r="K75" s="1512">
        <v>3.8666666666666667</v>
      </c>
      <c r="L75" s="1512">
        <v>5.7333333333333334</v>
      </c>
      <c r="M75" s="1512">
        <v>0</v>
      </c>
      <c r="N75" s="1512">
        <v>0.8</v>
      </c>
      <c r="O75" s="1512">
        <v>0.4</v>
      </c>
      <c r="P75" s="1512">
        <v>0</v>
      </c>
      <c r="Q75" s="709">
        <v>0</v>
      </c>
      <c r="R75" s="709">
        <v>0</v>
      </c>
      <c r="S75" s="709">
        <v>0.13333333333333333</v>
      </c>
      <c r="T75" s="709">
        <v>0</v>
      </c>
      <c r="U75" s="1492">
        <f t="shared" si="2"/>
        <v>258</v>
      </c>
      <c r="V75" s="470">
        <f t="shared" si="3"/>
        <v>71</v>
      </c>
      <c r="W75" s="948"/>
      <c r="X75" s="949"/>
      <c r="Y75" s="264"/>
      <c r="Z75" s="264"/>
      <c r="AA75" s="264"/>
      <c r="AK75" s="264"/>
      <c r="AN75" s="264"/>
      <c r="AP75" s="264"/>
      <c r="AQ75" s="264"/>
      <c r="AR75" s="264"/>
      <c r="AS75" s="264"/>
      <c r="AT75" s="264"/>
      <c r="AU75" s="264"/>
      <c r="AV75" s="264"/>
      <c r="AW75" s="264"/>
      <c r="AX75" s="264"/>
      <c r="AY75" s="264"/>
      <c r="AZ75" s="264"/>
      <c r="BA75" s="264"/>
      <c r="BB75" s="264"/>
      <c r="BC75" s="264"/>
      <c r="BD75" s="264"/>
      <c r="BE75" s="264"/>
      <c r="BF75" s="264"/>
      <c r="BG75" s="264"/>
      <c r="BH75" s="264"/>
      <c r="BI75" s="264"/>
      <c r="BJ75" s="264"/>
      <c r="BK75" s="264"/>
      <c r="BL75" s="264"/>
      <c r="BM75" s="264"/>
      <c r="BN75" s="264"/>
      <c r="BO75" s="264"/>
      <c r="BP75" s="264"/>
      <c r="BQ75" s="264"/>
      <c r="BR75" s="264"/>
      <c r="BS75" s="264"/>
      <c r="BT75" s="264"/>
      <c r="BU75" s="264"/>
      <c r="BV75" s="264"/>
      <c r="BW75" s="264"/>
      <c r="BX75" s="264"/>
      <c r="BY75" s="264"/>
      <c r="BZ75" s="264"/>
      <c r="CA75" s="264"/>
      <c r="CB75" s="264"/>
      <c r="CC75" s="264"/>
      <c r="CD75" s="264"/>
      <c r="CE75" s="264"/>
      <c r="CF75" s="264"/>
      <c r="CG75" s="264"/>
      <c r="CH75" s="264"/>
      <c r="CI75" s="264"/>
      <c r="CJ75" s="264"/>
      <c r="CK75" s="264"/>
      <c r="CL75" s="264"/>
      <c r="CM75" s="264"/>
      <c r="CN75" s="264"/>
      <c r="CO75" s="264"/>
      <c r="CP75" s="264"/>
      <c r="CQ75" s="264"/>
      <c r="CR75" s="264"/>
      <c r="CS75" s="264"/>
      <c r="CT75" s="264"/>
      <c r="CU75" s="264"/>
      <c r="CV75" s="264"/>
      <c r="CW75" s="264"/>
      <c r="CX75" s="264"/>
      <c r="CY75" s="264"/>
      <c r="CZ75" s="264"/>
      <c r="DA75" s="264"/>
      <c r="DB75" s="264"/>
      <c r="DC75" s="264"/>
      <c r="DD75" s="264"/>
      <c r="DE75" s="264"/>
      <c r="DF75" s="264"/>
      <c r="DG75" s="264"/>
      <c r="DH75" s="264"/>
      <c r="DI75" s="264"/>
      <c r="DJ75" s="264"/>
      <c r="DK75" s="264"/>
      <c r="DL75" s="264"/>
      <c r="DM75" s="264"/>
      <c r="DN75" s="264"/>
      <c r="DO75" s="264"/>
      <c r="DP75" s="264"/>
      <c r="DQ75" s="264"/>
      <c r="DR75" s="264"/>
      <c r="DS75" s="264"/>
      <c r="DT75" s="264"/>
      <c r="DU75" s="264"/>
      <c r="DV75" s="264"/>
      <c r="DW75" s="264"/>
      <c r="DX75" s="264"/>
      <c r="DY75" s="264"/>
      <c r="DZ75" s="264"/>
      <c r="EA75" s="264"/>
      <c r="EB75" s="264"/>
      <c r="EC75" s="264"/>
      <c r="ED75" s="264"/>
      <c r="EE75" s="264"/>
      <c r="EF75" s="264"/>
      <c r="EG75" s="264"/>
      <c r="EH75" s="264"/>
      <c r="EI75" s="264"/>
      <c r="EJ75" s="264"/>
      <c r="EK75" s="264"/>
      <c r="EL75" s="264"/>
      <c r="EM75" s="264"/>
      <c r="EN75" s="264"/>
      <c r="EO75" s="264"/>
      <c r="EP75" s="264"/>
      <c r="EQ75" s="264"/>
      <c r="ER75" s="264"/>
    </row>
    <row r="76" spans="1:148" ht="18.75" thickBot="1">
      <c r="A76" s="90" t="s">
        <v>96</v>
      </c>
      <c r="B76" s="1513">
        <v>43241</v>
      </c>
      <c r="C76" s="90" t="s">
        <v>211</v>
      </c>
      <c r="D76" s="713"/>
      <c r="E76" s="1511">
        <v>0</v>
      </c>
      <c r="F76" s="1512">
        <v>0.4</v>
      </c>
      <c r="G76" s="1512">
        <v>6.8</v>
      </c>
      <c r="H76" s="1512">
        <v>0</v>
      </c>
      <c r="I76" s="1512">
        <v>0</v>
      </c>
      <c r="J76" s="1512">
        <v>0</v>
      </c>
      <c r="K76" s="1512">
        <v>0</v>
      </c>
      <c r="L76" s="1512">
        <v>0</v>
      </c>
      <c r="M76" s="1512">
        <v>0</v>
      </c>
      <c r="N76" s="1512">
        <v>0</v>
      </c>
      <c r="O76" s="1512">
        <v>0</v>
      </c>
      <c r="P76" s="1512">
        <v>0</v>
      </c>
      <c r="Q76" s="709">
        <v>0</v>
      </c>
      <c r="R76" s="709">
        <v>0</v>
      </c>
      <c r="S76" s="709">
        <v>0</v>
      </c>
      <c r="T76" s="709">
        <v>0</v>
      </c>
      <c r="U76" s="1492">
        <f t="shared" si="2"/>
        <v>7.2</v>
      </c>
      <c r="V76" s="470">
        <f t="shared" si="3"/>
        <v>72</v>
      </c>
      <c r="W76" s="948"/>
      <c r="X76" s="949"/>
      <c r="Y76" s="950" t="s">
        <v>452</v>
      </c>
      <c r="Z76" s="488"/>
      <c r="AA76" s="488"/>
      <c r="AK76" s="264"/>
      <c r="AN76" s="264"/>
      <c r="AP76" s="264"/>
      <c r="AQ76" s="264"/>
      <c r="AR76" s="264"/>
      <c r="AS76" s="264"/>
      <c r="AT76" s="264"/>
      <c r="AU76" s="264"/>
      <c r="AV76" s="264"/>
      <c r="AW76" s="264"/>
      <c r="AX76" s="264"/>
      <c r="AY76" s="264"/>
      <c r="AZ76" s="264"/>
      <c r="BA76" s="264"/>
      <c r="BB76" s="264"/>
      <c r="BC76" s="264"/>
      <c r="BD76" s="264"/>
      <c r="BE76" s="264"/>
      <c r="BF76" s="264"/>
      <c r="BG76" s="264"/>
      <c r="BH76" s="264"/>
      <c r="BI76" s="264"/>
      <c r="BJ76" s="264"/>
      <c r="BK76" s="264"/>
      <c r="BL76" s="264"/>
      <c r="BM76" s="264"/>
      <c r="BN76" s="264"/>
      <c r="BO76" s="264"/>
      <c r="BP76" s="264"/>
      <c r="BQ76" s="264"/>
      <c r="BR76" s="264"/>
      <c r="BS76" s="264"/>
      <c r="BT76" s="264"/>
      <c r="BU76" s="264"/>
      <c r="BV76" s="264"/>
      <c r="BW76" s="264"/>
      <c r="BX76" s="264"/>
      <c r="BY76" s="264"/>
      <c r="BZ76" s="264"/>
      <c r="CA76" s="264"/>
      <c r="CB76" s="264"/>
      <c r="CC76" s="264"/>
      <c r="CD76" s="264"/>
      <c r="CE76" s="264"/>
      <c r="CF76" s="264"/>
      <c r="CG76" s="264"/>
      <c r="CH76" s="264"/>
      <c r="CI76" s="264"/>
      <c r="CJ76" s="264"/>
      <c r="CK76" s="264"/>
      <c r="CL76" s="264"/>
      <c r="CM76" s="264"/>
      <c r="CN76" s="264"/>
      <c r="CO76" s="264"/>
      <c r="CP76" s="264"/>
      <c r="CQ76" s="264"/>
      <c r="CR76" s="264"/>
      <c r="CS76" s="264"/>
      <c r="CT76" s="264"/>
      <c r="CU76" s="264"/>
      <c r="CV76" s="264"/>
      <c r="CW76" s="264"/>
      <c r="CX76" s="264"/>
      <c r="CY76" s="264"/>
      <c r="CZ76" s="264"/>
      <c r="DA76" s="264"/>
      <c r="DB76" s="264"/>
      <c r="DC76" s="264"/>
      <c r="DD76" s="264"/>
      <c r="DE76" s="264"/>
      <c r="DF76" s="264"/>
      <c r="DG76" s="264"/>
      <c r="DH76" s="264"/>
      <c r="DI76" s="264"/>
      <c r="DJ76" s="264"/>
      <c r="DK76" s="264"/>
      <c r="DL76" s="264"/>
      <c r="DM76" s="264"/>
      <c r="DN76" s="264"/>
      <c r="DO76" s="264"/>
      <c r="DP76" s="264"/>
      <c r="DQ76" s="264"/>
      <c r="DR76" s="264"/>
      <c r="DS76" s="264"/>
      <c r="DT76" s="264"/>
      <c r="DU76" s="264"/>
      <c r="DV76" s="264"/>
      <c r="DW76" s="264"/>
      <c r="DX76" s="264"/>
      <c r="DY76" s="264"/>
      <c r="DZ76" s="264"/>
      <c r="EA76" s="264"/>
      <c r="EB76" s="264"/>
      <c r="EC76" s="264"/>
      <c r="ED76" s="264"/>
      <c r="EE76" s="264"/>
      <c r="EF76" s="264"/>
      <c r="EG76" s="264"/>
      <c r="EH76" s="264"/>
      <c r="EI76" s="264"/>
      <c r="EJ76" s="264"/>
      <c r="EK76" s="264"/>
      <c r="EL76" s="264"/>
      <c r="EM76" s="264"/>
      <c r="EN76" s="264"/>
      <c r="EO76" s="264"/>
      <c r="EP76" s="264"/>
      <c r="EQ76" s="264"/>
      <c r="ER76" s="264"/>
    </row>
    <row r="77" spans="1:148" ht="18">
      <c r="A77" s="1527" t="s">
        <v>96</v>
      </c>
      <c r="B77" s="1528">
        <v>43336</v>
      </c>
      <c r="C77" s="1527" t="s">
        <v>211</v>
      </c>
      <c r="D77" s="388"/>
      <c r="E77" s="1511">
        <v>0.13333333333333333</v>
      </c>
      <c r="F77" s="1512">
        <v>5.6</v>
      </c>
      <c r="G77" s="1512">
        <v>0.93333333333333335</v>
      </c>
      <c r="H77" s="1512">
        <v>0</v>
      </c>
      <c r="I77" s="1512">
        <v>0</v>
      </c>
      <c r="J77" s="1512">
        <v>0</v>
      </c>
      <c r="K77" s="1512">
        <v>0</v>
      </c>
      <c r="L77" s="1512">
        <v>0.4</v>
      </c>
      <c r="M77" s="1512">
        <v>0</v>
      </c>
      <c r="N77" s="1512">
        <v>0.4</v>
      </c>
      <c r="O77" s="1512">
        <v>0</v>
      </c>
      <c r="P77" s="1512">
        <v>0</v>
      </c>
      <c r="Q77" s="1512">
        <v>0</v>
      </c>
      <c r="R77" s="1512">
        <v>0</v>
      </c>
      <c r="S77" s="1512">
        <v>0</v>
      </c>
      <c r="T77" s="1512">
        <v>0</v>
      </c>
      <c r="U77" s="1492">
        <f t="shared" si="2"/>
        <v>7.4666666666666677</v>
      </c>
      <c r="V77" s="470">
        <f t="shared" si="3"/>
        <v>73</v>
      </c>
      <c r="W77" s="948"/>
      <c r="X77" s="949"/>
      <c r="Y77" s="536"/>
      <c r="Z77" s="264"/>
      <c r="AA77" s="264"/>
      <c r="AB77" s="264"/>
      <c r="AC77" s="264"/>
      <c r="AD77" s="264"/>
      <c r="AE77" s="264"/>
      <c r="AF77" s="264"/>
      <c r="AG77" s="264"/>
      <c r="AH77" s="264"/>
      <c r="AI77" s="264"/>
      <c r="AJ77" s="264"/>
      <c r="AK77" s="264"/>
      <c r="AN77" s="264"/>
      <c r="AO77" s="264"/>
      <c r="AP77" s="264"/>
      <c r="AQ77" s="264"/>
      <c r="AR77" s="264"/>
      <c r="AS77" s="264"/>
      <c r="AT77" s="264"/>
      <c r="AU77" s="264"/>
      <c r="AV77" s="264"/>
      <c r="AW77" s="264"/>
      <c r="AX77" s="264"/>
      <c r="AY77" s="264"/>
      <c r="AZ77" s="264"/>
      <c r="BA77" s="264"/>
      <c r="BB77" s="264"/>
      <c r="BC77" s="264"/>
      <c r="BD77" s="264"/>
      <c r="BE77" s="264"/>
      <c r="BF77" s="264"/>
      <c r="BG77" s="264"/>
      <c r="BH77" s="264"/>
      <c r="BI77" s="264"/>
      <c r="BJ77" s="264"/>
      <c r="BK77" s="264"/>
      <c r="BL77" s="264"/>
      <c r="BM77" s="264"/>
      <c r="BN77" s="264"/>
      <c r="BO77" s="264"/>
      <c r="BP77" s="264"/>
      <c r="BQ77" s="264"/>
      <c r="BR77" s="264"/>
      <c r="BS77" s="264"/>
      <c r="BT77" s="264"/>
      <c r="BU77" s="264"/>
      <c r="BV77" s="264"/>
      <c r="BW77" s="264"/>
      <c r="BX77" s="264"/>
      <c r="BY77" s="264"/>
      <c r="BZ77" s="264"/>
      <c r="CA77" s="264"/>
      <c r="CB77" s="264"/>
      <c r="CC77" s="264"/>
      <c r="CD77" s="264"/>
      <c r="CE77" s="264"/>
      <c r="CF77" s="264"/>
      <c r="CG77" s="264"/>
      <c r="CH77" s="264"/>
      <c r="CI77" s="264"/>
      <c r="CJ77" s="264"/>
      <c r="CK77" s="264"/>
      <c r="CL77" s="264"/>
      <c r="CM77" s="264"/>
      <c r="CN77" s="264"/>
      <c r="CO77" s="264"/>
      <c r="CP77" s="264"/>
      <c r="CQ77" s="264"/>
      <c r="CR77" s="264"/>
      <c r="CS77" s="264"/>
      <c r="CT77" s="264"/>
      <c r="CU77" s="264"/>
      <c r="CV77" s="264"/>
      <c r="CW77" s="264"/>
      <c r="CX77" s="264"/>
      <c r="CY77" s="264"/>
      <c r="CZ77" s="264"/>
      <c r="DA77" s="264"/>
      <c r="DB77" s="264"/>
      <c r="DC77" s="264"/>
      <c r="DD77" s="264"/>
      <c r="DE77" s="264"/>
      <c r="DF77" s="264"/>
      <c r="DG77" s="264"/>
      <c r="DH77" s="264"/>
      <c r="DI77" s="264"/>
      <c r="DJ77" s="264"/>
      <c r="DK77" s="264"/>
      <c r="DL77" s="264"/>
      <c r="DM77" s="264"/>
      <c r="DN77" s="264"/>
      <c r="DO77" s="264"/>
      <c r="DP77" s="264"/>
      <c r="DQ77" s="264"/>
      <c r="DR77" s="264"/>
      <c r="DS77" s="264"/>
      <c r="DT77" s="264"/>
      <c r="DU77" s="264"/>
      <c r="DV77" s="264"/>
      <c r="DW77" s="264"/>
      <c r="DX77" s="264"/>
      <c r="DY77" s="264"/>
      <c r="DZ77" s="264"/>
      <c r="EA77" s="264"/>
      <c r="EB77" s="264"/>
      <c r="EC77" s="264"/>
      <c r="ED77" s="264"/>
      <c r="EE77" s="264"/>
      <c r="EF77" s="264"/>
      <c r="EG77" s="264"/>
      <c r="EH77" s="264"/>
      <c r="EI77" s="264"/>
      <c r="EJ77" s="264"/>
      <c r="EK77" s="264"/>
      <c r="EL77" s="264"/>
      <c r="EM77" s="264"/>
      <c r="EN77" s="264"/>
      <c r="EO77" s="264"/>
      <c r="EP77" s="264"/>
      <c r="EQ77" s="264"/>
      <c r="ER77" s="264"/>
    </row>
    <row r="78" spans="1:148" ht="18.75" thickBot="1">
      <c r="A78" s="1514" t="s">
        <v>96</v>
      </c>
      <c r="B78" s="1513">
        <v>43397</v>
      </c>
      <c r="C78" s="1514" t="s">
        <v>211</v>
      </c>
      <c r="D78" s="713"/>
      <c r="E78" s="1511">
        <v>0</v>
      </c>
      <c r="F78" s="1512">
        <v>1.0666666666666667</v>
      </c>
      <c r="G78" s="1512">
        <v>8.8000000000000007</v>
      </c>
      <c r="H78" s="1512">
        <v>0</v>
      </c>
      <c r="I78" s="1512">
        <v>0</v>
      </c>
      <c r="J78" s="1512">
        <v>0</v>
      </c>
      <c r="K78" s="1512">
        <v>0.13333333333333333</v>
      </c>
      <c r="L78" s="1512">
        <v>0</v>
      </c>
      <c r="M78" s="1512">
        <v>0</v>
      </c>
      <c r="N78" s="1512">
        <v>0</v>
      </c>
      <c r="O78" s="1512">
        <v>0</v>
      </c>
      <c r="P78" s="1512">
        <v>0</v>
      </c>
      <c r="Q78" s="1512">
        <v>0</v>
      </c>
      <c r="R78" s="1512">
        <v>0</v>
      </c>
      <c r="S78" s="1512">
        <v>0</v>
      </c>
      <c r="T78" s="1512">
        <v>0</v>
      </c>
      <c r="U78" s="1492">
        <f t="shared" si="2"/>
        <v>10</v>
      </c>
      <c r="V78" s="1353">
        <f t="shared" si="3"/>
        <v>74</v>
      </c>
      <c r="W78" s="948"/>
      <c r="X78" s="470"/>
      <c r="Y78" s="536"/>
      <c r="Z78" s="264"/>
      <c r="AA78" s="264"/>
      <c r="AB78" s="264"/>
      <c r="AC78" s="264"/>
      <c r="AD78" s="264"/>
      <c r="AE78" s="264"/>
      <c r="AF78" s="264"/>
      <c r="AG78" s="264"/>
      <c r="AH78" s="264"/>
      <c r="AI78" s="264"/>
      <c r="AJ78" s="264"/>
      <c r="AK78" s="264"/>
      <c r="AN78" s="264"/>
      <c r="AO78" s="264"/>
      <c r="AP78" s="264"/>
      <c r="AQ78" s="264"/>
      <c r="AR78" s="264"/>
      <c r="AS78" s="264"/>
      <c r="AT78" s="264"/>
      <c r="AU78" s="264"/>
      <c r="AV78" s="264"/>
      <c r="AW78" s="264"/>
      <c r="AX78" s="264"/>
      <c r="AY78" s="264"/>
      <c r="AZ78" s="264"/>
      <c r="BA78" s="264"/>
      <c r="BB78" s="264"/>
      <c r="BC78" s="264"/>
      <c r="BD78" s="264"/>
      <c r="BE78" s="264"/>
      <c r="BF78" s="264"/>
      <c r="BG78" s="264"/>
      <c r="BH78" s="264"/>
      <c r="BI78" s="264"/>
      <c r="BJ78" s="264"/>
      <c r="BK78" s="264"/>
      <c r="BL78" s="264"/>
      <c r="BM78" s="264"/>
      <c r="BN78" s="264"/>
      <c r="BO78" s="264"/>
      <c r="BP78" s="264"/>
      <c r="BQ78" s="264"/>
      <c r="BR78" s="264"/>
      <c r="BS78" s="264"/>
      <c r="BT78" s="264"/>
      <c r="BU78" s="264"/>
      <c r="BV78" s="264"/>
      <c r="BW78" s="264"/>
      <c r="BX78" s="264"/>
      <c r="BY78" s="264"/>
      <c r="BZ78" s="264"/>
      <c r="CA78" s="264"/>
      <c r="CB78" s="264"/>
      <c r="CC78" s="264"/>
      <c r="CD78" s="264"/>
      <c r="CE78" s="264"/>
      <c r="CF78" s="264"/>
      <c r="CG78" s="264"/>
      <c r="CH78" s="264"/>
      <c r="CI78" s="264"/>
      <c r="CJ78" s="264"/>
      <c r="CK78" s="264"/>
      <c r="CL78" s="264"/>
      <c r="CM78" s="264"/>
      <c r="CN78" s="264"/>
      <c r="CO78" s="264"/>
      <c r="CP78" s="264"/>
      <c r="CQ78" s="264"/>
      <c r="CR78" s="264"/>
      <c r="CS78" s="264"/>
      <c r="CT78" s="264"/>
      <c r="CU78" s="264"/>
      <c r="CV78" s="264"/>
      <c r="CW78" s="264"/>
      <c r="CX78" s="264"/>
      <c r="CY78" s="264"/>
      <c r="CZ78" s="264"/>
      <c r="DA78" s="264"/>
      <c r="DB78" s="264"/>
      <c r="DC78" s="264"/>
      <c r="DD78" s="264"/>
      <c r="DE78" s="264"/>
      <c r="DF78" s="264"/>
      <c r="DG78" s="264"/>
      <c r="DH78" s="264"/>
      <c r="DI78" s="264"/>
      <c r="DJ78" s="264"/>
      <c r="DK78" s="264"/>
      <c r="DL78" s="264"/>
      <c r="DM78" s="264"/>
      <c r="DN78" s="264"/>
      <c r="DO78" s="264"/>
      <c r="DP78" s="264"/>
      <c r="DQ78" s="264"/>
      <c r="DR78" s="264"/>
      <c r="DS78" s="264"/>
      <c r="DT78" s="264"/>
      <c r="DU78" s="264"/>
      <c r="DV78" s="264"/>
      <c r="DW78" s="264"/>
      <c r="DX78" s="264"/>
      <c r="DY78" s="264"/>
      <c r="DZ78" s="264"/>
      <c r="EA78" s="264"/>
      <c r="EB78" s="264"/>
      <c r="EC78" s="264"/>
      <c r="ED78" s="264"/>
      <c r="EE78" s="264"/>
      <c r="EF78" s="264"/>
      <c r="EG78" s="264"/>
      <c r="EH78" s="264"/>
      <c r="EI78" s="264"/>
      <c r="EJ78" s="264"/>
      <c r="EK78" s="264"/>
      <c r="EL78" s="264"/>
      <c r="EM78" s="264"/>
      <c r="EN78" s="264"/>
      <c r="EO78" s="264"/>
      <c r="EP78" s="264"/>
      <c r="EQ78" s="264"/>
      <c r="ER78" s="264"/>
    </row>
    <row r="79" spans="1:148" ht="16.350000000000001" customHeight="1" thickBot="1">
      <c r="A79" s="1500"/>
      <c r="B79" s="1597"/>
      <c r="C79" s="537" t="s">
        <v>453</v>
      </c>
      <c r="D79" s="1598"/>
      <c r="E79" s="629">
        <f t="shared" ref="E79:U79" si="4">SUM(E5:E77)</f>
        <v>612.53333329999998</v>
      </c>
      <c r="F79" s="630">
        <f t="shared" si="4"/>
        <v>3813.8666666666659</v>
      </c>
      <c r="G79" s="630">
        <f t="shared" si="4"/>
        <v>633.59999999999991</v>
      </c>
      <c r="H79" s="630">
        <f t="shared" si="4"/>
        <v>1760.0000000000002</v>
      </c>
      <c r="I79" s="630">
        <f t="shared" si="4"/>
        <v>2</v>
      </c>
      <c r="J79" s="630">
        <f t="shared" si="4"/>
        <v>2.2666666666666666</v>
      </c>
      <c r="K79" s="630">
        <f t="shared" si="4"/>
        <v>11.866666666666667</v>
      </c>
      <c r="L79" s="630">
        <f t="shared" si="4"/>
        <v>10.933333333333334</v>
      </c>
      <c r="M79" s="630">
        <f t="shared" si="4"/>
        <v>5.4666666666666668</v>
      </c>
      <c r="N79" s="630">
        <f t="shared" si="4"/>
        <v>24.4</v>
      </c>
      <c r="O79" s="951">
        <f t="shared" si="4"/>
        <v>0.66666666666666674</v>
      </c>
      <c r="P79" s="952">
        <f t="shared" si="4"/>
        <v>0</v>
      </c>
      <c r="Q79" s="951">
        <f t="shared" si="4"/>
        <v>1.3306666666666667</v>
      </c>
      <c r="R79" s="951">
        <f t="shared" si="4"/>
        <v>0.4</v>
      </c>
      <c r="S79" s="951">
        <f t="shared" si="4"/>
        <v>0.26666666666666666</v>
      </c>
      <c r="T79" s="951">
        <f t="shared" si="4"/>
        <v>0.13333333333333333</v>
      </c>
      <c r="U79" s="953">
        <f t="shared" si="4"/>
        <v>6879.7306666333334</v>
      </c>
      <c r="V79" s="631"/>
      <c r="W79" s="495" t="s">
        <v>451</v>
      </c>
      <c r="X79" s="496">
        <f>T83</f>
        <v>15</v>
      </c>
      <c r="Y79" s="497" t="s">
        <v>450</v>
      </c>
      <c r="Z79" s="498"/>
      <c r="AA79" s="499"/>
      <c r="AB79" s="264"/>
      <c r="AC79" s="264"/>
      <c r="AD79" s="264"/>
      <c r="AE79" s="264"/>
      <c r="AO79" s="264"/>
      <c r="AP79" s="264"/>
      <c r="AQ79" s="264"/>
      <c r="AR79" s="264"/>
      <c r="AS79" s="264"/>
      <c r="AT79" s="264"/>
      <c r="AU79" s="264"/>
      <c r="AV79" s="264"/>
      <c r="AW79" s="264"/>
      <c r="AX79" s="264"/>
      <c r="AY79" s="264"/>
      <c r="AZ79" s="264"/>
      <c r="BA79" s="264"/>
      <c r="BB79" s="264"/>
      <c r="BC79" s="264"/>
      <c r="BD79" s="264"/>
      <c r="BE79" s="264"/>
      <c r="BF79" s="264"/>
      <c r="BG79" s="264"/>
      <c r="BH79" s="264"/>
      <c r="BI79" s="264"/>
      <c r="BJ79" s="264"/>
      <c r="BK79" s="264"/>
      <c r="BL79" s="264"/>
      <c r="BM79" s="264"/>
      <c r="BN79" s="264"/>
      <c r="BO79" s="264"/>
      <c r="BP79" s="264"/>
      <c r="BQ79" s="264"/>
      <c r="BR79" s="264"/>
      <c r="BS79" s="264"/>
      <c r="BT79" s="264"/>
      <c r="BU79" s="264"/>
      <c r="BV79" s="264"/>
      <c r="BW79" s="264"/>
      <c r="BX79" s="264"/>
      <c r="BY79" s="264"/>
      <c r="BZ79" s="264"/>
      <c r="CA79" s="264"/>
      <c r="CB79" s="264"/>
      <c r="CC79" s="264"/>
      <c r="CD79" s="264"/>
      <c r="CE79" s="264"/>
      <c r="CF79" s="264"/>
      <c r="CG79" s="264"/>
      <c r="CH79" s="264"/>
      <c r="CI79" s="264"/>
      <c r="CJ79" s="264"/>
      <c r="CK79" s="264"/>
      <c r="CL79" s="264"/>
      <c r="CM79" s="264"/>
      <c r="CN79" s="264"/>
      <c r="CO79" s="264"/>
      <c r="CP79" s="264"/>
      <c r="CQ79" s="264"/>
      <c r="CR79" s="264"/>
      <c r="CS79" s="264"/>
      <c r="CT79" s="264"/>
      <c r="CU79" s="264"/>
      <c r="CV79" s="264"/>
      <c r="CW79" s="264"/>
      <c r="CX79" s="264"/>
      <c r="CY79" s="264"/>
      <c r="CZ79" s="264"/>
      <c r="DA79" s="264"/>
      <c r="DB79" s="264"/>
      <c r="DC79" s="264"/>
      <c r="DD79" s="264"/>
      <c r="DE79" s="264"/>
      <c r="DF79" s="264"/>
      <c r="DG79" s="264"/>
      <c r="DH79" s="264"/>
      <c r="DI79" s="264"/>
      <c r="DJ79" s="264"/>
      <c r="DK79" s="264"/>
      <c r="DL79" s="264"/>
      <c r="DM79" s="264"/>
      <c r="DN79" s="264"/>
      <c r="DO79" s="264"/>
      <c r="DP79" s="264"/>
      <c r="DQ79" s="264"/>
      <c r="DR79" s="264"/>
      <c r="DS79" s="264"/>
      <c r="DT79" s="264"/>
      <c r="DU79" s="264"/>
      <c r="DV79" s="264"/>
      <c r="DW79" s="264"/>
      <c r="DX79" s="264"/>
      <c r="DY79" s="264"/>
      <c r="DZ79" s="264"/>
      <c r="EA79" s="264"/>
      <c r="EB79" s="264"/>
      <c r="EC79" s="264"/>
      <c r="ED79" s="264"/>
      <c r="EE79" s="264"/>
      <c r="EF79" s="264"/>
      <c r="EG79" s="264"/>
      <c r="EH79" s="264"/>
      <c r="EI79" s="264"/>
      <c r="EJ79" s="264"/>
      <c r="EK79" s="264"/>
      <c r="EL79" s="264"/>
      <c r="EM79" s="264"/>
      <c r="EN79" s="264"/>
      <c r="EO79" s="264"/>
      <c r="EP79" s="264"/>
      <c r="EQ79" s="264"/>
      <c r="ER79" s="264"/>
    </row>
    <row r="80" spans="1:148" ht="18.75" thickBot="1">
      <c r="A80" s="1500"/>
      <c r="B80" s="1599"/>
      <c r="C80" s="540" t="s">
        <v>454</v>
      </c>
      <c r="D80" s="1600"/>
      <c r="E80" s="541">
        <f>E79/$U79</f>
        <v>8.9034493206366958E-2</v>
      </c>
      <c r="F80" s="542">
        <f>F79/$U79</f>
        <v>0.55436278707303244</v>
      </c>
      <c r="G80" s="542">
        <f>G79/$U79</f>
        <v>9.2096628589394852E-2</v>
      </c>
      <c r="H80" s="542">
        <f>H79/$U79</f>
        <v>0.25582396830387466</v>
      </c>
      <c r="I80" s="542">
        <f>I79/$U79</f>
        <v>2.9070905489076657E-4</v>
      </c>
      <c r="J80" s="542">
        <f>J79/$U9</f>
        <v>2.2309711286089235E-2</v>
      </c>
      <c r="K80" s="542">
        <f>K79/$U79</f>
        <v>1.7248737256852153E-3</v>
      </c>
      <c r="L80" s="542">
        <f>L79/$U79</f>
        <v>1.589209500069524E-3</v>
      </c>
      <c r="M80" s="542">
        <f>M79/$U79</f>
        <v>7.9460475003476202E-4</v>
      </c>
      <c r="N80" s="542">
        <f>N79/$U79</f>
        <v>3.5466504696673525E-3</v>
      </c>
      <c r="O80" s="542">
        <f>O79/$U79</f>
        <v>9.6903018296922209E-5</v>
      </c>
      <c r="P80" s="542"/>
      <c r="Q80" s="543">
        <f>Q79/$U79</f>
        <v>1.9341842452065672E-4</v>
      </c>
      <c r="R80" s="542">
        <f>R79/$U79</f>
        <v>5.8141810978153322E-5</v>
      </c>
      <c r="S80" s="542">
        <f>S79/$U79</f>
        <v>3.8761207318768879E-5</v>
      </c>
      <c r="T80" s="542">
        <f>T79/$U79</f>
        <v>1.938060365938444E-5</v>
      </c>
      <c r="U80" s="545" t="s">
        <v>455</v>
      </c>
      <c r="V80" s="544"/>
      <c r="W80" s="546"/>
      <c r="X80" s="546"/>
      <c r="Y80" s="547"/>
      <c r="Z80" s="264"/>
      <c r="AA80" s="264"/>
      <c r="AB80" s="264"/>
      <c r="AC80" s="264"/>
      <c r="AD80" s="264"/>
      <c r="AE80" s="264"/>
      <c r="AO80" s="264"/>
      <c r="AP80" s="264"/>
      <c r="AQ80" s="264"/>
      <c r="AR80" s="264"/>
      <c r="AS80" s="264"/>
      <c r="AT80" s="264"/>
      <c r="AU80" s="264"/>
      <c r="AV80" s="264"/>
      <c r="AW80" s="264"/>
      <c r="AX80" s="264"/>
      <c r="AY80" s="264"/>
      <c r="AZ80" s="264"/>
      <c r="BA80" s="264"/>
      <c r="BB80" s="264"/>
      <c r="BC80" s="264"/>
      <c r="BD80" s="264"/>
      <c r="BE80" s="264"/>
      <c r="BF80" s="264"/>
      <c r="BG80" s="264"/>
      <c r="BH80" s="264"/>
      <c r="BI80" s="264"/>
      <c r="BJ80" s="264"/>
      <c r="BK80" s="264"/>
      <c r="BL80" s="264"/>
      <c r="BM80" s="264"/>
      <c r="BN80" s="264"/>
      <c r="BO80" s="264"/>
      <c r="BP80" s="264"/>
      <c r="BQ80" s="264"/>
      <c r="BR80" s="264"/>
      <c r="BS80" s="264"/>
      <c r="BT80" s="264"/>
      <c r="BU80" s="264"/>
      <c r="BV80" s="264"/>
      <c r="BW80" s="264"/>
      <c r="BX80" s="264"/>
      <c r="BY80" s="264"/>
      <c r="BZ80" s="264"/>
      <c r="CA80" s="264"/>
      <c r="CB80" s="264"/>
      <c r="CC80" s="264"/>
      <c r="CD80" s="264"/>
      <c r="CE80" s="264"/>
      <c r="CF80" s="264"/>
      <c r="CG80" s="264"/>
      <c r="CH80" s="264"/>
      <c r="CI80" s="264"/>
      <c r="CJ80" s="264"/>
      <c r="CK80" s="264"/>
      <c r="CL80" s="264"/>
      <c r="CM80" s="264"/>
      <c r="CN80" s="264"/>
      <c r="CO80" s="264"/>
      <c r="CP80" s="264"/>
      <c r="CQ80" s="264"/>
      <c r="CR80" s="264"/>
      <c r="CS80" s="264"/>
      <c r="CT80" s="264"/>
      <c r="CU80" s="264"/>
      <c r="CV80" s="264"/>
      <c r="CW80" s="264"/>
      <c r="CX80" s="264"/>
      <c r="CY80" s="264"/>
      <c r="CZ80" s="264"/>
      <c r="DA80" s="264"/>
      <c r="DB80" s="264"/>
      <c r="DC80" s="264"/>
      <c r="DD80" s="264"/>
      <c r="DE80" s="264"/>
      <c r="DF80" s="264"/>
      <c r="DG80" s="264"/>
      <c r="DH80" s="264"/>
      <c r="DI80" s="264"/>
      <c r="DJ80" s="264"/>
      <c r="DK80" s="264"/>
      <c r="DL80" s="264"/>
      <c r="DM80" s="264"/>
      <c r="DN80" s="264"/>
      <c r="DO80" s="264"/>
      <c r="DP80" s="264"/>
      <c r="DQ80" s="264"/>
      <c r="DR80" s="264"/>
      <c r="DS80" s="264"/>
      <c r="DT80" s="264"/>
      <c r="DU80" s="264"/>
      <c r="DV80" s="264"/>
      <c r="DW80" s="264"/>
      <c r="DX80" s="264"/>
      <c r="DY80" s="264"/>
      <c r="DZ80" s="264"/>
      <c r="EA80" s="264"/>
      <c r="EB80" s="264"/>
      <c r="EC80" s="264"/>
      <c r="ED80" s="264"/>
      <c r="EE80" s="264"/>
      <c r="EF80" s="264"/>
      <c r="EG80" s="264"/>
      <c r="EH80" s="264"/>
      <c r="EI80" s="264"/>
      <c r="EJ80" s="264"/>
      <c r="EK80" s="264"/>
      <c r="EL80" s="264"/>
      <c r="EM80" s="264"/>
      <c r="EN80" s="264"/>
      <c r="EO80" s="264"/>
      <c r="EP80" s="264"/>
      <c r="EQ80" s="264"/>
      <c r="ER80" s="264"/>
    </row>
    <row r="81" spans="1:148" ht="18.75" thickBot="1">
      <c r="A81" s="1500"/>
      <c r="B81" s="1599"/>
      <c r="C81" s="548" t="s">
        <v>456</v>
      </c>
      <c r="D81" s="1600"/>
      <c r="E81" s="549">
        <f>LN(E80)</f>
        <v>-2.4187314202170875</v>
      </c>
      <c r="F81" s="543">
        <f t="shared" ref="F81:T81" si="5">LN(F80)</f>
        <v>-0.58993595624342576</v>
      </c>
      <c r="G81" s="543">
        <f>LN(G80)</f>
        <v>-2.3849169423692316</v>
      </c>
      <c r="H81" s="543">
        <f t="shared" si="5"/>
        <v>-1.3632656948372497</v>
      </c>
      <c r="I81" s="543">
        <f t="shared" si="5"/>
        <v>-8.1431876023095029</v>
      </c>
      <c r="J81" s="543">
        <f t="shared" si="5"/>
        <v>-3.8027332116304304</v>
      </c>
      <c r="K81" s="543">
        <f t="shared" si="5"/>
        <v>-6.362601433679572</v>
      </c>
      <c r="L81" s="543">
        <f t="shared" si="5"/>
        <v>-6.4445185561474592</v>
      </c>
      <c r="M81" s="543">
        <f>LN(M80)</f>
        <v>-7.1376657367074046</v>
      </c>
      <c r="N81" s="543">
        <v>0</v>
      </c>
      <c r="O81" s="543">
        <f t="shared" si="5"/>
        <v>-9.241799890977612</v>
      </c>
      <c r="P81" s="543"/>
      <c r="Q81" s="550">
        <f t="shared" si="5"/>
        <v>-8.5506547130883401</v>
      </c>
      <c r="R81" s="543">
        <f>LN(R80)</f>
        <v>-9.7526255147436025</v>
      </c>
      <c r="S81" s="543">
        <v>0</v>
      </c>
      <c r="T81" s="543">
        <f t="shared" si="5"/>
        <v>-10.851237803411712</v>
      </c>
      <c r="U81" s="550"/>
      <c r="V81" s="551"/>
      <c r="W81" s="264"/>
      <c r="X81" s="264"/>
      <c r="Y81" s="264"/>
      <c r="Z81" s="264"/>
      <c r="AA81" s="264"/>
      <c r="AB81" s="264"/>
      <c r="AC81" s="264"/>
      <c r="AD81" s="264"/>
      <c r="AE81" s="264"/>
      <c r="AO81" s="264"/>
      <c r="AP81" s="264"/>
      <c r="AQ81" s="264"/>
      <c r="AR81" s="264"/>
      <c r="AS81" s="264"/>
      <c r="AT81" s="264"/>
      <c r="AU81" s="264"/>
      <c r="AV81" s="264"/>
      <c r="AW81" s="264"/>
      <c r="AX81" s="264"/>
      <c r="AY81" s="264"/>
      <c r="AZ81" s="264"/>
      <c r="BA81" s="264"/>
      <c r="BB81" s="264"/>
      <c r="BC81" s="264"/>
      <c r="BD81" s="264"/>
      <c r="BE81" s="264"/>
      <c r="BF81" s="264"/>
      <c r="BG81" s="264"/>
      <c r="BH81" s="264"/>
      <c r="BI81" s="264"/>
      <c r="BJ81" s="264"/>
      <c r="BK81" s="264"/>
      <c r="BL81" s="264"/>
      <c r="BM81" s="264"/>
      <c r="BN81" s="264"/>
      <c r="BO81" s="264"/>
      <c r="BP81" s="264"/>
      <c r="BQ81" s="264"/>
      <c r="BR81" s="264"/>
      <c r="BS81" s="264"/>
      <c r="BT81" s="264"/>
      <c r="BU81" s="264"/>
      <c r="BV81" s="264"/>
      <c r="BW81" s="264"/>
      <c r="BX81" s="264"/>
      <c r="BY81" s="264"/>
      <c r="BZ81" s="264"/>
      <c r="CA81" s="264"/>
      <c r="CB81" s="264"/>
      <c r="CC81" s="264"/>
      <c r="CD81" s="264"/>
      <c r="CE81" s="264"/>
      <c r="CF81" s="264"/>
      <c r="CG81" s="264"/>
      <c r="CH81" s="264"/>
      <c r="CI81" s="264"/>
      <c r="CJ81" s="264"/>
      <c r="CK81" s="264"/>
      <c r="CL81" s="264"/>
      <c r="CM81" s="264"/>
      <c r="CN81" s="264"/>
      <c r="CO81" s="264"/>
      <c r="CP81" s="264"/>
      <c r="CQ81" s="264"/>
      <c r="CR81" s="264"/>
      <c r="CS81" s="264"/>
      <c r="CT81" s="264"/>
      <c r="CU81" s="264"/>
      <c r="CV81" s="264"/>
      <c r="CW81" s="264"/>
      <c r="CX81" s="264"/>
      <c r="CY81" s="264"/>
      <c r="CZ81" s="264"/>
      <c r="DA81" s="264"/>
      <c r="DB81" s="264"/>
      <c r="DC81" s="264"/>
      <c r="DD81" s="264"/>
      <c r="DE81" s="264"/>
      <c r="DF81" s="264"/>
      <c r="DG81" s="264"/>
      <c r="DH81" s="264"/>
      <c r="DI81" s="264"/>
      <c r="DJ81" s="264"/>
      <c r="DK81" s="264"/>
      <c r="DL81" s="264"/>
      <c r="DM81" s="264"/>
      <c r="DN81" s="264"/>
      <c r="DO81" s="264"/>
      <c r="DP81" s="264"/>
      <c r="DQ81" s="264"/>
      <c r="DR81" s="264"/>
      <c r="DS81" s="264"/>
      <c r="DT81" s="264"/>
      <c r="DU81" s="264"/>
      <c r="DV81" s="264"/>
      <c r="DW81" s="264"/>
      <c r="DX81" s="264"/>
      <c r="DY81" s="264"/>
      <c r="DZ81" s="264"/>
      <c r="EA81" s="264"/>
      <c r="EB81" s="264"/>
      <c r="EC81" s="264"/>
      <c r="ED81" s="264"/>
      <c r="EE81" s="264"/>
      <c r="EF81" s="264"/>
      <c r="EG81" s="264"/>
      <c r="EH81" s="264"/>
      <c r="EI81" s="264"/>
      <c r="EJ81" s="264"/>
      <c r="EK81" s="264"/>
      <c r="EL81" s="264"/>
      <c r="EM81" s="264"/>
      <c r="EN81" s="264"/>
      <c r="EO81" s="264"/>
      <c r="EP81" s="264"/>
      <c r="EQ81" s="264"/>
      <c r="ER81" s="264"/>
    </row>
    <row r="82" spans="1:148" ht="18.75" thickBot="1">
      <c r="A82" s="1500"/>
      <c r="B82" s="1599"/>
      <c r="C82" s="548" t="s">
        <v>457</v>
      </c>
      <c r="D82" s="1600"/>
      <c r="E82" s="549">
        <f>E80*E81</f>
        <v>-0.21535052620134459</v>
      </c>
      <c r="F82" s="543">
        <f t="shared" ref="F82:T82" si="6">F80*F81</f>
        <v>-0.32703854089770001</v>
      </c>
      <c r="G82" s="543">
        <f>G80*G81</f>
        <v>-0.21964280985793433</v>
      </c>
      <c r="H82" s="543">
        <f t="shared" si="6"/>
        <v>-0.34875603990580423</v>
      </c>
      <c r="I82" s="543">
        <f t="shared" si="6"/>
        <v>-2.3672983716656031E-3</v>
      </c>
      <c r="J82" s="543">
        <f t="shared" si="6"/>
        <v>-8.4837880049497771E-2</v>
      </c>
      <c r="K82" s="543">
        <f t="shared" si="6"/>
        <v>-1.0974684039960976E-2</v>
      </c>
      <c r="L82" s="543">
        <f t="shared" si="6"/>
        <v>-1.0241690112803875E-2</v>
      </c>
      <c r="M82" s="543">
        <f>M80*M81</f>
        <v>-5.6716230985480731E-3</v>
      </c>
      <c r="N82" s="543">
        <f t="shared" si="6"/>
        <v>0</v>
      </c>
      <c r="O82" s="543">
        <f t="shared" si="6"/>
        <v>-8.9555830393189719E-4</v>
      </c>
      <c r="P82" s="543"/>
      <c r="Q82" s="543">
        <f t="shared" si="6"/>
        <v>-1.6538541632256747E-3</v>
      </c>
      <c r="R82" s="543">
        <f>R80*R81</f>
        <v>-5.670353092189378E-4</v>
      </c>
      <c r="S82" s="543">
        <f>S80*S81</f>
        <v>0</v>
      </c>
      <c r="T82" s="543">
        <f t="shared" si="6"/>
        <v>-2.1030353908165178E-4</v>
      </c>
      <c r="U82" s="543"/>
      <c r="V82" s="551"/>
      <c r="W82" s="501">
        <f>-(SUM(E82:T82))</f>
        <v>1.2282078438507176</v>
      </c>
      <c r="X82" s="502" t="s">
        <v>458</v>
      </c>
      <c r="Y82" s="503" t="s">
        <v>459</v>
      </c>
      <c r="Z82" s="504"/>
      <c r="AA82" s="505"/>
      <c r="AB82" s="264"/>
      <c r="AC82" s="264"/>
      <c r="AD82" s="264"/>
      <c r="AE82" s="264"/>
      <c r="AO82" s="264"/>
      <c r="AP82" s="264"/>
      <c r="AQ82" s="264"/>
      <c r="AR82" s="264"/>
      <c r="AS82" s="264"/>
      <c r="AT82" s="264"/>
      <c r="AU82" s="264"/>
      <c r="AV82" s="264"/>
      <c r="AW82" s="264"/>
      <c r="AX82" s="264"/>
      <c r="AY82" s="264"/>
      <c r="AZ82" s="264"/>
      <c r="BA82" s="264"/>
      <c r="BB82" s="264"/>
      <c r="BC82" s="264"/>
      <c r="BD82" s="264"/>
      <c r="BE82" s="264"/>
      <c r="BF82" s="264"/>
      <c r="BG82" s="264"/>
      <c r="BH82" s="264"/>
      <c r="BI82" s="264"/>
      <c r="BJ82" s="264"/>
      <c r="BK82" s="264"/>
      <c r="BL82" s="264"/>
      <c r="BM82" s="264"/>
      <c r="BN82" s="264"/>
      <c r="BO82" s="264"/>
      <c r="BP82" s="264"/>
      <c r="BQ82" s="264"/>
      <c r="BR82" s="264"/>
      <c r="BS82" s="264"/>
      <c r="BT82" s="264"/>
      <c r="BU82" s="264"/>
      <c r="BV82" s="264"/>
      <c r="BW82" s="264"/>
      <c r="BX82" s="264"/>
      <c r="BY82" s="264"/>
      <c r="BZ82" s="264"/>
      <c r="CA82" s="264"/>
      <c r="CB82" s="264"/>
      <c r="CC82" s="264"/>
      <c r="CD82" s="264"/>
      <c r="CE82" s="264"/>
      <c r="CF82" s="264"/>
      <c r="CG82" s="264"/>
      <c r="CH82" s="264"/>
      <c r="CI82" s="264"/>
      <c r="CJ82" s="264"/>
      <c r="CK82" s="264"/>
      <c r="CL82" s="264"/>
      <c r="CM82" s="264"/>
      <c r="CN82" s="264"/>
      <c r="CO82" s="264"/>
      <c r="CP82" s="264"/>
      <c r="CQ82" s="264"/>
      <c r="CR82" s="264"/>
      <c r="CS82" s="264"/>
      <c r="CT82" s="264"/>
      <c r="CU82" s="264"/>
      <c r="CV82" s="264"/>
      <c r="CW82" s="264"/>
      <c r="CX82" s="264"/>
      <c r="CY82" s="264"/>
      <c r="CZ82" s="264"/>
      <c r="DA82" s="264"/>
      <c r="DB82" s="264"/>
      <c r="DC82" s="264"/>
      <c r="DD82" s="264"/>
      <c r="DE82" s="264"/>
      <c r="DF82" s="264"/>
      <c r="DG82" s="264"/>
      <c r="DH82" s="264"/>
      <c r="DI82" s="264"/>
      <c r="DJ82" s="264"/>
      <c r="DK82" s="264"/>
      <c r="DL82" s="264"/>
      <c r="DM82" s="264"/>
      <c r="DN82" s="264"/>
      <c r="DO82" s="264"/>
      <c r="DP82" s="264"/>
      <c r="DQ82" s="264"/>
      <c r="DR82" s="264"/>
      <c r="DS82" s="264"/>
      <c r="DT82" s="264"/>
      <c r="DU82" s="264"/>
      <c r="DV82" s="264"/>
      <c r="DW82" s="264"/>
      <c r="DX82" s="264"/>
      <c r="DY82" s="264"/>
      <c r="DZ82" s="264"/>
      <c r="EA82" s="264"/>
      <c r="EB82" s="264"/>
      <c r="EC82" s="264"/>
      <c r="ED82" s="264"/>
      <c r="EE82" s="264"/>
      <c r="EF82" s="264"/>
      <c r="EG82" s="264"/>
      <c r="EH82" s="264"/>
      <c r="EI82" s="264"/>
      <c r="EJ82" s="264"/>
      <c r="EK82" s="264"/>
      <c r="EL82" s="264"/>
      <c r="EM82" s="264"/>
      <c r="EN82" s="264"/>
      <c r="EO82" s="264"/>
      <c r="EP82" s="264"/>
      <c r="EQ82" s="264"/>
      <c r="ER82" s="264"/>
    </row>
    <row r="83" spans="1:148" ht="18.75" thickBot="1">
      <c r="A83" s="1500"/>
      <c r="B83" s="1601"/>
      <c r="C83" s="552" t="s">
        <v>460</v>
      </c>
      <c r="D83" s="1600"/>
      <c r="E83" s="553">
        <v>1</v>
      </c>
      <c r="F83" s="554">
        <f>E83+1</f>
        <v>2</v>
      </c>
      <c r="G83" s="554">
        <v>3</v>
      </c>
      <c r="H83" s="554">
        <v>4</v>
      </c>
      <c r="I83" s="554">
        <v>5</v>
      </c>
      <c r="J83" s="554">
        <v>6</v>
      </c>
      <c r="K83" s="554">
        <v>7</v>
      </c>
      <c r="L83" s="554">
        <v>8</v>
      </c>
      <c r="M83" s="554">
        <v>9</v>
      </c>
      <c r="N83" s="554">
        <v>10</v>
      </c>
      <c r="O83" s="554">
        <v>11</v>
      </c>
      <c r="P83" s="554"/>
      <c r="Q83" s="554">
        <v>12</v>
      </c>
      <c r="R83" s="554">
        <v>13</v>
      </c>
      <c r="S83" s="554">
        <v>14</v>
      </c>
      <c r="T83" s="554">
        <f t="shared" ref="T83" si="7">S83+1</f>
        <v>15</v>
      </c>
      <c r="U83" s="554"/>
      <c r="V83" s="954"/>
      <c r="W83" s="507">
        <f>LN(X79)</f>
        <v>2.7080502011022101</v>
      </c>
      <c r="X83" s="508" t="s">
        <v>461</v>
      </c>
      <c r="Y83" s="509"/>
      <c r="Z83" s="510"/>
      <c r="AA83" s="264"/>
      <c r="AB83" s="264"/>
      <c r="AC83" s="264"/>
      <c r="AD83" s="264"/>
      <c r="AE83" s="264"/>
      <c r="AO83" s="264"/>
      <c r="AP83" s="264"/>
      <c r="AQ83" s="264"/>
      <c r="AR83" s="264"/>
      <c r="AS83" s="264"/>
      <c r="AT83" s="264"/>
      <c r="AU83" s="264"/>
      <c r="AV83" s="264"/>
      <c r="AW83" s="264"/>
      <c r="AX83" s="264"/>
      <c r="AY83" s="264"/>
      <c r="AZ83" s="264"/>
      <c r="BA83" s="264"/>
      <c r="BB83" s="264"/>
      <c r="BC83" s="264"/>
      <c r="BD83" s="264"/>
      <c r="BE83" s="264"/>
      <c r="BF83" s="264"/>
      <c r="BG83" s="264"/>
      <c r="BH83" s="264"/>
      <c r="BI83" s="264"/>
      <c r="BJ83" s="264"/>
      <c r="BK83" s="264"/>
      <c r="BL83" s="264"/>
      <c r="BM83" s="264"/>
      <c r="BN83" s="264"/>
      <c r="BO83" s="264"/>
      <c r="BP83" s="264"/>
      <c r="BQ83" s="264"/>
      <c r="BR83" s="264"/>
      <c r="BS83" s="264"/>
      <c r="BT83" s="264"/>
      <c r="BU83" s="264"/>
      <c r="BV83" s="264"/>
      <c r="BW83" s="264"/>
      <c r="BX83" s="264"/>
      <c r="BY83" s="264"/>
      <c r="BZ83" s="264"/>
      <c r="CA83" s="264"/>
      <c r="CB83" s="264"/>
      <c r="CC83" s="264"/>
      <c r="CD83" s="264"/>
      <c r="CE83" s="264"/>
      <c r="CF83" s="264"/>
      <c r="CG83" s="264"/>
      <c r="CH83" s="264"/>
      <c r="CI83" s="264"/>
      <c r="CJ83" s="264"/>
      <c r="CK83" s="264"/>
      <c r="CL83" s="264"/>
      <c r="CM83" s="264"/>
      <c r="CN83" s="264"/>
      <c r="CO83" s="264"/>
      <c r="CP83" s="264"/>
      <c r="CQ83" s="264"/>
      <c r="CR83" s="264"/>
      <c r="CS83" s="264"/>
      <c r="CT83" s="264"/>
      <c r="CU83" s="264"/>
      <c r="CV83" s="264"/>
      <c r="CW83" s="264"/>
      <c r="CX83" s="264"/>
      <c r="CY83" s="264"/>
      <c r="CZ83" s="264"/>
      <c r="DA83" s="264"/>
      <c r="DB83" s="264"/>
      <c r="DC83" s="264"/>
      <c r="DD83" s="264"/>
      <c r="DE83" s="264"/>
      <c r="DF83" s="264"/>
      <c r="DG83" s="264"/>
      <c r="DH83" s="264"/>
      <c r="DI83" s="264"/>
      <c r="DJ83" s="264"/>
      <c r="DK83" s="264"/>
      <c r="DL83" s="264"/>
      <c r="DM83" s="264"/>
      <c r="DN83" s="264"/>
      <c r="DO83" s="264"/>
      <c r="DP83" s="264"/>
      <c r="DQ83" s="264"/>
      <c r="DR83" s="264"/>
      <c r="DS83" s="264"/>
      <c r="DT83" s="264"/>
      <c r="DU83" s="264"/>
      <c r="DV83" s="264"/>
      <c r="DW83" s="264"/>
      <c r="DX83" s="264"/>
      <c r="DY83" s="264"/>
      <c r="DZ83" s="264"/>
      <c r="EA83" s="264"/>
      <c r="EB83" s="264"/>
      <c r="EC83" s="264"/>
      <c r="ED83" s="264"/>
      <c r="EE83" s="264"/>
      <c r="EF83" s="264"/>
      <c r="EG83" s="264"/>
      <c r="EH83" s="264"/>
      <c r="EI83" s="264"/>
      <c r="EJ83" s="264"/>
      <c r="EK83" s="264"/>
      <c r="EL83" s="264"/>
      <c r="EM83" s="264"/>
      <c r="EN83" s="264"/>
      <c r="EO83" s="264"/>
      <c r="EP83" s="264"/>
      <c r="EQ83" s="264"/>
      <c r="ER83" s="264"/>
    </row>
    <row r="84" spans="1:148" ht="18.75" thickBot="1">
      <c r="A84" s="1500"/>
      <c r="B84" s="1602"/>
      <c r="C84" s="555"/>
      <c r="D84" s="1500"/>
      <c r="E84" s="556"/>
      <c r="F84" s="556"/>
      <c r="G84" s="556"/>
      <c r="H84" s="556"/>
      <c r="I84" s="556"/>
      <c r="J84" s="556"/>
      <c r="K84" s="556"/>
      <c r="L84" s="556"/>
      <c r="M84" s="556"/>
      <c r="N84" s="556"/>
      <c r="O84" s="556"/>
      <c r="P84" s="556"/>
      <c r="Q84" s="556"/>
      <c r="R84" s="556"/>
      <c r="S84" s="556"/>
      <c r="T84" s="556"/>
      <c r="U84" s="556"/>
      <c r="V84" s="557"/>
      <c r="W84" s="511">
        <f>W82/W83</f>
        <v>0.45353954049700473</v>
      </c>
      <c r="X84" s="512" t="s">
        <v>462</v>
      </c>
      <c r="Y84" s="513" t="s">
        <v>463</v>
      </c>
      <c r="Z84" s="514"/>
      <c r="AA84" s="264"/>
      <c r="AB84" s="264"/>
      <c r="AC84" s="264"/>
      <c r="AD84" s="264"/>
      <c r="AE84" s="264"/>
      <c r="AO84" s="264"/>
      <c r="AP84" s="264"/>
      <c r="AQ84" s="264"/>
      <c r="AR84" s="264"/>
      <c r="AS84" s="264"/>
      <c r="AT84" s="264"/>
      <c r="AU84" s="264"/>
      <c r="AV84" s="264"/>
      <c r="AW84" s="264"/>
      <c r="AX84" s="264"/>
      <c r="AY84" s="264"/>
      <c r="AZ84" s="264"/>
      <c r="BA84" s="264"/>
      <c r="BB84" s="264"/>
      <c r="BC84" s="264"/>
      <c r="BD84" s="264"/>
      <c r="BE84" s="264"/>
      <c r="BF84" s="264"/>
      <c r="BG84" s="264"/>
      <c r="BH84" s="264"/>
      <c r="BI84" s="264"/>
      <c r="BJ84" s="264"/>
      <c r="BK84" s="264"/>
      <c r="BL84" s="264"/>
      <c r="BM84" s="264"/>
      <c r="BN84" s="264"/>
      <c r="BO84" s="264"/>
      <c r="BP84" s="264"/>
      <c r="BQ84" s="264"/>
      <c r="BR84" s="264"/>
      <c r="BS84" s="264"/>
      <c r="BT84" s="264"/>
      <c r="BU84" s="264"/>
      <c r="BV84" s="264"/>
      <c r="BW84" s="264"/>
      <c r="BX84" s="264"/>
      <c r="BY84" s="264"/>
      <c r="BZ84" s="264"/>
      <c r="CA84" s="264"/>
      <c r="CB84" s="264"/>
      <c r="CC84" s="264"/>
      <c r="CD84" s="264"/>
      <c r="CE84" s="264"/>
      <c r="CF84" s="264"/>
      <c r="CG84" s="264"/>
      <c r="CH84" s="264"/>
      <c r="CI84" s="264"/>
      <c r="CJ84" s="264"/>
      <c r="CK84" s="264"/>
      <c r="CL84" s="264"/>
      <c r="CM84" s="264"/>
      <c r="CN84" s="264"/>
      <c r="CO84" s="264"/>
      <c r="CP84" s="264"/>
      <c r="CQ84" s="264"/>
      <c r="CR84" s="264"/>
      <c r="CS84" s="264"/>
      <c r="CT84" s="264"/>
      <c r="CU84" s="264"/>
      <c r="CV84" s="264"/>
      <c r="CW84" s="264"/>
      <c r="CX84" s="264"/>
      <c r="CY84" s="264"/>
      <c r="CZ84" s="264"/>
      <c r="DA84" s="264"/>
      <c r="DB84" s="264"/>
      <c r="DC84" s="264"/>
      <c r="DD84" s="264"/>
      <c r="DE84" s="264"/>
      <c r="DF84" s="264"/>
      <c r="DG84" s="264"/>
      <c r="DH84" s="264"/>
      <c r="DI84" s="264"/>
      <c r="DJ84" s="264"/>
      <c r="DK84" s="264"/>
      <c r="DL84" s="264"/>
      <c r="DM84" s="264"/>
      <c r="DN84" s="264"/>
      <c r="DO84" s="264"/>
      <c r="DP84" s="264"/>
      <c r="DQ84" s="264"/>
      <c r="DR84" s="264"/>
      <c r="DS84" s="264"/>
      <c r="DT84" s="264"/>
      <c r="DU84" s="264"/>
      <c r="DV84" s="264"/>
      <c r="DW84" s="264"/>
      <c r="DX84" s="264"/>
      <c r="DY84" s="264"/>
      <c r="DZ84" s="264"/>
      <c r="EA84" s="264"/>
      <c r="EB84" s="264"/>
      <c r="EC84" s="264"/>
      <c r="ED84" s="264"/>
      <c r="EE84" s="264"/>
      <c r="EF84" s="264"/>
      <c r="EG84" s="264"/>
      <c r="EH84" s="264"/>
      <c r="EI84" s="264"/>
      <c r="EJ84" s="264"/>
      <c r="EK84" s="264"/>
      <c r="EL84" s="264"/>
      <c r="EM84" s="264"/>
      <c r="EN84" s="264"/>
      <c r="EO84" s="264"/>
      <c r="EP84" s="264"/>
      <c r="EQ84" s="264"/>
      <c r="ER84" s="264"/>
    </row>
    <row r="85" spans="1:148" ht="15.75">
      <c r="A85" s="923"/>
      <c r="B85" s="935" t="s">
        <v>77</v>
      </c>
      <c r="C85" s="923"/>
      <c r="D85" s="924"/>
      <c r="E85" s="925"/>
      <c r="F85" s="925"/>
      <c r="G85" s="925"/>
      <c r="H85" s="925"/>
      <c r="I85" s="925"/>
      <c r="J85" s="925"/>
      <c r="K85" s="925"/>
      <c r="L85" s="925"/>
      <c r="M85" s="925"/>
      <c r="N85" s="925"/>
      <c r="O85" s="925"/>
      <c r="P85" s="925"/>
      <c r="Q85" s="925"/>
      <c r="R85" s="925"/>
      <c r="S85" s="925"/>
      <c r="T85" s="925"/>
      <c r="U85" s="925"/>
      <c r="V85" s="1500"/>
      <c r="W85" s="264"/>
      <c r="X85" s="264"/>
      <c r="Y85" s="264"/>
      <c r="Z85" s="264"/>
      <c r="AA85" s="264"/>
      <c r="AB85" s="264"/>
      <c r="AC85" s="264"/>
      <c r="AD85" s="264"/>
      <c r="AE85" s="264"/>
      <c r="AO85" s="264"/>
      <c r="AP85" s="264"/>
      <c r="AQ85" s="264"/>
      <c r="AR85" s="264"/>
      <c r="AS85" s="264"/>
      <c r="AT85" s="264"/>
      <c r="AU85" s="264"/>
      <c r="AV85" s="264"/>
      <c r="AW85" s="264"/>
      <c r="AX85" s="264"/>
      <c r="AY85" s="264"/>
      <c r="AZ85" s="264"/>
      <c r="BA85" s="264"/>
      <c r="BB85" s="264"/>
      <c r="BC85" s="264"/>
      <c r="BD85" s="264"/>
      <c r="BE85" s="264"/>
      <c r="BF85" s="264"/>
      <c r="BG85" s="264"/>
      <c r="BH85" s="264"/>
      <c r="BI85" s="264"/>
      <c r="BJ85" s="264"/>
      <c r="BK85" s="264"/>
      <c r="BL85" s="264"/>
      <c r="BM85" s="264"/>
      <c r="BN85" s="264"/>
      <c r="BO85" s="264"/>
      <c r="BP85" s="264"/>
      <c r="BQ85" s="264"/>
      <c r="BR85" s="264"/>
      <c r="BS85" s="264"/>
      <c r="BT85" s="264"/>
      <c r="BU85" s="264"/>
      <c r="BV85" s="264"/>
      <c r="BW85" s="264"/>
      <c r="BX85" s="264"/>
      <c r="BY85" s="264"/>
      <c r="BZ85" s="264"/>
      <c r="CA85" s="264"/>
      <c r="CB85" s="264"/>
      <c r="CC85" s="264"/>
      <c r="CD85" s="264"/>
      <c r="CE85" s="264"/>
      <c r="CF85" s="264"/>
      <c r="CG85" s="264"/>
      <c r="CH85" s="264"/>
      <c r="CI85" s="264"/>
      <c r="CJ85" s="264"/>
      <c r="CK85" s="264"/>
      <c r="CL85" s="264"/>
      <c r="CM85" s="264"/>
      <c r="CN85" s="264"/>
      <c r="CO85" s="264"/>
      <c r="CP85" s="264"/>
      <c r="CQ85" s="264"/>
      <c r="CR85" s="264"/>
      <c r="CS85" s="264"/>
      <c r="CT85" s="264"/>
      <c r="CU85" s="264"/>
      <c r="CV85" s="264"/>
      <c r="CW85" s="264"/>
      <c r="CX85" s="264"/>
      <c r="CY85" s="264"/>
      <c r="CZ85" s="264"/>
      <c r="DA85" s="264"/>
      <c r="DB85" s="264"/>
      <c r="DC85" s="264"/>
      <c r="DD85" s="264"/>
      <c r="DE85" s="264"/>
      <c r="DF85" s="264"/>
      <c r="DG85" s="264"/>
      <c r="DH85" s="264"/>
      <c r="DI85" s="264"/>
      <c r="DJ85" s="264"/>
      <c r="DK85" s="264"/>
      <c r="DL85" s="264"/>
      <c r="DM85" s="264"/>
      <c r="DN85" s="264"/>
      <c r="DO85" s="264"/>
      <c r="DP85" s="264"/>
      <c r="DQ85" s="264"/>
      <c r="DR85" s="264"/>
      <c r="DS85" s="264"/>
      <c r="DT85" s="264"/>
      <c r="DU85" s="264"/>
      <c r="DV85" s="264"/>
      <c r="DW85" s="264"/>
      <c r="DX85" s="264"/>
      <c r="DY85" s="264"/>
      <c r="DZ85" s="264"/>
      <c r="EA85" s="264"/>
      <c r="EB85" s="264"/>
      <c r="EC85" s="264"/>
      <c r="ED85" s="264"/>
      <c r="EE85" s="264"/>
      <c r="EF85" s="264"/>
      <c r="EG85" s="264"/>
      <c r="EH85" s="264"/>
      <c r="EI85" s="264"/>
      <c r="EJ85" s="264"/>
      <c r="EK85" s="264"/>
      <c r="EL85" s="264"/>
      <c r="EM85" s="264"/>
      <c r="EN85" s="264"/>
      <c r="EO85" s="264"/>
      <c r="EP85" s="264"/>
      <c r="EQ85" s="264"/>
      <c r="ER85" s="264"/>
    </row>
    <row r="86" spans="1:148" ht="15.75">
      <c r="A86" s="558" t="s">
        <v>82</v>
      </c>
      <c r="B86" s="1493">
        <v>43218</v>
      </c>
      <c r="C86" s="558" t="s">
        <v>77</v>
      </c>
      <c r="D86" s="924"/>
      <c r="E86" s="1494">
        <v>326.19775739041796</v>
      </c>
      <c r="F86" s="1495">
        <v>0</v>
      </c>
      <c r="G86" s="1495">
        <v>0</v>
      </c>
      <c r="H86" s="1495">
        <v>0</v>
      </c>
      <c r="I86" s="1495">
        <v>0</v>
      </c>
      <c r="J86" s="1495">
        <v>0</v>
      </c>
      <c r="K86" s="1495">
        <v>0</v>
      </c>
      <c r="L86" s="1495">
        <v>0</v>
      </c>
      <c r="M86" s="1495">
        <v>0</v>
      </c>
      <c r="N86" s="1495">
        <v>0</v>
      </c>
      <c r="O86" s="1495">
        <v>0</v>
      </c>
      <c r="P86" s="1495">
        <v>0</v>
      </c>
      <c r="Q86" s="921">
        <v>0</v>
      </c>
      <c r="R86" s="921">
        <v>0</v>
      </c>
      <c r="S86" s="921">
        <v>0</v>
      </c>
      <c r="T86" s="921">
        <v>0</v>
      </c>
      <c r="U86" s="1492">
        <f t="shared" ref="U86:U110" si="8">SUM(E86:T86)</f>
        <v>326.19775739041796</v>
      </c>
      <c r="V86" s="470">
        <v>1</v>
      </c>
      <c r="W86" s="264"/>
      <c r="X86" s="264"/>
      <c r="Y86" s="264"/>
      <c r="Z86" s="264"/>
      <c r="AA86" s="264"/>
      <c r="AB86" s="264"/>
      <c r="AC86" s="264"/>
      <c r="AD86" s="264"/>
      <c r="AE86" s="264"/>
      <c r="AO86" s="264"/>
      <c r="AP86" s="264"/>
      <c r="AQ86" s="264"/>
      <c r="AR86" s="264"/>
      <c r="AS86" s="264"/>
      <c r="AT86" s="264"/>
      <c r="AU86" s="264"/>
      <c r="AV86" s="264"/>
      <c r="AW86" s="264"/>
      <c r="AX86" s="264"/>
      <c r="AY86" s="264"/>
      <c r="AZ86" s="264"/>
      <c r="BA86" s="264"/>
      <c r="BB86" s="264"/>
      <c r="BC86" s="264"/>
      <c r="BD86" s="264"/>
      <c r="BE86" s="264"/>
      <c r="BF86" s="264"/>
      <c r="BG86" s="264"/>
      <c r="BH86" s="264"/>
      <c r="BI86" s="264"/>
      <c r="BJ86" s="264"/>
      <c r="BK86" s="264"/>
      <c r="BL86" s="264"/>
      <c r="BM86" s="264"/>
      <c r="BN86" s="264"/>
      <c r="BO86" s="264"/>
      <c r="BP86" s="264"/>
      <c r="BQ86" s="264"/>
      <c r="BR86" s="264"/>
      <c r="BS86" s="264"/>
      <c r="BT86" s="264"/>
      <c r="BU86" s="264"/>
      <c r="BV86" s="264"/>
      <c r="BW86" s="264"/>
      <c r="BX86" s="264"/>
      <c r="BY86" s="264"/>
      <c r="BZ86" s="264"/>
      <c r="CA86" s="264"/>
      <c r="CB86" s="264"/>
      <c r="CC86" s="264"/>
      <c r="CD86" s="264"/>
      <c r="CE86" s="264"/>
      <c r="CF86" s="264"/>
      <c r="CG86" s="264"/>
      <c r="CH86" s="264"/>
      <c r="CI86" s="264"/>
      <c r="CJ86" s="264"/>
      <c r="CK86" s="264"/>
      <c r="CL86" s="264"/>
      <c r="CM86" s="264"/>
      <c r="CN86" s="264"/>
      <c r="CO86" s="264"/>
      <c r="CP86" s="264"/>
      <c r="CQ86" s="264"/>
      <c r="CR86" s="264"/>
      <c r="CS86" s="264"/>
      <c r="CT86" s="264"/>
      <c r="CU86" s="264"/>
      <c r="CV86" s="264"/>
      <c r="CW86" s="264"/>
      <c r="CX86" s="264"/>
      <c r="CY86" s="264"/>
      <c r="CZ86" s="264"/>
      <c r="DA86" s="264"/>
      <c r="DB86" s="264"/>
      <c r="DC86" s="264"/>
      <c r="DD86" s="264"/>
      <c r="DE86" s="264"/>
      <c r="DF86" s="264"/>
      <c r="DG86" s="264"/>
      <c r="DH86" s="264"/>
      <c r="DI86" s="264"/>
      <c r="DJ86" s="264"/>
      <c r="DK86" s="264"/>
      <c r="DL86" s="264"/>
      <c r="DM86" s="264"/>
      <c r="DN86" s="264"/>
      <c r="DO86" s="264"/>
      <c r="DP86" s="264"/>
      <c r="DQ86" s="264"/>
      <c r="DR86" s="264"/>
      <c r="DS86" s="264"/>
      <c r="DT86" s="264"/>
      <c r="DU86" s="264"/>
      <c r="DV86" s="264"/>
      <c r="DW86" s="264"/>
      <c r="DX86" s="264"/>
      <c r="DY86" s="264"/>
      <c r="DZ86" s="264"/>
      <c r="EA86" s="264"/>
      <c r="EB86" s="264"/>
      <c r="EC86" s="264"/>
      <c r="ED86" s="264"/>
      <c r="EE86" s="264"/>
      <c r="EF86" s="264"/>
      <c r="EG86" s="264"/>
      <c r="EH86" s="264"/>
      <c r="EI86" s="264"/>
      <c r="EJ86" s="264"/>
      <c r="EK86" s="264"/>
      <c r="EL86" s="264"/>
      <c r="EM86" s="264"/>
      <c r="EN86" s="264"/>
      <c r="EO86" s="264"/>
      <c r="EP86" s="264"/>
      <c r="EQ86" s="264"/>
      <c r="ER86" s="264"/>
    </row>
    <row r="87" spans="1:148" ht="15.75">
      <c r="A87" s="1498" t="s">
        <v>82</v>
      </c>
      <c r="B87" s="1493">
        <v>43336</v>
      </c>
      <c r="C87" s="1498" t="s">
        <v>77</v>
      </c>
      <c r="D87" s="924"/>
      <c r="E87" s="1494">
        <v>0</v>
      </c>
      <c r="F87" s="1495">
        <v>0</v>
      </c>
      <c r="G87" s="1495">
        <v>0</v>
      </c>
      <c r="H87" s="1495">
        <v>0</v>
      </c>
      <c r="I87" s="1495">
        <v>0</v>
      </c>
      <c r="J87" s="1495">
        <v>0</v>
      </c>
      <c r="K87" s="1495">
        <v>0</v>
      </c>
      <c r="L87" s="1495">
        <v>0</v>
      </c>
      <c r="M87" s="1495">
        <v>0</v>
      </c>
      <c r="N87" s="1495">
        <v>0</v>
      </c>
      <c r="O87" s="1495">
        <v>0</v>
      </c>
      <c r="P87" s="1495">
        <v>0</v>
      </c>
      <c r="Q87" s="1499">
        <v>0</v>
      </c>
      <c r="R87" s="1499">
        <v>0</v>
      </c>
      <c r="S87" s="1499">
        <v>0</v>
      </c>
      <c r="T87" s="1499">
        <v>0</v>
      </c>
      <c r="U87" s="1492">
        <f t="shared" si="8"/>
        <v>0</v>
      </c>
      <c r="V87" s="470">
        <f>V86+1</f>
        <v>2</v>
      </c>
      <c r="W87" s="264"/>
      <c r="X87" s="264"/>
      <c r="Y87" s="264"/>
      <c r="Z87" s="264"/>
      <c r="AA87" s="264"/>
      <c r="AB87" s="264"/>
      <c r="AC87" s="264"/>
      <c r="AD87" s="264"/>
      <c r="AE87" s="264"/>
      <c r="AO87" s="264"/>
      <c r="AP87" s="264"/>
      <c r="AQ87" s="264"/>
      <c r="AR87" s="264"/>
      <c r="AS87" s="264"/>
      <c r="AT87" s="264"/>
      <c r="AU87" s="264"/>
      <c r="AV87" s="264"/>
      <c r="AW87" s="264"/>
      <c r="AX87" s="264"/>
      <c r="AY87" s="264"/>
      <c r="AZ87" s="264"/>
      <c r="BA87" s="264"/>
      <c r="BB87" s="264"/>
      <c r="BC87" s="264"/>
      <c r="BD87" s="264"/>
      <c r="BE87" s="264"/>
      <c r="BF87" s="264"/>
      <c r="BG87" s="264"/>
      <c r="BH87" s="264"/>
      <c r="BI87" s="264"/>
      <c r="BJ87" s="264"/>
      <c r="BK87" s="264"/>
      <c r="BL87" s="264"/>
      <c r="BM87" s="264"/>
      <c r="BN87" s="264"/>
      <c r="BO87" s="264"/>
      <c r="BP87" s="264"/>
      <c r="BQ87" s="264"/>
      <c r="BR87" s="264"/>
      <c r="BS87" s="264"/>
      <c r="BT87" s="264"/>
      <c r="BU87" s="264"/>
      <c r="BV87" s="264"/>
      <c r="BW87" s="264"/>
      <c r="BX87" s="264"/>
      <c r="BY87" s="264"/>
      <c r="BZ87" s="264"/>
      <c r="CA87" s="264"/>
      <c r="CB87" s="264"/>
      <c r="CC87" s="264"/>
      <c r="CD87" s="264"/>
      <c r="CE87" s="264"/>
      <c r="CF87" s="264"/>
      <c r="CG87" s="264"/>
      <c r="CH87" s="264"/>
      <c r="CI87" s="264"/>
      <c r="CJ87" s="264"/>
      <c r="CK87" s="264"/>
      <c r="CL87" s="264"/>
      <c r="CM87" s="264"/>
      <c r="CN87" s="264"/>
      <c r="CO87" s="264"/>
      <c r="CP87" s="264"/>
      <c r="CQ87" s="264"/>
      <c r="CR87" s="264"/>
      <c r="CS87" s="264"/>
      <c r="CT87" s="264"/>
      <c r="CU87" s="264"/>
      <c r="CV87" s="264"/>
      <c r="CW87" s="264"/>
      <c r="CX87" s="264"/>
      <c r="CY87" s="264"/>
      <c r="CZ87" s="264"/>
      <c r="DA87" s="264"/>
      <c r="DB87" s="264"/>
      <c r="DC87" s="264"/>
      <c r="DD87" s="264"/>
      <c r="DE87" s="264"/>
      <c r="DF87" s="264"/>
      <c r="DG87" s="264"/>
      <c r="DH87" s="264"/>
      <c r="DI87" s="264"/>
      <c r="DJ87" s="264"/>
      <c r="DK87" s="264"/>
      <c r="DL87" s="264"/>
      <c r="DM87" s="264"/>
      <c r="DN87" s="264"/>
      <c r="DO87" s="264"/>
      <c r="DP87" s="264"/>
      <c r="DQ87" s="264"/>
      <c r="DR87" s="264"/>
      <c r="DS87" s="264"/>
      <c r="DT87" s="264"/>
      <c r="DU87" s="264"/>
      <c r="DV87" s="264"/>
      <c r="DW87" s="264"/>
      <c r="DX87" s="264"/>
      <c r="DY87" s="264"/>
      <c r="DZ87" s="264"/>
      <c r="EA87" s="264"/>
      <c r="EB87" s="264"/>
      <c r="EC87" s="264"/>
      <c r="ED87" s="264"/>
      <c r="EE87" s="264"/>
      <c r="EF87" s="264"/>
      <c r="EG87" s="264"/>
      <c r="EH87" s="264"/>
      <c r="EI87" s="264"/>
      <c r="EJ87" s="264"/>
      <c r="EK87" s="264"/>
      <c r="EL87" s="264"/>
      <c r="EM87" s="264"/>
      <c r="EN87" s="264"/>
      <c r="EO87" s="264"/>
      <c r="EP87" s="264"/>
      <c r="EQ87" s="264"/>
      <c r="ER87" s="264"/>
    </row>
    <row r="88" spans="1:148" ht="15.75">
      <c r="A88" s="66" t="s">
        <v>86</v>
      </c>
      <c r="B88" s="1493">
        <v>43196</v>
      </c>
      <c r="C88" s="558" t="s">
        <v>77</v>
      </c>
      <c r="D88" s="924"/>
      <c r="E88" s="1494">
        <v>1080.5300713557594</v>
      </c>
      <c r="F88" s="1495">
        <v>0</v>
      </c>
      <c r="G88" s="1495">
        <v>0</v>
      </c>
      <c r="H88" s="1495">
        <v>0</v>
      </c>
      <c r="I88" s="1495">
        <v>0</v>
      </c>
      <c r="J88" s="1495">
        <v>0</v>
      </c>
      <c r="K88" s="1495">
        <v>326.19775739041796</v>
      </c>
      <c r="L88" s="1495">
        <v>0</v>
      </c>
      <c r="M88" s="1495">
        <v>0</v>
      </c>
      <c r="N88" s="1495">
        <v>0</v>
      </c>
      <c r="O88" s="1495">
        <v>0</v>
      </c>
      <c r="P88" s="1495">
        <v>0</v>
      </c>
      <c r="Q88" s="921">
        <v>0</v>
      </c>
      <c r="R88" s="921">
        <v>0</v>
      </c>
      <c r="S88" s="921">
        <v>0</v>
      </c>
      <c r="T88" s="921">
        <v>0</v>
      </c>
      <c r="U88" s="1492">
        <f t="shared" si="8"/>
        <v>1406.7278287461775</v>
      </c>
      <c r="V88" s="470">
        <f t="shared" ref="V88:V110" si="9">V87+1</f>
        <v>3</v>
      </c>
      <c r="W88" s="264"/>
      <c r="X88" s="264"/>
      <c r="Y88" s="264"/>
      <c r="Z88" s="264"/>
      <c r="AA88" s="264"/>
      <c r="AB88" s="264"/>
      <c r="AC88" s="264"/>
      <c r="AD88" s="264"/>
      <c r="AE88" s="264"/>
      <c r="AO88" s="264"/>
      <c r="AP88" s="264"/>
      <c r="AQ88" s="264"/>
      <c r="AR88" s="264"/>
      <c r="AS88" s="264"/>
      <c r="AT88" s="264"/>
      <c r="AU88" s="264"/>
      <c r="AV88" s="264"/>
      <c r="AW88" s="264"/>
      <c r="AX88" s="264"/>
      <c r="AY88" s="264"/>
      <c r="AZ88" s="264"/>
      <c r="BA88" s="264"/>
      <c r="BB88" s="264"/>
      <c r="BC88" s="264"/>
      <c r="BD88" s="264"/>
      <c r="BE88" s="264"/>
      <c r="BF88" s="264"/>
      <c r="BG88" s="264"/>
      <c r="BH88" s="264"/>
      <c r="BI88" s="264"/>
      <c r="BJ88" s="264"/>
      <c r="BK88" s="264"/>
      <c r="BL88" s="264"/>
      <c r="BM88" s="264"/>
      <c r="BN88" s="264"/>
      <c r="BO88" s="264"/>
      <c r="BP88" s="264"/>
      <c r="BQ88" s="264"/>
      <c r="BR88" s="264"/>
      <c r="BS88" s="264"/>
      <c r="BT88" s="264"/>
      <c r="BU88" s="264"/>
      <c r="BV88" s="264"/>
      <c r="BW88" s="264"/>
      <c r="BX88" s="264"/>
      <c r="BY88" s="264"/>
      <c r="BZ88" s="264"/>
      <c r="CA88" s="264"/>
      <c r="CB88" s="264"/>
      <c r="CC88" s="264"/>
      <c r="CD88" s="264"/>
      <c r="CE88" s="264"/>
      <c r="CF88" s="264"/>
      <c r="CG88" s="264"/>
      <c r="CH88" s="264"/>
      <c r="CI88" s="264"/>
      <c r="CJ88" s="264"/>
      <c r="CK88" s="264"/>
      <c r="CL88" s="264"/>
      <c r="CM88" s="264"/>
      <c r="CN88" s="264"/>
      <c r="CO88" s="264"/>
      <c r="CP88" s="264"/>
      <c r="CQ88" s="264"/>
      <c r="CR88" s="264"/>
      <c r="CS88" s="264"/>
      <c r="CT88" s="264"/>
      <c r="CU88" s="264"/>
      <c r="CV88" s="264"/>
      <c r="CW88" s="264"/>
      <c r="CX88" s="264"/>
      <c r="CY88" s="264"/>
      <c r="CZ88" s="264"/>
      <c r="DA88" s="264"/>
      <c r="DB88" s="264"/>
      <c r="DC88" s="264"/>
      <c r="DD88" s="264"/>
      <c r="DE88" s="264"/>
      <c r="DF88" s="264"/>
      <c r="DG88" s="264"/>
      <c r="DH88" s="264"/>
      <c r="DI88" s="264"/>
      <c r="DJ88" s="264"/>
      <c r="DK88" s="264"/>
      <c r="DL88" s="264"/>
      <c r="DM88" s="264"/>
      <c r="DN88" s="264"/>
      <c r="DO88" s="264"/>
      <c r="DP88" s="264"/>
      <c r="DQ88" s="264"/>
      <c r="DR88" s="264"/>
      <c r="DS88" s="264"/>
      <c r="DT88" s="264"/>
      <c r="DU88" s="264"/>
      <c r="DV88" s="264"/>
      <c r="DW88" s="264"/>
      <c r="DX88" s="264"/>
      <c r="DY88" s="264"/>
      <c r="DZ88" s="264"/>
      <c r="EA88" s="264"/>
      <c r="EB88" s="264"/>
      <c r="EC88" s="264"/>
      <c r="ED88" s="264"/>
      <c r="EE88" s="264"/>
      <c r="EF88" s="264"/>
      <c r="EG88" s="264"/>
      <c r="EH88" s="264"/>
      <c r="EI88" s="264"/>
      <c r="EJ88" s="264"/>
      <c r="EK88" s="264"/>
      <c r="EL88" s="264"/>
      <c r="EM88" s="264"/>
      <c r="EN88" s="264"/>
      <c r="EO88" s="264"/>
      <c r="EP88" s="264"/>
      <c r="EQ88" s="264"/>
      <c r="ER88" s="264"/>
    </row>
    <row r="89" spans="1:148" ht="15.75">
      <c r="A89" s="66" t="s">
        <v>73</v>
      </c>
      <c r="B89" s="1493">
        <v>43147</v>
      </c>
      <c r="C89" s="66" t="s">
        <v>77</v>
      </c>
      <c r="D89" s="924"/>
      <c r="E89" s="1494">
        <v>285.42303771661574</v>
      </c>
      <c r="F89" s="1495">
        <v>26034.658511722733</v>
      </c>
      <c r="G89" s="1495">
        <v>30.581039755351682</v>
      </c>
      <c r="H89" s="1495">
        <v>0</v>
      </c>
      <c r="I89" s="1495">
        <v>0</v>
      </c>
      <c r="J89" s="1495">
        <v>0</v>
      </c>
      <c r="K89" s="1495">
        <v>30.581039755351682</v>
      </c>
      <c r="L89" s="1495">
        <v>0</v>
      </c>
      <c r="M89" s="1495">
        <v>0</v>
      </c>
      <c r="N89" s="1495">
        <v>0</v>
      </c>
      <c r="O89" s="1495">
        <v>0</v>
      </c>
      <c r="P89" s="1495">
        <v>0</v>
      </c>
      <c r="Q89" s="1499">
        <v>0</v>
      </c>
      <c r="R89" s="1499">
        <v>0</v>
      </c>
      <c r="S89" s="1499">
        <v>0</v>
      </c>
      <c r="T89" s="1499">
        <v>0</v>
      </c>
      <c r="U89" s="1492">
        <f t="shared" si="8"/>
        <v>26381.243628950051</v>
      </c>
      <c r="V89" s="470">
        <f t="shared" si="9"/>
        <v>4</v>
      </c>
      <c r="W89" s="264"/>
      <c r="X89" s="264"/>
      <c r="Y89" s="264"/>
      <c r="Z89" s="264"/>
      <c r="AA89" s="264"/>
      <c r="AB89" s="264"/>
      <c r="AC89" s="264"/>
      <c r="AD89" s="264"/>
      <c r="AE89" s="264"/>
      <c r="AO89" s="264"/>
      <c r="AP89" s="264"/>
      <c r="AQ89" s="264"/>
      <c r="AR89" s="264"/>
      <c r="AS89" s="264"/>
      <c r="AT89" s="264"/>
      <c r="AU89" s="264"/>
      <c r="AV89" s="264"/>
      <c r="AW89" s="264"/>
      <c r="AX89" s="264"/>
      <c r="AY89" s="264"/>
      <c r="AZ89" s="264"/>
      <c r="BA89" s="264"/>
      <c r="BB89" s="264"/>
      <c r="BC89" s="264"/>
      <c r="BD89" s="264"/>
      <c r="BE89" s="264"/>
      <c r="BF89" s="264"/>
      <c r="BG89" s="264"/>
      <c r="BH89" s="264"/>
      <c r="BI89" s="264"/>
      <c r="BJ89" s="264"/>
      <c r="BK89" s="264"/>
      <c r="BL89" s="264"/>
      <c r="BM89" s="264"/>
      <c r="BN89" s="264"/>
      <c r="BO89" s="264"/>
      <c r="BP89" s="264"/>
      <c r="BQ89" s="264"/>
      <c r="BR89" s="264"/>
      <c r="BS89" s="264"/>
      <c r="BT89" s="264"/>
      <c r="BU89" s="264"/>
      <c r="BV89" s="264"/>
      <c r="BW89" s="264"/>
      <c r="BX89" s="264"/>
      <c r="BY89" s="264"/>
      <c r="BZ89" s="264"/>
      <c r="CA89" s="264"/>
      <c r="CB89" s="264"/>
      <c r="CC89" s="264"/>
      <c r="CD89" s="264"/>
      <c r="CE89" s="264"/>
      <c r="CF89" s="264"/>
      <c r="CG89" s="264"/>
      <c r="CH89" s="264"/>
      <c r="CI89" s="264"/>
      <c r="CJ89" s="264"/>
      <c r="CK89" s="264"/>
      <c r="CL89" s="264"/>
      <c r="CM89" s="264"/>
      <c r="CN89" s="264"/>
      <c r="CO89" s="264"/>
      <c r="CP89" s="264"/>
      <c r="CQ89" s="264"/>
      <c r="CR89" s="264"/>
      <c r="CS89" s="264"/>
      <c r="CT89" s="264"/>
      <c r="CU89" s="264"/>
      <c r="CV89" s="264"/>
      <c r="CW89" s="264"/>
      <c r="CX89" s="264"/>
      <c r="CY89" s="264"/>
      <c r="CZ89" s="264"/>
      <c r="DA89" s="264"/>
      <c r="DB89" s="264"/>
      <c r="DC89" s="264"/>
      <c r="DD89" s="264"/>
      <c r="DE89" s="264"/>
      <c r="DF89" s="264"/>
      <c r="DG89" s="264"/>
      <c r="DH89" s="264"/>
      <c r="DI89" s="264"/>
      <c r="DJ89" s="264"/>
      <c r="DK89" s="264"/>
      <c r="DL89" s="264"/>
      <c r="DM89" s="264"/>
      <c r="DN89" s="264"/>
      <c r="DO89" s="264"/>
      <c r="DP89" s="264"/>
      <c r="DQ89" s="264"/>
      <c r="DR89" s="264"/>
      <c r="DS89" s="264"/>
      <c r="DT89" s="264"/>
      <c r="DU89" s="264"/>
      <c r="DV89" s="264"/>
      <c r="DW89" s="264"/>
      <c r="DX89" s="264"/>
      <c r="DY89" s="264"/>
      <c r="DZ89" s="264"/>
      <c r="EA89" s="264"/>
      <c r="EB89" s="264"/>
      <c r="EC89" s="264"/>
      <c r="ED89" s="264"/>
      <c r="EE89" s="264"/>
      <c r="EF89" s="264"/>
      <c r="EG89" s="264"/>
      <c r="EH89" s="264"/>
      <c r="EI89" s="264"/>
      <c r="EJ89" s="264"/>
      <c r="EK89" s="264"/>
      <c r="EL89" s="264"/>
      <c r="EM89" s="264"/>
      <c r="EN89" s="264"/>
      <c r="EO89" s="264"/>
      <c r="EP89" s="264"/>
      <c r="EQ89" s="264"/>
      <c r="ER89" s="264"/>
    </row>
    <row r="90" spans="1:148" ht="15.75">
      <c r="A90" s="558" t="s">
        <v>73</v>
      </c>
      <c r="B90" s="1493">
        <v>43392</v>
      </c>
      <c r="C90" s="558" t="s">
        <v>77</v>
      </c>
      <c r="D90" s="924"/>
      <c r="E90" s="1494">
        <v>122.32415902140673</v>
      </c>
      <c r="F90" s="1495">
        <v>10.193679918450561</v>
      </c>
      <c r="G90" s="1495">
        <v>4179.4087665647303</v>
      </c>
      <c r="H90" s="1495">
        <v>0</v>
      </c>
      <c r="I90" s="1495">
        <v>0</v>
      </c>
      <c r="J90" s="1495">
        <v>0</v>
      </c>
      <c r="K90" s="1495">
        <v>10.193679918450561</v>
      </c>
      <c r="L90" s="1495">
        <v>0</v>
      </c>
      <c r="M90" s="1495">
        <v>0</v>
      </c>
      <c r="N90" s="1495">
        <v>20.387359836901123</v>
      </c>
      <c r="O90" s="1495">
        <v>0</v>
      </c>
      <c r="P90" s="1495">
        <v>0</v>
      </c>
      <c r="Q90" s="921">
        <v>0</v>
      </c>
      <c r="R90" s="921">
        <v>0</v>
      </c>
      <c r="S90" s="921">
        <v>0</v>
      </c>
      <c r="T90" s="921">
        <v>0</v>
      </c>
      <c r="U90" s="1492">
        <f t="shared" si="8"/>
        <v>4342.5076452599387</v>
      </c>
      <c r="V90" s="470">
        <f t="shared" si="9"/>
        <v>5</v>
      </c>
      <c r="W90" s="264"/>
      <c r="X90" s="264"/>
      <c r="Y90" s="264"/>
      <c r="Z90" s="264"/>
      <c r="AA90" s="264"/>
      <c r="AB90" s="264"/>
      <c r="AC90" s="264"/>
      <c r="AD90" s="264"/>
      <c r="AE90" s="264"/>
      <c r="AO90" s="264"/>
      <c r="AP90" s="264"/>
      <c r="AQ90" s="264"/>
      <c r="AR90" s="264"/>
      <c r="AS90" s="264"/>
      <c r="AT90" s="264"/>
      <c r="AU90" s="264"/>
      <c r="AV90" s="264"/>
      <c r="AW90" s="264"/>
      <c r="AX90" s="264"/>
      <c r="AY90" s="264"/>
      <c r="AZ90" s="264"/>
      <c r="BA90" s="264"/>
      <c r="BB90" s="264"/>
      <c r="BC90" s="264"/>
      <c r="BD90" s="264"/>
      <c r="BE90" s="264"/>
      <c r="BF90" s="264"/>
      <c r="BG90" s="264"/>
      <c r="BH90" s="264"/>
      <c r="BI90" s="264"/>
      <c r="BJ90" s="264"/>
      <c r="BK90" s="264"/>
      <c r="BL90" s="264"/>
      <c r="BM90" s="264"/>
      <c r="BN90" s="264"/>
      <c r="BO90" s="264"/>
      <c r="BP90" s="264"/>
      <c r="BQ90" s="264"/>
      <c r="BR90" s="264"/>
      <c r="BS90" s="264"/>
      <c r="BT90" s="264"/>
      <c r="BU90" s="264"/>
      <c r="BV90" s="264"/>
      <c r="BW90" s="264"/>
      <c r="BX90" s="264"/>
      <c r="BY90" s="264"/>
      <c r="BZ90" s="264"/>
      <c r="CA90" s="264"/>
      <c r="CB90" s="264"/>
      <c r="CC90" s="264"/>
      <c r="CD90" s="264"/>
      <c r="CE90" s="264"/>
      <c r="CF90" s="264"/>
      <c r="CG90" s="264"/>
      <c r="CH90" s="264"/>
      <c r="CI90" s="264"/>
      <c r="CJ90" s="264"/>
      <c r="CK90" s="264"/>
      <c r="CL90" s="264"/>
      <c r="CM90" s="264"/>
      <c r="CN90" s="264"/>
      <c r="CO90" s="264"/>
      <c r="CP90" s="264"/>
      <c r="CQ90" s="264"/>
      <c r="CR90" s="264"/>
      <c r="CS90" s="264"/>
      <c r="CT90" s="264"/>
      <c r="CU90" s="264"/>
      <c r="CV90" s="264"/>
      <c r="CW90" s="264"/>
      <c r="CX90" s="264"/>
      <c r="CY90" s="264"/>
      <c r="CZ90" s="264"/>
      <c r="DA90" s="264"/>
      <c r="DB90" s="264"/>
      <c r="DC90" s="264"/>
      <c r="DD90" s="264"/>
      <c r="DE90" s="264"/>
      <c r="DF90" s="264"/>
      <c r="DG90" s="264"/>
      <c r="DH90" s="264"/>
      <c r="DI90" s="264"/>
      <c r="DJ90" s="264"/>
      <c r="DK90" s="264"/>
      <c r="DL90" s="264"/>
      <c r="DM90" s="264"/>
      <c r="DN90" s="264"/>
      <c r="DO90" s="264"/>
      <c r="DP90" s="264"/>
      <c r="DQ90" s="264"/>
      <c r="DR90" s="264"/>
      <c r="DS90" s="264"/>
      <c r="DT90" s="264"/>
      <c r="DU90" s="264"/>
      <c r="DV90" s="264"/>
      <c r="DW90" s="264"/>
      <c r="DX90" s="264"/>
      <c r="DY90" s="264"/>
      <c r="DZ90" s="264"/>
      <c r="EA90" s="264"/>
      <c r="EB90" s="264"/>
      <c r="EC90" s="264"/>
      <c r="ED90" s="264"/>
      <c r="EE90" s="264"/>
      <c r="EF90" s="264"/>
      <c r="EG90" s="264"/>
      <c r="EH90" s="264"/>
      <c r="EI90" s="264"/>
      <c r="EJ90" s="264"/>
      <c r="EK90" s="264"/>
      <c r="EL90" s="264"/>
      <c r="EM90" s="264"/>
      <c r="EN90" s="264"/>
      <c r="EO90" s="264"/>
      <c r="EP90" s="264"/>
      <c r="EQ90" s="264"/>
      <c r="ER90" s="264"/>
    </row>
    <row r="91" spans="1:148" ht="15.75">
      <c r="A91" s="1498" t="s">
        <v>207</v>
      </c>
      <c r="B91" s="1504">
        <v>43336</v>
      </c>
      <c r="C91" s="1498" t="s">
        <v>77</v>
      </c>
      <c r="D91" s="924"/>
      <c r="E91" s="1494">
        <v>203.87359836901123</v>
      </c>
      <c r="F91" s="1495">
        <v>0</v>
      </c>
      <c r="G91" s="1495">
        <v>0</v>
      </c>
      <c r="H91" s="1495">
        <v>10.193679918450561</v>
      </c>
      <c r="I91" s="1495">
        <v>0</v>
      </c>
      <c r="J91" s="1495">
        <v>0</v>
      </c>
      <c r="K91" s="1495">
        <v>0</v>
      </c>
      <c r="L91" s="1495">
        <v>0</v>
      </c>
      <c r="M91" s="1495">
        <v>0</v>
      </c>
      <c r="N91" s="1495">
        <v>30.581039755351682</v>
      </c>
      <c r="O91" s="1495">
        <v>0</v>
      </c>
      <c r="P91" s="1495">
        <v>0</v>
      </c>
      <c r="Q91" s="1499">
        <v>0</v>
      </c>
      <c r="R91" s="1499">
        <v>0</v>
      </c>
      <c r="S91" s="1499">
        <v>0</v>
      </c>
      <c r="T91" s="1499">
        <v>0</v>
      </c>
      <c r="U91" s="1492">
        <f t="shared" si="8"/>
        <v>244.64831804281346</v>
      </c>
      <c r="V91" s="470">
        <f t="shared" si="9"/>
        <v>6</v>
      </c>
      <c r="W91" s="264"/>
      <c r="X91" s="264"/>
      <c r="Y91" s="264"/>
      <c r="Z91" s="264"/>
      <c r="AA91" s="264"/>
      <c r="AB91" s="264"/>
      <c r="AC91" s="264"/>
      <c r="AD91" s="264"/>
      <c r="AE91" s="264"/>
      <c r="AO91" s="264"/>
      <c r="AP91" s="264"/>
      <c r="AQ91" s="264"/>
      <c r="AR91" s="264"/>
      <c r="AS91" s="264"/>
      <c r="AT91" s="264"/>
      <c r="AU91" s="264"/>
      <c r="AV91" s="264"/>
      <c r="AW91" s="264"/>
      <c r="AX91" s="264"/>
      <c r="AY91" s="264"/>
      <c r="AZ91" s="264"/>
      <c r="BA91" s="264"/>
      <c r="BB91" s="264"/>
      <c r="BC91" s="264"/>
      <c r="BD91" s="264"/>
      <c r="BE91" s="264"/>
      <c r="BF91" s="264"/>
      <c r="BG91" s="264"/>
      <c r="BH91" s="264"/>
      <c r="BI91" s="264"/>
      <c r="BJ91" s="264"/>
      <c r="BK91" s="264"/>
      <c r="BL91" s="264"/>
      <c r="BM91" s="264"/>
      <c r="BN91" s="264"/>
      <c r="BO91" s="264"/>
      <c r="BP91" s="264"/>
      <c r="BQ91" s="264"/>
      <c r="BR91" s="264"/>
      <c r="BS91" s="264"/>
      <c r="BT91" s="264"/>
      <c r="BU91" s="264"/>
      <c r="BV91" s="264"/>
      <c r="BW91" s="264"/>
      <c r="BX91" s="264"/>
      <c r="BY91" s="264"/>
      <c r="BZ91" s="264"/>
      <c r="CA91" s="264"/>
      <c r="CB91" s="264"/>
      <c r="CC91" s="264"/>
      <c r="CD91" s="264"/>
      <c r="CE91" s="264"/>
      <c r="CF91" s="264"/>
      <c r="CG91" s="264"/>
      <c r="CH91" s="264"/>
      <c r="CI91" s="264"/>
      <c r="CJ91" s="264"/>
      <c r="CK91" s="264"/>
      <c r="CL91" s="264"/>
      <c r="CM91" s="264"/>
      <c r="CN91" s="264"/>
      <c r="CO91" s="264"/>
      <c r="CP91" s="264"/>
      <c r="CQ91" s="264"/>
      <c r="CR91" s="264"/>
      <c r="CS91" s="264"/>
      <c r="CT91" s="264"/>
      <c r="CU91" s="264"/>
      <c r="CV91" s="264"/>
      <c r="CW91" s="264"/>
      <c r="CX91" s="264"/>
      <c r="CY91" s="264"/>
      <c r="CZ91" s="264"/>
      <c r="DA91" s="264"/>
      <c r="DB91" s="264"/>
      <c r="DC91" s="264"/>
      <c r="DD91" s="264"/>
      <c r="DE91" s="264"/>
      <c r="DF91" s="264"/>
      <c r="DG91" s="264"/>
      <c r="DH91" s="264"/>
      <c r="DI91" s="264"/>
      <c r="DJ91" s="264"/>
      <c r="DK91" s="264"/>
      <c r="DL91" s="264"/>
      <c r="DM91" s="264"/>
      <c r="DN91" s="264"/>
      <c r="DO91" s="264"/>
      <c r="DP91" s="264"/>
      <c r="DQ91" s="264"/>
      <c r="DR91" s="264"/>
      <c r="DS91" s="264"/>
      <c r="DT91" s="264"/>
      <c r="DU91" s="264"/>
      <c r="DV91" s="264"/>
      <c r="DW91" s="264"/>
      <c r="DX91" s="264"/>
      <c r="DY91" s="264"/>
      <c r="DZ91" s="264"/>
      <c r="EA91" s="264"/>
      <c r="EB91" s="264"/>
      <c r="EC91" s="264"/>
      <c r="ED91" s="264"/>
      <c r="EE91" s="264"/>
      <c r="EF91" s="264"/>
      <c r="EG91" s="264"/>
      <c r="EH91" s="264"/>
      <c r="EI91" s="264"/>
      <c r="EJ91" s="264"/>
      <c r="EK91" s="264"/>
      <c r="EL91" s="264"/>
      <c r="EM91" s="264"/>
      <c r="EN91" s="264"/>
      <c r="EO91" s="264"/>
      <c r="EP91" s="264"/>
      <c r="EQ91" s="264"/>
      <c r="ER91" s="264"/>
    </row>
    <row r="92" spans="1:148" ht="15.75">
      <c r="A92" s="1498" t="s">
        <v>96</v>
      </c>
      <c r="B92" s="1493">
        <v>43464</v>
      </c>
      <c r="C92" s="1498" t="s">
        <v>77</v>
      </c>
      <c r="D92" s="924"/>
      <c r="E92" s="1494">
        <v>316.00407747196738</v>
      </c>
      <c r="F92" s="1495">
        <v>2069.3170234454637</v>
      </c>
      <c r="G92" s="1495">
        <v>0</v>
      </c>
      <c r="H92" s="1495">
        <v>0</v>
      </c>
      <c r="I92" s="1495">
        <v>0</v>
      </c>
      <c r="J92" s="1495">
        <v>0</v>
      </c>
      <c r="K92" s="1495">
        <v>0</v>
      </c>
      <c r="L92" s="1495">
        <v>40.774719673802245</v>
      </c>
      <c r="M92" s="1495">
        <v>0</v>
      </c>
      <c r="N92" s="1495">
        <v>0</v>
      </c>
      <c r="O92" s="1495">
        <v>0</v>
      </c>
      <c r="P92" s="1495">
        <v>0</v>
      </c>
      <c r="Q92" s="1495">
        <v>0</v>
      </c>
      <c r="R92" s="1495">
        <v>0</v>
      </c>
      <c r="S92" s="1495">
        <v>0</v>
      </c>
      <c r="T92" s="1495">
        <v>0</v>
      </c>
      <c r="U92" s="1492">
        <f t="shared" si="8"/>
        <v>2426.0958205912334</v>
      </c>
      <c r="V92" s="470">
        <f t="shared" si="9"/>
        <v>7</v>
      </c>
      <c r="W92" s="264"/>
      <c r="X92" s="264"/>
      <c r="Y92" s="264"/>
      <c r="Z92" s="264"/>
      <c r="AA92" s="264"/>
      <c r="AB92" s="264"/>
      <c r="AC92" s="264"/>
      <c r="AD92" s="264"/>
      <c r="AE92" s="264"/>
      <c r="AO92" s="264"/>
      <c r="AP92" s="264"/>
      <c r="AQ92" s="264"/>
      <c r="AR92" s="264"/>
      <c r="AS92" s="264"/>
      <c r="AT92" s="264"/>
      <c r="AU92" s="264"/>
      <c r="AV92" s="264"/>
      <c r="AW92" s="264"/>
      <c r="AX92" s="264"/>
      <c r="AY92" s="264"/>
      <c r="AZ92" s="264"/>
      <c r="BA92" s="264"/>
      <c r="BB92" s="264"/>
      <c r="BC92" s="264"/>
      <c r="BD92" s="264"/>
      <c r="BE92" s="264"/>
      <c r="BF92" s="264"/>
      <c r="BG92" s="264"/>
      <c r="BH92" s="264"/>
      <c r="BI92" s="264"/>
      <c r="BJ92" s="264"/>
      <c r="BK92" s="264"/>
      <c r="BL92" s="264"/>
      <c r="BM92" s="264"/>
      <c r="BN92" s="264"/>
      <c r="BO92" s="264"/>
      <c r="BP92" s="264"/>
      <c r="BQ92" s="264"/>
      <c r="BR92" s="264"/>
      <c r="BS92" s="264"/>
      <c r="BT92" s="264"/>
      <c r="BU92" s="264"/>
      <c r="BV92" s="264"/>
      <c r="BW92" s="264"/>
      <c r="BX92" s="264"/>
      <c r="BY92" s="264"/>
      <c r="BZ92" s="264"/>
      <c r="CA92" s="264"/>
      <c r="CB92" s="264"/>
      <c r="CC92" s="264"/>
      <c r="CD92" s="264"/>
      <c r="CE92" s="264"/>
      <c r="CF92" s="264"/>
      <c r="CG92" s="264"/>
      <c r="CH92" s="264"/>
      <c r="CI92" s="264"/>
      <c r="CJ92" s="264"/>
      <c r="CK92" s="264"/>
      <c r="CL92" s="264"/>
      <c r="CM92" s="264"/>
      <c r="CN92" s="264"/>
      <c r="CO92" s="264"/>
      <c r="CP92" s="264"/>
      <c r="CQ92" s="264"/>
      <c r="CR92" s="264"/>
      <c r="CS92" s="264"/>
      <c r="CT92" s="264"/>
      <c r="CU92" s="264"/>
      <c r="CV92" s="264"/>
      <c r="CW92" s="264"/>
      <c r="CX92" s="264"/>
      <c r="CY92" s="264"/>
      <c r="CZ92" s="264"/>
      <c r="DA92" s="264"/>
      <c r="DB92" s="264"/>
      <c r="DC92" s="264"/>
      <c r="DD92" s="264"/>
      <c r="DE92" s="264"/>
      <c r="DF92" s="264"/>
      <c r="DG92" s="264"/>
      <c r="DH92" s="264"/>
      <c r="DI92" s="264"/>
      <c r="DJ92" s="264"/>
      <c r="DK92" s="264"/>
      <c r="DL92" s="264"/>
      <c r="DM92" s="264"/>
      <c r="DN92" s="264"/>
      <c r="DO92" s="264"/>
      <c r="DP92" s="264"/>
      <c r="DQ92" s="264"/>
      <c r="DR92" s="264"/>
      <c r="DS92" s="264"/>
      <c r="DT92" s="264"/>
      <c r="DU92" s="264"/>
      <c r="DV92" s="264"/>
      <c r="DW92" s="264"/>
      <c r="DX92" s="264"/>
      <c r="DY92" s="264"/>
      <c r="DZ92" s="264"/>
      <c r="EA92" s="264"/>
      <c r="EB92" s="264"/>
      <c r="EC92" s="264"/>
      <c r="ED92" s="264"/>
      <c r="EE92" s="264"/>
      <c r="EF92" s="264"/>
      <c r="EG92" s="264"/>
      <c r="EH92" s="264"/>
      <c r="EI92" s="264"/>
      <c r="EJ92" s="264"/>
      <c r="EK92" s="264"/>
      <c r="EL92" s="264"/>
      <c r="EM92" s="264"/>
      <c r="EN92" s="264"/>
      <c r="EO92" s="264"/>
      <c r="EP92" s="264"/>
      <c r="EQ92" s="264"/>
      <c r="ER92" s="264"/>
    </row>
    <row r="93" spans="1:148" ht="15.75">
      <c r="A93" s="1498" t="s">
        <v>118</v>
      </c>
      <c r="B93" s="1493">
        <v>43464</v>
      </c>
      <c r="C93" s="1498" t="s">
        <v>208</v>
      </c>
      <c r="D93" s="924"/>
      <c r="E93" s="1494">
        <v>10.193679918450561</v>
      </c>
      <c r="F93" s="1495">
        <v>0</v>
      </c>
      <c r="G93" s="1495">
        <v>0</v>
      </c>
      <c r="H93" s="1495">
        <v>0</v>
      </c>
      <c r="I93" s="1495">
        <v>0</v>
      </c>
      <c r="J93" s="1495">
        <v>0</v>
      </c>
      <c r="K93" s="1495">
        <v>0</v>
      </c>
      <c r="L93" s="1495">
        <v>285.42303771661574</v>
      </c>
      <c r="M93" s="1495">
        <v>0</v>
      </c>
      <c r="N93" s="1495">
        <v>0</v>
      </c>
      <c r="O93" s="1495">
        <v>0</v>
      </c>
      <c r="P93" s="1495">
        <v>20.387359836901123</v>
      </c>
      <c r="Q93" s="1499">
        <v>0</v>
      </c>
      <c r="R93" s="1499">
        <v>0</v>
      </c>
      <c r="S93" s="1499">
        <v>0</v>
      </c>
      <c r="T93" s="1499">
        <v>0</v>
      </c>
      <c r="U93" s="1492">
        <f t="shared" si="8"/>
        <v>316.00407747196743</v>
      </c>
      <c r="V93" s="470">
        <f t="shared" si="9"/>
        <v>8</v>
      </c>
      <c r="W93" s="264"/>
      <c r="X93" s="264"/>
      <c r="Y93" s="264"/>
      <c r="Z93" s="264"/>
      <c r="AA93" s="264"/>
      <c r="AB93" s="264"/>
      <c r="AC93" s="264"/>
      <c r="AD93" s="264"/>
      <c r="AE93" s="264"/>
      <c r="AO93" s="264"/>
      <c r="AP93" s="264"/>
      <c r="AQ93" s="264"/>
      <c r="AR93" s="264"/>
      <c r="AS93" s="264"/>
      <c r="AT93" s="264"/>
      <c r="AU93" s="264"/>
      <c r="AV93" s="264"/>
      <c r="AW93" s="264"/>
      <c r="AX93" s="264"/>
      <c r="AY93" s="264"/>
      <c r="AZ93" s="264"/>
      <c r="BA93" s="264"/>
      <c r="BB93" s="264"/>
      <c r="BC93" s="264"/>
      <c r="BD93" s="264"/>
      <c r="BE93" s="264"/>
      <c r="BF93" s="264"/>
      <c r="BG93" s="264"/>
      <c r="BH93" s="264"/>
      <c r="BI93" s="264"/>
      <c r="BJ93" s="264"/>
      <c r="BK93" s="264"/>
      <c r="BL93" s="264"/>
      <c r="BM93" s="264"/>
      <c r="BN93" s="264"/>
      <c r="BO93" s="264"/>
      <c r="BP93" s="264"/>
      <c r="BQ93" s="264"/>
      <c r="BR93" s="264"/>
      <c r="BS93" s="264"/>
      <c r="BT93" s="264"/>
      <c r="BU93" s="264"/>
      <c r="BV93" s="264"/>
      <c r="BW93" s="264"/>
      <c r="BX93" s="264"/>
      <c r="BY93" s="264"/>
      <c r="BZ93" s="264"/>
      <c r="CA93" s="264"/>
      <c r="CB93" s="264"/>
      <c r="CC93" s="264"/>
      <c r="CD93" s="264"/>
      <c r="CE93" s="264"/>
      <c r="CF93" s="264"/>
      <c r="CG93" s="264"/>
      <c r="CH93" s="264"/>
      <c r="CI93" s="264"/>
      <c r="CJ93" s="264"/>
      <c r="CK93" s="264"/>
      <c r="CL93" s="264"/>
      <c r="CM93" s="264"/>
      <c r="CN93" s="264"/>
      <c r="CO93" s="264"/>
      <c r="CP93" s="264"/>
      <c r="CQ93" s="264"/>
      <c r="CR93" s="264"/>
      <c r="CS93" s="264"/>
      <c r="CT93" s="264"/>
      <c r="CU93" s="264"/>
      <c r="CV93" s="264"/>
      <c r="CW93" s="264"/>
      <c r="CX93" s="264"/>
      <c r="CY93" s="264"/>
      <c r="CZ93" s="264"/>
      <c r="DA93" s="264"/>
      <c r="DB93" s="264"/>
      <c r="DC93" s="264"/>
      <c r="DD93" s="264"/>
      <c r="DE93" s="264"/>
      <c r="DF93" s="264"/>
      <c r="DG93" s="264"/>
      <c r="DH93" s="264"/>
      <c r="DI93" s="264"/>
      <c r="DJ93" s="264"/>
      <c r="DK93" s="264"/>
      <c r="DL93" s="264"/>
      <c r="DM93" s="264"/>
      <c r="DN93" s="264"/>
      <c r="DO93" s="264"/>
      <c r="DP93" s="264"/>
      <c r="DQ93" s="264"/>
      <c r="DR93" s="264"/>
      <c r="DS93" s="264"/>
      <c r="DT93" s="264"/>
      <c r="DU93" s="264"/>
      <c r="DV93" s="264"/>
      <c r="DW93" s="264"/>
      <c r="DX93" s="264"/>
      <c r="DY93" s="264"/>
      <c r="DZ93" s="264"/>
      <c r="EA93" s="264"/>
      <c r="EB93" s="264"/>
      <c r="EC93" s="264"/>
      <c r="ED93" s="264"/>
      <c r="EE93" s="264"/>
      <c r="EF93" s="264"/>
      <c r="EG93" s="264"/>
      <c r="EH93" s="264"/>
      <c r="EI93" s="264"/>
      <c r="EJ93" s="264"/>
      <c r="EK93" s="264"/>
      <c r="EL93" s="264"/>
      <c r="EM93" s="264"/>
      <c r="EN93" s="264"/>
      <c r="EO93" s="264"/>
      <c r="EP93" s="264"/>
      <c r="EQ93" s="264"/>
      <c r="ER93" s="264"/>
    </row>
    <row r="94" spans="1:148" ht="15.75">
      <c r="A94" s="558" t="s">
        <v>89</v>
      </c>
      <c r="B94" s="559">
        <v>43178</v>
      </c>
      <c r="C94" s="558" t="s">
        <v>77</v>
      </c>
      <c r="D94" s="924"/>
      <c r="E94" s="1494">
        <v>336.39143730886855</v>
      </c>
      <c r="F94" s="1495">
        <v>30.581039755351682</v>
      </c>
      <c r="G94" s="1495">
        <v>0</v>
      </c>
      <c r="H94" s="1495">
        <v>71.355759429153935</v>
      </c>
      <c r="I94" s="1495">
        <v>0</v>
      </c>
      <c r="J94" s="1495">
        <v>0</v>
      </c>
      <c r="K94" s="1495">
        <v>0</v>
      </c>
      <c r="L94" s="1495">
        <v>0</v>
      </c>
      <c r="M94" s="1495">
        <v>0</v>
      </c>
      <c r="N94" s="1495">
        <v>0</v>
      </c>
      <c r="O94" s="1495">
        <v>0</v>
      </c>
      <c r="P94" s="1495">
        <v>0</v>
      </c>
      <c r="Q94" s="921">
        <v>0</v>
      </c>
      <c r="R94" s="921">
        <v>0</v>
      </c>
      <c r="S94" s="921">
        <v>0</v>
      </c>
      <c r="T94" s="921">
        <v>0</v>
      </c>
      <c r="U94" s="1492">
        <f t="shared" si="8"/>
        <v>438.32823649337416</v>
      </c>
      <c r="V94" s="470">
        <f t="shared" si="9"/>
        <v>9</v>
      </c>
      <c r="W94" s="264"/>
      <c r="X94" s="264"/>
      <c r="Y94" s="264"/>
      <c r="Z94" s="264"/>
      <c r="AA94" s="264"/>
      <c r="AB94" s="264"/>
      <c r="AC94" s="264"/>
      <c r="AD94" s="264"/>
      <c r="AE94" s="264"/>
      <c r="AO94" s="264"/>
      <c r="AP94" s="264"/>
      <c r="AQ94" s="264"/>
      <c r="AR94" s="264"/>
      <c r="AS94" s="264"/>
      <c r="AT94" s="264"/>
      <c r="AU94" s="264"/>
      <c r="AV94" s="264"/>
      <c r="AW94" s="264"/>
      <c r="AX94" s="264"/>
      <c r="AY94" s="264"/>
      <c r="AZ94" s="264"/>
      <c r="BA94" s="264"/>
      <c r="BB94" s="264"/>
      <c r="BC94" s="264"/>
      <c r="BD94" s="264"/>
      <c r="BE94" s="264"/>
      <c r="BF94" s="264"/>
      <c r="BG94" s="264"/>
      <c r="BH94" s="264"/>
      <c r="BI94" s="264"/>
      <c r="BJ94" s="264"/>
      <c r="BK94" s="264"/>
      <c r="BL94" s="264"/>
      <c r="BM94" s="264"/>
      <c r="BN94" s="264"/>
      <c r="BO94" s="264"/>
      <c r="BP94" s="264"/>
      <c r="BQ94" s="264"/>
      <c r="BR94" s="264"/>
      <c r="BS94" s="264"/>
      <c r="BT94" s="264"/>
      <c r="BU94" s="264"/>
      <c r="BV94" s="264"/>
      <c r="BW94" s="264"/>
      <c r="BX94" s="264"/>
      <c r="BY94" s="264"/>
      <c r="BZ94" s="264"/>
      <c r="CA94" s="264"/>
      <c r="CB94" s="264"/>
      <c r="CC94" s="264"/>
      <c r="CD94" s="264"/>
      <c r="CE94" s="264"/>
      <c r="CF94" s="264"/>
      <c r="CG94" s="264"/>
      <c r="CH94" s="264"/>
      <c r="CI94" s="264"/>
      <c r="CJ94" s="264"/>
      <c r="CK94" s="264"/>
      <c r="CL94" s="264"/>
      <c r="CM94" s="264"/>
      <c r="CN94" s="264"/>
      <c r="CO94" s="264"/>
      <c r="CP94" s="264"/>
      <c r="CQ94" s="264"/>
      <c r="CR94" s="264"/>
      <c r="CS94" s="264"/>
      <c r="CT94" s="264"/>
      <c r="CU94" s="264"/>
      <c r="CV94" s="264"/>
      <c r="CW94" s="264"/>
      <c r="CX94" s="264"/>
      <c r="CY94" s="264"/>
      <c r="CZ94" s="264"/>
      <c r="DA94" s="264"/>
      <c r="DB94" s="264"/>
      <c r="DC94" s="264"/>
      <c r="DD94" s="264"/>
      <c r="DE94" s="264"/>
      <c r="DF94" s="264"/>
      <c r="DG94" s="264"/>
      <c r="DH94" s="264"/>
      <c r="DI94" s="264"/>
      <c r="DJ94" s="264"/>
      <c r="DK94" s="264"/>
      <c r="DL94" s="264"/>
      <c r="DM94" s="264"/>
      <c r="DN94" s="264"/>
      <c r="DO94" s="264"/>
      <c r="DP94" s="264"/>
      <c r="DQ94" s="264"/>
      <c r="DR94" s="264"/>
      <c r="DS94" s="264"/>
      <c r="DT94" s="264"/>
      <c r="DU94" s="264"/>
      <c r="DV94" s="264"/>
      <c r="DW94" s="264"/>
      <c r="DX94" s="264"/>
      <c r="DY94" s="264"/>
      <c r="DZ94" s="264"/>
      <c r="EA94" s="264"/>
      <c r="EB94" s="264"/>
      <c r="EC94" s="264"/>
      <c r="ED94" s="264"/>
      <c r="EE94" s="264"/>
      <c r="EF94" s="264"/>
      <c r="EG94" s="264"/>
      <c r="EH94" s="264"/>
      <c r="EI94" s="264"/>
      <c r="EJ94" s="264"/>
      <c r="EK94" s="264"/>
      <c r="EL94" s="264"/>
      <c r="EM94" s="264"/>
      <c r="EN94" s="264"/>
      <c r="EO94" s="264"/>
      <c r="EP94" s="264"/>
      <c r="EQ94" s="264"/>
      <c r="ER94" s="264"/>
    </row>
    <row r="95" spans="1:148" ht="15.75">
      <c r="A95" s="558" t="s">
        <v>89</v>
      </c>
      <c r="B95" s="1493">
        <v>43217</v>
      </c>
      <c r="C95" s="558" t="s">
        <v>77</v>
      </c>
      <c r="D95" s="924"/>
      <c r="E95" s="1494">
        <v>183.48623853211009</v>
      </c>
      <c r="F95" s="1495">
        <v>10.193679918450561</v>
      </c>
      <c r="G95" s="1495">
        <v>0</v>
      </c>
      <c r="H95" s="1495">
        <v>10.193679918450561</v>
      </c>
      <c r="I95" s="1495">
        <v>0</v>
      </c>
      <c r="J95" s="1495">
        <v>0</v>
      </c>
      <c r="K95" s="1495">
        <v>20.387359836901123</v>
      </c>
      <c r="L95" s="1495">
        <v>0</v>
      </c>
      <c r="M95" s="1495">
        <v>0</v>
      </c>
      <c r="N95" s="1495">
        <v>0</v>
      </c>
      <c r="O95" s="1495">
        <v>0</v>
      </c>
      <c r="P95" s="1495">
        <v>0</v>
      </c>
      <c r="Q95" s="921">
        <v>0</v>
      </c>
      <c r="R95" s="921">
        <v>0</v>
      </c>
      <c r="S95" s="921">
        <v>0</v>
      </c>
      <c r="T95" s="921">
        <v>0</v>
      </c>
      <c r="U95" s="1492">
        <f t="shared" si="8"/>
        <v>224.26095820591232</v>
      </c>
      <c r="V95" s="470">
        <f t="shared" si="9"/>
        <v>10</v>
      </c>
      <c r="W95" s="264"/>
      <c r="X95" s="264"/>
      <c r="Y95" s="264"/>
      <c r="Z95" s="264"/>
      <c r="AA95" s="264"/>
      <c r="AB95" s="264"/>
      <c r="AC95" s="264"/>
      <c r="AD95" s="264"/>
      <c r="AE95" s="264"/>
      <c r="AO95" s="264"/>
      <c r="AP95" s="264"/>
      <c r="AQ95" s="264"/>
      <c r="AR95" s="264"/>
      <c r="AS95" s="264"/>
      <c r="AT95" s="264"/>
      <c r="AU95" s="264"/>
      <c r="AV95" s="264"/>
      <c r="AW95" s="264"/>
      <c r="AX95" s="264"/>
      <c r="AY95" s="264"/>
      <c r="AZ95" s="264"/>
      <c r="BA95" s="264"/>
      <c r="BB95" s="264"/>
      <c r="BC95" s="264"/>
      <c r="BD95" s="264"/>
      <c r="BE95" s="264"/>
      <c r="BF95" s="264"/>
      <c r="BG95" s="264"/>
      <c r="BH95" s="264"/>
      <c r="BI95" s="264"/>
      <c r="BJ95" s="264"/>
      <c r="BK95" s="264"/>
      <c r="BL95" s="264"/>
      <c r="BM95" s="264"/>
      <c r="BN95" s="264"/>
      <c r="BO95" s="264"/>
      <c r="BP95" s="264"/>
      <c r="BQ95" s="264"/>
      <c r="BR95" s="264"/>
      <c r="BS95" s="264"/>
      <c r="BT95" s="264"/>
      <c r="BU95" s="264"/>
      <c r="BV95" s="264"/>
      <c r="BW95" s="264"/>
      <c r="BX95" s="264"/>
      <c r="BY95" s="264"/>
      <c r="BZ95" s="264"/>
      <c r="CA95" s="264"/>
      <c r="CB95" s="264"/>
      <c r="CC95" s="264"/>
      <c r="CD95" s="264"/>
      <c r="CE95" s="264"/>
      <c r="CF95" s="264"/>
      <c r="CG95" s="264"/>
      <c r="CH95" s="264"/>
      <c r="CI95" s="264"/>
      <c r="CJ95" s="264"/>
      <c r="CK95" s="264"/>
      <c r="CL95" s="264"/>
      <c r="CM95" s="264"/>
      <c r="CN95" s="264"/>
      <c r="CO95" s="264"/>
      <c r="CP95" s="264"/>
      <c r="CQ95" s="264"/>
      <c r="CR95" s="264"/>
      <c r="CS95" s="264"/>
      <c r="CT95" s="264"/>
      <c r="CU95" s="264"/>
      <c r="CV95" s="264"/>
      <c r="CW95" s="264"/>
      <c r="CX95" s="264"/>
      <c r="CY95" s="264"/>
      <c r="CZ95" s="264"/>
      <c r="DA95" s="264"/>
      <c r="DB95" s="264"/>
      <c r="DC95" s="264"/>
      <c r="DD95" s="264"/>
      <c r="DE95" s="264"/>
      <c r="DF95" s="264"/>
      <c r="DG95" s="264"/>
      <c r="DH95" s="264"/>
      <c r="DI95" s="264"/>
      <c r="DJ95" s="264"/>
      <c r="DK95" s="264"/>
      <c r="DL95" s="264"/>
      <c r="DM95" s="264"/>
      <c r="DN95" s="264"/>
      <c r="DO95" s="264"/>
      <c r="DP95" s="264"/>
      <c r="DQ95" s="264"/>
      <c r="DR95" s="264"/>
      <c r="DS95" s="264"/>
      <c r="DT95" s="264"/>
      <c r="DU95" s="264"/>
      <c r="DV95" s="264"/>
      <c r="DW95" s="264"/>
      <c r="DX95" s="264"/>
      <c r="DY95" s="264"/>
      <c r="DZ95" s="264"/>
      <c r="EA95" s="264"/>
      <c r="EB95" s="264"/>
      <c r="EC95" s="264"/>
      <c r="ED95" s="264"/>
      <c r="EE95" s="264"/>
      <c r="EF95" s="264"/>
      <c r="EG95" s="264"/>
      <c r="EH95" s="264"/>
      <c r="EI95" s="264"/>
      <c r="EJ95" s="264"/>
      <c r="EK95" s="264"/>
      <c r="EL95" s="264"/>
      <c r="EM95" s="264"/>
      <c r="EN95" s="264"/>
      <c r="EO95" s="264"/>
      <c r="EP95" s="264"/>
      <c r="EQ95" s="264"/>
      <c r="ER95" s="264"/>
    </row>
    <row r="96" spans="1:148" ht="15.75">
      <c r="A96" s="1498" t="s">
        <v>89</v>
      </c>
      <c r="B96" s="1493">
        <v>43320</v>
      </c>
      <c r="C96" s="1498" t="s">
        <v>77</v>
      </c>
      <c r="D96" s="924"/>
      <c r="E96" s="1494">
        <v>1029.5616717635066</v>
      </c>
      <c r="F96" s="1495">
        <v>9704.3832823649336</v>
      </c>
      <c r="G96" s="1495">
        <v>10.193679918450561</v>
      </c>
      <c r="H96" s="1495">
        <v>0</v>
      </c>
      <c r="I96" s="1495">
        <v>0</v>
      </c>
      <c r="J96" s="1495">
        <v>0</v>
      </c>
      <c r="K96" s="1495">
        <v>0</v>
      </c>
      <c r="L96" s="1495">
        <v>0</v>
      </c>
      <c r="M96" s="1495">
        <v>0</v>
      </c>
      <c r="N96" s="1495">
        <v>10.193679918450561</v>
      </c>
      <c r="O96" s="1495">
        <v>0</v>
      </c>
      <c r="P96" s="1495">
        <v>0</v>
      </c>
      <c r="Q96" s="1499">
        <v>0</v>
      </c>
      <c r="R96" s="1499">
        <v>0</v>
      </c>
      <c r="S96" s="1499">
        <v>0</v>
      </c>
      <c r="T96" s="1499">
        <v>0</v>
      </c>
      <c r="U96" s="1492">
        <f t="shared" si="8"/>
        <v>10754.332313965344</v>
      </c>
      <c r="V96" s="470">
        <f t="shared" si="9"/>
        <v>11</v>
      </c>
      <c r="W96" s="264"/>
      <c r="X96" s="264"/>
      <c r="Y96" s="264"/>
      <c r="Z96" s="264"/>
      <c r="AA96" s="264"/>
      <c r="AB96" s="264"/>
      <c r="AC96" s="264"/>
      <c r="AD96" s="264"/>
      <c r="AE96" s="264"/>
      <c r="AO96" s="264"/>
      <c r="AP96" s="264"/>
      <c r="AQ96" s="264"/>
      <c r="AR96" s="264"/>
      <c r="AS96" s="264"/>
      <c r="AT96" s="264"/>
      <c r="AU96" s="264"/>
      <c r="AV96" s="264"/>
      <c r="AW96" s="264"/>
      <c r="AX96" s="264"/>
      <c r="AY96" s="264"/>
      <c r="AZ96" s="264"/>
      <c r="BA96" s="264"/>
      <c r="BB96" s="264"/>
      <c r="BC96" s="264"/>
      <c r="BD96" s="264"/>
      <c r="BE96" s="264"/>
      <c r="BF96" s="264"/>
      <c r="BG96" s="264"/>
      <c r="BH96" s="264"/>
      <c r="BI96" s="264"/>
      <c r="BJ96" s="264"/>
      <c r="BK96" s="264"/>
      <c r="BL96" s="264"/>
      <c r="BM96" s="264"/>
      <c r="BN96" s="264"/>
      <c r="BO96" s="264"/>
      <c r="BP96" s="264"/>
      <c r="BQ96" s="264"/>
      <c r="BR96" s="264"/>
      <c r="BS96" s="264"/>
      <c r="BT96" s="264"/>
      <c r="BU96" s="264"/>
      <c r="BV96" s="264"/>
      <c r="BW96" s="264"/>
      <c r="BX96" s="264"/>
      <c r="BY96" s="264"/>
      <c r="BZ96" s="264"/>
      <c r="CA96" s="264"/>
      <c r="CB96" s="264"/>
      <c r="CC96" s="264"/>
      <c r="CD96" s="264"/>
      <c r="CE96" s="264"/>
      <c r="CF96" s="264"/>
      <c r="CG96" s="264"/>
      <c r="CH96" s="264"/>
      <c r="CI96" s="264"/>
      <c r="CJ96" s="264"/>
      <c r="CK96" s="264"/>
      <c r="CL96" s="264"/>
      <c r="CM96" s="264"/>
      <c r="CN96" s="264"/>
      <c r="CO96" s="264"/>
      <c r="CP96" s="264"/>
      <c r="CQ96" s="264"/>
      <c r="CR96" s="264"/>
      <c r="CS96" s="264"/>
      <c r="CT96" s="264"/>
      <c r="CU96" s="264"/>
      <c r="CV96" s="264"/>
      <c r="CW96" s="264"/>
      <c r="CX96" s="264"/>
      <c r="CY96" s="264"/>
      <c r="CZ96" s="264"/>
      <c r="DA96" s="264"/>
      <c r="DB96" s="264"/>
      <c r="DC96" s="264"/>
      <c r="DD96" s="264"/>
      <c r="DE96" s="264"/>
      <c r="DF96" s="264"/>
      <c r="DG96" s="264"/>
      <c r="DH96" s="264"/>
      <c r="DI96" s="264"/>
      <c r="DJ96" s="264"/>
      <c r="DK96" s="264"/>
      <c r="DL96" s="264"/>
      <c r="DM96" s="264"/>
      <c r="DN96" s="264"/>
      <c r="DO96" s="264"/>
      <c r="DP96" s="264"/>
      <c r="DQ96" s="264"/>
      <c r="DR96" s="264"/>
      <c r="DS96" s="264"/>
      <c r="DT96" s="264"/>
      <c r="DU96" s="264"/>
      <c r="DV96" s="264"/>
      <c r="DW96" s="264"/>
      <c r="DX96" s="264"/>
      <c r="DY96" s="264"/>
      <c r="DZ96" s="264"/>
      <c r="EA96" s="264"/>
      <c r="EB96" s="264"/>
      <c r="EC96" s="264"/>
      <c r="ED96" s="264"/>
      <c r="EE96" s="264"/>
      <c r="EF96" s="264"/>
      <c r="EG96" s="264"/>
      <c r="EH96" s="264"/>
      <c r="EI96" s="264"/>
      <c r="EJ96" s="264"/>
      <c r="EK96" s="264"/>
      <c r="EL96" s="264"/>
      <c r="EM96" s="264"/>
      <c r="EN96" s="264"/>
      <c r="EO96" s="264"/>
      <c r="EP96" s="264"/>
      <c r="EQ96" s="264"/>
      <c r="ER96" s="264"/>
    </row>
    <row r="97" spans="1:148" ht="15.75">
      <c r="A97" s="1498" t="s">
        <v>89</v>
      </c>
      <c r="B97" s="1493">
        <v>43464</v>
      </c>
      <c r="C97" s="1498" t="s">
        <v>77</v>
      </c>
      <c r="D97" s="924"/>
      <c r="E97" s="1494">
        <v>305.81039755351685</v>
      </c>
      <c r="F97" s="1495">
        <v>265.03567787971457</v>
      </c>
      <c r="G97" s="1495">
        <v>0</v>
      </c>
      <c r="H97" s="1495">
        <v>0</v>
      </c>
      <c r="I97" s="1495">
        <v>0</v>
      </c>
      <c r="J97" s="1495">
        <v>0</v>
      </c>
      <c r="K97" s="1495">
        <v>0</v>
      </c>
      <c r="L97" s="1495">
        <v>40.774719673802245</v>
      </c>
      <c r="M97" s="1495">
        <v>0</v>
      </c>
      <c r="N97" s="1495">
        <v>0</v>
      </c>
      <c r="O97" s="1495">
        <v>0</v>
      </c>
      <c r="P97" s="1495">
        <v>0</v>
      </c>
      <c r="Q97" s="1499">
        <v>0</v>
      </c>
      <c r="R97" s="1499">
        <v>0</v>
      </c>
      <c r="S97" s="1499">
        <v>0</v>
      </c>
      <c r="T97" s="1499">
        <v>0</v>
      </c>
      <c r="U97" s="1492">
        <f t="shared" si="8"/>
        <v>611.62079510703359</v>
      </c>
      <c r="V97" s="470">
        <f t="shared" si="9"/>
        <v>12</v>
      </c>
      <c r="W97" s="264"/>
      <c r="X97" s="264"/>
      <c r="Y97" s="264"/>
      <c r="Z97" s="264"/>
      <c r="AA97" s="264"/>
      <c r="AB97" s="264"/>
      <c r="AC97" s="264"/>
      <c r="AD97" s="264"/>
      <c r="AE97" s="264"/>
      <c r="AO97" s="264"/>
      <c r="AP97" s="264"/>
      <c r="AQ97" s="264"/>
      <c r="AR97" s="264"/>
      <c r="AS97" s="264"/>
      <c r="AT97" s="264"/>
      <c r="AU97" s="264"/>
      <c r="AV97" s="264"/>
      <c r="AW97" s="264"/>
      <c r="AX97" s="264"/>
      <c r="AY97" s="264"/>
      <c r="AZ97" s="264"/>
      <c r="BA97" s="264"/>
      <c r="BB97" s="264"/>
      <c r="BC97" s="264"/>
      <c r="BD97" s="264"/>
      <c r="BE97" s="264"/>
      <c r="BF97" s="264"/>
      <c r="BG97" s="264"/>
      <c r="BH97" s="264"/>
      <c r="BI97" s="264"/>
      <c r="BJ97" s="264"/>
      <c r="BK97" s="264"/>
      <c r="BL97" s="264"/>
      <c r="BM97" s="264"/>
      <c r="BN97" s="264"/>
      <c r="BO97" s="264"/>
      <c r="BP97" s="264"/>
      <c r="BQ97" s="264"/>
      <c r="BR97" s="264"/>
      <c r="BS97" s="264"/>
      <c r="BT97" s="264"/>
      <c r="BU97" s="264"/>
      <c r="BV97" s="264"/>
      <c r="BW97" s="264"/>
      <c r="BX97" s="264"/>
      <c r="BY97" s="264"/>
      <c r="BZ97" s="264"/>
      <c r="CA97" s="264"/>
      <c r="CB97" s="264"/>
      <c r="CC97" s="264"/>
      <c r="CD97" s="264"/>
      <c r="CE97" s="264"/>
      <c r="CF97" s="264"/>
      <c r="CG97" s="264"/>
      <c r="CH97" s="264"/>
      <c r="CI97" s="264"/>
      <c r="CJ97" s="264"/>
      <c r="CK97" s="264"/>
      <c r="CL97" s="264"/>
      <c r="CM97" s="264"/>
      <c r="CN97" s="264"/>
      <c r="CO97" s="264"/>
      <c r="CP97" s="264"/>
      <c r="CQ97" s="264"/>
      <c r="CR97" s="264"/>
      <c r="CS97" s="264"/>
      <c r="CT97" s="264"/>
      <c r="CU97" s="264"/>
      <c r="CV97" s="264"/>
      <c r="CW97" s="264"/>
      <c r="CX97" s="264"/>
      <c r="CY97" s="264"/>
      <c r="CZ97" s="264"/>
      <c r="DA97" s="264"/>
      <c r="DB97" s="264"/>
      <c r="DC97" s="264"/>
      <c r="DD97" s="264"/>
      <c r="DE97" s="264"/>
      <c r="DF97" s="264"/>
      <c r="DG97" s="264"/>
      <c r="DH97" s="264"/>
      <c r="DI97" s="264"/>
      <c r="DJ97" s="264"/>
      <c r="DK97" s="264"/>
      <c r="DL97" s="264"/>
      <c r="DM97" s="264"/>
      <c r="DN97" s="264"/>
      <c r="DO97" s="264"/>
      <c r="DP97" s="264"/>
      <c r="DQ97" s="264"/>
      <c r="DR97" s="264"/>
      <c r="DS97" s="264"/>
      <c r="DT97" s="264"/>
      <c r="DU97" s="264"/>
      <c r="DV97" s="264"/>
      <c r="DW97" s="264"/>
      <c r="DX97" s="264"/>
      <c r="DY97" s="264"/>
      <c r="DZ97" s="264"/>
      <c r="EA97" s="264"/>
      <c r="EB97" s="264"/>
      <c r="EC97" s="264"/>
      <c r="ED97" s="264"/>
      <c r="EE97" s="264"/>
      <c r="EF97" s="264"/>
      <c r="EG97" s="264"/>
      <c r="EH97" s="264"/>
      <c r="EI97" s="264"/>
      <c r="EJ97" s="264"/>
      <c r="EK97" s="264"/>
      <c r="EL97" s="264"/>
      <c r="EM97" s="264"/>
      <c r="EN97" s="264"/>
      <c r="EO97" s="264"/>
      <c r="EP97" s="264"/>
      <c r="EQ97" s="264"/>
      <c r="ER97" s="264"/>
    </row>
    <row r="98" spans="1:148" ht="15.75">
      <c r="A98" s="558" t="s">
        <v>92</v>
      </c>
      <c r="B98" s="1493">
        <v>43217</v>
      </c>
      <c r="C98" s="558" t="s">
        <v>77</v>
      </c>
      <c r="D98" s="924"/>
      <c r="E98" s="1494">
        <v>173.29255861365954</v>
      </c>
      <c r="F98" s="1495">
        <v>40.774719673802245</v>
      </c>
      <c r="G98" s="1495">
        <v>10.193679918450561</v>
      </c>
      <c r="H98" s="1495">
        <v>30.581039755351682</v>
      </c>
      <c r="I98" s="1495">
        <v>0</v>
      </c>
      <c r="J98" s="1495">
        <v>0</v>
      </c>
      <c r="K98" s="1495">
        <v>61.162079510703364</v>
      </c>
      <c r="L98" s="1495">
        <v>0</v>
      </c>
      <c r="M98" s="1495">
        <v>0</v>
      </c>
      <c r="N98" s="1495">
        <v>0</v>
      </c>
      <c r="O98" s="1495">
        <v>0</v>
      </c>
      <c r="P98" s="1495">
        <v>0</v>
      </c>
      <c r="Q98" s="921">
        <v>0</v>
      </c>
      <c r="R98" s="921">
        <v>0</v>
      </c>
      <c r="S98" s="921">
        <v>0</v>
      </c>
      <c r="T98" s="921">
        <v>0</v>
      </c>
      <c r="U98" s="1492">
        <f t="shared" si="8"/>
        <v>316.00407747196743</v>
      </c>
      <c r="V98" s="470">
        <f t="shared" si="9"/>
        <v>13</v>
      </c>
      <c r="W98" s="264"/>
      <c r="X98" s="264"/>
      <c r="Y98" s="264"/>
      <c r="Z98" s="264"/>
      <c r="AA98" s="264"/>
      <c r="AB98" s="264"/>
      <c r="AC98" s="264"/>
      <c r="AD98" s="264"/>
      <c r="AE98" s="264"/>
      <c r="AO98" s="264"/>
      <c r="AP98" s="264"/>
      <c r="AQ98" s="264"/>
      <c r="AR98" s="264"/>
      <c r="AS98" s="264"/>
      <c r="AT98" s="264"/>
      <c r="AU98" s="264"/>
      <c r="AV98" s="264"/>
      <c r="AW98" s="264"/>
      <c r="AX98" s="264"/>
      <c r="AY98" s="264"/>
      <c r="AZ98" s="264"/>
      <c r="BA98" s="264"/>
      <c r="BB98" s="264"/>
      <c r="BC98" s="264"/>
      <c r="BD98" s="264"/>
      <c r="BE98" s="264"/>
      <c r="BF98" s="264"/>
      <c r="BG98" s="264"/>
      <c r="BH98" s="264"/>
      <c r="BI98" s="264"/>
      <c r="BJ98" s="264"/>
      <c r="BK98" s="264"/>
      <c r="BL98" s="264"/>
      <c r="BM98" s="264"/>
      <c r="BN98" s="264"/>
      <c r="BO98" s="264"/>
      <c r="BP98" s="264"/>
      <c r="BQ98" s="264"/>
      <c r="BR98" s="264"/>
      <c r="BS98" s="264"/>
      <c r="BT98" s="264"/>
      <c r="BU98" s="264"/>
      <c r="BV98" s="264"/>
      <c r="BW98" s="264"/>
      <c r="BX98" s="264"/>
      <c r="BY98" s="264"/>
      <c r="BZ98" s="264"/>
      <c r="CA98" s="264"/>
      <c r="CB98" s="264"/>
      <c r="CC98" s="264"/>
      <c r="CD98" s="264"/>
      <c r="CE98" s="264"/>
      <c r="CF98" s="264"/>
      <c r="CG98" s="264"/>
      <c r="CH98" s="264"/>
      <c r="CI98" s="264"/>
      <c r="CJ98" s="264"/>
      <c r="CK98" s="264"/>
      <c r="CL98" s="264"/>
      <c r="CM98" s="264"/>
      <c r="CN98" s="264"/>
      <c r="CO98" s="264"/>
      <c r="CP98" s="264"/>
      <c r="CQ98" s="264"/>
      <c r="CR98" s="264"/>
      <c r="CS98" s="264"/>
      <c r="CT98" s="264"/>
      <c r="CU98" s="264"/>
      <c r="CV98" s="264"/>
      <c r="CW98" s="264"/>
      <c r="CX98" s="264"/>
      <c r="CY98" s="264"/>
      <c r="CZ98" s="264"/>
      <c r="DA98" s="264"/>
      <c r="DB98" s="264"/>
      <c r="DC98" s="264"/>
      <c r="DD98" s="264"/>
      <c r="DE98" s="264"/>
      <c r="DF98" s="264"/>
      <c r="DG98" s="264"/>
      <c r="DH98" s="264"/>
      <c r="DI98" s="264"/>
      <c r="DJ98" s="264"/>
      <c r="DK98" s="264"/>
      <c r="DL98" s="264"/>
      <c r="DM98" s="264"/>
      <c r="DN98" s="264"/>
      <c r="DO98" s="264"/>
      <c r="DP98" s="264"/>
      <c r="DQ98" s="264"/>
      <c r="DR98" s="264"/>
      <c r="DS98" s="264"/>
      <c r="DT98" s="264"/>
      <c r="DU98" s="264"/>
      <c r="DV98" s="264"/>
      <c r="DW98" s="264"/>
      <c r="DX98" s="264"/>
      <c r="DY98" s="264"/>
      <c r="DZ98" s="264"/>
      <c r="EA98" s="264"/>
      <c r="EB98" s="264"/>
      <c r="EC98" s="264"/>
      <c r="ED98" s="264"/>
      <c r="EE98" s="264"/>
      <c r="EF98" s="264"/>
      <c r="EG98" s="264"/>
      <c r="EH98" s="264"/>
      <c r="EI98" s="264"/>
      <c r="EJ98" s="264"/>
      <c r="EK98" s="264"/>
      <c r="EL98" s="264"/>
      <c r="EM98" s="264"/>
      <c r="EN98" s="264"/>
      <c r="EO98" s="264"/>
      <c r="EP98" s="264"/>
      <c r="EQ98" s="264"/>
      <c r="ER98" s="264"/>
    </row>
    <row r="99" spans="1:148" ht="15.75">
      <c r="A99" s="1498" t="s">
        <v>92</v>
      </c>
      <c r="B99" s="1493">
        <v>43320</v>
      </c>
      <c r="C99" s="1498" t="s">
        <v>77</v>
      </c>
      <c r="D99" s="924"/>
      <c r="E99" s="1494">
        <v>40.774719673802245</v>
      </c>
      <c r="F99" s="1495">
        <v>3323.139653414883</v>
      </c>
      <c r="G99" s="1495">
        <v>0</v>
      </c>
      <c r="H99" s="1495">
        <v>0</v>
      </c>
      <c r="I99" s="1495">
        <v>0</v>
      </c>
      <c r="J99" s="1495">
        <v>0</v>
      </c>
      <c r="K99" s="1495">
        <v>30.581039755351682</v>
      </c>
      <c r="L99" s="1495">
        <v>0</v>
      </c>
      <c r="M99" s="1495">
        <v>0</v>
      </c>
      <c r="N99" s="1495">
        <v>0</v>
      </c>
      <c r="O99" s="1495">
        <v>0</v>
      </c>
      <c r="P99" s="1495">
        <v>0</v>
      </c>
      <c r="Q99" s="1499">
        <v>0</v>
      </c>
      <c r="R99" s="1499">
        <v>0</v>
      </c>
      <c r="S99" s="1499">
        <v>0</v>
      </c>
      <c r="T99" s="1499">
        <v>0</v>
      </c>
      <c r="U99" s="1492">
        <f t="shared" si="8"/>
        <v>3394.4954128440372</v>
      </c>
      <c r="V99" s="470">
        <f t="shared" si="9"/>
        <v>14</v>
      </c>
      <c r="W99" s="264"/>
      <c r="X99" s="264"/>
      <c r="Y99" s="264"/>
      <c r="Z99" s="264"/>
      <c r="AA99" s="264"/>
      <c r="AB99" s="264"/>
      <c r="AC99" s="264"/>
      <c r="AD99" s="264"/>
      <c r="AE99" s="264"/>
      <c r="AO99" s="264"/>
      <c r="AP99" s="264"/>
      <c r="AQ99" s="264"/>
      <c r="AR99" s="264"/>
      <c r="AS99" s="264"/>
      <c r="AT99" s="264"/>
      <c r="AU99" s="264"/>
      <c r="AV99" s="264"/>
      <c r="AW99" s="264"/>
      <c r="AX99" s="264"/>
      <c r="AY99" s="264"/>
      <c r="AZ99" s="264"/>
      <c r="BA99" s="264"/>
      <c r="BB99" s="264"/>
      <c r="BC99" s="264"/>
      <c r="BD99" s="264"/>
      <c r="BE99" s="264"/>
      <c r="BF99" s="264"/>
      <c r="BG99" s="264"/>
      <c r="BH99" s="264"/>
      <c r="BI99" s="264"/>
      <c r="BJ99" s="264"/>
      <c r="BK99" s="264"/>
      <c r="BL99" s="264"/>
      <c r="BM99" s="264"/>
      <c r="BN99" s="264"/>
      <c r="BO99" s="264"/>
      <c r="BP99" s="264"/>
      <c r="BQ99" s="264"/>
      <c r="BR99" s="264"/>
      <c r="BS99" s="264"/>
      <c r="BT99" s="264"/>
      <c r="BU99" s="264"/>
      <c r="BV99" s="264"/>
      <c r="BW99" s="264"/>
      <c r="BX99" s="264"/>
      <c r="BY99" s="264"/>
      <c r="BZ99" s="264"/>
      <c r="CA99" s="264"/>
      <c r="CB99" s="264"/>
      <c r="CC99" s="264"/>
      <c r="CD99" s="264"/>
      <c r="CE99" s="264"/>
      <c r="CF99" s="264"/>
      <c r="CG99" s="264"/>
      <c r="CH99" s="264"/>
      <c r="CI99" s="264"/>
      <c r="CJ99" s="264"/>
      <c r="CK99" s="264"/>
      <c r="CL99" s="264"/>
      <c r="CM99" s="264"/>
      <c r="CN99" s="264"/>
      <c r="CO99" s="264"/>
      <c r="CP99" s="264"/>
      <c r="CQ99" s="264"/>
      <c r="CR99" s="264"/>
      <c r="CS99" s="264"/>
      <c r="CT99" s="264"/>
      <c r="CU99" s="264"/>
      <c r="CV99" s="264"/>
      <c r="CW99" s="264"/>
      <c r="CX99" s="264"/>
      <c r="CY99" s="264"/>
      <c r="CZ99" s="264"/>
      <c r="DA99" s="264"/>
      <c r="DB99" s="264"/>
      <c r="DC99" s="264"/>
      <c r="DD99" s="264"/>
      <c r="DE99" s="264"/>
      <c r="DF99" s="264"/>
      <c r="DG99" s="264"/>
      <c r="DH99" s="264"/>
      <c r="DI99" s="264"/>
      <c r="DJ99" s="264"/>
      <c r="DK99" s="264"/>
      <c r="DL99" s="264"/>
      <c r="DM99" s="264"/>
      <c r="DN99" s="264"/>
      <c r="DO99" s="264"/>
      <c r="DP99" s="264"/>
      <c r="DQ99" s="264"/>
      <c r="DR99" s="264"/>
      <c r="DS99" s="264"/>
      <c r="DT99" s="264"/>
      <c r="DU99" s="264"/>
      <c r="DV99" s="264"/>
      <c r="DW99" s="264"/>
      <c r="DX99" s="264"/>
      <c r="DY99" s="264"/>
      <c r="DZ99" s="264"/>
      <c r="EA99" s="264"/>
      <c r="EB99" s="264"/>
      <c r="EC99" s="264"/>
      <c r="ED99" s="264"/>
      <c r="EE99" s="264"/>
      <c r="EF99" s="264"/>
      <c r="EG99" s="264"/>
      <c r="EH99" s="264"/>
      <c r="EI99" s="264"/>
      <c r="EJ99" s="264"/>
      <c r="EK99" s="264"/>
      <c r="EL99" s="264"/>
      <c r="EM99" s="264"/>
      <c r="EN99" s="264"/>
      <c r="EO99" s="264"/>
      <c r="EP99" s="264"/>
      <c r="EQ99" s="264"/>
      <c r="ER99" s="264"/>
    </row>
    <row r="100" spans="1:148" ht="15.75">
      <c r="A100" s="1498" t="s">
        <v>92</v>
      </c>
      <c r="B100" s="1493">
        <v>43464</v>
      </c>
      <c r="C100" s="1498" t="s">
        <v>77</v>
      </c>
      <c r="D100" s="924"/>
      <c r="E100" s="1494">
        <v>61.162079510703364</v>
      </c>
      <c r="F100" s="1495">
        <v>224.26095820591235</v>
      </c>
      <c r="G100" s="1495">
        <v>0</v>
      </c>
      <c r="H100" s="1495">
        <v>0</v>
      </c>
      <c r="I100" s="1495">
        <v>0</v>
      </c>
      <c r="J100" s="1495">
        <v>0</v>
      </c>
      <c r="K100" s="1495">
        <v>0</v>
      </c>
      <c r="L100" s="1495">
        <v>0</v>
      </c>
      <c r="M100" s="1495">
        <v>0</v>
      </c>
      <c r="N100" s="1495">
        <v>0</v>
      </c>
      <c r="O100" s="1495">
        <v>0</v>
      </c>
      <c r="P100" s="1495">
        <v>0</v>
      </c>
      <c r="Q100" s="1499">
        <v>0</v>
      </c>
      <c r="R100" s="1499">
        <v>0</v>
      </c>
      <c r="S100" s="1499">
        <v>0</v>
      </c>
      <c r="T100" s="1499">
        <v>0</v>
      </c>
      <c r="U100" s="1492">
        <f t="shared" si="8"/>
        <v>285.42303771661568</v>
      </c>
      <c r="V100" s="470">
        <f t="shared" si="9"/>
        <v>15</v>
      </c>
      <c r="W100" s="264"/>
      <c r="X100" s="264"/>
      <c r="Y100" s="264"/>
      <c r="Z100" s="264"/>
      <c r="AA100" s="264"/>
      <c r="AB100" s="264"/>
      <c r="AC100" s="264"/>
      <c r="AD100" s="264"/>
      <c r="AE100" s="264"/>
      <c r="AO100" s="264"/>
      <c r="AP100" s="264"/>
      <c r="AQ100" s="264"/>
      <c r="AR100" s="264"/>
      <c r="AS100" s="264"/>
      <c r="AT100" s="264"/>
      <c r="AU100" s="264"/>
      <c r="AV100" s="264"/>
      <c r="AW100" s="264"/>
      <c r="AX100" s="264"/>
      <c r="AY100" s="264"/>
      <c r="AZ100" s="264"/>
      <c r="BA100" s="264"/>
      <c r="BB100" s="264"/>
      <c r="BC100" s="264"/>
      <c r="BD100" s="264"/>
      <c r="BE100" s="264"/>
      <c r="BF100" s="264"/>
      <c r="BG100" s="264"/>
      <c r="BH100" s="264"/>
      <c r="BI100" s="264"/>
      <c r="BJ100" s="264"/>
      <c r="BK100" s="264"/>
      <c r="BL100" s="264"/>
      <c r="BM100" s="264"/>
      <c r="BN100" s="264"/>
      <c r="BO100" s="264"/>
      <c r="BP100" s="264"/>
      <c r="BQ100" s="264"/>
      <c r="BR100" s="264"/>
      <c r="BS100" s="264"/>
      <c r="BT100" s="264"/>
      <c r="BU100" s="264"/>
      <c r="BV100" s="264"/>
      <c r="BW100" s="264"/>
      <c r="BX100" s="264"/>
      <c r="BY100" s="264"/>
      <c r="BZ100" s="264"/>
      <c r="CA100" s="264"/>
      <c r="CB100" s="264"/>
      <c r="CC100" s="264"/>
      <c r="CD100" s="264"/>
      <c r="CE100" s="264"/>
      <c r="CF100" s="264"/>
      <c r="CG100" s="264"/>
      <c r="CH100" s="264"/>
      <c r="CI100" s="264"/>
      <c r="CJ100" s="264"/>
      <c r="CK100" s="264"/>
      <c r="CL100" s="264"/>
      <c r="CM100" s="264"/>
      <c r="CN100" s="264"/>
      <c r="CO100" s="264"/>
      <c r="CP100" s="264"/>
      <c r="CQ100" s="264"/>
      <c r="CR100" s="264"/>
      <c r="CS100" s="264"/>
      <c r="CT100" s="264"/>
      <c r="CU100" s="264"/>
      <c r="CV100" s="264"/>
      <c r="CW100" s="264"/>
      <c r="CX100" s="264"/>
      <c r="CY100" s="264"/>
      <c r="CZ100" s="264"/>
      <c r="DA100" s="264"/>
      <c r="DB100" s="264"/>
      <c r="DC100" s="264"/>
      <c r="DD100" s="264"/>
      <c r="DE100" s="264"/>
      <c r="DF100" s="264"/>
      <c r="DG100" s="264"/>
      <c r="DH100" s="264"/>
      <c r="DI100" s="264"/>
      <c r="DJ100" s="264"/>
      <c r="DK100" s="264"/>
      <c r="DL100" s="264"/>
      <c r="DM100" s="264"/>
      <c r="DN100" s="264"/>
      <c r="DO100" s="264"/>
      <c r="DP100" s="264"/>
      <c r="DQ100" s="264"/>
      <c r="DR100" s="264"/>
      <c r="DS100" s="264"/>
      <c r="DT100" s="264"/>
      <c r="DU100" s="264"/>
      <c r="DV100" s="264"/>
      <c r="DW100" s="264"/>
      <c r="DX100" s="264"/>
      <c r="DY100" s="264"/>
      <c r="DZ100" s="264"/>
      <c r="EA100" s="264"/>
      <c r="EB100" s="264"/>
      <c r="EC100" s="264"/>
      <c r="ED100" s="264"/>
      <c r="EE100" s="264"/>
      <c r="EF100" s="264"/>
      <c r="EG100" s="264"/>
      <c r="EH100" s="264"/>
      <c r="EI100" s="264"/>
      <c r="EJ100" s="264"/>
      <c r="EK100" s="264"/>
      <c r="EL100" s="264"/>
      <c r="EM100" s="264"/>
      <c r="EN100" s="264"/>
      <c r="EO100" s="264"/>
      <c r="EP100" s="264"/>
      <c r="EQ100" s="264"/>
      <c r="ER100" s="264"/>
    </row>
    <row r="101" spans="1:148" ht="15.75">
      <c r="A101" s="558" t="s">
        <v>121</v>
      </c>
      <c r="B101" s="559">
        <v>43178</v>
      </c>
      <c r="C101" s="558" t="s">
        <v>77</v>
      </c>
      <c r="D101" s="924"/>
      <c r="E101" s="1494">
        <v>61.162079510703364</v>
      </c>
      <c r="F101" s="1495">
        <v>0</v>
      </c>
      <c r="G101" s="1495">
        <v>0</v>
      </c>
      <c r="H101" s="1495">
        <v>0</v>
      </c>
      <c r="I101" s="1495">
        <v>0</v>
      </c>
      <c r="J101" s="1495">
        <v>0</v>
      </c>
      <c r="K101" s="1495">
        <v>0</v>
      </c>
      <c r="L101" s="1495">
        <v>0</v>
      </c>
      <c r="M101" s="1495">
        <v>0</v>
      </c>
      <c r="N101" s="1495">
        <v>0</v>
      </c>
      <c r="O101" s="1495">
        <v>0</v>
      </c>
      <c r="P101" s="1495">
        <v>0</v>
      </c>
      <c r="Q101" s="921">
        <v>0</v>
      </c>
      <c r="R101" s="921">
        <v>0</v>
      </c>
      <c r="S101" s="921">
        <v>0</v>
      </c>
      <c r="T101" s="921">
        <v>0</v>
      </c>
      <c r="U101" s="1492">
        <f t="shared" si="8"/>
        <v>61.162079510703364</v>
      </c>
      <c r="V101" s="470">
        <f t="shared" si="9"/>
        <v>16</v>
      </c>
      <c r="W101" s="264"/>
      <c r="X101" s="264"/>
      <c r="Y101" s="264"/>
      <c r="Z101" s="264"/>
      <c r="AA101" s="264"/>
      <c r="AB101" s="264"/>
      <c r="AC101" s="264"/>
      <c r="AD101" s="264"/>
      <c r="AE101" s="264"/>
      <c r="AO101" s="264"/>
      <c r="AP101" s="264"/>
      <c r="AQ101" s="264"/>
      <c r="AR101" s="264"/>
      <c r="AS101" s="264"/>
      <c r="AT101" s="264"/>
      <c r="AU101" s="264"/>
      <c r="AV101" s="264"/>
      <c r="AW101" s="264"/>
      <c r="AX101" s="264"/>
      <c r="AY101" s="264"/>
      <c r="AZ101" s="264"/>
      <c r="BA101" s="264"/>
      <c r="BB101" s="264"/>
      <c r="BC101" s="264"/>
      <c r="BD101" s="264"/>
      <c r="BE101" s="264"/>
      <c r="BF101" s="264"/>
      <c r="BG101" s="264"/>
      <c r="BH101" s="264"/>
      <c r="BI101" s="264"/>
      <c r="BJ101" s="264"/>
      <c r="BK101" s="264"/>
      <c r="BL101" s="264"/>
      <c r="BM101" s="264"/>
      <c r="BN101" s="264"/>
      <c r="BO101" s="264"/>
      <c r="BP101" s="264"/>
      <c r="BQ101" s="264"/>
      <c r="BR101" s="264"/>
      <c r="BS101" s="264"/>
      <c r="BT101" s="264"/>
      <c r="BU101" s="264"/>
      <c r="BV101" s="264"/>
      <c r="BW101" s="264"/>
      <c r="BX101" s="264"/>
      <c r="BY101" s="264"/>
      <c r="BZ101" s="264"/>
      <c r="CA101" s="264"/>
      <c r="CB101" s="264"/>
      <c r="CC101" s="264"/>
      <c r="CD101" s="264"/>
      <c r="CE101" s="264"/>
      <c r="CF101" s="264"/>
      <c r="CG101" s="264"/>
      <c r="CH101" s="264"/>
      <c r="CI101" s="264"/>
      <c r="CJ101" s="264"/>
      <c r="CK101" s="264"/>
      <c r="CL101" s="264"/>
      <c r="CM101" s="264"/>
      <c r="CN101" s="264"/>
      <c r="CO101" s="264"/>
      <c r="CP101" s="264"/>
      <c r="CQ101" s="264"/>
      <c r="CR101" s="264"/>
      <c r="CS101" s="264"/>
      <c r="CT101" s="264"/>
      <c r="CU101" s="264"/>
      <c r="CV101" s="264"/>
      <c r="CW101" s="264"/>
      <c r="CX101" s="264"/>
      <c r="CY101" s="264"/>
      <c r="CZ101" s="264"/>
      <c r="DA101" s="264"/>
      <c r="DB101" s="264"/>
      <c r="DC101" s="264"/>
      <c r="DD101" s="264"/>
      <c r="DE101" s="264"/>
      <c r="DF101" s="264"/>
      <c r="DG101" s="264"/>
      <c r="DH101" s="264"/>
      <c r="DI101" s="264"/>
      <c r="DJ101" s="264"/>
      <c r="DK101" s="264"/>
      <c r="DL101" s="264"/>
      <c r="DM101" s="264"/>
      <c r="DN101" s="264"/>
      <c r="DO101" s="264"/>
      <c r="DP101" s="264"/>
      <c r="DQ101" s="264"/>
      <c r="DR101" s="264"/>
      <c r="DS101" s="264"/>
      <c r="DT101" s="264"/>
      <c r="DU101" s="264"/>
      <c r="DV101" s="264"/>
      <c r="DW101" s="264"/>
      <c r="DX101" s="264"/>
      <c r="DY101" s="264"/>
      <c r="DZ101" s="264"/>
      <c r="EA101" s="264"/>
      <c r="EB101" s="264"/>
      <c r="EC101" s="264"/>
      <c r="ED101" s="264"/>
      <c r="EE101" s="264"/>
      <c r="EF101" s="264"/>
      <c r="EG101" s="264"/>
      <c r="EH101" s="264"/>
      <c r="EI101" s="264"/>
      <c r="EJ101" s="264"/>
      <c r="EK101" s="264"/>
      <c r="EL101" s="264"/>
      <c r="EM101" s="264"/>
      <c r="EN101" s="264"/>
      <c r="EO101" s="264"/>
      <c r="EP101" s="264"/>
      <c r="EQ101" s="264"/>
      <c r="ER101" s="264"/>
    </row>
    <row r="102" spans="1:148" ht="15.75">
      <c r="A102" s="66" t="s">
        <v>121</v>
      </c>
      <c r="B102" s="1493">
        <v>43371</v>
      </c>
      <c r="C102" s="66" t="s">
        <v>77</v>
      </c>
      <c r="D102" s="924"/>
      <c r="E102" s="1494">
        <v>642.20183486238534</v>
      </c>
      <c r="F102" s="1495">
        <v>0</v>
      </c>
      <c r="G102" s="1495">
        <v>50.968399592252808</v>
      </c>
      <c r="H102" s="1495">
        <v>0</v>
      </c>
      <c r="I102" s="1495">
        <v>0</v>
      </c>
      <c r="J102" s="1495">
        <v>20.387359836901123</v>
      </c>
      <c r="K102" s="1495">
        <v>10.193679918450561</v>
      </c>
      <c r="L102" s="1495">
        <v>0</v>
      </c>
      <c r="M102" s="1495">
        <v>0</v>
      </c>
      <c r="N102" s="1495">
        <v>0</v>
      </c>
      <c r="O102" s="1495">
        <v>0</v>
      </c>
      <c r="P102" s="1495">
        <v>0</v>
      </c>
      <c r="Q102" s="921">
        <v>0</v>
      </c>
      <c r="R102" s="921">
        <v>0</v>
      </c>
      <c r="S102" s="921">
        <v>0</v>
      </c>
      <c r="T102" s="921">
        <v>0</v>
      </c>
      <c r="U102" s="1492">
        <f t="shared" si="8"/>
        <v>723.7512742099899</v>
      </c>
      <c r="V102" s="470">
        <f t="shared" si="9"/>
        <v>17</v>
      </c>
      <c r="W102" s="264"/>
      <c r="X102" s="264"/>
      <c r="Y102" s="264"/>
      <c r="Z102" s="264"/>
      <c r="AA102" s="264"/>
      <c r="AB102" s="264"/>
      <c r="AC102" s="264"/>
      <c r="AD102" s="264"/>
      <c r="AE102" s="264"/>
      <c r="AO102" s="264"/>
      <c r="AP102" s="264"/>
      <c r="AQ102" s="264"/>
      <c r="AR102" s="264"/>
      <c r="AS102" s="264"/>
      <c r="AT102" s="264"/>
      <c r="AU102" s="264"/>
      <c r="AV102" s="264"/>
      <c r="AW102" s="264"/>
      <c r="AX102" s="264"/>
      <c r="AY102" s="264"/>
      <c r="AZ102" s="264"/>
      <c r="BA102" s="264"/>
      <c r="BB102" s="264"/>
      <c r="BC102" s="264"/>
      <c r="BD102" s="264"/>
      <c r="BE102" s="264"/>
      <c r="BF102" s="264"/>
      <c r="BG102" s="264"/>
      <c r="BH102" s="264"/>
      <c r="BI102" s="264"/>
      <c r="BJ102" s="264"/>
      <c r="BK102" s="264"/>
      <c r="BL102" s="264"/>
      <c r="BM102" s="264"/>
      <c r="BN102" s="264"/>
      <c r="BO102" s="264"/>
      <c r="BP102" s="264"/>
      <c r="BQ102" s="264"/>
      <c r="BR102" s="264"/>
      <c r="BS102" s="264"/>
      <c r="BT102" s="264"/>
      <c r="BU102" s="264"/>
      <c r="BV102" s="264"/>
      <c r="BW102" s="264"/>
      <c r="BX102" s="264"/>
      <c r="BY102" s="264"/>
      <c r="BZ102" s="264"/>
      <c r="CA102" s="264"/>
      <c r="CB102" s="264"/>
      <c r="CC102" s="264"/>
      <c r="CD102" s="264"/>
      <c r="CE102" s="264"/>
      <c r="CF102" s="264"/>
      <c r="CG102" s="264"/>
      <c r="CH102" s="264"/>
      <c r="CI102" s="264"/>
      <c r="CJ102" s="264"/>
      <c r="CK102" s="264"/>
      <c r="CL102" s="264"/>
      <c r="CM102" s="264"/>
      <c r="CN102" s="264"/>
      <c r="CO102" s="264"/>
      <c r="CP102" s="264"/>
      <c r="CQ102" s="264"/>
      <c r="CR102" s="264"/>
      <c r="CS102" s="264"/>
      <c r="CT102" s="264"/>
      <c r="CU102" s="264"/>
      <c r="CV102" s="264"/>
      <c r="CW102" s="264"/>
      <c r="CX102" s="264"/>
      <c r="CY102" s="264"/>
      <c r="CZ102" s="264"/>
      <c r="DA102" s="264"/>
      <c r="DB102" s="264"/>
      <c r="DC102" s="264"/>
      <c r="DD102" s="264"/>
      <c r="DE102" s="264"/>
      <c r="DF102" s="264"/>
      <c r="DG102" s="264"/>
      <c r="DH102" s="264"/>
      <c r="DI102" s="264"/>
      <c r="DJ102" s="264"/>
      <c r="DK102" s="264"/>
      <c r="DL102" s="264"/>
      <c r="DM102" s="264"/>
      <c r="DN102" s="264"/>
      <c r="DO102" s="264"/>
      <c r="DP102" s="264"/>
      <c r="DQ102" s="264"/>
      <c r="DR102" s="264"/>
      <c r="DS102" s="264"/>
      <c r="DT102" s="264"/>
      <c r="DU102" s="264"/>
      <c r="DV102" s="264"/>
      <c r="DW102" s="264"/>
      <c r="DX102" s="264"/>
      <c r="DY102" s="264"/>
      <c r="DZ102" s="264"/>
      <c r="EA102" s="264"/>
      <c r="EB102" s="264"/>
      <c r="EC102" s="264"/>
      <c r="ED102" s="264"/>
      <c r="EE102" s="264"/>
      <c r="EF102" s="264"/>
      <c r="EG102" s="264"/>
      <c r="EH102" s="264"/>
      <c r="EI102" s="264"/>
      <c r="EJ102" s="264"/>
      <c r="EK102" s="264"/>
      <c r="EL102" s="264"/>
      <c r="EM102" s="264"/>
      <c r="EN102" s="264"/>
      <c r="EO102" s="264"/>
      <c r="EP102" s="264"/>
      <c r="EQ102" s="264"/>
      <c r="ER102" s="264"/>
    </row>
    <row r="103" spans="1:148" ht="15.75">
      <c r="A103" s="1498" t="s">
        <v>121</v>
      </c>
      <c r="B103" s="1493">
        <v>43406</v>
      </c>
      <c r="C103" s="1498" t="s">
        <v>77</v>
      </c>
      <c r="D103" s="924"/>
      <c r="E103" s="1494">
        <v>10.193679918450561</v>
      </c>
      <c r="F103" s="1495">
        <v>1141.692150866463</v>
      </c>
      <c r="G103" s="1495">
        <v>0</v>
      </c>
      <c r="H103" s="1495">
        <v>0</v>
      </c>
      <c r="I103" s="1495">
        <v>0</v>
      </c>
      <c r="J103" s="1495">
        <v>0</v>
      </c>
      <c r="K103" s="1495">
        <v>0</v>
      </c>
      <c r="L103" s="1495">
        <v>122.32415902140673</v>
      </c>
      <c r="M103" s="1495">
        <v>0</v>
      </c>
      <c r="N103" s="1495">
        <v>0</v>
      </c>
      <c r="O103" s="1495">
        <v>0</v>
      </c>
      <c r="P103" s="1495">
        <v>0</v>
      </c>
      <c r="Q103" s="1499">
        <v>0</v>
      </c>
      <c r="R103" s="1499">
        <v>0</v>
      </c>
      <c r="S103" s="1499">
        <v>0</v>
      </c>
      <c r="T103" s="1499">
        <v>0</v>
      </c>
      <c r="U103" s="1492">
        <f t="shared" si="8"/>
        <v>1274.2099898063202</v>
      </c>
      <c r="V103" s="470">
        <f t="shared" si="9"/>
        <v>18</v>
      </c>
      <c r="W103" s="264"/>
      <c r="X103" s="264"/>
      <c r="Y103" s="264"/>
      <c r="Z103" s="264"/>
      <c r="AA103" s="264"/>
      <c r="AB103" s="264"/>
      <c r="AC103" s="264"/>
      <c r="AD103" s="264"/>
      <c r="AE103" s="264"/>
      <c r="AO103" s="264"/>
      <c r="AP103" s="264"/>
      <c r="AQ103" s="264"/>
      <c r="AR103" s="264"/>
      <c r="AS103" s="264"/>
      <c r="AT103" s="264"/>
      <c r="AU103" s="264"/>
      <c r="AV103" s="264"/>
      <c r="AW103" s="264"/>
      <c r="AX103" s="264"/>
      <c r="AY103" s="264"/>
      <c r="AZ103" s="264"/>
      <c r="BA103" s="264"/>
      <c r="BB103" s="264"/>
      <c r="BC103" s="264"/>
      <c r="BD103" s="264"/>
      <c r="BE103" s="264"/>
      <c r="BF103" s="264"/>
      <c r="BG103" s="264"/>
      <c r="BH103" s="264"/>
      <c r="BI103" s="264"/>
      <c r="BJ103" s="264"/>
      <c r="BK103" s="264"/>
      <c r="BL103" s="264"/>
      <c r="BM103" s="264"/>
      <c r="BN103" s="264"/>
      <c r="BO103" s="264"/>
      <c r="BP103" s="264"/>
      <c r="BQ103" s="264"/>
      <c r="BR103" s="264"/>
      <c r="BS103" s="264"/>
      <c r="BT103" s="264"/>
      <c r="BU103" s="264"/>
      <c r="BV103" s="264"/>
      <c r="BW103" s="264"/>
      <c r="BX103" s="264"/>
      <c r="BY103" s="264"/>
      <c r="BZ103" s="264"/>
      <c r="CA103" s="264"/>
      <c r="CB103" s="264"/>
      <c r="CC103" s="264"/>
      <c r="CD103" s="264"/>
      <c r="CE103" s="264"/>
      <c r="CF103" s="264"/>
      <c r="CG103" s="264"/>
      <c r="CH103" s="264"/>
      <c r="CI103" s="264"/>
      <c r="CJ103" s="264"/>
      <c r="CK103" s="264"/>
      <c r="CL103" s="264"/>
      <c r="CM103" s="264"/>
      <c r="CN103" s="264"/>
      <c r="CO103" s="264"/>
      <c r="CP103" s="264"/>
      <c r="CQ103" s="264"/>
      <c r="CR103" s="264"/>
      <c r="CS103" s="264"/>
      <c r="CT103" s="264"/>
      <c r="CU103" s="264"/>
      <c r="CV103" s="264"/>
      <c r="CW103" s="264"/>
      <c r="CX103" s="264"/>
      <c r="CY103" s="264"/>
      <c r="CZ103" s="264"/>
      <c r="DA103" s="264"/>
      <c r="DB103" s="264"/>
      <c r="DC103" s="264"/>
      <c r="DD103" s="264"/>
      <c r="DE103" s="264"/>
      <c r="DF103" s="264"/>
      <c r="DG103" s="264"/>
      <c r="DH103" s="264"/>
      <c r="DI103" s="264"/>
      <c r="DJ103" s="264"/>
      <c r="DK103" s="264"/>
      <c r="DL103" s="264"/>
      <c r="DM103" s="264"/>
      <c r="DN103" s="264"/>
      <c r="DO103" s="264"/>
      <c r="DP103" s="264"/>
      <c r="DQ103" s="264"/>
      <c r="DR103" s="264"/>
      <c r="DS103" s="264"/>
      <c r="DT103" s="264"/>
      <c r="DU103" s="264"/>
      <c r="DV103" s="264"/>
      <c r="DW103" s="264"/>
      <c r="DX103" s="264"/>
      <c r="DY103" s="264"/>
      <c r="DZ103" s="264"/>
      <c r="EA103" s="264"/>
      <c r="EB103" s="264"/>
      <c r="EC103" s="264"/>
      <c r="ED103" s="264"/>
      <c r="EE103" s="264"/>
      <c r="EF103" s="264"/>
      <c r="EG103" s="264"/>
      <c r="EH103" s="264"/>
      <c r="EI103" s="264"/>
      <c r="EJ103" s="264"/>
      <c r="EK103" s="264"/>
      <c r="EL103" s="264"/>
      <c r="EM103" s="264"/>
      <c r="EN103" s="264"/>
      <c r="EO103" s="264"/>
      <c r="EP103" s="264"/>
      <c r="EQ103" s="264"/>
      <c r="ER103" s="264"/>
    </row>
    <row r="104" spans="1:148" ht="15.75">
      <c r="A104" s="1506" t="s">
        <v>121</v>
      </c>
      <c r="B104" s="1507" t="s">
        <v>209</v>
      </c>
      <c r="C104" s="1506" t="s">
        <v>77</v>
      </c>
      <c r="D104" s="924"/>
      <c r="E104" s="1494">
        <v>1753.3129459734967</v>
      </c>
      <c r="F104" s="1495">
        <v>519.87767584097867</v>
      </c>
      <c r="G104" s="1495">
        <v>0</v>
      </c>
      <c r="H104" s="1495">
        <v>0</v>
      </c>
      <c r="I104" s="1495">
        <v>0</v>
      </c>
      <c r="J104" s="1495">
        <v>0</v>
      </c>
      <c r="K104" s="1495">
        <v>0</v>
      </c>
      <c r="L104" s="1495">
        <v>71.355759429153935</v>
      </c>
      <c r="M104" s="1495">
        <v>0</v>
      </c>
      <c r="N104" s="1495">
        <v>0</v>
      </c>
      <c r="O104" s="1495">
        <v>0</v>
      </c>
      <c r="P104" s="1495">
        <v>0</v>
      </c>
      <c r="Q104" s="1495">
        <v>0</v>
      </c>
      <c r="R104" s="1495">
        <v>0</v>
      </c>
      <c r="S104" s="1495">
        <v>0</v>
      </c>
      <c r="T104" s="1495">
        <v>0</v>
      </c>
      <c r="U104" s="1492">
        <f t="shared" si="8"/>
        <v>2344.5463812436292</v>
      </c>
      <c r="V104" s="470">
        <f t="shared" si="9"/>
        <v>19</v>
      </c>
      <c r="W104" s="264"/>
      <c r="X104" s="264"/>
      <c r="Y104" s="264"/>
      <c r="Z104" s="264"/>
      <c r="AA104" s="264"/>
      <c r="AB104" s="264"/>
      <c r="AC104" s="264"/>
      <c r="AD104" s="264"/>
      <c r="AE104" s="264"/>
      <c r="AO104" s="264"/>
      <c r="AP104" s="264"/>
      <c r="AQ104" s="264"/>
      <c r="AR104" s="264"/>
      <c r="AS104" s="264"/>
      <c r="AT104" s="264"/>
      <c r="AU104" s="264"/>
      <c r="AV104" s="264"/>
      <c r="AW104" s="264"/>
      <c r="AX104" s="264"/>
      <c r="AY104" s="264"/>
      <c r="AZ104" s="264"/>
      <c r="BA104" s="264"/>
      <c r="BB104" s="264"/>
      <c r="BC104" s="264"/>
      <c r="BD104" s="264"/>
      <c r="BE104" s="264"/>
      <c r="BF104" s="264"/>
      <c r="BG104" s="264"/>
      <c r="BH104" s="264"/>
      <c r="BI104" s="264"/>
      <c r="BJ104" s="264"/>
      <c r="BK104" s="264"/>
      <c r="BL104" s="264"/>
      <c r="BM104" s="264"/>
      <c r="BN104" s="264"/>
      <c r="BO104" s="264"/>
      <c r="BP104" s="264"/>
      <c r="BQ104" s="264"/>
      <c r="BR104" s="264"/>
      <c r="BS104" s="264"/>
      <c r="BT104" s="264"/>
      <c r="BU104" s="264"/>
      <c r="BV104" s="264"/>
      <c r="BW104" s="264"/>
      <c r="BX104" s="264"/>
      <c r="BY104" s="264"/>
      <c r="BZ104" s="264"/>
      <c r="CA104" s="264"/>
      <c r="CB104" s="264"/>
      <c r="CC104" s="264"/>
      <c r="CD104" s="264"/>
      <c r="CE104" s="264"/>
      <c r="CF104" s="264"/>
      <c r="CG104" s="264"/>
      <c r="CH104" s="264"/>
      <c r="CI104" s="264"/>
      <c r="CJ104" s="264"/>
      <c r="CK104" s="264"/>
      <c r="CL104" s="264"/>
      <c r="CM104" s="264"/>
      <c r="CN104" s="264"/>
      <c r="CO104" s="264"/>
      <c r="CP104" s="264"/>
      <c r="CQ104" s="264"/>
      <c r="CR104" s="264"/>
      <c r="CS104" s="264"/>
      <c r="CT104" s="264"/>
      <c r="CU104" s="264"/>
      <c r="CV104" s="264"/>
      <c r="CW104" s="264"/>
      <c r="CX104" s="264"/>
      <c r="CY104" s="264"/>
      <c r="CZ104" s="264"/>
      <c r="DA104" s="264"/>
      <c r="DB104" s="264"/>
      <c r="DC104" s="264"/>
      <c r="DD104" s="264"/>
      <c r="DE104" s="264"/>
      <c r="DF104" s="264"/>
      <c r="DG104" s="264"/>
      <c r="DH104" s="264"/>
      <c r="DI104" s="264"/>
      <c r="DJ104" s="264"/>
      <c r="DK104" s="264"/>
      <c r="DL104" s="264"/>
      <c r="DM104" s="264"/>
      <c r="DN104" s="264"/>
      <c r="DO104" s="264"/>
      <c r="DP104" s="264"/>
      <c r="DQ104" s="264"/>
      <c r="DR104" s="264"/>
      <c r="DS104" s="264"/>
      <c r="DT104" s="264"/>
      <c r="DU104" s="264"/>
      <c r="DV104" s="264"/>
      <c r="DW104" s="264"/>
      <c r="DX104" s="264"/>
      <c r="DY104" s="264"/>
      <c r="DZ104" s="264"/>
      <c r="EA104" s="264"/>
      <c r="EB104" s="264"/>
      <c r="EC104" s="264"/>
      <c r="ED104" s="264"/>
      <c r="EE104" s="264"/>
      <c r="EF104" s="264"/>
      <c r="EG104" s="264"/>
      <c r="EH104" s="264"/>
      <c r="EI104" s="264"/>
      <c r="EJ104" s="264"/>
      <c r="EK104" s="264"/>
      <c r="EL104" s="264"/>
      <c r="EM104" s="264"/>
      <c r="EN104" s="264"/>
      <c r="EO104" s="264"/>
      <c r="EP104" s="264"/>
      <c r="EQ104" s="264"/>
      <c r="ER104" s="264"/>
    </row>
    <row r="105" spans="1:148" ht="15.75">
      <c r="A105" s="1498" t="s">
        <v>94</v>
      </c>
      <c r="B105" s="1493">
        <v>43336</v>
      </c>
      <c r="C105" s="1498" t="s">
        <v>77</v>
      </c>
      <c r="D105" s="924"/>
      <c r="E105" s="1494">
        <v>30.581039755351682</v>
      </c>
      <c r="F105" s="1495">
        <v>509.68399592252808</v>
      </c>
      <c r="G105" s="1495">
        <v>0</v>
      </c>
      <c r="H105" s="1495">
        <v>0</v>
      </c>
      <c r="I105" s="1495">
        <v>101.93679918450562</v>
      </c>
      <c r="J105" s="1495">
        <v>0</v>
      </c>
      <c r="K105" s="1495">
        <v>0</v>
      </c>
      <c r="L105" s="1495">
        <v>0</v>
      </c>
      <c r="M105" s="1495">
        <v>0</v>
      </c>
      <c r="N105" s="1495">
        <v>0</v>
      </c>
      <c r="O105" s="1495">
        <v>0</v>
      </c>
      <c r="P105" s="1495">
        <v>0</v>
      </c>
      <c r="Q105" s="1499">
        <v>0</v>
      </c>
      <c r="R105" s="1499">
        <v>0</v>
      </c>
      <c r="S105" s="1499">
        <v>0</v>
      </c>
      <c r="T105" s="1499">
        <v>0</v>
      </c>
      <c r="U105" s="1492">
        <f t="shared" si="8"/>
        <v>642.20183486238534</v>
      </c>
      <c r="V105" s="470">
        <f t="shared" si="9"/>
        <v>20</v>
      </c>
      <c r="W105" s="264"/>
      <c r="X105" s="264"/>
      <c r="Y105" s="264"/>
      <c r="Z105" s="264"/>
      <c r="AA105" s="264"/>
      <c r="AB105" s="264"/>
      <c r="AC105" s="264"/>
      <c r="AD105" s="264"/>
      <c r="AE105" s="264"/>
      <c r="AO105" s="264"/>
      <c r="AP105" s="264"/>
      <c r="AQ105" s="264"/>
      <c r="AR105" s="264"/>
      <c r="AS105" s="264"/>
      <c r="AT105" s="264"/>
      <c r="AU105" s="264"/>
      <c r="AV105" s="264"/>
      <c r="AW105" s="264"/>
      <c r="AX105" s="264"/>
      <c r="AY105" s="264"/>
      <c r="AZ105" s="264"/>
      <c r="BA105" s="264"/>
      <c r="BB105" s="264"/>
      <c r="BC105" s="264"/>
      <c r="BD105" s="264"/>
      <c r="BE105" s="264"/>
      <c r="BF105" s="264"/>
      <c r="BG105" s="264"/>
      <c r="BH105" s="264"/>
      <c r="BI105" s="264"/>
      <c r="BJ105" s="264"/>
      <c r="BK105" s="264"/>
      <c r="BL105" s="264"/>
      <c r="BM105" s="264"/>
      <c r="BN105" s="264"/>
      <c r="BO105" s="264"/>
      <c r="BP105" s="264"/>
      <c r="BQ105" s="264"/>
      <c r="BR105" s="264"/>
      <c r="BS105" s="264"/>
      <c r="BT105" s="264"/>
      <c r="BU105" s="264"/>
      <c r="BV105" s="264"/>
      <c r="BW105" s="264"/>
      <c r="BX105" s="264"/>
      <c r="BY105" s="264"/>
      <c r="BZ105" s="264"/>
      <c r="CA105" s="264"/>
      <c r="CB105" s="264"/>
      <c r="CC105" s="264"/>
      <c r="CD105" s="264"/>
      <c r="CE105" s="264"/>
      <c r="CF105" s="264"/>
      <c r="CG105" s="264"/>
      <c r="CH105" s="264"/>
      <c r="CI105" s="264"/>
      <c r="CJ105" s="264"/>
      <c r="CK105" s="264"/>
      <c r="CL105" s="264"/>
      <c r="CM105" s="264"/>
      <c r="CN105" s="264"/>
      <c r="CO105" s="264"/>
      <c r="CP105" s="264"/>
      <c r="CQ105" s="264"/>
      <c r="CR105" s="264"/>
      <c r="CS105" s="264"/>
      <c r="CT105" s="264"/>
      <c r="CU105" s="264"/>
      <c r="CV105" s="264"/>
      <c r="CW105" s="264"/>
      <c r="CX105" s="264"/>
      <c r="CY105" s="264"/>
      <c r="CZ105" s="264"/>
      <c r="DA105" s="264"/>
      <c r="DB105" s="264"/>
      <c r="DC105" s="264"/>
      <c r="DD105" s="264"/>
      <c r="DE105" s="264"/>
      <c r="DF105" s="264"/>
      <c r="DG105" s="264"/>
      <c r="DH105" s="264"/>
      <c r="DI105" s="264"/>
      <c r="DJ105" s="264"/>
      <c r="DK105" s="264"/>
      <c r="DL105" s="264"/>
      <c r="DM105" s="264"/>
      <c r="DN105" s="264"/>
      <c r="DO105" s="264"/>
      <c r="DP105" s="264"/>
      <c r="DQ105" s="264"/>
      <c r="DR105" s="264"/>
      <c r="DS105" s="264"/>
      <c r="DT105" s="264"/>
      <c r="DU105" s="264"/>
      <c r="DV105" s="264"/>
      <c r="DW105" s="264"/>
      <c r="DX105" s="264"/>
      <c r="DY105" s="264"/>
      <c r="DZ105" s="264"/>
      <c r="EA105" s="264"/>
      <c r="EB105" s="264"/>
      <c r="EC105" s="264"/>
      <c r="ED105" s="264"/>
      <c r="EE105" s="264"/>
      <c r="EF105" s="264"/>
      <c r="EG105" s="264"/>
      <c r="EH105" s="264"/>
      <c r="EI105" s="264"/>
      <c r="EJ105" s="264"/>
      <c r="EK105" s="264"/>
      <c r="EL105" s="264"/>
      <c r="EM105" s="264"/>
      <c r="EN105" s="264"/>
      <c r="EO105" s="264"/>
      <c r="EP105" s="264"/>
      <c r="EQ105" s="264"/>
      <c r="ER105" s="264"/>
    </row>
    <row r="106" spans="1:148" ht="15.75">
      <c r="A106" s="1498" t="s">
        <v>94</v>
      </c>
      <c r="B106" s="1504">
        <v>43464</v>
      </c>
      <c r="C106" s="1498" t="s">
        <v>77</v>
      </c>
      <c r="D106" s="924"/>
      <c r="E106" s="1494">
        <v>163.09887869520898</v>
      </c>
      <c r="F106" s="1495">
        <v>50.968399592252808</v>
      </c>
      <c r="G106" s="1495">
        <v>0</v>
      </c>
      <c r="H106" s="1495">
        <v>0</v>
      </c>
      <c r="I106" s="1495">
        <v>0</v>
      </c>
      <c r="J106" s="1495">
        <v>0</v>
      </c>
      <c r="K106" s="1495">
        <v>122.32415902140673</v>
      </c>
      <c r="L106" s="1495">
        <v>0</v>
      </c>
      <c r="M106" s="1495">
        <v>0</v>
      </c>
      <c r="N106" s="1495">
        <v>0</v>
      </c>
      <c r="O106" s="1495">
        <v>0</v>
      </c>
      <c r="P106" s="1495">
        <v>10.193679918450561</v>
      </c>
      <c r="Q106" s="1499">
        <v>0</v>
      </c>
      <c r="R106" s="1499">
        <v>0</v>
      </c>
      <c r="S106" s="1499">
        <v>0</v>
      </c>
      <c r="T106" s="1499">
        <v>0</v>
      </c>
      <c r="U106" s="1492">
        <f t="shared" si="8"/>
        <v>346.58511722731907</v>
      </c>
      <c r="V106" s="470">
        <f t="shared" si="9"/>
        <v>21</v>
      </c>
      <c r="W106" s="264"/>
      <c r="X106" s="264"/>
      <c r="Y106" s="264"/>
      <c r="Z106" s="264"/>
      <c r="AA106" s="264"/>
      <c r="AB106" s="264"/>
      <c r="AC106" s="264"/>
      <c r="AD106" s="264"/>
      <c r="AE106" s="264"/>
      <c r="AO106" s="264"/>
      <c r="AP106" s="264"/>
      <c r="AQ106" s="264"/>
      <c r="AR106" s="264"/>
      <c r="AS106" s="264"/>
      <c r="AT106" s="264"/>
      <c r="AU106" s="264"/>
      <c r="AV106" s="264"/>
      <c r="AW106" s="264"/>
      <c r="AX106" s="264"/>
      <c r="AY106" s="264"/>
      <c r="AZ106" s="264"/>
      <c r="BA106" s="264"/>
      <c r="BB106" s="264"/>
      <c r="BC106" s="264"/>
      <c r="BD106" s="264"/>
      <c r="BE106" s="264"/>
      <c r="BF106" s="264"/>
      <c r="BG106" s="264"/>
      <c r="BH106" s="264"/>
      <c r="BI106" s="264"/>
      <c r="BJ106" s="264"/>
      <c r="BK106" s="264"/>
      <c r="BL106" s="264"/>
      <c r="BM106" s="264"/>
      <c r="BN106" s="264"/>
      <c r="BO106" s="264"/>
      <c r="BP106" s="264"/>
      <c r="BQ106" s="264"/>
      <c r="BR106" s="264"/>
      <c r="BS106" s="264"/>
      <c r="BT106" s="264"/>
      <c r="BU106" s="264"/>
      <c r="BV106" s="264"/>
      <c r="BW106" s="264"/>
      <c r="BX106" s="264"/>
      <c r="BY106" s="264"/>
      <c r="BZ106" s="264"/>
      <c r="CA106" s="264"/>
      <c r="CB106" s="264"/>
      <c r="CC106" s="264"/>
      <c r="CD106" s="264"/>
      <c r="CE106" s="264"/>
      <c r="CF106" s="264"/>
      <c r="CG106" s="264"/>
      <c r="CH106" s="264"/>
      <c r="CI106" s="264"/>
      <c r="CJ106" s="264"/>
      <c r="CK106" s="264"/>
      <c r="CL106" s="264"/>
      <c r="CM106" s="264"/>
      <c r="CN106" s="264"/>
      <c r="CO106" s="264"/>
      <c r="CP106" s="264"/>
      <c r="CQ106" s="264"/>
      <c r="CR106" s="264"/>
      <c r="CS106" s="264"/>
      <c r="CT106" s="264"/>
      <c r="CU106" s="264"/>
      <c r="CV106" s="264"/>
      <c r="CW106" s="264"/>
      <c r="CX106" s="264"/>
      <c r="CY106" s="264"/>
      <c r="CZ106" s="264"/>
      <c r="DA106" s="264"/>
      <c r="DB106" s="264"/>
      <c r="DC106" s="264"/>
      <c r="DD106" s="264"/>
      <c r="DE106" s="264"/>
      <c r="DF106" s="264"/>
      <c r="DG106" s="264"/>
      <c r="DH106" s="264"/>
      <c r="DI106" s="264"/>
      <c r="DJ106" s="264"/>
      <c r="DK106" s="264"/>
      <c r="DL106" s="264"/>
      <c r="DM106" s="264"/>
      <c r="DN106" s="264"/>
      <c r="DO106" s="264"/>
      <c r="DP106" s="264"/>
      <c r="DQ106" s="264"/>
      <c r="DR106" s="264"/>
      <c r="DS106" s="264"/>
      <c r="DT106" s="264"/>
      <c r="DU106" s="264"/>
      <c r="DV106" s="264"/>
      <c r="DW106" s="264"/>
      <c r="DX106" s="264"/>
      <c r="DY106" s="264"/>
      <c r="DZ106" s="264"/>
      <c r="EA106" s="264"/>
      <c r="EB106" s="264"/>
      <c r="EC106" s="264"/>
      <c r="ED106" s="264"/>
      <c r="EE106" s="264"/>
      <c r="EF106" s="264"/>
      <c r="EG106" s="264"/>
      <c r="EH106" s="264"/>
      <c r="EI106" s="264"/>
      <c r="EJ106" s="264"/>
      <c r="EK106" s="264"/>
      <c r="EL106" s="264"/>
      <c r="EM106" s="264"/>
      <c r="EN106" s="264"/>
      <c r="EO106" s="264"/>
      <c r="EP106" s="264"/>
      <c r="EQ106" s="264"/>
      <c r="ER106" s="264"/>
    </row>
    <row r="107" spans="1:148" ht="15.75">
      <c r="A107" s="558" t="s">
        <v>101</v>
      </c>
      <c r="B107" s="1493">
        <v>43210</v>
      </c>
      <c r="C107" s="558" t="s">
        <v>77</v>
      </c>
      <c r="D107" s="924"/>
      <c r="E107" s="1494">
        <v>30.581039755351682</v>
      </c>
      <c r="F107" s="1495">
        <v>20.387359836901123</v>
      </c>
      <c r="G107" s="1495">
        <v>0</v>
      </c>
      <c r="H107" s="1495">
        <v>71.355759429153935</v>
      </c>
      <c r="I107" s="1495">
        <v>0</v>
      </c>
      <c r="J107" s="1495">
        <v>0</v>
      </c>
      <c r="K107" s="1495">
        <v>91.743119266055047</v>
      </c>
      <c r="L107" s="1495">
        <v>0</v>
      </c>
      <c r="M107" s="1495">
        <v>0</v>
      </c>
      <c r="N107" s="1495">
        <v>0</v>
      </c>
      <c r="O107" s="1495">
        <v>0</v>
      </c>
      <c r="P107" s="1495">
        <v>0</v>
      </c>
      <c r="Q107" s="921">
        <v>0</v>
      </c>
      <c r="R107" s="921">
        <v>0</v>
      </c>
      <c r="S107" s="921">
        <v>0</v>
      </c>
      <c r="T107" s="921">
        <v>0</v>
      </c>
      <c r="U107" s="1492">
        <f t="shared" si="8"/>
        <v>214.06727828746179</v>
      </c>
      <c r="V107" s="470">
        <f t="shared" si="9"/>
        <v>22</v>
      </c>
      <c r="W107" s="264"/>
      <c r="X107" s="264"/>
      <c r="Y107" s="264"/>
      <c r="Z107" s="264"/>
      <c r="AA107" s="264"/>
      <c r="AB107" s="264"/>
      <c r="AC107" s="264"/>
      <c r="AD107" s="264"/>
      <c r="AE107" s="264"/>
      <c r="AO107" s="264"/>
      <c r="AP107" s="264"/>
      <c r="AQ107" s="264"/>
      <c r="AR107" s="264"/>
      <c r="AS107" s="264"/>
      <c r="AT107" s="264"/>
      <c r="AU107" s="264"/>
      <c r="AV107" s="264"/>
      <c r="AW107" s="264"/>
      <c r="AX107" s="264"/>
      <c r="AY107" s="264"/>
      <c r="AZ107" s="264"/>
      <c r="BA107" s="264"/>
      <c r="BB107" s="264"/>
      <c r="BC107" s="264"/>
      <c r="BD107" s="264"/>
      <c r="BE107" s="264"/>
      <c r="BF107" s="264"/>
      <c r="BG107" s="264"/>
      <c r="BH107" s="264"/>
      <c r="BI107" s="264"/>
      <c r="BJ107" s="264"/>
      <c r="BK107" s="264"/>
      <c r="BL107" s="264"/>
      <c r="BM107" s="264"/>
      <c r="BN107" s="264"/>
      <c r="BO107" s="264"/>
      <c r="BP107" s="264"/>
      <c r="BQ107" s="264"/>
      <c r="BR107" s="264"/>
      <c r="BS107" s="264"/>
      <c r="BT107" s="264"/>
      <c r="BU107" s="264"/>
      <c r="BV107" s="264"/>
      <c r="BW107" s="264"/>
      <c r="BX107" s="264"/>
      <c r="BY107" s="264"/>
      <c r="BZ107" s="264"/>
      <c r="CA107" s="264"/>
      <c r="CB107" s="264"/>
      <c r="CC107" s="264"/>
      <c r="CD107" s="264"/>
      <c r="CE107" s="264"/>
      <c r="CF107" s="264"/>
      <c r="CG107" s="264"/>
      <c r="CH107" s="264"/>
      <c r="CI107" s="264"/>
      <c r="CJ107" s="264"/>
      <c r="CK107" s="264"/>
      <c r="CL107" s="264"/>
      <c r="CM107" s="264"/>
      <c r="CN107" s="264"/>
      <c r="CO107" s="264"/>
      <c r="CP107" s="264"/>
      <c r="CQ107" s="264"/>
      <c r="CR107" s="264"/>
      <c r="CS107" s="264"/>
      <c r="CT107" s="264"/>
      <c r="CU107" s="264"/>
      <c r="CV107" s="264"/>
      <c r="CW107" s="264"/>
      <c r="CX107" s="264"/>
      <c r="CY107" s="264"/>
      <c r="CZ107" s="264"/>
      <c r="DA107" s="264"/>
      <c r="DB107" s="264"/>
      <c r="DC107" s="264"/>
      <c r="DD107" s="264"/>
      <c r="DE107" s="264"/>
      <c r="DF107" s="264"/>
      <c r="DG107" s="264"/>
      <c r="DH107" s="264"/>
      <c r="DI107" s="264"/>
      <c r="DJ107" s="264"/>
      <c r="DK107" s="264"/>
      <c r="DL107" s="264"/>
      <c r="DM107" s="264"/>
      <c r="DN107" s="264"/>
      <c r="DO107" s="264"/>
      <c r="DP107" s="264"/>
      <c r="DQ107" s="264"/>
      <c r="DR107" s="264"/>
      <c r="DS107" s="264"/>
      <c r="DT107" s="264"/>
      <c r="DU107" s="264"/>
      <c r="DV107" s="264"/>
      <c r="DW107" s="264"/>
      <c r="DX107" s="264"/>
      <c r="DY107" s="264"/>
      <c r="DZ107" s="264"/>
      <c r="EA107" s="264"/>
      <c r="EB107" s="264"/>
      <c r="EC107" s="264"/>
      <c r="ED107" s="264"/>
      <c r="EE107" s="264"/>
      <c r="EF107" s="264"/>
      <c r="EG107" s="264"/>
      <c r="EH107" s="264"/>
      <c r="EI107" s="264"/>
      <c r="EJ107" s="264"/>
      <c r="EK107" s="264"/>
      <c r="EL107" s="264"/>
      <c r="EM107" s="264"/>
      <c r="EN107" s="264"/>
      <c r="EO107" s="264"/>
      <c r="EP107" s="264"/>
      <c r="EQ107" s="264"/>
      <c r="ER107" s="264"/>
    </row>
    <row r="108" spans="1:148" ht="16.5" thickBot="1">
      <c r="A108" s="558" t="s">
        <v>85</v>
      </c>
      <c r="B108" s="1493">
        <v>43210</v>
      </c>
      <c r="C108" s="558" t="s">
        <v>77</v>
      </c>
      <c r="D108" s="924"/>
      <c r="E108" s="1494">
        <v>316.00407747196738</v>
      </c>
      <c r="F108" s="1495">
        <v>305.81039755351685</v>
      </c>
      <c r="G108" s="1495">
        <v>10.193679918450561</v>
      </c>
      <c r="H108" s="1495">
        <v>519.87767584097867</v>
      </c>
      <c r="I108" s="1495">
        <v>0</v>
      </c>
      <c r="J108" s="1495">
        <v>0</v>
      </c>
      <c r="K108" s="1495">
        <v>152.90519877675843</v>
      </c>
      <c r="L108" s="1495">
        <v>0</v>
      </c>
      <c r="M108" s="1495">
        <v>0</v>
      </c>
      <c r="N108" s="1495">
        <v>0</v>
      </c>
      <c r="O108" s="1495">
        <v>0</v>
      </c>
      <c r="P108" s="1495">
        <v>0</v>
      </c>
      <c r="Q108" s="921">
        <v>0</v>
      </c>
      <c r="R108" s="921">
        <v>0</v>
      </c>
      <c r="S108" s="921">
        <v>0</v>
      </c>
      <c r="T108" s="921">
        <v>0</v>
      </c>
      <c r="U108" s="1492">
        <f t="shared" si="8"/>
        <v>1304.7910295616718</v>
      </c>
      <c r="V108" s="470">
        <f t="shared" si="9"/>
        <v>23</v>
      </c>
      <c r="W108" s="264"/>
      <c r="X108" s="264"/>
      <c r="Y108" s="264"/>
      <c r="Z108" s="264"/>
      <c r="AA108" s="264"/>
      <c r="AB108" s="264"/>
      <c r="AC108" s="264"/>
      <c r="AD108" s="264"/>
      <c r="AE108" s="264"/>
      <c r="AO108" s="264"/>
      <c r="AP108" s="264"/>
      <c r="AQ108" s="264"/>
      <c r="AR108" s="264"/>
      <c r="AS108" s="264"/>
      <c r="AT108" s="264"/>
      <c r="AU108" s="264"/>
      <c r="AV108" s="264"/>
      <c r="AW108" s="264"/>
      <c r="AX108" s="264"/>
      <c r="AY108" s="264"/>
      <c r="AZ108" s="264"/>
      <c r="BA108" s="264"/>
      <c r="BB108" s="264"/>
      <c r="BC108" s="264"/>
      <c r="BD108" s="264"/>
      <c r="BE108" s="264"/>
      <c r="BF108" s="264"/>
      <c r="BG108" s="264"/>
      <c r="BH108" s="264"/>
      <c r="BI108" s="264"/>
      <c r="BJ108" s="264"/>
      <c r="BK108" s="264"/>
      <c r="BL108" s="264"/>
      <c r="BM108" s="264"/>
      <c r="BN108" s="264"/>
      <c r="BO108" s="264"/>
      <c r="BP108" s="264"/>
      <c r="BQ108" s="264"/>
      <c r="BR108" s="264"/>
      <c r="BS108" s="264"/>
      <c r="BT108" s="264"/>
      <c r="BU108" s="264"/>
      <c r="BV108" s="264"/>
      <c r="BW108" s="264"/>
      <c r="BX108" s="264"/>
      <c r="BY108" s="264"/>
      <c r="BZ108" s="264"/>
      <c r="CA108" s="264"/>
      <c r="CB108" s="264"/>
      <c r="CC108" s="264"/>
      <c r="CD108" s="264"/>
      <c r="CE108" s="264"/>
      <c r="CF108" s="264"/>
      <c r="CG108" s="264"/>
      <c r="CH108" s="264"/>
      <c r="CI108" s="264"/>
      <c r="CJ108" s="264"/>
      <c r="CK108" s="264"/>
      <c r="CL108" s="264"/>
      <c r="CM108" s="264"/>
      <c r="CN108" s="264"/>
      <c r="CO108" s="264"/>
      <c r="CP108" s="264"/>
      <c r="CQ108" s="264"/>
      <c r="CR108" s="264"/>
      <c r="CS108" s="264"/>
      <c r="CT108" s="264"/>
      <c r="CU108" s="264"/>
      <c r="CV108" s="264"/>
      <c r="CW108" s="264"/>
      <c r="CX108" s="264"/>
      <c r="CY108" s="264"/>
      <c r="CZ108" s="264"/>
      <c r="DA108" s="264"/>
      <c r="DB108" s="264"/>
      <c r="DC108" s="264"/>
      <c r="DD108" s="264"/>
      <c r="DE108" s="264"/>
      <c r="DF108" s="264"/>
      <c r="DG108" s="264"/>
      <c r="DH108" s="264"/>
      <c r="DI108" s="264"/>
      <c r="DJ108" s="264"/>
      <c r="DK108" s="264"/>
      <c r="DL108" s="264"/>
      <c r="DM108" s="264"/>
      <c r="DN108" s="264"/>
      <c r="DO108" s="264"/>
      <c r="DP108" s="264"/>
      <c r="DQ108" s="264"/>
      <c r="DR108" s="264"/>
      <c r="DS108" s="264"/>
      <c r="DT108" s="264"/>
      <c r="DU108" s="264"/>
      <c r="DV108" s="264"/>
      <c r="DW108" s="264"/>
      <c r="DX108" s="264"/>
      <c r="DY108" s="264"/>
      <c r="DZ108" s="264"/>
      <c r="EA108" s="264"/>
      <c r="EB108" s="264"/>
      <c r="EC108" s="264"/>
      <c r="ED108" s="264"/>
      <c r="EE108" s="264"/>
      <c r="EF108" s="264"/>
      <c r="EG108" s="264"/>
      <c r="EH108" s="264"/>
      <c r="EI108" s="264"/>
      <c r="EJ108" s="264"/>
      <c r="EK108" s="264"/>
      <c r="EL108" s="264"/>
      <c r="EM108" s="264"/>
      <c r="EN108" s="264"/>
      <c r="EO108" s="264"/>
      <c r="EP108" s="264"/>
      <c r="EQ108" s="264"/>
      <c r="ER108" s="264"/>
    </row>
    <row r="109" spans="1:148" ht="18.75" thickBot="1">
      <c r="A109" s="558" t="s">
        <v>128</v>
      </c>
      <c r="B109" s="559">
        <v>43178</v>
      </c>
      <c r="C109" s="558" t="s">
        <v>77</v>
      </c>
      <c r="D109" s="924"/>
      <c r="E109" s="1494">
        <v>10.193679918450561</v>
      </c>
      <c r="F109" s="1495">
        <v>50.968399592252808</v>
      </c>
      <c r="G109" s="1495">
        <v>0</v>
      </c>
      <c r="H109" s="1495">
        <v>0</v>
      </c>
      <c r="I109" s="1495">
        <v>0</v>
      </c>
      <c r="J109" s="1495">
        <v>0</v>
      </c>
      <c r="K109" s="1495">
        <v>50.968399592252808</v>
      </c>
      <c r="L109" s="1495">
        <v>0</v>
      </c>
      <c r="M109" s="1495">
        <v>0</v>
      </c>
      <c r="N109" s="1495">
        <v>0</v>
      </c>
      <c r="O109" s="1495">
        <v>0</v>
      </c>
      <c r="P109" s="1495">
        <v>0</v>
      </c>
      <c r="Q109" s="921">
        <v>0</v>
      </c>
      <c r="R109" s="921">
        <v>0</v>
      </c>
      <c r="S109" s="921">
        <v>0</v>
      </c>
      <c r="T109" s="921">
        <v>0</v>
      </c>
      <c r="U109" s="1492">
        <f t="shared" si="8"/>
        <v>112.13047910295617</v>
      </c>
      <c r="V109" s="470">
        <f t="shared" si="9"/>
        <v>24</v>
      </c>
      <c r="W109" s="264"/>
      <c r="X109" s="487" t="s">
        <v>464</v>
      </c>
      <c r="Y109" s="488"/>
      <c r="Z109" s="488"/>
      <c r="AA109" s="489"/>
      <c r="AC109" s="264"/>
      <c r="AD109" s="264"/>
      <c r="AE109" s="264"/>
      <c r="AO109" s="264"/>
      <c r="AP109" s="264"/>
      <c r="AQ109" s="264"/>
      <c r="AR109" s="264"/>
      <c r="AS109" s="264"/>
      <c r="AT109" s="264"/>
      <c r="AU109" s="264"/>
      <c r="AV109" s="264"/>
      <c r="AW109" s="264"/>
      <c r="AX109" s="264"/>
      <c r="AY109" s="264"/>
      <c r="AZ109" s="264"/>
      <c r="BA109" s="264"/>
      <c r="BB109" s="264"/>
      <c r="BC109" s="264"/>
      <c r="BD109" s="264"/>
      <c r="BE109" s="264"/>
      <c r="BF109" s="264"/>
      <c r="BG109" s="264"/>
      <c r="BH109" s="264"/>
      <c r="BI109" s="264"/>
      <c r="BJ109" s="264"/>
      <c r="BK109" s="264"/>
      <c r="BL109" s="264"/>
      <c r="BM109" s="264"/>
      <c r="BN109" s="264"/>
      <c r="BO109" s="264"/>
      <c r="BP109" s="264"/>
      <c r="BQ109" s="264"/>
      <c r="BR109" s="264"/>
      <c r="BS109" s="264"/>
      <c r="BT109" s="264"/>
      <c r="BU109" s="264"/>
      <c r="BV109" s="264"/>
      <c r="BW109" s="264"/>
      <c r="BX109" s="264"/>
      <c r="BY109" s="264"/>
      <c r="BZ109" s="264"/>
      <c r="CA109" s="264"/>
      <c r="CB109" s="264"/>
      <c r="CC109" s="264"/>
      <c r="CD109" s="264"/>
      <c r="CE109" s="264"/>
      <c r="CF109" s="264"/>
      <c r="CG109" s="264"/>
      <c r="CH109" s="264"/>
      <c r="CI109" s="264"/>
      <c r="CJ109" s="264"/>
      <c r="CK109" s="264"/>
      <c r="CL109" s="264"/>
      <c r="CM109" s="264"/>
      <c r="CN109" s="264"/>
      <c r="CO109" s="264"/>
      <c r="CP109" s="264"/>
      <c r="CQ109" s="264"/>
      <c r="CR109" s="264"/>
      <c r="CS109" s="264"/>
      <c r="CT109" s="264"/>
      <c r="CU109" s="264"/>
      <c r="CV109" s="264"/>
      <c r="CW109" s="264"/>
      <c r="CX109" s="264"/>
      <c r="CY109" s="264"/>
      <c r="CZ109" s="264"/>
      <c r="DA109" s="264"/>
      <c r="DB109" s="264"/>
      <c r="DC109" s="264"/>
      <c r="DD109" s="264"/>
      <c r="DE109" s="264"/>
      <c r="DF109" s="264"/>
      <c r="DG109" s="264"/>
      <c r="DH109" s="264"/>
      <c r="DI109" s="264"/>
      <c r="DJ109" s="264"/>
      <c r="DK109" s="264"/>
      <c r="DL109" s="264"/>
      <c r="DM109" s="264"/>
      <c r="DN109" s="264"/>
      <c r="DO109" s="264"/>
      <c r="DP109" s="264"/>
      <c r="DQ109" s="264"/>
      <c r="DR109" s="264"/>
      <c r="DS109" s="264"/>
      <c r="DT109" s="264"/>
      <c r="DU109" s="264"/>
      <c r="DV109" s="264"/>
      <c r="DW109" s="264"/>
      <c r="DX109" s="264"/>
      <c r="DY109" s="264"/>
      <c r="DZ109" s="264"/>
      <c r="EA109" s="264"/>
      <c r="EB109" s="264"/>
      <c r="EC109" s="264"/>
      <c r="ED109" s="264"/>
      <c r="EE109" s="264"/>
      <c r="EF109" s="264"/>
      <c r="EG109" s="264"/>
      <c r="EH109" s="264"/>
      <c r="EI109" s="264"/>
      <c r="EJ109" s="264"/>
      <c r="EK109" s="264"/>
      <c r="EL109" s="264"/>
      <c r="EM109" s="264"/>
      <c r="EN109" s="264"/>
      <c r="EO109" s="264"/>
      <c r="EP109" s="264"/>
      <c r="EQ109" s="264"/>
      <c r="ER109" s="264"/>
    </row>
    <row r="110" spans="1:148" ht="18.75" thickBot="1">
      <c r="A110" s="1498" t="s">
        <v>128</v>
      </c>
      <c r="B110" s="1493">
        <v>43464</v>
      </c>
      <c r="C110" s="1498" t="s">
        <v>77</v>
      </c>
      <c r="D110" s="924"/>
      <c r="E110" s="1494">
        <v>91.743119266055047</v>
      </c>
      <c r="F110" s="1495">
        <v>336.39143730886855</v>
      </c>
      <c r="G110" s="1495">
        <v>0</v>
      </c>
      <c r="H110" s="1495">
        <v>193.67991845056068</v>
      </c>
      <c r="I110" s="1495">
        <v>0</v>
      </c>
      <c r="J110" s="1495">
        <v>0</v>
      </c>
      <c r="K110" s="1495">
        <v>693.17023445463815</v>
      </c>
      <c r="L110" s="1495">
        <v>0</v>
      </c>
      <c r="M110" s="1495">
        <v>0</v>
      </c>
      <c r="N110" s="1495">
        <v>0</v>
      </c>
      <c r="O110" s="1495">
        <v>0</v>
      </c>
      <c r="P110" s="1495">
        <v>0</v>
      </c>
      <c r="Q110" s="1495">
        <v>0</v>
      </c>
      <c r="R110" s="1495">
        <v>0</v>
      </c>
      <c r="S110" s="1495">
        <v>0</v>
      </c>
      <c r="T110" s="1495">
        <v>0</v>
      </c>
      <c r="U110" s="1492">
        <f t="shared" si="8"/>
        <v>1314.9847094801225</v>
      </c>
      <c r="V110" s="1353">
        <f t="shared" si="9"/>
        <v>25</v>
      </c>
      <c r="W110" s="264"/>
      <c r="X110" s="264"/>
      <c r="Y110" s="560"/>
      <c r="Z110" s="264"/>
      <c r="AA110" s="264"/>
      <c r="AB110" s="264"/>
      <c r="AC110" s="264"/>
      <c r="AD110" s="264"/>
      <c r="AE110" s="264"/>
      <c r="AO110" s="264"/>
      <c r="AP110" s="264"/>
      <c r="AQ110" s="264"/>
      <c r="AR110" s="264"/>
      <c r="AS110" s="264"/>
      <c r="AT110" s="264"/>
      <c r="AU110" s="264"/>
      <c r="AV110" s="264"/>
      <c r="AW110" s="264"/>
      <c r="AX110" s="264"/>
      <c r="AY110" s="264"/>
      <c r="AZ110" s="264"/>
      <c r="BA110" s="264"/>
      <c r="BB110" s="264"/>
      <c r="BC110" s="264"/>
      <c r="BD110" s="264"/>
      <c r="BE110" s="264"/>
      <c r="BF110" s="264"/>
      <c r="BG110" s="264"/>
      <c r="BH110" s="264"/>
      <c r="BI110" s="264"/>
      <c r="BJ110" s="264"/>
      <c r="BK110" s="264"/>
      <c r="BL110" s="264"/>
      <c r="BM110" s="264"/>
      <c r="BN110" s="264"/>
      <c r="BO110" s="264"/>
      <c r="BP110" s="264"/>
      <c r="BQ110" s="264"/>
      <c r="BR110" s="264"/>
      <c r="BS110" s="264"/>
      <c r="BT110" s="264"/>
      <c r="BU110" s="264"/>
      <c r="BV110" s="264"/>
      <c r="BW110" s="264"/>
      <c r="BX110" s="264"/>
      <c r="BY110" s="264"/>
      <c r="BZ110" s="264"/>
      <c r="CA110" s="264"/>
      <c r="CB110" s="264"/>
      <c r="CC110" s="264"/>
      <c r="CD110" s="264"/>
      <c r="CE110" s="264"/>
      <c r="CF110" s="264"/>
      <c r="CG110" s="264"/>
      <c r="CH110" s="264"/>
      <c r="CI110" s="264"/>
      <c r="CJ110" s="264"/>
      <c r="CK110" s="264"/>
      <c r="CL110" s="264"/>
      <c r="CM110" s="264"/>
      <c r="CN110" s="264"/>
      <c r="CO110" s="264"/>
      <c r="CP110" s="264"/>
      <c r="CQ110" s="264"/>
      <c r="CR110" s="264"/>
      <c r="CS110" s="264"/>
      <c r="CT110" s="264"/>
      <c r="CU110" s="264"/>
      <c r="CV110" s="264"/>
      <c r="CW110" s="264"/>
      <c r="CX110" s="264"/>
      <c r="CY110" s="264"/>
      <c r="CZ110" s="264"/>
      <c r="DA110" s="264"/>
      <c r="DB110" s="264"/>
      <c r="DC110" s="264"/>
      <c r="DD110" s="264"/>
      <c r="DE110" s="264"/>
      <c r="DF110" s="264"/>
      <c r="DG110" s="264"/>
      <c r="DH110" s="264"/>
      <c r="DI110" s="264"/>
      <c r="DJ110" s="264"/>
      <c r="DK110" s="264"/>
      <c r="DL110" s="264"/>
      <c r="DM110" s="264"/>
      <c r="DN110" s="264"/>
      <c r="DO110" s="264"/>
      <c r="DP110" s="264"/>
      <c r="DQ110" s="264"/>
      <c r="DR110" s="264"/>
      <c r="DS110" s="264"/>
      <c r="DT110" s="264"/>
      <c r="DU110" s="264"/>
      <c r="DV110" s="264"/>
      <c r="DW110" s="264"/>
      <c r="DX110" s="264"/>
      <c r="DY110" s="264"/>
      <c r="DZ110" s="264"/>
      <c r="EA110" s="264"/>
      <c r="EB110" s="264"/>
      <c r="EC110" s="264"/>
      <c r="ED110" s="264"/>
      <c r="EE110" s="264"/>
      <c r="EF110" s="264"/>
      <c r="EG110" s="264"/>
      <c r="EH110" s="264"/>
      <c r="EI110" s="264"/>
      <c r="EJ110" s="264"/>
      <c r="EK110" s="264"/>
      <c r="EL110" s="264"/>
      <c r="EM110" s="264"/>
      <c r="EN110" s="264"/>
      <c r="EO110" s="264"/>
      <c r="EP110" s="264"/>
      <c r="EQ110" s="264"/>
      <c r="ER110" s="264"/>
    </row>
    <row r="111" spans="1:148" ht="18.75" thickBot="1">
      <c r="A111" s="1603"/>
      <c r="B111" s="1597"/>
      <c r="C111" s="537" t="s">
        <v>453</v>
      </c>
      <c r="D111" s="561"/>
      <c r="E111" s="538">
        <f t="shared" ref="E111:U111" si="10">SUM(E86:E110)</f>
        <v>7584.0978593272184</v>
      </c>
      <c r="F111" s="539">
        <f t="shared" si="10"/>
        <v>44648.318042813466</v>
      </c>
      <c r="G111" s="539">
        <f t="shared" si="10"/>
        <v>4291.5392456676864</v>
      </c>
      <c r="H111" s="539">
        <f t="shared" si="10"/>
        <v>907.23751274209997</v>
      </c>
      <c r="I111" s="539">
        <f t="shared" si="10"/>
        <v>101.93679918450562</v>
      </c>
      <c r="J111" s="539">
        <f t="shared" si="10"/>
        <v>20.387359836901123</v>
      </c>
      <c r="K111" s="539">
        <f t="shared" si="10"/>
        <v>1600.407747196738</v>
      </c>
      <c r="L111" s="539">
        <f t="shared" si="10"/>
        <v>560.65239551478089</v>
      </c>
      <c r="M111" s="955">
        <f t="shared" si="10"/>
        <v>0</v>
      </c>
      <c r="N111" s="539">
        <f t="shared" si="10"/>
        <v>61.162079510703371</v>
      </c>
      <c r="O111" s="955">
        <f t="shared" si="10"/>
        <v>0</v>
      </c>
      <c r="P111" s="539">
        <f t="shared" si="10"/>
        <v>30.581039755351682</v>
      </c>
      <c r="Q111" s="955">
        <f t="shared" si="10"/>
        <v>0</v>
      </c>
      <c r="R111" s="955">
        <f t="shared" si="10"/>
        <v>0</v>
      </c>
      <c r="S111" s="955">
        <f t="shared" si="10"/>
        <v>0</v>
      </c>
      <c r="T111" s="955">
        <f t="shared" si="10"/>
        <v>0</v>
      </c>
      <c r="U111" s="953">
        <f t="shared" si="10"/>
        <v>59806.320081549442</v>
      </c>
      <c r="W111" s="495" t="s">
        <v>451</v>
      </c>
      <c r="X111" s="496">
        <f>P115</f>
        <v>10</v>
      </c>
      <c r="Y111" s="497" t="s">
        <v>450</v>
      </c>
      <c r="Z111" s="498"/>
      <c r="AA111" s="499"/>
      <c r="AC111" s="264"/>
      <c r="AD111" s="264"/>
      <c r="AE111" s="264"/>
      <c r="AO111" s="264"/>
      <c r="AP111" s="264"/>
      <c r="AQ111" s="264"/>
      <c r="AR111" s="264"/>
      <c r="AS111" s="264"/>
      <c r="AT111" s="264"/>
      <c r="AU111" s="264"/>
      <c r="AV111" s="264"/>
      <c r="AW111" s="264"/>
      <c r="AX111" s="264"/>
      <c r="AY111" s="264"/>
      <c r="AZ111" s="264"/>
      <c r="BA111" s="264"/>
      <c r="BB111" s="264"/>
      <c r="BC111" s="264"/>
      <c r="BD111" s="264"/>
      <c r="BE111" s="264"/>
      <c r="BF111" s="264"/>
      <c r="BG111" s="264"/>
      <c r="BH111" s="264"/>
      <c r="BI111" s="264"/>
      <c r="BJ111" s="264"/>
      <c r="BK111" s="264"/>
      <c r="BL111" s="264"/>
      <c r="BM111" s="264"/>
      <c r="BN111" s="264"/>
      <c r="BO111" s="264"/>
      <c r="BP111" s="264"/>
      <c r="BQ111" s="264"/>
      <c r="BR111" s="264"/>
      <c r="BS111" s="264"/>
      <c r="BT111" s="264"/>
      <c r="BU111" s="264"/>
      <c r="BV111" s="264"/>
      <c r="BW111" s="264"/>
      <c r="BX111" s="264"/>
      <c r="BY111" s="264"/>
      <c r="BZ111" s="264"/>
      <c r="CA111" s="264"/>
      <c r="CB111" s="264"/>
      <c r="CC111" s="264"/>
      <c r="CD111" s="264"/>
      <c r="CE111" s="264"/>
      <c r="CF111" s="264"/>
      <c r="CG111" s="264"/>
      <c r="CH111" s="264"/>
      <c r="CI111" s="264"/>
      <c r="CJ111" s="264"/>
      <c r="CK111" s="264"/>
      <c r="CL111" s="264"/>
      <c r="CM111" s="264"/>
      <c r="CN111" s="264"/>
      <c r="CO111" s="264"/>
      <c r="CP111" s="264"/>
      <c r="CQ111" s="264"/>
      <c r="CR111" s="264"/>
      <c r="CS111" s="264"/>
      <c r="CT111" s="264"/>
      <c r="CU111" s="264"/>
      <c r="CV111" s="264"/>
      <c r="CW111" s="264"/>
      <c r="CX111" s="264"/>
      <c r="CY111" s="264"/>
      <c r="CZ111" s="264"/>
      <c r="DA111" s="264"/>
      <c r="DB111" s="264"/>
      <c r="DC111" s="264"/>
      <c r="DD111" s="264"/>
      <c r="DE111" s="264"/>
      <c r="DF111" s="264"/>
      <c r="DG111" s="264"/>
      <c r="DH111" s="264"/>
      <c r="DI111" s="264"/>
      <c r="DJ111" s="264"/>
      <c r="DK111" s="264"/>
      <c r="DL111" s="264"/>
      <c r="DM111" s="264"/>
      <c r="DN111" s="264"/>
      <c r="DO111" s="264"/>
      <c r="DP111" s="264"/>
      <c r="DQ111" s="264"/>
      <c r="DR111" s="264"/>
      <c r="DS111" s="264"/>
      <c r="DT111" s="264"/>
      <c r="DU111" s="264"/>
      <c r="DV111" s="264"/>
      <c r="DW111" s="264"/>
      <c r="DX111" s="264"/>
      <c r="DY111" s="264"/>
      <c r="DZ111" s="264"/>
      <c r="EA111" s="264"/>
      <c r="EB111" s="264"/>
      <c r="EC111" s="264"/>
      <c r="ED111" s="264"/>
      <c r="EE111" s="264"/>
      <c r="EF111" s="264"/>
      <c r="EG111" s="264"/>
      <c r="EH111" s="264"/>
      <c r="EI111" s="264"/>
      <c r="EJ111" s="264"/>
      <c r="EK111" s="264"/>
      <c r="EL111" s="264"/>
      <c r="EM111" s="264"/>
      <c r="EN111" s="264"/>
      <c r="EO111" s="264"/>
      <c r="EP111" s="264"/>
      <c r="EQ111" s="264"/>
      <c r="ER111" s="264"/>
    </row>
    <row r="112" spans="1:148" ht="18.75" thickBot="1">
      <c r="A112" s="264"/>
      <c r="B112" s="1599"/>
      <c r="C112" s="540" t="s">
        <v>454</v>
      </c>
      <c r="D112" s="264"/>
      <c r="E112" s="541">
        <f t="shared" ref="E112:L112" si="11">E111/$U111</f>
        <v>0.12681097664905405</v>
      </c>
      <c r="F112" s="543">
        <f t="shared" si="11"/>
        <v>0.74654849156297953</v>
      </c>
      <c r="G112" s="543">
        <f t="shared" si="11"/>
        <v>7.1757286517811492E-2</v>
      </c>
      <c r="H112" s="543">
        <f t="shared" si="11"/>
        <v>1.5169592636782001E-2</v>
      </c>
      <c r="I112" s="543">
        <f t="shared" si="11"/>
        <v>1.7044486108743822E-3</v>
      </c>
      <c r="J112" s="543">
        <f t="shared" si="11"/>
        <v>3.4088972217487641E-4</v>
      </c>
      <c r="K112" s="543">
        <f t="shared" si="11"/>
        <v>2.6759843190727797E-2</v>
      </c>
      <c r="L112" s="543">
        <f t="shared" si="11"/>
        <v>9.3744673598091018E-3</v>
      </c>
      <c r="M112" s="543"/>
      <c r="N112" s="543">
        <f>N111/$U111</f>
        <v>1.0226691665246293E-3</v>
      </c>
      <c r="O112" s="543"/>
      <c r="P112" s="543">
        <f>P111/$U111</f>
        <v>5.1133458326231465E-4</v>
      </c>
      <c r="Q112" s="543"/>
      <c r="R112" s="543"/>
      <c r="S112" s="543"/>
      <c r="T112" s="543"/>
      <c r="U112" s="545" t="s">
        <v>455</v>
      </c>
      <c r="W112" s="264"/>
      <c r="X112" s="264"/>
      <c r="Y112" s="264"/>
      <c r="Z112" s="264"/>
      <c r="AA112" s="264"/>
      <c r="AB112" s="264"/>
      <c r="AC112" s="264"/>
      <c r="AD112" s="264"/>
      <c r="AE112" s="264"/>
      <c r="AO112" s="264"/>
      <c r="AP112" s="264"/>
      <c r="AQ112" s="264"/>
      <c r="AR112" s="264"/>
      <c r="AS112" s="264"/>
      <c r="AT112" s="264"/>
      <c r="AU112" s="264"/>
      <c r="AV112" s="264"/>
      <c r="AW112" s="264"/>
      <c r="AX112" s="264"/>
      <c r="AY112" s="264"/>
      <c r="AZ112" s="264"/>
      <c r="BA112" s="264"/>
      <c r="BB112" s="264"/>
      <c r="BC112" s="264"/>
      <c r="BD112" s="264"/>
      <c r="BE112" s="264"/>
      <c r="BF112" s="264"/>
      <c r="BG112" s="264"/>
      <c r="BH112" s="264"/>
      <c r="BI112" s="264"/>
      <c r="BJ112" s="264"/>
      <c r="BK112" s="264"/>
      <c r="BL112" s="264"/>
      <c r="BM112" s="264"/>
      <c r="BN112" s="264"/>
      <c r="BO112" s="264"/>
      <c r="BP112" s="264"/>
      <c r="BQ112" s="264"/>
      <c r="BR112" s="264"/>
      <c r="BS112" s="264"/>
      <c r="BT112" s="264"/>
      <c r="BU112" s="264"/>
      <c r="BV112" s="264"/>
      <c r="BW112" s="264"/>
      <c r="BX112" s="264"/>
      <c r="BY112" s="264"/>
      <c r="BZ112" s="264"/>
      <c r="CA112" s="264"/>
      <c r="CB112" s="264"/>
      <c r="CC112" s="264"/>
      <c r="CD112" s="264"/>
      <c r="CE112" s="264"/>
      <c r="CF112" s="264"/>
      <c r="CG112" s="264"/>
      <c r="CH112" s="264"/>
      <c r="CI112" s="264"/>
      <c r="CJ112" s="264"/>
      <c r="CK112" s="264"/>
      <c r="CL112" s="264"/>
      <c r="CM112" s="264"/>
      <c r="CN112" s="264"/>
      <c r="CO112" s="264"/>
      <c r="CP112" s="264"/>
      <c r="CQ112" s="264"/>
      <c r="CR112" s="264"/>
      <c r="CS112" s="264"/>
      <c r="CT112" s="264"/>
      <c r="CU112" s="264"/>
      <c r="CV112" s="264"/>
      <c r="CW112" s="264"/>
      <c r="CX112" s="264"/>
      <c r="CY112" s="264"/>
      <c r="CZ112" s="264"/>
      <c r="DA112" s="264"/>
      <c r="DB112" s="264"/>
      <c r="DC112" s="264"/>
      <c r="DD112" s="264"/>
      <c r="DE112" s="264"/>
      <c r="DF112" s="264"/>
      <c r="DG112" s="264"/>
      <c r="DH112" s="264"/>
      <c r="DI112" s="264"/>
      <c r="DJ112" s="264"/>
      <c r="DK112" s="264"/>
      <c r="DL112" s="264"/>
      <c r="DM112" s="264"/>
      <c r="DN112" s="264"/>
      <c r="DO112" s="264"/>
      <c r="DP112" s="264"/>
      <c r="DQ112" s="264"/>
      <c r="DR112" s="264"/>
      <c r="DS112" s="264"/>
      <c r="DT112" s="264"/>
      <c r="DU112" s="264"/>
      <c r="DV112" s="264"/>
      <c r="DW112" s="264"/>
      <c r="DX112" s="264"/>
      <c r="DY112" s="264"/>
      <c r="DZ112" s="264"/>
      <c r="EA112" s="264"/>
      <c r="EB112" s="264"/>
      <c r="EC112" s="264"/>
      <c r="ED112" s="264"/>
      <c r="EE112" s="264"/>
      <c r="EF112" s="264"/>
      <c r="EG112" s="264"/>
      <c r="EH112" s="264"/>
      <c r="EI112" s="264"/>
      <c r="EJ112" s="264"/>
      <c r="EK112" s="264"/>
      <c r="EL112" s="264"/>
      <c r="EM112" s="264"/>
      <c r="EN112" s="264"/>
      <c r="EO112" s="264"/>
      <c r="EP112" s="264"/>
      <c r="EQ112" s="264"/>
      <c r="ER112" s="264"/>
    </row>
    <row r="113" spans="1:148" ht="18.75" thickBot="1">
      <c r="A113" s="264"/>
      <c r="B113" s="1599"/>
      <c r="C113" s="548" t="s">
        <v>456</v>
      </c>
      <c r="D113" s="264"/>
      <c r="E113" s="549">
        <f t="shared" ref="E113:N113" si="12">LN(E112)</f>
        <v>-2.0650576740927677</v>
      </c>
      <c r="F113" s="543">
        <f t="shared" si="12"/>
        <v>-0.29229470555536785</v>
      </c>
      <c r="G113" s="543">
        <f>LN(G112)</f>
        <v>-2.6344658752434786</v>
      </c>
      <c r="H113" s="543">
        <f t="shared" si="12"/>
        <v>-4.1884623391937197</v>
      </c>
      <c r="I113" s="543">
        <f t="shared" si="12"/>
        <v>-6.3745136159318143</v>
      </c>
      <c r="J113" s="543">
        <f t="shared" si="12"/>
        <v>-7.9839515283659148</v>
      </c>
      <c r="K113" s="543">
        <f t="shared" si="12"/>
        <v>-3.6208529035775521</v>
      </c>
      <c r="L113" s="543">
        <f t="shared" si="12"/>
        <v>-4.669765523693389</v>
      </c>
      <c r="M113" s="543"/>
      <c r="N113" s="543">
        <f t="shared" si="12"/>
        <v>-6.8853392396978048</v>
      </c>
      <c r="O113" s="543"/>
      <c r="P113" s="543">
        <f t="shared" ref="P113" si="13">LN(P112)</f>
        <v>-7.5784864202577502</v>
      </c>
      <c r="Q113" s="956"/>
      <c r="R113" s="543"/>
      <c r="S113" s="543"/>
      <c r="T113" s="543"/>
      <c r="U113" s="264"/>
      <c r="W113" s="264"/>
      <c r="X113" s="264"/>
      <c r="Y113" s="264"/>
      <c r="Z113" s="264"/>
      <c r="AA113" s="264"/>
      <c r="AB113" s="264"/>
      <c r="AC113" s="264"/>
      <c r="AD113" s="264"/>
      <c r="AE113" s="264"/>
      <c r="AO113" s="264"/>
      <c r="AP113" s="264"/>
      <c r="AQ113" s="264"/>
      <c r="AR113" s="264"/>
      <c r="AS113" s="264"/>
      <c r="AT113" s="264"/>
      <c r="AU113" s="264"/>
      <c r="AV113" s="264"/>
      <c r="AW113" s="264"/>
      <c r="AX113" s="264"/>
      <c r="AY113" s="264"/>
      <c r="AZ113" s="264"/>
      <c r="BA113" s="264"/>
      <c r="BB113" s="264"/>
      <c r="BC113" s="264"/>
      <c r="BD113" s="264"/>
      <c r="BE113" s="264"/>
      <c r="BF113" s="264"/>
      <c r="BG113" s="264"/>
      <c r="BH113" s="264"/>
      <c r="BI113" s="264"/>
      <c r="BJ113" s="264"/>
      <c r="BK113" s="264"/>
      <c r="BL113" s="264"/>
      <c r="BM113" s="264"/>
      <c r="BN113" s="264"/>
      <c r="BO113" s="264"/>
      <c r="BP113" s="264"/>
      <c r="BQ113" s="264"/>
      <c r="BR113" s="264"/>
      <c r="BS113" s="264"/>
      <c r="BT113" s="264"/>
      <c r="BU113" s="264"/>
      <c r="BV113" s="264"/>
      <c r="BW113" s="264"/>
      <c r="BX113" s="264"/>
      <c r="BY113" s="264"/>
      <c r="BZ113" s="264"/>
      <c r="CA113" s="264"/>
      <c r="CB113" s="264"/>
      <c r="CC113" s="264"/>
      <c r="CD113" s="264"/>
      <c r="CE113" s="264"/>
      <c r="CF113" s="264"/>
      <c r="CG113" s="264"/>
      <c r="CH113" s="264"/>
      <c r="CI113" s="264"/>
      <c r="CJ113" s="264"/>
      <c r="CK113" s="264"/>
      <c r="CL113" s="264"/>
      <c r="CM113" s="264"/>
      <c r="CN113" s="264"/>
      <c r="CO113" s="264"/>
      <c r="CP113" s="264"/>
      <c r="CQ113" s="264"/>
      <c r="CR113" s="264"/>
      <c r="CS113" s="264"/>
      <c r="CT113" s="264"/>
      <c r="CU113" s="264"/>
      <c r="CV113" s="264"/>
      <c r="CW113" s="264"/>
      <c r="CX113" s="264"/>
      <c r="CY113" s="264"/>
      <c r="CZ113" s="264"/>
      <c r="DA113" s="264"/>
      <c r="DB113" s="264"/>
      <c r="DC113" s="264"/>
      <c r="DD113" s="264"/>
      <c r="DE113" s="264"/>
      <c r="DF113" s="264"/>
      <c r="DG113" s="264"/>
      <c r="DH113" s="264"/>
      <c r="DI113" s="264"/>
      <c r="DJ113" s="264"/>
      <c r="DK113" s="264"/>
      <c r="DL113" s="264"/>
      <c r="DM113" s="264"/>
      <c r="DN113" s="264"/>
      <c r="DO113" s="264"/>
      <c r="DP113" s="264"/>
      <c r="DQ113" s="264"/>
      <c r="DR113" s="264"/>
      <c r="DS113" s="264"/>
      <c r="DT113" s="264"/>
      <c r="DU113" s="264"/>
      <c r="DV113" s="264"/>
      <c r="DW113" s="264"/>
      <c r="DX113" s="264"/>
      <c r="DY113" s="264"/>
      <c r="DZ113" s="264"/>
      <c r="EA113" s="264"/>
      <c r="EB113" s="264"/>
      <c r="EC113" s="264"/>
      <c r="ED113" s="264"/>
      <c r="EE113" s="264"/>
      <c r="EF113" s="264"/>
      <c r="EG113" s="264"/>
      <c r="EH113" s="264"/>
      <c r="EI113" s="264"/>
      <c r="EJ113" s="264"/>
      <c r="EK113" s="264"/>
      <c r="EL113" s="264"/>
      <c r="EM113" s="264"/>
      <c r="EN113" s="264"/>
      <c r="EO113" s="264"/>
      <c r="EP113" s="264"/>
      <c r="EQ113" s="264"/>
      <c r="ER113" s="264"/>
    </row>
    <row r="114" spans="1:148" ht="18.75" thickBot="1">
      <c r="A114" s="264"/>
      <c r="B114" s="1599"/>
      <c r="C114" s="548" t="s">
        <v>457</v>
      </c>
      <c r="D114" s="264"/>
      <c r="E114" s="549">
        <f>E112*E113</f>
        <v>-0.26187198048832783</v>
      </c>
      <c r="F114" s="543">
        <f t="shared" ref="F114:P114" si="14">F112*F113</f>
        <v>-0.21821217152420513</v>
      </c>
      <c r="G114" s="543">
        <f t="shared" si="14"/>
        <v>-0.18904212263124331</v>
      </c>
      <c r="H114" s="543">
        <f t="shared" si="14"/>
        <v>-6.3537267460071767E-2</v>
      </c>
      <c r="I114" s="543">
        <f t="shared" si="14"/>
        <v>-1.0865030877674816E-2</v>
      </c>
      <c r="J114" s="543">
        <f t="shared" si="14"/>
        <v>-2.7216470183623366E-3</v>
      </c>
      <c r="K114" s="543">
        <f t="shared" si="14"/>
        <v>-9.689345591642673E-2</v>
      </c>
      <c r="L114" s="543">
        <f t="shared" si="14"/>
        <v>-4.377656447982553E-2</v>
      </c>
      <c r="M114" s="543"/>
      <c r="N114" s="543">
        <f t="shared" si="14"/>
        <v>-7.0414241415010792E-3</v>
      </c>
      <c r="O114" s="543"/>
      <c r="P114" s="543">
        <f t="shared" si="14"/>
        <v>-3.8751421954616077E-3</v>
      </c>
      <c r="Q114" s="543"/>
      <c r="R114" s="543"/>
      <c r="S114" s="543"/>
      <c r="T114" s="543"/>
      <c r="U114" s="264"/>
      <c r="W114" s="501">
        <f>-(SUM(E114:T114))</f>
        <v>0.89783680673310007</v>
      </c>
      <c r="X114" s="502" t="s">
        <v>458</v>
      </c>
      <c r="Y114" s="503" t="s">
        <v>459</v>
      </c>
      <c r="Z114" s="504"/>
      <c r="AA114" s="505"/>
      <c r="AB114" s="264"/>
      <c r="AC114" s="264"/>
      <c r="AD114" s="264"/>
      <c r="AE114" s="264"/>
      <c r="AO114" s="264"/>
      <c r="AP114" s="264"/>
      <c r="AQ114" s="264"/>
      <c r="AR114" s="264"/>
      <c r="AS114" s="264"/>
      <c r="AT114" s="264"/>
      <c r="AU114" s="264"/>
      <c r="AV114" s="264"/>
      <c r="AW114" s="264"/>
      <c r="AX114" s="264"/>
      <c r="AY114" s="264"/>
      <c r="AZ114" s="264"/>
      <c r="BA114" s="264"/>
      <c r="BB114" s="264"/>
      <c r="BC114" s="264"/>
      <c r="BD114" s="264"/>
      <c r="BE114" s="264"/>
      <c r="BF114" s="264"/>
      <c r="BG114" s="264"/>
      <c r="BH114" s="264"/>
      <c r="BI114" s="264"/>
      <c r="BJ114" s="264"/>
      <c r="BK114" s="264"/>
      <c r="BL114" s="264"/>
      <c r="BM114" s="264"/>
      <c r="BN114" s="264"/>
      <c r="BO114" s="264"/>
      <c r="BP114" s="264"/>
      <c r="BQ114" s="264"/>
      <c r="BR114" s="264"/>
      <c r="BS114" s="264"/>
      <c r="BT114" s="264"/>
      <c r="BU114" s="264"/>
      <c r="BV114" s="264"/>
      <c r="BW114" s="264"/>
      <c r="BX114" s="264"/>
      <c r="BY114" s="264"/>
      <c r="BZ114" s="264"/>
      <c r="CA114" s="264"/>
      <c r="CB114" s="264"/>
      <c r="CC114" s="264"/>
      <c r="CD114" s="264"/>
      <c r="CE114" s="264"/>
      <c r="CF114" s="264"/>
      <c r="CG114" s="264"/>
      <c r="CH114" s="264"/>
      <c r="CI114" s="264"/>
      <c r="CJ114" s="264"/>
      <c r="CK114" s="264"/>
      <c r="CL114" s="264"/>
      <c r="CM114" s="264"/>
      <c r="CN114" s="264"/>
      <c r="CO114" s="264"/>
      <c r="CP114" s="264"/>
      <c r="CQ114" s="264"/>
      <c r="CR114" s="264"/>
      <c r="CS114" s="264"/>
      <c r="CT114" s="264"/>
      <c r="CU114" s="264"/>
      <c r="CV114" s="264"/>
      <c r="CW114" s="264"/>
      <c r="CX114" s="264"/>
      <c r="CY114" s="264"/>
      <c r="CZ114" s="264"/>
      <c r="DA114" s="264"/>
      <c r="DB114" s="264"/>
      <c r="DC114" s="264"/>
      <c r="DD114" s="264"/>
      <c r="DE114" s="264"/>
      <c r="DF114" s="264"/>
      <c r="DG114" s="264"/>
      <c r="DH114" s="264"/>
      <c r="DI114" s="264"/>
      <c r="DJ114" s="264"/>
      <c r="DK114" s="264"/>
      <c r="DL114" s="264"/>
      <c r="DM114" s="264"/>
      <c r="DN114" s="264"/>
      <c r="DO114" s="264"/>
      <c r="DP114" s="264"/>
      <c r="DQ114" s="264"/>
      <c r="DR114" s="264"/>
      <c r="DS114" s="264"/>
      <c r="DT114" s="264"/>
      <c r="DU114" s="264"/>
      <c r="DV114" s="264"/>
      <c r="DW114" s="264"/>
      <c r="DX114" s="264"/>
      <c r="DY114" s="264"/>
      <c r="DZ114" s="264"/>
      <c r="EA114" s="264"/>
      <c r="EB114" s="264"/>
      <c r="EC114" s="264"/>
      <c r="ED114" s="264"/>
      <c r="EE114" s="264"/>
      <c r="EF114" s="264"/>
      <c r="EG114" s="264"/>
      <c r="EH114" s="264"/>
      <c r="EI114" s="264"/>
      <c r="EJ114" s="264"/>
      <c r="EK114" s="264"/>
      <c r="EL114" s="264"/>
      <c r="EM114" s="264"/>
      <c r="EN114" s="264"/>
      <c r="EO114" s="264"/>
      <c r="EP114" s="264"/>
      <c r="EQ114" s="264"/>
      <c r="ER114" s="264"/>
    </row>
    <row r="115" spans="1:148" ht="18.75" thickBot="1">
      <c r="A115" s="264"/>
      <c r="B115" s="563"/>
      <c r="C115" s="552" t="s">
        <v>460</v>
      </c>
      <c r="D115" s="264"/>
      <c r="E115" s="564">
        <v>1</v>
      </c>
      <c r="F115" s="565">
        <f>E115+1</f>
        <v>2</v>
      </c>
      <c r="G115" s="565">
        <v>3</v>
      </c>
      <c r="H115" s="565">
        <v>4</v>
      </c>
      <c r="I115" s="565">
        <v>5</v>
      </c>
      <c r="J115" s="565">
        <v>6</v>
      </c>
      <c r="K115" s="565">
        <v>7</v>
      </c>
      <c r="L115" s="565">
        <v>8</v>
      </c>
      <c r="M115" s="565"/>
      <c r="N115" s="565">
        <v>9</v>
      </c>
      <c r="O115" s="566"/>
      <c r="P115" s="957">
        <v>10</v>
      </c>
      <c r="Q115" s="566"/>
      <c r="R115" s="566"/>
      <c r="S115" s="566"/>
      <c r="T115" s="566"/>
      <c r="U115" s="264"/>
      <c r="W115" s="507">
        <f>LN(X111)</f>
        <v>2.3025850929940459</v>
      </c>
      <c r="X115" s="508" t="s">
        <v>461</v>
      </c>
      <c r="Y115" s="509"/>
      <c r="Z115" s="510"/>
      <c r="AA115" s="264"/>
      <c r="AB115" s="264"/>
      <c r="AC115" s="264"/>
      <c r="AD115" s="264"/>
      <c r="AE115" s="264"/>
      <c r="AO115" s="264"/>
      <c r="AP115" s="264"/>
      <c r="AQ115" s="264"/>
      <c r="AR115" s="264"/>
      <c r="AS115" s="264"/>
      <c r="AT115" s="264"/>
      <c r="AU115" s="264"/>
      <c r="AV115" s="264"/>
      <c r="AW115" s="264"/>
      <c r="AX115" s="264"/>
      <c r="AY115" s="264"/>
      <c r="AZ115" s="264"/>
      <c r="BA115" s="264"/>
      <c r="BB115" s="264"/>
      <c r="BC115" s="264"/>
      <c r="BD115" s="264"/>
      <c r="BE115" s="264"/>
      <c r="BF115" s="264"/>
      <c r="BG115" s="264"/>
      <c r="BH115" s="264"/>
      <c r="BI115" s="264"/>
      <c r="BJ115" s="264"/>
      <c r="BK115" s="264"/>
      <c r="BL115" s="264"/>
      <c r="BM115" s="264"/>
      <c r="BN115" s="264"/>
      <c r="BO115" s="264"/>
      <c r="BP115" s="264"/>
      <c r="BQ115" s="264"/>
      <c r="BR115" s="264"/>
      <c r="BS115" s="264"/>
      <c r="BT115" s="264"/>
      <c r="BU115" s="264"/>
      <c r="BV115" s="264"/>
      <c r="BW115" s="264"/>
      <c r="BX115" s="264"/>
      <c r="BY115" s="264"/>
      <c r="BZ115" s="264"/>
      <c r="CA115" s="264"/>
      <c r="CB115" s="264"/>
      <c r="CC115" s="264"/>
      <c r="CD115" s="264"/>
      <c r="CE115" s="264"/>
      <c r="CF115" s="264"/>
      <c r="CG115" s="264"/>
      <c r="CH115" s="264"/>
      <c r="CI115" s="264"/>
      <c r="CJ115" s="264"/>
      <c r="CK115" s="264"/>
      <c r="CL115" s="264"/>
      <c r="CM115" s="264"/>
      <c r="CN115" s="264"/>
      <c r="CO115" s="264"/>
      <c r="CP115" s="264"/>
      <c r="CQ115" s="264"/>
      <c r="CR115" s="264"/>
      <c r="CS115" s="264"/>
      <c r="CT115" s="264"/>
      <c r="CU115" s="264"/>
      <c r="CV115" s="264"/>
      <c r="CW115" s="264"/>
      <c r="CX115" s="264"/>
      <c r="CY115" s="264"/>
      <c r="CZ115" s="264"/>
      <c r="DA115" s="264"/>
      <c r="DB115" s="264"/>
      <c r="DC115" s="264"/>
      <c r="DD115" s="264"/>
      <c r="DE115" s="264"/>
      <c r="DF115" s="264"/>
      <c r="DG115" s="264"/>
      <c r="DH115" s="264"/>
      <c r="DI115" s="264"/>
      <c r="DJ115" s="264"/>
      <c r="DK115" s="264"/>
      <c r="DL115" s="264"/>
      <c r="DM115" s="264"/>
      <c r="DN115" s="264"/>
      <c r="DO115" s="264"/>
      <c r="DP115" s="264"/>
      <c r="DQ115" s="264"/>
      <c r="DR115" s="264"/>
      <c r="DS115" s="264"/>
      <c r="DT115" s="264"/>
      <c r="DU115" s="264"/>
      <c r="DV115" s="264"/>
      <c r="DW115" s="264"/>
      <c r="DX115" s="264"/>
      <c r="DY115" s="264"/>
      <c r="DZ115" s="264"/>
      <c r="EA115" s="264"/>
      <c r="EB115" s="264"/>
      <c r="EC115" s="264"/>
      <c r="ED115" s="264"/>
      <c r="EE115" s="264"/>
      <c r="EF115" s="264"/>
      <c r="EG115" s="264"/>
      <c r="EH115" s="264"/>
      <c r="EI115" s="264"/>
      <c r="EJ115" s="264"/>
      <c r="EK115" s="264"/>
      <c r="EL115" s="264"/>
      <c r="EM115" s="264"/>
      <c r="EN115" s="264"/>
      <c r="EO115" s="264"/>
      <c r="EP115" s="264"/>
      <c r="EQ115" s="264"/>
      <c r="ER115" s="264"/>
    </row>
    <row r="116" spans="1:148" ht="18.75" thickBot="1">
      <c r="A116" s="264"/>
      <c r="B116" s="264"/>
      <c r="C116" s="264"/>
      <c r="D116" s="264"/>
      <c r="E116" s="264"/>
      <c r="F116" s="264"/>
      <c r="G116" s="264"/>
      <c r="H116" s="264"/>
      <c r="I116" s="264"/>
      <c r="J116" s="264"/>
      <c r="K116" s="264"/>
      <c r="L116" s="264"/>
      <c r="M116" s="264"/>
      <c r="N116" s="264"/>
      <c r="O116" s="264"/>
      <c r="P116" s="264"/>
      <c r="Q116" s="264"/>
      <c r="R116" s="264"/>
      <c r="S116" s="264"/>
      <c r="T116" s="264"/>
      <c r="U116" s="264"/>
      <c r="W116" s="511">
        <f>W114/W115</f>
        <v>0.38992557081382168</v>
      </c>
      <c r="X116" s="512" t="s">
        <v>462</v>
      </c>
      <c r="Y116" s="513" t="s">
        <v>463</v>
      </c>
      <c r="Z116" s="514"/>
      <c r="AA116" s="264"/>
      <c r="AB116" s="264"/>
      <c r="AC116" s="264"/>
      <c r="AD116" s="264"/>
      <c r="AE116" s="264"/>
      <c r="AO116" s="264"/>
      <c r="AP116" s="264"/>
      <c r="AQ116" s="264"/>
      <c r="AR116" s="264"/>
      <c r="AS116" s="264"/>
      <c r="AT116" s="264"/>
      <c r="AU116" s="264"/>
      <c r="AV116" s="264"/>
      <c r="AW116" s="264"/>
      <c r="AX116" s="264"/>
      <c r="AY116" s="264"/>
      <c r="AZ116" s="264"/>
      <c r="BA116" s="264"/>
      <c r="BB116" s="264"/>
      <c r="BC116" s="264"/>
      <c r="BD116" s="264"/>
      <c r="BE116" s="264"/>
      <c r="BF116" s="264"/>
      <c r="BG116" s="264"/>
      <c r="BH116" s="264"/>
      <c r="BI116" s="264"/>
      <c r="BJ116" s="264"/>
      <c r="BK116" s="264"/>
      <c r="BL116" s="264"/>
      <c r="BM116" s="264"/>
      <c r="BN116" s="264"/>
      <c r="BO116" s="264"/>
      <c r="BP116" s="264"/>
      <c r="BQ116" s="264"/>
      <c r="BR116" s="264"/>
      <c r="BS116" s="264"/>
      <c r="BT116" s="264"/>
      <c r="BU116" s="264"/>
      <c r="BV116" s="264"/>
      <c r="BW116" s="264"/>
      <c r="BX116" s="264"/>
      <c r="BY116" s="264"/>
      <c r="BZ116" s="264"/>
      <c r="CA116" s="264"/>
      <c r="CB116" s="264"/>
      <c r="CC116" s="264"/>
      <c r="CD116" s="264"/>
      <c r="CE116" s="264"/>
      <c r="CF116" s="264"/>
      <c r="CG116" s="264"/>
      <c r="CH116" s="264"/>
      <c r="CI116" s="264"/>
      <c r="CJ116" s="264"/>
      <c r="CK116" s="264"/>
      <c r="CL116" s="264"/>
      <c r="CM116" s="264"/>
      <c r="CN116" s="264"/>
      <c r="CO116" s="264"/>
      <c r="CP116" s="264"/>
      <c r="CQ116" s="264"/>
      <c r="CR116" s="264"/>
      <c r="CS116" s="264"/>
      <c r="CT116" s="264"/>
      <c r="CU116" s="264"/>
      <c r="CV116" s="264"/>
      <c r="CW116" s="264"/>
      <c r="CX116" s="264"/>
      <c r="CY116" s="264"/>
      <c r="CZ116" s="264"/>
      <c r="DA116" s="264"/>
      <c r="DB116" s="264"/>
      <c r="DC116" s="264"/>
      <c r="DD116" s="264"/>
      <c r="DE116" s="264"/>
      <c r="DF116" s="264"/>
      <c r="DG116" s="264"/>
      <c r="DH116" s="264"/>
      <c r="DI116" s="264"/>
      <c r="DJ116" s="264"/>
      <c r="DK116" s="264"/>
      <c r="DL116" s="264"/>
      <c r="DM116" s="264"/>
      <c r="DN116" s="264"/>
      <c r="DO116" s="264"/>
      <c r="DP116" s="264"/>
      <c r="DQ116" s="264"/>
      <c r="DR116" s="264"/>
      <c r="DS116" s="264"/>
      <c r="DT116" s="264"/>
      <c r="DU116" s="264"/>
      <c r="DV116" s="264"/>
      <c r="DW116" s="264"/>
      <c r="DX116" s="264"/>
      <c r="DY116" s="264"/>
      <c r="DZ116" s="264"/>
      <c r="EA116" s="264"/>
      <c r="EB116" s="264"/>
      <c r="EC116" s="264"/>
      <c r="ED116" s="264"/>
      <c r="EE116" s="264"/>
      <c r="EF116" s="264"/>
      <c r="EG116" s="264"/>
      <c r="EH116" s="264"/>
      <c r="EI116" s="264"/>
      <c r="EJ116" s="264"/>
      <c r="EK116" s="264"/>
      <c r="EL116" s="264"/>
      <c r="EM116" s="264"/>
      <c r="EN116" s="264"/>
      <c r="EO116" s="264"/>
      <c r="EP116" s="264"/>
      <c r="EQ116" s="264"/>
      <c r="ER116" s="264"/>
    </row>
    <row r="117" spans="1:148" ht="15.75">
      <c r="A117" s="264"/>
      <c r="B117" s="264"/>
      <c r="C117" s="264"/>
      <c r="D117" s="264"/>
      <c r="E117" s="264"/>
      <c r="F117" s="264"/>
      <c r="G117" s="264"/>
      <c r="H117" s="264"/>
      <c r="I117" s="264"/>
      <c r="J117" s="264"/>
      <c r="K117" s="264"/>
      <c r="L117" s="264"/>
      <c r="M117" s="264"/>
      <c r="N117" s="264"/>
      <c r="O117" s="264"/>
      <c r="P117" s="264"/>
      <c r="Q117" s="264"/>
      <c r="R117" s="264"/>
      <c r="S117" s="264"/>
      <c r="T117" s="264"/>
      <c r="U117" s="264"/>
      <c r="V117" s="264"/>
      <c r="W117" s="264"/>
      <c r="X117" s="264"/>
      <c r="Y117" s="264"/>
      <c r="Z117" s="264"/>
      <c r="AA117" s="264"/>
      <c r="AB117" s="264"/>
      <c r="AC117" s="264"/>
      <c r="AD117" s="264"/>
      <c r="AE117" s="264"/>
      <c r="AO117" s="264"/>
      <c r="AP117" s="264"/>
      <c r="AQ117" s="264"/>
      <c r="AR117" s="264"/>
      <c r="AS117" s="264"/>
      <c r="AT117" s="264"/>
      <c r="AU117" s="264"/>
      <c r="AV117" s="264"/>
      <c r="AW117" s="264"/>
      <c r="AX117" s="264"/>
      <c r="AY117" s="264"/>
      <c r="AZ117" s="264"/>
      <c r="BA117" s="264"/>
      <c r="BB117" s="264"/>
      <c r="BC117" s="264"/>
      <c r="BD117" s="264"/>
      <c r="BE117" s="264"/>
      <c r="BF117" s="264"/>
      <c r="BG117" s="264"/>
      <c r="BH117" s="264"/>
      <c r="BI117" s="264"/>
      <c r="BJ117" s="264"/>
      <c r="BK117" s="264"/>
      <c r="BL117" s="264"/>
      <c r="BM117" s="264"/>
      <c r="BN117" s="264"/>
      <c r="BO117" s="264"/>
      <c r="BP117" s="264"/>
      <c r="BQ117" s="264"/>
      <c r="BR117" s="264"/>
      <c r="BS117" s="264"/>
      <c r="BT117" s="264"/>
      <c r="BU117" s="264"/>
      <c r="BV117" s="264"/>
      <c r="BW117" s="264"/>
      <c r="BX117" s="264"/>
      <c r="BY117" s="264"/>
      <c r="BZ117" s="264"/>
      <c r="CA117" s="264"/>
      <c r="CB117" s="264"/>
      <c r="CC117" s="264"/>
      <c r="CD117" s="264"/>
      <c r="CE117" s="264"/>
      <c r="CF117" s="264"/>
      <c r="CG117" s="264"/>
      <c r="CH117" s="264"/>
      <c r="CI117" s="264"/>
      <c r="CJ117" s="264"/>
      <c r="CK117" s="264"/>
      <c r="CL117" s="264"/>
      <c r="CM117" s="264"/>
      <c r="CN117" s="264"/>
      <c r="CO117" s="264"/>
      <c r="CP117" s="264"/>
      <c r="CQ117" s="264"/>
      <c r="CR117" s="264"/>
      <c r="CS117" s="264"/>
      <c r="CT117" s="264"/>
      <c r="CU117" s="264"/>
      <c r="CV117" s="264"/>
      <c r="CW117" s="264"/>
      <c r="CX117" s="264"/>
      <c r="CY117" s="264"/>
      <c r="CZ117" s="264"/>
      <c r="DA117" s="264"/>
      <c r="DB117" s="264"/>
      <c r="DC117" s="264"/>
      <c r="DD117" s="264"/>
      <c r="DE117" s="264"/>
      <c r="DF117" s="264"/>
      <c r="DG117" s="264"/>
      <c r="DH117" s="264"/>
      <c r="DI117" s="264"/>
      <c r="DJ117" s="264"/>
      <c r="DK117" s="264"/>
      <c r="DL117" s="264"/>
      <c r="DM117" s="264"/>
      <c r="DN117" s="264"/>
      <c r="DO117" s="264"/>
      <c r="DP117" s="264"/>
      <c r="DQ117" s="264"/>
      <c r="DR117" s="264"/>
      <c r="DS117" s="264"/>
      <c r="DT117" s="264"/>
      <c r="DU117" s="264"/>
      <c r="DV117" s="264"/>
      <c r="DW117" s="264"/>
      <c r="DX117" s="264"/>
      <c r="DY117" s="264"/>
      <c r="DZ117" s="264"/>
      <c r="EA117" s="264"/>
      <c r="EB117" s="264"/>
      <c r="EC117" s="264"/>
      <c r="ED117" s="264"/>
      <c r="EE117" s="264"/>
      <c r="EF117" s="264"/>
      <c r="EG117" s="264"/>
      <c r="EH117" s="264"/>
      <c r="EI117" s="264"/>
      <c r="EJ117" s="264"/>
      <c r="EK117" s="264"/>
      <c r="EL117" s="264"/>
      <c r="EM117" s="264"/>
      <c r="EN117" s="264"/>
      <c r="EO117" s="264"/>
      <c r="EP117" s="264"/>
      <c r="EQ117" s="264"/>
      <c r="ER117" s="264"/>
    </row>
    <row r="118" spans="1:148" ht="15.75">
      <c r="A118" s="264"/>
      <c r="B118" s="264"/>
      <c r="C118" s="264"/>
      <c r="D118" s="264"/>
      <c r="E118" s="264"/>
      <c r="F118" s="264"/>
      <c r="G118" s="264"/>
      <c r="H118" s="264"/>
      <c r="I118" s="264"/>
      <c r="J118" s="264"/>
      <c r="K118" s="264"/>
      <c r="L118" s="264"/>
      <c r="M118" s="264"/>
      <c r="N118" s="264"/>
      <c r="O118" s="264"/>
      <c r="P118" s="264"/>
      <c r="Q118" s="264"/>
      <c r="R118" s="264"/>
      <c r="S118" s="264"/>
      <c r="T118" s="264"/>
      <c r="U118" s="264"/>
      <c r="V118" s="264"/>
      <c r="W118" s="264"/>
      <c r="X118" s="264"/>
      <c r="Y118" s="264"/>
      <c r="Z118" s="264"/>
      <c r="AA118" s="264"/>
      <c r="AB118" s="264"/>
      <c r="AC118" s="264"/>
      <c r="AD118" s="264"/>
      <c r="AE118" s="264"/>
      <c r="AO118" s="264"/>
      <c r="AP118" s="264"/>
      <c r="AQ118" s="264"/>
      <c r="AR118" s="264"/>
      <c r="AS118" s="264"/>
      <c r="AT118" s="264"/>
      <c r="AU118" s="264"/>
      <c r="AV118" s="264"/>
      <c r="AW118" s="264"/>
      <c r="AX118" s="264"/>
      <c r="AY118" s="264"/>
      <c r="AZ118" s="264"/>
      <c r="BA118" s="264"/>
      <c r="BB118" s="264"/>
      <c r="BC118" s="264"/>
      <c r="BD118" s="264"/>
      <c r="BE118" s="264"/>
      <c r="BF118" s="264"/>
      <c r="BG118" s="264"/>
      <c r="BH118" s="264"/>
      <c r="BI118" s="264"/>
      <c r="BJ118" s="264"/>
      <c r="BK118" s="264"/>
      <c r="BL118" s="264"/>
      <c r="BM118" s="264"/>
      <c r="BN118" s="264"/>
      <c r="BO118" s="264"/>
      <c r="BP118" s="264"/>
      <c r="BQ118" s="264"/>
      <c r="BR118" s="264"/>
      <c r="BS118" s="264"/>
      <c r="BT118" s="264"/>
      <c r="BU118" s="264"/>
      <c r="BV118" s="264"/>
      <c r="BW118" s="264"/>
      <c r="BX118" s="264"/>
      <c r="BY118" s="264"/>
      <c r="BZ118" s="264"/>
      <c r="CA118" s="264"/>
      <c r="CB118" s="264"/>
      <c r="CC118" s="264"/>
      <c r="CD118" s="264"/>
      <c r="CE118" s="264"/>
      <c r="CF118" s="264"/>
      <c r="CG118" s="264"/>
      <c r="CH118" s="264"/>
      <c r="CI118" s="264"/>
      <c r="CJ118" s="264"/>
      <c r="CK118" s="264"/>
      <c r="CL118" s="264"/>
      <c r="CM118" s="264"/>
      <c r="CN118" s="264"/>
      <c r="CO118" s="264"/>
      <c r="CP118" s="264"/>
      <c r="CQ118" s="264"/>
      <c r="CR118" s="264"/>
      <c r="CS118" s="264"/>
      <c r="CT118" s="264"/>
      <c r="CU118" s="264"/>
      <c r="CV118" s="264"/>
      <c r="CW118" s="264"/>
      <c r="CX118" s="264"/>
      <c r="CY118" s="264"/>
      <c r="CZ118" s="264"/>
      <c r="DA118" s="264"/>
      <c r="DB118" s="264"/>
      <c r="DC118" s="264"/>
      <c r="DD118" s="264"/>
      <c r="DE118" s="264"/>
      <c r="DF118" s="264"/>
      <c r="DG118" s="264"/>
      <c r="DH118" s="264"/>
      <c r="DI118" s="264"/>
      <c r="DJ118" s="264"/>
      <c r="DK118" s="264"/>
      <c r="DL118" s="264"/>
      <c r="DM118" s="264"/>
      <c r="DN118" s="264"/>
      <c r="DO118" s="264"/>
      <c r="DP118" s="264"/>
      <c r="DQ118" s="264"/>
      <c r="DR118" s="264"/>
      <c r="DS118" s="264"/>
      <c r="DT118" s="264"/>
      <c r="DU118" s="264"/>
      <c r="DV118" s="264"/>
      <c r="DW118" s="264"/>
      <c r="DX118" s="264"/>
      <c r="DY118" s="264"/>
      <c r="DZ118" s="264"/>
      <c r="EA118" s="264"/>
      <c r="EB118" s="264"/>
      <c r="EC118" s="264"/>
      <c r="ED118" s="264"/>
      <c r="EE118" s="264"/>
      <c r="EF118" s="264"/>
      <c r="EG118" s="264"/>
      <c r="EH118" s="264"/>
      <c r="EI118" s="264"/>
      <c r="EJ118" s="264"/>
      <c r="EK118" s="264"/>
      <c r="EL118" s="264"/>
      <c r="EM118" s="264"/>
      <c r="EN118" s="264"/>
      <c r="EO118" s="264"/>
      <c r="EP118" s="264"/>
      <c r="EQ118" s="264"/>
      <c r="ER118" s="264"/>
    </row>
    <row r="119" spans="1:148" ht="20.25">
      <c r="A119" s="568"/>
      <c r="B119" s="569" t="s">
        <v>465</v>
      </c>
      <c r="C119" s="1604"/>
      <c r="D119" s="571"/>
      <c r="E119" s="570" t="s">
        <v>466</v>
      </c>
      <c r="F119" s="572"/>
      <c r="G119" s="568"/>
      <c r="H119" s="568"/>
      <c r="I119" s="568"/>
      <c r="J119" s="568"/>
      <c r="K119" s="568"/>
      <c r="L119" s="568"/>
      <c r="M119" s="568"/>
      <c r="N119" s="568"/>
      <c r="O119" s="568"/>
      <c r="P119" s="568"/>
      <c r="Q119" s="568"/>
      <c r="R119" s="568"/>
      <c r="S119" s="568"/>
      <c r="T119" s="568"/>
      <c r="U119" s="568"/>
      <c r="V119" s="568"/>
      <c r="W119" s="568"/>
      <c r="X119" s="264"/>
      <c r="Y119" s="264"/>
      <c r="Z119" s="264"/>
      <c r="AA119" s="264"/>
      <c r="AB119" s="264"/>
      <c r="AC119" s="264"/>
      <c r="AD119" s="264"/>
      <c r="AE119" s="264"/>
      <c r="AO119" s="264"/>
      <c r="AP119" s="264"/>
      <c r="AQ119" s="264"/>
      <c r="AR119" s="264"/>
      <c r="AS119" s="264"/>
      <c r="AT119" s="264"/>
      <c r="AU119" s="264"/>
      <c r="AV119" s="264"/>
      <c r="AW119" s="264"/>
      <c r="AX119" s="264"/>
      <c r="AY119" s="264"/>
      <c r="AZ119" s="264"/>
      <c r="BA119" s="264"/>
      <c r="BB119" s="264"/>
      <c r="BC119" s="264"/>
      <c r="BD119" s="264"/>
      <c r="BE119" s="264"/>
      <c r="BF119" s="264"/>
      <c r="BG119" s="264"/>
      <c r="BH119" s="264"/>
      <c r="BI119" s="264"/>
      <c r="BJ119" s="264"/>
      <c r="BK119" s="264"/>
      <c r="BL119" s="264"/>
      <c r="BM119" s="264"/>
      <c r="BN119" s="264"/>
      <c r="BO119" s="264"/>
      <c r="BP119" s="264"/>
      <c r="BQ119" s="264"/>
      <c r="BR119" s="264"/>
      <c r="BS119" s="264"/>
      <c r="BT119" s="264"/>
      <c r="BU119" s="264"/>
      <c r="BV119" s="264"/>
      <c r="BW119" s="264"/>
      <c r="BX119" s="264"/>
      <c r="BY119" s="264"/>
      <c r="BZ119" s="264"/>
      <c r="CA119" s="264"/>
      <c r="CB119" s="264"/>
      <c r="CC119" s="264"/>
      <c r="CD119" s="264"/>
      <c r="CE119" s="264"/>
      <c r="CF119" s="264"/>
      <c r="CG119" s="264"/>
      <c r="CH119" s="264"/>
      <c r="CI119" s="264"/>
      <c r="CJ119" s="264"/>
      <c r="CK119" s="264"/>
      <c r="CL119" s="264"/>
      <c r="CM119" s="264"/>
      <c r="CN119" s="264"/>
      <c r="CO119" s="264"/>
      <c r="CP119" s="264"/>
      <c r="CQ119" s="264"/>
      <c r="CR119" s="264"/>
      <c r="CS119" s="264"/>
      <c r="CT119" s="264"/>
      <c r="CU119" s="264"/>
      <c r="CV119" s="264"/>
      <c r="CW119" s="264"/>
      <c r="CX119" s="264"/>
      <c r="CY119" s="264"/>
      <c r="CZ119" s="264"/>
      <c r="DA119" s="264"/>
      <c r="DB119" s="264"/>
      <c r="DC119" s="264"/>
      <c r="DD119" s="264"/>
      <c r="DE119" s="264"/>
      <c r="DF119" s="264"/>
      <c r="DG119" s="264"/>
      <c r="DH119" s="264"/>
      <c r="DI119" s="264"/>
      <c r="DJ119" s="264"/>
      <c r="DK119" s="264"/>
      <c r="DL119" s="264"/>
      <c r="DM119" s="264"/>
      <c r="DN119" s="264"/>
      <c r="DO119" s="264"/>
      <c r="DP119" s="264"/>
      <c r="DQ119" s="264"/>
      <c r="DR119" s="264"/>
      <c r="DS119" s="264"/>
      <c r="DT119" s="264"/>
      <c r="DU119" s="264"/>
      <c r="DV119" s="264"/>
      <c r="DW119" s="264"/>
      <c r="DX119" s="264"/>
      <c r="DY119" s="264"/>
      <c r="DZ119" s="264"/>
      <c r="EA119" s="264"/>
      <c r="EB119" s="264"/>
      <c r="EC119" s="264"/>
      <c r="ED119" s="264"/>
      <c r="EE119" s="264"/>
      <c r="EF119" s="264"/>
      <c r="EG119" s="264"/>
      <c r="EH119" s="264"/>
      <c r="EI119" s="264"/>
      <c r="EJ119" s="264"/>
      <c r="EK119" s="264"/>
      <c r="EL119" s="264"/>
      <c r="EM119" s="264"/>
      <c r="EN119" s="264"/>
      <c r="EO119" s="264"/>
      <c r="EP119" s="264"/>
      <c r="EQ119" s="264"/>
      <c r="ER119" s="264"/>
    </row>
    <row r="120" spans="1:148" ht="15.75">
      <c r="A120" s="90" t="s">
        <v>82</v>
      </c>
      <c r="B120" s="707">
        <v>43107</v>
      </c>
      <c r="C120" s="90" t="s">
        <v>211</v>
      </c>
      <c r="D120" s="713"/>
      <c r="E120" s="1511">
        <v>0.13333329999999999</v>
      </c>
      <c r="F120" s="1512">
        <v>0</v>
      </c>
      <c r="G120" s="1512">
        <v>0</v>
      </c>
      <c r="H120" s="1512">
        <v>0</v>
      </c>
      <c r="I120" s="1512">
        <v>0</v>
      </c>
      <c r="J120" s="1512">
        <v>0</v>
      </c>
      <c r="K120" s="1512">
        <v>0</v>
      </c>
      <c r="L120" s="1512">
        <v>0</v>
      </c>
      <c r="M120" s="1512">
        <v>0</v>
      </c>
      <c r="N120" s="1512">
        <v>20</v>
      </c>
      <c r="O120" s="1512">
        <v>0</v>
      </c>
      <c r="P120" s="1512">
        <v>0</v>
      </c>
      <c r="Q120" s="709">
        <v>0</v>
      </c>
      <c r="R120" s="709">
        <v>0</v>
      </c>
      <c r="S120" s="709">
        <v>0</v>
      </c>
      <c r="T120" s="709">
        <v>0</v>
      </c>
      <c r="U120" s="1492">
        <f t="shared" ref="U120:U141" si="15">SUM(E120:T120)</f>
        <v>20.1333333</v>
      </c>
      <c r="V120" s="470">
        <v>1</v>
      </c>
      <c r="W120" s="264"/>
      <c r="X120" s="264"/>
      <c r="Y120" s="264"/>
      <c r="Z120" s="264"/>
      <c r="AA120" s="264"/>
      <c r="AB120" s="264"/>
      <c r="AC120" s="264"/>
      <c r="AD120" s="264"/>
      <c r="AE120" s="264"/>
      <c r="AO120" s="264"/>
      <c r="AP120" s="264"/>
      <c r="AQ120" s="264"/>
      <c r="AR120" s="264"/>
      <c r="AS120" s="264"/>
      <c r="AT120" s="264"/>
      <c r="AU120" s="264"/>
      <c r="AV120" s="264"/>
      <c r="AW120" s="264"/>
      <c r="AX120" s="264"/>
      <c r="AY120" s="264"/>
      <c r="AZ120" s="264"/>
      <c r="BA120" s="264"/>
      <c r="BB120" s="264"/>
      <c r="BC120" s="264"/>
      <c r="BD120" s="264"/>
      <c r="BE120" s="264"/>
      <c r="BF120" s="264"/>
      <c r="BG120" s="264"/>
      <c r="BH120" s="264"/>
      <c r="BI120" s="264"/>
      <c r="BJ120" s="264"/>
      <c r="BK120" s="264"/>
      <c r="BL120" s="264"/>
      <c r="BM120" s="264"/>
      <c r="BN120" s="264"/>
      <c r="BO120" s="264"/>
      <c r="BP120" s="264"/>
      <c r="BQ120" s="264"/>
      <c r="BR120" s="264"/>
      <c r="BS120" s="264"/>
      <c r="BT120" s="264"/>
      <c r="BU120" s="264"/>
      <c r="BV120" s="264"/>
      <c r="BW120" s="264"/>
      <c r="BX120" s="264"/>
      <c r="BY120" s="264"/>
      <c r="BZ120" s="264"/>
      <c r="CA120" s="264"/>
      <c r="CB120" s="264"/>
      <c r="CC120" s="264"/>
      <c r="CD120" s="264"/>
      <c r="CE120" s="264"/>
      <c r="CF120" s="264"/>
      <c r="CG120" s="264"/>
      <c r="CH120" s="264"/>
      <c r="CI120" s="264"/>
      <c r="CJ120" s="264"/>
      <c r="CK120" s="264"/>
      <c r="CL120" s="264"/>
      <c r="CM120" s="264"/>
      <c r="CN120" s="264"/>
      <c r="CO120" s="264"/>
      <c r="CP120" s="264"/>
      <c r="CQ120" s="264"/>
      <c r="CR120" s="264"/>
      <c r="CS120" s="264"/>
      <c r="CT120" s="264"/>
      <c r="CU120" s="264"/>
      <c r="CV120" s="264"/>
      <c r="CW120" s="264"/>
      <c r="CX120" s="264"/>
      <c r="CY120" s="264"/>
      <c r="CZ120" s="264"/>
      <c r="DA120" s="264"/>
      <c r="DB120" s="264"/>
      <c r="DC120" s="264"/>
      <c r="DD120" s="264"/>
      <c r="DE120" s="264"/>
      <c r="DF120" s="264"/>
      <c r="DG120" s="264"/>
      <c r="DH120" s="264"/>
      <c r="DI120" s="264"/>
      <c r="DJ120" s="264"/>
      <c r="DK120" s="264"/>
      <c r="DL120" s="264"/>
      <c r="DM120" s="264"/>
      <c r="DN120" s="264"/>
      <c r="DO120" s="264"/>
      <c r="DP120" s="264"/>
      <c r="DQ120" s="264"/>
      <c r="DR120" s="264"/>
      <c r="DS120" s="264"/>
      <c r="DT120" s="264"/>
      <c r="DU120" s="264"/>
      <c r="DV120" s="264"/>
      <c r="DW120" s="264"/>
      <c r="DX120" s="264"/>
      <c r="DY120" s="264"/>
      <c r="DZ120" s="264"/>
      <c r="EA120" s="264"/>
      <c r="EB120" s="264"/>
      <c r="EC120" s="264"/>
      <c r="ED120" s="264"/>
      <c r="EE120" s="264"/>
      <c r="EF120" s="264"/>
      <c r="EG120" s="264"/>
      <c r="EH120" s="264"/>
      <c r="EI120" s="264"/>
      <c r="EJ120" s="264"/>
      <c r="EK120" s="264"/>
      <c r="EL120" s="264"/>
      <c r="EM120" s="264"/>
      <c r="EN120" s="264"/>
      <c r="EO120" s="264"/>
      <c r="EP120" s="264"/>
      <c r="EQ120" s="264"/>
      <c r="ER120" s="264"/>
    </row>
    <row r="121" spans="1:148" ht="15.75">
      <c r="A121" s="90" t="s">
        <v>82</v>
      </c>
      <c r="B121" s="707">
        <v>43120</v>
      </c>
      <c r="C121" s="90" t="s">
        <v>211</v>
      </c>
      <c r="D121" s="713"/>
      <c r="E121" s="1511">
        <v>0.66666666666666663</v>
      </c>
      <c r="F121" s="1512">
        <v>4.9333333333333336</v>
      </c>
      <c r="G121" s="1512">
        <v>0</v>
      </c>
      <c r="H121" s="1512">
        <v>0.13333333333333333</v>
      </c>
      <c r="I121" s="1512">
        <v>0</v>
      </c>
      <c r="J121" s="1512">
        <v>0</v>
      </c>
      <c r="K121" s="1512">
        <v>0</v>
      </c>
      <c r="L121" s="1512">
        <v>0</v>
      </c>
      <c r="M121" s="1512">
        <v>0</v>
      </c>
      <c r="N121" s="1512">
        <v>0</v>
      </c>
      <c r="O121" s="1512">
        <v>0</v>
      </c>
      <c r="P121" s="1512">
        <v>0</v>
      </c>
      <c r="Q121" s="709">
        <v>0</v>
      </c>
      <c r="R121" s="709">
        <v>0</v>
      </c>
      <c r="S121" s="709">
        <v>0</v>
      </c>
      <c r="T121" s="709">
        <v>0</v>
      </c>
      <c r="U121" s="1492">
        <f t="shared" si="15"/>
        <v>5.7333333333333343</v>
      </c>
      <c r="V121" s="470">
        <f>V120+1</f>
        <v>2</v>
      </c>
      <c r="W121" s="264"/>
      <c r="X121" s="264"/>
      <c r="Y121" s="264"/>
      <c r="Z121" s="264"/>
      <c r="AA121" s="264"/>
      <c r="AB121" s="264"/>
      <c r="AC121" s="264"/>
      <c r="AD121" s="264"/>
      <c r="AE121" s="264"/>
      <c r="AO121" s="264"/>
      <c r="AP121" s="264"/>
      <c r="AQ121" s="264"/>
      <c r="AR121" s="264"/>
      <c r="AS121" s="264"/>
      <c r="AT121" s="264"/>
      <c r="AU121" s="264"/>
      <c r="AV121" s="264"/>
      <c r="AW121" s="264"/>
      <c r="AX121" s="264"/>
      <c r="AY121" s="264"/>
      <c r="AZ121" s="264"/>
      <c r="BA121" s="264"/>
      <c r="BB121" s="264"/>
      <c r="BC121" s="264"/>
      <c r="BD121" s="264"/>
      <c r="BE121" s="264"/>
      <c r="BF121" s="264"/>
      <c r="BG121" s="264"/>
      <c r="BH121" s="264"/>
      <c r="BI121" s="264"/>
      <c r="BJ121" s="264"/>
      <c r="BK121" s="264"/>
      <c r="BL121" s="264"/>
      <c r="BM121" s="264"/>
      <c r="BN121" s="264"/>
      <c r="BO121" s="264"/>
      <c r="BP121" s="264"/>
      <c r="BQ121" s="264"/>
      <c r="BR121" s="264"/>
      <c r="BS121" s="264"/>
      <c r="BT121" s="264"/>
      <c r="BU121" s="264"/>
      <c r="BV121" s="264"/>
      <c r="BW121" s="264"/>
      <c r="BX121" s="264"/>
      <c r="BY121" s="264"/>
      <c r="BZ121" s="264"/>
      <c r="CA121" s="264"/>
      <c r="CB121" s="264"/>
      <c r="CC121" s="264"/>
      <c r="CD121" s="264"/>
      <c r="CE121" s="264"/>
      <c r="CF121" s="264"/>
      <c r="CG121" s="264"/>
      <c r="CH121" s="264"/>
      <c r="CI121" s="264"/>
      <c r="CJ121" s="264"/>
      <c r="CK121" s="264"/>
      <c r="CL121" s="264"/>
      <c r="CM121" s="264"/>
      <c r="CN121" s="264"/>
      <c r="CO121" s="264"/>
      <c r="CP121" s="264"/>
      <c r="CQ121" s="264"/>
      <c r="CR121" s="264"/>
      <c r="CS121" s="264"/>
      <c r="CT121" s="264"/>
      <c r="CU121" s="264"/>
      <c r="CV121" s="264"/>
      <c r="CW121" s="264"/>
      <c r="CX121" s="264"/>
      <c r="CY121" s="264"/>
      <c r="CZ121" s="264"/>
      <c r="DA121" s="264"/>
      <c r="DB121" s="264"/>
      <c r="DC121" s="264"/>
      <c r="DD121" s="264"/>
      <c r="DE121" s="264"/>
      <c r="DF121" s="264"/>
      <c r="DG121" s="264"/>
      <c r="DH121" s="264"/>
      <c r="DI121" s="264"/>
      <c r="DJ121" s="264"/>
      <c r="DK121" s="264"/>
      <c r="DL121" s="264"/>
      <c r="DM121" s="264"/>
      <c r="DN121" s="264"/>
      <c r="DO121" s="264"/>
      <c r="DP121" s="264"/>
      <c r="DQ121" s="264"/>
      <c r="DR121" s="264"/>
      <c r="DS121" s="264"/>
      <c r="DT121" s="264"/>
      <c r="DU121" s="264"/>
      <c r="DV121" s="264"/>
      <c r="DW121" s="264"/>
      <c r="DX121" s="264"/>
      <c r="DY121" s="264"/>
      <c r="DZ121" s="264"/>
      <c r="EA121" s="264"/>
      <c r="EB121" s="264"/>
      <c r="EC121" s="264"/>
      <c r="ED121" s="264"/>
      <c r="EE121" s="264"/>
      <c r="EF121" s="264"/>
      <c r="EG121" s="264"/>
      <c r="EH121" s="264"/>
      <c r="EI121" s="264"/>
      <c r="EJ121" s="264"/>
      <c r="EK121" s="264"/>
      <c r="EL121" s="264"/>
      <c r="EM121" s="264"/>
      <c r="EN121" s="264"/>
      <c r="EO121" s="264"/>
      <c r="EP121" s="264"/>
      <c r="EQ121" s="264"/>
      <c r="ER121" s="264"/>
    </row>
    <row r="122" spans="1:148" ht="15.75">
      <c r="A122" s="90" t="s">
        <v>82</v>
      </c>
      <c r="B122" s="707">
        <v>43127</v>
      </c>
      <c r="C122" s="90" t="s">
        <v>211</v>
      </c>
      <c r="D122" s="713"/>
      <c r="E122" s="1511">
        <v>0.13333333333333333</v>
      </c>
      <c r="F122" s="1512">
        <v>0</v>
      </c>
      <c r="G122" s="1512">
        <v>12</v>
      </c>
      <c r="H122" s="1512">
        <v>0</v>
      </c>
      <c r="I122" s="1512">
        <v>1.7333333333333334</v>
      </c>
      <c r="J122" s="1512">
        <v>0</v>
      </c>
      <c r="K122" s="1512">
        <v>0</v>
      </c>
      <c r="L122" s="1512">
        <v>0</v>
      </c>
      <c r="M122" s="1512">
        <v>0</v>
      </c>
      <c r="N122" s="1512">
        <v>0</v>
      </c>
      <c r="O122" s="1512">
        <v>0</v>
      </c>
      <c r="P122" s="1512">
        <v>0</v>
      </c>
      <c r="Q122" s="709">
        <v>0</v>
      </c>
      <c r="R122" s="709">
        <v>0</v>
      </c>
      <c r="S122" s="709">
        <v>0</v>
      </c>
      <c r="T122" s="709">
        <v>0</v>
      </c>
      <c r="U122" s="1492">
        <f t="shared" si="15"/>
        <v>13.866666666666667</v>
      </c>
      <c r="V122" s="470">
        <f t="shared" ref="V122:V146" si="16">V121+1</f>
        <v>3</v>
      </c>
      <c r="W122" s="264"/>
      <c r="X122" s="264"/>
      <c r="Y122" s="264"/>
      <c r="Z122" s="264"/>
      <c r="AA122" s="264"/>
      <c r="AB122" s="264"/>
      <c r="AC122" s="264"/>
      <c r="AD122" s="264"/>
      <c r="AE122" s="264"/>
      <c r="AO122" s="264"/>
      <c r="AP122" s="264"/>
      <c r="AQ122" s="264"/>
      <c r="AR122" s="264"/>
      <c r="AS122" s="264"/>
      <c r="AT122" s="264"/>
      <c r="AU122" s="264"/>
      <c r="AV122" s="264"/>
      <c r="AW122" s="264"/>
      <c r="AX122" s="264"/>
      <c r="AY122" s="264"/>
      <c r="AZ122" s="264"/>
      <c r="BA122" s="264"/>
      <c r="BB122" s="264"/>
      <c r="BC122" s="264"/>
      <c r="BD122" s="264"/>
      <c r="BE122" s="264"/>
      <c r="BF122" s="264"/>
      <c r="BG122" s="264"/>
      <c r="BH122" s="264"/>
      <c r="BI122" s="264"/>
      <c r="BJ122" s="264"/>
      <c r="BK122" s="264"/>
      <c r="BL122" s="264"/>
      <c r="BM122" s="264"/>
      <c r="BN122" s="264"/>
      <c r="BO122" s="264"/>
      <c r="BP122" s="264"/>
      <c r="BQ122" s="264"/>
      <c r="BR122" s="264"/>
      <c r="BS122" s="264"/>
      <c r="BT122" s="264"/>
      <c r="BU122" s="264"/>
      <c r="BV122" s="264"/>
      <c r="BW122" s="264"/>
      <c r="BX122" s="264"/>
      <c r="BY122" s="264"/>
      <c r="BZ122" s="264"/>
      <c r="CA122" s="264"/>
      <c r="CB122" s="264"/>
      <c r="CC122" s="264"/>
      <c r="CD122" s="264"/>
      <c r="CE122" s="264"/>
      <c r="CF122" s="264"/>
      <c r="CG122" s="264"/>
      <c r="CH122" s="264"/>
      <c r="CI122" s="264"/>
      <c r="CJ122" s="264"/>
      <c r="CK122" s="264"/>
      <c r="CL122" s="264"/>
      <c r="CM122" s="264"/>
      <c r="CN122" s="264"/>
      <c r="CO122" s="264"/>
      <c r="CP122" s="264"/>
      <c r="CQ122" s="264"/>
      <c r="CR122" s="264"/>
      <c r="CS122" s="264"/>
      <c r="CT122" s="264"/>
      <c r="CU122" s="264"/>
      <c r="CV122" s="264"/>
      <c r="CW122" s="264"/>
      <c r="CX122" s="264"/>
      <c r="CY122" s="264"/>
      <c r="CZ122" s="264"/>
      <c r="DA122" s="264"/>
      <c r="DB122" s="264"/>
      <c r="DC122" s="264"/>
      <c r="DD122" s="264"/>
      <c r="DE122" s="264"/>
      <c r="DF122" s="264"/>
      <c r="DG122" s="264"/>
      <c r="DH122" s="264"/>
      <c r="DI122" s="264"/>
      <c r="DJ122" s="264"/>
      <c r="DK122" s="264"/>
      <c r="DL122" s="264"/>
      <c r="DM122" s="264"/>
      <c r="DN122" s="264"/>
      <c r="DO122" s="264"/>
      <c r="DP122" s="264"/>
      <c r="DQ122" s="264"/>
      <c r="DR122" s="264"/>
      <c r="DS122" s="264"/>
      <c r="DT122" s="264"/>
      <c r="DU122" s="264"/>
      <c r="DV122" s="264"/>
      <c r="DW122" s="264"/>
      <c r="DX122" s="264"/>
      <c r="DY122" s="264"/>
      <c r="DZ122" s="264"/>
      <c r="EA122" s="264"/>
      <c r="EB122" s="264"/>
      <c r="EC122" s="264"/>
      <c r="ED122" s="264"/>
      <c r="EE122" s="264"/>
      <c r="EF122" s="264"/>
      <c r="EG122" s="264"/>
      <c r="EH122" s="264"/>
      <c r="EI122" s="264"/>
      <c r="EJ122" s="264"/>
      <c r="EK122" s="264"/>
      <c r="EL122" s="264"/>
      <c r="EM122" s="264"/>
      <c r="EN122" s="264"/>
      <c r="EO122" s="264"/>
      <c r="EP122" s="264"/>
      <c r="EQ122" s="264"/>
      <c r="ER122" s="264"/>
    </row>
    <row r="123" spans="1:148" ht="15.75">
      <c r="A123" s="90" t="s">
        <v>82</v>
      </c>
      <c r="B123" s="1513">
        <v>43134</v>
      </c>
      <c r="C123" s="90" t="s">
        <v>211</v>
      </c>
      <c r="D123" s="713"/>
      <c r="E123" s="1511">
        <v>0.93333333333333335</v>
      </c>
      <c r="F123" s="1512">
        <v>41.6</v>
      </c>
      <c r="G123" s="1512">
        <v>0.4</v>
      </c>
      <c r="H123" s="1512">
        <v>0</v>
      </c>
      <c r="I123" s="1512">
        <v>0</v>
      </c>
      <c r="J123" s="1512">
        <v>0</v>
      </c>
      <c r="K123" s="1512">
        <v>0.13333333333333333</v>
      </c>
      <c r="L123" s="1512">
        <v>0</v>
      </c>
      <c r="M123" s="1512">
        <v>0</v>
      </c>
      <c r="N123" s="1512">
        <v>0</v>
      </c>
      <c r="O123" s="1512">
        <v>0</v>
      </c>
      <c r="P123" s="1512">
        <v>0</v>
      </c>
      <c r="Q123" s="709">
        <v>0</v>
      </c>
      <c r="R123" s="709">
        <v>0</v>
      </c>
      <c r="S123" s="709">
        <v>0</v>
      </c>
      <c r="T123" s="709">
        <v>0</v>
      </c>
      <c r="U123" s="1492">
        <f t="shared" si="15"/>
        <v>43.066666666666663</v>
      </c>
      <c r="V123" s="470">
        <f t="shared" si="16"/>
        <v>4</v>
      </c>
      <c r="W123" s="264"/>
      <c r="X123" s="264"/>
      <c r="Y123" s="264"/>
      <c r="Z123" s="264"/>
      <c r="AA123" s="264"/>
      <c r="AB123" s="264"/>
      <c r="AC123" s="264"/>
      <c r="AD123" s="264"/>
      <c r="AE123" s="264"/>
      <c r="AO123" s="264"/>
      <c r="AP123" s="264"/>
      <c r="AQ123" s="264"/>
      <c r="AR123" s="264"/>
      <c r="AS123" s="264"/>
      <c r="AT123" s="264"/>
      <c r="AU123" s="264"/>
      <c r="AV123" s="264"/>
      <c r="AW123" s="264"/>
      <c r="AX123" s="264"/>
      <c r="AY123" s="264"/>
      <c r="AZ123" s="264"/>
      <c r="BA123" s="264"/>
      <c r="BB123" s="264"/>
      <c r="BC123" s="264"/>
      <c r="BD123" s="264"/>
      <c r="BE123" s="264"/>
      <c r="BF123" s="264"/>
      <c r="BG123" s="264"/>
      <c r="BH123" s="264"/>
      <c r="BI123" s="264"/>
      <c r="BJ123" s="264"/>
      <c r="BK123" s="264"/>
      <c r="BL123" s="264"/>
      <c r="BM123" s="264"/>
      <c r="BN123" s="264"/>
      <c r="BO123" s="264"/>
      <c r="BP123" s="264"/>
      <c r="BQ123" s="264"/>
      <c r="BR123" s="264"/>
      <c r="BS123" s="264"/>
      <c r="BT123" s="264"/>
      <c r="BU123" s="264"/>
      <c r="BV123" s="264"/>
      <c r="BW123" s="264"/>
      <c r="BX123" s="264"/>
      <c r="BY123" s="264"/>
      <c r="BZ123" s="264"/>
      <c r="CA123" s="264"/>
      <c r="CB123" s="264"/>
      <c r="CC123" s="264"/>
      <c r="CD123" s="264"/>
      <c r="CE123" s="264"/>
      <c r="CF123" s="264"/>
      <c r="CG123" s="264"/>
      <c r="CH123" s="264"/>
      <c r="CI123" s="264"/>
      <c r="CJ123" s="264"/>
      <c r="CK123" s="264"/>
      <c r="CL123" s="264"/>
      <c r="CM123" s="264"/>
      <c r="CN123" s="264"/>
      <c r="CO123" s="264"/>
      <c r="CP123" s="264"/>
      <c r="CQ123" s="264"/>
      <c r="CR123" s="264"/>
      <c r="CS123" s="264"/>
      <c r="CT123" s="264"/>
      <c r="CU123" s="264"/>
      <c r="CV123" s="264"/>
      <c r="CW123" s="264"/>
      <c r="CX123" s="264"/>
      <c r="CY123" s="264"/>
      <c r="CZ123" s="264"/>
      <c r="DA123" s="264"/>
      <c r="DB123" s="264"/>
      <c r="DC123" s="264"/>
      <c r="DD123" s="264"/>
      <c r="DE123" s="264"/>
      <c r="DF123" s="264"/>
      <c r="DG123" s="264"/>
      <c r="DH123" s="264"/>
      <c r="DI123" s="264"/>
      <c r="DJ123" s="264"/>
      <c r="DK123" s="264"/>
      <c r="DL123" s="264"/>
      <c r="DM123" s="264"/>
      <c r="DN123" s="264"/>
      <c r="DO123" s="264"/>
      <c r="DP123" s="264"/>
      <c r="DQ123" s="264"/>
      <c r="DR123" s="264"/>
      <c r="DS123" s="264"/>
      <c r="DT123" s="264"/>
      <c r="DU123" s="264"/>
      <c r="DV123" s="264"/>
      <c r="DW123" s="264"/>
      <c r="DX123" s="264"/>
      <c r="DY123" s="264"/>
      <c r="DZ123" s="264"/>
      <c r="EA123" s="264"/>
      <c r="EB123" s="264"/>
      <c r="EC123" s="264"/>
      <c r="ED123" s="264"/>
      <c r="EE123" s="264"/>
      <c r="EF123" s="264"/>
      <c r="EG123" s="264"/>
      <c r="EH123" s="264"/>
      <c r="EI123" s="264"/>
      <c r="EJ123" s="264"/>
      <c r="EK123" s="264"/>
      <c r="EL123" s="264"/>
      <c r="EM123" s="264"/>
      <c r="EN123" s="264"/>
      <c r="EO123" s="264"/>
      <c r="EP123" s="264"/>
      <c r="EQ123" s="264"/>
      <c r="ER123" s="264"/>
    </row>
    <row r="124" spans="1:148" ht="15.75">
      <c r="A124" s="90" t="s">
        <v>82</v>
      </c>
      <c r="B124" s="707">
        <v>43154</v>
      </c>
      <c r="C124" s="90" t="s">
        <v>211</v>
      </c>
      <c r="D124" s="713"/>
      <c r="E124" s="1511">
        <v>0.26666666666666666</v>
      </c>
      <c r="F124" s="1512">
        <v>100.8</v>
      </c>
      <c r="G124" s="1512">
        <v>0.4</v>
      </c>
      <c r="H124" s="1512">
        <v>0</v>
      </c>
      <c r="I124" s="1512">
        <v>0</v>
      </c>
      <c r="J124" s="1512">
        <v>0</v>
      </c>
      <c r="K124" s="1512">
        <v>0</v>
      </c>
      <c r="L124" s="1512">
        <v>0</v>
      </c>
      <c r="M124" s="1512">
        <v>0</v>
      </c>
      <c r="N124" s="1512">
        <v>0.13333333333333333</v>
      </c>
      <c r="O124" s="1512">
        <v>0</v>
      </c>
      <c r="P124" s="1512">
        <v>0</v>
      </c>
      <c r="Q124" s="709">
        <v>0</v>
      </c>
      <c r="R124" s="709">
        <v>0</v>
      </c>
      <c r="S124" s="709">
        <v>0</v>
      </c>
      <c r="T124" s="709">
        <v>0</v>
      </c>
      <c r="U124" s="1492">
        <f t="shared" si="15"/>
        <v>101.60000000000001</v>
      </c>
      <c r="V124" s="470">
        <f t="shared" si="16"/>
        <v>5</v>
      </c>
      <c r="W124" s="264"/>
      <c r="X124" s="264"/>
      <c r="Y124" s="264"/>
      <c r="Z124" s="264"/>
      <c r="AA124" s="264"/>
      <c r="AB124" s="264"/>
      <c r="AC124" s="264"/>
      <c r="AD124" s="264"/>
      <c r="AE124" s="264"/>
      <c r="AO124" s="264"/>
      <c r="AP124" s="264"/>
      <c r="AQ124" s="264"/>
      <c r="AR124" s="264"/>
      <c r="AS124" s="264"/>
      <c r="AT124" s="264"/>
      <c r="AU124" s="264"/>
      <c r="AV124" s="264"/>
      <c r="AW124" s="264"/>
      <c r="AX124" s="264"/>
      <c r="AY124" s="264"/>
      <c r="AZ124" s="264"/>
      <c r="BA124" s="264"/>
      <c r="BB124" s="264"/>
      <c r="BC124" s="264"/>
      <c r="BD124" s="264"/>
      <c r="BE124" s="264"/>
      <c r="BF124" s="264"/>
      <c r="BG124" s="264"/>
      <c r="BH124" s="264"/>
      <c r="BI124" s="264"/>
      <c r="BJ124" s="264"/>
      <c r="BK124" s="264"/>
      <c r="BL124" s="264"/>
      <c r="BM124" s="264"/>
      <c r="BN124" s="264"/>
      <c r="BO124" s="264"/>
      <c r="BP124" s="264"/>
      <c r="BQ124" s="264"/>
      <c r="BR124" s="264"/>
      <c r="BS124" s="264"/>
      <c r="BT124" s="264"/>
      <c r="BU124" s="264"/>
      <c r="BV124" s="264"/>
      <c r="BW124" s="264"/>
      <c r="BX124" s="264"/>
      <c r="BY124" s="264"/>
      <c r="BZ124" s="264"/>
      <c r="CA124" s="264"/>
      <c r="CB124" s="264"/>
      <c r="CC124" s="264"/>
      <c r="CD124" s="264"/>
      <c r="CE124" s="264"/>
      <c r="CF124" s="264"/>
      <c r="CG124" s="264"/>
      <c r="CH124" s="264"/>
      <c r="CI124" s="264"/>
      <c r="CJ124" s="264"/>
      <c r="CK124" s="264"/>
      <c r="CL124" s="264"/>
      <c r="CM124" s="264"/>
      <c r="CN124" s="264"/>
      <c r="CO124" s="264"/>
      <c r="CP124" s="264"/>
      <c r="CQ124" s="264"/>
      <c r="CR124" s="264"/>
      <c r="CS124" s="264"/>
      <c r="CT124" s="264"/>
      <c r="CU124" s="264"/>
      <c r="CV124" s="264"/>
      <c r="CW124" s="264"/>
      <c r="CX124" s="264"/>
      <c r="CY124" s="264"/>
      <c r="CZ124" s="264"/>
      <c r="DA124" s="264"/>
      <c r="DB124" s="264"/>
      <c r="DC124" s="264"/>
      <c r="DD124" s="264"/>
      <c r="DE124" s="264"/>
      <c r="DF124" s="264"/>
      <c r="DG124" s="264"/>
      <c r="DH124" s="264"/>
      <c r="DI124" s="264"/>
      <c r="DJ124" s="264"/>
      <c r="DK124" s="264"/>
      <c r="DL124" s="264"/>
      <c r="DM124" s="264"/>
      <c r="DN124" s="264"/>
      <c r="DO124" s="264"/>
      <c r="DP124" s="264"/>
      <c r="DQ124" s="264"/>
      <c r="DR124" s="264"/>
      <c r="DS124" s="264"/>
      <c r="DT124" s="264"/>
      <c r="DU124" s="264"/>
      <c r="DV124" s="264"/>
      <c r="DW124" s="264"/>
      <c r="DX124" s="264"/>
      <c r="DY124" s="264"/>
      <c r="DZ124" s="264"/>
      <c r="EA124" s="264"/>
      <c r="EB124" s="264"/>
      <c r="EC124" s="264"/>
      <c r="ED124" s="264"/>
      <c r="EE124" s="264"/>
      <c r="EF124" s="264"/>
      <c r="EG124" s="264"/>
      <c r="EH124" s="264"/>
      <c r="EI124" s="264"/>
      <c r="EJ124" s="264"/>
      <c r="EK124" s="264"/>
      <c r="EL124" s="264"/>
      <c r="EM124" s="264"/>
      <c r="EN124" s="264"/>
      <c r="EO124" s="264"/>
      <c r="EP124" s="264"/>
      <c r="EQ124" s="264"/>
      <c r="ER124" s="264"/>
    </row>
    <row r="125" spans="1:148" ht="15.75">
      <c r="A125" s="90" t="s">
        <v>82</v>
      </c>
      <c r="B125" s="1513">
        <v>43194</v>
      </c>
      <c r="C125" s="90" t="s">
        <v>211</v>
      </c>
      <c r="D125" s="713"/>
      <c r="E125" s="1511">
        <v>120</v>
      </c>
      <c r="F125" s="1512">
        <v>77.333333333333329</v>
      </c>
      <c r="G125" s="1512">
        <v>2.1333333333333333</v>
      </c>
      <c r="H125" s="1512">
        <v>0</v>
      </c>
      <c r="I125" s="1512">
        <v>0</v>
      </c>
      <c r="J125" s="1512">
        <v>0</v>
      </c>
      <c r="K125" s="1512">
        <v>0</v>
      </c>
      <c r="L125" s="1512">
        <v>0</v>
      </c>
      <c r="M125" s="1512">
        <v>0.13333333333333333</v>
      </c>
      <c r="N125" s="1512">
        <v>0</v>
      </c>
      <c r="O125" s="1512">
        <v>0</v>
      </c>
      <c r="P125" s="1512">
        <v>0</v>
      </c>
      <c r="Q125" s="709">
        <v>0</v>
      </c>
      <c r="R125" s="709">
        <v>0</v>
      </c>
      <c r="S125" s="709">
        <v>0</v>
      </c>
      <c r="T125" s="709">
        <v>0</v>
      </c>
      <c r="U125" s="1492">
        <f t="shared" si="15"/>
        <v>199.59999999999997</v>
      </c>
      <c r="V125" s="470">
        <f t="shared" si="16"/>
        <v>6</v>
      </c>
      <c r="W125" s="264"/>
      <c r="X125" s="264"/>
      <c r="Y125" s="264"/>
      <c r="Z125" s="264"/>
      <c r="AA125" s="264"/>
      <c r="AB125" s="264"/>
      <c r="AC125" s="264"/>
      <c r="AD125" s="264"/>
      <c r="AE125" s="264"/>
      <c r="AO125" s="264"/>
      <c r="AP125" s="264"/>
      <c r="AQ125" s="264"/>
      <c r="AR125" s="264"/>
      <c r="AS125" s="264"/>
      <c r="AT125" s="264"/>
      <c r="AU125" s="264"/>
      <c r="AV125" s="264"/>
      <c r="AW125" s="264"/>
      <c r="AX125" s="264"/>
      <c r="AY125" s="264"/>
      <c r="AZ125" s="264"/>
      <c r="BA125" s="264"/>
      <c r="BB125" s="264"/>
      <c r="BC125" s="264"/>
      <c r="BD125" s="264"/>
      <c r="BE125" s="264"/>
      <c r="BF125" s="264"/>
      <c r="BG125" s="264"/>
      <c r="BH125" s="264"/>
      <c r="BI125" s="264"/>
      <c r="BJ125" s="264"/>
      <c r="BK125" s="264"/>
      <c r="BL125" s="264"/>
      <c r="BM125" s="264"/>
      <c r="BN125" s="264"/>
      <c r="BO125" s="264"/>
      <c r="BP125" s="264"/>
      <c r="BQ125" s="264"/>
      <c r="BR125" s="264"/>
      <c r="BS125" s="264"/>
      <c r="BT125" s="264"/>
      <c r="BU125" s="264"/>
      <c r="BV125" s="264"/>
      <c r="BW125" s="264"/>
      <c r="BX125" s="264"/>
      <c r="BY125" s="264"/>
      <c r="BZ125" s="264"/>
      <c r="CA125" s="264"/>
      <c r="CB125" s="264"/>
      <c r="CC125" s="264"/>
      <c r="CD125" s="264"/>
      <c r="CE125" s="264"/>
      <c r="CF125" s="264"/>
      <c r="CG125" s="264"/>
      <c r="CH125" s="264"/>
      <c r="CI125" s="264"/>
      <c r="CJ125" s="264"/>
      <c r="CK125" s="264"/>
      <c r="CL125" s="264"/>
      <c r="CM125" s="264"/>
      <c r="CN125" s="264"/>
      <c r="CO125" s="264"/>
      <c r="CP125" s="264"/>
      <c r="CQ125" s="264"/>
      <c r="CR125" s="264"/>
      <c r="CS125" s="264"/>
      <c r="CT125" s="264"/>
      <c r="CU125" s="264"/>
      <c r="CV125" s="264"/>
      <c r="CW125" s="264"/>
      <c r="CX125" s="264"/>
      <c r="CY125" s="264"/>
      <c r="CZ125" s="264"/>
      <c r="DA125" s="264"/>
      <c r="DB125" s="264"/>
      <c r="DC125" s="264"/>
      <c r="DD125" s="264"/>
      <c r="DE125" s="264"/>
      <c r="DF125" s="264"/>
      <c r="DG125" s="264"/>
      <c r="DH125" s="264"/>
      <c r="DI125" s="264"/>
      <c r="DJ125" s="264"/>
      <c r="DK125" s="264"/>
      <c r="DL125" s="264"/>
      <c r="DM125" s="264"/>
      <c r="DN125" s="264"/>
      <c r="DO125" s="264"/>
      <c r="DP125" s="264"/>
      <c r="DQ125" s="264"/>
      <c r="DR125" s="264"/>
      <c r="DS125" s="264"/>
      <c r="DT125" s="264"/>
      <c r="DU125" s="264"/>
      <c r="DV125" s="264"/>
      <c r="DW125" s="264"/>
      <c r="DX125" s="264"/>
      <c r="DY125" s="264"/>
      <c r="DZ125" s="264"/>
      <c r="EA125" s="264"/>
      <c r="EB125" s="264"/>
      <c r="EC125" s="264"/>
      <c r="ED125" s="264"/>
      <c r="EE125" s="264"/>
      <c r="EF125" s="264"/>
      <c r="EG125" s="264"/>
      <c r="EH125" s="264"/>
      <c r="EI125" s="264"/>
      <c r="EJ125" s="264"/>
      <c r="EK125" s="264"/>
      <c r="EL125" s="264"/>
      <c r="EM125" s="264"/>
      <c r="EN125" s="264"/>
      <c r="EO125" s="264"/>
      <c r="EP125" s="264"/>
      <c r="EQ125" s="264"/>
      <c r="ER125" s="264"/>
    </row>
    <row r="126" spans="1:148" ht="15.75">
      <c r="A126" s="90" t="s">
        <v>82</v>
      </c>
      <c r="B126" s="1513">
        <v>43218</v>
      </c>
      <c r="C126" s="90" t="s">
        <v>211</v>
      </c>
      <c r="D126" s="713"/>
      <c r="E126" s="1511">
        <v>2.5333333333333332</v>
      </c>
      <c r="F126" s="1512">
        <v>60</v>
      </c>
      <c r="G126" s="1512">
        <v>3.2</v>
      </c>
      <c r="H126" s="1512">
        <v>0</v>
      </c>
      <c r="I126" s="1512">
        <v>0</v>
      </c>
      <c r="J126" s="1512">
        <v>0</v>
      </c>
      <c r="K126" s="1512">
        <v>0.13333333333333333</v>
      </c>
      <c r="L126" s="1512">
        <v>0</v>
      </c>
      <c r="M126" s="1512">
        <v>0</v>
      </c>
      <c r="N126" s="1512">
        <v>0</v>
      </c>
      <c r="O126" s="1512">
        <v>0</v>
      </c>
      <c r="P126" s="1512">
        <v>0</v>
      </c>
      <c r="Q126" s="709">
        <v>0</v>
      </c>
      <c r="R126" s="709">
        <v>0</v>
      </c>
      <c r="S126" s="709">
        <v>0.13333333333333333</v>
      </c>
      <c r="T126" s="709">
        <v>0</v>
      </c>
      <c r="U126" s="1492">
        <f t="shared" si="15"/>
        <v>66.000000000000014</v>
      </c>
      <c r="V126" s="470">
        <f t="shared" si="16"/>
        <v>7</v>
      </c>
      <c r="W126" s="264"/>
      <c r="X126" s="264"/>
      <c r="Y126" s="264"/>
      <c r="Z126" s="264"/>
      <c r="AA126" s="264"/>
      <c r="AB126" s="264"/>
      <c r="AC126" s="264"/>
      <c r="AD126" s="264"/>
      <c r="AE126" s="264"/>
      <c r="AO126" s="264"/>
      <c r="AP126" s="264"/>
      <c r="AQ126" s="264"/>
      <c r="AR126" s="264"/>
      <c r="AS126" s="264"/>
      <c r="AT126" s="264"/>
      <c r="AU126" s="264"/>
      <c r="AV126" s="264"/>
      <c r="AW126" s="264"/>
      <c r="AX126" s="264"/>
      <c r="AY126" s="264"/>
      <c r="AZ126" s="264"/>
      <c r="BA126" s="264"/>
      <c r="BB126" s="264"/>
      <c r="BC126" s="264"/>
      <c r="BD126" s="264"/>
      <c r="BE126" s="264"/>
      <c r="BF126" s="264"/>
      <c r="BG126" s="264"/>
      <c r="BH126" s="264"/>
      <c r="BI126" s="264"/>
      <c r="BJ126" s="264"/>
      <c r="BK126" s="264"/>
      <c r="BL126" s="264"/>
      <c r="BM126" s="264"/>
      <c r="BN126" s="264"/>
      <c r="BO126" s="264"/>
      <c r="BP126" s="264"/>
      <c r="BQ126" s="264"/>
      <c r="BR126" s="264"/>
      <c r="BS126" s="264"/>
      <c r="BT126" s="264"/>
      <c r="BU126" s="264"/>
      <c r="BV126" s="264"/>
      <c r="BW126" s="264"/>
      <c r="BX126" s="264"/>
      <c r="BY126" s="264"/>
      <c r="BZ126" s="264"/>
      <c r="CA126" s="264"/>
      <c r="CB126" s="264"/>
      <c r="CC126" s="264"/>
      <c r="CD126" s="264"/>
      <c r="CE126" s="264"/>
      <c r="CF126" s="264"/>
      <c r="CG126" s="264"/>
      <c r="CH126" s="264"/>
      <c r="CI126" s="264"/>
      <c r="CJ126" s="264"/>
      <c r="CK126" s="264"/>
      <c r="CL126" s="264"/>
      <c r="CM126" s="264"/>
      <c r="CN126" s="264"/>
      <c r="CO126" s="264"/>
      <c r="CP126" s="264"/>
      <c r="CQ126" s="264"/>
      <c r="CR126" s="264"/>
      <c r="CS126" s="264"/>
      <c r="CT126" s="264"/>
      <c r="CU126" s="264"/>
      <c r="CV126" s="264"/>
      <c r="CW126" s="264"/>
      <c r="CX126" s="264"/>
      <c r="CY126" s="264"/>
      <c r="CZ126" s="264"/>
      <c r="DA126" s="264"/>
      <c r="DB126" s="264"/>
      <c r="DC126" s="264"/>
      <c r="DD126" s="264"/>
      <c r="DE126" s="264"/>
      <c r="DF126" s="264"/>
      <c r="DG126" s="264"/>
      <c r="DH126" s="264"/>
      <c r="DI126" s="264"/>
      <c r="DJ126" s="264"/>
      <c r="DK126" s="264"/>
      <c r="DL126" s="264"/>
      <c r="DM126" s="264"/>
      <c r="DN126" s="264"/>
      <c r="DO126" s="264"/>
      <c r="DP126" s="264"/>
      <c r="DQ126" s="264"/>
      <c r="DR126" s="264"/>
      <c r="DS126" s="264"/>
      <c r="DT126" s="264"/>
      <c r="DU126" s="264"/>
      <c r="DV126" s="264"/>
      <c r="DW126" s="264"/>
      <c r="DX126" s="264"/>
      <c r="DY126" s="264"/>
      <c r="DZ126" s="264"/>
      <c r="EA126" s="264"/>
      <c r="EB126" s="264"/>
      <c r="EC126" s="264"/>
      <c r="ED126" s="264"/>
      <c r="EE126" s="264"/>
      <c r="EF126" s="264"/>
      <c r="EG126" s="264"/>
      <c r="EH126" s="264"/>
      <c r="EI126" s="264"/>
      <c r="EJ126" s="264"/>
      <c r="EK126" s="264"/>
      <c r="EL126" s="264"/>
      <c r="EM126" s="264"/>
      <c r="EN126" s="264"/>
      <c r="EO126" s="264"/>
      <c r="EP126" s="264"/>
      <c r="EQ126" s="264"/>
      <c r="ER126" s="264"/>
    </row>
    <row r="127" spans="1:148" ht="15.75">
      <c r="A127" s="708" t="s">
        <v>82</v>
      </c>
      <c r="B127" s="1513">
        <v>43336</v>
      </c>
      <c r="C127" s="1514" t="s">
        <v>74</v>
      </c>
      <c r="D127" s="384"/>
      <c r="E127" s="1511">
        <v>0</v>
      </c>
      <c r="F127" s="1512">
        <v>0</v>
      </c>
      <c r="G127" s="1512">
        <v>0</v>
      </c>
      <c r="H127" s="1512">
        <v>0</v>
      </c>
      <c r="I127" s="1512">
        <v>0</v>
      </c>
      <c r="J127" s="1512">
        <v>0</v>
      </c>
      <c r="K127" s="1512">
        <v>0</v>
      </c>
      <c r="L127" s="1512">
        <v>0</v>
      </c>
      <c r="M127" s="1512">
        <v>0</v>
      </c>
      <c r="N127" s="1512">
        <v>0</v>
      </c>
      <c r="O127" s="1512">
        <v>0</v>
      </c>
      <c r="P127" s="1512">
        <v>0</v>
      </c>
      <c r="Q127" s="709">
        <v>0</v>
      </c>
      <c r="R127" s="709">
        <v>0</v>
      </c>
      <c r="S127" s="709">
        <v>0</v>
      </c>
      <c r="T127" s="709">
        <v>0</v>
      </c>
      <c r="U127" s="1515">
        <f t="shared" si="15"/>
        <v>0</v>
      </c>
      <c r="V127" s="470">
        <f t="shared" si="16"/>
        <v>8</v>
      </c>
      <c r="W127" s="264"/>
      <c r="X127" s="264"/>
      <c r="Y127" s="264"/>
      <c r="Z127" s="264"/>
      <c r="AA127" s="264"/>
      <c r="AB127" s="264"/>
      <c r="AC127" s="264"/>
      <c r="AD127" s="264"/>
      <c r="AE127" s="264"/>
      <c r="AO127" s="264"/>
      <c r="AP127" s="264"/>
      <c r="AQ127" s="264"/>
      <c r="AR127" s="264"/>
      <c r="AS127" s="264"/>
      <c r="AT127" s="264"/>
      <c r="AU127" s="264"/>
      <c r="AV127" s="264"/>
      <c r="AW127" s="264"/>
      <c r="AX127" s="264"/>
      <c r="AY127" s="264"/>
      <c r="AZ127" s="264"/>
      <c r="BA127" s="264"/>
      <c r="BB127" s="264"/>
      <c r="BC127" s="264"/>
      <c r="BD127" s="264"/>
      <c r="BE127" s="264"/>
      <c r="BF127" s="264"/>
      <c r="BG127" s="264"/>
      <c r="BH127" s="264"/>
      <c r="BI127" s="264"/>
      <c r="BJ127" s="264"/>
      <c r="BK127" s="264"/>
      <c r="BL127" s="264"/>
      <c r="BM127" s="264"/>
      <c r="BN127" s="264"/>
      <c r="BO127" s="264"/>
      <c r="BP127" s="264"/>
      <c r="BQ127" s="264"/>
      <c r="BR127" s="264"/>
      <c r="BS127" s="264"/>
      <c r="BT127" s="264"/>
      <c r="BU127" s="264"/>
      <c r="BV127" s="264"/>
      <c r="BW127" s="264"/>
      <c r="BX127" s="264"/>
      <c r="BY127" s="264"/>
      <c r="BZ127" s="264"/>
      <c r="CA127" s="264"/>
      <c r="CB127" s="264"/>
      <c r="CC127" s="264"/>
      <c r="CD127" s="264"/>
      <c r="CE127" s="264"/>
      <c r="CF127" s="264"/>
      <c r="CG127" s="264"/>
      <c r="CH127" s="264"/>
      <c r="CI127" s="264"/>
      <c r="CJ127" s="264"/>
      <c r="CK127" s="264"/>
      <c r="CL127" s="264"/>
      <c r="CM127" s="264"/>
      <c r="CN127" s="264"/>
      <c r="CO127" s="264"/>
      <c r="CP127" s="264"/>
      <c r="CQ127" s="264"/>
      <c r="CR127" s="264"/>
      <c r="CS127" s="264"/>
      <c r="CT127" s="264"/>
      <c r="CU127" s="264"/>
      <c r="CV127" s="264"/>
      <c r="CW127" s="264"/>
      <c r="CX127" s="264"/>
      <c r="CY127" s="264"/>
      <c r="CZ127" s="264"/>
      <c r="DA127" s="264"/>
      <c r="DB127" s="264"/>
      <c r="DC127" s="264"/>
      <c r="DD127" s="264"/>
      <c r="DE127" s="264"/>
      <c r="DF127" s="264"/>
      <c r="DG127" s="264"/>
      <c r="DH127" s="264"/>
      <c r="DI127" s="264"/>
      <c r="DJ127" s="264"/>
      <c r="DK127" s="264"/>
      <c r="DL127" s="264"/>
      <c r="DM127" s="264"/>
      <c r="DN127" s="264"/>
      <c r="DO127" s="264"/>
      <c r="DP127" s="264"/>
      <c r="DQ127" s="264"/>
      <c r="DR127" s="264"/>
      <c r="DS127" s="264"/>
      <c r="DT127" s="264"/>
      <c r="DU127" s="264"/>
      <c r="DV127" s="264"/>
      <c r="DW127" s="264"/>
      <c r="DX127" s="264"/>
      <c r="DY127" s="264"/>
      <c r="DZ127" s="264"/>
      <c r="EA127" s="264"/>
      <c r="EB127" s="264"/>
      <c r="EC127" s="264"/>
      <c r="ED127" s="264"/>
      <c r="EE127" s="264"/>
      <c r="EF127" s="264"/>
      <c r="EG127" s="264"/>
      <c r="EH127" s="264"/>
      <c r="EI127" s="264"/>
      <c r="EJ127" s="264"/>
      <c r="EK127" s="264"/>
      <c r="EL127" s="264"/>
      <c r="EM127" s="264"/>
      <c r="EN127" s="264"/>
      <c r="EO127" s="264"/>
      <c r="EP127" s="264"/>
      <c r="EQ127" s="264"/>
      <c r="ER127" s="264"/>
    </row>
    <row r="128" spans="1:148" ht="16.5" thickBot="1">
      <c r="A128" s="1514" t="s">
        <v>82</v>
      </c>
      <c r="B128" s="1516">
        <v>43464</v>
      </c>
      <c r="C128" s="1517" t="s">
        <v>74</v>
      </c>
      <c r="D128" s="1518"/>
      <c r="E128" s="1511">
        <v>13.866666666666667</v>
      </c>
      <c r="F128" s="1512">
        <v>280</v>
      </c>
      <c r="G128" s="1512">
        <v>3.7333333333333334</v>
      </c>
      <c r="H128" s="1512">
        <v>0</v>
      </c>
      <c r="I128" s="1512">
        <v>0</v>
      </c>
      <c r="J128" s="1512">
        <v>0</v>
      </c>
      <c r="K128" s="1512">
        <v>0</v>
      </c>
      <c r="L128" s="1512">
        <v>0.66666666666666663</v>
      </c>
      <c r="M128" s="1512">
        <v>0</v>
      </c>
      <c r="N128" s="1512">
        <v>0.26666666666666666</v>
      </c>
      <c r="O128" s="1512">
        <v>0</v>
      </c>
      <c r="P128" s="1512">
        <v>0</v>
      </c>
      <c r="Q128" s="1512">
        <v>0</v>
      </c>
      <c r="R128" s="1512">
        <v>0</v>
      </c>
      <c r="S128" s="1512">
        <v>0</v>
      </c>
      <c r="T128" s="1512">
        <v>0</v>
      </c>
      <c r="U128" s="1519">
        <f t="shared" si="15"/>
        <v>298.53333333333336</v>
      </c>
      <c r="V128" s="470">
        <f t="shared" si="16"/>
        <v>9</v>
      </c>
      <c r="W128" s="264"/>
      <c r="X128" s="264"/>
      <c r="Y128" s="264"/>
      <c r="Z128" s="264"/>
      <c r="AA128" s="264"/>
      <c r="AB128" s="264"/>
      <c r="AC128" s="264"/>
      <c r="AD128" s="264"/>
      <c r="AE128" s="264"/>
      <c r="AO128" s="264"/>
      <c r="AP128" s="264"/>
      <c r="AQ128" s="264"/>
      <c r="AR128" s="264"/>
      <c r="AS128" s="264"/>
      <c r="AT128" s="264"/>
      <c r="AU128" s="264"/>
      <c r="AV128" s="264"/>
      <c r="AW128" s="264"/>
      <c r="AX128" s="264"/>
      <c r="AY128" s="264"/>
      <c r="AZ128" s="264"/>
      <c r="BA128" s="264"/>
      <c r="BB128" s="264"/>
      <c r="BC128" s="264"/>
      <c r="BD128" s="264"/>
      <c r="BE128" s="264"/>
      <c r="BF128" s="264"/>
      <c r="BG128" s="264"/>
      <c r="BH128" s="264"/>
      <c r="BI128" s="264"/>
      <c r="BJ128" s="264"/>
      <c r="BK128" s="264"/>
      <c r="BL128" s="264"/>
      <c r="BM128" s="264"/>
      <c r="BN128" s="264"/>
      <c r="BO128" s="264"/>
      <c r="BP128" s="264"/>
      <c r="BQ128" s="264"/>
      <c r="BR128" s="264"/>
      <c r="BS128" s="264"/>
      <c r="BT128" s="264"/>
      <c r="BU128" s="264"/>
      <c r="BV128" s="264"/>
      <c r="BW128" s="264"/>
      <c r="BX128" s="264"/>
      <c r="BY128" s="264"/>
      <c r="BZ128" s="264"/>
      <c r="CA128" s="264"/>
      <c r="CB128" s="264"/>
      <c r="CC128" s="264"/>
      <c r="CD128" s="264"/>
      <c r="CE128" s="264"/>
      <c r="CF128" s="264"/>
      <c r="CG128" s="264"/>
      <c r="CH128" s="264"/>
      <c r="CI128" s="264"/>
      <c r="CJ128" s="264"/>
      <c r="CK128" s="264"/>
      <c r="CL128" s="264"/>
      <c r="CM128" s="264"/>
      <c r="CN128" s="264"/>
      <c r="CO128" s="264"/>
      <c r="CP128" s="264"/>
      <c r="CQ128" s="264"/>
      <c r="CR128" s="264"/>
      <c r="CS128" s="264"/>
      <c r="CT128" s="264"/>
      <c r="CU128" s="264"/>
      <c r="CV128" s="264"/>
      <c r="CW128" s="264"/>
      <c r="CX128" s="264"/>
      <c r="CY128" s="264"/>
      <c r="CZ128" s="264"/>
      <c r="DA128" s="264"/>
      <c r="DB128" s="264"/>
      <c r="DC128" s="264"/>
      <c r="DD128" s="264"/>
      <c r="DE128" s="264"/>
      <c r="DF128" s="264"/>
      <c r="DG128" s="264"/>
      <c r="DH128" s="264"/>
      <c r="DI128" s="264"/>
      <c r="DJ128" s="264"/>
      <c r="DK128" s="264"/>
      <c r="DL128" s="264"/>
      <c r="DM128" s="264"/>
      <c r="DN128" s="264"/>
      <c r="DO128" s="264"/>
      <c r="DP128" s="264"/>
      <c r="DQ128" s="264"/>
      <c r="DR128" s="264"/>
      <c r="DS128" s="264"/>
      <c r="DT128" s="264"/>
      <c r="DU128" s="264"/>
      <c r="DV128" s="264"/>
      <c r="DW128" s="264"/>
      <c r="DX128" s="264"/>
      <c r="DY128" s="264"/>
      <c r="DZ128" s="264"/>
      <c r="EA128" s="264"/>
      <c r="EB128" s="264"/>
      <c r="EC128" s="264"/>
      <c r="ED128" s="264"/>
      <c r="EE128" s="264"/>
      <c r="EF128" s="264"/>
      <c r="EG128" s="264"/>
      <c r="EH128" s="264"/>
      <c r="EI128" s="264"/>
      <c r="EJ128" s="264"/>
      <c r="EK128" s="264"/>
      <c r="EL128" s="264"/>
      <c r="EM128" s="264"/>
      <c r="EN128" s="264"/>
      <c r="EO128" s="264"/>
      <c r="EP128" s="264"/>
      <c r="EQ128" s="264"/>
      <c r="ER128" s="264"/>
    </row>
    <row r="129" spans="1:148" ht="15.75">
      <c r="A129" s="90" t="s">
        <v>86</v>
      </c>
      <c r="B129" s="1513">
        <v>43162</v>
      </c>
      <c r="C129" s="90" t="s">
        <v>211</v>
      </c>
      <c r="D129" s="713"/>
      <c r="E129" s="1511">
        <v>23.066666666666666</v>
      </c>
      <c r="F129" s="1512">
        <v>0.4</v>
      </c>
      <c r="G129" s="1512">
        <v>8.1333333333333329</v>
      </c>
      <c r="H129" s="1512">
        <v>0</v>
      </c>
      <c r="I129" s="1512">
        <v>0</v>
      </c>
      <c r="J129" s="1512">
        <v>0.13333333333333333</v>
      </c>
      <c r="K129" s="1512">
        <v>0.93333333333333335</v>
      </c>
      <c r="L129" s="1512">
        <v>0</v>
      </c>
      <c r="M129" s="1512">
        <v>0</v>
      </c>
      <c r="N129" s="1512">
        <v>0</v>
      </c>
      <c r="O129" s="1512">
        <v>0</v>
      </c>
      <c r="P129" s="1512">
        <v>0</v>
      </c>
      <c r="Q129" s="709">
        <v>0</v>
      </c>
      <c r="R129" s="709">
        <v>0</v>
      </c>
      <c r="S129" s="709">
        <v>0</v>
      </c>
      <c r="T129" s="709">
        <v>0</v>
      </c>
      <c r="U129" s="1492">
        <f t="shared" si="15"/>
        <v>32.666666666666664</v>
      </c>
      <c r="V129" s="470">
        <f t="shared" si="16"/>
        <v>10</v>
      </c>
      <c r="W129" s="264"/>
      <c r="X129" s="264"/>
      <c r="Y129" s="264"/>
      <c r="Z129" s="264"/>
      <c r="AA129" s="264"/>
      <c r="AB129" s="264"/>
      <c r="AC129" s="264"/>
      <c r="AD129" s="264"/>
      <c r="AE129" s="264"/>
      <c r="AO129" s="264"/>
      <c r="AP129" s="264"/>
      <c r="AQ129" s="264"/>
      <c r="AR129" s="264"/>
      <c r="AS129" s="264"/>
      <c r="AT129" s="264"/>
      <c r="AU129" s="264"/>
      <c r="AV129" s="264"/>
      <c r="AW129" s="264"/>
      <c r="AX129" s="264"/>
      <c r="AY129" s="264"/>
      <c r="AZ129" s="264"/>
      <c r="BA129" s="264"/>
      <c r="BB129" s="264"/>
      <c r="BC129" s="264"/>
      <c r="BD129" s="264"/>
      <c r="BE129" s="264"/>
      <c r="BF129" s="264"/>
      <c r="BG129" s="264"/>
      <c r="BH129" s="264"/>
      <c r="BI129" s="264"/>
      <c r="BJ129" s="264"/>
      <c r="BK129" s="264"/>
      <c r="BL129" s="264"/>
      <c r="BM129" s="264"/>
      <c r="BN129" s="264"/>
      <c r="BO129" s="264"/>
      <c r="BP129" s="264"/>
      <c r="BQ129" s="264"/>
      <c r="BR129" s="264"/>
      <c r="BS129" s="264"/>
      <c r="BT129" s="264"/>
      <c r="BU129" s="264"/>
      <c r="BV129" s="264"/>
      <c r="BW129" s="264"/>
      <c r="BX129" s="264"/>
      <c r="BY129" s="264"/>
      <c r="BZ129" s="264"/>
      <c r="CA129" s="264"/>
      <c r="CB129" s="264"/>
      <c r="CC129" s="264"/>
      <c r="CD129" s="264"/>
      <c r="CE129" s="264"/>
      <c r="CF129" s="264"/>
      <c r="CG129" s="264"/>
      <c r="CH129" s="264"/>
      <c r="CI129" s="264"/>
      <c r="CJ129" s="264"/>
      <c r="CK129" s="264"/>
      <c r="CL129" s="264"/>
      <c r="CM129" s="264"/>
      <c r="CN129" s="264"/>
      <c r="CO129" s="264"/>
      <c r="CP129" s="264"/>
      <c r="CQ129" s="264"/>
      <c r="CR129" s="264"/>
      <c r="CS129" s="264"/>
      <c r="CT129" s="264"/>
      <c r="CU129" s="264"/>
      <c r="CV129" s="264"/>
      <c r="CW129" s="264"/>
      <c r="CX129" s="264"/>
      <c r="CY129" s="264"/>
      <c r="CZ129" s="264"/>
      <c r="DA129" s="264"/>
      <c r="DB129" s="264"/>
      <c r="DC129" s="264"/>
      <c r="DD129" s="264"/>
      <c r="DE129" s="264"/>
      <c r="DF129" s="264"/>
      <c r="DG129" s="264"/>
      <c r="DH129" s="264"/>
      <c r="DI129" s="264"/>
      <c r="DJ129" s="264"/>
      <c r="DK129" s="264"/>
      <c r="DL129" s="264"/>
      <c r="DM129" s="264"/>
      <c r="DN129" s="264"/>
      <c r="DO129" s="264"/>
      <c r="DP129" s="264"/>
      <c r="DQ129" s="264"/>
      <c r="DR129" s="264"/>
      <c r="DS129" s="264"/>
      <c r="DT129" s="264"/>
      <c r="DU129" s="264"/>
      <c r="DV129" s="264"/>
      <c r="DW129" s="264"/>
      <c r="DX129" s="264"/>
      <c r="DY129" s="264"/>
      <c r="DZ129" s="264"/>
      <c r="EA129" s="264"/>
      <c r="EB129" s="264"/>
      <c r="EC129" s="264"/>
      <c r="ED129" s="264"/>
      <c r="EE129" s="264"/>
      <c r="EF129" s="264"/>
      <c r="EG129" s="264"/>
      <c r="EH129" s="264"/>
      <c r="EI129" s="264"/>
      <c r="EJ129" s="264"/>
      <c r="EK129" s="264"/>
      <c r="EL129" s="264"/>
      <c r="EM129" s="264"/>
      <c r="EN129" s="264"/>
      <c r="EO129" s="264"/>
      <c r="EP129" s="264"/>
      <c r="EQ129" s="264"/>
      <c r="ER129" s="264"/>
    </row>
    <row r="130" spans="1:148" ht="15.75">
      <c r="A130" s="90" t="s">
        <v>86</v>
      </c>
      <c r="B130" s="1513">
        <v>43196</v>
      </c>
      <c r="C130" s="90" t="s">
        <v>211</v>
      </c>
      <c r="D130" s="384"/>
      <c r="E130" s="1511">
        <v>8.9333333333333336</v>
      </c>
      <c r="F130" s="1512">
        <v>0</v>
      </c>
      <c r="G130" s="1512">
        <v>0</v>
      </c>
      <c r="H130" s="1512">
        <v>0</v>
      </c>
      <c r="I130" s="1512">
        <v>0</v>
      </c>
      <c r="J130" s="1512">
        <v>0</v>
      </c>
      <c r="K130" s="1512">
        <v>0</v>
      </c>
      <c r="L130" s="1512">
        <v>0</v>
      </c>
      <c r="M130" s="1512">
        <v>0</v>
      </c>
      <c r="N130" s="1512">
        <v>0</v>
      </c>
      <c r="O130" s="1512">
        <v>0</v>
      </c>
      <c r="P130" s="1512">
        <v>0</v>
      </c>
      <c r="Q130" s="709">
        <v>0</v>
      </c>
      <c r="R130" s="709">
        <v>0</v>
      </c>
      <c r="S130" s="709">
        <v>0</v>
      </c>
      <c r="T130" s="709">
        <v>0</v>
      </c>
      <c r="U130" s="1492">
        <f t="shared" si="15"/>
        <v>8.9333333333333336</v>
      </c>
      <c r="V130" s="470">
        <f t="shared" si="16"/>
        <v>11</v>
      </c>
      <c r="W130" s="264"/>
      <c r="X130" s="264"/>
      <c r="Y130" s="264"/>
      <c r="Z130" s="264"/>
      <c r="AA130" s="264"/>
      <c r="AB130" s="264"/>
      <c r="AC130" s="264"/>
      <c r="AD130" s="264"/>
      <c r="AE130" s="264"/>
      <c r="AO130" s="264"/>
      <c r="AP130" s="264"/>
      <c r="AQ130" s="264"/>
      <c r="AR130" s="264"/>
      <c r="AS130" s="264"/>
      <c r="AT130" s="264"/>
      <c r="AU130" s="264"/>
      <c r="AV130" s="264"/>
      <c r="AW130" s="264"/>
      <c r="AX130" s="264"/>
      <c r="AY130" s="264"/>
      <c r="AZ130" s="264"/>
      <c r="BA130" s="264"/>
      <c r="BB130" s="264"/>
      <c r="BC130" s="264"/>
      <c r="BD130" s="264"/>
      <c r="BE130" s="264"/>
      <c r="BF130" s="264"/>
      <c r="BG130" s="264"/>
      <c r="BH130" s="264"/>
      <c r="BI130" s="264"/>
      <c r="BJ130" s="264"/>
      <c r="BK130" s="264"/>
      <c r="BL130" s="264"/>
      <c r="BM130" s="264"/>
      <c r="BN130" s="264"/>
      <c r="BO130" s="264"/>
      <c r="BP130" s="264"/>
      <c r="BQ130" s="264"/>
      <c r="BR130" s="264"/>
      <c r="BS130" s="264"/>
      <c r="BT130" s="264"/>
      <c r="BU130" s="264"/>
      <c r="BV130" s="264"/>
      <c r="BW130" s="264"/>
      <c r="BX130" s="264"/>
      <c r="BY130" s="264"/>
      <c r="BZ130" s="264"/>
      <c r="CA130" s="264"/>
      <c r="CB130" s="264"/>
      <c r="CC130" s="264"/>
      <c r="CD130" s="264"/>
      <c r="CE130" s="264"/>
      <c r="CF130" s="264"/>
      <c r="CG130" s="264"/>
      <c r="CH130" s="264"/>
      <c r="CI130" s="264"/>
      <c r="CJ130" s="264"/>
      <c r="CK130" s="264"/>
      <c r="CL130" s="264"/>
      <c r="CM130" s="264"/>
      <c r="CN130" s="264"/>
      <c r="CO130" s="264"/>
      <c r="CP130" s="264"/>
      <c r="CQ130" s="264"/>
      <c r="CR130" s="264"/>
      <c r="CS130" s="264"/>
      <c r="CT130" s="264"/>
      <c r="CU130" s="264"/>
      <c r="CV130" s="264"/>
      <c r="CW130" s="264"/>
      <c r="CX130" s="264"/>
      <c r="CY130" s="264"/>
      <c r="CZ130" s="264"/>
      <c r="DA130" s="264"/>
      <c r="DB130" s="264"/>
      <c r="DC130" s="264"/>
      <c r="DD130" s="264"/>
      <c r="DE130" s="264"/>
      <c r="DF130" s="264"/>
      <c r="DG130" s="264"/>
      <c r="DH130" s="264"/>
      <c r="DI130" s="264"/>
      <c r="DJ130" s="264"/>
      <c r="DK130" s="264"/>
      <c r="DL130" s="264"/>
      <c r="DM130" s="264"/>
      <c r="DN130" s="264"/>
      <c r="DO130" s="264"/>
      <c r="DP130" s="264"/>
      <c r="DQ130" s="264"/>
      <c r="DR130" s="264"/>
      <c r="DS130" s="264"/>
      <c r="DT130" s="264"/>
      <c r="DU130" s="264"/>
      <c r="DV130" s="264"/>
      <c r="DW130" s="264"/>
      <c r="DX130" s="264"/>
      <c r="DY130" s="264"/>
      <c r="DZ130" s="264"/>
      <c r="EA130" s="264"/>
      <c r="EB130" s="264"/>
      <c r="EC130" s="264"/>
      <c r="ED130" s="264"/>
      <c r="EE130" s="264"/>
      <c r="EF130" s="264"/>
      <c r="EG130" s="264"/>
      <c r="EH130" s="264"/>
      <c r="EI130" s="264"/>
      <c r="EJ130" s="264"/>
      <c r="EK130" s="264"/>
      <c r="EL130" s="264"/>
      <c r="EM130" s="264"/>
      <c r="EN130" s="264"/>
      <c r="EO130" s="264"/>
      <c r="EP130" s="264"/>
      <c r="EQ130" s="264"/>
      <c r="ER130" s="264"/>
    </row>
    <row r="131" spans="1:148" ht="15.75">
      <c r="A131" s="90" t="s">
        <v>86</v>
      </c>
      <c r="B131" s="1513">
        <v>43228</v>
      </c>
      <c r="C131" s="90" t="s">
        <v>211</v>
      </c>
      <c r="D131" s="713"/>
      <c r="E131" s="1511">
        <v>2</v>
      </c>
      <c r="F131" s="1512">
        <v>57.466666666666669</v>
      </c>
      <c r="G131" s="1512">
        <v>6.8</v>
      </c>
      <c r="H131" s="1512">
        <v>0</v>
      </c>
      <c r="I131" s="1512">
        <v>0</v>
      </c>
      <c r="J131" s="1512">
        <v>0</v>
      </c>
      <c r="K131" s="1512">
        <v>0</v>
      </c>
      <c r="L131" s="1512">
        <v>0</v>
      </c>
      <c r="M131" s="1512">
        <v>0</v>
      </c>
      <c r="N131" s="1512">
        <v>0</v>
      </c>
      <c r="O131" s="1512">
        <v>0</v>
      </c>
      <c r="P131" s="1512">
        <v>0</v>
      </c>
      <c r="Q131" s="709">
        <v>0</v>
      </c>
      <c r="R131" s="709">
        <v>0</v>
      </c>
      <c r="S131" s="709">
        <v>0</v>
      </c>
      <c r="T131" s="709">
        <v>0</v>
      </c>
      <c r="U131" s="1492">
        <f t="shared" si="15"/>
        <v>66.266666666666666</v>
      </c>
      <c r="V131" s="470">
        <f t="shared" si="16"/>
        <v>12</v>
      </c>
      <c r="W131" s="264"/>
      <c r="X131" s="264"/>
      <c r="Y131" s="264"/>
      <c r="Z131" s="264"/>
      <c r="AA131" s="264"/>
      <c r="AB131" s="264"/>
      <c r="AC131" s="264"/>
      <c r="AD131" s="264"/>
      <c r="AE131" s="264"/>
      <c r="AO131" s="264"/>
      <c r="AP131" s="264"/>
      <c r="AQ131" s="264"/>
      <c r="AR131" s="264"/>
      <c r="AS131" s="264"/>
      <c r="AT131" s="264"/>
      <c r="AU131" s="264"/>
      <c r="AV131" s="264"/>
      <c r="AW131" s="264"/>
      <c r="AX131" s="264"/>
      <c r="AY131" s="264"/>
      <c r="AZ131" s="264"/>
      <c r="BA131" s="264"/>
      <c r="BB131" s="264"/>
      <c r="BC131" s="264"/>
      <c r="BD131" s="264"/>
      <c r="BE131" s="264"/>
      <c r="BF131" s="264"/>
      <c r="BG131" s="264"/>
      <c r="BH131" s="264"/>
      <c r="BI131" s="264"/>
      <c r="BJ131" s="264"/>
      <c r="BK131" s="264"/>
      <c r="BL131" s="264"/>
      <c r="BM131" s="264"/>
      <c r="BN131" s="264"/>
      <c r="BO131" s="264"/>
      <c r="BP131" s="264"/>
      <c r="BQ131" s="264"/>
      <c r="BR131" s="264"/>
      <c r="BS131" s="264"/>
      <c r="BT131" s="264"/>
      <c r="BU131" s="264"/>
      <c r="BV131" s="264"/>
      <c r="BW131" s="264"/>
      <c r="BX131" s="264"/>
      <c r="BY131" s="264"/>
      <c r="BZ131" s="264"/>
      <c r="CA131" s="264"/>
      <c r="CB131" s="264"/>
      <c r="CC131" s="264"/>
      <c r="CD131" s="264"/>
      <c r="CE131" s="264"/>
      <c r="CF131" s="264"/>
      <c r="CG131" s="264"/>
      <c r="CH131" s="264"/>
      <c r="CI131" s="264"/>
      <c r="CJ131" s="264"/>
      <c r="CK131" s="264"/>
      <c r="CL131" s="264"/>
      <c r="CM131" s="264"/>
      <c r="CN131" s="264"/>
      <c r="CO131" s="264"/>
      <c r="CP131" s="264"/>
      <c r="CQ131" s="264"/>
      <c r="CR131" s="264"/>
      <c r="CS131" s="264"/>
      <c r="CT131" s="264"/>
      <c r="CU131" s="264"/>
      <c r="CV131" s="264"/>
      <c r="CW131" s="264"/>
      <c r="CX131" s="264"/>
      <c r="CY131" s="264"/>
      <c r="CZ131" s="264"/>
      <c r="DA131" s="264"/>
      <c r="DB131" s="264"/>
      <c r="DC131" s="264"/>
      <c r="DD131" s="264"/>
      <c r="DE131" s="264"/>
      <c r="DF131" s="264"/>
      <c r="DG131" s="264"/>
      <c r="DH131" s="264"/>
      <c r="DI131" s="264"/>
      <c r="DJ131" s="264"/>
      <c r="DK131" s="264"/>
      <c r="DL131" s="264"/>
      <c r="DM131" s="264"/>
      <c r="DN131" s="264"/>
      <c r="DO131" s="264"/>
      <c r="DP131" s="264"/>
      <c r="DQ131" s="264"/>
      <c r="DR131" s="264"/>
      <c r="DS131" s="264"/>
      <c r="DT131" s="264"/>
      <c r="DU131" s="264"/>
      <c r="DV131" s="264"/>
      <c r="DW131" s="264"/>
      <c r="DX131" s="264"/>
      <c r="DY131" s="264"/>
      <c r="DZ131" s="264"/>
      <c r="EA131" s="264"/>
      <c r="EB131" s="264"/>
      <c r="EC131" s="264"/>
      <c r="ED131" s="264"/>
      <c r="EE131" s="264"/>
      <c r="EF131" s="264"/>
      <c r="EG131" s="264"/>
      <c r="EH131" s="264"/>
      <c r="EI131" s="264"/>
      <c r="EJ131" s="264"/>
      <c r="EK131" s="264"/>
      <c r="EL131" s="264"/>
      <c r="EM131" s="264"/>
      <c r="EN131" s="264"/>
      <c r="EO131" s="264"/>
      <c r="EP131" s="264"/>
      <c r="EQ131" s="264"/>
      <c r="ER131" s="264"/>
    </row>
    <row r="132" spans="1:148" ht="15.75">
      <c r="A132" s="90" t="s">
        <v>86</v>
      </c>
      <c r="B132" s="1513">
        <v>43229</v>
      </c>
      <c r="C132" s="90" t="s">
        <v>211</v>
      </c>
      <c r="D132" s="713"/>
      <c r="E132" s="1511">
        <v>52.4</v>
      </c>
      <c r="F132" s="1512">
        <v>0.4</v>
      </c>
      <c r="G132" s="1512">
        <v>31.733333333333334</v>
      </c>
      <c r="H132" s="1512">
        <v>0</v>
      </c>
      <c r="I132" s="1512">
        <v>0</v>
      </c>
      <c r="J132" s="1512">
        <v>0</v>
      </c>
      <c r="K132" s="1512">
        <v>1.6</v>
      </c>
      <c r="L132" s="1512">
        <v>0</v>
      </c>
      <c r="M132" s="1512">
        <v>0</v>
      </c>
      <c r="N132" s="1512">
        <v>0</v>
      </c>
      <c r="O132" s="1512">
        <v>0</v>
      </c>
      <c r="P132" s="1512">
        <v>0</v>
      </c>
      <c r="Q132" s="709">
        <v>0</v>
      </c>
      <c r="R132" s="709">
        <v>0</v>
      </c>
      <c r="S132" s="709">
        <v>0</v>
      </c>
      <c r="T132" s="709">
        <v>0</v>
      </c>
      <c r="U132" s="1492">
        <f t="shared" si="15"/>
        <v>86.133333333333326</v>
      </c>
      <c r="V132" s="470">
        <f t="shared" si="16"/>
        <v>13</v>
      </c>
      <c r="W132" s="264"/>
      <c r="X132" s="264"/>
      <c r="Y132" s="264"/>
      <c r="Z132" s="264"/>
      <c r="AA132" s="264"/>
      <c r="AB132" s="264"/>
      <c r="AC132" s="264"/>
      <c r="AD132" s="264"/>
      <c r="AE132" s="264"/>
      <c r="AO132" s="264"/>
      <c r="AP132" s="264"/>
      <c r="AQ132" s="264"/>
      <c r="AR132" s="264"/>
      <c r="AS132" s="264"/>
      <c r="AT132" s="264"/>
      <c r="AU132" s="264"/>
      <c r="AV132" s="264"/>
      <c r="AW132" s="264"/>
      <c r="AX132" s="264"/>
      <c r="AY132" s="264"/>
      <c r="AZ132" s="264"/>
      <c r="BA132" s="264"/>
      <c r="BB132" s="264"/>
      <c r="BC132" s="264"/>
      <c r="BD132" s="264"/>
      <c r="BE132" s="264"/>
      <c r="BF132" s="264"/>
      <c r="BG132" s="264"/>
      <c r="BH132" s="264"/>
      <c r="BI132" s="264"/>
      <c r="BJ132" s="264"/>
      <c r="BK132" s="264"/>
      <c r="BL132" s="264"/>
      <c r="BM132" s="264"/>
      <c r="BN132" s="264"/>
      <c r="BO132" s="264"/>
      <c r="BP132" s="264"/>
      <c r="BQ132" s="264"/>
      <c r="BR132" s="264"/>
      <c r="BS132" s="264"/>
      <c r="BT132" s="264"/>
      <c r="BU132" s="264"/>
      <c r="BV132" s="264"/>
      <c r="BW132" s="264"/>
      <c r="BX132" s="264"/>
      <c r="BY132" s="264"/>
      <c r="BZ132" s="264"/>
      <c r="CA132" s="264"/>
      <c r="CB132" s="264"/>
      <c r="CC132" s="264"/>
      <c r="CD132" s="264"/>
      <c r="CE132" s="264"/>
      <c r="CF132" s="264"/>
      <c r="CG132" s="264"/>
      <c r="CH132" s="264"/>
      <c r="CI132" s="264"/>
      <c r="CJ132" s="264"/>
      <c r="CK132" s="264"/>
      <c r="CL132" s="264"/>
      <c r="CM132" s="264"/>
      <c r="CN132" s="264"/>
      <c r="CO132" s="264"/>
      <c r="CP132" s="264"/>
      <c r="CQ132" s="264"/>
      <c r="CR132" s="264"/>
      <c r="CS132" s="264"/>
      <c r="CT132" s="264"/>
      <c r="CU132" s="264"/>
      <c r="CV132" s="264"/>
      <c r="CW132" s="264"/>
      <c r="CX132" s="264"/>
      <c r="CY132" s="264"/>
      <c r="CZ132" s="264"/>
      <c r="DA132" s="264"/>
      <c r="DB132" s="264"/>
      <c r="DC132" s="264"/>
      <c r="DD132" s="264"/>
      <c r="DE132" s="264"/>
      <c r="DF132" s="264"/>
      <c r="DG132" s="264"/>
      <c r="DH132" s="264"/>
      <c r="DI132" s="264"/>
      <c r="DJ132" s="264"/>
      <c r="DK132" s="264"/>
      <c r="DL132" s="264"/>
      <c r="DM132" s="264"/>
      <c r="DN132" s="264"/>
      <c r="DO132" s="264"/>
      <c r="DP132" s="264"/>
      <c r="DQ132" s="264"/>
      <c r="DR132" s="264"/>
      <c r="DS132" s="264"/>
      <c r="DT132" s="264"/>
      <c r="DU132" s="264"/>
      <c r="DV132" s="264"/>
      <c r="DW132" s="264"/>
      <c r="DX132" s="264"/>
      <c r="DY132" s="264"/>
      <c r="DZ132" s="264"/>
      <c r="EA132" s="264"/>
      <c r="EB132" s="264"/>
      <c r="EC132" s="264"/>
      <c r="ED132" s="264"/>
      <c r="EE132" s="264"/>
      <c r="EF132" s="264"/>
      <c r="EG132" s="264"/>
      <c r="EH132" s="264"/>
      <c r="EI132" s="264"/>
      <c r="EJ132" s="264"/>
      <c r="EK132" s="264"/>
      <c r="EL132" s="264"/>
      <c r="EM132" s="264"/>
      <c r="EN132" s="264"/>
      <c r="EO132" s="264"/>
      <c r="EP132" s="264"/>
      <c r="EQ132" s="264"/>
      <c r="ER132" s="264"/>
    </row>
    <row r="133" spans="1:148" ht="15.75">
      <c r="A133" s="90" t="s">
        <v>73</v>
      </c>
      <c r="B133" s="707">
        <v>43107</v>
      </c>
      <c r="C133" s="90" t="s">
        <v>211</v>
      </c>
      <c r="D133" s="713"/>
      <c r="E133" s="1511">
        <v>0</v>
      </c>
      <c r="F133" s="1512">
        <v>70.266666666666666</v>
      </c>
      <c r="G133" s="1512">
        <v>0</v>
      </c>
      <c r="H133" s="1512">
        <v>0</v>
      </c>
      <c r="I133" s="1512">
        <v>0</v>
      </c>
      <c r="J133" s="1512">
        <v>0</v>
      </c>
      <c r="K133" s="1512">
        <v>0.4</v>
      </c>
      <c r="L133" s="1512">
        <v>0</v>
      </c>
      <c r="M133" s="1512">
        <v>0</v>
      </c>
      <c r="N133" s="1512">
        <v>0.13333333333333333</v>
      </c>
      <c r="O133" s="1512">
        <v>0</v>
      </c>
      <c r="P133" s="1512">
        <v>0</v>
      </c>
      <c r="Q133" s="709">
        <v>0</v>
      </c>
      <c r="R133" s="709">
        <v>0</v>
      </c>
      <c r="S133" s="709">
        <v>0</v>
      </c>
      <c r="T133" s="709">
        <v>0.13333333333333333</v>
      </c>
      <c r="U133" s="1492">
        <f t="shared" si="15"/>
        <v>70.933333333333351</v>
      </c>
      <c r="V133" s="470">
        <f t="shared" si="16"/>
        <v>14</v>
      </c>
      <c r="W133" s="264"/>
      <c r="X133" s="264"/>
      <c r="Y133" s="264"/>
      <c r="Z133" s="264"/>
      <c r="AA133" s="264"/>
      <c r="AB133" s="264"/>
      <c r="AC133" s="264"/>
      <c r="AD133" s="264"/>
      <c r="AE133" s="264"/>
      <c r="AO133" s="264"/>
      <c r="AP133" s="264"/>
      <c r="AQ133" s="264"/>
      <c r="AR133" s="264"/>
      <c r="AS133" s="264"/>
      <c r="AT133" s="264"/>
      <c r="AU133" s="264"/>
      <c r="AV133" s="264"/>
      <c r="AW133" s="264"/>
      <c r="AX133" s="264"/>
      <c r="AY133" s="264"/>
      <c r="AZ133" s="264"/>
      <c r="BA133" s="264"/>
      <c r="BB133" s="264"/>
      <c r="BC133" s="264"/>
      <c r="BD133" s="264"/>
      <c r="BE133" s="264"/>
      <c r="BF133" s="264"/>
      <c r="BG133" s="264"/>
      <c r="BH133" s="264"/>
      <c r="BI133" s="264"/>
      <c r="BJ133" s="264"/>
      <c r="BK133" s="264"/>
      <c r="BL133" s="264"/>
      <c r="BM133" s="264"/>
      <c r="BN133" s="264"/>
      <c r="BO133" s="264"/>
      <c r="BP133" s="264"/>
      <c r="BQ133" s="264"/>
      <c r="BR133" s="264"/>
      <c r="BS133" s="264"/>
      <c r="BT133" s="264"/>
      <c r="BU133" s="264"/>
      <c r="BV133" s="264"/>
      <c r="BW133" s="264"/>
      <c r="BX133" s="264"/>
      <c r="BY133" s="264"/>
      <c r="BZ133" s="264"/>
      <c r="CA133" s="264"/>
      <c r="CB133" s="264"/>
      <c r="CC133" s="264"/>
      <c r="CD133" s="264"/>
      <c r="CE133" s="264"/>
      <c r="CF133" s="264"/>
      <c r="CG133" s="264"/>
      <c r="CH133" s="264"/>
      <c r="CI133" s="264"/>
      <c r="CJ133" s="264"/>
      <c r="CK133" s="264"/>
      <c r="CL133" s="264"/>
      <c r="CM133" s="264"/>
      <c r="CN133" s="264"/>
      <c r="CO133" s="264"/>
      <c r="CP133" s="264"/>
      <c r="CQ133" s="264"/>
      <c r="CR133" s="264"/>
      <c r="CS133" s="264"/>
      <c r="CT133" s="264"/>
      <c r="CU133" s="264"/>
      <c r="CV133" s="264"/>
      <c r="CW133" s="264"/>
      <c r="CX133" s="264"/>
      <c r="CY133" s="264"/>
      <c r="CZ133" s="264"/>
      <c r="DA133" s="264"/>
      <c r="DB133" s="264"/>
      <c r="DC133" s="264"/>
      <c r="DD133" s="264"/>
      <c r="DE133" s="264"/>
      <c r="DF133" s="264"/>
      <c r="DG133" s="264"/>
      <c r="DH133" s="264"/>
      <c r="DI133" s="264"/>
      <c r="DJ133" s="264"/>
      <c r="DK133" s="264"/>
      <c r="DL133" s="264"/>
      <c r="DM133" s="264"/>
      <c r="DN133" s="264"/>
      <c r="DO133" s="264"/>
      <c r="DP133" s="264"/>
      <c r="DQ133" s="264"/>
      <c r="DR133" s="264"/>
      <c r="DS133" s="264"/>
      <c r="DT133" s="264"/>
      <c r="DU133" s="264"/>
      <c r="DV133" s="264"/>
      <c r="DW133" s="264"/>
      <c r="DX133" s="264"/>
      <c r="DY133" s="264"/>
      <c r="DZ133" s="264"/>
      <c r="EA133" s="264"/>
      <c r="EB133" s="264"/>
      <c r="EC133" s="264"/>
      <c r="ED133" s="264"/>
      <c r="EE133" s="264"/>
      <c r="EF133" s="264"/>
      <c r="EG133" s="264"/>
      <c r="EH133" s="264"/>
      <c r="EI133" s="264"/>
      <c r="EJ133" s="264"/>
      <c r="EK133" s="264"/>
      <c r="EL133" s="264"/>
      <c r="EM133" s="264"/>
      <c r="EN133" s="264"/>
      <c r="EO133" s="264"/>
      <c r="EP133" s="264"/>
      <c r="EQ133" s="264"/>
      <c r="ER133" s="264"/>
    </row>
    <row r="134" spans="1:148" ht="15.75">
      <c r="A134" s="90" t="s">
        <v>73</v>
      </c>
      <c r="B134" s="707">
        <v>43134</v>
      </c>
      <c r="C134" s="90" t="s">
        <v>211</v>
      </c>
      <c r="D134" s="384"/>
      <c r="E134" s="1511">
        <v>0.4</v>
      </c>
      <c r="F134" s="1512">
        <v>111.33333333333333</v>
      </c>
      <c r="G134" s="1512">
        <v>0</v>
      </c>
      <c r="H134" s="1512">
        <v>0</v>
      </c>
      <c r="I134" s="1512">
        <v>0</v>
      </c>
      <c r="J134" s="1512">
        <v>0</v>
      </c>
      <c r="K134" s="1512">
        <v>0</v>
      </c>
      <c r="L134" s="1512">
        <v>0</v>
      </c>
      <c r="M134" s="1512">
        <v>0</v>
      </c>
      <c r="N134" s="1512">
        <v>0</v>
      </c>
      <c r="O134" s="1512">
        <v>0</v>
      </c>
      <c r="P134" s="1512">
        <v>0</v>
      </c>
      <c r="Q134" s="709">
        <v>0</v>
      </c>
      <c r="R134" s="709">
        <v>0</v>
      </c>
      <c r="S134" s="709">
        <v>0</v>
      </c>
      <c r="T134" s="709">
        <v>0</v>
      </c>
      <c r="U134" s="1492">
        <f t="shared" si="15"/>
        <v>111.73333333333333</v>
      </c>
      <c r="V134" s="470">
        <f t="shared" si="16"/>
        <v>15</v>
      </c>
      <c r="W134" s="264"/>
      <c r="X134" s="264"/>
      <c r="Y134" s="264"/>
      <c r="Z134" s="264"/>
      <c r="AA134" s="264"/>
      <c r="AB134" s="264"/>
      <c r="AC134" s="264"/>
      <c r="AD134" s="264"/>
      <c r="AE134" s="264"/>
      <c r="AO134" s="264"/>
      <c r="AP134" s="264"/>
      <c r="AQ134" s="264"/>
      <c r="AR134" s="264"/>
      <c r="AS134" s="264"/>
      <c r="AT134" s="264"/>
      <c r="AU134" s="264"/>
      <c r="AV134" s="264"/>
      <c r="AW134" s="264"/>
      <c r="AX134" s="264"/>
      <c r="AY134" s="264"/>
      <c r="AZ134" s="264"/>
      <c r="BA134" s="264"/>
      <c r="BB134" s="264"/>
      <c r="BC134" s="264"/>
      <c r="BD134" s="264"/>
      <c r="BE134" s="264"/>
      <c r="BF134" s="264"/>
      <c r="BG134" s="264"/>
      <c r="BH134" s="264"/>
      <c r="BI134" s="264"/>
      <c r="BJ134" s="264"/>
      <c r="BK134" s="264"/>
      <c r="BL134" s="264"/>
      <c r="BM134" s="264"/>
      <c r="BN134" s="264"/>
      <c r="BO134" s="264"/>
      <c r="BP134" s="264"/>
      <c r="BQ134" s="264"/>
      <c r="BR134" s="264"/>
      <c r="BS134" s="264"/>
      <c r="BT134" s="264"/>
      <c r="BU134" s="264"/>
      <c r="BV134" s="264"/>
      <c r="BW134" s="264"/>
      <c r="BX134" s="264"/>
      <c r="BY134" s="264"/>
      <c r="BZ134" s="264"/>
      <c r="CA134" s="264"/>
      <c r="CB134" s="264"/>
      <c r="CC134" s="264"/>
      <c r="CD134" s="264"/>
      <c r="CE134" s="264"/>
      <c r="CF134" s="264"/>
      <c r="CG134" s="264"/>
      <c r="CH134" s="264"/>
      <c r="CI134" s="264"/>
      <c r="CJ134" s="264"/>
      <c r="CK134" s="264"/>
      <c r="CL134" s="264"/>
      <c r="CM134" s="264"/>
      <c r="CN134" s="264"/>
      <c r="CO134" s="264"/>
      <c r="CP134" s="264"/>
      <c r="CQ134" s="264"/>
      <c r="CR134" s="264"/>
      <c r="CS134" s="264"/>
      <c r="CT134" s="264"/>
      <c r="CU134" s="264"/>
      <c r="CV134" s="264"/>
      <c r="CW134" s="264"/>
      <c r="CX134" s="264"/>
      <c r="CY134" s="264"/>
      <c r="CZ134" s="264"/>
      <c r="DA134" s="264"/>
      <c r="DB134" s="264"/>
      <c r="DC134" s="264"/>
      <c r="DD134" s="264"/>
      <c r="DE134" s="264"/>
      <c r="DF134" s="264"/>
      <c r="DG134" s="264"/>
      <c r="DH134" s="264"/>
      <c r="DI134" s="264"/>
      <c r="DJ134" s="264"/>
      <c r="DK134" s="264"/>
      <c r="DL134" s="264"/>
      <c r="DM134" s="264"/>
      <c r="DN134" s="264"/>
      <c r="DO134" s="264"/>
      <c r="DP134" s="264"/>
      <c r="DQ134" s="264"/>
      <c r="DR134" s="264"/>
      <c r="DS134" s="264"/>
      <c r="DT134" s="264"/>
      <c r="DU134" s="264"/>
      <c r="DV134" s="264"/>
      <c r="DW134" s="264"/>
      <c r="DX134" s="264"/>
      <c r="DY134" s="264"/>
      <c r="DZ134" s="264"/>
      <c r="EA134" s="264"/>
      <c r="EB134" s="264"/>
      <c r="EC134" s="264"/>
      <c r="ED134" s="264"/>
      <c r="EE134" s="264"/>
      <c r="EF134" s="264"/>
      <c r="EG134" s="264"/>
      <c r="EH134" s="264"/>
      <c r="EI134" s="264"/>
      <c r="EJ134" s="264"/>
      <c r="EK134" s="264"/>
      <c r="EL134" s="264"/>
      <c r="EM134" s="264"/>
      <c r="EN134" s="264"/>
      <c r="EO134" s="264"/>
      <c r="EP134" s="264"/>
      <c r="EQ134" s="264"/>
      <c r="ER134" s="264"/>
    </row>
    <row r="135" spans="1:148" ht="15.75">
      <c r="A135" s="90" t="s">
        <v>73</v>
      </c>
      <c r="B135" s="1513">
        <v>43147</v>
      </c>
      <c r="C135" s="90" t="s">
        <v>211</v>
      </c>
      <c r="D135" s="713"/>
      <c r="E135" s="1511">
        <v>0</v>
      </c>
      <c r="F135" s="1512">
        <v>578.66666666666663</v>
      </c>
      <c r="G135" s="1512">
        <v>0.8</v>
      </c>
      <c r="H135" s="1512">
        <v>0</v>
      </c>
      <c r="I135" s="1512">
        <v>0</v>
      </c>
      <c r="J135" s="1512">
        <v>0</v>
      </c>
      <c r="K135" s="1512">
        <v>0.4</v>
      </c>
      <c r="L135" s="1512">
        <v>0.13333333333333333</v>
      </c>
      <c r="M135" s="1512">
        <v>0</v>
      </c>
      <c r="N135" s="1512">
        <v>0</v>
      </c>
      <c r="O135" s="1512">
        <v>0</v>
      </c>
      <c r="P135" s="1512">
        <v>0</v>
      </c>
      <c r="Q135" s="709">
        <v>0</v>
      </c>
      <c r="R135" s="709">
        <v>0</v>
      </c>
      <c r="S135" s="709">
        <v>0</v>
      </c>
      <c r="T135" s="709">
        <v>0</v>
      </c>
      <c r="U135" s="1492">
        <f t="shared" si="15"/>
        <v>579.99999999999989</v>
      </c>
      <c r="V135" s="470">
        <f t="shared" si="16"/>
        <v>16</v>
      </c>
      <c r="W135" s="264"/>
      <c r="X135" s="264"/>
      <c r="Y135" s="264"/>
      <c r="Z135" s="264"/>
      <c r="AA135" s="264"/>
      <c r="AB135" s="264"/>
      <c r="AC135" s="264"/>
      <c r="AD135" s="264"/>
      <c r="AE135" s="264"/>
      <c r="AO135" s="264"/>
      <c r="AP135" s="264"/>
      <c r="AQ135" s="264"/>
      <c r="AR135" s="264"/>
      <c r="AS135" s="264"/>
      <c r="AT135" s="264"/>
      <c r="AU135" s="264"/>
      <c r="AV135" s="264"/>
      <c r="AW135" s="264"/>
      <c r="AX135" s="264"/>
      <c r="AY135" s="264"/>
      <c r="AZ135" s="264"/>
      <c r="BA135" s="264"/>
      <c r="BB135" s="264"/>
      <c r="BC135" s="264"/>
      <c r="BD135" s="264"/>
      <c r="BE135" s="264"/>
      <c r="BF135" s="264"/>
      <c r="BG135" s="264"/>
      <c r="BH135" s="264"/>
      <c r="BI135" s="264"/>
      <c r="BJ135" s="264"/>
      <c r="BK135" s="264"/>
      <c r="BL135" s="264"/>
      <c r="BM135" s="264"/>
      <c r="BN135" s="264"/>
      <c r="BO135" s="264"/>
      <c r="BP135" s="264"/>
      <c r="BQ135" s="264"/>
      <c r="BR135" s="264"/>
      <c r="BS135" s="264"/>
      <c r="BT135" s="264"/>
      <c r="BU135" s="264"/>
      <c r="BV135" s="264"/>
      <c r="BW135" s="264"/>
      <c r="BX135" s="264"/>
      <c r="BY135" s="264"/>
      <c r="BZ135" s="264"/>
      <c r="CA135" s="264"/>
      <c r="CB135" s="264"/>
      <c r="CC135" s="264"/>
      <c r="CD135" s="264"/>
      <c r="CE135" s="264"/>
      <c r="CF135" s="264"/>
      <c r="CG135" s="264"/>
      <c r="CH135" s="264"/>
      <c r="CI135" s="264"/>
      <c r="CJ135" s="264"/>
      <c r="CK135" s="264"/>
      <c r="CL135" s="264"/>
      <c r="CM135" s="264"/>
      <c r="CN135" s="264"/>
      <c r="CO135" s="264"/>
      <c r="CP135" s="264"/>
      <c r="CQ135" s="264"/>
      <c r="CR135" s="264"/>
      <c r="CS135" s="264"/>
      <c r="CT135" s="264"/>
      <c r="CU135" s="264"/>
      <c r="CV135" s="264"/>
      <c r="CW135" s="264"/>
      <c r="CX135" s="264"/>
      <c r="CY135" s="264"/>
      <c r="CZ135" s="264"/>
      <c r="DA135" s="264"/>
      <c r="DB135" s="264"/>
      <c r="DC135" s="264"/>
      <c r="DD135" s="264"/>
      <c r="DE135" s="264"/>
      <c r="DF135" s="264"/>
      <c r="DG135" s="264"/>
      <c r="DH135" s="264"/>
      <c r="DI135" s="264"/>
      <c r="DJ135" s="264"/>
      <c r="DK135" s="264"/>
      <c r="DL135" s="264"/>
      <c r="DM135" s="264"/>
      <c r="DN135" s="264"/>
      <c r="DO135" s="264"/>
      <c r="DP135" s="264"/>
      <c r="DQ135" s="264"/>
      <c r="DR135" s="264"/>
      <c r="DS135" s="264"/>
      <c r="DT135" s="264"/>
      <c r="DU135" s="264"/>
      <c r="DV135" s="264"/>
      <c r="DW135" s="264"/>
      <c r="DX135" s="264"/>
      <c r="DY135" s="264"/>
      <c r="DZ135" s="264"/>
      <c r="EA135" s="264"/>
      <c r="EB135" s="264"/>
      <c r="EC135" s="264"/>
      <c r="ED135" s="264"/>
      <c r="EE135" s="264"/>
      <c r="EF135" s="264"/>
      <c r="EG135" s="264"/>
      <c r="EH135" s="264"/>
      <c r="EI135" s="264"/>
      <c r="EJ135" s="264"/>
      <c r="EK135" s="264"/>
      <c r="EL135" s="264"/>
      <c r="EM135" s="264"/>
      <c r="EN135" s="264"/>
      <c r="EO135" s="264"/>
      <c r="EP135" s="264"/>
      <c r="EQ135" s="264"/>
      <c r="ER135" s="264"/>
    </row>
    <row r="136" spans="1:148" ht="15.75">
      <c r="A136" s="90" t="s">
        <v>73</v>
      </c>
      <c r="B136" s="1513">
        <v>43201</v>
      </c>
      <c r="C136" s="90" t="s">
        <v>211</v>
      </c>
      <c r="D136" s="713"/>
      <c r="E136" s="1511">
        <v>0.13333333333333333</v>
      </c>
      <c r="F136" s="1512">
        <v>176</v>
      </c>
      <c r="G136" s="1512">
        <v>0</v>
      </c>
      <c r="H136" s="1512">
        <v>0</v>
      </c>
      <c r="I136" s="1512">
        <v>0</v>
      </c>
      <c r="J136" s="1512">
        <v>0</v>
      </c>
      <c r="K136" s="1512">
        <v>0</v>
      </c>
      <c r="L136" s="1512">
        <v>0</v>
      </c>
      <c r="M136" s="1512">
        <v>0</v>
      </c>
      <c r="N136" s="1512">
        <v>0</v>
      </c>
      <c r="O136" s="1512">
        <v>0</v>
      </c>
      <c r="P136" s="1512">
        <v>0</v>
      </c>
      <c r="Q136" s="709">
        <v>0</v>
      </c>
      <c r="R136" s="709">
        <v>0</v>
      </c>
      <c r="S136" s="709">
        <v>0</v>
      </c>
      <c r="T136" s="709">
        <v>0</v>
      </c>
      <c r="U136" s="1492">
        <f t="shared" si="15"/>
        <v>176.13333333333333</v>
      </c>
      <c r="V136" s="470">
        <f t="shared" si="16"/>
        <v>17</v>
      </c>
      <c r="W136" s="264"/>
      <c r="X136" s="264"/>
      <c r="Y136" s="264"/>
      <c r="Z136" s="264"/>
      <c r="AA136" s="264"/>
      <c r="AB136" s="264"/>
      <c r="AC136" s="264"/>
      <c r="AD136" s="264"/>
      <c r="AE136" s="264"/>
      <c r="AO136" s="264"/>
      <c r="AP136" s="264"/>
      <c r="AQ136" s="264"/>
      <c r="AR136" s="264"/>
      <c r="AS136" s="264"/>
      <c r="AT136" s="264"/>
      <c r="AU136" s="264"/>
      <c r="AV136" s="264"/>
      <c r="AW136" s="264"/>
      <c r="AX136" s="264"/>
      <c r="AY136" s="264"/>
      <c r="AZ136" s="264"/>
      <c r="BA136" s="264"/>
      <c r="BB136" s="264"/>
      <c r="BC136" s="264"/>
      <c r="BD136" s="264"/>
      <c r="BE136" s="264"/>
      <c r="BF136" s="264"/>
      <c r="BG136" s="264"/>
      <c r="BH136" s="264"/>
      <c r="BI136" s="264"/>
      <c r="BJ136" s="264"/>
      <c r="BK136" s="264"/>
      <c r="BL136" s="264"/>
      <c r="BM136" s="264"/>
      <c r="BN136" s="264"/>
      <c r="BO136" s="264"/>
      <c r="BP136" s="264"/>
      <c r="BQ136" s="264"/>
      <c r="BR136" s="264"/>
      <c r="BS136" s="264"/>
      <c r="BT136" s="264"/>
      <c r="BU136" s="264"/>
      <c r="BV136" s="264"/>
      <c r="BW136" s="264"/>
      <c r="BX136" s="264"/>
      <c r="BY136" s="264"/>
      <c r="BZ136" s="264"/>
      <c r="CA136" s="264"/>
      <c r="CB136" s="264"/>
      <c r="CC136" s="264"/>
      <c r="CD136" s="264"/>
      <c r="CE136" s="264"/>
      <c r="CF136" s="264"/>
      <c r="CG136" s="264"/>
      <c r="CH136" s="264"/>
      <c r="CI136" s="264"/>
      <c r="CJ136" s="264"/>
      <c r="CK136" s="264"/>
      <c r="CL136" s="264"/>
      <c r="CM136" s="264"/>
      <c r="CN136" s="264"/>
      <c r="CO136" s="264"/>
      <c r="CP136" s="264"/>
      <c r="CQ136" s="264"/>
      <c r="CR136" s="264"/>
      <c r="CS136" s="264"/>
      <c r="CT136" s="264"/>
      <c r="CU136" s="264"/>
      <c r="CV136" s="264"/>
      <c r="CW136" s="264"/>
      <c r="CX136" s="264"/>
      <c r="CY136" s="264"/>
      <c r="CZ136" s="264"/>
      <c r="DA136" s="264"/>
      <c r="DB136" s="264"/>
      <c r="DC136" s="264"/>
      <c r="DD136" s="264"/>
      <c r="DE136" s="264"/>
      <c r="DF136" s="264"/>
      <c r="DG136" s="264"/>
      <c r="DH136" s="264"/>
      <c r="DI136" s="264"/>
      <c r="DJ136" s="264"/>
      <c r="DK136" s="264"/>
      <c r="DL136" s="264"/>
      <c r="DM136" s="264"/>
      <c r="DN136" s="264"/>
      <c r="DO136" s="264"/>
      <c r="DP136" s="264"/>
      <c r="DQ136" s="264"/>
      <c r="DR136" s="264"/>
      <c r="DS136" s="264"/>
      <c r="DT136" s="264"/>
      <c r="DU136" s="264"/>
      <c r="DV136" s="264"/>
      <c r="DW136" s="264"/>
      <c r="DX136" s="264"/>
      <c r="DY136" s="264"/>
      <c r="DZ136" s="264"/>
      <c r="EA136" s="264"/>
      <c r="EB136" s="264"/>
      <c r="EC136" s="264"/>
      <c r="ED136" s="264"/>
      <c r="EE136" s="264"/>
      <c r="EF136" s="264"/>
      <c r="EG136" s="264"/>
      <c r="EH136" s="264"/>
      <c r="EI136" s="264"/>
      <c r="EJ136" s="264"/>
      <c r="EK136" s="264"/>
      <c r="EL136" s="264"/>
      <c r="EM136" s="264"/>
      <c r="EN136" s="264"/>
      <c r="EO136" s="264"/>
      <c r="EP136" s="264"/>
      <c r="EQ136" s="264"/>
      <c r="ER136" s="264"/>
    </row>
    <row r="137" spans="1:148" ht="15.75">
      <c r="A137" s="90" t="s">
        <v>73</v>
      </c>
      <c r="B137" s="1513">
        <v>43228</v>
      </c>
      <c r="C137" s="90" t="s">
        <v>211</v>
      </c>
      <c r="D137" s="713"/>
      <c r="E137" s="1511">
        <v>0</v>
      </c>
      <c r="F137" s="1512">
        <v>36.533333333333331</v>
      </c>
      <c r="G137" s="1512">
        <v>1.2</v>
      </c>
      <c r="H137" s="1512">
        <v>0</v>
      </c>
      <c r="I137" s="1512">
        <v>0</v>
      </c>
      <c r="J137" s="1512">
        <v>0</v>
      </c>
      <c r="K137" s="1512">
        <v>0</v>
      </c>
      <c r="L137" s="1512">
        <v>0</v>
      </c>
      <c r="M137" s="1512">
        <v>0</v>
      </c>
      <c r="N137" s="1512">
        <v>0</v>
      </c>
      <c r="O137" s="1512">
        <v>0</v>
      </c>
      <c r="P137" s="1512">
        <v>0</v>
      </c>
      <c r="Q137" s="709">
        <v>0</v>
      </c>
      <c r="R137" s="709">
        <v>0</v>
      </c>
      <c r="S137" s="709">
        <v>0</v>
      </c>
      <c r="T137" s="709">
        <v>0</v>
      </c>
      <c r="U137" s="1492">
        <f t="shared" si="15"/>
        <v>37.733333333333334</v>
      </c>
      <c r="V137" s="470">
        <f t="shared" si="16"/>
        <v>18</v>
      </c>
      <c r="W137" s="264"/>
      <c r="X137" s="264"/>
      <c r="Y137" s="264"/>
      <c r="Z137" s="264"/>
      <c r="AA137" s="264"/>
      <c r="AB137" s="264"/>
      <c r="AC137" s="264"/>
      <c r="AD137" s="264"/>
      <c r="AE137" s="264"/>
      <c r="AO137" s="264"/>
      <c r="AP137" s="264"/>
      <c r="AQ137" s="264"/>
      <c r="AR137" s="264"/>
      <c r="AS137" s="264"/>
      <c r="AT137" s="264"/>
      <c r="AU137" s="264"/>
      <c r="AV137" s="264"/>
      <c r="AW137" s="264"/>
      <c r="AX137" s="264"/>
      <c r="AY137" s="264"/>
      <c r="AZ137" s="264"/>
      <c r="BA137" s="264"/>
      <c r="BB137" s="264"/>
      <c r="BC137" s="264"/>
      <c r="BD137" s="264"/>
      <c r="BE137" s="264"/>
      <c r="BF137" s="264"/>
      <c r="BG137" s="264"/>
      <c r="BH137" s="264"/>
      <c r="BI137" s="264"/>
      <c r="BJ137" s="264"/>
      <c r="BK137" s="264"/>
      <c r="BL137" s="264"/>
      <c r="BM137" s="264"/>
      <c r="BN137" s="264"/>
      <c r="BO137" s="264"/>
      <c r="BP137" s="264"/>
      <c r="BQ137" s="264"/>
      <c r="BR137" s="264"/>
      <c r="BS137" s="264"/>
      <c r="BT137" s="264"/>
      <c r="BU137" s="264"/>
      <c r="BV137" s="264"/>
      <c r="BW137" s="264"/>
      <c r="BX137" s="264"/>
      <c r="BY137" s="264"/>
      <c r="BZ137" s="264"/>
      <c r="CA137" s="264"/>
      <c r="CB137" s="264"/>
      <c r="CC137" s="264"/>
      <c r="CD137" s="264"/>
      <c r="CE137" s="264"/>
      <c r="CF137" s="264"/>
      <c r="CG137" s="264"/>
      <c r="CH137" s="264"/>
      <c r="CI137" s="264"/>
      <c r="CJ137" s="264"/>
      <c r="CK137" s="264"/>
      <c r="CL137" s="264"/>
      <c r="CM137" s="264"/>
      <c r="CN137" s="264"/>
      <c r="CO137" s="264"/>
      <c r="CP137" s="264"/>
      <c r="CQ137" s="264"/>
      <c r="CR137" s="264"/>
      <c r="CS137" s="264"/>
      <c r="CT137" s="264"/>
      <c r="CU137" s="264"/>
      <c r="CV137" s="264"/>
      <c r="CW137" s="264"/>
      <c r="CX137" s="264"/>
      <c r="CY137" s="264"/>
      <c r="CZ137" s="264"/>
      <c r="DA137" s="264"/>
      <c r="DB137" s="264"/>
      <c r="DC137" s="264"/>
      <c r="DD137" s="264"/>
      <c r="DE137" s="264"/>
      <c r="DF137" s="264"/>
      <c r="DG137" s="264"/>
      <c r="DH137" s="264"/>
      <c r="DI137" s="264"/>
      <c r="DJ137" s="264"/>
      <c r="DK137" s="264"/>
      <c r="DL137" s="264"/>
      <c r="DM137" s="264"/>
      <c r="DN137" s="264"/>
      <c r="DO137" s="264"/>
      <c r="DP137" s="264"/>
      <c r="DQ137" s="264"/>
      <c r="DR137" s="264"/>
      <c r="DS137" s="264"/>
      <c r="DT137" s="264"/>
      <c r="DU137" s="264"/>
      <c r="DV137" s="264"/>
      <c r="DW137" s="264"/>
      <c r="DX137" s="264"/>
      <c r="DY137" s="264"/>
      <c r="DZ137" s="264"/>
      <c r="EA137" s="264"/>
      <c r="EB137" s="264"/>
      <c r="EC137" s="264"/>
      <c r="ED137" s="264"/>
      <c r="EE137" s="264"/>
      <c r="EF137" s="264"/>
      <c r="EG137" s="264"/>
      <c r="EH137" s="264"/>
      <c r="EI137" s="264"/>
      <c r="EJ137" s="264"/>
      <c r="EK137" s="264"/>
      <c r="EL137" s="264"/>
      <c r="EM137" s="264"/>
      <c r="EN137" s="264"/>
      <c r="EO137" s="264"/>
      <c r="EP137" s="264"/>
      <c r="EQ137" s="264"/>
      <c r="ER137" s="264"/>
    </row>
    <row r="138" spans="1:148" ht="15.75">
      <c r="A138" s="90" t="s">
        <v>73</v>
      </c>
      <c r="B138" s="1513">
        <v>43258</v>
      </c>
      <c r="C138" s="90" t="s">
        <v>211</v>
      </c>
      <c r="D138" s="713"/>
      <c r="E138" s="1511">
        <v>0.13333333333333333</v>
      </c>
      <c r="F138" s="1512">
        <v>8.5333333333333332</v>
      </c>
      <c r="G138" s="1512">
        <v>1.3333333333333333</v>
      </c>
      <c r="H138" s="1512">
        <v>0.4</v>
      </c>
      <c r="I138" s="1512">
        <v>0</v>
      </c>
      <c r="J138" s="1512">
        <v>0</v>
      </c>
      <c r="K138" s="1512">
        <v>0</v>
      </c>
      <c r="L138" s="1512">
        <v>0.13333333333333333</v>
      </c>
      <c r="M138" s="1512">
        <v>0</v>
      </c>
      <c r="N138" s="1512">
        <v>0</v>
      </c>
      <c r="O138" s="1512">
        <v>0</v>
      </c>
      <c r="P138" s="1512">
        <v>0</v>
      </c>
      <c r="Q138" s="709">
        <v>0</v>
      </c>
      <c r="R138" s="709">
        <v>0</v>
      </c>
      <c r="S138" s="709">
        <v>0</v>
      </c>
      <c r="T138" s="709">
        <v>0</v>
      </c>
      <c r="U138" s="1492">
        <f t="shared" si="15"/>
        <v>10.533333333333333</v>
      </c>
      <c r="V138" s="470">
        <f t="shared" si="16"/>
        <v>19</v>
      </c>
      <c r="W138" s="264"/>
      <c r="X138" s="264"/>
      <c r="Y138" s="264"/>
      <c r="Z138" s="264"/>
      <c r="AA138" s="264"/>
      <c r="AB138" s="264"/>
      <c r="AC138" s="264"/>
      <c r="AD138" s="264"/>
      <c r="AE138" s="264"/>
      <c r="AO138" s="264"/>
      <c r="AP138" s="264"/>
      <c r="AQ138" s="264"/>
      <c r="AR138" s="264"/>
      <c r="AS138" s="264"/>
      <c r="AT138" s="264"/>
      <c r="AU138" s="264"/>
      <c r="AV138" s="264"/>
      <c r="AW138" s="264"/>
      <c r="AX138" s="264"/>
      <c r="AY138" s="264"/>
      <c r="AZ138" s="264"/>
      <c r="BA138" s="264"/>
      <c r="BB138" s="264"/>
      <c r="BC138" s="264"/>
      <c r="BD138" s="264"/>
      <c r="BE138" s="264"/>
      <c r="BF138" s="264"/>
      <c r="BG138" s="264"/>
      <c r="BH138" s="264"/>
      <c r="BI138" s="264"/>
      <c r="BJ138" s="264"/>
      <c r="BK138" s="264"/>
      <c r="BL138" s="264"/>
      <c r="BM138" s="264"/>
      <c r="BN138" s="264"/>
      <c r="BO138" s="264"/>
      <c r="BP138" s="264"/>
      <c r="BQ138" s="264"/>
      <c r="BR138" s="264"/>
      <c r="BS138" s="264"/>
      <c r="BT138" s="264"/>
      <c r="BU138" s="264"/>
      <c r="BV138" s="264"/>
      <c r="BW138" s="264"/>
      <c r="BX138" s="264"/>
      <c r="BY138" s="264"/>
      <c r="BZ138" s="264"/>
      <c r="CA138" s="264"/>
      <c r="CB138" s="264"/>
      <c r="CC138" s="264"/>
      <c r="CD138" s="264"/>
      <c r="CE138" s="264"/>
      <c r="CF138" s="264"/>
      <c r="CG138" s="264"/>
      <c r="CH138" s="264"/>
      <c r="CI138" s="264"/>
      <c r="CJ138" s="264"/>
      <c r="CK138" s="264"/>
      <c r="CL138" s="264"/>
      <c r="CM138" s="264"/>
      <c r="CN138" s="264"/>
      <c r="CO138" s="264"/>
      <c r="CP138" s="264"/>
      <c r="CQ138" s="264"/>
      <c r="CR138" s="264"/>
      <c r="CS138" s="264"/>
      <c r="CT138" s="264"/>
      <c r="CU138" s="264"/>
      <c r="CV138" s="264"/>
      <c r="CW138" s="264"/>
      <c r="CX138" s="264"/>
      <c r="CY138" s="264"/>
      <c r="CZ138" s="264"/>
      <c r="DA138" s="264"/>
      <c r="DB138" s="264"/>
      <c r="DC138" s="264"/>
      <c r="DD138" s="264"/>
      <c r="DE138" s="264"/>
      <c r="DF138" s="264"/>
      <c r="DG138" s="264"/>
      <c r="DH138" s="264"/>
      <c r="DI138" s="264"/>
      <c r="DJ138" s="264"/>
      <c r="DK138" s="264"/>
      <c r="DL138" s="264"/>
      <c r="DM138" s="264"/>
      <c r="DN138" s="264"/>
      <c r="DO138" s="264"/>
      <c r="DP138" s="264"/>
      <c r="DQ138" s="264"/>
      <c r="DR138" s="264"/>
      <c r="DS138" s="264"/>
      <c r="DT138" s="264"/>
      <c r="DU138" s="264"/>
      <c r="DV138" s="264"/>
      <c r="DW138" s="264"/>
      <c r="DX138" s="264"/>
      <c r="DY138" s="264"/>
      <c r="DZ138" s="264"/>
      <c r="EA138" s="264"/>
      <c r="EB138" s="264"/>
      <c r="EC138" s="264"/>
      <c r="ED138" s="264"/>
      <c r="EE138" s="264"/>
      <c r="EF138" s="264"/>
      <c r="EG138" s="264"/>
      <c r="EH138" s="264"/>
      <c r="EI138" s="264"/>
      <c r="EJ138" s="264"/>
      <c r="EK138" s="264"/>
      <c r="EL138" s="264"/>
      <c r="EM138" s="264"/>
      <c r="EN138" s="264"/>
      <c r="EO138" s="264"/>
      <c r="EP138" s="264"/>
      <c r="EQ138" s="264"/>
      <c r="ER138" s="264"/>
    </row>
    <row r="139" spans="1:148" ht="15.75">
      <c r="A139" s="90" t="s">
        <v>73</v>
      </c>
      <c r="B139" s="1513">
        <v>43318</v>
      </c>
      <c r="C139" s="90" t="s">
        <v>211</v>
      </c>
      <c r="D139" s="713"/>
      <c r="E139" s="1511">
        <v>0</v>
      </c>
      <c r="F139" s="1512">
        <v>0.13333333333333333</v>
      </c>
      <c r="G139" s="1512">
        <v>0.13333333333333333</v>
      </c>
      <c r="H139" s="1512">
        <v>0</v>
      </c>
      <c r="I139" s="1512">
        <v>0</v>
      </c>
      <c r="J139" s="1512">
        <v>0</v>
      </c>
      <c r="K139" s="1512">
        <v>0</v>
      </c>
      <c r="L139" s="1512">
        <v>0</v>
      </c>
      <c r="M139" s="1512">
        <v>0</v>
      </c>
      <c r="N139" s="1512">
        <v>0</v>
      </c>
      <c r="O139" s="1512">
        <v>0</v>
      </c>
      <c r="P139" s="1512">
        <v>0</v>
      </c>
      <c r="Q139" s="709">
        <v>0</v>
      </c>
      <c r="R139" s="709">
        <v>0</v>
      </c>
      <c r="S139" s="709">
        <v>0</v>
      </c>
      <c r="T139" s="709">
        <v>0</v>
      </c>
      <c r="U139" s="1492">
        <f t="shared" si="15"/>
        <v>0.26666666666666666</v>
      </c>
      <c r="V139" s="470">
        <f t="shared" si="16"/>
        <v>20</v>
      </c>
      <c r="W139" s="264"/>
      <c r="X139" s="264"/>
      <c r="Y139" s="264"/>
      <c r="Z139" s="264"/>
      <c r="AA139" s="264"/>
      <c r="AB139" s="264"/>
      <c r="AC139" s="264"/>
      <c r="AD139" s="264"/>
      <c r="AE139" s="264"/>
      <c r="AO139" s="264"/>
      <c r="AP139" s="264"/>
      <c r="AQ139" s="264"/>
      <c r="AR139" s="264"/>
      <c r="AS139" s="264"/>
      <c r="AT139" s="264"/>
      <c r="AU139" s="264"/>
      <c r="AV139" s="264"/>
      <c r="AW139" s="264"/>
      <c r="AX139" s="264"/>
      <c r="AY139" s="264"/>
      <c r="AZ139" s="264"/>
      <c r="BA139" s="264"/>
      <c r="BB139" s="264"/>
      <c r="BC139" s="264"/>
      <c r="BD139" s="264"/>
      <c r="BE139" s="264"/>
      <c r="BF139" s="264"/>
      <c r="BG139" s="264"/>
      <c r="BH139" s="264"/>
      <c r="BI139" s="264"/>
      <c r="BJ139" s="264"/>
      <c r="BK139" s="264"/>
      <c r="BL139" s="264"/>
      <c r="BM139" s="264"/>
      <c r="BN139" s="264"/>
      <c r="BO139" s="264"/>
      <c r="BP139" s="264"/>
      <c r="BQ139" s="264"/>
      <c r="BR139" s="264"/>
      <c r="BS139" s="264"/>
      <c r="BT139" s="264"/>
      <c r="BU139" s="264"/>
      <c r="BV139" s="264"/>
      <c r="BW139" s="264"/>
      <c r="BX139" s="264"/>
      <c r="BY139" s="264"/>
      <c r="BZ139" s="264"/>
      <c r="CA139" s="264"/>
      <c r="CB139" s="264"/>
      <c r="CC139" s="264"/>
      <c r="CD139" s="264"/>
      <c r="CE139" s="264"/>
      <c r="CF139" s="264"/>
      <c r="CG139" s="264"/>
      <c r="CH139" s="264"/>
      <c r="CI139" s="264"/>
      <c r="CJ139" s="264"/>
      <c r="CK139" s="264"/>
      <c r="CL139" s="264"/>
      <c r="CM139" s="264"/>
      <c r="CN139" s="264"/>
      <c r="CO139" s="264"/>
      <c r="CP139" s="264"/>
      <c r="CQ139" s="264"/>
      <c r="CR139" s="264"/>
      <c r="CS139" s="264"/>
      <c r="CT139" s="264"/>
      <c r="CU139" s="264"/>
      <c r="CV139" s="264"/>
      <c r="CW139" s="264"/>
      <c r="CX139" s="264"/>
      <c r="CY139" s="264"/>
      <c r="CZ139" s="264"/>
      <c r="DA139" s="264"/>
      <c r="DB139" s="264"/>
      <c r="DC139" s="264"/>
      <c r="DD139" s="264"/>
      <c r="DE139" s="264"/>
      <c r="DF139" s="264"/>
      <c r="DG139" s="264"/>
      <c r="DH139" s="264"/>
      <c r="DI139" s="264"/>
      <c r="DJ139" s="264"/>
      <c r="DK139" s="264"/>
      <c r="DL139" s="264"/>
      <c r="DM139" s="264"/>
      <c r="DN139" s="264"/>
      <c r="DO139" s="264"/>
      <c r="DP139" s="264"/>
      <c r="DQ139" s="264"/>
      <c r="DR139" s="264"/>
      <c r="DS139" s="264"/>
      <c r="DT139" s="264"/>
      <c r="DU139" s="264"/>
      <c r="DV139" s="264"/>
      <c r="DW139" s="264"/>
      <c r="DX139" s="264"/>
      <c r="DY139" s="264"/>
      <c r="DZ139" s="264"/>
      <c r="EA139" s="264"/>
      <c r="EB139" s="264"/>
      <c r="EC139" s="264"/>
      <c r="ED139" s="264"/>
      <c r="EE139" s="264"/>
      <c r="EF139" s="264"/>
      <c r="EG139" s="264"/>
      <c r="EH139" s="264"/>
      <c r="EI139" s="264"/>
      <c r="EJ139" s="264"/>
      <c r="EK139" s="264"/>
      <c r="EL139" s="264"/>
      <c r="EM139" s="264"/>
      <c r="EN139" s="264"/>
      <c r="EO139" s="264"/>
      <c r="EP139" s="264"/>
      <c r="EQ139" s="264"/>
      <c r="ER139" s="264"/>
    </row>
    <row r="140" spans="1:148" ht="15.75">
      <c r="A140" s="1514" t="s">
        <v>73</v>
      </c>
      <c r="B140" s="1513">
        <v>43392</v>
      </c>
      <c r="C140" s="1514" t="s">
        <v>211</v>
      </c>
      <c r="D140" s="713"/>
      <c r="E140" s="1511">
        <v>4.5333333333333332</v>
      </c>
      <c r="F140" s="1512">
        <v>0.4</v>
      </c>
      <c r="G140" s="1512">
        <v>408.13333333333333</v>
      </c>
      <c r="H140" s="1512">
        <v>0</v>
      </c>
      <c r="I140" s="1512">
        <v>0</v>
      </c>
      <c r="J140" s="1512">
        <v>0</v>
      </c>
      <c r="K140" s="1512">
        <v>0</v>
      </c>
      <c r="L140" s="1512">
        <v>0</v>
      </c>
      <c r="M140" s="1512">
        <v>0</v>
      </c>
      <c r="N140" s="1512">
        <v>0</v>
      </c>
      <c r="O140" s="1512">
        <v>0</v>
      </c>
      <c r="P140" s="1512">
        <v>0</v>
      </c>
      <c r="Q140" s="1512">
        <v>0</v>
      </c>
      <c r="R140" s="1512">
        <v>0</v>
      </c>
      <c r="S140" s="1512">
        <v>0</v>
      </c>
      <c r="T140" s="1512">
        <v>0</v>
      </c>
      <c r="U140" s="1492">
        <f t="shared" si="15"/>
        <v>413.06666666666666</v>
      </c>
      <c r="V140" s="470">
        <f t="shared" si="16"/>
        <v>21</v>
      </c>
      <c r="W140" s="264"/>
      <c r="X140" s="264"/>
      <c r="Y140" s="264"/>
      <c r="Z140" s="264"/>
      <c r="AA140" s="264"/>
      <c r="AB140" s="264"/>
      <c r="AC140" s="264"/>
      <c r="AD140" s="264"/>
      <c r="AE140" s="264"/>
      <c r="AO140" s="264"/>
      <c r="AP140" s="264"/>
      <c r="AQ140" s="264"/>
      <c r="AR140" s="264"/>
      <c r="AS140" s="264"/>
      <c r="AT140" s="264"/>
      <c r="AU140" s="264"/>
      <c r="AV140" s="264"/>
      <c r="AW140" s="264"/>
      <c r="AX140" s="264"/>
      <c r="AY140" s="264"/>
      <c r="AZ140" s="264"/>
      <c r="BA140" s="264"/>
      <c r="BB140" s="264"/>
      <c r="BC140" s="264"/>
      <c r="BD140" s="264"/>
      <c r="BE140" s="264"/>
      <c r="BF140" s="264"/>
      <c r="BG140" s="264"/>
      <c r="BH140" s="264"/>
      <c r="BI140" s="264"/>
      <c r="BJ140" s="264"/>
      <c r="BK140" s="264"/>
      <c r="BL140" s="264"/>
      <c r="BM140" s="264"/>
      <c r="BN140" s="264"/>
      <c r="BO140" s="264"/>
      <c r="BP140" s="264"/>
      <c r="BQ140" s="264"/>
      <c r="BR140" s="264"/>
      <c r="BS140" s="264"/>
      <c r="BT140" s="264"/>
      <c r="BU140" s="264"/>
      <c r="BV140" s="264"/>
      <c r="BW140" s="264"/>
      <c r="BX140" s="264"/>
      <c r="BY140" s="264"/>
      <c r="BZ140" s="264"/>
      <c r="CA140" s="264"/>
      <c r="CB140" s="264"/>
      <c r="CC140" s="264"/>
      <c r="CD140" s="264"/>
      <c r="CE140" s="264"/>
      <c r="CF140" s="264"/>
      <c r="CG140" s="264"/>
      <c r="CH140" s="264"/>
      <c r="CI140" s="264"/>
      <c r="CJ140" s="264"/>
      <c r="CK140" s="264"/>
      <c r="CL140" s="264"/>
      <c r="CM140" s="264"/>
      <c r="CN140" s="264"/>
      <c r="CO140" s="264"/>
      <c r="CP140" s="264"/>
      <c r="CQ140" s="264"/>
      <c r="CR140" s="264"/>
      <c r="CS140" s="264"/>
      <c r="CT140" s="264"/>
      <c r="CU140" s="264"/>
      <c r="CV140" s="264"/>
      <c r="CW140" s="264"/>
      <c r="CX140" s="264"/>
      <c r="CY140" s="264"/>
      <c r="CZ140" s="264"/>
      <c r="DA140" s="264"/>
      <c r="DB140" s="264"/>
      <c r="DC140" s="264"/>
      <c r="DD140" s="264"/>
      <c r="DE140" s="264"/>
      <c r="DF140" s="264"/>
      <c r="DG140" s="264"/>
      <c r="DH140" s="264"/>
      <c r="DI140" s="264"/>
      <c r="DJ140" s="264"/>
      <c r="DK140" s="264"/>
      <c r="DL140" s="264"/>
      <c r="DM140" s="264"/>
      <c r="DN140" s="264"/>
      <c r="DO140" s="264"/>
      <c r="DP140" s="264"/>
      <c r="DQ140" s="264"/>
      <c r="DR140" s="264"/>
      <c r="DS140" s="264"/>
      <c r="DT140" s="264"/>
      <c r="DU140" s="264"/>
      <c r="DV140" s="264"/>
      <c r="DW140" s="264"/>
      <c r="DX140" s="264"/>
      <c r="DY140" s="264"/>
      <c r="DZ140" s="264"/>
      <c r="EA140" s="264"/>
      <c r="EB140" s="264"/>
      <c r="EC140" s="264"/>
      <c r="ED140" s="264"/>
      <c r="EE140" s="264"/>
      <c r="EF140" s="264"/>
      <c r="EG140" s="264"/>
      <c r="EH140" s="264"/>
      <c r="EI140" s="264"/>
      <c r="EJ140" s="264"/>
      <c r="EK140" s="264"/>
      <c r="EL140" s="264"/>
      <c r="EM140" s="264"/>
      <c r="EN140" s="264"/>
      <c r="EO140" s="264"/>
      <c r="EP140" s="264"/>
      <c r="EQ140" s="264"/>
      <c r="ER140" s="264"/>
    </row>
    <row r="141" spans="1:148" ht="16.5" thickBot="1">
      <c r="A141" s="1514" t="s">
        <v>73</v>
      </c>
      <c r="B141" s="1513">
        <v>43441</v>
      </c>
      <c r="C141" s="1514" t="s">
        <v>211</v>
      </c>
      <c r="D141" s="715"/>
      <c r="E141" s="1511">
        <v>0</v>
      </c>
      <c r="F141" s="1512">
        <v>1.8666666666666667</v>
      </c>
      <c r="G141" s="1512">
        <v>24.133333333333333</v>
      </c>
      <c r="H141" s="1512">
        <v>0</v>
      </c>
      <c r="I141" s="1512">
        <v>0</v>
      </c>
      <c r="J141" s="1512">
        <v>0</v>
      </c>
      <c r="K141" s="1512">
        <v>0</v>
      </c>
      <c r="L141" s="1512">
        <v>0</v>
      </c>
      <c r="M141" s="1512">
        <v>0</v>
      </c>
      <c r="N141" s="1512">
        <v>0</v>
      </c>
      <c r="O141" s="1512">
        <v>0.13333333333333333</v>
      </c>
      <c r="P141" s="1512">
        <v>0</v>
      </c>
      <c r="Q141" s="1512">
        <v>0</v>
      </c>
      <c r="R141" s="1512">
        <v>0</v>
      </c>
      <c r="S141" s="1512">
        <v>0</v>
      </c>
      <c r="T141" s="1512">
        <v>0</v>
      </c>
      <c r="U141" s="1492">
        <f t="shared" si="15"/>
        <v>26.133333333333333</v>
      </c>
      <c r="V141" s="470">
        <f t="shared" si="16"/>
        <v>22</v>
      </c>
      <c r="W141" s="264"/>
      <c r="X141" s="264"/>
      <c r="Y141" s="264"/>
      <c r="Z141" s="264"/>
      <c r="AA141" s="264"/>
      <c r="AB141" s="264"/>
      <c r="AC141" s="264"/>
      <c r="AD141" s="264"/>
      <c r="AE141" s="264"/>
      <c r="AO141" s="264"/>
      <c r="AP141" s="264"/>
      <c r="AQ141" s="264"/>
      <c r="AR141" s="264"/>
      <c r="AS141" s="264"/>
      <c r="AT141" s="264"/>
      <c r="AU141" s="264"/>
      <c r="AV141" s="264"/>
      <c r="AW141" s="264"/>
      <c r="AX141" s="264"/>
      <c r="AY141" s="264"/>
      <c r="AZ141" s="264"/>
      <c r="BA141" s="264"/>
      <c r="BB141" s="264"/>
      <c r="BC141" s="264"/>
      <c r="BD141" s="264"/>
      <c r="BE141" s="264"/>
      <c r="BF141" s="264"/>
      <c r="BG141" s="264"/>
      <c r="BH141" s="264"/>
      <c r="BI141" s="264"/>
      <c r="BJ141" s="264"/>
      <c r="BK141" s="264"/>
      <c r="BL141" s="264"/>
      <c r="BM141" s="264"/>
      <c r="BN141" s="264"/>
      <c r="BO141" s="264"/>
      <c r="BP141" s="264"/>
      <c r="BQ141" s="264"/>
      <c r="BR141" s="264"/>
      <c r="BS141" s="264"/>
      <c r="BT141" s="264"/>
      <c r="BU141" s="264"/>
      <c r="BV141" s="264"/>
      <c r="BW141" s="264"/>
      <c r="BX141" s="264"/>
      <c r="BY141" s="264"/>
      <c r="BZ141" s="264"/>
      <c r="CA141" s="264"/>
      <c r="CB141" s="264"/>
      <c r="CC141" s="264"/>
      <c r="CD141" s="264"/>
      <c r="CE141" s="264"/>
      <c r="CF141" s="264"/>
      <c r="CG141" s="264"/>
      <c r="CH141" s="264"/>
      <c r="CI141" s="264"/>
      <c r="CJ141" s="264"/>
      <c r="CK141" s="264"/>
      <c r="CL141" s="264"/>
      <c r="CM141" s="264"/>
      <c r="CN141" s="264"/>
      <c r="CO141" s="264"/>
      <c r="CP141" s="264"/>
      <c r="CQ141" s="264"/>
      <c r="CR141" s="264"/>
      <c r="CS141" s="264"/>
      <c r="CT141" s="264"/>
      <c r="CU141" s="264"/>
      <c r="CV141" s="264"/>
      <c r="CW141" s="264"/>
      <c r="CX141" s="264"/>
      <c r="CY141" s="264"/>
      <c r="CZ141" s="264"/>
      <c r="DA141" s="264"/>
      <c r="DB141" s="264"/>
      <c r="DC141" s="264"/>
      <c r="DD141" s="264"/>
      <c r="DE141" s="264"/>
      <c r="DF141" s="264"/>
      <c r="DG141" s="264"/>
      <c r="DH141" s="264"/>
      <c r="DI141" s="264"/>
      <c r="DJ141" s="264"/>
      <c r="DK141" s="264"/>
      <c r="DL141" s="264"/>
      <c r="DM141" s="264"/>
      <c r="DN141" s="264"/>
      <c r="DO141" s="264"/>
      <c r="DP141" s="264"/>
      <c r="DQ141" s="264"/>
      <c r="DR141" s="264"/>
      <c r="DS141" s="264"/>
      <c r="DT141" s="264"/>
      <c r="DU141" s="264"/>
      <c r="DV141" s="264"/>
      <c r="DW141" s="264"/>
      <c r="DX141" s="264"/>
      <c r="DY141" s="264"/>
      <c r="DZ141" s="264"/>
      <c r="EA141" s="264"/>
      <c r="EB141" s="264"/>
      <c r="EC141" s="264"/>
      <c r="ED141" s="264"/>
      <c r="EE141" s="264"/>
      <c r="EF141" s="264"/>
      <c r="EG141" s="264"/>
      <c r="EH141" s="264"/>
      <c r="EI141" s="264"/>
      <c r="EJ141" s="264"/>
      <c r="EK141" s="264"/>
      <c r="EL141" s="264"/>
      <c r="EM141" s="264"/>
      <c r="EN141" s="264"/>
      <c r="EO141" s="264"/>
      <c r="EP141" s="264"/>
      <c r="EQ141" s="264"/>
      <c r="ER141" s="264"/>
    </row>
    <row r="142" spans="1:148" ht="16.5" thickBot="1">
      <c r="A142" s="90" t="s">
        <v>96</v>
      </c>
      <c r="B142" s="707">
        <v>43122</v>
      </c>
      <c r="C142" s="90" t="s">
        <v>211</v>
      </c>
      <c r="D142" s="388"/>
      <c r="E142" s="1511">
        <v>0.53333333333333333</v>
      </c>
      <c r="F142" s="1512">
        <v>12.933333333333334</v>
      </c>
      <c r="G142" s="1512">
        <v>6.4</v>
      </c>
      <c r="H142" s="1512">
        <v>0.13333333333333333</v>
      </c>
      <c r="I142" s="1512">
        <v>0</v>
      </c>
      <c r="J142" s="1512">
        <v>0.26666666666666666</v>
      </c>
      <c r="K142" s="1512">
        <v>0</v>
      </c>
      <c r="L142" s="1512">
        <v>0</v>
      </c>
      <c r="M142" s="1512">
        <v>0</v>
      </c>
      <c r="N142" s="1512">
        <v>0</v>
      </c>
      <c r="O142" s="1512">
        <v>0</v>
      </c>
      <c r="P142" s="1512">
        <v>0</v>
      </c>
      <c r="Q142" s="709">
        <v>0</v>
      </c>
      <c r="R142" s="709">
        <v>0</v>
      </c>
      <c r="S142" s="709">
        <v>0</v>
      </c>
      <c r="T142" s="709">
        <v>0</v>
      </c>
      <c r="U142" s="1492">
        <f t="shared" ref="U142:U146" si="17">SUM(E142:T142)</f>
        <v>20.266666666666666</v>
      </c>
      <c r="V142" s="470">
        <f t="shared" si="16"/>
        <v>23</v>
      </c>
      <c r="W142" s="264"/>
      <c r="X142" s="264"/>
      <c r="Y142" s="264"/>
      <c r="Z142" s="264"/>
      <c r="AA142" s="264"/>
      <c r="AB142" s="264"/>
      <c r="AC142" s="264"/>
      <c r="AD142" s="264"/>
      <c r="AE142" s="264"/>
      <c r="AO142" s="264"/>
      <c r="AP142" s="264"/>
      <c r="AQ142" s="264"/>
      <c r="AR142" s="264"/>
      <c r="AS142" s="264"/>
      <c r="AT142" s="264"/>
      <c r="AU142" s="264"/>
      <c r="AV142" s="264"/>
      <c r="AW142" s="264"/>
      <c r="AX142" s="264"/>
      <c r="AY142" s="264"/>
      <c r="AZ142" s="264"/>
      <c r="BA142" s="264"/>
      <c r="BB142" s="264"/>
      <c r="BC142" s="264"/>
      <c r="BD142" s="264"/>
      <c r="BE142" s="264"/>
      <c r="BF142" s="264"/>
      <c r="BG142" s="264"/>
      <c r="BH142" s="264"/>
      <c r="BI142" s="264"/>
      <c r="BJ142" s="264"/>
      <c r="BK142" s="264"/>
      <c r="BL142" s="264"/>
      <c r="BM142" s="264"/>
      <c r="BN142" s="264"/>
      <c r="BO142" s="264"/>
      <c r="BP142" s="264"/>
      <c r="BQ142" s="264"/>
      <c r="BR142" s="264"/>
      <c r="BS142" s="264"/>
      <c r="BT142" s="264"/>
      <c r="BU142" s="264"/>
      <c r="BV142" s="264"/>
      <c r="BW142" s="264"/>
      <c r="BX142" s="264"/>
      <c r="BY142" s="264"/>
      <c r="BZ142" s="264"/>
      <c r="CA142" s="264"/>
      <c r="CB142" s="264"/>
      <c r="CC142" s="264"/>
      <c r="CD142" s="264"/>
      <c r="CE142" s="264"/>
      <c r="CF142" s="264"/>
      <c r="CG142" s="264"/>
      <c r="CH142" s="264"/>
      <c r="CI142" s="264"/>
      <c r="CJ142" s="264"/>
      <c r="CK142" s="264"/>
      <c r="CL142" s="264"/>
      <c r="CM142" s="264"/>
      <c r="CN142" s="264"/>
      <c r="CO142" s="264"/>
      <c r="CP142" s="264"/>
      <c r="CQ142" s="264"/>
      <c r="CR142" s="264"/>
      <c r="CS142" s="264"/>
      <c r="CT142" s="264"/>
      <c r="CU142" s="264"/>
      <c r="CV142" s="264"/>
      <c r="CW142" s="264"/>
      <c r="CX142" s="264"/>
      <c r="CY142" s="264"/>
      <c r="CZ142" s="264"/>
      <c r="DA142" s="264"/>
      <c r="DB142" s="264"/>
      <c r="DC142" s="264"/>
      <c r="DD142" s="264"/>
      <c r="DE142" s="264"/>
      <c r="DF142" s="264"/>
      <c r="DG142" s="264"/>
      <c r="DH142" s="264"/>
      <c r="DI142" s="264"/>
      <c r="DJ142" s="264"/>
      <c r="DK142" s="264"/>
      <c r="DL142" s="264"/>
      <c r="DM142" s="264"/>
      <c r="DN142" s="264"/>
      <c r="DO142" s="264"/>
      <c r="DP142" s="264"/>
      <c r="DQ142" s="264"/>
      <c r="DR142" s="264"/>
      <c r="DS142" s="264"/>
      <c r="DT142" s="264"/>
      <c r="DU142" s="264"/>
      <c r="DV142" s="264"/>
      <c r="DW142" s="264"/>
      <c r="DX142" s="264"/>
      <c r="DY142" s="264"/>
      <c r="DZ142" s="264"/>
      <c r="EA142" s="264"/>
      <c r="EB142" s="264"/>
      <c r="EC142" s="264"/>
      <c r="ED142" s="264"/>
      <c r="EE142" s="264"/>
      <c r="EF142" s="264"/>
      <c r="EG142" s="264"/>
      <c r="EH142" s="264"/>
      <c r="EI142" s="264"/>
      <c r="EJ142" s="264"/>
      <c r="EK142" s="264"/>
      <c r="EL142" s="264"/>
      <c r="EM142" s="264"/>
      <c r="EN142" s="264"/>
      <c r="EO142" s="264"/>
      <c r="EP142" s="264"/>
      <c r="EQ142" s="264"/>
      <c r="ER142" s="264"/>
    </row>
    <row r="143" spans="1:148" ht="16.5" thickBot="1">
      <c r="A143" s="90" t="s">
        <v>96</v>
      </c>
      <c r="B143" s="1513">
        <v>43162</v>
      </c>
      <c r="C143" s="90" t="s">
        <v>211</v>
      </c>
      <c r="D143" s="388"/>
      <c r="E143" s="1511">
        <v>17.333333333333332</v>
      </c>
      <c r="F143" s="1512">
        <v>228</v>
      </c>
      <c r="G143" s="1512">
        <v>1.7333333333333334</v>
      </c>
      <c r="H143" s="1512">
        <v>0</v>
      </c>
      <c r="I143" s="1512">
        <v>0</v>
      </c>
      <c r="J143" s="1512">
        <v>0</v>
      </c>
      <c r="K143" s="1512">
        <v>3.8666666666666667</v>
      </c>
      <c r="L143" s="1512">
        <v>5.7333333333333334</v>
      </c>
      <c r="M143" s="1512">
        <v>0</v>
      </c>
      <c r="N143" s="1512">
        <v>0.8</v>
      </c>
      <c r="O143" s="1512">
        <v>0.4</v>
      </c>
      <c r="P143" s="1512">
        <v>0</v>
      </c>
      <c r="Q143" s="709">
        <v>0</v>
      </c>
      <c r="R143" s="709">
        <v>0</v>
      </c>
      <c r="S143" s="709">
        <v>0.13333333333333333</v>
      </c>
      <c r="T143" s="709">
        <v>0</v>
      </c>
      <c r="U143" s="1492">
        <f t="shared" si="17"/>
        <v>258</v>
      </c>
      <c r="V143" s="470">
        <f t="shared" si="16"/>
        <v>24</v>
      </c>
      <c r="W143" s="264"/>
      <c r="X143" s="264"/>
      <c r="Y143" s="264"/>
      <c r="Z143" s="264"/>
      <c r="AA143" s="264"/>
      <c r="AB143" s="264"/>
      <c r="AC143" s="264"/>
      <c r="AD143" s="264"/>
      <c r="AE143" s="264"/>
      <c r="AO143" s="264"/>
      <c r="AP143" s="264"/>
      <c r="AQ143" s="264"/>
      <c r="AR143" s="264"/>
      <c r="AS143" s="264"/>
      <c r="AT143" s="264"/>
      <c r="AU143" s="264"/>
      <c r="AV143" s="264"/>
      <c r="AW143" s="264"/>
      <c r="AX143" s="264"/>
      <c r="AY143" s="264"/>
      <c r="AZ143" s="264"/>
      <c r="BA143" s="264"/>
      <c r="BB143" s="264"/>
      <c r="BC143" s="264"/>
      <c r="BD143" s="264"/>
      <c r="BE143" s="264"/>
      <c r="BF143" s="264"/>
      <c r="BG143" s="264"/>
      <c r="BH143" s="264"/>
      <c r="BI143" s="264"/>
      <c r="BJ143" s="264"/>
      <c r="BK143" s="264"/>
      <c r="BL143" s="264"/>
      <c r="BM143" s="264"/>
      <c r="BN143" s="264"/>
      <c r="BO143" s="264"/>
      <c r="BP143" s="264"/>
      <c r="BQ143" s="264"/>
      <c r="BR143" s="264"/>
      <c r="BS143" s="264"/>
      <c r="BT143" s="264"/>
      <c r="BU143" s="264"/>
      <c r="BV143" s="264"/>
      <c r="BW143" s="264"/>
      <c r="BX143" s="264"/>
      <c r="BY143" s="264"/>
      <c r="BZ143" s="264"/>
      <c r="CA143" s="264"/>
      <c r="CB143" s="264"/>
      <c r="CC143" s="264"/>
      <c r="CD143" s="264"/>
      <c r="CE143" s="264"/>
      <c r="CF143" s="264"/>
      <c r="CG143" s="264"/>
      <c r="CH143" s="264"/>
      <c r="CI143" s="264"/>
      <c r="CJ143" s="264"/>
      <c r="CK143" s="264"/>
      <c r="CL143" s="264"/>
      <c r="CM143" s="264"/>
      <c r="CN143" s="264"/>
      <c r="CO143" s="264"/>
      <c r="CP143" s="264"/>
      <c r="CQ143" s="264"/>
      <c r="CR143" s="264"/>
      <c r="CS143" s="264"/>
      <c r="CT143" s="264"/>
      <c r="CU143" s="264"/>
      <c r="CV143" s="264"/>
      <c r="CW143" s="264"/>
      <c r="CX143" s="264"/>
      <c r="CY143" s="264"/>
      <c r="CZ143" s="264"/>
      <c r="DA143" s="264"/>
      <c r="DB143" s="264"/>
      <c r="DC143" s="264"/>
      <c r="DD143" s="264"/>
      <c r="DE143" s="264"/>
      <c r="DF143" s="264"/>
      <c r="DG143" s="264"/>
      <c r="DH143" s="264"/>
      <c r="DI143" s="264"/>
      <c r="DJ143" s="264"/>
      <c r="DK143" s="264"/>
      <c r="DL143" s="264"/>
      <c r="DM143" s="264"/>
      <c r="DN143" s="264"/>
      <c r="DO143" s="264"/>
      <c r="DP143" s="264"/>
      <c r="DQ143" s="264"/>
      <c r="DR143" s="264"/>
      <c r="DS143" s="264"/>
      <c r="DT143" s="264"/>
      <c r="DU143" s="264"/>
      <c r="DV143" s="264"/>
      <c r="DW143" s="264"/>
      <c r="DX143" s="264"/>
      <c r="DY143" s="264"/>
      <c r="DZ143" s="264"/>
      <c r="EA143" s="264"/>
      <c r="EB143" s="264"/>
      <c r="EC143" s="264"/>
      <c r="ED143" s="264"/>
      <c r="EE143" s="264"/>
      <c r="EF143" s="264"/>
      <c r="EG143" s="264"/>
      <c r="EH143" s="264"/>
      <c r="EI143" s="264"/>
      <c r="EJ143" s="264"/>
      <c r="EK143" s="264"/>
      <c r="EL143" s="264"/>
      <c r="EM143" s="264"/>
      <c r="EN143" s="264"/>
      <c r="EO143" s="264"/>
      <c r="EP143" s="264"/>
      <c r="EQ143" s="264"/>
      <c r="ER143" s="264"/>
    </row>
    <row r="144" spans="1:148" ht="18.75" thickBot="1">
      <c r="A144" s="90" t="s">
        <v>96</v>
      </c>
      <c r="B144" s="1513">
        <v>43241</v>
      </c>
      <c r="C144" s="90" t="s">
        <v>211</v>
      </c>
      <c r="D144" s="713"/>
      <c r="E144" s="1511">
        <v>0</v>
      </c>
      <c r="F144" s="1512">
        <v>0.4</v>
      </c>
      <c r="G144" s="1512">
        <v>6.8</v>
      </c>
      <c r="H144" s="1512">
        <v>0</v>
      </c>
      <c r="I144" s="1512">
        <v>0</v>
      </c>
      <c r="J144" s="1512">
        <v>0</v>
      </c>
      <c r="K144" s="1512">
        <v>0</v>
      </c>
      <c r="L144" s="1512">
        <v>0</v>
      </c>
      <c r="M144" s="1512">
        <v>0</v>
      </c>
      <c r="N144" s="1512">
        <v>0</v>
      </c>
      <c r="O144" s="1512">
        <v>0</v>
      </c>
      <c r="P144" s="1512">
        <v>0</v>
      </c>
      <c r="Q144" s="709">
        <v>0</v>
      </c>
      <c r="R144" s="709">
        <v>0</v>
      </c>
      <c r="S144" s="709">
        <v>0</v>
      </c>
      <c r="T144" s="709">
        <v>0</v>
      </c>
      <c r="U144" s="1492">
        <f t="shared" si="17"/>
        <v>7.2</v>
      </c>
      <c r="V144" s="470">
        <f t="shared" si="16"/>
        <v>25</v>
      </c>
      <c r="W144" s="264"/>
      <c r="X144" s="487" t="s">
        <v>467</v>
      </c>
      <c r="Y144" s="488"/>
      <c r="Z144" s="488"/>
      <c r="AA144" s="489"/>
      <c r="AC144" s="264"/>
      <c r="AD144" s="264"/>
      <c r="AE144" s="264"/>
      <c r="AF144" s="264"/>
      <c r="AG144" s="264"/>
      <c r="AH144" s="264"/>
      <c r="AI144" s="264"/>
      <c r="AJ144" s="264"/>
      <c r="AK144" s="264"/>
      <c r="AL144" s="264"/>
      <c r="AM144" s="264"/>
      <c r="AN144" s="264"/>
      <c r="AO144" s="264"/>
      <c r="AP144" s="264"/>
      <c r="AQ144" s="264"/>
      <c r="AR144" s="264"/>
      <c r="AS144" s="264"/>
      <c r="AT144" s="264"/>
      <c r="AU144" s="264"/>
      <c r="AV144" s="264"/>
      <c r="AW144" s="264"/>
      <c r="AX144" s="264"/>
      <c r="AY144" s="264"/>
      <c r="AZ144" s="264"/>
      <c r="BA144" s="264"/>
      <c r="BB144" s="264"/>
      <c r="BC144" s="264"/>
      <c r="BD144" s="264"/>
      <c r="BE144" s="264"/>
      <c r="BF144" s="264"/>
      <c r="BG144" s="264"/>
      <c r="BH144" s="264"/>
      <c r="BI144" s="264"/>
      <c r="BJ144" s="264"/>
      <c r="BK144" s="264"/>
      <c r="BL144" s="264"/>
      <c r="BM144" s="264"/>
      <c r="BN144" s="264"/>
      <c r="BO144" s="264"/>
      <c r="BP144" s="264"/>
      <c r="BQ144" s="264"/>
      <c r="BR144" s="264"/>
      <c r="BS144" s="264"/>
      <c r="BT144" s="264"/>
      <c r="BU144" s="264"/>
      <c r="BV144" s="264"/>
      <c r="BW144" s="264"/>
      <c r="BX144" s="264"/>
      <c r="BY144" s="264"/>
      <c r="BZ144" s="264"/>
      <c r="CA144" s="264"/>
      <c r="CB144" s="264"/>
      <c r="CC144" s="264"/>
      <c r="CD144" s="264"/>
      <c r="CE144" s="264"/>
      <c r="CF144" s="264"/>
      <c r="CG144" s="264"/>
      <c r="CH144" s="264"/>
      <c r="CI144" s="264"/>
      <c r="CJ144" s="264"/>
      <c r="CK144" s="264"/>
      <c r="CL144" s="264"/>
      <c r="CM144" s="264"/>
      <c r="CN144" s="264"/>
      <c r="CO144" s="264"/>
      <c r="CP144" s="264"/>
      <c r="CQ144" s="264"/>
      <c r="CR144" s="264"/>
      <c r="CS144" s="264"/>
      <c r="CT144" s="264"/>
      <c r="CU144" s="264"/>
      <c r="CV144" s="264"/>
      <c r="CW144" s="264"/>
      <c r="CX144" s="264"/>
      <c r="CY144" s="264"/>
      <c r="CZ144" s="264"/>
      <c r="DA144" s="264"/>
      <c r="DB144" s="264"/>
      <c r="DC144" s="264"/>
      <c r="DD144" s="264"/>
      <c r="DE144" s="264"/>
      <c r="DF144" s="264"/>
      <c r="DG144" s="264"/>
      <c r="DH144" s="264"/>
      <c r="DI144" s="264"/>
      <c r="DJ144" s="264"/>
      <c r="DK144" s="264"/>
      <c r="DL144" s="264"/>
      <c r="DM144" s="264"/>
      <c r="DN144" s="264"/>
      <c r="DO144" s="264"/>
      <c r="DP144" s="264"/>
      <c r="DQ144" s="264"/>
      <c r="DR144" s="264"/>
      <c r="DS144" s="264"/>
      <c r="DT144" s="264"/>
      <c r="DU144" s="264"/>
      <c r="DV144" s="264"/>
      <c r="DW144" s="264"/>
      <c r="DX144" s="264"/>
      <c r="DY144" s="264"/>
      <c r="DZ144" s="264"/>
      <c r="EA144" s="264"/>
      <c r="EB144" s="264"/>
      <c r="EC144" s="264"/>
      <c r="ED144" s="264"/>
      <c r="EE144" s="264"/>
      <c r="EF144" s="264"/>
      <c r="EG144" s="264"/>
      <c r="EH144" s="264"/>
      <c r="EI144" s="264"/>
      <c r="EJ144" s="264"/>
      <c r="EK144" s="264"/>
      <c r="EL144" s="264"/>
      <c r="EM144" s="264"/>
      <c r="EN144" s="264"/>
      <c r="EO144" s="264"/>
      <c r="EP144" s="264"/>
      <c r="EQ144" s="264"/>
      <c r="ER144" s="264"/>
    </row>
    <row r="145" spans="1:148" ht="15.75">
      <c r="A145" s="1527" t="s">
        <v>96</v>
      </c>
      <c r="B145" s="1528">
        <v>43336</v>
      </c>
      <c r="C145" s="1527" t="s">
        <v>211</v>
      </c>
      <c r="D145" s="388"/>
      <c r="E145" s="1511">
        <v>0.13333333333333333</v>
      </c>
      <c r="F145" s="1512">
        <v>5.6</v>
      </c>
      <c r="G145" s="1512">
        <v>0.93333333333333335</v>
      </c>
      <c r="H145" s="1512">
        <v>0</v>
      </c>
      <c r="I145" s="1512">
        <v>0</v>
      </c>
      <c r="J145" s="1512">
        <v>0</v>
      </c>
      <c r="K145" s="1512">
        <v>0</v>
      </c>
      <c r="L145" s="1512">
        <v>0.4</v>
      </c>
      <c r="M145" s="1512">
        <v>0</v>
      </c>
      <c r="N145" s="1512">
        <v>0.4</v>
      </c>
      <c r="O145" s="1512">
        <v>0</v>
      </c>
      <c r="P145" s="1512">
        <v>0</v>
      </c>
      <c r="Q145" s="1512">
        <v>0</v>
      </c>
      <c r="R145" s="1512">
        <v>0</v>
      </c>
      <c r="S145" s="1512">
        <v>0</v>
      </c>
      <c r="T145" s="1512">
        <v>0</v>
      </c>
      <c r="U145" s="1492">
        <f t="shared" si="17"/>
        <v>7.4666666666666677</v>
      </c>
      <c r="V145" s="470">
        <f t="shared" si="16"/>
        <v>26</v>
      </c>
      <c r="W145" s="264"/>
      <c r="X145" s="264"/>
      <c r="Y145" s="264"/>
      <c r="Z145" s="264"/>
      <c r="AA145" s="264"/>
      <c r="AC145" s="264"/>
      <c r="AD145" s="264"/>
      <c r="AE145" s="264"/>
      <c r="AF145" s="264"/>
      <c r="AG145" s="264"/>
      <c r="AH145" s="264"/>
      <c r="AI145" s="264"/>
      <c r="AJ145" s="264"/>
      <c r="AK145" s="264"/>
      <c r="AL145" s="264"/>
      <c r="AM145" s="264"/>
      <c r="AN145" s="264"/>
      <c r="AO145" s="264"/>
      <c r="AP145" s="264"/>
      <c r="AQ145" s="264"/>
      <c r="AR145" s="264"/>
      <c r="AS145" s="264"/>
      <c r="AT145" s="264"/>
      <c r="AU145" s="264"/>
      <c r="AV145" s="264"/>
      <c r="AW145" s="264"/>
      <c r="AX145" s="264"/>
      <c r="AY145" s="264"/>
      <c r="AZ145" s="264"/>
      <c r="BA145" s="264"/>
      <c r="BB145" s="264"/>
      <c r="BC145" s="264"/>
      <c r="BD145" s="264"/>
      <c r="BE145" s="264"/>
      <c r="BF145" s="264"/>
      <c r="BG145" s="264"/>
      <c r="BH145" s="264"/>
      <c r="BI145" s="264"/>
      <c r="BJ145" s="264"/>
      <c r="BK145" s="264"/>
      <c r="BL145" s="264"/>
      <c r="BM145" s="264"/>
      <c r="BN145" s="264"/>
      <c r="BO145" s="264"/>
      <c r="BP145" s="264"/>
      <c r="BQ145" s="264"/>
      <c r="BR145" s="264"/>
      <c r="BS145" s="264"/>
      <c r="BT145" s="264"/>
      <c r="BU145" s="264"/>
      <c r="BV145" s="264"/>
      <c r="BW145" s="264"/>
      <c r="BX145" s="264"/>
      <c r="BY145" s="264"/>
      <c r="BZ145" s="264"/>
      <c r="CA145" s="264"/>
      <c r="CB145" s="264"/>
      <c r="CC145" s="264"/>
      <c r="CD145" s="264"/>
      <c r="CE145" s="264"/>
      <c r="CF145" s="264"/>
      <c r="CG145" s="264"/>
      <c r="CH145" s="264"/>
      <c r="CI145" s="264"/>
      <c r="CJ145" s="264"/>
      <c r="CK145" s="264"/>
      <c r="CL145" s="264"/>
      <c r="CM145" s="264"/>
      <c r="CN145" s="264"/>
      <c r="CO145" s="264"/>
      <c r="CP145" s="264"/>
      <c r="CQ145" s="264"/>
      <c r="CR145" s="264"/>
      <c r="CS145" s="264"/>
      <c r="CT145" s="264"/>
      <c r="CU145" s="264"/>
      <c r="CV145" s="264"/>
      <c r="CW145" s="264"/>
      <c r="CX145" s="264"/>
      <c r="CY145" s="264"/>
      <c r="CZ145" s="264"/>
      <c r="DA145" s="264"/>
      <c r="DB145" s="264"/>
      <c r="DC145" s="264"/>
      <c r="DD145" s="264"/>
      <c r="DE145" s="264"/>
      <c r="DF145" s="264"/>
      <c r="DG145" s="264"/>
      <c r="DH145" s="264"/>
      <c r="DI145" s="264"/>
      <c r="DJ145" s="264"/>
      <c r="DK145" s="264"/>
      <c r="DL145" s="264"/>
      <c r="DM145" s="264"/>
      <c r="DN145" s="264"/>
      <c r="DO145" s="264"/>
      <c r="DP145" s="264"/>
      <c r="DQ145" s="264"/>
      <c r="DR145" s="264"/>
      <c r="DS145" s="264"/>
      <c r="DT145" s="264"/>
      <c r="DU145" s="264"/>
      <c r="DV145" s="264"/>
      <c r="DW145" s="264"/>
      <c r="DX145" s="264"/>
      <c r="DY145" s="264"/>
      <c r="DZ145" s="264"/>
      <c r="EA145" s="264"/>
      <c r="EB145" s="264"/>
      <c r="EC145" s="264"/>
      <c r="ED145" s="264"/>
      <c r="EE145" s="264"/>
      <c r="EF145" s="264"/>
      <c r="EG145" s="264"/>
      <c r="EH145" s="264"/>
      <c r="EI145" s="264"/>
      <c r="EJ145" s="264"/>
      <c r="EK145" s="264"/>
      <c r="EL145" s="264"/>
      <c r="EM145" s="264"/>
      <c r="EN145" s="264"/>
      <c r="EO145" s="264"/>
      <c r="EP145" s="264"/>
      <c r="EQ145" s="264"/>
      <c r="ER145" s="264"/>
    </row>
    <row r="146" spans="1:148" ht="18.75" thickBot="1">
      <c r="A146" s="1514" t="s">
        <v>96</v>
      </c>
      <c r="B146" s="1513">
        <v>43397</v>
      </c>
      <c r="C146" s="1514" t="s">
        <v>211</v>
      </c>
      <c r="D146" s="713"/>
      <c r="E146" s="1511">
        <v>0</v>
      </c>
      <c r="F146" s="1512">
        <v>1.0666666666666667</v>
      </c>
      <c r="G146" s="1512">
        <v>8.8000000000000007</v>
      </c>
      <c r="H146" s="1512">
        <v>0</v>
      </c>
      <c r="I146" s="1512">
        <v>0</v>
      </c>
      <c r="J146" s="1512">
        <v>0</v>
      </c>
      <c r="K146" s="1512">
        <v>0.13333333333333333</v>
      </c>
      <c r="L146" s="1512">
        <v>0</v>
      </c>
      <c r="M146" s="1512">
        <v>0</v>
      </c>
      <c r="N146" s="1512">
        <v>0</v>
      </c>
      <c r="O146" s="1512">
        <v>0</v>
      </c>
      <c r="P146" s="1512">
        <v>0</v>
      </c>
      <c r="Q146" s="1512">
        <v>0</v>
      </c>
      <c r="R146" s="1512">
        <v>0</v>
      </c>
      <c r="S146" s="1512">
        <v>0</v>
      </c>
      <c r="T146" s="1512">
        <v>0</v>
      </c>
      <c r="U146" s="1492">
        <f t="shared" si="17"/>
        <v>10</v>
      </c>
      <c r="V146" s="1353">
        <f t="shared" si="16"/>
        <v>27</v>
      </c>
      <c r="W146" s="264"/>
      <c r="X146" s="264"/>
      <c r="Y146" s="264"/>
      <c r="Z146" s="264"/>
      <c r="AA146" s="264"/>
      <c r="AC146" s="264"/>
      <c r="AD146" s="264"/>
      <c r="AE146" s="264"/>
      <c r="AF146" s="264"/>
      <c r="AG146" s="264"/>
      <c r="AH146" s="264"/>
      <c r="AI146" s="264"/>
      <c r="AJ146" s="264"/>
      <c r="AK146" s="264"/>
      <c r="AL146" s="264"/>
      <c r="AM146" s="264"/>
      <c r="AN146" s="264"/>
      <c r="AO146" s="264"/>
      <c r="AP146" s="264"/>
      <c r="AQ146" s="264"/>
      <c r="AR146" s="264"/>
      <c r="AS146" s="264"/>
      <c r="AT146" s="264"/>
      <c r="AU146" s="264"/>
      <c r="AV146" s="264"/>
      <c r="AW146" s="264"/>
      <c r="AX146" s="264"/>
      <c r="AY146" s="264"/>
      <c r="AZ146" s="264"/>
      <c r="BA146" s="264"/>
      <c r="BB146" s="264"/>
      <c r="BC146" s="264"/>
      <c r="BD146" s="264"/>
      <c r="BE146" s="264"/>
      <c r="BF146" s="264"/>
      <c r="BG146" s="264"/>
      <c r="BH146" s="264"/>
      <c r="BI146" s="264"/>
      <c r="BJ146" s="264"/>
      <c r="BK146" s="264"/>
      <c r="BL146" s="264"/>
      <c r="BM146" s="264"/>
      <c r="BN146" s="264"/>
      <c r="BO146" s="264"/>
      <c r="BP146" s="264"/>
      <c r="BQ146" s="264"/>
      <c r="BR146" s="264"/>
      <c r="BS146" s="264"/>
      <c r="BT146" s="264"/>
      <c r="BU146" s="264"/>
      <c r="BV146" s="264"/>
      <c r="BW146" s="264"/>
      <c r="BX146" s="264"/>
      <c r="BY146" s="264"/>
      <c r="BZ146" s="264"/>
      <c r="CA146" s="264"/>
      <c r="CB146" s="264"/>
      <c r="CC146" s="264"/>
      <c r="CD146" s="264"/>
      <c r="CE146" s="264"/>
      <c r="CF146" s="264"/>
      <c r="CG146" s="264"/>
      <c r="CH146" s="264"/>
      <c r="CI146" s="264"/>
      <c r="CJ146" s="264"/>
      <c r="CK146" s="264"/>
      <c r="CL146" s="264"/>
      <c r="CM146" s="264"/>
      <c r="CN146" s="264"/>
      <c r="CO146" s="264"/>
      <c r="CP146" s="264"/>
      <c r="CQ146" s="264"/>
      <c r="CR146" s="264"/>
      <c r="CS146" s="264"/>
      <c r="CT146" s="264"/>
      <c r="CU146" s="264"/>
      <c r="CV146" s="264"/>
      <c r="CW146" s="264"/>
      <c r="CX146" s="264"/>
      <c r="CY146" s="264"/>
      <c r="CZ146" s="264"/>
      <c r="DA146" s="264"/>
      <c r="DB146" s="264"/>
      <c r="DC146" s="264"/>
      <c r="DD146" s="264"/>
      <c r="DE146" s="264"/>
      <c r="DF146" s="264"/>
      <c r="DG146" s="264"/>
      <c r="DH146" s="264"/>
      <c r="DI146" s="264"/>
      <c r="DJ146" s="264"/>
      <c r="DK146" s="264"/>
      <c r="DL146" s="264"/>
      <c r="DM146" s="264"/>
      <c r="DN146" s="264"/>
      <c r="DO146" s="264"/>
      <c r="DP146" s="264"/>
      <c r="DQ146" s="264"/>
      <c r="DR146" s="264"/>
      <c r="DS146" s="264"/>
      <c r="DT146" s="264"/>
      <c r="DU146" s="264"/>
      <c r="DV146" s="264"/>
      <c r="DW146" s="264"/>
      <c r="DX146" s="264"/>
      <c r="DY146" s="264"/>
      <c r="DZ146" s="264"/>
      <c r="EA146" s="264"/>
      <c r="EB146" s="264"/>
      <c r="EC146" s="264"/>
      <c r="ED146" s="264"/>
      <c r="EE146" s="264"/>
      <c r="EF146" s="264"/>
      <c r="EG146" s="264"/>
      <c r="EH146" s="264"/>
      <c r="EI146" s="264"/>
      <c r="EJ146" s="264"/>
      <c r="EK146" s="264"/>
      <c r="EL146" s="264"/>
      <c r="EM146" s="264"/>
      <c r="EN146" s="264"/>
      <c r="EO146" s="264"/>
      <c r="EP146" s="264"/>
      <c r="EQ146" s="264"/>
      <c r="ER146" s="264"/>
    </row>
    <row r="147" spans="1:148" ht="18.75" thickBot="1">
      <c r="A147" s="1501"/>
      <c r="B147" s="1597"/>
      <c r="C147" s="537" t="s">
        <v>453</v>
      </c>
      <c r="D147" s="561"/>
      <c r="E147" s="538">
        <f>SUM(E120:E145)</f>
        <v>248.1333333</v>
      </c>
      <c r="F147" s="538">
        <f t="shared" ref="F147:U147" si="18">SUM(F120:F145)</f>
        <v>1853.6</v>
      </c>
      <c r="G147" s="538">
        <f>SUM(G120:G145)</f>
        <v>520.13333333333321</v>
      </c>
      <c r="H147" s="958">
        <f t="shared" si="18"/>
        <v>0.66666666666666663</v>
      </c>
      <c r="I147" s="958">
        <f t="shared" si="18"/>
        <v>1.7333333333333334</v>
      </c>
      <c r="J147" s="958">
        <f t="shared" si="18"/>
        <v>0.4</v>
      </c>
      <c r="K147" s="958">
        <f t="shared" si="18"/>
        <v>7.4666666666666668</v>
      </c>
      <c r="L147" s="958">
        <f t="shared" si="18"/>
        <v>7.0666666666666673</v>
      </c>
      <c r="M147" s="958">
        <f>SUM(M120:M145)</f>
        <v>0.13333333333333333</v>
      </c>
      <c r="N147" s="538">
        <f t="shared" si="18"/>
        <v>21.733333333333331</v>
      </c>
      <c r="O147" s="959">
        <f t="shared" si="18"/>
        <v>0.53333333333333333</v>
      </c>
      <c r="P147" s="959">
        <f t="shared" si="18"/>
        <v>0</v>
      </c>
      <c r="Q147" s="959">
        <f t="shared" si="18"/>
        <v>0</v>
      </c>
      <c r="R147" s="959">
        <f>SUM(R120:R145)</f>
        <v>0</v>
      </c>
      <c r="S147" s="959">
        <f>SUM(S120:S145)</f>
        <v>0.26666666666666666</v>
      </c>
      <c r="T147" s="960">
        <f t="shared" si="18"/>
        <v>0.13333333333333333</v>
      </c>
      <c r="U147" s="961">
        <f t="shared" si="18"/>
        <v>2661.9999999666661</v>
      </c>
      <c r="V147" s="264"/>
      <c r="W147" s="495" t="s">
        <v>451</v>
      </c>
      <c r="X147" s="496">
        <f>T151</f>
        <v>13</v>
      </c>
      <c r="Y147" s="497" t="s">
        <v>450</v>
      </c>
      <c r="Z147" s="498"/>
      <c r="AA147" s="499"/>
      <c r="AC147" s="264"/>
      <c r="AD147" s="264"/>
      <c r="AE147" s="264"/>
      <c r="AF147" s="264"/>
      <c r="AG147" s="264"/>
      <c r="AH147" s="264"/>
      <c r="AI147" s="264"/>
      <c r="AJ147" s="264"/>
      <c r="AK147" s="264"/>
      <c r="AL147" s="264"/>
      <c r="AM147" s="264"/>
      <c r="AN147" s="264"/>
      <c r="AO147" s="264"/>
      <c r="AP147" s="264"/>
      <c r="AQ147" s="264"/>
      <c r="AR147" s="264"/>
      <c r="AS147" s="264"/>
      <c r="AT147" s="264"/>
      <c r="AU147" s="264"/>
      <c r="AV147" s="264"/>
      <c r="AW147" s="264"/>
      <c r="AX147" s="264"/>
      <c r="AY147" s="264"/>
      <c r="AZ147" s="264"/>
      <c r="BA147" s="264"/>
      <c r="BB147" s="264"/>
      <c r="BC147" s="264"/>
      <c r="BD147" s="264"/>
      <c r="BE147" s="264"/>
      <c r="BF147" s="264"/>
      <c r="BG147" s="264"/>
      <c r="BH147" s="264"/>
      <c r="BI147" s="264"/>
      <c r="BJ147" s="264"/>
      <c r="BK147" s="264"/>
      <c r="BL147" s="264"/>
      <c r="BM147" s="264"/>
      <c r="BN147" s="264"/>
      <c r="BO147" s="264"/>
      <c r="BP147" s="264"/>
      <c r="BQ147" s="264"/>
      <c r="BR147" s="264"/>
      <c r="BS147" s="264"/>
      <c r="BT147" s="264"/>
      <c r="BU147" s="264"/>
      <c r="BV147" s="264"/>
      <c r="BW147" s="264"/>
      <c r="BX147" s="264"/>
      <c r="BY147" s="264"/>
      <c r="BZ147" s="264"/>
      <c r="CA147" s="264"/>
      <c r="CB147" s="264"/>
      <c r="CC147" s="264"/>
      <c r="CD147" s="264"/>
      <c r="CE147" s="264"/>
      <c r="CF147" s="264"/>
      <c r="CG147" s="264"/>
      <c r="CH147" s="264"/>
      <c r="CI147" s="264"/>
      <c r="CJ147" s="264"/>
      <c r="CK147" s="264"/>
      <c r="CL147" s="264"/>
      <c r="CM147" s="264"/>
      <c r="CN147" s="264"/>
      <c r="CO147" s="264"/>
      <c r="CP147" s="264"/>
      <c r="CQ147" s="264"/>
      <c r="CR147" s="264"/>
      <c r="CS147" s="264"/>
      <c r="CT147" s="264"/>
      <c r="CU147" s="264"/>
      <c r="CV147" s="264"/>
      <c r="CW147" s="264"/>
      <c r="CX147" s="264"/>
      <c r="CY147" s="264"/>
      <c r="CZ147" s="264"/>
      <c r="DA147" s="264"/>
      <c r="DB147" s="264"/>
      <c r="DC147" s="264"/>
      <c r="DD147" s="264"/>
      <c r="DE147" s="264"/>
      <c r="DF147" s="264"/>
      <c r="DG147" s="264"/>
      <c r="DH147" s="264"/>
      <c r="DI147" s="264"/>
      <c r="DJ147" s="264"/>
      <c r="DK147" s="264"/>
      <c r="DL147" s="264"/>
      <c r="DM147" s="264"/>
      <c r="DN147" s="264"/>
      <c r="DO147" s="264"/>
      <c r="DP147" s="264"/>
      <c r="DQ147" s="264"/>
      <c r="DR147" s="264"/>
      <c r="DS147" s="264"/>
      <c r="DT147" s="264"/>
      <c r="DU147" s="264"/>
      <c r="DV147" s="264"/>
      <c r="DW147" s="264"/>
      <c r="DX147" s="264"/>
      <c r="DY147" s="264"/>
      <c r="DZ147" s="264"/>
      <c r="EA147" s="264"/>
      <c r="EB147" s="264"/>
      <c r="EC147" s="264"/>
      <c r="ED147" s="264"/>
      <c r="EE147" s="264"/>
      <c r="EF147" s="264"/>
      <c r="EG147" s="264"/>
      <c r="EH147" s="264"/>
      <c r="EI147" s="264"/>
      <c r="EJ147" s="264"/>
      <c r="EK147" s="264"/>
      <c r="EL147" s="264"/>
      <c r="EM147" s="264"/>
      <c r="EN147" s="264"/>
      <c r="EO147" s="264"/>
      <c r="EP147" s="264"/>
      <c r="EQ147" s="264"/>
      <c r="ER147" s="264"/>
    </row>
    <row r="148" spans="1:148" ht="18.75" thickBot="1">
      <c r="A148" s="1501"/>
      <c r="B148" s="1599"/>
      <c r="C148" s="540" t="s">
        <v>454</v>
      </c>
      <c r="D148" s="264"/>
      <c r="E148" s="541">
        <f>E147/$U147</f>
        <v>9.3213122953834396E-2</v>
      </c>
      <c r="F148" s="543">
        <f t="shared" ref="F148:O148" si="19">F147/$U147</f>
        <v>0.6963185574843016</v>
      </c>
      <c r="G148" s="543">
        <f t="shared" si="19"/>
        <v>0.19539193589025033</v>
      </c>
      <c r="H148" s="543">
        <f t="shared" si="19"/>
        <v>2.5043826697032856E-4</v>
      </c>
      <c r="I148" s="543">
        <f t="shared" si="19"/>
        <v>6.5113949412285441E-4</v>
      </c>
      <c r="J148" s="543">
        <f t="shared" si="19"/>
        <v>1.5026296018219717E-4</v>
      </c>
      <c r="K148" s="543">
        <f t="shared" si="19"/>
        <v>2.8049085900676805E-3</v>
      </c>
      <c r="L148" s="543">
        <f t="shared" si="19"/>
        <v>2.6546456298854834E-3</v>
      </c>
      <c r="M148" s="543">
        <f t="shared" si="19"/>
        <v>5.0087653394065717E-5</v>
      </c>
      <c r="N148" s="543">
        <f t="shared" si="19"/>
        <v>8.1642875032327117E-3</v>
      </c>
      <c r="O148" s="543">
        <f t="shared" si="19"/>
        <v>2.0035061357626287E-4</v>
      </c>
      <c r="P148" s="543"/>
      <c r="Q148" s="543"/>
      <c r="R148" s="543"/>
      <c r="S148" s="543">
        <f t="shared" ref="S148:T148" si="20">S147/$U147</f>
        <v>1.0017530678813143E-4</v>
      </c>
      <c r="T148" s="962">
        <f t="shared" si="20"/>
        <v>5.0087653394065717E-5</v>
      </c>
      <c r="U148" s="636" t="s">
        <v>455</v>
      </c>
      <c r="V148" s="264"/>
      <c r="X148" s="264"/>
      <c r="Y148" s="264"/>
      <c r="Z148" s="264"/>
      <c r="AA148" s="264"/>
      <c r="AB148" s="264"/>
      <c r="AC148" s="264"/>
      <c r="AD148" s="264"/>
      <c r="AE148" s="264"/>
      <c r="AF148" s="264"/>
      <c r="AG148" s="264"/>
      <c r="AH148" s="264"/>
      <c r="AI148" s="264"/>
      <c r="AJ148" s="264"/>
      <c r="AK148" s="264"/>
      <c r="AL148" s="264"/>
      <c r="AM148" s="264"/>
      <c r="AN148" s="264"/>
      <c r="AO148" s="264"/>
      <c r="AP148" s="264"/>
      <c r="AQ148" s="264"/>
      <c r="AR148" s="264"/>
      <c r="AS148" s="264"/>
      <c r="AT148" s="264"/>
      <c r="AU148" s="264"/>
      <c r="AV148" s="264"/>
      <c r="AW148" s="264"/>
      <c r="AX148" s="264"/>
      <c r="AY148" s="264"/>
      <c r="AZ148" s="264"/>
      <c r="BA148" s="264"/>
      <c r="BB148" s="264"/>
      <c r="BC148" s="264"/>
      <c r="BD148" s="264"/>
      <c r="BE148" s="264"/>
      <c r="BF148" s="264"/>
      <c r="BG148" s="264"/>
      <c r="BH148" s="264"/>
      <c r="BI148" s="264"/>
      <c r="BJ148" s="264"/>
      <c r="BK148" s="264"/>
      <c r="BL148" s="264"/>
      <c r="BM148" s="264"/>
      <c r="BN148" s="264"/>
      <c r="BO148" s="264"/>
      <c r="BP148" s="264"/>
      <c r="BQ148" s="264"/>
      <c r="BR148" s="264"/>
      <c r="BS148" s="264"/>
      <c r="BT148" s="264"/>
      <c r="BU148" s="264"/>
      <c r="BV148" s="264"/>
      <c r="BW148" s="264"/>
      <c r="BX148" s="264"/>
      <c r="BY148" s="264"/>
      <c r="BZ148" s="264"/>
      <c r="CA148" s="264"/>
      <c r="CB148" s="264"/>
      <c r="CC148" s="264"/>
      <c r="CD148" s="264"/>
      <c r="CE148" s="264"/>
      <c r="CF148" s="264"/>
      <c r="CG148" s="264"/>
      <c r="CH148" s="264"/>
      <c r="CI148" s="264"/>
      <c r="CJ148" s="264"/>
      <c r="CK148" s="264"/>
      <c r="CL148" s="264"/>
      <c r="CM148" s="264"/>
      <c r="CN148" s="264"/>
      <c r="CO148" s="264"/>
      <c r="CP148" s="264"/>
      <c r="CQ148" s="264"/>
      <c r="CR148" s="264"/>
      <c r="CS148" s="264"/>
      <c r="CT148" s="264"/>
      <c r="CU148" s="264"/>
      <c r="CV148" s="264"/>
      <c r="CW148" s="264"/>
      <c r="CX148" s="264"/>
      <c r="CY148" s="264"/>
      <c r="CZ148" s="264"/>
      <c r="DA148" s="264"/>
      <c r="DB148" s="264"/>
      <c r="DC148" s="264"/>
      <c r="DD148" s="264"/>
      <c r="DE148" s="264"/>
      <c r="DF148" s="264"/>
      <c r="DG148" s="264"/>
      <c r="DH148" s="264"/>
      <c r="DI148" s="264"/>
      <c r="DJ148" s="264"/>
      <c r="DK148" s="264"/>
      <c r="DL148" s="264"/>
      <c r="DM148" s="264"/>
      <c r="DN148" s="264"/>
      <c r="DO148" s="264"/>
      <c r="DP148" s="264"/>
      <c r="DQ148" s="264"/>
      <c r="DR148" s="264"/>
      <c r="DS148" s="264"/>
      <c r="DT148" s="264"/>
      <c r="DU148" s="264"/>
      <c r="DV148" s="264"/>
      <c r="DW148" s="264"/>
      <c r="DX148" s="264"/>
      <c r="DY148" s="264"/>
      <c r="DZ148" s="264"/>
      <c r="EA148" s="264"/>
      <c r="EB148" s="264"/>
      <c r="EC148" s="264"/>
      <c r="ED148" s="264"/>
      <c r="EE148" s="264"/>
      <c r="EF148" s="264"/>
      <c r="EG148" s="264"/>
      <c r="EH148" s="264"/>
      <c r="EI148" s="264"/>
      <c r="EJ148" s="264"/>
      <c r="EK148" s="264"/>
      <c r="EL148" s="264"/>
      <c r="EM148" s="264"/>
      <c r="EN148" s="264"/>
      <c r="EO148" s="264"/>
      <c r="EP148" s="264"/>
      <c r="EQ148" s="264"/>
      <c r="ER148" s="264"/>
    </row>
    <row r="149" spans="1:148" ht="18.75" thickBot="1">
      <c r="A149" s="1501"/>
      <c r="B149" s="1599"/>
      <c r="C149" s="548" t="s">
        <v>456</v>
      </c>
      <c r="D149" s="264"/>
      <c r="E149" s="549">
        <f t="shared" ref="E149:O149" si="21">LN(E148)</f>
        <v>-2.3728667629768854</v>
      </c>
      <c r="F149" s="543">
        <f t="shared" si="21"/>
        <v>-0.36194802582436847</v>
      </c>
      <c r="G149" s="543">
        <f t="shared" si="21"/>
        <v>-1.6327478099781434</v>
      </c>
      <c r="H149" s="543">
        <f t="shared" si="21"/>
        <v>-8.2922981070506996</v>
      </c>
      <c r="I149" s="543">
        <f t="shared" si="21"/>
        <v>-7.3367866620232629</v>
      </c>
      <c r="J149" s="543">
        <f t="shared" si="21"/>
        <v>-8.8031237308166901</v>
      </c>
      <c r="K149" s="543">
        <f t="shared" si="21"/>
        <v>-5.8763843287496504</v>
      </c>
      <c r="L149" s="543">
        <f t="shared" si="21"/>
        <v>-5.9314441059326777</v>
      </c>
      <c r="M149" s="543">
        <f t="shared" si="21"/>
        <v>-9.9017360194847992</v>
      </c>
      <c r="N149" s="543">
        <f t="shared" si="21"/>
        <v>-4.8079858186780378</v>
      </c>
      <c r="O149" s="543">
        <f t="shared" si="21"/>
        <v>-8.5154416583649084</v>
      </c>
      <c r="P149" s="562"/>
      <c r="Q149" s="543"/>
      <c r="R149" s="543"/>
      <c r="S149" s="543">
        <f t="shared" ref="S149:T149" si="22">LN(S148)</f>
        <v>-9.2085888389248538</v>
      </c>
      <c r="T149" s="543">
        <f t="shared" si="22"/>
        <v>-9.9017360194847992</v>
      </c>
      <c r="U149" s="264"/>
      <c r="V149" s="264"/>
      <c r="W149" s="264"/>
      <c r="X149" s="264"/>
      <c r="Y149" s="264"/>
      <c r="Z149" s="264"/>
      <c r="AA149" s="264"/>
      <c r="AB149" s="264"/>
      <c r="AC149" s="264"/>
      <c r="AD149" s="264"/>
      <c r="AE149" s="264"/>
      <c r="AF149" s="264"/>
      <c r="AG149" s="264"/>
      <c r="AH149" s="264"/>
      <c r="AI149" s="264"/>
      <c r="AJ149" s="264"/>
      <c r="AK149" s="264"/>
      <c r="AL149" s="264"/>
      <c r="AM149" s="264"/>
      <c r="AN149" s="264"/>
      <c r="AO149" s="264"/>
      <c r="AP149" s="264"/>
      <c r="AQ149" s="264"/>
      <c r="AR149" s="264"/>
      <c r="AS149" s="264"/>
      <c r="AT149" s="264"/>
      <c r="AU149" s="264"/>
      <c r="AV149" s="264"/>
      <c r="AW149" s="264"/>
      <c r="AX149" s="264"/>
      <c r="AY149" s="264"/>
      <c r="AZ149" s="264"/>
      <c r="BA149" s="264"/>
      <c r="BB149" s="264"/>
      <c r="BC149" s="264"/>
      <c r="BD149" s="264"/>
      <c r="BE149" s="264"/>
      <c r="BF149" s="264"/>
      <c r="BG149" s="264"/>
      <c r="BH149" s="264"/>
      <c r="BI149" s="264"/>
      <c r="BJ149" s="264"/>
      <c r="BK149" s="264"/>
      <c r="BL149" s="264"/>
      <c r="BM149" s="264"/>
      <c r="BN149" s="264"/>
      <c r="BO149" s="264"/>
      <c r="BP149" s="264"/>
      <c r="BQ149" s="264"/>
      <c r="BR149" s="264"/>
      <c r="BS149" s="264"/>
      <c r="BT149" s="264"/>
      <c r="BU149" s="264"/>
      <c r="BV149" s="264"/>
      <c r="BW149" s="264"/>
      <c r="BX149" s="264"/>
      <c r="BY149" s="264"/>
      <c r="BZ149" s="264"/>
      <c r="CA149" s="264"/>
      <c r="CB149" s="264"/>
      <c r="CC149" s="264"/>
      <c r="CD149" s="264"/>
      <c r="CE149" s="264"/>
      <c r="CF149" s="264"/>
      <c r="CG149" s="264"/>
      <c r="CH149" s="264"/>
      <c r="CI149" s="264"/>
      <c r="CJ149" s="264"/>
      <c r="CK149" s="264"/>
      <c r="CL149" s="264"/>
      <c r="CM149" s="264"/>
      <c r="CN149" s="264"/>
      <c r="CO149" s="264"/>
      <c r="CP149" s="264"/>
      <c r="CQ149" s="264"/>
      <c r="CR149" s="264"/>
      <c r="CS149" s="264"/>
      <c r="CT149" s="264"/>
      <c r="CU149" s="264"/>
      <c r="CV149" s="264"/>
      <c r="CW149" s="264"/>
      <c r="CX149" s="264"/>
      <c r="CY149" s="264"/>
      <c r="CZ149" s="264"/>
      <c r="DA149" s="264"/>
      <c r="DB149" s="264"/>
      <c r="DC149" s="264"/>
      <c r="DD149" s="264"/>
      <c r="DE149" s="264"/>
      <c r="DF149" s="264"/>
      <c r="DG149" s="264"/>
      <c r="DH149" s="264"/>
      <c r="DI149" s="264"/>
      <c r="DJ149" s="264"/>
      <c r="DK149" s="264"/>
      <c r="DL149" s="264"/>
      <c r="DM149" s="264"/>
      <c r="DN149" s="264"/>
      <c r="DO149" s="264"/>
      <c r="DP149" s="264"/>
      <c r="DQ149" s="264"/>
      <c r="DR149" s="264"/>
      <c r="DS149" s="264"/>
      <c r="DT149" s="264"/>
      <c r="DU149" s="264"/>
      <c r="DV149" s="264"/>
      <c r="DW149" s="264"/>
      <c r="DX149" s="264"/>
      <c r="DY149" s="264"/>
      <c r="DZ149" s="264"/>
      <c r="EA149" s="264"/>
      <c r="EB149" s="264"/>
      <c r="EC149" s="264"/>
      <c r="ED149" s="264"/>
      <c r="EE149" s="264"/>
      <c r="EF149" s="264"/>
      <c r="EG149" s="264"/>
      <c r="EH149" s="264"/>
      <c r="EI149" s="264"/>
      <c r="EJ149" s="264"/>
      <c r="EK149" s="264"/>
      <c r="EL149" s="264"/>
      <c r="EM149" s="264"/>
      <c r="EN149" s="264"/>
      <c r="EO149" s="264"/>
      <c r="EP149" s="264"/>
      <c r="EQ149" s="264"/>
      <c r="ER149" s="264"/>
    </row>
    <row r="150" spans="1:148" ht="18.75" thickBot="1">
      <c r="A150" s="1501"/>
      <c r="B150" s="1599"/>
      <c r="C150" s="548" t="s">
        <v>457</v>
      </c>
      <c r="D150" s="264"/>
      <c r="E150" s="549">
        <f>E148*E149</f>
        <v>-0.22118232133043145</v>
      </c>
      <c r="F150" s="543">
        <f t="shared" ref="F150:O150" si="23">F148*F149</f>
        <v>-0.25203112722631499</v>
      </c>
      <c r="G150" s="543">
        <f t="shared" si="23"/>
        <v>-0.31902575541219602</v>
      </c>
      <c r="H150" s="543">
        <f t="shared" si="23"/>
        <v>-2.0767087671311134E-3</v>
      </c>
      <c r="I150" s="543">
        <f t="shared" si="23"/>
        <v>-4.777271555597133E-3</v>
      </c>
      <c r="J150" s="543">
        <f t="shared" si="23"/>
        <v>-1.3227834306426634E-3</v>
      </c>
      <c r="K150" s="543">
        <f t="shared" si="23"/>
        <v>-1.6482720882248995E-2</v>
      </c>
      <c r="L150" s="543">
        <f t="shared" si="23"/>
        <v>-1.5745882174724189E-2</v>
      </c>
      <c r="M150" s="543">
        <f t="shared" si="23"/>
        <v>-4.9595472174349055E-4</v>
      </c>
      <c r="N150" s="543">
        <f t="shared" si="23"/>
        <v>-3.9253778535153203E-2</v>
      </c>
      <c r="O150" s="543">
        <f t="shared" si="23"/>
        <v>-1.7060739611262788E-3</v>
      </c>
      <c r="P150" s="543"/>
      <c r="Q150" s="543"/>
      <c r="R150" s="543"/>
      <c r="S150" s="543">
        <f>S148*S149</f>
        <v>-9.2247321202506031E-4</v>
      </c>
      <c r="T150" s="543">
        <f t="shared" ref="T150" si="24">T148*T149</f>
        <v>-4.9595472174349055E-4</v>
      </c>
      <c r="U150" s="264"/>
      <c r="V150" s="264"/>
      <c r="W150" s="501">
        <f>-(SUM(E150:T150))</f>
        <v>0.875518805931078</v>
      </c>
      <c r="X150" s="502" t="s">
        <v>458</v>
      </c>
      <c r="Y150" s="503" t="s">
        <v>459</v>
      </c>
      <c r="Z150" s="504"/>
      <c r="AA150" s="505"/>
      <c r="AB150" s="264"/>
      <c r="AC150" s="264"/>
      <c r="AD150" s="264"/>
      <c r="AE150" s="264"/>
      <c r="AF150" s="264"/>
      <c r="AG150" s="264"/>
      <c r="AH150" s="264"/>
      <c r="AI150" s="264"/>
      <c r="AJ150" s="264"/>
      <c r="AK150" s="264"/>
      <c r="AL150" s="264"/>
      <c r="AM150" s="264"/>
      <c r="AN150" s="264"/>
      <c r="AO150" s="264"/>
      <c r="AP150" s="264"/>
      <c r="AQ150" s="264"/>
      <c r="AR150" s="264"/>
      <c r="AS150" s="264"/>
      <c r="AT150" s="264"/>
      <c r="AU150" s="264"/>
      <c r="AV150" s="264"/>
      <c r="AW150" s="264"/>
      <c r="AX150" s="264"/>
      <c r="AY150" s="264"/>
      <c r="AZ150" s="264"/>
      <c r="BA150" s="264"/>
      <c r="BB150" s="264"/>
      <c r="BC150" s="264"/>
      <c r="BD150" s="264"/>
      <c r="BE150" s="264"/>
      <c r="BF150" s="264"/>
      <c r="BG150" s="264"/>
      <c r="BH150" s="264"/>
      <c r="BI150" s="264"/>
      <c r="BJ150" s="264"/>
      <c r="BK150" s="264"/>
      <c r="BL150" s="264"/>
      <c r="BM150" s="264"/>
      <c r="BN150" s="264"/>
      <c r="BO150" s="264"/>
      <c r="BP150" s="264"/>
      <c r="BQ150" s="264"/>
      <c r="BR150" s="264"/>
      <c r="BS150" s="264"/>
      <c r="BT150" s="264"/>
      <c r="BU150" s="264"/>
      <c r="BV150" s="264"/>
      <c r="BW150" s="264"/>
      <c r="BX150" s="264"/>
      <c r="BY150" s="264"/>
      <c r="BZ150" s="264"/>
      <c r="CA150" s="264"/>
      <c r="CB150" s="264"/>
      <c r="CC150" s="264"/>
      <c r="CD150" s="264"/>
      <c r="CE150" s="264"/>
      <c r="CF150" s="264"/>
      <c r="CG150" s="264"/>
      <c r="CH150" s="264"/>
      <c r="CI150" s="264"/>
      <c r="CJ150" s="264"/>
      <c r="CK150" s="264"/>
      <c r="CL150" s="264"/>
      <c r="CM150" s="264"/>
      <c r="CN150" s="264"/>
      <c r="CO150" s="264"/>
      <c r="CP150" s="264"/>
      <c r="CQ150" s="264"/>
      <c r="CR150" s="264"/>
      <c r="CS150" s="264"/>
      <c r="CT150" s="264"/>
      <c r="CU150" s="264"/>
      <c r="CV150" s="264"/>
      <c r="CW150" s="264"/>
      <c r="CX150" s="264"/>
      <c r="CY150" s="264"/>
      <c r="CZ150" s="264"/>
      <c r="DA150" s="264"/>
      <c r="DB150" s="264"/>
      <c r="DC150" s="264"/>
      <c r="DD150" s="264"/>
      <c r="DE150" s="264"/>
      <c r="DF150" s="264"/>
      <c r="DG150" s="264"/>
      <c r="DH150" s="264"/>
      <c r="DI150" s="264"/>
      <c r="DJ150" s="264"/>
      <c r="DK150" s="264"/>
      <c r="DL150" s="264"/>
      <c r="DM150" s="264"/>
      <c r="DN150" s="264"/>
      <c r="DO150" s="264"/>
      <c r="DP150" s="264"/>
      <c r="DQ150" s="264"/>
      <c r="DR150" s="264"/>
      <c r="DS150" s="264"/>
      <c r="DT150" s="264"/>
      <c r="DU150" s="264"/>
      <c r="DV150" s="264"/>
      <c r="DW150" s="264"/>
      <c r="DX150" s="264"/>
      <c r="DY150" s="264"/>
      <c r="DZ150" s="264"/>
      <c r="EA150" s="264"/>
      <c r="EB150" s="264"/>
      <c r="EC150" s="264"/>
      <c r="ED150" s="264"/>
      <c r="EE150" s="264"/>
      <c r="EF150" s="264"/>
      <c r="EG150" s="264"/>
      <c r="EH150" s="264"/>
      <c r="EI150" s="264"/>
      <c r="EJ150" s="264"/>
      <c r="EK150" s="264"/>
      <c r="EL150" s="264"/>
      <c r="EM150" s="264"/>
      <c r="EN150" s="264"/>
      <c r="EO150" s="264"/>
      <c r="EP150" s="264"/>
      <c r="EQ150" s="264"/>
      <c r="ER150" s="264"/>
    </row>
    <row r="151" spans="1:148" ht="18.75" thickBot="1">
      <c r="A151" s="1501"/>
      <c r="B151" s="563"/>
      <c r="C151" s="552" t="s">
        <v>460</v>
      </c>
      <c r="D151" s="264"/>
      <c r="E151" s="564">
        <v>1</v>
      </c>
      <c r="F151" s="565">
        <f>E151+1</f>
        <v>2</v>
      </c>
      <c r="G151" s="565">
        <v>3</v>
      </c>
      <c r="H151" s="565">
        <v>4</v>
      </c>
      <c r="I151" s="565">
        <v>5</v>
      </c>
      <c r="J151" s="565">
        <f t="shared" ref="J151" si="25">I151+1</f>
        <v>6</v>
      </c>
      <c r="K151" s="565">
        <v>7</v>
      </c>
      <c r="L151" s="565">
        <v>8</v>
      </c>
      <c r="M151" s="565">
        <v>9</v>
      </c>
      <c r="N151" s="565">
        <v>10</v>
      </c>
      <c r="O151" s="565">
        <v>11</v>
      </c>
      <c r="P151" s="565"/>
      <c r="Q151" s="565"/>
      <c r="R151" s="565"/>
      <c r="S151" s="565">
        <v>12</v>
      </c>
      <c r="T151" s="957">
        <v>13</v>
      </c>
      <c r="U151" s="264"/>
      <c r="V151" s="264"/>
      <c r="W151" s="507">
        <f>LN(X147)</f>
        <v>2.5649493574615367</v>
      </c>
      <c r="X151" s="508" t="s">
        <v>461</v>
      </c>
      <c r="Y151" s="509"/>
      <c r="Z151" s="510"/>
      <c r="AA151" s="264"/>
      <c r="AB151" s="264"/>
      <c r="AC151" s="264"/>
      <c r="AD151" s="264"/>
      <c r="AE151" s="264"/>
      <c r="AF151" s="264"/>
      <c r="AG151" s="264"/>
      <c r="AH151" s="264"/>
      <c r="AI151" s="264"/>
      <c r="AJ151" s="264"/>
      <c r="AK151" s="264"/>
      <c r="AL151" s="264"/>
      <c r="AM151" s="264"/>
      <c r="AN151" s="264"/>
      <c r="AO151" s="264"/>
      <c r="AP151" s="264"/>
      <c r="AQ151" s="264"/>
      <c r="AR151" s="264"/>
      <c r="AS151" s="264"/>
      <c r="AT151" s="264"/>
      <c r="AU151" s="264"/>
      <c r="AV151" s="264"/>
      <c r="AW151" s="264"/>
      <c r="AX151" s="264"/>
      <c r="AY151" s="264"/>
      <c r="AZ151" s="264"/>
      <c r="BA151" s="264"/>
      <c r="BB151" s="264"/>
      <c r="BC151" s="264"/>
      <c r="BD151" s="264"/>
      <c r="BE151" s="264"/>
      <c r="BF151" s="264"/>
      <c r="BG151" s="264"/>
      <c r="BH151" s="264"/>
      <c r="BI151" s="264"/>
      <c r="BJ151" s="264"/>
      <c r="BK151" s="264"/>
      <c r="BL151" s="264"/>
      <c r="BM151" s="264"/>
      <c r="BN151" s="264"/>
      <c r="BO151" s="264"/>
      <c r="BP151" s="264"/>
      <c r="BQ151" s="264"/>
      <c r="BR151" s="264"/>
      <c r="BS151" s="264"/>
      <c r="BT151" s="264"/>
      <c r="BU151" s="264"/>
      <c r="BV151" s="264"/>
      <c r="BW151" s="264"/>
      <c r="BX151" s="264"/>
      <c r="BY151" s="264"/>
      <c r="BZ151" s="264"/>
      <c r="CA151" s="264"/>
      <c r="CB151" s="264"/>
      <c r="CC151" s="264"/>
      <c r="CD151" s="264"/>
      <c r="CE151" s="264"/>
      <c r="CF151" s="264"/>
      <c r="CG151" s="264"/>
      <c r="CH151" s="264"/>
      <c r="CI151" s="264"/>
      <c r="CJ151" s="264"/>
      <c r="CK151" s="264"/>
      <c r="CL151" s="264"/>
      <c r="CM151" s="264"/>
      <c r="CN151" s="264"/>
      <c r="CO151" s="264"/>
      <c r="CP151" s="264"/>
      <c r="CQ151" s="264"/>
      <c r="CR151" s="264"/>
      <c r="CS151" s="264"/>
      <c r="CT151" s="264"/>
      <c r="CU151" s="264"/>
      <c r="CV151" s="264"/>
      <c r="CW151" s="264"/>
      <c r="CX151" s="264"/>
      <c r="CY151" s="264"/>
      <c r="CZ151" s="264"/>
      <c r="DA151" s="264"/>
      <c r="DB151" s="264"/>
      <c r="DC151" s="264"/>
      <c r="DD151" s="264"/>
      <c r="DE151" s="264"/>
      <c r="DF151" s="264"/>
      <c r="DG151" s="264"/>
      <c r="DH151" s="264"/>
      <c r="DI151" s="264"/>
      <c r="DJ151" s="264"/>
      <c r="DK151" s="264"/>
      <c r="DL151" s="264"/>
      <c r="DM151" s="264"/>
      <c r="DN151" s="264"/>
      <c r="DO151" s="264"/>
      <c r="DP151" s="264"/>
      <c r="DQ151" s="264"/>
      <c r="DR151" s="264"/>
      <c r="DS151" s="264"/>
      <c r="DT151" s="264"/>
      <c r="DU151" s="264"/>
      <c r="DV151" s="264"/>
      <c r="DW151" s="264"/>
      <c r="DX151" s="264"/>
      <c r="DY151" s="264"/>
      <c r="DZ151" s="264"/>
      <c r="EA151" s="264"/>
      <c r="EB151" s="264"/>
      <c r="EC151" s="264"/>
      <c r="ED151" s="264"/>
      <c r="EE151" s="264"/>
      <c r="EF151" s="264"/>
      <c r="EG151" s="264"/>
      <c r="EH151" s="264"/>
      <c r="EI151" s="264"/>
      <c r="EJ151" s="264"/>
      <c r="EK151" s="264"/>
      <c r="EL151" s="264"/>
      <c r="EM151" s="264"/>
      <c r="EN151" s="264"/>
      <c r="EO151" s="264"/>
      <c r="EP151" s="264"/>
      <c r="EQ151" s="264"/>
      <c r="ER151" s="264"/>
    </row>
    <row r="152" spans="1:148" ht="18.75" thickBot="1">
      <c r="A152" s="1501"/>
      <c r="B152" s="264"/>
      <c r="C152" s="264"/>
      <c r="D152" s="264"/>
      <c r="E152" s="264"/>
      <c r="F152" s="264"/>
      <c r="G152" s="264"/>
      <c r="H152" s="264"/>
      <c r="I152" s="264"/>
      <c r="J152" s="264"/>
      <c r="K152" s="264"/>
      <c r="L152" s="264"/>
      <c r="M152" s="264"/>
      <c r="N152" s="264"/>
      <c r="O152" s="264"/>
      <c r="P152" s="264"/>
      <c r="Q152" s="264"/>
      <c r="R152" s="264"/>
      <c r="S152" s="264"/>
      <c r="T152" s="264"/>
      <c r="U152" s="264"/>
      <c r="V152" s="264"/>
      <c r="W152" s="511">
        <f>W150/W151</f>
        <v>0.3413396071092632</v>
      </c>
      <c r="X152" s="512" t="s">
        <v>462</v>
      </c>
      <c r="Y152" s="513" t="s">
        <v>463</v>
      </c>
      <c r="Z152" s="514"/>
      <c r="AA152" s="264"/>
      <c r="AB152" s="264"/>
      <c r="AC152" s="264"/>
      <c r="AD152" s="264"/>
      <c r="AE152" s="264"/>
      <c r="AF152" s="264"/>
      <c r="AG152" s="264"/>
      <c r="AH152" s="264"/>
      <c r="AI152" s="264"/>
      <c r="AJ152" s="264"/>
      <c r="AK152" s="264"/>
      <c r="AL152" s="264"/>
      <c r="AM152" s="264"/>
      <c r="AN152" s="264"/>
      <c r="AO152" s="264"/>
      <c r="AP152" s="264"/>
      <c r="AQ152" s="264"/>
      <c r="AR152" s="264"/>
      <c r="AS152" s="264"/>
      <c r="AT152" s="264"/>
      <c r="AU152" s="264"/>
      <c r="AV152" s="264"/>
      <c r="AW152" s="264"/>
      <c r="AX152" s="264"/>
      <c r="AY152" s="264"/>
      <c r="AZ152" s="264"/>
      <c r="BA152" s="264"/>
      <c r="BB152" s="264"/>
      <c r="BC152" s="264"/>
      <c r="BD152" s="264"/>
      <c r="BE152" s="264"/>
      <c r="BF152" s="264"/>
      <c r="BG152" s="264"/>
      <c r="BH152" s="264"/>
      <c r="BI152" s="264"/>
      <c r="BJ152" s="264"/>
      <c r="BK152" s="264"/>
      <c r="BL152" s="264"/>
      <c r="BM152" s="264"/>
      <c r="BN152" s="264"/>
      <c r="BO152" s="264"/>
      <c r="BP152" s="264"/>
      <c r="BQ152" s="264"/>
      <c r="BR152" s="264"/>
      <c r="BS152" s="264"/>
      <c r="BT152" s="264"/>
      <c r="BU152" s="264"/>
      <c r="BV152" s="264"/>
      <c r="BW152" s="264"/>
      <c r="BX152" s="264"/>
      <c r="BY152" s="264"/>
      <c r="BZ152" s="264"/>
      <c r="CA152" s="264"/>
      <c r="CB152" s="264"/>
      <c r="CC152" s="264"/>
      <c r="CD152" s="264"/>
      <c r="CE152" s="264"/>
      <c r="CF152" s="264"/>
      <c r="CG152" s="264"/>
      <c r="CH152" s="264"/>
      <c r="CI152" s="264"/>
      <c r="CJ152" s="264"/>
      <c r="CK152" s="264"/>
      <c r="CL152" s="264"/>
      <c r="CM152" s="264"/>
      <c r="CN152" s="264"/>
      <c r="CO152" s="264"/>
      <c r="CP152" s="264"/>
      <c r="CQ152" s="264"/>
      <c r="CR152" s="264"/>
      <c r="CS152" s="264"/>
      <c r="CT152" s="264"/>
      <c r="CU152" s="264"/>
      <c r="CV152" s="264"/>
      <c r="CW152" s="264"/>
      <c r="CX152" s="264"/>
      <c r="CY152" s="264"/>
      <c r="CZ152" s="264"/>
      <c r="DA152" s="264"/>
      <c r="DB152" s="264"/>
      <c r="DC152" s="264"/>
      <c r="DD152" s="264"/>
      <c r="DE152" s="264"/>
      <c r="DF152" s="264"/>
      <c r="DG152" s="264"/>
      <c r="DH152" s="264"/>
      <c r="DI152" s="264"/>
      <c r="DJ152" s="264"/>
      <c r="DK152" s="264"/>
      <c r="DL152" s="264"/>
      <c r="DM152" s="264"/>
      <c r="DN152" s="264"/>
      <c r="DO152" s="264"/>
      <c r="DP152" s="264"/>
      <c r="DQ152" s="264"/>
      <c r="DR152" s="264"/>
      <c r="DS152" s="264"/>
      <c r="DT152" s="264"/>
      <c r="DU152" s="264"/>
      <c r="DV152" s="264"/>
      <c r="DW152" s="264"/>
      <c r="DX152" s="264"/>
      <c r="DY152" s="264"/>
      <c r="DZ152" s="264"/>
      <c r="EA152" s="264"/>
      <c r="EB152" s="264"/>
      <c r="EC152" s="264"/>
      <c r="ED152" s="264"/>
      <c r="EE152" s="264"/>
      <c r="EF152" s="264"/>
      <c r="EG152" s="264"/>
      <c r="EH152" s="264"/>
      <c r="EI152" s="264"/>
      <c r="EJ152" s="264"/>
      <c r="EK152" s="264"/>
      <c r="EL152" s="264"/>
      <c r="EM152" s="264"/>
      <c r="EN152" s="264"/>
      <c r="EO152" s="264"/>
      <c r="EP152" s="264"/>
      <c r="EQ152" s="264"/>
      <c r="ER152" s="264"/>
    </row>
    <row r="153" spans="1:148" ht="15.75">
      <c r="A153" s="1501"/>
      <c r="B153" s="1500"/>
      <c r="C153" s="1501"/>
      <c r="D153" s="386"/>
      <c r="E153" s="1605"/>
      <c r="F153" s="573"/>
      <c r="G153" s="1605"/>
      <c r="H153" s="573"/>
      <c r="I153" s="1605"/>
      <c r="J153" s="1605"/>
      <c r="K153" s="1605"/>
      <c r="L153" s="1605"/>
      <c r="M153" s="1605"/>
      <c r="N153" s="1553"/>
      <c r="O153" s="1553"/>
      <c r="P153" s="1553"/>
      <c r="Q153" s="1553"/>
      <c r="R153" s="1605"/>
      <c r="S153" s="1605"/>
      <c r="T153" s="1553"/>
      <c r="U153" s="1553"/>
      <c r="V153" s="1553"/>
      <c r="W153" s="574"/>
      <c r="X153" s="264"/>
      <c r="Y153" s="264"/>
      <c r="Z153" s="264"/>
      <c r="AA153" s="264"/>
      <c r="AB153" s="264"/>
      <c r="AC153" s="264"/>
      <c r="AD153" s="264"/>
      <c r="AE153" s="264"/>
      <c r="AF153" s="264"/>
      <c r="AG153" s="264"/>
      <c r="AH153" s="264"/>
      <c r="AI153" s="264"/>
      <c r="AJ153" s="264"/>
      <c r="AK153" s="264"/>
      <c r="AL153" s="264"/>
      <c r="AM153" s="264"/>
      <c r="AN153" s="264"/>
      <c r="AO153" s="264"/>
      <c r="AP153" s="264"/>
      <c r="AQ153" s="264"/>
      <c r="AR153" s="264"/>
      <c r="AS153" s="264"/>
      <c r="AT153" s="264"/>
      <c r="AU153" s="264"/>
      <c r="AV153" s="264"/>
      <c r="AW153" s="264"/>
      <c r="AX153" s="264"/>
      <c r="AY153" s="264"/>
      <c r="AZ153" s="264"/>
      <c r="BA153" s="264"/>
      <c r="BB153" s="264"/>
      <c r="BC153" s="264"/>
      <c r="BD153" s="264"/>
      <c r="BE153" s="264"/>
      <c r="BF153" s="264"/>
      <c r="BG153" s="264"/>
      <c r="BH153" s="264"/>
      <c r="BI153" s="264"/>
      <c r="BJ153" s="264"/>
      <c r="BK153" s="264"/>
      <c r="BL153" s="264"/>
      <c r="BM153" s="264"/>
      <c r="BN153" s="264"/>
      <c r="BO153" s="264"/>
      <c r="BP153" s="264"/>
      <c r="BQ153" s="264"/>
      <c r="BR153" s="264"/>
      <c r="BS153" s="264"/>
      <c r="BT153" s="264"/>
      <c r="BU153" s="264"/>
      <c r="BV153" s="264"/>
      <c r="BW153" s="264"/>
      <c r="BX153" s="264"/>
      <c r="BY153" s="264"/>
      <c r="BZ153" s="264"/>
      <c r="CA153" s="264"/>
      <c r="CB153" s="264"/>
      <c r="CC153" s="264"/>
      <c r="CD153" s="264"/>
      <c r="CE153" s="264"/>
      <c r="CF153" s="264"/>
      <c r="CG153" s="264"/>
      <c r="CH153" s="264"/>
      <c r="CI153" s="264"/>
      <c r="CJ153" s="264"/>
      <c r="CK153" s="264"/>
      <c r="CL153" s="264"/>
      <c r="CM153" s="264"/>
      <c r="CN153" s="264"/>
      <c r="CO153" s="264"/>
      <c r="CP153" s="264"/>
      <c r="CQ153" s="264"/>
      <c r="CR153" s="264"/>
      <c r="CS153" s="264"/>
      <c r="CT153" s="264"/>
      <c r="CU153" s="264"/>
      <c r="CV153" s="264"/>
      <c r="CW153" s="264"/>
      <c r="CX153" s="264"/>
      <c r="CY153" s="264"/>
      <c r="CZ153" s="264"/>
      <c r="DA153" s="264"/>
      <c r="DB153" s="264"/>
      <c r="DC153" s="264"/>
      <c r="DD153" s="264"/>
      <c r="DE153" s="264"/>
      <c r="DF153" s="264"/>
      <c r="DG153" s="264"/>
      <c r="DH153" s="264"/>
      <c r="DI153" s="264"/>
      <c r="DJ153" s="264"/>
      <c r="DK153" s="264"/>
      <c r="DL153" s="264"/>
      <c r="DM153" s="264"/>
      <c r="DN153" s="264"/>
      <c r="DO153" s="264"/>
      <c r="DP153" s="264"/>
      <c r="DQ153" s="264"/>
      <c r="DR153" s="264"/>
      <c r="DS153" s="264"/>
      <c r="DT153" s="264"/>
      <c r="DU153" s="264"/>
      <c r="DV153" s="264"/>
      <c r="DW153" s="264"/>
      <c r="DX153" s="264"/>
      <c r="DY153" s="264"/>
      <c r="DZ153" s="264"/>
      <c r="EA153" s="264"/>
      <c r="EB153" s="264"/>
      <c r="EC153" s="264"/>
      <c r="ED153" s="264"/>
      <c r="EE153" s="264"/>
      <c r="EF153" s="264"/>
      <c r="EG153" s="264"/>
      <c r="EH153" s="264"/>
      <c r="EI153" s="264"/>
      <c r="EJ153" s="264"/>
      <c r="EK153" s="264"/>
      <c r="EL153" s="264"/>
      <c r="EM153" s="264"/>
      <c r="EN153" s="264"/>
      <c r="EO153" s="264"/>
      <c r="EP153" s="264"/>
      <c r="EQ153" s="264"/>
      <c r="ER153" s="264"/>
    </row>
    <row r="154" spans="1:148" ht="15.75">
      <c r="A154" s="1501"/>
      <c r="B154" s="1500"/>
      <c r="C154" s="1501"/>
      <c r="D154" s="386"/>
      <c r="E154" s="1605"/>
      <c r="F154" s="573"/>
      <c r="G154" s="1605"/>
      <c r="H154" s="573"/>
      <c r="I154" s="1605"/>
      <c r="J154" s="1605"/>
      <c r="K154" s="1605"/>
      <c r="L154" s="1605"/>
      <c r="M154" s="1605"/>
      <c r="N154" s="1553"/>
      <c r="O154" s="1553"/>
      <c r="P154" s="1553"/>
      <c r="Q154" s="1553"/>
      <c r="R154" s="1605"/>
      <c r="S154" s="1605"/>
      <c r="T154" s="1553"/>
      <c r="U154" s="1553"/>
      <c r="V154" s="1553"/>
      <c r="W154" s="574"/>
      <c r="X154" s="264"/>
      <c r="Y154" s="264"/>
      <c r="Z154" s="264"/>
      <c r="AA154" s="264"/>
      <c r="AB154" s="264"/>
      <c r="AC154" s="264"/>
      <c r="AD154" s="264"/>
      <c r="AE154" s="264"/>
      <c r="AF154" s="264"/>
      <c r="AG154" s="264"/>
      <c r="AH154" s="264"/>
      <c r="AI154" s="264"/>
      <c r="AJ154" s="264"/>
      <c r="AK154" s="264"/>
      <c r="AL154" s="264"/>
      <c r="AM154" s="264"/>
      <c r="AN154" s="264"/>
      <c r="AO154" s="264"/>
      <c r="AP154" s="264"/>
      <c r="AQ154" s="264"/>
      <c r="AR154" s="264"/>
      <c r="AS154" s="264"/>
      <c r="AT154" s="264"/>
      <c r="AU154" s="264"/>
      <c r="AV154" s="264"/>
      <c r="AW154" s="264"/>
      <c r="AX154" s="264"/>
      <c r="AY154" s="264"/>
      <c r="AZ154" s="264"/>
      <c r="BA154" s="264"/>
      <c r="BB154" s="264"/>
      <c r="BC154" s="264"/>
      <c r="BD154" s="264"/>
      <c r="BE154" s="264"/>
      <c r="BF154" s="264"/>
      <c r="BG154" s="264"/>
      <c r="BH154" s="264"/>
      <c r="BI154" s="264"/>
      <c r="BJ154" s="264"/>
      <c r="BK154" s="264"/>
      <c r="BL154" s="264"/>
      <c r="BM154" s="264"/>
      <c r="BN154" s="264"/>
      <c r="BO154" s="264"/>
      <c r="BP154" s="264"/>
      <c r="BQ154" s="264"/>
      <c r="BR154" s="264"/>
      <c r="BS154" s="264"/>
      <c r="BT154" s="264"/>
      <c r="BU154" s="264"/>
      <c r="BV154" s="264"/>
      <c r="BW154" s="264"/>
      <c r="BX154" s="264"/>
      <c r="BY154" s="264"/>
      <c r="BZ154" s="264"/>
      <c r="CA154" s="264"/>
      <c r="CB154" s="264"/>
      <c r="CC154" s="264"/>
      <c r="CD154" s="264"/>
      <c r="CE154" s="264"/>
      <c r="CF154" s="264"/>
      <c r="CG154" s="264"/>
      <c r="CH154" s="264"/>
      <c r="CI154" s="264"/>
      <c r="CJ154" s="264"/>
      <c r="CK154" s="264"/>
      <c r="CL154" s="264"/>
      <c r="CM154" s="264"/>
      <c r="CN154" s="264"/>
      <c r="CO154" s="264"/>
      <c r="CP154" s="264"/>
      <c r="CQ154" s="264"/>
      <c r="CR154" s="264"/>
      <c r="CS154" s="264"/>
      <c r="CT154" s="264"/>
      <c r="CU154" s="264"/>
      <c r="CV154" s="264"/>
      <c r="CW154" s="264"/>
      <c r="CX154" s="264"/>
      <c r="CY154" s="264"/>
      <c r="CZ154" s="264"/>
      <c r="DA154" s="264"/>
      <c r="DB154" s="264"/>
      <c r="DC154" s="264"/>
      <c r="DD154" s="264"/>
      <c r="DE154" s="264"/>
      <c r="DF154" s="264"/>
      <c r="DG154" s="264"/>
      <c r="DH154" s="264"/>
      <c r="DI154" s="264"/>
      <c r="DJ154" s="264"/>
      <c r="DK154" s="264"/>
      <c r="DL154" s="264"/>
      <c r="DM154" s="264"/>
      <c r="DN154" s="264"/>
      <c r="DO154" s="264"/>
      <c r="DP154" s="264"/>
      <c r="DQ154" s="264"/>
      <c r="DR154" s="264"/>
      <c r="DS154" s="264"/>
      <c r="DT154" s="264"/>
      <c r="DU154" s="264"/>
      <c r="DV154" s="264"/>
      <c r="DW154" s="264"/>
      <c r="DX154" s="264"/>
      <c r="DY154" s="264"/>
      <c r="DZ154" s="264"/>
      <c r="EA154" s="264"/>
      <c r="EB154" s="264"/>
      <c r="EC154" s="264"/>
      <c r="ED154" s="264"/>
      <c r="EE154" s="264"/>
      <c r="EF154" s="264"/>
      <c r="EG154" s="264"/>
      <c r="EH154" s="264"/>
      <c r="EI154" s="264"/>
      <c r="EJ154" s="264"/>
      <c r="EK154" s="264"/>
      <c r="EL154" s="264"/>
      <c r="EM154" s="264"/>
      <c r="EN154" s="264"/>
      <c r="EO154" s="264"/>
      <c r="EP154" s="264"/>
      <c r="EQ154" s="264"/>
      <c r="ER154" s="264"/>
    </row>
    <row r="155" spans="1:148" ht="20.25">
      <c r="A155" s="1604"/>
      <c r="B155" s="575" t="s">
        <v>468</v>
      </c>
      <c r="C155" s="1604"/>
      <c r="D155" s="571"/>
      <c r="E155" s="570" t="s">
        <v>466</v>
      </c>
      <c r="F155" s="572"/>
      <c r="G155" s="1606"/>
      <c r="H155" s="572"/>
      <c r="I155" s="1606"/>
      <c r="J155" s="1606"/>
      <c r="K155" s="1606"/>
      <c r="L155" s="1606"/>
      <c r="M155" s="1606"/>
      <c r="N155" s="1607"/>
      <c r="O155" s="1607"/>
      <c r="P155" s="1607"/>
      <c r="Q155" s="1607"/>
      <c r="R155" s="1606"/>
      <c r="S155" s="1606"/>
      <c r="T155" s="1607"/>
      <c r="U155" s="1607"/>
      <c r="V155" s="1607"/>
      <c r="W155" s="576"/>
      <c r="X155" s="264"/>
      <c r="Y155" s="264"/>
      <c r="Z155" s="264"/>
      <c r="AA155" s="264"/>
      <c r="AB155" s="264"/>
      <c r="AC155" s="264"/>
      <c r="AD155" s="264"/>
      <c r="AE155" s="264"/>
      <c r="AF155" s="264"/>
      <c r="AG155" s="264"/>
      <c r="AH155" s="264"/>
      <c r="AI155" s="264"/>
      <c r="AJ155" s="264"/>
      <c r="AK155" s="264"/>
      <c r="AL155" s="264"/>
      <c r="AM155" s="264"/>
      <c r="AN155" s="264"/>
      <c r="AO155" s="264"/>
      <c r="AP155" s="264"/>
      <c r="AQ155" s="264"/>
      <c r="AR155" s="264"/>
      <c r="AS155" s="264"/>
      <c r="AT155" s="264"/>
      <c r="AU155" s="264"/>
      <c r="AV155" s="264"/>
      <c r="AW155" s="264"/>
      <c r="AX155" s="264"/>
      <c r="AY155" s="264"/>
      <c r="AZ155" s="264"/>
      <c r="BA155" s="264"/>
      <c r="BB155" s="264"/>
      <c r="BC155" s="264"/>
      <c r="BD155" s="264"/>
      <c r="BE155" s="264"/>
      <c r="BF155" s="264"/>
      <c r="BG155" s="264"/>
      <c r="BH155" s="264"/>
      <c r="BI155" s="264"/>
      <c r="BJ155" s="264"/>
      <c r="BK155" s="264"/>
      <c r="BL155" s="264"/>
      <c r="BM155" s="264"/>
      <c r="BN155" s="264"/>
      <c r="BO155" s="264"/>
      <c r="BP155" s="264"/>
      <c r="BQ155" s="264"/>
      <c r="BR155" s="264"/>
      <c r="BS155" s="264"/>
      <c r="BT155" s="264"/>
      <c r="BU155" s="264"/>
      <c r="BV155" s="264"/>
      <c r="BW155" s="264"/>
      <c r="BX155" s="264"/>
      <c r="BY155" s="264"/>
      <c r="BZ155" s="264"/>
      <c r="CA155" s="264"/>
      <c r="CB155" s="264"/>
      <c r="CC155" s="264"/>
      <c r="CD155" s="264"/>
      <c r="CE155" s="264"/>
      <c r="CF155" s="264"/>
      <c r="CG155" s="264"/>
      <c r="CH155" s="264"/>
      <c r="CI155" s="264"/>
      <c r="CJ155" s="264"/>
      <c r="CK155" s="264"/>
      <c r="CL155" s="264"/>
      <c r="CM155" s="264"/>
      <c r="CN155" s="264"/>
      <c r="CO155" s="264"/>
      <c r="CP155" s="264"/>
      <c r="CQ155" s="264"/>
      <c r="CR155" s="264"/>
      <c r="CS155" s="264"/>
      <c r="CT155" s="264"/>
      <c r="CU155" s="264"/>
      <c r="CV155" s="264"/>
      <c r="CW155" s="264"/>
      <c r="CX155" s="264"/>
      <c r="CY155" s="264"/>
      <c r="CZ155" s="264"/>
      <c r="DA155" s="264"/>
      <c r="DB155" s="264"/>
      <c r="DC155" s="264"/>
      <c r="DD155" s="264"/>
      <c r="DE155" s="264"/>
      <c r="DF155" s="264"/>
      <c r="DG155" s="264"/>
      <c r="DH155" s="264"/>
      <c r="DI155" s="264"/>
      <c r="DJ155" s="264"/>
      <c r="DK155" s="264"/>
      <c r="DL155" s="264"/>
      <c r="DM155" s="264"/>
      <c r="DN155" s="264"/>
      <c r="DO155" s="264"/>
      <c r="DP155" s="264"/>
      <c r="DQ155" s="264"/>
      <c r="DR155" s="264"/>
      <c r="DS155" s="264"/>
      <c r="DT155" s="264"/>
      <c r="DU155" s="264"/>
      <c r="DV155" s="264"/>
      <c r="DW155" s="264"/>
      <c r="DX155" s="264"/>
      <c r="DY155" s="264"/>
      <c r="DZ155" s="264"/>
      <c r="EA155" s="264"/>
      <c r="EB155" s="264"/>
      <c r="EC155" s="264"/>
      <c r="ED155" s="264"/>
      <c r="EE155" s="264"/>
      <c r="EF155" s="264"/>
      <c r="EG155" s="264"/>
      <c r="EH155" s="264"/>
      <c r="EI155" s="264"/>
      <c r="EJ155" s="264"/>
      <c r="EK155" s="264"/>
      <c r="EL155" s="264"/>
      <c r="EM155" s="264"/>
      <c r="EN155" s="264"/>
      <c r="EO155" s="264"/>
      <c r="EP155" s="264"/>
      <c r="EQ155" s="264"/>
      <c r="ER155" s="264"/>
    </row>
    <row r="156" spans="1:148" ht="15.75">
      <c r="A156" s="708" t="s">
        <v>118</v>
      </c>
      <c r="B156" s="710">
        <v>43178</v>
      </c>
      <c r="C156" s="90" t="s">
        <v>211</v>
      </c>
      <c r="D156" s="712"/>
      <c r="E156" s="1511">
        <v>0.93333333333333335</v>
      </c>
      <c r="F156" s="1512">
        <v>0.93333333333333335</v>
      </c>
      <c r="G156" s="1512">
        <v>0</v>
      </c>
      <c r="H156" s="1512">
        <v>2.8</v>
      </c>
      <c r="I156" s="1512">
        <v>0</v>
      </c>
      <c r="J156" s="1512">
        <v>0</v>
      </c>
      <c r="K156" s="1512">
        <v>0</v>
      </c>
      <c r="L156" s="1512">
        <v>0</v>
      </c>
      <c r="M156" s="1512">
        <v>0</v>
      </c>
      <c r="N156" s="1512">
        <v>0</v>
      </c>
      <c r="O156" s="1512">
        <v>0</v>
      </c>
      <c r="P156" s="1512">
        <v>0</v>
      </c>
      <c r="Q156" s="709">
        <v>0</v>
      </c>
      <c r="R156" s="709">
        <v>0</v>
      </c>
      <c r="S156" s="709">
        <v>0</v>
      </c>
      <c r="T156" s="709">
        <v>0</v>
      </c>
      <c r="U156" s="1492">
        <f t="shared" ref="U156:U202" si="26">SUM(E156:T156)</f>
        <v>4.6666666666666661</v>
      </c>
      <c r="V156" s="470">
        <v>1</v>
      </c>
      <c r="W156" s="264"/>
      <c r="Y156" s="264"/>
      <c r="Z156" s="264"/>
      <c r="AA156" s="264"/>
      <c r="AB156" s="264"/>
      <c r="AC156" s="264"/>
      <c r="AD156" s="264"/>
      <c r="AE156" s="264"/>
      <c r="AF156" s="264"/>
      <c r="AG156" s="264"/>
      <c r="AH156" s="264"/>
      <c r="AI156" s="264"/>
      <c r="AJ156" s="264"/>
      <c r="AK156" s="264"/>
      <c r="AL156" s="264"/>
      <c r="AM156" s="264"/>
      <c r="AN156" s="264"/>
      <c r="AO156" s="264"/>
      <c r="AP156" s="264"/>
      <c r="AQ156" s="264"/>
      <c r="AR156" s="264"/>
      <c r="AS156" s="264"/>
      <c r="AT156" s="264"/>
      <c r="AU156" s="264"/>
      <c r="AV156" s="264"/>
      <c r="AW156" s="264"/>
      <c r="AX156" s="264"/>
      <c r="AY156" s="264"/>
      <c r="AZ156" s="264"/>
      <c r="BA156" s="264"/>
      <c r="BB156" s="264"/>
      <c r="BC156" s="264"/>
      <c r="BD156" s="264"/>
      <c r="BE156" s="264"/>
      <c r="BF156" s="264"/>
      <c r="BG156" s="264"/>
      <c r="BH156" s="264"/>
      <c r="BI156" s="264"/>
      <c r="BJ156" s="264"/>
      <c r="BK156" s="264"/>
      <c r="BL156" s="264"/>
      <c r="BM156" s="264"/>
      <c r="BN156" s="264"/>
      <c r="BO156" s="264"/>
      <c r="BP156" s="264"/>
      <c r="BQ156" s="264"/>
      <c r="BR156" s="264"/>
      <c r="BS156" s="264"/>
      <c r="BT156" s="264"/>
      <c r="BU156" s="264"/>
      <c r="BV156" s="264"/>
      <c r="BW156" s="264"/>
      <c r="BX156" s="264"/>
      <c r="BY156" s="264"/>
      <c r="BZ156" s="264"/>
      <c r="CA156" s="264"/>
      <c r="CB156" s="264"/>
      <c r="CC156" s="264"/>
      <c r="CD156" s="264"/>
      <c r="CE156" s="264"/>
      <c r="CF156" s="264"/>
      <c r="CG156" s="264"/>
      <c r="CH156" s="264"/>
      <c r="CI156" s="264"/>
      <c r="CJ156" s="264"/>
      <c r="CK156" s="264"/>
      <c r="CL156" s="264"/>
      <c r="CM156" s="264"/>
      <c r="CN156" s="264"/>
      <c r="CO156" s="264"/>
      <c r="CP156" s="264"/>
      <c r="CQ156" s="264"/>
      <c r="CR156" s="264"/>
      <c r="CS156" s="264"/>
      <c r="CT156" s="264"/>
      <c r="CU156" s="264"/>
      <c r="CV156" s="264"/>
      <c r="CW156" s="264"/>
      <c r="CX156" s="264"/>
      <c r="CY156" s="264"/>
      <c r="CZ156" s="264"/>
      <c r="DA156" s="264"/>
      <c r="DB156" s="264"/>
      <c r="DC156" s="264"/>
      <c r="DD156" s="264"/>
      <c r="DE156" s="264"/>
      <c r="DF156" s="264"/>
      <c r="DG156" s="264"/>
      <c r="DH156" s="264"/>
      <c r="DI156" s="264"/>
      <c r="DJ156" s="264"/>
      <c r="DK156" s="264"/>
      <c r="DL156" s="264"/>
      <c r="DM156" s="264"/>
      <c r="DN156" s="264"/>
      <c r="DO156" s="264"/>
      <c r="DP156" s="264"/>
      <c r="DQ156" s="264"/>
      <c r="DR156" s="264"/>
      <c r="DS156" s="264"/>
      <c r="DT156" s="264"/>
      <c r="DU156" s="264"/>
      <c r="DV156" s="264"/>
      <c r="DW156" s="264"/>
      <c r="DX156" s="264"/>
      <c r="DY156" s="264"/>
      <c r="DZ156" s="264"/>
      <c r="EA156" s="264"/>
      <c r="EB156" s="264"/>
      <c r="EC156" s="264"/>
      <c r="ED156" s="264"/>
      <c r="EE156" s="264"/>
      <c r="EF156" s="264"/>
      <c r="EG156" s="264"/>
      <c r="EH156" s="264"/>
      <c r="EI156" s="264"/>
      <c r="EJ156" s="264"/>
      <c r="EK156" s="264"/>
      <c r="EL156" s="264"/>
      <c r="EM156" s="264"/>
      <c r="EN156" s="264"/>
      <c r="EO156" s="264"/>
      <c r="EP156" s="264"/>
      <c r="EQ156" s="264"/>
      <c r="ER156" s="264"/>
    </row>
    <row r="157" spans="1:148" ht="15.75">
      <c r="A157" s="708" t="s">
        <v>118</v>
      </c>
      <c r="B157" s="1513">
        <v>43202</v>
      </c>
      <c r="C157" s="90" t="s">
        <v>211</v>
      </c>
      <c r="D157" s="712"/>
      <c r="E157" s="1511">
        <v>44.533333333333331</v>
      </c>
      <c r="F157" s="1512">
        <v>11.466666666666667</v>
      </c>
      <c r="G157" s="1512">
        <v>0</v>
      </c>
      <c r="H157" s="1512">
        <v>464</v>
      </c>
      <c r="I157" s="1512">
        <v>0</v>
      </c>
      <c r="J157" s="1512">
        <v>0</v>
      </c>
      <c r="K157" s="1512">
        <v>0</v>
      </c>
      <c r="L157" s="1512">
        <v>0</v>
      </c>
      <c r="M157" s="1512">
        <v>0</v>
      </c>
      <c r="N157" s="1512">
        <v>0</v>
      </c>
      <c r="O157" s="1512">
        <v>0</v>
      </c>
      <c r="P157" s="1512">
        <v>0</v>
      </c>
      <c r="Q157" s="709">
        <v>0</v>
      </c>
      <c r="R157" s="709">
        <v>0</v>
      </c>
      <c r="S157" s="709">
        <v>0</v>
      </c>
      <c r="T157" s="709">
        <v>0</v>
      </c>
      <c r="U157" s="1492">
        <f t="shared" si="26"/>
        <v>520</v>
      </c>
      <c r="V157" s="470">
        <f>V156+1</f>
        <v>2</v>
      </c>
      <c r="W157" s="264"/>
      <c r="Y157" s="264"/>
      <c r="Z157" s="264"/>
      <c r="AA157" s="264"/>
      <c r="AB157" s="264"/>
      <c r="AC157" s="264"/>
      <c r="AD157" s="264"/>
      <c r="AE157" s="264"/>
      <c r="AF157" s="264"/>
      <c r="AG157" s="264"/>
      <c r="AH157" s="264"/>
      <c r="AI157" s="264"/>
      <c r="AJ157" s="264"/>
      <c r="AK157" s="264"/>
      <c r="AL157" s="264"/>
      <c r="AM157" s="264"/>
      <c r="AN157" s="264"/>
      <c r="AO157" s="264"/>
      <c r="AP157" s="264"/>
      <c r="AQ157" s="264"/>
      <c r="AR157" s="264"/>
      <c r="AS157" s="264"/>
      <c r="AT157" s="264"/>
      <c r="AU157" s="264"/>
      <c r="AV157" s="264"/>
      <c r="AW157" s="264"/>
      <c r="AX157" s="264"/>
      <c r="AY157" s="264"/>
      <c r="AZ157" s="264"/>
      <c r="BA157" s="264"/>
      <c r="BB157" s="264"/>
      <c r="BC157" s="264"/>
      <c r="BD157" s="264"/>
      <c r="BE157" s="264"/>
      <c r="BF157" s="264"/>
      <c r="BG157" s="264"/>
      <c r="BH157" s="264"/>
      <c r="BI157" s="264"/>
      <c r="BJ157" s="264"/>
      <c r="BK157" s="264"/>
      <c r="BL157" s="264"/>
      <c r="BM157" s="264"/>
      <c r="BN157" s="264"/>
      <c r="BO157" s="264"/>
      <c r="BP157" s="264"/>
      <c r="BQ157" s="264"/>
      <c r="BR157" s="264"/>
      <c r="BS157" s="264"/>
      <c r="BT157" s="264"/>
      <c r="BU157" s="264"/>
      <c r="BV157" s="264"/>
      <c r="BW157" s="264"/>
      <c r="BX157" s="264"/>
      <c r="BY157" s="264"/>
      <c r="BZ157" s="264"/>
      <c r="CA157" s="264"/>
      <c r="CB157" s="264"/>
      <c r="CC157" s="264"/>
      <c r="CD157" s="264"/>
      <c r="CE157" s="264"/>
      <c r="CF157" s="264"/>
      <c r="CG157" s="264"/>
      <c r="CH157" s="264"/>
      <c r="CI157" s="264"/>
      <c r="CJ157" s="264"/>
      <c r="CK157" s="264"/>
      <c r="CL157" s="264"/>
      <c r="CM157" s="264"/>
      <c r="CN157" s="264"/>
      <c r="CO157" s="264"/>
      <c r="CP157" s="264"/>
      <c r="CQ157" s="264"/>
      <c r="CR157" s="264"/>
      <c r="CS157" s="264"/>
      <c r="CT157" s="264"/>
      <c r="CU157" s="264"/>
      <c r="CV157" s="264"/>
      <c r="CW157" s="264"/>
      <c r="CX157" s="264"/>
      <c r="CY157" s="264"/>
      <c r="CZ157" s="264"/>
      <c r="DA157" s="264"/>
      <c r="DB157" s="264"/>
      <c r="DC157" s="264"/>
      <c r="DD157" s="264"/>
      <c r="DE157" s="264"/>
      <c r="DF157" s="264"/>
      <c r="DG157" s="264"/>
      <c r="DH157" s="264"/>
      <c r="DI157" s="264"/>
      <c r="DJ157" s="264"/>
      <c r="DK157" s="264"/>
      <c r="DL157" s="264"/>
      <c r="DM157" s="264"/>
      <c r="DN157" s="264"/>
      <c r="DO157" s="264"/>
      <c r="DP157" s="264"/>
      <c r="DQ157" s="264"/>
      <c r="DR157" s="264"/>
      <c r="DS157" s="264"/>
      <c r="DT157" s="264"/>
      <c r="DU157" s="264"/>
      <c r="DV157" s="264"/>
      <c r="DW157" s="264"/>
      <c r="DX157" s="264"/>
      <c r="DY157" s="264"/>
      <c r="DZ157" s="264"/>
      <c r="EA157" s="264"/>
      <c r="EB157" s="264"/>
      <c r="EC157" s="264"/>
      <c r="ED157" s="264"/>
      <c r="EE157" s="264"/>
      <c r="EF157" s="264"/>
      <c r="EG157" s="264"/>
      <c r="EH157" s="264"/>
      <c r="EI157" s="264"/>
      <c r="EJ157" s="264"/>
      <c r="EK157" s="264"/>
      <c r="EL157" s="264"/>
      <c r="EM157" s="264"/>
      <c r="EN157" s="264"/>
      <c r="EO157" s="264"/>
      <c r="EP157" s="264"/>
      <c r="EQ157" s="264"/>
      <c r="ER157" s="264"/>
    </row>
    <row r="158" spans="1:148" ht="15.75">
      <c r="A158" s="90" t="s">
        <v>118</v>
      </c>
      <c r="B158" s="1513">
        <v>43255</v>
      </c>
      <c r="C158" s="90" t="s">
        <v>211</v>
      </c>
      <c r="D158" s="713"/>
      <c r="E158" s="1511">
        <v>2.5333333333333332</v>
      </c>
      <c r="F158" s="1512">
        <v>0.8</v>
      </c>
      <c r="G158" s="1512">
        <v>0.4</v>
      </c>
      <c r="H158" s="1512">
        <v>0</v>
      </c>
      <c r="I158" s="1512">
        <v>0</v>
      </c>
      <c r="J158" s="1512">
        <v>0.93333333333333335</v>
      </c>
      <c r="K158" s="1512">
        <v>0</v>
      </c>
      <c r="L158" s="1512">
        <v>0</v>
      </c>
      <c r="M158" s="1512">
        <v>5.0666666666666664</v>
      </c>
      <c r="N158" s="1512">
        <v>0</v>
      </c>
      <c r="O158" s="1512">
        <v>0</v>
      </c>
      <c r="P158" s="1512">
        <v>0</v>
      </c>
      <c r="Q158" s="709">
        <v>0.26666666666666666</v>
      </c>
      <c r="R158" s="709">
        <v>0</v>
      </c>
      <c r="S158" s="709">
        <v>0</v>
      </c>
      <c r="T158" s="709">
        <v>0</v>
      </c>
      <c r="U158" s="1492">
        <f t="shared" si="26"/>
        <v>10</v>
      </c>
      <c r="V158" s="470">
        <f t="shared" ref="V158:V202" si="27">V157+1</f>
        <v>3</v>
      </c>
      <c r="W158" s="264"/>
      <c r="Y158" s="264"/>
      <c r="Z158" s="264"/>
      <c r="AA158" s="264"/>
      <c r="AB158" s="264"/>
      <c r="AC158" s="264"/>
      <c r="AD158" s="264"/>
      <c r="AE158" s="264"/>
      <c r="AF158" s="264"/>
      <c r="AG158" s="264"/>
      <c r="AH158" s="264"/>
      <c r="AI158" s="264"/>
      <c r="AJ158" s="264"/>
      <c r="AK158" s="264"/>
      <c r="AL158" s="264"/>
      <c r="AM158" s="264"/>
      <c r="AN158" s="264"/>
      <c r="AO158" s="264"/>
      <c r="AP158" s="264"/>
      <c r="AQ158" s="264"/>
      <c r="AR158" s="264"/>
      <c r="AS158" s="264"/>
      <c r="AT158" s="264"/>
      <c r="AU158" s="264"/>
      <c r="AV158" s="264"/>
      <c r="AW158" s="264"/>
      <c r="AX158" s="264"/>
      <c r="AY158" s="264"/>
      <c r="AZ158" s="264"/>
      <c r="BA158" s="264"/>
      <c r="BB158" s="264"/>
      <c r="BC158" s="264"/>
      <c r="BD158" s="264"/>
      <c r="BE158" s="264"/>
      <c r="BF158" s="264"/>
      <c r="BG158" s="264"/>
      <c r="BH158" s="264"/>
      <c r="BI158" s="264"/>
      <c r="BJ158" s="264"/>
      <c r="BK158" s="264"/>
      <c r="BL158" s="264"/>
      <c r="BM158" s="264"/>
      <c r="BN158" s="264"/>
      <c r="BO158" s="264"/>
      <c r="BP158" s="264"/>
      <c r="BQ158" s="264"/>
      <c r="BR158" s="264"/>
      <c r="BS158" s="264"/>
      <c r="BT158" s="264"/>
      <c r="BU158" s="264"/>
      <c r="BV158" s="264"/>
      <c r="BW158" s="264"/>
      <c r="BX158" s="264"/>
      <c r="BY158" s="264"/>
      <c r="BZ158" s="264"/>
      <c r="CA158" s="264"/>
      <c r="CB158" s="264"/>
      <c r="CC158" s="264"/>
      <c r="CD158" s="264"/>
      <c r="CE158" s="264"/>
      <c r="CF158" s="264"/>
      <c r="CG158" s="264"/>
      <c r="CH158" s="264"/>
      <c r="CI158" s="264"/>
      <c r="CJ158" s="264"/>
      <c r="CK158" s="264"/>
      <c r="CL158" s="264"/>
      <c r="CM158" s="264"/>
      <c r="CN158" s="264"/>
      <c r="CO158" s="264"/>
      <c r="CP158" s="264"/>
      <c r="CQ158" s="264"/>
      <c r="CR158" s="264"/>
      <c r="CS158" s="264"/>
      <c r="CT158" s="264"/>
      <c r="CU158" s="264"/>
      <c r="CV158" s="264"/>
      <c r="CW158" s="264"/>
      <c r="CX158" s="264"/>
      <c r="CY158" s="264"/>
      <c r="CZ158" s="264"/>
      <c r="DA158" s="264"/>
      <c r="DB158" s="264"/>
      <c r="DC158" s="264"/>
      <c r="DD158" s="264"/>
      <c r="DE158" s="264"/>
      <c r="DF158" s="264"/>
      <c r="DG158" s="264"/>
      <c r="DH158" s="264"/>
      <c r="DI158" s="264"/>
      <c r="DJ158" s="264"/>
      <c r="DK158" s="264"/>
      <c r="DL158" s="264"/>
      <c r="DM158" s="264"/>
      <c r="DN158" s="264"/>
      <c r="DO158" s="264"/>
      <c r="DP158" s="264"/>
      <c r="DQ158" s="264"/>
      <c r="DR158" s="264"/>
      <c r="DS158" s="264"/>
      <c r="DT158" s="264"/>
      <c r="DU158" s="264"/>
      <c r="DV158" s="264"/>
      <c r="DW158" s="264"/>
      <c r="DX158" s="264"/>
      <c r="DY158" s="264"/>
      <c r="DZ158" s="264"/>
      <c r="EA158" s="264"/>
      <c r="EB158" s="264"/>
      <c r="EC158" s="264"/>
      <c r="ED158" s="264"/>
      <c r="EE158" s="264"/>
      <c r="EF158" s="264"/>
      <c r="EG158" s="264"/>
      <c r="EH158" s="264"/>
      <c r="EI158" s="264"/>
      <c r="EJ158" s="264"/>
      <c r="EK158" s="264"/>
      <c r="EL158" s="264"/>
      <c r="EM158" s="264"/>
      <c r="EN158" s="264"/>
      <c r="EO158" s="264"/>
      <c r="EP158" s="264"/>
      <c r="EQ158" s="264"/>
      <c r="ER158" s="264"/>
    </row>
    <row r="159" spans="1:148" ht="15.75">
      <c r="A159" s="1514" t="s">
        <v>118</v>
      </c>
      <c r="B159" s="1513">
        <v>43464</v>
      </c>
      <c r="C159" s="1514" t="s">
        <v>74</v>
      </c>
      <c r="D159" s="713"/>
      <c r="E159" s="1511">
        <v>7.0666666666666664</v>
      </c>
      <c r="F159" s="1512">
        <v>85.333333333333329</v>
      </c>
      <c r="G159" s="1512">
        <v>6.666666666666667</v>
      </c>
      <c r="H159" s="1512">
        <v>254</v>
      </c>
      <c r="I159" s="1512">
        <v>0</v>
      </c>
      <c r="J159" s="1512">
        <v>0</v>
      </c>
      <c r="K159" s="1512">
        <v>0</v>
      </c>
      <c r="L159" s="1512">
        <v>0.13333333333333333</v>
      </c>
      <c r="M159" s="1512">
        <v>0.26666666666666666</v>
      </c>
      <c r="N159" s="1512">
        <v>0</v>
      </c>
      <c r="O159" s="1512">
        <v>0</v>
      </c>
      <c r="P159" s="1512">
        <v>0</v>
      </c>
      <c r="Q159" s="1512">
        <v>0</v>
      </c>
      <c r="R159" s="1512">
        <v>0</v>
      </c>
      <c r="S159" s="1512">
        <v>0</v>
      </c>
      <c r="T159" s="1512">
        <v>0</v>
      </c>
      <c r="U159" s="1492">
        <f t="shared" si="26"/>
        <v>353.46666666666664</v>
      </c>
      <c r="V159" s="470">
        <f t="shared" si="27"/>
        <v>4</v>
      </c>
      <c r="W159" s="264"/>
      <c r="Y159" s="264"/>
      <c r="Z159" s="264"/>
      <c r="AA159" s="264"/>
      <c r="AB159" s="264"/>
      <c r="AC159" s="264"/>
      <c r="AD159" s="264"/>
      <c r="AE159" s="264"/>
      <c r="AF159" s="264"/>
      <c r="AG159" s="264"/>
      <c r="AH159" s="264"/>
      <c r="AI159" s="264"/>
      <c r="AJ159" s="264"/>
      <c r="AK159" s="264"/>
      <c r="AL159" s="264"/>
      <c r="AM159" s="264"/>
      <c r="AN159" s="264"/>
      <c r="AO159" s="264"/>
      <c r="AP159" s="264"/>
      <c r="AQ159" s="264"/>
      <c r="AR159" s="264"/>
      <c r="AS159" s="264"/>
      <c r="AT159" s="264"/>
      <c r="AU159" s="264"/>
      <c r="AV159" s="264"/>
      <c r="AW159" s="264"/>
      <c r="AX159" s="264"/>
      <c r="AY159" s="264"/>
      <c r="AZ159" s="264"/>
      <c r="BA159" s="264"/>
      <c r="BB159" s="264"/>
      <c r="BC159" s="264"/>
      <c r="BD159" s="264"/>
      <c r="BE159" s="264"/>
      <c r="BF159" s="264"/>
      <c r="BG159" s="264"/>
      <c r="BH159" s="264"/>
      <c r="BI159" s="264"/>
      <c r="BJ159" s="264"/>
      <c r="BK159" s="264"/>
      <c r="BL159" s="264"/>
      <c r="BM159" s="264"/>
      <c r="BN159" s="264"/>
      <c r="BO159" s="264"/>
      <c r="BP159" s="264"/>
      <c r="BQ159" s="264"/>
      <c r="BR159" s="264"/>
      <c r="BS159" s="264"/>
      <c r="BT159" s="264"/>
      <c r="BU159" s="264"/>
      <c r="BV159" s="264"/>
      <c r="BW159" s="264"/>
      <c r="BX159" s="264"/>
      <c r="BY159" s="264"/>
      <c r="BZ159" s="264"/>
      <c r="CA159" s="264"/>
      <c r="CB159" s="264"/>
      <c r="CC159" s="264"/>
      <c r="CD159" s="264"/>
      <c r="CE159" s="264"/>
      <c r="CF159" s="264"/>
      <c r="CG159" s="264"/>
      <c r="CH159" s="264"/>
      <c r="CI159" s="264"/>
      <c r="CJ159" s="264"/>
      <c r="CK159" s="264"/>
      <c r="CL159" s="264"/>
      <c r="CM159" s="264"/>
      <c r="CN159" s="264"/>
      <c r="CO159" s="264"/>
      <c r="CP159" s="264"/>
      <c r="CQ159" s="264"/>
      <c r="CR159" s="264"/>
      <c r="CS159" s="264"/>
      <c r="CT159" s="264"/>
      <c r="CU159" s="264"/>
      <c r="CV159" s="264"/>
      <c r="CW159" s="264"/>
      <c r="CX159" s="264"/>
      <c r="CY159" s="264"/>
      <c r="CZ159" s="264"/>
      <c r="DA159" s="264"/>
      <c r="DB159" s="264"/>
      <c r="DC159" s="264"/>
      <c r="DD159" s="264"/>
      <c r="DE159" s="264"/>
      <c r="DF159" s="264"/>
      <c r="DG159" s="264"/>
      <c r="DH159" s="264"/>
      <c r="DI159" s="264"/>
      <c r="DJ159" s="264"/>
      <c r="DK159" s="264"/>
      <c r="DL159" s="264"/>
      <c r="DM159" s="264"/>
      <c r="DN159" s="264"/>
      <c r="DO159" s="264"/>
      <c r="DP159" s="264"/>
      <c r="DQ159" s="264"/>
      <c r="DR159" s="264"/>
      <c r="DS159" s="264"/>
      <c r="DT159" s="264"/>
      <c r="DU159" s="264"/>
      <c r="DV159" s="264"/>
      <c r="DW159" s="264"/>
      <c r="DX159" s="264"/>
      <c r="DY159" s="264"/>
      <c r="DZ159" s="264"/>
      <c r="EA159" s="264"/>
      <c r="EB159" s="264"/>
      <c r="EC159" s="264"/>
      <c r="ED159" s="264"/>
      <c r="EE159" s="264"/>
      <c r="EF159" s="264"/>
      <c r="EG159" s="264"/>
      <c r="EH159" s="264"/>
      <c r="EI159" s="264"/>
      <c r="EJ159" s="264"/>
      <c r="EK159" s="264"/>
      <c r="EL159" s="264"/>
      <c r="EM159" s="264"/>
      <c r="EN159" s="264"/>
      <c r="EO159" s="264"/>
      <c r="EP159" s="264"/>
      <c r="EQ159" s="264"/>
      <c r="ER159" s="264"/>
    </row>
    <row r="160" spans="1:148" ht="15.75">
      <c r="A160" s="708" t="s">
        <v>89</v>
      </c>
      <c r="B160" s="710">
        <v>43166</v>
      </c>
      <c r="C160" s="90" t="s">
        <v>211</v>
      </c>
      <c r="D160" s="712"/>
      <c r="E160" s="1511">
        <v>3.0666666666666664</v>
      </c>
      <c r="F160" s="1512">
        <v>72</v>
      </c>
      <c r="G160" s="1512">
        <v>0</v>
      </c>
      <c r="H160" s="1512">
        <v>0.53333333333333333</v>
      </c>
      <c r="I160" s="1512">
        <v>0</v>
      </c>
      <c r="J160" s="1512">
        <v>0</v>
      </c>
      <c r="K160" s="1512">
        <v>0</v>
      </c>
      <c r="L160" s="1512">
        <v>0</v>
      </c>
      <c r="M160" s="1512">
        <v>0</v>
      </c>
      <c r="N160" s="1512">
        <v>0</v>
      </c>
      <c r="O160" s="1512">
        <v>0</v>
      </c>
      <c r="P160" s="1512">
        <v>0</v>
      </c>
      <c r="Q160" s="709">
        <v>0</v>
      </c>
      <c r="R160" s="709">
        <v>0</v>
      </c>
      <c r="S160" s="709">
        <v>0</v>
      </c>
      <c r="T160" s="709">
        <v>0</v>
      </c>
      <c r="U160" s="1492">
        <f t="shared" si="26"/>
        <v>75.599999999999994</v>
      </c>
      <c r="V160" s="470">
        <f t="shared" si="27"/>
        <v>5</v>
      </c>
      <c r="W160" s="264"/>
      <c r="Y160" s="264"/>
      <c r="Z160" s="264"/>
      <c r="AA160" s="264"/>
      <c r="AB160" s="264"/>
      <c r="AC160" s="264"/>
      <c r="AD160" s="264"/>
      <c r="AE160" s="264"/>
      <c r="AF160" s="264"/>
      <c r="AG160" s="264"/>
      <c r="AH160" s="264"/>
      <c r="AI160" s="264"/>
      <c r="AJ160" s="264"/>
      <c r="AK160" s="264"/>
      <c r="AL160" s="264"/>
      <c r="AM160" s="264"/>
      <c r="AN160" s="264"/>
      <c r="AO160" s="264"/>
      <c r="AP160" s="264"/>
      <c r="AQ160" s="264"/>
      <c r="AR160" s="264"/>
      <c r="AS160" s="264"/>
      <c r="AT160" s="264"/>
      <c r="AU160" s="264"/>
      <c r="AV160" s="264"/>
      <c r="AW160" s="264"/>
      <c r="AX160" s="264"/>
      <c r="AY160" s="264"/>
      <c r="AZ160" s="264"/>
      <c r="BA160" s="264"/>
      <c r="BB160" s="264"/>
      <c r="BC160" s="264"/>
      <c r="BD160" s="264"/>
      <c r="BE160" s="264"/>
      <c r="BF160" s="264"/>
      <c r="BG160" s="264"/>
      <c r="BH160" s="264"/>
      <c r="BI160" s="264"/>
      <c r="BJ160" s="264"/>
      <c r="BK160" s="264"/>
      <c r="BL160" s="264"/>
      <c r="BM160" s="264"/>
      <c r="BN160" s="264"/>
      <c r="BO160" s="264"/>
      <c r="BP160" s="264"/>
      <c r="BQ160" s="264"/>
      <c r="BR160" s="264"/>
      <c r="BS160" s="264"/>
      <c r="BT160" s="264"/>
      <c r="BU160" s="264"/>
      <c r="BV160" s="264"/>
      <c r="BW160" s="264"/>
      <c r="BX160" s="264"/>
      <c r="BY160" s="264"/>
      <c r="BZ160" s="264"/>
      <c r="CA160" s="264"/>
      <c r="CB160" s="264"/>
      <c r="CC160" s="264"/>
      <c r="CD160" s="264"/>
      <c r="CE160" s="264"/>
      <c r="CF160" s="264"/>
      <c r="CG160" s="264"/>
      <c r="CH160" s="264"/>
      <c r="CI160" s="264"/>
      <c r="CJ160" s="264"/>
      <c r="CK160" s="264"/>
      <c r="CL160" s="264"/>
      <c r="CM160" s="264"/>
      <c r="CN160" s="264"/>
      <c r="CO160" s="264"/>
      <c r="CP160" s="264"/>
      <c r="CQ160" s="264"/>
      <c r="CR160" s="264"/>
      <c r="CS160" s="264"/>
      <c r="CT160" s="264"/>
      <c r="CU160" s="264"/>
      <c r="CV160" s="264"/>
      <c r="CW160" s="264"/>
      <c r="CX160" s="264"/>
      <c r="CY160" s="264"/>
      <c r="CZ160" s="264"/>
      <c r="DA160" s="264"/>
      <c r="DB160" s="264"/>
      <c r="DC160" s="264"/>
      <c r="DD160" s="264"/>
      <c r="DE160" s="264"/>
      <c r="DF160" s="264"/>
      <c r="DG160" s="264"/>
      <c r="DH160" s="264"/>
      <c r="DI160" s="264"/>
      <c r="DJ160" s="264"/>
      <c r="DK160" s="264"/>
      <c r="DL160" s="264"/>
      <c r="DM160" s="264"/>
      <c r="DN160" s="264"/>
      <c r="DO160" s="264"/>
      <c r="DP160" s="264"/>
      <c r="DQ160" s="264"/>
      <c r="DR160" s="264"/>
      <c r="DS160" s="264"/>
      <c r="DT160" s="264"/>
      <c r="DU160" s="264"/>
      <c r="DV160" s="264"/>
      <c r="DW160" s="264"/>
      <c r="DX160" s="264"/>
      <c r="DY160" s="264"/>
      <c r="DZ160" s="264"/>
      <c r="EA160" s="264"/>
      <c r="EB160" s="264"/>
      <c r="EC160" s="264"/>
      <c r="ED160" s="264"/>
      <c r="EE160" s="264"/>
      <c r="EF160" s="264"/>
      <c r="EG160" s="264"/>
      <c r="EH160" s="264"/>
      <c r="EI160" s="264"/>
      <c r="EJ160" s="264"/>
      <c r="EK160" s="264"/>
      <c r="EL160" s="264"/>
      <c r="EM160" s="264"/>
      <c r="EN160" s="264"/>
      <c r="EO160" s="264"/>
      <c r="EP160" s="264"/>
      <c r="EQ160" s="264"/>
      <c r="ER160" s="264"/>
    </row>
    <row r="161" spans="1:148" ht="15.75">
      <c r="A161" s="708" t="s">
        <v>89</v>
      </c>
      <c r="B161" s="710">
        <v>43178</v>
      </c>
      <c r="C161" s="90" t="s">
        <v>211</v>
      </c>
      <c r="D161" s="712"/>
      <c r="E161" s="1511">
        <v>0.93333333333333335</v>
      </c>
      <c r="F161" s="1512">
        <v>0.13333333333333333</v>
      </c>
      <c r="G161" s="1512">
        <v>0</v>
      </c>
      <c r="H161" s="1512">
        <v>0.13333333333333333</v>
      </c>
      <c r="I161" s="1512">
        <v>0</v>
      </c>
      <c r="J161" s="1512">
        <v>0</v>
      </c>
      <c r="K161" s="1512">
        <v>0</v>
      </c>
      <c r="L161" s="1512">
        <v>0</v>
      </c>
      <c r="M161" s="1512">
        <v>0</v>
      </c>
      <c r="N161" s="1512">
        <v>0</v>
      </c>
      <c r="O161" s="1512">
        <v>0</v>
      </c>
      <c r="P161" s="1512">
        <v>0</v>
      </c>
      <c r="Q161" s="709">
        <v>0</v>
      </c>
      <c r="R161" s="709">
        <v>0</v>
      </c>
      <c r="S161" s="709">
        <v>0</v>
      </c>
      <c r="T161" s="709">
        <v>0</v>
      </c>
      <c r="U161" s="1492">
        <f t="shared" si="26"/>
        <v>1.2</v>
      </c>
      <c r="V161" s="470">
        <f t="shared" si="27"/>
        <v>6</v>
      </c>
      <c r="W161" s="264"/>
      <c r="Y161" s="264"/>
      <c r="Z161" s="264"/>
      <c r="AA161" s="264"/>
      <c r="AB161" s="264"/>
      <c r="AC161" s="264"/>
      <c r="AD161" s="264"/>
      <c r="AE161" s="264"/>
      <c r="AF161" s="264"/>
      <c r="AG161" s="264"/>
      <c r="AH161" s="264"/>
      <c r="AI161" s="264"/>
      <c r="AJ161" s="264"/>
      <c r="AK161" s="264"/>
      <c r="AL161" s="264"/>
      <c r="AM161" s="264"/>
      <c r="AN161" s="264"/>
      <c r="AO161" s="264"/>
      <c r="AP161" s="264"/>
      <c r="AQ161" s="264"/>
      <c r="AR161" s="264"/>
      <c r="AS161" s="264"/>
      <c r="AT161" s="264"/>
      <c r="AU161" s="264"/>
      <c r="AV161" s="264"/>
      <c r="AW161" s="264"/>
      <c r="AX161" s="264"/>
      <c r="AY161" s="264"/>
      <c r="AZ161" s="264"/>
      <c r="BA161" s="264"/>
      <c r="BB161" s="264"/>
      <c r="BC161" s="264"/>
      <c r="BD161" s="264"/>
      <c r="BE161" s="264"/>
      <c r="BF161" s="264"/>
      <c r="BG161" s="264"/>
      <c r="BH161" s="264"/>
      <c r="BI161" s="264"/>
      <c r="BJ161" s="264"/>
      <c r="BK161" s="264"/>
      <c r="BL161" s="264"/>
      <c r="BM161" s="264"/>
      <c r="BN161" s="264"/>
      <c r="BO161" s="264"/>
      <c r="BP161" s="264"/>
      <c r="BQ161" s="264"/>
      <c r="BR161" s="264"/>
      <c r="BS161" s="264"/>
      <c r="BT161" s="264"/>
      <c r="BU161" s="264"/>
      <c r="BV161" s="264"/>
      <c r="BW161" s="264"/>
      <c r="BX161" s="264"/>
      <c r="BY161" s="264"/>
      <c r="BZ161" s="264"/>
      <c r="CA161" s="264"/>
      <c r="CB161" s="264"/>
      <c r="CC161" s="264"/>
      <c r="CD161" s="264"/>
      <c r="CE161" s="264"/>
      <c r="CF161" s="264"/>
      <c r="CG161" s="264"/>
      <c r="CH161" s="264"/>
      <c r="CI161" s="264"/>
      <c r="CJ161" s="264"/>
      <c r="CK161" s="264"/>
      <c r="CL161" s="264"/>
      <c r="CM161" s="264"/>
      <c r="CN161" s="264"/>
      <c r="CO161" s="264"/>
      <c r="CP161" s="264"/>
      <c r="CQ161" s="264"/>
      <c r="CR161" s="264"/>
      <c r="CS161" s="264"/>
      <c r="CT161" s="264"/>
      <c r="CU161" s="264"/>
      <c r="CV161" s="264"/>
      <c r="CW161" s="264"/>
      <c r="CX161" s="264"/>
      <c r="CY161" s="264"/>
      <c r="CZ161" s="264"/>
      <c r="DA161" s="264"/>
      <c r="DB161" s="264"/>
      <c r="DC161" s="264"/>
      <c r="DD161" s="264"/>
      <c r="DE161" s="264"/>
      <c r="DF161" s="264"/>
      <c r="DG161" s="264"/>
      <c r="DH161" s="264"/>
      <c r="DI161" s="264"/>
      <c r="DJ161" s="264"/>
      <c r="DK161" s="264"/>
      <c r="DL161" s="264"/>
      <c r="DM161" s="264"/>
      <c r="DN161" s="264"/>
      <c r="DO161" s="264"/>
      <c r="DP161" s="264"/>
      <c r="DQ161" s="264"/>
      <c r="DR161" s="264"/>
      <c r="DS161" s="264"/>
      <c r="DT161" s="264"/>
      <c r="DU161" s="264"/>
      <c r="DV161" s="264"/>
      <c r="DW161" s="264"/>
      <c r="DX161" s="264"/>
      <c r="DY161" s="264"/>
      <c r="DZ161" s="264"/>
      <c r="EA161" s="264"/>
      <c r="EB161" s="264"/>
      <c r="EC161" s="264"/>
      <c r="ED161" s="264"/>
      <c r="EE161" s="264"/>
      <c r="EF161" s="264"/>
      <c r="EG161" s="264"/>
      <c r="EH161" s="264"/>
      <c r="EI161" s="264"/>
      <c r="EJ161" s="264"/>
      <c r="EK161" s="264"/>
      <c r="EL161" s="264"/>
      <c r="EM161" s="264"/>
      <c r="EN161" s="264"/>
      <c r="EO161" s="264"/>
      <c r="EP161" s="264"/>
      <c r="EQ161" s="264"/>
      <c r="ER161" s="264"/>
    </row>
    <row r="162" spans="1:148" ht="15.75">
      <c r="A162" s="90" t="s">
        <v>89</v>
      </c>
      <c r="B162" s="1513">
        <v>43245</v>
      </c>
      <c r="C162" s="90" t="s">
        <v>211</v>
      </c>
      <c r="D162" s="713"/>
      <c r="E162" s="1511">
        <v>7.4666666666666668</v>
      </c>
      <c r="F162" s="1512">
        <v>8.5333333333333332</v>
      </c>
      <c r="G162" s="1512">
        <v>4.1333333333333329</v>
      </c>
      <c r="H162" s="1512">
        <v>0</v>
      </c>
      <c r="I162" s="1512">
        <v>0</v>
      </c>
      <c r="J162" s="1512">
        <v>0</v>
      </c>
      <c r="K162" s="1512">
        <v>0</v>
      </c>
      <c r="L162" s="1512">
        <v>0</v>
      </c>
      <c r="M162" s="1512">
        <v>0</v>
      </c>
      <c r="N162" s="1512">
        <v>0</v>
      </c>
      <c r="O162" s="1512">
        <v>0</v>
      </c>
      <c r="P162" s="1512">
        <v>0</v>
      </c>
      <c r="Q162" s="709">
        <v>0</v>
      </c>
      <c r="R162" s="709">
        <v>0</v>
      </c>
      <c r="S162" s="709">
        <v>0</v>
      </c>
      <c r="T162" s="709">
        <v>0</v>
      </c>
      <c r="U162" s="1492">
        <f t="shared" si="26"/>
        <v>20.133333333333333</v>
      </c>
      <c r="V162" s="470">
        <f t="shared" si="27"/>
        <v>7</v>
      </c>
      <c r="W162" s="264"/>
      <c r="Y162" s="264"/>
      <c r="Z162" s="264"/>
      <c r="AA162" s="264"/>
      <c r="AB162" s="264"/>
      <c r="AC162" s="264"/>
      <c r="AD162" s="264"/>
      <c r="AE162" s="264"/>
      <c r="AF162" s="264"/>
      <c r="AG162" s="264"/>
      <c r="AH162" s="264"/>
      <c r="AI162" s="264"/>
      <c r="AJ162" s="264"/>
      <c r="AK162" s="264"/>
      <c r="AL162" s="264"/>
      <c r="AM162" s="264"/>
      <c r="AN162" s="264"/>
      <c r="AO162" s="264"/>
      <c r="AP162" s="264"/>
      <c r="AQ162" s="264"/>
      <c r="AR162" s="264"/>
      <c r="AS162" s="264"/>
      <c r="AT162" s="264"/>
      <c r="AU162" s="264"/>
      <c r="AV162" s="264"/>
      <c r="AW162" s="264"/>
      <c r="AX162" s="264"/>
      <c r="AY162" s="264"/>
      <c r="AZ162" s="264"/>
      <c r="BA162" s="264"/>
      <c r="BB162" s="264"/>
      <c r="BC162" s="264"/>
      <c r="BD162" s="264"/>
      <c r="BE162" s="264"/>
      <c r="BF162" s="264"/>
      <c r="BG162" s="264"/>
      <c r="BH162" s="264"/>
      <c r="BI162" s="264"/>
      <c r="BJ162" s="264"/>
      <c r="BK162" s="264"/>
      <c r="BL162" s="264"/>
      <c r="BM162" s="264"/>
      <c r="BN162" s="264"/>
      <c r="BO162" s="264"/>
      <c r="BP162" s="264"/>
      <c r="BQ162" s="264"/>
      <c r="BR162" s="264"/>
      <c r="BS162" s="264"/>
      <c r="BT162" s="264"/>
      <c r="BU162" s="264"/>
      <c r="BV162" s="264"/>
      <c r="BW162" s="264"/>
      <c r="BX162" s="264"/>
      <c r="BY162" s="264"/>
      <c r="BZ162" s="264"/>
      <c r="CA162" s="264"/>
      <c r="CB162" s="264"/>
      <c r="CC162" s="264"/>
      <c r="CD162" s="264"/>
      <c r="CE162" s="264"/>
      <c r="CF162" s="264"/>
      <c r="CG162" s="264"/>
      <c r="CH162" s="264"/>
      <c r="CI162" s="264"/>
      <c r="CJ162" s="264"/>
      <c r="CK162" s="264"/>
      <c r="CL162" s="264"/>
      <c r="CM162" s="264"/>
      <c r="CN162" s="264"/>
      <c r="CO162" s="264"/>
      <c r="CP162" s="264"/>
      <c r="CQ162" s="264"/>
      <c r="CR162" s="264"/>
      <c r="CS162" s="264"/>
      <c r="CT162" s="264"/>
      <c r="CU162" s="264"/>
      <c r="CV162" s="264"/>
      <c r="CW162" s="264"/>
      <c r="CX162" s="264"/>
      <c r="CY162" s="264"/>
      <c r="CZ162" s="264"/>
      <c r="DA162" s="264"/>
      <c r="DB162" s="264"/>
      <c r="DC162" s="264"/>
      <c r="DD162" s="264"/>
      <c r="DE162" s="264"/>
      <c r="DF162" s="264"/>
      <c r="DG162" s="264"/>
      <c r="DH162" s="264"/>
      <c r="DI162" s="264"/>
      <c r="DJ162" s="264"/>
      <c r="DK162" s="264"/>
      <c r="DL162" s="264"/>
      <c r="DM162" s="264"/>
      <c r="DN162" s="264"/>
      <c r="DO162" s="264"/>
      <c r="DP162" s="264"/>
      <c r="DQ162" s="264"/>
      <c r="DR162" s="264"/>
      <c r="DS162" s="264"/>
      <c r="DT162" s="264"/>
      <c r="DU162" s="264"/>
      <c r="DV162" s="264"/>
      <c r="DW162" s="264"/>
      <c r="DX162" s="264"/>
      <c r="DY162" s="264"/>
      <c r="DZ162" s="264"/>
      <c r="EA162" s="264"/>
      <c r="EB162" s="264"/>
      <c r="EC162" s="264"/>
      <c r="ED162" s="264"/>
      <c r="EE162" s="264"/>
      <c r="EF162" s="264"/>
      <c r="EG162" s="264"/>
      <c r="EH162" s="264"/>
      <c r="EI162" s="264"/>
      <c r="EJ162" s="264"/>
      <c r="EK162" s="264"/>
      <c r="EL162" s="264"/>
      <c r="EM162" s="264"/>
      <c r="EN162" s="264"/>
      <c r="EO162" s="264"/>
      <c r="EP162" s="264"/>
      <c r="EQ162" s="264"/>
      <c r="ER162" s="264"/>
    </row>
    <row r="163" spans="1:148" ht="15.75">
      <c r="A163" s="1514" t="s">
        <v>89</v>
      </c>
      <c r="B163" s="1513">
        <v>43320</v>
      </c>
      <c r="C163" s="1514" t="s">
        <v>211</v>
      </c>
      <c r="D163" s="384"/>
      <c r="E163" s="1511">
        <v>0.4</v>
      </c>
      <c r="F163" s="1512">
        <v>69.333333333333329</v>
      </c>
      <c r="G163" s="1512">
        <v>10.4</v>
      </c>
      <c r="H163" s="1512">
        <v>0</v>
      </c>
      <c r="I163" s="1512">
        <v>0</v>
      </c>
      <c r="J163" s="1512">
        <v>0.4</v>
      </c>
      <c r="K163" s="1512">
        <v>0</v>
      </c>
      <c r="L163" s="1512">
        <v>1.3333333333333333</v>
      </c>
      <c r="M163" s="1512">
        <v>0</v>
      </c>
      <c r="N163" s="1512">
        <v>1.8666666666666667</v>
      </c>
      <c r="O163" s="1512">
        <v>0</v>
      </c>
      <c r="P163" s="1512">
        <v>0</v>
      </c>
      <c r="Q163" s="1512">
        <v>0</v>
      </c>
      <c r="R163" s="1512">
        <v>0</v>
      </c>
      <c r="S163" s="1512">
        <v>0</v>
      </c>
      <c r="T163" s="1512">
        <v>0</v>
      </c>
      <c r="U163" s="1492">
        <f t="shared" si="26"/>
        <v>83.733333333333334</v>
      </c>
      <c r="V163" s="470">
        <f t="shared" si="27"/>
        <v>8</v>
      </c>
      <c r="W163" s="264"/>
      <c r="Y163" s="264"/>
      <c r="Z163" s="264"/>
      <c r="AA163" s="264"/>
      <c r="AB163" s="264"/>
      <c r="AC163" s="264"/>
      <c r="AD163" s="264"/>
      <c r="AE163" s="264"/>
      <c r="AF163" s="264"/>
      <c r="AG163" s="264"/>
      <c r="AH163" s="264"/>
      <c r="AI163" s="264"/>
      <c r="AJ163" s="264"/>
      <c r="AK163" s="264"/>
      <c r="AL163" s="264"/>
      <c r="AM163" s="264"/>
      <c r="AN163" s="264"/>
      <c r="AO163" s="264"/>
      <c r="AP163" s="264"/>
      <c r="AQ163" s="264"/>
      <c r="AR163" s="264"/>
      <c r="AS163" s="264"/>
      <c r="AT163" s="264"/>
      <c r="AU163" s="264"/>
      <c r="AV163" s="264"/>
      <c r="AW163" s="264"/>
      <c r="AX163" s="264"/>
      <c r="AY163" s="264"/>
      <c r="AZ163" s="264"/>
      <c r="BA163" s="264"/>
      <c r="BB163" s="264"/>
      <c r="BC163" s="264"/>
      <c r="BD163" s="264"/>
      <c r="BE163" s="264"/>
      <c r="BF163" s="264"/>
      <c r="BG163" s="264"/>
      <c r="BH163" s="264"/>
      <c r="BI163" s="264"/>
      <c r="BJ163" s="264"/>
      <c r="BK163" s="264"/>
      <c r="BL163" s="264"/>
      <c r="BM163" s="264"/>
      <c r="BN163" s="264"/>
      <c r="BO163" s="264"/>
      <c r="BP163" s="264"/>
      <c r="BQ163" s="264"/>
      <c r="BR163" s="264"/>
      <c r="BS163" s="264"/>
      <c r="BT163" s="264"/>
      <c r="BU163" s="264"/>
      <c r="BV163" s="264"/>
      <c r="BW163" s="264"/>
      <c r="BX163" s="264"/>
      <c r="BY163" s="264"/>
      <c r="BZ163" s="264"/>
      <c r="CA163" s="264"/>
      <c r="CB163" s="264"/>
      <c r="CC163" s="264"/>
      <c r="CD163" s="264"/>
      <c r="CE163" s="264"/>
      <c r="CF163" s="264"/>
      <c r="CG163" s="264"/>
      <c r="CH163" s="264"/>
      <c r="CI163" s="264"/>
      <c r="CJ163" s="264"/>
      <c r="CK163" s="264"/>
      <c r="CL163" s="264"/>
      <c r="CM163" s="264"/>
      <c r="CN163" s="264"/>
      <c r="CO163" s="264"/>
      <c r="CP163" s="264"/>
      <c r="CQ163" s="264"/>
      <c r="CR163" s="264"/>
      <c r="CS163" s="264"/>
      <c r="CT163" s="264"/>
      <c r="CU163" s="264"/>
      <c r="CV163" s="264"/>
      <c r="CW163" s="264"/>
      <c r="CX163" s="264"/>
      <c r="CY163" s="264"/>
      <c r="CZ163" s="264"/>
      <c r="DA163" s="264"/>
      <c r="DB163" s="264"/>
      <c r="DC163" s="264"/>
      <c r="DD163" s="264"/>
      <c r="DE163" s="264"/>
      <c r="DF163" s="264"/>
      <c r="DG163" s="264"/>
      <c r="DH163" s="264"/>
      <c r="DI163" s="264"/>
      <c r="DJ163" s="264"/>
      <c r="DK163" s="264"/>
      <c r="DL163" s="264"/>
      <c r="DM163" s="264"/>
      <c r="DN163" s="264"/>
      <c r="DO163" s="264"/>
      <c r="DP163" s="264"/>
      <c r="DQ163" s="264"/>
      <c r="DR163" s="264"/>
      <c r="DS163" s="264"/>
      <c r="DT163" s="264"/>
      <c r="DU163" s="264"/>
      <c r="DV163" s="264"/>
      <c r="DW163" s="264"/>
      <c r="DX163" s="264"/>
      <c r="DY163" s="264"/>
      <c r="DZ163" s="264"/>
      <c r="EA163" s="264"/>
      <c r="EB163" s="264"/>
      <c r="EC163" s="264"/>
      <c r="ED163" s="264"/>
      <c r="EE163" s="264"/>
      <c r="EF163" s="264"/>
      <c r="EG163" s="264"/>
      <c r="EH163" s="264"/>
      <c r="EI163" s="264"/>
      <c r="EJ163" s="264"/>
      <c r="EK163" s="264"/>
      <c r="EL163" s="264"/>
      <c r="EM163" s="264"/>
      <c r="EN163" s="264"/>
      <c r="EO163" s="264"/>
      <c r="EP163" s="264"/>
      <c r="EQ163" s="264"/>
      <c r="ER163" s="264"/>
    </row>
    <row r="164" spans="1:148" ht="15.75">
      <c r="A164" s="1514" t="s">
        <v>89</v>
      </c>
      <c r="B164" s="1513">
        <v>43369</v>
      </c>
      <c r="C164" s="1514" t="s">
        <v>211</v>
      </c>
      <c r="D164" s="713"/>
      <c r="E164" s="1511">
        <v>0</v>
      </c>
      <c r="F164" s="1512">
        <v>5.8666666666666663</v>
      </c>
      <c r="G164" s="1512">
        <v>1.0666666666666667</v>
      </c>
      <c r="H164" s="1512">
        <v>0</v>
      </c>
      <c r="I164" s="1512">
        <v>0</v>
      </c>
      <c r="J164" s="1512">
        <v>0</v>
      </c>
      <c r="K164" s="1512">
        <v>0</v>
      </c>
      <c r="L164" s="1512">
        <v>0.93333333333333335</v>
      </c>
      <c r="M164" s="1512">
        <v>0</v>
      </c>
      <c r="N164" s="1512">
        <v>0</v>
      </c>
      <c r="O164" s="1512">
        <v>0</v>
      </c>
      <c r="P164" s="1512">
        <v>0</v>
      </c>
      <c r="Q164" s="1512">
        <v>0</v>
      </c>
      <c r="R164" s="1512">
        <v>0.13333333333333333</v>
      </c>
      <c r="S164" s="1512">
        <v>0</v>
      </c>
      <c r="T164" s="1512">
        <v>0</v>
      </c>
      <c r="U164" s="1492">
        <f t="shared" si="26"/>
        <v>8</v>
      </c>
      <c r="V164" s="470">
        <f t="shared" si="27"/>
        <v>9</v>
      </c>
      <c r="W164" s="264"/>
      <c r="Y164" s="264"/>
      <c r="Z164" s="264"/>
      <c r="AA164" s="264"/>
      <c r="AB164" s="264"/>
      <c r="AC164" s="264"/>
      <c r="AD164" s="264"/>
      <c r="AE164" s="264"/>
      <c r="AF164" s="264"/>
      <c r="AG164" s="264"/>
      <c r="AH164" s="264"/>
      <c r="AI164" s="264"/>
      <c r="AJ164" s="264"/>
      <c r="AK164" s="264"/>
      <c r="AL164" s="264"/>
      <c r="AM164" s="264"/>
      <c r="AN164" s="264"/>
      <c r="AO164" s="264"/>
      <c r="AP164" s="264"/>
      <c r="AQ164" s="264"/>
      <c r="AR164" s="264"/>
      <c r="AS164" s="264"/>
      <c r="AT164" s="264"/>
      <c r="AU164" s="264"/>
      <c r="AV164" s="264"/>
      <c r="AW164" s="264"/>
      <c r="AX164" s="264"/>
      <c r="AY164" s="264"/>
      <c r="AZ164" s="264"/>
      <c r="BA164" s="264"/>
      <c r="BB164" s="264"/>
      <c r="BC164" s="264"/>
      <c r="BD164" s="264"/>
      <c r="BE164" s="264"/>
      <c r="BF164" s="264"/>
      <c r="BG164" s="264"/>
      <c r="BH164" s="264"/>
      <c r="BI164" s="264"/>
      <c r="BJ164" s="264"/>
      <c r="BK164" s="264"/>
      <c r="BL164" s="264"/>
      <c r="BM164" s="264"/>
      <c r="BN164" s="264"/>
      <c r="BO164" s="264"/>
      <c r="BP164" s="264"/>
      <c r="BQ164" s="264"/>
      <c r="BR164" s="264"/>
      <c r="BS164" s="264"/>
      <c r="BT164" s="264"/>
      <c r="BU164" s="264"/>
      <c r="BV164" s="264"/>
      <c r="BW164" s="264"/>
      <c r="BX164" s="264"/>
      <c r="BY164" s="264"/>
      <c r="BZ164" s="264"/>
      <c r="CA164" s="264"/>
      <c r="CB164" s="264"/>
      <c r="CC164" s="264"/>
      <c r="CD164" s="264"/>
      <c r="CE164" s="264"/>
      <c r="CF164" s="264"/>
      <c r="CG164" s="264"/>
      <c r="CH164" s="264"/>
      <c r="CI164" s="264"/>
      <c r="CJ164" s="264"/>
      <c r="CK164" s="264"/>
      <c r="CL164" s="264"/>
      <c r="CM164" s="264"/>
      <c r="CN164" s="264"/>
      <c r="CO164" s="264"/>
      <c r="CP164" s="264"/>
      <c r="CQ164" s="264"/>
      <c r="CR164" s="264"/>
      <c r="CS164" s="264"/>
      <c r="CT164" s="264"/>
      <c r="CU164" s="264"/>
      <c r="CV164" s="264"/>
      <c r="CW164" s="264"/>
      <c r="CX164" s="264"/>
      <c r="CY164" s="264"/>
      <c r="CZ164" s="264"/>
      <c r="DA164" s="264"/>
      <c r="DB164" s="264"/>
      <c r="DC164" s="264"/>
      <c r="DD164" s="264"/>
      <c r="DE164" s="264"/>
      <c r="DF164" s="264"/>
      <c r="DG164" s="264"/>
      <c r="DH164" s="264"/>
      <c r="DI164" s="264"/>
      <c r="DJ164" s="264"/>
      <c r="DK164" s="264"/>
      <c r="DL164" s="264"/>
      <c r="DM164" s="264"/>
      <c r="DN164" s="264"/>
      <c r="DO164" s="264"/>
      <c r="DP164" s="264"/>
      <c r="DQ164" s="264"/>
      <c r="DR164" s="264"/>
      <c r="DS164" s="264"/>
      <c r="DT164" s="264"/>
      <c r="DU164" s="264"/>
      <c r="DV164" s="264"/>
      <c r="DW164" s="264"/>
      <c r="DX164" s="264"/>
      <c r="DY164" s="264"/>
      <c r="DZ164" s="264"/>
      <c r="EA164" s="264"/>
      <c r="EB164" s="264"/>
      <c r="EC164" s="264"/>
      <c r="ED164" s="264"/>
      <c r="EE164" s="264"/>
      <c r="EF164" s="264"/>
      <c r="EG164" s="264"/>
      <c r="EH164" s="264"/>
      <c r="EI164" s="264"/>
      <c r="EJ164" s="264"/>
      <c r="EK164" s="264"/>
      <c r="EL164" s="264"/>
      <c r="EM164" s="264"/>
      <c r="EN164" s="264"/>
      <c r="EO164" s="264"/>
      <c r="EP164" s="264"/>
      <c r="EQ164" s="264"/>
      <c r="ER164" s="264"/>
    </row>
    <row r="165" spans="1:148" ht="15.75">
      <c r="A165" s="708" t="s">
        <v>89</v>
      </c>
      <c r="B165" s="1513">
        <v>43411</v>
      </c>
      <c r="C165" s="90" t="s">
        <v>211</v>
      </c>
      <c r="D165" s="713"/>
      <c r="E165" s="1511">
        <v>0.8</v>
      </c>
      <c r="F165" s="1512">
        <v>2.1333333333333333</v>
      </c>
      <c r="G165" s="1512">
        <v>18.533333333333331</v>
      </c>
      <c r="H165" s="1512">
        <v>0</v>
      </c>
      <c r="I165" s="1512">
        <v>0</v>
      </c>
      <c r="J165" s="1512">
        <v>0</v>
      </c>
      <c r="K165" s="1512">
        <v>0</v>
      </c>
      <c r="L165" s="1512">
        <v>0</v>
      </c>
      <c r="M165" s="1512">
        <v>0</v>
      </c>
      <c r="N165" s="1512">
        <v>0</v>
      </c>
      <c r="O165" s="1512">
        <v>0</v>
      </c>
      <c r="P165" s="1512">
        <v>0</v>
      </c>
      <c r="Q165" s="709">
        <v>0</v>
      </c>
      <c r="R165" s="709">
        <v>0</v>
      </c>
      <c r="S165" s="709">
        <v>0</v>
      </c>
      <c r="T165" s="709">
        <v>0</v>
      </c>
      <c r="U165" s="1492">
        <f t="shared" si="26"/>
        <v>21.466666666666665</v>
      </c>
      <c r="V165" s="470">
        <f t="shared" si="27"/>
        <v>10</v>
      </c>
      <c r="W165" s="264"/>
      <c r="Y165" s="264"/>
      <c r="Z165" s="264"/>
      <c r="AA165" s="264"/>
      <c r="AB165" s="264"/>
      <c r="AC165" s="264"/>
      <c r="AD165" s="264"/>
      <c r="AE165" s="264"/>
      <c r="AF165" s="264"/>
      <c r="AG165" s="264"/>
      <c r="AH165" s="264"/>
      <c r="AI165" s="264"/>
      <c r="AJ165" s="264"/>
      <c r="AK165" s="264"/>
      <c r="AL165" s="264"/>
      <c r="AM165" s="264"/>
      <c r="AN165" s="264"/>
      <c r="AO165" s="264"/>
      <c r="AP165" s="264"/>
      <c r="AQ165" s="264"/>
      <c r="AR165" s="264"/>
      <c r="AS165" s="264"/>
      <c r="AT165" s="264"/>
      <c r="AU165" s="264"/>
      <c r="AV165" s="264"/>
      <c r="AW165" s="264"/>
      <c r="AX165" s="264"/>
      <c r="AY165" s="264"/>
      <c r="AZ165" s="264"/>
      <c r="BA165" s="264"/>
      <c r="BB165" s="264"/>
      <c r="BC165" s="264"/>
      <c r="BD165" s="264"/>
      <c r="BE165" s="264"/>
      <c r="BF165" s="264"/>
      <c r="BG165" s="264"/>
      <c r="BH165" s="264"/>
      <c r="BI165" s="264"/>
      <c r="BJ165" s="264"/>
      <c r="BK165" s="264"/>
      <c r="BL165" s="264"/>
      <c r="BM165" s="264"/>
      <c r="BN165" s="264"/>
      <c r="BO165" s="264"/>
      <c r="BP165" s="264"/>
      <c r="BQ165" s="264"/>
      <c r="BR165" s="264"/>
      <c r="BS165" s="264"/>
      <c r="BT165" s="264"/>
      <c r="BU165" s="264"/>
      <c r="BV165" s="264"/>
      <c r="BW165" s="264"/>
      <c r="BX165" s="264"/>
      <c r="BY165" s="264"/>
      <c r="BZ165" s="264"/>
      <c r="CA165" s="264"/>
      <c r="CB165" s="264"/>
      <c r="CC165" s="264"/>
      <c r="CD165" s="264"/>
      <c r="CE165" s="264"/>
      <c r="CF165" s="264"/>
      <c r="CG165" s="264"/>
      <c r="CH165" s="264"/>
      <c r="CI165" s="264"/>
      <c r="CJ165" s="264"/>
      <c r="CK165" s="264"/>
      <c r="CL165" s="264"/>
      <c r="CM165" s="264"/>
      <c r="CN165" s="264"/>
      <c r="CO165" s="264"/>
      <c r="CP165" s="264"/>
      <c r="CQ165" s="264"/>
      <c r="CR165" s="264"/>
      <c r="CS165" s="264"/>
      <c r="CT165" s="264"/>
      <c r="CU165" s="264"/>
      <c r="CV165" s="264"/>
      <c r="CW165" s="264"/>
      <c r="CX165" s="264"/>
      <c r="CY165" s="264"/>
      <c r="CZ165" s="264"/>
      <c r="DA165" s="264"/>
      <c r="DB165" s="264"/>
      <c r="DC165" s="264"/>
      <c r="DD165" s="264"/>
      <c r="DE165" s="264"/>
      <c r="DF165" s="264"/>
      <c r="DG165" s="264"/>
      <c r="DH165" s="264"/>
      <c r="DI165" s="264"/>
      <c r="DJ165" s="264"/>
      <c r="DK165" s="264"/>
      <c r="DL165" s="264"/>
      <c r="DM165" s="264"/>
      <c r="DN165" s="264"/>
      <c r="DO165" s="264"/>
      <c r="DP165" s="264"/>
      <c r="DQ165" s="264"/>
      <c r="DR165" s="264"/>
      <c r="DS165" s="264"/>
      <c r="DT165" s="264"/>
      <c r="DU165" s="264"/>
      <c r="DV165" s="264"/>
      <c r="DW165" s="264"/>
      <c r="DX165" s="264"/>
      <c r="DY165" s="264"/>
      <c r="DZ165" s="264"/>
      <c r="EA165" s="264"/>
      <c r="EB165" s="264"/>
      <c r="EC165" s="264"/>
      <c r="ED165" s="264"/>
      <c r="EE165" s="264"/>
      <c r="EF165" s="264"/>
      <c r="EG165" s="264"/>
      <c r="EH165" s="264"/>
      <c r="EI165" s="264"/>
      <c r="EJ165" s="264"/>
      <c r="EK165" s="264"/>
      <c r="EL165" s="264"/>
      <c r="EM165" s="264"/>
      <c r="EN165" s="264"/>
      <c r="EO165" s="264"/>
      <c r="EP165" s="264"/>
      <c r="EQ165" s="264"/>
      <c r="ER165" s="264"/>
    </row>
    <row r="166" spans="1:148" ht="15.75">
      <c r="A166" s="1514" t="s">
        <v>89</v>
      </c>
      <c r="B166" s="1513">
        <v>43438</v>
      </c>
      <c r="C166" s="1514" t="s">
        <v>211</v>
      </c>
      <c r="D166" s="713"/>
      <c r="E166" s="1511">
        <v>0.26666666666666666</v>
      </c>
      <c r="F166" s="1512">
        <v>27.333333333333332</v>
      </c>
      <c r="G166" s="1512">
        <v>0.13333333333333333</v>
      </c>
      <c r="H166" s="1512">
        <v>0.66666666666666663</v>
      </c>
      <c r="I166" s="1512">
        <v>0</v>
      </c>
      <c r="J166" s="1512">
        <v>0</v>
      </c>
      <c r="K166" s="1512">
        <v>0</v>
      </c>
      <c r="L166" s="1512">
        <v>0</v>
      </c>
      <c r="M166" s="1512">
        <v>0</v>
      </c>
      <c r="N166" s="1512">
        <v>0</v>
      </c>
      <c r="O166" s="1512">
        <v>0</v>
      </c>
      <c r="P166" s="1512">
        <v>0</v>
      </c>
      <c r="Q166" s="1512">
        <v>0</v>
      </c>
      <c r="R166" s="1512">
        <v>0</v>
      </c>
      <c r="S166" s="1512">
        <v>0</v>
      </c>
      <c r="T166" s="1512">
        <v>0</v>
      </c>
      <c r="U166" s="1492">
        <f t="shared" si="26"/>
        <v>28.4</v>
      </c>
      <c r="V166" s="470">
        <f t="shared" si="27"/>
        <v>11</v>
      </c>
      <c r="W166" s="264"/>
      <c r="Y166" s="264"/>
      <c r="Z166" s="264"/>
      <c r="AA166" s="264"/>
      <c r="AB166" s="264"/>
      <c r="AC166" s="264"/>
      <c r="AD166" s="264"/>
      <c r="AE166" s="264"/>
      <c r="AF166" s="264"/>
      <c r="AG166" s="264"/>
      <c r="AH166" s="264"/>
      <c r="AI166" s="264"/>
      <c r="AJ166" s="264"/>
      <c r="AK166" s="264"/>
      <c r="AL166" s="264"/>
      <c r="AM166" s="264"/>
      <c r="AN166" s="264"/>
      <c r="AO166" s="264"/>
      <c r="AP166" s="264"/>
      <c r="AQ166" s="264"/>
      <c r="AR166" s="264"/>
      <c r="AS166" s="264"/>
      <c r="AT166" s="264"/>
      <c r="AU166" s="264"/>
      <c r="AV166" s="264"/>
      <c r="AW166" s="264"/>
      <c r="AX166" s="264"/>
      <c r="AY166" s="264"/>
      <c r="AZ166" s="264"/>
      <c r="BA166" s="264"/>
      <c r="BB166" s="264"/>
      <c r="BC166" s="264"/>
      <c r="BD166" s="264"/>
      <c r="BE166" s="264"/>
      <c r="BF166" s="264"/>
      <c r="BG166" s="264"/>
      <c r="BH166" s="264"/>
      <c r="BI166" s="264"/>
      <c r="BJ166" s="264"/>
      <c r="BK166" s="264"/>
      <c r="BL166" s="264"/>
      <c r="BM166" s="264"/>
      <c r="BN166" s="264"/>
      <c r="BO166" s="264"/>
      <c r="BP166" s="264"/>
      <c r="BQ166" s="264"/>
      <c r="BR166" s="264"/>
      <c r="BS166" s="264"/>
      <c r="BT166" s="264"/>
      <c r="BU166" s="264"/>
      <c r="BV166" s="264"/>
      <c r="BW166" s="264"/>
      <c r="BX166" s="264"/>
      <c r="BY166" s="264"/>
      <c r="BZ166" s="264"/>
      <c r="CA166" s="264"/>
      <c r="CB166" s="264"/>
      <c r="CC166" s="264"/>
      <c r="CD166" s="264"/>
      <c r="CE166" s="264"/>
      <c r="CF166" s="264"/>
      <c r="CG166" s="264"/>
      <c r="CH166" s="264"/>
      <c r="CI166" s="264"/>
      <c r="CJ166" s="264"/>
      <c r="CK166" s="264"/>
      <c r="CL166" s="264"/>
      <c r="CM166" s="264"/>
      <c r="CN166" s="264"/>
      <c r="CO166" s="264"/>
      <c r="CP166" s="264"/>
      <c r="CQ166" s="264"/>
      <c r="CR166" s="264"/>
      <c r="CS166" s="264"/>
      <c r="CT166" s="264"/>
      <c r="CU166" s="264"/>
      <c r="CV166" s="264"/>
      <c r="CW166" s="264"/>
      <c r="CX166" s="264"/>
      <c r="CY166" s="264"/>
      <c r="CZ166" s="264"/>
      <c r="DA166" s="264"/>
      <c r="DB166" s="264"/>
      <c r="DC166" s="264"/>
      <c r="DD166" s="264"/>
      <c r="DE166" s="264"/>
      <c r="DF166" s="264"/>
      <c r="DG166" s="264"/>
      <c r="DH166" s="264"/>
      <c r="DI166" s="264"/>
      <c r="DJ166" s="264"/>
      <c r="DK166" s="264"/>
      <c r="DL166" s="264"/>
      <c r="DM166" s="264"/>
      <c r="DN166" s="264"/>
      <c r="DO166" s="264"/>
      <c r="DP166" s="264"/>
      <c r="DQ166" s="264"/>
      <c r="DR166" s="264"/>
      <c r="DS166" s="264"/>
      <c r="DT166" s="264"/>
      <c r="DU166" s="264"/>
      <c r="DV166" s="264"/>
      <c r="DW166" s="264"/>
      <c r="DX166" s="264"/>
      <c r="DY166" s="264"/>
      <c r="DZ166" s="264"/>
      <c r="EA166" s="264"/>
      <c r="EB166" s="264"/>
      <c r="EC166" s="264"/>
      <c r="ED166" s="264"/>
      <c r="EE166" s="264"/>
      <c r="EF166" s="264"/>
      <c r="EG166" s="264"/>
      <c r="EH166" s="264"/>
      <c r="EI166" s="264"/>
      <c r="EJ166" s="264"/>
      <c r="EK166" s="264"/>
      <c r="EL166" s="264"/>
      <c r="EM166" s="264"/>
      <c r="EN166" s="264"/>
      <c r="EO166" s="264"/>
      <c r="EP166" s="264"/>
      <c r="EQ166" s="264"/>
      <c r="ER166" s="264"/>
    </row>
    <row r="167" spans="1:148" ht="15.75">
      <c r="A167" s="708" t="s">
        <v>92</v>
      </c>
      <c r="B167" s="710">
        <v>43166</v>
      </c>
      <c r="C167" s="90" t="s">
        <v>211</v>
      </c>
      <c r="D167" s="385"/>
      <c r="E167" s="1511">
        <v>0.13333333333333333</v>
      </c>
      <c r="F167" s="1512">
        <v>104.93333333333334</v>
      </c>
      <c r="G167" s="1512">
        <v>0.26666666666666666</v>
      </c>
      <c r="H167" s="1512">
        <v>0</v>
      </c>
      <c r="I167" s="1512">
        <v>0</v>
      </c>
      <c r="J167" s="1512">
        <v>0</v>
      </c>
      <c r="K167" s="1512">
        <v>0</v>
      </c>
      <c r="L167" s="1512">
        <v>0</v>
      </c>
      <c r="M167" s="1512">
        <v>0</v>
      </c>
      <c r="N167" s="1512">
        <v>0</v>
      </c>
      <c r="O167" s="1512">
        <v>0</v>
      </c>
      <c r="P167" s="1512">
        <v>0</v>
      </c>
      <c r="Q167" s="709">
        <v>0</v>
      </c>
      <c r="R167" s="709">
        <v>0</v>
      </c>
      <c r="S167" s="709">
        <v>0</v>
      </c>
      <c r="T167" s="709">
        <v>0</v>
      </c>
      <c r="U167" s="1492">
        <f t="shared" si="26"/>
        <v>105.33333333333334</v>
      </c>
      <c r="V167" s="470">
        <f t="shared" si="27"/>
        <v>12</v>
      </c>
      <c r="W167" s="264"/>
      <c r="Y167" s="264"/>
      <c r="Z167" s="264"/>
      <c r="AA167" s="264"/>
      <c r="AB167" s="264"/>
      <c r="AC167" s="264"/>
      <c r="AD167" s="264"/>
      <c r="AE167" s="264"/>
      <c r="AF167" s="264"/>
      <c r="AG167" s="264"/>
      <c r="AH167" s="264"/>
      <c r="AI167" s="264"/>
      <c r="AJ167" s="264"/>
      <c r="AK167" s="264"/>
      <c r="AL167" s="264"/>
      <c r="AM167" s="264"/>
      <c r="AN167" s="264"/>
      <c r="AO167" s="264"/>
      <c r="AP167" s="264"/>
      <c r="AQ167" s="264"/>
      <c r="AR167" s="264"/>
      <c r="AS167" s="264"/>
      <c r="AT167" s="264"/>
      <c r="AU167" s="264"/>
      <c r="AV167" s="264"/>
      <c r="AW167" s="264"/>
      <c r="AX167" s="264"/>
      <c r="AY167" s="264"/>
      <c r="AZ167" s="264"/>
      <c r="BA167" s="264"/>
      <c r="BB167" s="264"/>
      <c r="BC167" s="264"/>
      <c r="BD167" s="264"/>
      <c r="BE167" s="264"/>
      <c r="BF167" s="264"/>
      <c r="BG167" s="264"/>
      <c r="BH167" s="264"/>
      <c r="BI167" s="264"/>
      <c r="BJ167" s="264"/>
      <c r="BK167" s="264"/>
      <c r="BL167" s="264"/>
      <c r="BM167" s="264"/>
      <c r="BN167" s="264"/>
      <c r="BO167" s="264"/>
      <c r="BP167" s="264"/>
      <c r="BQ167" s="264"/>
      <c r="BR167" s="264"/>
      <c r="BS167" s="264"/>
      <c r="BT167" s="264"/>
      <c r="BU167" s="264"/>
      <c r="BV167" s="264"/>
      <c r="BW167" s="264"/>
      <c r="BX167" s="264"/>
      <c r="BY167" s="264"/>
      <c r="BZ167" s="264"/>
      <c r="CA167" s="264"/>
      <c r="CB167" s="264"/>
      <c r="CC167" s="264"/>
      <c r="CD167" s="264"/>
      <c r="CE167" s="264"/>
      <c r="CF167" s="264"/>
      <c r="CG167" s="264"/>
      <c r="CH167" s="264"/>
      <c r="CI167" s="264"/>
      <c r="CJ167" s="264"/>
      <c r="CK167" s="264"/>
      <c r="CL167" s="264"/>
      <c r="CM167" s="264"/>
      <c r="CN167" s="264"/>
      <c r="CO167" s="264"/>
      <c r="CP167" s="264"/>
      <c r="CQ167" s="264"/>
      <c r="CR167" s="264"/>
      <c r="CS167" s="264"/>
      <c r="CT167" s="264"/>
      <c r="CU167" s="264"/>
      <c r="CV167" s="264"/>
      <c r="CW167" s="264"/>
      <c r="CX167" s="264"/>
      <c r="CY167" s="264"/>
      <c r="CZ167" s="264"/>
      <c r="DA167" s="264"/>
      <c r="DB167" s="264"/>
      <c r="DC167" s="264"/>
      <c r="DD167" s="264"/>
      <c r="DE167" s="264"/>
      <c r="DF167" s="264"/>
      <c r="DG167" s="264"/>
      <c r="DH167" s="264"/>
      <c r="DI167" s="264"/>
      <c r="DJ167" s="264"/>
      <c r="DK167" s="264"/>
      <c r="DL167" s="264"/>
      <c r="DM167" s="264"/>
      <c r="DN167" s="264"/>
      <c r="DO167" s="264"/>
      <c r="DP167" s="264"/>
      <c r="DQ167" s="264"/>
      <c r="DR167" s="264"/>
      <c r="DS167" s="264"/>
      <c r="DT167" s="264"/>
      <c r="DU167" s="264"/>
      <c r="DV167" s="264"/>
      <c r="DW167" s="264"/>
      <c r="DX167" s="264"/>
      <c r="DY167" s="264"/>
      <c r="DZ167" s="264"/>
      <c r="EA167" s="264"/>
      <c r="EB167" s="264"/>
      <c r="EC167" s="264"/>
      <c r="ED167" s="264"/>
      <c r="EE167" s="264"/>
      <c r="EF167" s="264"/>
      <c r="EG167" s="264"/>
      <c r="EH167" s="264"/>
      <c r="EI167" s="264"/>
      <c r="EJ167" s="264"/>
      <c r="EK167" s="264"/>
      <c r="EL167" s="264"/>
      <c r="EM167" s="264"/>
      <c r="EN167" s="264"/>
      <c r="EO167" s="264"/>
      <c r="EP167" s="264"/>
      <c r="EQ167" s="264"/>
      <c r="ER167" s="264"/>
    </row>
    <row r="168" spans="1:148" ht="15.75">
      <c r="A168" s="708" t="s">
        <v>92</v>
      </c>
      <c r="B168" s="1513">
        <v>43217</v>
      </c>
      <c r="C168" s="90" t="s">
        <v>211</v>
      </c>
      <c r="D168" s="712"/>
      <c r="E168" s="1511">
        <v>1.6</v>
      </c>
      <c r="F168" s="1512">
        <v>6.666666666666667</v>
      </c>
      <c r="G168" s="1512">
        <v>0.8</v>
      </c>
      <c r="H168" s="1512">
        <v>0</v>
      </c>
      <c r="I168" s="1512">
        <v>0</v>
      </c>
      <c r="J168" s="1512">
        <v>0</v>
      </c>
      <c r="K168" s="1512">
        <v>0</v>
      </c>
      <c r="L168" s="1512">
        <v>0</v>
      </c>
      <c r="M168" s="1512">
        <v>0</v>
      </c>
      <c r="N168" s="1512">
        <v>0</v>
      </c>
      <c r="O168" s="1512">
        <v>0</v>
      </c>
      <c r="P168" s="1512">
        <v>0</v>
      </c>
      <c r="Q168" s="709">
        <v>0</v>
      </c>
      <c r="R168" s="709">
        <v>0</v>
      </c>
      <c r="S168" s="709">
        <v>0</v>
      </c>
      <c r="T168" s="709">
        <v>0</v>
      </c>
      <c r="U168" s="1492">
        <f t="shared" si="26"/>
        <v>9.0666666666666682</v>
      </c>
      <c r="V168" s="470">
        <f t="shared" si="27"/>
        <v>13</v>
      </c>
      <c r="W168" s="264"/>
      <c r="Y168" s="264"/>
      <c r="Z168" s="264"/>
      <c r="AA168" s="264"/>
      <c r="AB168" s="264"/>
      <c r="AC168" s="264"/>
      <c r="AD168" s="264"/>
      <c r="AE168" s="264"/>
      <c r="AF168" s="264"/>
      <c r="AG168" s="264"/>
      <c r="AH168" s="264"/>
      <c r="AI168" s="264"/>
      <c r="AJ168" s="264"/>
      <c r="AK168" s="264"/>
      <c r="AL168" s="264"/>
      <c r="AM168" s="264"/>
      <c r="AN168" s="264"/>
      <c r="AO168" s="264"/>
      <c r="AP168" s="264"/>
      <c r="AQ168" s="264"/>
      <c r="AR168" s="264"/>
      <c r="AS168" s="264"/>
      <c r="AT168" s="264"/>
      <c r="AU168" s="264"/>
      <c r="AV168" s="264"/>
      <c r="AW168" s="264"/>
      <c r="AX168" s="264"/>
      <c r="AY168" s="264"/>
      <c r="AZ168" s="264"/>
      <c r="BA168" s="264"/>
      <c r="BB168" s="264"/>
      <c r="BC168" s="264"/>
      <c r="BD168" s="264"/>
      <c r="BE168" s="264"/>
      <c r="BF168" s="264"/>
      <c r="BG168" s="264"/>
      <c r="BH168" s="264"/>
      <c r="BI168" s="264"/>
      <c r="BJ168" s="264"/>
      <c r="BK168" s="264"/>
      <c r="BL168" s="264"/>
      <c r="BM168" s="264"/>
      <c r="BN168" s="264"/>
      <c r="BO168" s="264"/>
      <c r="BP168" s="264"/>
      <c r="BQ168" s="264"/>
      <c r="BR168" s="264"/>
      <c r="BS168" s="264"/>
      <c r="BT168" s="264"/>
      <c r="BU168" s="264"/>
      <c r="BV168" s="264"/>
      <c r="BW168" s="264"/>
      <c r="BX168" s="264"/>
      <c r="BY168" s="264"/>
      <c r="BZ168" s="264"/>
      <c r="CA168" s="264"/>
      <c r="CB168" s="264"/>
      <c r="CC168" s="264"/>
      <c r="CD168" s="264"/>
      <c r="CE168" s="264"/>
      <c r="CF168" s="264"/>
      <c r="CG168" s="264"/>
      <c r="CH168" s="264"/>
      <c r="CI168" s="264"/>
      <c r="CJ168" s="264"/>
      <c r="CK168" s="264"/>
      <c r="CL168" s="264"/>
      <c r="CM168" s="264"/>
      <c r="CN168" s="264"/>
      <c r="CO168" s="264"/>
      <c r="CP168" s="264"/>
      <c r="CQ168" s="264"/>
      <c r="CR168" s="264"/>
      <c r="CS168" s="264"/>
      <c r="CT168" s="264"/>
      <c r="CU168" s="264"/>
      <c r="CV168" s="264"/>
      <c r="CW168" s="264"/>
      <c r="CX168" s="264"/>
      <c r="CY168" s="264"/>
      <c r="CZ168" s="264"/>
      <c r="DA168" s="264"/>
      <c r="DB168" s="264"/>
      <c r="DC168" s="264"/>
      <c r="DD168" s="264"/>
      <c r="DE168" s="264"/>
      <c r="DF168" s="264"/>
      <c r="DG168" s="264"/>
      <c r="DH168" s="264"/>
      <c r="DI168" s="264"/>
      <c r="DJ168" s="264"/>
      <c r="DK168" s="264"/>
      <c r="DL168" s="264"/>
      <c r="DM168" s="264"/>
      <c r="DN168" s="264"/>
      <c r="DO168" s="264"/>
      <c r="DP168" s="264"/>
      <c r="DQ168" s="264"/>
      <c r="DR168" s="264"/>
      <c r="DS168" s="264"/>
      <c r="DT168" s="264"/>
      <c r="DU168" s="264"/>
      <c r="DV168" s="264"/>
      <c r="DW168" s="264"/>
      <c r="DX168" s="264"/>
      <c r="DY168" s="264"/>
      <c r="DZ168" s="264"/>
      <c r="EA168" s="264"/>
      <c r="EB168" s="264"/>
      <c r="EC168" s="264"/>
      <c r="ED168" s="264"/>
      <c r="EE168" s="264"/>
      <c r="EF168" s="264"/>
      <c r="EG168" s="264"/>
      <c r="EH168" s="264"/>
      <c r="EI168" s="264"/>
      <c r="EJ168" s="264"/>
      <c r="EK168" s="264"/>
      <c r="EL168" s="264"/>
      <c r="EM168" s="264"/>
      <c r="EN168" s="264"/>
      <c r="EO168" s="264"/>
      <c r="EP168" s="264"/>
      <c r="EQ168" s="264"/>
      <c r="ER168" s="264"/>
    </row>
    <row r="169" spans="1:148" ht="15.75">
      <c r="A169" s="708" t="s">
        <v>92</v>
      </c>
      <c r="B169" s="1513">
        <v>43231</v>
      </c>
      <c r="C169" s="90" t="s">
        <v>211</v>
      </c>
      <c r="D169" s="712"/>
      <c r="E169" s="1511">
        <v>2.5333333333333332</v>
      </c>
      <c r="F169" s="1512">
        <v>20</v>
      </c>
      <c r="G169" s="1512">
        <v>1.6</v>
      </c>
      <c r="H169" s="1512">
        <v>0</v>
      </c>
      <c r="I169" s="1512">
        <v>0</v>
      </c>
      <c r="J169" s="1512">
        <v>0</v>
      </c>
      <c r="K169" s="1512">
        <v>0.13333333333333333</v>
      </c>
      <c r="L169" s="1512">
        <v>0</v>
      </c>
      <c r="M169" s="1512">
        <v>0</v>
      </c>
      <c r="N169" s="1512">
        <v>0</v>
      </c>
      <c r="O169" s="1512">
        <v>0</v>
      </c>
      <c r="P169" s="1512">
        <v>0</v>
      </c>
      <c r="Q169" s="709">
        <v>0</v>
      </c>
      <c r="R169" s="709">
        <v>0</v>
      </c>
      <c r="S169" s="709">
        <v>0</v>
      </c>
      <c r="T169" s="709">
        <v>0</v>
      </c>
      <c r="U169" s="1492">
        <f t="shared" si="26"/>
        <v>24.266666666666666</v>
      </c>
      <c r="V169" s="470">
        <f t="shared" si="27"/>
        <v>14</v>
      </c>
      <c r="W169" s="264"/>
      <c r="Y169" s="264"/>
      <c r="Z169" s="264"/>
      <c r="AA169" s="264"/>
      <c r="AB169" s="264"/>
      <c r="AC169" s="264"/>
      <c r="AD169" s="264"/>
      <c r="AE169" s="264"/>
      <c r="AF169" s="264"/>
      <c r="AG169" s="264"/>
      <c r="AH169" s="264"/>
      <c r="AI169" s="264"/>
      <c r="AJ169" s="264"/>
      <c r="AK169" s="264"/>
      <c r="AL169" s="264"/>
      <c r="AM169" s="264"/>
      <c r="AN169" s="264"/>
      <c r="AO169" s="264"/>
      <c r="AP169" s="264"/>
      <c r="AQ169" s="264"/>
      <c r="AR169" s="264"/>
      <c r="AS169" s="264"/>
      <c r="AT169" s="264"/>
      <c r="AU169" s="264"/>
      <c r="AV169" s="264"/>
      <c r="AW169" s="264"/>
      <c r="AX169" s="264"/>
      <c r="AY169" s="264"/>
      <c r="AZ169" s="264"/>
      <c r="BA169" s="264"/>
      <c r="BB169" s="264"/>
      <c r="BC169" s="264"/>
      <c r="BD169" s="264"/>
      <c r="BE169" s="264"/>
      <c r="BF169" s="264"/>
      <c r="BG169" s="264"/>
      <c r="BH169" s="264"/>
      <c r="BI169" s="264"/>
      <c r="BJ169" s="264"/>
      <c r="BK169" s="264"/>
      <c r="BL169" s="264"/>
      <c r="BM169" s="264"/>
      <c r="BN169" s="264"/>
      <c r="BO169" s="264"/>
      <c r="BP169" s="264"/>
      <c r="BQ169" s="264"/>
      <c r="BR169" s="264"/>
      <c r="BS169" s="264"/>
      <c r="BT169" s="264"/>
      <c r="BU169" s="264"/>
      <c r="BV169" s="264"/>
      <c r="BW169" s="264"/>
      <c r="BX169" s="264"/>
      <c r="BY169" s="264"/>
      <c r="BZ169" s="264"/>
      <c r="CA169" s="264"/>
      <c r="CB169" s="264"/>
      <c r="CC169" s="264"/>
      <c r="CD169" s="264"/>
      <c r="CE169" s="264"/>
      <c r="CF169" s="264"/>
      <c r="CG169" s="264"/>
      <c r="CH169" s="264"/>
      <c r="CI169" s="264"/>
      <c r="CJ169" s="264"/>
      <c r="CK169" s="264"/>
      <c r="CL169" s="264"/>
      <c r="CM169" s="264"/>
      <c r="CN169" s="264"/>
      <c r="CO169" s="264"/>
      <c r="CP169" s="264"/>
      <c r="CQ169" s="264"/>
      <c r="CR169" s="264"/>
      <c r="CS169" s="264"/>
      <c r="CT169" s="264"/>
      <c r="CU169" s="264"/>
      <c r="CV169" s="264"/>
      <c r="CW169" s="264"/>
      <c r="CX169" s="264"/>
      <c r="CY169" s="264"/>
      <c r="CZ169" s="264"/>
      <c r="DA169" s="264"/>
      <c r="DB169" s="264"/>
      <c r="DC169" s="264"/>
      <c r="DD169" s="264"/>
      <c r="DE169" s="264"/>
      <c r="DF169" s="264"/>
      <c r="DG169" s="264"/>
      <c r="DH169" s="264"/>
      <c r="DI169" s="264"/>
      <c r="DJ169" s="264"/>
      <c r="DK169" s="264"/>
      <c r="DL169" s="264"/>
      <c r="DM169" s="264"/>
      <c r="DN169" s="264"/>
      <c r="DO169" s="264"/>
      <c r="DP169" s="264"/>
      <c r="DQ169" s="264"/>
      <c r="DR169" s="264"/>
      <c r="DS169" s="264"/>
      <c r="DT169" s="264"/>
      <c r="DU169" s="264"/>
      <c r="DV169" s="264"/>
      <c r="DW169" s="264"/>
      <c r="DX169" s="264"/>
      <c r="DY169" s="264"/>
      <c r="DZ169" s="264"/>
      <c r="EA169" s="264"/>
      <c r="EB169" s="264"/>
      <c r="EC169" s="264"/>
      <c r="ED169" s="264"/>
      <c r="EE169" s="264"/>
      <c r="EF169" s="264"/>
      <c r="EG169" s="264"/>
      <c r="EH169" s="264"/>
      <c r="EI169" s="264"/>
      <c r="EJ169" s="264"/>
      <c r="EK169" s="264"/>
      <c r="EL169" s="264"/>
      <c r="EM169" s="264"/>
      <c r="EN169" s="264"/>
      <c r="EO169" s="264"/>
      <c r="EP169" s="264"/>
      <c r="EQ169" s="264"/>
      <c r="ER169" s="264"/>
    </row>
    <row r="170" spans="1:148" ht="15.75">
      <c r="A170" s="90" t="s">
        <v>92</v>
      </c>
      <c r="B170" s="1513">
        <v>43245</v>
      </c>
      <c r="C170" s="90" t="s">
        <v>211</v>
      </c>
      <c r="D170" s="713"/>
      <c r="E170" s="1511">
        <v>13.866666666666667</v>
      </c>
      <c r="F170" s="1512">
        <v>6.1333333333333329</v>
      </c>
      <c r="G170" s="1512">
        <v>0.93333333333333335</v>
      </c>
      <c r="H170" s="1512">
        <v>0</v>
      </c>
      <c r="I170" s="1512">
        <v>0</v>
      </c>
      <c r="J170" s="1512">
        <v>0</v>
      </c>
      <c r="K170" s="1512">
        <v>0</v>
      </c>
      <c r="L170" s="1512">
        <v>0</v>
      </c>
      <c r="M170" s="1512">
        <v>0</v>
      </c>
      <c r="N170" s="1512">
        <v>0</v>
      </c>
      <c r="O170" s="1512">
        <v>0</v>
      </c>
      <c r="P170" s="1512">
        <v>0</v>
      </c>
      <c r="Q170" s="709">
        <v>0</v>
      </c>
      <c r="R170" s="709">
        <v>0</v>
      </c>
      <c r="S170" s="709">
        <v>0</v>
      </c>
      <c r="T170" s="709">
        <v>0</v>
      </c>
      <c r="U170" s="1492">
        <f t="shared" si="26"/>
        <v>20.933333333333334</v>
      </c>
      <c r="V170" s="470">
        <f t="shared" si="27"/>
        <v>15</v>
      </c>
      <c r="W170" s="264"/>
      <c r="Y170" s="264"/>
      <c r="Z170" s="264"/>
      <c r="AA170" s="264"/>
      <c r="AB170" s="264"/>
      <c r="AC170" s="264"/>
      <c r="AD170" s="264"/>
      <c r="AE170" s="264"/>
      <c r="AF170" s="264"/>
      <c r="AG170" s="264"/>
      <c r="AH170" s="264"/>
      <c r="AI170" s="264"/>
      <c r="AJ170" s="264"/>
      <c r="AK170" s="264"/>
      <c r="AL170" s="264"/>
      <c r="AM170" s="264"/>
      <c r="AN170" s="264"/>
      <c r="AO170" s="264"/>
      <c r="AP170" s="264"/>
      <c r="AQ170" s="264"/>
      <c r="AR170" s="264"/>
      <c r="AS170" s="264"/>
      <c r="AT170" s="264"/>
      <c r="AU170" s="264"/>
      <c r="AV170" s="264"/>
      <c r="AW170" s="264"/>
      <c r="AX170" s="264"/>
      <c r="AY170" s="264"/>
      <c r="AZ170" s="264"/>
      <c r="BA170" s="264"/>
      <c r="BB170" s="264"/>
      <c r="BC170" s="264"/>
      <c r="BD170" s="264"/>
      <c r="BE170" s="264"/>
      <c r="BF170" s="264"/>
      <c r="BG170" s="264"/>
      <c r="BH170" s="264"/>
      <c r="BI170" s="264"/>
      <c r="BJ170" s="264"/>
      <c r="BK170" s="264"/>
      <c r="BL170" s="264"/>
      <c r="BM170" s="264"/>
      <c r="BN170" s="264"/>
      <c r="BO170" s="264"/>
      <c r="BP170" s="264"/>
      <c r="BQ170" s="264"/>
      <c r="BR170" s="264"/>
      <c r="BS170" s="264"/>
      <c r="BT170" s="264"/>
      <c r="BU170" s="264"/>
      <c r="BV170" s="264"/>
      <c r="BW170" s="264"/>
      <c r="BX170" s="264"/>
      <c r="BY170" s="264"/>
      <c r="BZ170" s="264"/>
      <c r="CA170" s="264"/>
      <c r="CB170" s="264"/>
      <c r="CC170" s="264"/>
      <c r="CD170" s="264"/>
      <c r="CE170" s="264"/>
      <c r="CF170" s="264"/>
      <c r="CG170" s="264"/>
      <c r="CH170" s="264"/>
      <c r="CI170" s="264"/>
      <c r="CJ170" s="264"/>
      <c r="CK170" s="264"/>
      <c r="CL170" s="264"/>
      <c r="CM170" s="264"/>
      <c r="CN170" s="264"/>
      <c r="CO170" s="264"/>
      <c r="CP170" s="264"/>
      <c r="CQ170" s="264"/>
      <c r="CR170" s="264"/>
      <c r="CS170" s="264"/>
      <c r="CT170" s="264"/>
      <c r="CU170" s="264"/>
      <c r="CV170" s="264"/>
      <c r="CW170" s="264"/>
      <c r="CX170" s="264"/>
      <c r="CY170" s="264"/>
      <c r="CZ170" s="264"/>
      <c r="DA170" s="264"/>
      <c r="DB170" s="264"/>
      <c r="DC170" s="264"/>
      <c r="DD170" s="264"/>
      <c r="DE170" s="264"/>
      <c r="DF170" s="264"/>
      <c r="DG170" s="264"/>
      <c r="DH170" s="264"/>
      <c r="DI170" s="264"/>
      <c r="DJ170" s="264"/>
      <c r="DK170" s="264"/>
      <c r="DL170" s="264"/>
      <c r="DM170" s="264"/>
      <c r="DN170" s="264"/>
      <c r="DO170" s="264"/>
      <c r="DP170" s="264"/>
      <c r="DQ170" s="264"/>
      <c r="DR170" s="264"/>
      <c r="DS170" s="264"/>
      <c r="DT170" s="264"/>
      <c r="DU170" s="264"/>
      <c r="DV170" s="264"/>
      <c r="DW170" s="264"/>
      <c r="DX170" s="264"/>
      <c r="DY170" s="264"/>
      <c r="DZ170" s="264"/>
      <c r="EA170" s="264"/>
      <c r="EB170" s="264"/>
      <c r="EC170" s="264"/>
      <c r="ED170" s="264"/>
      <c r="EE170" s="264"/>
      <c r="EF170" s="264"/>
      <c r="EG170" s="264"/>
      <c r="EH170" s="264"/>
      <c r="EI170" s="264"/>
      <c r="EJ170" s="264"/>
      <c r="EK170" s="264"/>
      <c r="EL170" s="264"/>
      <c r="EM170" s="264"/>
      <c r="EN170" s="264"/>
      <c r="EO170" s="264"/>
      <c r="EP170" s="264"/>
      <c r="EQ170" s="264"/>
      <c r="ER170" s="264"/>
    </row>
    <row r="171" spans="1:148" ht="15.75">
      <c r="A171" s="708" t="s">
        <v>92</v>
      </c>
      <c r="B171" s="1513">
        <v>43320</v>
      </c>
      <c r="C171" s="1514" t="s">
        <v>74</v>
      </c>
      <c r="D171" s="713"/>
      <c r="E171" s="1511">
        <v>1.4666666666666666</v>
      </c>
      <c r="F171" s="1512">
        <v>56.666666666666664</v>
      </c>
      <c r="G171" s="1512">
        <v>0.4</v>
      </c>
      <c r="H171" s="1512">
        <v>0</v>
      </c>
      <c r="I171" s="1512">
        <v>0</v>
      </c>
      <c r="J171" s="1512">
        <v>0.53333333333333333</v>
      </c>
      <c r="K171" s="1512">
        <v>0</v>
      </c>
      <c r="L171" s="1512">
        <v>0.4</v>
      </c>
      <c r="M171" s="1512">
        <v>0</v>
      </c>
      <c r="N171" s="1512">
        <v>0.8</v>
      </c>
      <c r="O171" s="1512">
        <v>0</v>
      </c>
      <c r="P171" s="1512">
        <v>0</v>
      </c>
      <c r="Q171" s="709">
        <v>0</v>
      </c>
      <c r="R171" s="709">
        <v>0</v>
      </c>
      <c r="S171" s="709">
        <v>0</v>
      </c>
      <c r="T171" s="709">
        <v>0</v>
      </c>
      <c r="U171" s="1492">
        <f t="shared" si="26"/>
        <v>60.266666666666659</v>
      </c>
      <c r="V171" s="470">
        <f t="shared" si="27"/>
        <v>16</v>
      </c>
      <c r="W171" s="264"/>
      <c r="Y171" s="264"/>
      <c r="Z171" s="264"/>
      <c r="AA171" s="264"/>
      <c r="AB171" s="264"/>
      <c r="AC171" s="264"/>
      <c r="AD171" s="264"/>
      <c r="AE171" s="264"/>
      <c r="AF171" s="264"/>
      <c r="AG171" s="264"/>
      <c r="AH171" s="264"/>
      <c r="AI171" s="264"/>
      <c r="AJ171" s="264"/>
      <c r="AK171" s="264"/>
      <c r="AL171" s="264"/>
      <c r="AM171" s="264"/>
      <c r="AN171" s="264"/>
      <c r="AO171" s="264"/>
      <c r="AP171" s="264"/>
      <c r="AQ171" s="264"/>
      <c r="AR171" s="264"/>
      <c r="AS171" s="264"/>
      <c r="AT171" s="264"/>
      <c r="AU171" s="264"/>
      <c r="AV171" s="264"/>
      <c r="AW171" s="264"/>
      <c r="AX171" s="264"/>
      <c r="AY171" s="264"/>
      <c r="AZ171" s="264"/>
      <c r="BA171" s="264"/>
      <c r="BB171" s="264"/>
      <c r="BC171" s="264"/>
      <c r="BD171" s="264"/>
      <c r="BE171" s="264"/>
      <c r="BF171" s="264"/>
      <c r="BG171" s="264"/>
      <c r="BH171" s="264"/>
      <c r="BI171" s="264"/>
      <c r="BJ171" s="264"/>
      <c r="BK171" s="264"/>
      <c r="BL171" s="264"/>
      <c r="BM171" s="264"/>
      <c r="BN171" s="264"/>
      <c r="BO171" s="264"/>
      <c r="BP171" s="264"/>
      <c r="BQ171" s="264"/>
      <c r="BR171" s="264"/>
      <c r="BS171" s="264"/>
      <c r="BT171" s="264"/>
      <c r="BU171" s="264"/>
      <c r="BV171" s="264"/>
      <c r="BW171" s="264"/>
      <c r="BX171" s="264"/>
      <c r="BY171" s="264"/>
      <c r="BZ171" s="264"/>
      <c r="CA171" s="264"/>
      <c r="CB171" s="264"/>
      <c r="CC171" s="264"/>
      <c r="CD171" s="264"/>
      <c r="CE171" s="264"/>
      <c r="CF171" s="264"/>
      <c r="CG171" s="264"/>
      <c r="CH171" s="264"/>
      <c r="CI171" s="264"/>
      <c r="CJ171" s="264"/>
      <c r="CK171" s="264"/>
      <c r="CL171" s="264"/>
      <c r="CM171" s="264"/>
      <c r="CN171" s="264"/>
      <c r="CO171" s="264"/>
      <c r="CP171" s="264"/>
      <c r="CQ171" s="264"/>
      <c r="CR171" s="264"/>
      <c r="CS171" s="264"/>
      <c r="CT171" s="264"/>
      <c r="CU171" s="264"/>
      <c r="CV171" s="264"/>
      <c r="CW171" s="264"/>
      <c r="CX171" s="264"/>
      <c r="CY171" s="264"/>
      <c r="CZ171" s="264"/>
      <c r="DA171" s="264"/>
      <c r="DB171" s="264"/>
      <c r="DC171" s="264"/>
      <c r="DD171" s="264"/>
      <c r="DE171" s="264"/>
      <c r="DF171" s="264"/>
      <c r="DG171" s="264"/>
      <c r="DH171" s="264"/>
      <c r="DI171" s="264"/>
      <c r="DJ171" s="264"/>
      <c r="DK171" s="264"/>
      <c r="DL171" s="264"/>
      <c r="DM171" s="264"/>
      <c r="DN171" s="264"/>
      <c r="DO171" s="264"/>
      <c r="DP171" s="264"/>
      <c r="DQ171" s="264"/>
      <c r="DR171" s="264"/>
      <c r="DS171" s="264"/>
      <c r="DT171" s="264"/>
      <c r="DU171" s="264"/>
      <c r="DV171" s="264"/>
      <c r="DW171" s="264"/>
      <c r="DX171" s="264"/>
      <c r="DY171" s="264"/>
      <c r="DZ171" s="264"/>
      <c r="EA171" s="264"/>
      <c r="EB171" s="264"/>
      <c r="EC171" s="264"/>
      <c r="ED171" s="264"/>
      <c r="EE171" s="264"/>
      <c r="EF171" s="264"/>
      <c r="EG171" s="264"/>
      <c r="EH171" s="264"/>
      <c r="EI171" s="264"/>
      <c r="EJ171" s="264"/>
      <c r="EK171" s="264"/>
      <c r="EL171" s="264"/>
      <c r="EM171" s="264"/>
      <c r="EN171" s="264"/>
      <c r="EO171" s="264"/>
      <c r="EP171" s="264"/>
      <c r="EQ171" s="264"/>
      <c r="ER171" s="264"/>
    </row>
    <row r="172" spans="1:148" ht="15.75">
      <c r="A172" s="1514" t="s">
        <v>92</v>
      </c>
      <c r="B172" s="1513">
        <v>43368</v>
      </c>
      <c r="C172" s="1514" t="s">
        <v>211</v>
      </c>
      <c r="D172" s="713"/>
      <c r="E172" s="1511">
        <v>0</v>
      </c>
      <c r="F172" s="1512">
        <v>0.4</v>
      </c>
      <c r="G172" s="1512">
        <v>0.26666666666666666</v>
      </c>
      <c r="H172" s="1512">
        <v>0</v>
      </c>
      <c r="I172" s="1512">
        <v>0</v>
      </c>
      <c r="J172" s="1512">
        <v>0</v>
      </c>
      <c r="K172" s="1512">
        <v>0.26666666666666666</v>
      </c>
      <c r="L172" s="1512">
        <v>0</v>
      </c>
      <c r="M172" s="1512">
        <v>0</v>
      </c>
      <c r="N172" s="1512">
        <v>0</v>
      </c>
      <c r="O172" s="1512">
        <v>0</v>
      </c>
      <c r="P172" s="1512">
        <v>0</v>
      </c>
      <c r="Q172" s="1512">
        <v>0</v>
      </c>
      <c r="R172" s="1512">
        <v>0.13333333333333333</v>
      </c>
      <c r="S172" s="1512">
        <v>0</v>
      </c>
      <c r="T172" s="1512">
        <v>0</v>
      </c>
      <c r="U172" s="1492">
        <f t="shared" si="26"/>
        <v>1.0666666666666667</v>
      </c>
      <c r="V172" s="470">
        <f t="shared" si="27"/>
        <v>17</v>
      </c>
      <c r="W172" s="264"/>
      <c r="Y172" s="264"/>
      <c r="Z172" s="264"/>
      <c r="AA172" s="264"/>
      <c r="AB172" s="264"/>
      <c r="AC172" s="264"/>
      <c r="AD172" s="264"/>
      <c r="AE172" s="264"/>
      <c r="AF172" s="264"/>
      <c r="AG172" s="264"/>
      <c r="AH172" s="264"/>
      <c r="AI172" s="264"/>
      <c r="AJ172" s="264"/>
      <c r="AK172" s="264"/>
      <c r="AL172" s="264"/>
      <c r="AM172" s="264"/>
      <c r="AN172" s="264"/>
      <c r="AO172" s="264"/>
      <c r="AP172" s="264"/>
      <c r="AQ172" s="264"/>
      <c r="AR172" s="264"/>
      <c r="AS172" s="264"/>
      <c r="AT172" s="264"/>
      <c r="AU172" s="264"/>
      <c r="AV172" s="264"/>
      <c r="AW172" s="264"/>
      <c r="AX172" s="264"/>
      <c r="AY172" s="264"/>
      <c r="AZ172" s="264"/>
      <c r="BA172" s="264"/>
      <c r="BB172" s="264"/>
      <c r="BC172" s="264"/>
      <c r="BD172" s="264"/>
      <c r="BE172" s="264"/>
      <c r="BF172" s="264"/>
      <c r="BG172" s="264"/>
      <c r="BH172" s="264"/>
      <c r="BI172" s="264"/>
      <c r="BJ172" s="264"/>
      <c r="BK172" s="264"/>
      <c r="BL172" s="264"/>
      <c r="BM172" s="264"/>
      <c r="BN172" s="264"/>
      <c r="BO172" s="264"/>
      <c r="BP172" s="264"/>
      <c r="BQ172" s="264"/>
      <c r="BR172" s="264"/>
      <c r="BS172" s="264"/>
      <c r="BT172" s="264"/>
      <c r="BU172" s="264"/>
      <c r="BV172" s="264"/>
      <c r="BW172" s="264"/>
      <c r="BX172" s="264"/>
      <c r="BY172" s="264"/>
      <c r="BZ172" s="264"/>
      <c r="CA172" s="264"/>
      <c r="CB172" s="264"/>
      <c r="CC172" s="264"/>
      <c r="CD172" s="264"/>
      <c r="CE172" s="264"/>
      <c r="CF172" s="264"/>
      <c r="CG172" s="264"/>
      <c r="CH172" s="264"/>
      <c r="CI172" s="264"/>
      <c r="CJ172" s="264"/>
      <c r="CK172" s="264"/>
      <c r="CL172" s="264"/>
      <c r="CM172" s="264"/>
      <c r="CN172" s="264"/>
      <c r="CO172" s="264"/>
      <c r="CP172" s="264"/>
      <c r="CQ172" s="264"/>
      <c r="CR172" s="264"/>
      <c r="CS172" s="264"/>
      <c r="CT172" s="264"/>
      <c r="CU172" s="264"/>
      <c r="CV172" s="264"/>
      <c r="CW172" s="264"/>
      <c r="CX172" s="264"/>
      <c r="CY172" s="264"/>
      <c r="CZ172" s="264"/>
      <c r="DA172" s="264"/>
      <c r="DB172" s="264"/>
      <c r="DC172" s="264"/>
      <c r="DD172" s="264"/>
      <c r="DE172" s="264"/>
      <c r="DF172" s="264"/>
      <c r="DG172" s="264"/>
      <c r="DH172" s="264"/>
      <c r="DI172" s="264"/>
      <c r="DJ172" s="264"/>
      <c r="DK172" s="264"/>
      <c r="DL172" s="264"/>
      <c r="DM172" s="264"/>
      <c r="DN172" s="264"/>
      <c r="DO172" s="264"/>
      <c r="DP172" s="264"/>
      <c r="DQ172" s="264"/>
      <c r="DR172" s="264"/>
      <c r="DS172" s="264"/>
      <c r="DT172" s="264"/>
      <c r="DU172" s="264"/>
      <c r="DV172" s="264"/>
      <c r="DW172" s="264"/>
      <c r="DX172" s="264"/>
      <c r="DY172" s="264"/>
      <c r="DZ172" s="264"/>
      <c r="EA172" s="264"/>
      <c r="EB172" s="264"/>
      <c r="EC172" s="264"/>
      <c r="ED172" s="264"/>
      <c r="EE172" s="264"/>
      <c r="EF172" s="264"/>
      <c r="EG172" s="264"/>
      <c r="EH172" s="264"/>
      <c r="EI172" s="264"/>
      <c r="EJ172" s="264"/>
      <c r="EK172" s="264"/>
      <c r="EL172" s="264"/>
      <c r="EM172" s="264"/>
      <c r="EN172" s="264"/>
      <c r="EO172" s="264"/>
      <c r="EP172" s="264"/>
      <c r="EQ172" s="264"/>
      <c r="ER172" s="264"/>
    </row>
    <row r="173" spans="1:148" ht="15.75">
      <c r="A173" s="708" t="s">
        <v>92</v>
      </c>
      <c r="B173" s="1513">
        <v>43371</v>
      </c>
      <c r="C173" s="90" t="s">
        <v>211</v>
      </c>
      <c r="D173" s="713"/>
      <c r="E173" s="1511">
        <v>0</v>
      </c>
      <c r="F173" s="1512">
        <v>0.4</v>
      </c>
      <c r="G173" s="1512">
        <v>0.26666666666666666</v>
      </c>
      <c r="H173" s="1512">
        <v>0</v>
      </c>
      <c r="I173" s="1512">
        <v>0</v>
      </c>
      <c r="J173" s="1512">
        <v>0</v>
      </c>
      <c r="K173" s="1512">
        <v>0.26666666666666666</v>
      </c>
      <c r="L173" s="1512">
        <v>0</v>
      </c>
      <c r="M173" s="1512">
        <v>0</v>
      </c>
      <c r="N173" s="1512">
        <v>0</v>
      </c>
      <c r="O173" s="1512">
        <v>0</v>
      </c>
      <c r="P173" s="1512">
        <v>0</v>
      </c>
      <c r="Q173" s="709">
        <v>0</v>
      </c>
      <c r="R173" s="709">
        <v>0</v>
      </c>
      <c r="S173" s="709">
        <v>0</v>
      </c>
      <c r="T173" s="709">
        <v>0</v>
      </c>
      <c r="U173" s="1492">
        <f t="shared" si="26"/>
        <v>0.93333333333333335</v>
      </c>
      <c r="V173" s="470">
        <f t="shared" si="27"/>
        <v>18</v>
      </c>
      <c r="W173" s="264"/>
      <c r="Y173" s="264"/>
      <c r="Z173" s="264"/>
      <c r="AA173" s="264"/>
      <c r="AB173" s="264"/>
      <c r="AC173" s="264"/>
      <c r="AD173" s="264"/>
      <c r="AE173" s="264"/>
      <c r="AF173" s="264"/>
      <c r="AG173" s="264"/>
      <c r="AH173" s="264"/>
      <c r="AI173" s="264"/>
      <c r="AJ173" s="264"/>
      <c r="AK173" s="264"/>
      <c r="AL173" s="264"/>
      <c r="AM173" s="264"/>
      <c r="AN173" s="264"/>
      <c r="AO173" s="264"/>
      <c r="AP173" s="264"/>
      <c r="AQ173" s="264"/>
      <c r="AR173" s="264"/>
      <c r="AS173" s="264"/>
      <c r="AT173" s="264"/>
      <c r="AU173" s="264"/>
      <c r="AV173" s="264"/>
      <c r="AW173" s="264"/>
      <c r="AX173" s="264"/>
      <c r="AY173" s="264"/>
      <c r="AZ173" s="264"/>
      <c r="BA173" s="264"/>
      <c r="BB173" s="264"/>
      <c r="BC173" s="264"/>
      <c r="BD173" s="264"/>
      <c r="BE173" s="264"/>
      <c r="BF173" s="264"/>
      <c r="BG173" s="264"/>
      <c r="BH173" s="264"/>
      <c r="BI173" s="264"/>
      <c r="BJ173" s="264"/>
      <c r="BK173" s="264"/>
      <c r="BL173" s="264"/>
      <c r="BM173" s="264"/>
      <c r="BN173" s="264"/>
      <c r="BO173" s="264"/>
      <c r="BP173" s="264"/>
      <c r="BQ173" s="264"/>
      <c r="BR173" s="264"/>
      <c r="BS173" s="264"/>
      <c r="BT173" s="264"/>
      <c r="BU173" s="264"/>
      <c r="BV173" s="264"/>
      <c r="BW173" s="264"/>
      <c r="BX173" s="264"/>
      <c r="BY173" s="264"/>
      <c r="BZ173" s="264"/>
      <c r="CA173" s="264"/>
      <c r="CB173" s="264"/>
      <c r="CC173" s="264"/>
      <c r="CD173" s="264"/>
      <c r="CE173" s="264"/>
      <c r="CF173" s="264"/>
      <c r="CG173" s="264"/>
      <c r="CH173" s="264"/>
      <c r="CI173" s="264"/>
      <c r="CJ173" s="264"/>
      <c r="CK173" s="264"/>
      <c r="CL173" s="264"/>
      <c r="CM173" s="264"/>
      <c r="CN173" s="264"/>
      <c r="CO173" s="264"/>
      <c r="CP173" s="264"/>
      <c r="CQ173" s="264"/>
      <c r="CR173" s="264"/>
      <c r="CS173" s="264"/>
      <c r="CT173" s="264"/>
      <c r="CU173" s="264"/>
      <c r="CV173" s="264"/>
      <c r="CW173" s="264"/>
      <c r="CX173" s="264"/>
      <c r="CY173" s="264"/>
      <c r="CZ173" s="264"/>
      <c r="DA173" s="264"/>
      <c r="DB173" s="264"/>
      <c r="DC173" s="264"/>
      <c r="DD173" s="264"/>
      <c r="DE173" s="264"/>
      <c r="DF173" s="264"/>
      <c r="DG173" s="264"/>
      <c r="DH173" s="264"/>
      <c r="DI173" s="264"/>
      <c r="DJ173" s="264"/>
      <c r="DK173" s="264"/>
      <c r="DL173" s="264"/>
      <c r="DM173" s="264"/>
      <c r="DN173" s="264"/>
      <c r="DO173" s="264"/>
      <c r="DP173" s="264"/>
      <c r="DQ173" s="264"/>
      <c r="DR173" s="264"/>
      <c r="DS173" s="264"/>
      <c r="DT173" s="264"/>
      <c r="DU173" s="264"/>
      <c r="DV173" s="264"/>
      <c r="DW173" s="264"/>
      <c r="DX173" s="264"/>
      <c r="DY173" s="264"/>
      <c r="DZ173" s="264"/>
      <c r="EA173" s="264"/>
      <c r="EB173" s="264"/>
      <c r="EC173" s="264"/>
      <c r="ED173" s="264"/>
      <c r="EE173" s="264"/>
      <c r="EF173" s="264"/>
      <c r="EG173" s="264"/>
      <c r="EH173" s="264"/>
      <c r="EI173" s="264"/>
      <c r="EJ173" s="264"/>
      <c r="EK173" s="264"/>
      <c r="EL173" s="264"/>
      <c r="EM173" s="264"/>
      <c r="EN173" s="264"/>
      <c r="EO173" s="264"/>
      <c r="EP173" s="264"/>
      <c r="EQ173" s="264"/>
      <c r="ER173" s="264"/>
    </row>
    <row r="174" spans="1:148" ht="15.75">
      <c r="A174" s="1514" t="s">
        <v>92</v>
      </c>
      <c r="B174" s="1513">
        <v>43406</v>
      </c>
      <c r="C174" s="1514" t="s">
        <v>74</v>
      </c>
      <c r="D174" s="384"/>
      <c r="E174" s="1511">
        <v>0</v>
      </c>
      <c r="F174" s="1512">
        <v>0.93333333333333335</v>
      </c>
      <c r="G174" s="1512">
        <v>6.2666666666666666</v>
      </c>
      <c r="H174" s="1512">
        <v>0</v>
      </c>
      <c r="I174" s="1512">
        <v>0</v>
      </c>
      <c r="J174" s="1512">
        <v>0</v>
      </c>
      <c r="K174" s="1512">
        <v>0</v>
      </c>
      <c r="L174" s="1512">
        <v>0.13333333333333333</v>
      </c>
      <c r="M174" s="1512">
        <v>0</v>
      </c>
      <c r="N174" s="1512">
        <v>0</v>
      </c>
      <c r="O174" s="1512">
        <v>0</v>
      </c>
      <c r="P174" s="1512">
        <v>0</v>
      </c>
      <c r="Q174" s="1512">
        <v>0</v>
      </c>
      <c r="R174" s="1512">
        <v>0</v>
      </c>
      <c r="S174" s="1512">
        <v>0</v>
      </c>
      <c r="T174" s="1512">
        <v>0</v>
      </c>
      <c r="U174" s="1492">
        <f t="shared" si="26"/>
        <v>7.3333333333333339</v>
      </c>
      <c r="V174" s="470">
        <f t="shared" si="27"/>
        <v>19</v>
      </c>
      <c r="W174" s="264"/>
      <c r="Y174" s="264"/>
      <c r="Z174" s="264"/>
      <c r="AA174" s="264"/>
      <c r="AB174" s="264"/>
      <c r="AC174" s="264"/>
      <c r="AD174" s="264"/>
      <c r="AE174" s="264"/>
      <c r="AF174" s="264"/>
      <c r="AG174" s="264"/>
      <c r="AH174" s="264"/>
      <c r="AI174" s="264"/>
      <c r="AJ174" s="264"/>
      <c r="AK174" s="264"/>
      <c r="AL174" s="264"/>
      <c r="AM174" s="264"/>
      <c r="AN174" s="264"/>
      <c r="AO174" s="264"/>
      <c r="AP174" s="264"/>
      <c r="AQ174" s="264"/>
      <c r="AR174" s="264"/>
      <c r="AS174" s="264"/>
      <c r="AT174" s="264"/>
      <c r="AU174" s="264"/>
      <c r="AV174" s="264"/>
      <c r="AW174" s="264"/>
      <c r="AX174" s="264"/>
      <c r="AY174" s="264"/>
      <c r="AZ174" s="264"/>
      <c r="BA174" s="264"/>
      <c r="BB174" s="264"/>
      <c r="BC174" s="264"/>
      <c r="BD174" s="264"/>
      <c r="BE174" s="264"/>
      <c r="BF174" s="264"/>
      <c r="BG174" s="264"/>
      <c r="BH174" s="264"/>
      <c r="BI174" s="264"/>
      <c r="BJ174" s="264"/>
      <c r="BK174" s="264"/>
      <c r="BL174" s="264"/>
      <c r="BM174" s="264"/>
      <c r="BN174" s="264"/>
      <c r="BO174" s="264"/>
      <c r="BP174" s="264"/>
      <c r="BQ174" s="264"/>
      <c r="BR174" s="264"/>
      <c r="BS174" s="264"/>
      <c r="BT174" s="264"/>
      <c r="BU174" s="264"/>
      <c r="BV174" s="264"/>
      <c r="BW174" s="264"/>
      <c r="BX174" s="264"/>
      <c r="BY174" s="264"/>
      <c r="BZ174" s="264"/>
      <c r="CA174" s="264"/>
      <c r="CB174" s="264"/>
      <c r="CC174" s="264"/>
      <c r="CD174" s="264"/>
      <c r="CE174" s="264"/>
      <c r="CF174" s="264"/>
      <c r="CG174" s="264"/>
      <c r="CH174" s="264"/>
      <c r="CI174" s="264"/>
      <c r="CJ174" s="264"/>
      <c r="CK174" s="264"/>
      <c r="CL174" s="264"/>
      <c r="CM174" s="264"/>
      <c r="CN174" s="264"/>
      <c r="CO174" s="264"/>
      <c r="CP174" s="264"/>
      <c r="CQ174" s="264"/>
      <c r="CR174" s="264"/>
      <c r="CS174" s="264"/>
      <c r="CT174" s="264"/>
      <c r="CU174" s="264"/>
      <c r="CV174" s="264"/>
      <c r="CW174" s="264"/>
      <c r="CX174" s="264"/>
      <c r="CY174" s="264"/>
      <c r="CZ174" s="264"/>
      <c r="DA174" s="264"/>
      <c r="DB174" s="264"/>
      <c r="DC174" s="264"/>
      <c r="DD174" s="264"/>
      <c r="DE174" s="264"/>
      <c r="DF174" s="264"/>
      <c r="DG174" s="264"/>
      <c r="DH174" s="264"/>
      <c r="DI174" s="264"/>
      <c r="DJ174" s="264"/>
      <c r="DK174" s="264"/>
      <c r="DL174" s="264"/>
      <c r="DM174" s="264"/>
      <c r="DN174" s="264"/>
      <c r="DO174" s="264"/>
      <c r="DP174" s="264"/>
      <c r="DQ174" s="264"/>
      <c r="DR174" s="264"/>
      <c r="DS174" s="264"/>
      <c r="DT174" s="264"/>
      <c r="DU174" s="264"/>
      <c r="DV174" s="264"/>
      <c r="DW174" s="264"/>
      <c r="DX174" s="264"/>
      <c r="DY174" s="264"/>
      <c r="DZ174" s="264"/>
      <c r="EA174" s="264"/>
      <c r="EB174" s="264"/>
      <c r="EC174" s="264"/>
      <c r="ED174" s="264"/>
      <c r="EE174" s="264"/>
      <c r="EF174" s="264"/>
      <c r="EG174" s="264"/>
      <c r="EH174" s="264"/>
      <c r="EI174" s="264"/>
      <c r="EJ174" s="264"/>
      <c r="EK174" s="264"/>
      <c r="EL174" s="264"/>
      <c r="EM174" s="264"/>
      <c r="EN174" s="264"/>
      <c r="EO174" s="264"/>
      <c r="EP174" s="264"/>
      <c r="EQ174" s="264"/>
      <c r="ER174" s="264"/>
    </row>
    <row r="175" spans="1:148" ht="15.75">
      <c r="A175" s="1514" t="s">
        <v>92</v>
      </c>
      <c r="B175" s="1513">
        <v>43442</v>
      </c>
      <c r="C175" s="1514" t="s">
        <v>211</v>
      </c>
      <c r="D175" s="713"/>
      <c r="E175" s="1511">
        <v>0</v>
      </c>
      <c r="F175" s="1512">
        <v>53.199999999999996</v>
      </c>
      <c r="G175" s="1512">
        <v>2.9333333333333331</v>
      </c>
      <c r="H175" s="1512">
        <v>0</v>
      </c>
      <c r="I175" s="1512">
        <v>0</v>
      </c>
      <c r="J175" s="1512">
        <v>0</v>
      </c>
      <c r="K175" s="1512">
        <v>0</v>
      </c>
      <c r="L175" s="1512">
        <v>0</v>
      </c>
      <c r="M175" s="1512">
        <v>0</v>
      </c>
      <c r="N175" s="1512">
        <v>0</v>
      </c>
      <c r="O175" s="1512">
        <v>0</v>
      </c>
      <c r="P175" s="1512">
        <v>0</v>
      </c>
      <c r="Q175" s="1512">
        <v>0</v>
      </c>
      <c r="R175" s="1512">
        <v>0</v>
      </c>
      <c r="S175" s="1512">
        <v>0</v>
      </c>
      <c r="T175" s="1512">
        <v>0</v>
      </c>
      <c r="U175" s="1492">
        <f t="shared" si="26"/>
        <v>56.133333333333326</v>
      </c>
      <c r="V175" s="470">
        <f t="shared" si="27"/>
        <v>20</v>
      </c>
      <c r="W175" s="264"/>
      <c r="Y175" s="264"/>
      <c r="Z175" s="264"/>
      <c r="AA175" s="264"/>
      <c r="AB175" s="264"/>
      <c r="AC175" s="264"/>
      <c r="AD175" s="264"/>
      <c r="AE175" s="264"/>
      <c r="AF175" s="264"/>
      <c r="AG175" s="264"/>
      <c r="AH175" s="264"/>
      <c r="AI175" s="264"/>
      <c r="AJ175" s="264"/>
      <c r="AK175" s="264"/>
      <c r="AL175" s="264"/>
      <c r="AM175" s="264"/>
      <c r="AN175" s="264"/>
      <c r="AO175" s="264"/>
      <c r="AP175" s="264"/>
      <c r="AQ175" s="264"/>
      <c r="AR175" s="264"/>
      <c r="AS175" s="264"/>
      <c r="AT175" s="264"/>
      <c r="AU175" s="264"/>
      <c r="AV175" s="264"/>
      <c r="AW175" s="264"/>
      <c r="AX175" s="264"/>
      <c r="AY175" s="264"/>
      <c r="AZ175" s="264"/>
      <c r="BA175" s="264"/>
      <c r="BB175" s="264"/>
      <c r="BC175" s="264"/>
      <c r="BD175" s="264"/>
      <c r="BE175" s="264"/>
      <c r="BF175" s="264"/>
      <c r="BG175" s="264"/>
      <c r="BH175" s="264"/>
      <c r="BI175" s="264"/>
      <c r="BJ175" s="264"/>
      <c r="BK175" s="264"/>
      <c r="BL175" s="264"/>
      <c r="BM175" s="264"/>
      <c r="BN175" s="264"/>
      <c r="BO175" s="264"/>
      <c r="BP175" s="264"/>
      <c r="BQ175" s="264"/>
      <c r="BR175" s="264"/>
      <c r="BS175" s="264"/>
      <c r="BT175" s="264"/>
      <c r="BU175" s="264"/>
      <c r="BV175" s="264"/>
      <c r="BW175" s="264"/>
      <c r="BX175" s="264"/>
      <c r="BY175" s="264"/>
      <c r="BZ175" s="264"/>
      <c r="CA175" s="264"/>
      <c r="CB175" s="264"/>
      <c r="CC175" s="264"/>
      <c r="CD175" s="264"/>
      <c r="CE175" s="264"/>
      <c r="CF175" s="264"/>
      <c r="CG175" s="264"/>
      <c r="CH175" s="264"/>
      <c r="CI175" s="264"/>
      <c r="CJ175" s="264"/>
      <c r="CK175" s="264"/>
      <c r="CL175" s="264"/>
      <c r="CM175" s="264"/>
      <c r="CN175" s="264"/>
      <c r="CO175" s="264"/>
      <c r="CP175" s="264"/>
      <c r="CQ175" s="264"/>
      <c r="CR175" s="264"/>
      <c r="CS175" s="264"/>
      <c r="CT175" s="264"/>
      <c r="CU175" s="264"/>
      <c r="CV175" s="264"/>
      <c r="CW175" s="264"/>
      <c r="CX175" s="264"/>
      <c r="CY175" s="264"/>
      <c r="CZ175" s="264"/>
      <c r="DA175" s="264"/>
      <c r="DB175" s="264"/>
      <c r="DC175" s="264"/>
      <c r="DD175" s="264"/>
      <c r="DE175" s="264"/>
      <c r="DF175" s="264"/>
      <c r="DG175" s="264"/>
      <c r="DH175" s="264"/>
      <c r="DI175" s="264"/>
      <c r="DJ175" s="264"/>
      <c r="DK175" s="264"/>
      <c r="DL175" s="264"/>
      <c r="DM175" s="264"/>
      <c r="DN175" s="264"/>
      <c r="DO175" s="264"/>
      <c r="DP175" s="264"/>
      <c r="DQ175" s="264"/>
      <c r="DR175" s="264"/>
      <c r="DS175" s="264"/>
      <c r="DT175" s="264"/>
      <c r="DU175" s="264"/>
      <c r="DV175" s="264"/>
      <c r="DW175" s="264"/>
      <c r="DX175" s="264"/>
      <c r="DY175" s="264"/>
      <c r="DZ175" s="264"/>
      <c r="EA175" s="264"/>
      <c r="EB175" s="264"/>
      <c r="EC175" s="264"/>
      <c r="ED175" s="264"/>
      <c r="EE175" s="264"/>
      <c r="EF175" s="264"/>
      <c r="EG175" s="264"/>
      <c r="EH175" s="264"/>
      <c r="EI175" s="264"/>
      <c r="EJ175" s="264"/>
      <c r="EK175" s="264"/>
      <c r="EL175" s="264"/>
      <c r="EM175" s="264"/>
      <c r="EN175" s="264"/>
      <c r="EO175" s="264"/>
      <c r="EP175" s="264"/>
      <c r="EQ175" s="264"/>
      <c r="ER175" s="264"/>
    </row>
    <row r="176" spans="1:148" ht="15.75">
      <c r="A176" s="1514" t="s">
        <v>92</v>
      </c>
      <c r="B176" s="1513">
        <v>43464</v>
      </c>
      <c r="C176" s="1514" t="s">
        <v>211</v>
      </c>
      <c r="D176" s="389"/>
      <c r="E176" s="1511">
        <v>1.2</v>
      </c>
      <c r="F176" s="1512">
        <v>64.266666666666666</v>
      </c>
      <c r="G176" s="1512">
        <v>2.6666666666666665</v>
      </c>
      <c r="H176" s="1512">
        <v>0</v>
      </c>
      <c r="I176" s="1512">
        <v>0</v>
      </c>
      <c r="J176" s="1512">
        <v>0</v>
      </c>
      <c r="K176" s="1512">
        <v>0</v>
      </c>
      <c r="L176" s="1512">
        <v>0</v>
      </c>
      <c r="M176" s="1512">
        <v>0</v>
      </c>
      <c r="N176" s="1512">
        <v>0</v>
      </c>
      <c r="O176" s="1512">
        <v>0</v>
      </c>
      <c r="P176" s="1512">
        <v>0</v>
      </c>
      <c r="Q176" s="1512">
        <v>0</v>
      </c>
      <c r="R176" s="1512">
        <v>0</v>
      </c>
      <c r="S176" s="1512">
        <v>0</v>
      </c>
      <c r="T176" s="1512">
        <v>0</v>
      </c>
      <c r="U176" s="1492">
        <f t="shared" si="26"/>
        <v>68.13333333333334</v>
      </c>
      <c r="V176" s="470">
        <f t="shared" si="27"/>
        <v>21</v>
      </c>
      <c r="W176" s="264"/>
      <c r="Y176" s="264"/>
      <c r="Z176" s="264"/>
      <c r="AA176" s="264"/>
      <c r="AB176" s="264"/>
      <c r="AC176" s="264"/>
      <c r="AD176" s="264"/>
      <c r="AE176" s="264"/>
      <c r="AF176" s="264"/>
      <c r="AG176" s="264"/>
      <c r="AH176" s="264"/>
      <c r="AI176" s="264"/>
      <c r="AJ176" s="264"/>
      <c r="AK176" s="264"/>
      <c r="AL176" s="264"/>
      <c r="AM176" s="264"/>
      <c r="AN176" s="264"/>
      <c r="AO176" s="264"/>
      <c r="AP176" s="264"/>
      <c r="AQ176" s="264"/>
      <c r="AR176" s="264"/>
      <c r="AS176" s="264"/>
      <c r="AT176" s="264"/>
      <c r="AU176" s="264"/>
      <c r="AV176" s="264"/>
      <c r="AW176" s="264"/>
      <c r="AX176" s="264"/>
      <c r="AY176" s="264"/>
      <c r="AZ176" s="264"/>
      <c r="BA176" s="264"/>
      <c r="BB176" s="264"/>
      <c r="BC176" s="264"/>
      <c r="BD176" s="264"/>
      <c r="BE176" s="264"/>
      <c r="BF176" s="264"/>
      <c r="BG176" s="264"/>
      <c r="BH176" s="264"/>
      <c r="BI176" s="264"/>
      <c r="BJ176" s="264"/>
      <c r="BK176" s="264"/>
      <c r="BL176" s="264"/>
      <c r="BM176" s="264"/>
      <c r="BN176" s="264"/>
      <c r="BO176" s="264"/>
      <c r="BP176" s="264"/>
      <c r="BQ176" s="264"/>
      <c r="BR176" s="264"/>
      <c r="BS176" s="264"/>
      <c r="BT176" s="264"/>
      <c r="BU176" s="264"/>
      <c r="BV176" s="264"/>
      <c r="BW176" s="264"/>
      <c r="BX176" s="264"/>
      <c r="BY176" s="264"/>
      <c r="BZ176" s="264"/>
      <c r="CA176" s="264"/>
      <c r="CB176" s="264"/>
      <c r="CC176" s="264"/>
      <c r="CD176" s="264"/>
      <c r="CE176" s="264"/>
      <c r="CF176" s="264"/>
      <c r="CG176" s="264"/>
      <c r="CH176" s="264"/>
      <c r="CI176" s="264"/>
      <c r="CJ176" s="264"/>
      <c r="CK176" s="264"/>
      <c r="CL176" s="264"/>
      <c r="CM176" s="264"/>
      <c r="CN176" s="264"/>
      <c r="CO176" s="264"/>
      <c r="CP176" s="264"/>
      <c r="CQ176" s="264"/>
      <c r="CR176" s="264"/>
      <c r="CS176" s="264"/>
      <c r="CT176" s="264"/>
      <c r="CU176" s="264"/>
      <c r="CV176" s="264"/>
      <c r="CW176" s="264"/>
      <c r="CX176" s="264"/>
      <c r="CY176" s="264"/>
      <c r="CZ176" s="264"/>
      <c r="DA176" s="264"/>
      <c r="DB176" s="264"/>
      <c r="DC176" s="264"/>
      <c r="DD176" s="264"/>
      <c r="DE176" s="264"/>
      <c r="DF176" s="264"/>
      <c r="DG176" s="264"/>
      <c r="DH176" s="264"/>
      <c r="DI176" s="264"/>
      <c r="DJ176" s="264"/>
      <c r="DK176" s="264"/>
      <c r="DL176" s="264"/>
      <c r="DM176" s="264"/>
      <c r="DN176" s="264"/>
      <c r="DO176" s="264"/>
      <c r="DP176" s="264"/>
      <c r="DQ176" s="264"/>
      <c r="DR176" s="264"/>
      <c r="DS176" s="264"/>
      <c r="DT176" s="264"/>
      <c r="DU176" s="264"/>
      <c r="DV176" s="264"/>
      <c r="DW176" s="264"/>
      <c r="DX176" s="264"/>
      <c r="DY176" s="264"/>
      <c r="DZ176" s="264"/>
      <c r="EA176" s="264"/>
      <c r="EB176" s="264"/>
      <c r="EC176" s="264"/>
      <c r="ED176" s="264"/>
      <c r="EE176" s="264"/>
      <c r="EF176" s="264"/>
      <c r="EG176" s="264"/>
      <c r="EH176" s="264"/>
      <c r="EI176" s="264"/>
      <c r="EJ176" s="264"/>
      <c r="EK176" s="264"/>
      <c r="EL176" s="264"/>
      <c r="EM176" s="264"/>
      <c r="EN176" s="264"/>
      <c r="EO176" s="264"/>
      <c r="EP176" s="264"/>
      <c r="EQ176" s="264"/>
      <c r="ER176" s="264"/>
    </row>
    <row r="177" spans="1:148" ht="15.75">
      <c r="A177" s="708" t="s">
        <v>121</v>
      </c>
      <c r="B177" s="710">
        <v>43168</v>
      </c>
      <c r="C177" s="90" t="s">
        <v>211</v>
      </c>
      <c r="D177" s="385"/>
      <c r="E177" s="1511">
        <v>2.5333333333333332</v>
      </c>
      <c r="F177" s="1512">
        <v>27.733333333333334</v>
      </c>
      <c r="G177" s="1512">
        <v>0.8</v>
      </c>
      <c r="H177" s="1512">
        <v>0</v>
      </c>
      <c r="I177" s="1512">
        <v>0</v>
      </c>
      <c r="J177" s="1512">
        <v>0</v>
      </c>
      <c r="K177" s="1512">
        <v>0</v>
      </c>
      <c r="L177" s="1512">
        <v>0</v>
      </c>
      <c r="M177" s="1512">
        <v>0</v>
      </c>
      <c r="N177" s="1512">
        <v>0</v>
      </c>
      <c r="O177" s="1512">
        <v>0</v>
      </c>
      <c r="P177" s="1512">
        <v>0</v>
      </c>
      <c r="Q177" s="709">
        <v>0</v>
      </c>
      <c r="R177" s="709">
        <v>0</v>
      </c>
      <c r="S177" s="709">
        <v>0</v>
      </c>
      <c r="T177" s="709">
        <v>0</v>
      </c>
      <c r="U177" s="1492">
        <f t="shared" si="26"/>
        <v>31.066666666666666</v>
      </c>
      <c r="V177" s="470">
        <f t="shared" si="27"/>
        <v>22</v>
      </c>
      <c r="W177" s="264"/>
      <c r="Y177" s="264"/>
      <c r="Z177" s="264"/>
      <c r="AA177" s="264"/>
      <c r="AB177" s="264"/>
      <c r="AC177" s="264"/>
      <c r="AD177" s="264"/>
      <c r="AE177" s="264"/>
      <c r="AF177" s="264"/>
      <c r="AG177" s="264"/>
      <c r="AH177" s="264"/>
      <c r="AI177" s="264"/>
      <c r="AJ177" s="264"/>
      <c r="AK177" s="264"/>
      <c r="AL177" s="264"/>
      <c r="AM177" s="264"/>
      <c r="AN177" s="264"/>
      <c r="AO177" s="264"/>
      <c r="AP177" s="264"/>
      <c r="AQ177" s="264"/>
      <c r="AR177" s="264"/>
      <c r="AS177" s="264"/>
      <c r="AT177" s="264"/>
      <c r="AU177" s="264"/>
      <c r="AV177" s="264"/>
      <c r="AW177" s="264"/>
      <c r="AX177" s="264"/>
      <c r="AY177" s="264"/>
      <c r="AZ177" s="264"/>
      <c r="BA177" s="264"/>
      <c r="BB177" s="264"/>
      <c r="BC177" s="264"/>
      <c r="BD177" s="264"/>
      <c r="BE177" s="264"/>
      <c r="BF177" s="264"/>
      <c r="BG177" s="264"/>
      <c r="BH177" s="264"/>
      <c r="BI177" s="264"/>
      <c r="BJ177" s="264"/>
      <c r="BK177" s="264"/>
      <c r="BL177" s="264"/>
      <c r="BM177" s="264"/>
      <c r="BN177" s="264"/>
      <c r="BO177" s="264"/>
      <c r="BP177" s="264"/>
      <c r="BQ177" s="264"/>
      <c r="BR177" s="264"/>
      <c r="BS177" s="264"/>
      <c r="BT177" s="264"/>
      <c r="BU177" s="264"/>
      <c r="BV177" s="264"/>
      <c r="BW177" s="264"/>
      <c r="BX177" s="264"/>
      <c r="BY177" s="264"/>
      <c r="BZ177" s="264"/>
      <c r="CA177" s="264"/>
      <c r="CB177" s="264"/>
      <c r="CC177" s="264"/>
      <c r="CD177" s="264"/>
      <c r="CE177" s="264"/>
      <c r="CF177" s="264"/>
      <c r="CG177" s="264"/>
      <c r="CH177" s="264"/>
      <c r="CI177" s="264"/>
      <c r="CJ177" s="264"/>
      <c r="CK177" s="264"/>
      <c r="CL177" s="264"/>
      <c r="CM177" s="264"/>
      <c r="CN177" s="264"/>
      <c r="CO177" s="264"/>
      <c r="CP177" s="264"/>
      <c r="CQ177" s="264"/>
      <c r="CR177" s="264"/>
      <c r="CS177" s="264"/>
      <c r="CT177" s="264"/>
      <c r="CU177" s="264"/>
      <c r="CV177" s="264"/>
      <c r="CW177" s="264"/>
      <c r="CX177" s="264"/>
      <c r="CY177" s="264"/>
      <c r="CZ177" s="264"/>
      <c r="DA177" s="264"/>
      <c r="DB177" s="264"/>
      <c r="DC177" s="264"/>
      <c r="DD177" s="264"/>
      <c r="DE177" s="264"/>
      <c r="DF177" s="264"/>
      <c r="DG177" s="264"/>
      <c r="DH177" s="264"/>
      <c r="DI177" s="264"/>
      <c r="DJ177" s="264"/>
      <c r="DK177" s="264"/>
      <c r="DL177" s="264"/>
      <c r="DM177" s="264"/>
      <c r="DN177" s="264"/>
      <c r="DO177" s="264"/>
      <c r="DP177" s="264"/>
      <c r="DQ177" s="264"/>
      <c r="DR177" s="264"/>
      <c r="DS177" s="264"/>
      <c r="DT177" s="264"/>
      <c r="DU177" s="264"/>
      <c r="DV177" s="264"/>
      <c r="DW177" s="264"/>
      <c r="DX177" s="264"/>
      <c r="DY177" s="264"/>
      <c r="DZ177" s="264"/>
      <c r="EA177" s="264"/>
      <c r="EB177" s="264"/>
      <c r="EC177" s="264"/>
      <c r="ED177" s="264"/>
      <c r="EE177" s="264"/>
      <c r="EF177" s="264"/>
      <c r="EG177" s="264"/>
      <c r="EH177" s="264"/>
      <c r="EI177" s="264"/>
      <c r="EJ177" s="264"/>
      <c r="EK177" s="264"/>
      <c r="EL177" s="264"/>
      <c r="EM177" s="264"/>
      <c r="EN177" s="264"/>
      <c r="EO177" s="264"/>
      <c r="EP177" s="264"/>
      <c r="EQ177" s="264"/>
      <c r="ER177" s="264"/>
    </row>
    <row r="178" spans="1:148" ht="15.75">
      <c r="A178" s="90" t="s">
        <v>121</v>
      </c>
      <c r="B178" s="1513">
        <v>43231</v>
      </c>
      <c r="C178" s="90" t="s">
        <v>211</v>
      </c>
      <c r="D178" s="384"/>
      <c r="E178" s="1511">
        <v>63.333333333333336</v>
      </c>
      <c r="F178" s="1512">
        <v>7.8666666666666663</v>
      </c>
      <c r="G178" s="1512">
        <v>2</v>
      </c>
      <c r="H178" s="1512">
        <v>258.66666666666669</v>
      </c>
      <c r="I178" s="1512">
        <v>0</v>
      </c>
      <c r="J178" s="1512">
        <v>0</v>
      </c>
      <c r="K178" s="1512">
        <v>0</v>
      </c>
      <c r="L178" s="1512">
        <v>0</v>
      </c>
      <c r="M178" s="1512">
        <v>0</v>
      </c>
      <c r="N178" s="1512">
        <v>0</v>
      </c>
      <c r="O178" s="1512">
        <v>0</v>
      </c>
      <c r="P178" s="1512">
        <v>0</v>
      </c>
      <c r="Q178" s="709">
        <v>0</v>
      </c>
      <c r="R178" s="709">
        <v>0</v>
      </c>
      <c r="S178" s="709">
        <v>0</v>
      </c>
      <c r="T178" s="709">
        <v>0</v>
      </c>
      <c r="U178" s="1492">
        <f t="shared" si="26"/>
        <v>331.86666666666667</v>
      </c>
      <c r="V178" s="470">
        <f t="shared" si="27"/>
        <v>23</v>
      </c>
      <c r="W178" s="264"/>
      <c r="Y178" s="264"/>
      <c r="Z178" s="264"/>
      <c r="AA178" s="264"/>
      <c r="AB178" s="264"/>
      <c r="AC178" s="264"/>
      <c r="AD178" s="264"/>
      <c r="AE178" s="264"/>
      <c r="AF178" s="264"/>
      <c r="AG178" s="264"/>
      <c r="AH178" s="264"/>
      <c r="AI178" s="264"/>
      <c r="AJ178" s="264"/>
      <c r="AK178" s="264"/>
      <c r="AL178" s="264"/>
      <c r="AM178" s="264"/>
      <c r="AN178" s="264"/>
      <c r="AO178" s="264"/>
      <c r="AP178" s="264"/>
      <c r="AQ178" s="264"/>
      <c r="AR178" s="264"/>
      <c r="AS178" s="264"/>
      <c r="AT178" s="264"/>
      <c r="AU178" s="264"/>
      <c r="AV178" s="264"/>
      <c r="AW178" s="264"/>
      <c r="AX178" s="264"/>
      <c r="AY178" s="264"/>
      <c r="AZ178" s="264"/>
      <c r="BA178" s="264"/>
      <c r="BB178" s="264"/>
      <c r="BC178" s="264"/>
      <c r="BD178" s="264"/>
      <c r="BE178" s="264"/>
      <c r="BF178" s="264"/>
      <c r="BG178" s="264"/>
      <c r="BH178" s="264"/>
      <c r="BI178" s="264"/>
      <c r="BJ178" s="264"/>
      <c r="BK178" s="264"/>
      <c r="BL178" s="264"/>
      <c r="BM178" s="264"/>
      <c r="BN178" s="264"/>
      <c r="BO178" s="264"/>
      <c r="BP178" s="264"/>
      <c r="BQ178" s="264"/>
      <c r="BR178" s="264"/>
      <c r="BS178" s="264"/>
      <c r="BT178" s="264"/>
      <c r="BU178" s="264"/>
      <c r="BV178" s="264"/>
      <c r="BW178" s="264"/>
      <c r="BX178" s="264"/>
      <c r="BY178" s="264"/>
      <c r="BZ178" s="264"/>
      <c r="CA178" s="264"/>
      <c r="CB178" s="264"/>
      <c r="CC178" s="264"/>
      <c r="CD178" s="264"/>
      <c r="CE178" s="264"/>
      <c r="CF178" s="264"/>
      <c r="CG178" s="264"/>
      <c r="CH178" s="264"/>
      <c r="CI178" s="264"/>
      <c r="CJ178" s="264"/>
      <c r="CK178" s="264"/>
      <c r="CL178" s="264"/>
      <c r="CM178" s="264"/>
      <c r="CN178" s="264"/>
      <c r="CO178" s="264"/>
      <c r="CP178" s="264"/>
      <c r="CQ178" s="264"/>
      <c r="CR178" s="264"/>
      <c r="CS178" s="264"/>
      <c r="CT178" s="264"/>
      <c r="CU178" s="264"/>
      <c r="CV178" s="264"/>
      <c r="CW178" s="264"/>
      <c r="CX178" s="264"/>
      <c r="CY178" s="264"/>
      <c r="CZ178" s="264"/>
      <c r="DA178" s="264"/>
      <c r="DB178" s="264"/>
      <c r="DC178" s="264"/>
      <c r="DD178" s="264"/>
      <c r="DE178" s="264"/>
      <c r="DF178" s="264"/>
      <c r="DG178" s="264"/>
      <c r="DH178" s="264"/>
      <c r="DI178" s="264"/>
      <c r="DJ178" s="264"/>
      <c r="DK178" s="264"/>
      <c r="DL178" s="264"/>
      <c r="DM178" s="264"/>
      <c r="DN178" s="264"/>
      <c r="DO178" s="264"/>
      <c r="DP178" s="264"/>
      <c r="DQ178" s="264"/>
      <c r="DR178" s="264"/>
      <c r="DS178" s="264"/>
      <c r="DT178" s="264"/>
      <c r="DU178" s="264"/>
      <c r="DV178" s="264"/>
      <c r="DW178" s="264"/>
      <c r="DX178" s="264"/>
      <c r="DY178" s="264"/>
      <c r="DZ178" s="264"/>
      <c r="EA178" s="264"/>
      <c r="EB178" s="264"/>
      <c r="EC178" s="264"/>
      <c r="ED178" s="264"/>
      <c r="EE178" s="264"/>
      <c r="EF178" s="264"/>
      <c r="EG178" s="264"/>
      <c r="EH178" s="264"/>
      <c r="EI178" s="264"/>
      <c r="EJ178" s="264"/>
      <c r="EK178" s="264"/>
      <c r="EL178" s="264"/>
      <c r="EM178" s="264"/>
      <c r="EN178" s="264"/>
      <c r="EO178" s="264"/>
      <c r="EP178" s="264"/>
      <c r="EQ178" s="264"/>
      <c r="ER178" s="264"/>
    </row>
    <row r="179" spans="1:148" ht="15.75">
      <c r="A179" s="708" t="s">
        <v>121</v>
      </c>
      <c r="B179" s="1513">
        <v>43371</v>
      </c>
      <c r="C179" s="90" t="s">
        <v>211</v>
      </c>
      <c r="D179" s="384"/>
      <c r="E179" s="1511">
        <v>7.333333333333333</v>
      </c>
      <c r="F179" s="1512">
        <v>1.7333333333333334</v>
      </c>
      <c r="G179" s="1512">
        <v>0.4</v>
      </c>
      <c r="H179" s="1512">
        <v>0</v>
      </c>
      <c r="I179" s="1512">
        <v>0</v>
      </c>
      <c r="J179" s="1512">
        <v>0</v>
      </c>
      <c r="K179" s="1512">
        <v>0.4</v>
      </c>
      <c r="L179" s="1512">
        <v>0.13333333333333333</v>
      </c>
      <c r="M179" s="1512">
        <v>0</v>
      </c>
      <c r="N179" s="1512">
        <v>0</v>
      </c>
      <c r="O179" s="1512">
        <v>0</v>
      </c>
      <c r="P179" s="1512">
        <v>0</v>
      </c>
      <c r="Q179" s="709">
        <v>0</v>
      </c>
      <c r="R179" s="709">
        <v>0</v>
      </c>
      <c r="S179" s="709">
        <v>0</v>
      </c>
      <c r="T179" s="709">
        <v>0</v>
      </c>
      <c r="U179" s="1492">
        <f t="shared" si="26"/>
        <v>10</v>
      </c>
      <c r="V179" s="470">
        <f t="shared" si="27"/>
        <v>24</v>
      </c>
      <c r="W179" s="264"/>
      <c r="Y179" s="264"/>
      <c r="Z179" s="264"/>
      <c r="AA179" s="264"/>
      <c r="AB179" s="264"/>
      <c r="AC179" s="264"/>
      <c r="AD179" s="264"/>
      <c r="AE179" s="264"/>
      <c r="AF179" s="264"/>
      <c r="AG179" s="264"/>
      <c r="AH179" s="264"/>
      <c r="AI179" s="264"/>
      <c r="AJ179" s="264"/>
      <c r="AK179" s="264"/>
      <c r="AL179" s="264"/>
      <c r="AM179" s="264"/>
      <c r="AN179" s="264"/>
      <c r="AO179" s="264"/>
      <c r="AP179" s="264"/>
      <c r="AQ179" s="264"/>
      <c r="AR179" s="264"/>
      <c r="AS179" s="264"/>
      <c r="AT179" s="264"/>
      <c r="AU179" s="264"/>
      <c r="AV179" s="264"/>
      <c r="AW179" s="264"/>
      <c r="AX179" s="264"/>
      <c r="AY179" s="264"/>
      <c r="AZ179" s="264"/>
      <c r="BA179" s="264"/>
      <c r="BB179" s="264"/>
      <c r="BC179" s="264"/>
      <c r="BD179" s="264"/>
      <c r="BE179" s="264"/>
      <c r="BF179" s="264"/>
      <c r="BG179" s="264"/>
      <c r="BH179" s="264"/>
      <c r="BI179" s="264"/>
      <c r="BJ179" s="264"/>
      <c r="BK179" s="264"/>
      <c r="BL179" s="264"/>
      <c r="BM179" s="264"/>
      <c r="BN179" s="264"/>
      <c r="BO179" s="264"/>
      <c r="BP179" s="264"/>
      <c r="BQ179" s="264"/>
      <c r="BR179" s="264"/>
      <c r="BS179" s="264"/>
      <c r="BT179" s="264"/>
      <c r="BU179" s="264"/>
      <c r="BV179" s="264"/>
      <c r="BW179" s="264"/>
      <c r="BX179" s="264"/>
      <c r="BY179" s="264"/>
      <c r="BZ179" s="264"/>
      <c r="CA179" s="264"/>
      <c r="CB179" s="264"/>
      <c r="CC179" s="264"/>
      <c r="CD179" s="264"/>
      <c r="CE179" s="264"/>
      <c r="CF179" s="264"/>
      <c r="CG179" s="264"/>
      <c r="CH179" s="264"/>
      <c r="CI179" s="264"/>
      <c r="CJ179" s="264"/>
      <c r="CK179" s="264"/>
      <c r="CL179" s="264"/>
      <c r="CM179" s="264"/>
      <c r="CN179" s="264"/>
      <c r="CO179" s="264"/>
      <c r="CP179" s="264"/>
      <c r="CQ179" s="264"/>
      <c r="CR179" s="264"/>
      <c r="CS179" s="264"/>
      <c r="CT179" s="264"/>
      <c r="CU179" s="264"/>
      <c r="CV179" s="264"/>
      <c r="CW179" s="264"/>
      <c r="CX179" s="264"/>
      <c r="CY179" s="264"/>
      <c r="CZ179" s="264"/>
      <c r="DA179" s="264"/>
      <c r="DB179" s="264"/>
      <c r="DC179" s="264"/>
      <c r="DD179" s="264"/>
      <c r="DE179" s="264"/>
      <c r="DF179" s="264"/>
      <c r="DG179" s="264"/>
      <c r="DH179" s="264"/>
      <c r="DI179" s="264"/>
      <c r="DJ179" s="264"/>
      <c r="DK179" s="264"/>
      <c r="DL179" s="264"/>
      <c r="DM179" s="264"/>
      <c r="DN179" s="264"/>
      <c r="DO179" s="264"/>
      <c r="DP179" s="264"/>
      <c r="DQ179" s="264"/>
      <c r="DR179" s="264"/>
      <c r="DS179" s="264"/>
      <c r="DT179" s="264"/>
      <c r="DU179" s="264"/>
      <c r="DV179" s="264"/>
      <c r="DW179" s="264"/>
      <c r="DX179" s="264"/>
      <c r="DY179" s="264"/>
      <c r="DZ179" s="264"/>
      <c r="EA179" s="264"/>
      <c r="EB179" s="264"/>
      <c r="EC179" s="264"/>
      <c r="ED179" s="264"/>
      <c r="EE179" s="264"/>
      <c r="EF179" s="264"/>
      <c r="EG179" s="264"/>
      <c r="EH179" s="264"/>
      <c r="EI179" s="264"/>
      <c r="EJ179" s="264"/>
      <c r="EK179" s="264"/>
      <c r="EL179" s="264"/>
      <c r="EM179" s="264"/>
      <c r="EN179" s="264"/>
      <c r="EO179" s="264"/>
      <c r="EP179" s="264"/>
      <c r="EQ179" s="264"/>
      <c r="ER179" s="264"/>
    </row>
    <row r="180" spans="1:148" ht="15.75">
      <c r="A180" s="1514" t="s">
        <v>121</v>
      </c>
      <c r="B180" s="1513">
        <v>43406</v>
      </c>
      <c r="C180" s="1514" t="s">
        <v>211</v>
      </c>
      <c r="D180" s="384"/>
      <c r="E180" s="1511">
        <v>0.13333333333333333</v>
      </c>
      <c r="F180" s="1512">
        <v>3.7333333333333334</v>
      </c>
      <c r="G180" s="1512">
        <v>8</v>
      </c>
      <c r="H180" s="1512">
        <v>0</v>
      </c>
      <c r="I180" s="1512">
        <v>0</v>
      </c>
      <c r="J180" s="1512">
        <v>0</v>
      </c>
      <c r="K180" s="1512">
        <v>0</v>
      </c>
      <c r="L180" s="1512">
        <v>0.13333333333333333</v>
      </c>
      <c r="M180" s="1512">
        <v>0</v>
      </c>
      <c r="N180" s="1512">
        <v>0</v>
      </c>
      <c r="O180" s="1512">
        <v>0</v>
      </c>
      <c r="P180" s="1512">
        <v>0</v>
      </c>
      <c r="Q180" s="1512">
        <v>0</v>
      </c>
      <c r="R180" s="1512">
        <v>0</v>
      </c>
      <c r="S180" s="1512">
        <v>0</v>
      </c>
      <c r="T180" s="1512">
        <v>0</v>
      </c>
      <c r="U180" s="1492">
        <f t="shared" si="26"/>
        <v>12</v>
      </c>
      <c r="V180" s="470">
        <f t="shared" si="27"/>
        <v>25</v>
      </c>
      <c r="W180" s="264"/>
      <c r="Y180" s="264"/>
      <c r="Z180" s="264"/>
      <c r="AA180" s="264"/>
      <c r="AB180" s="264"/>
      <c r="AC180" s="264"/>
      <c r="AD180" s="264"/>
      <c r="AE180" s="264"/>
      <c r="AF180" s="264"/>
      <c r="AG180" s="264"/>
      <c r="AH180" s="264"/>
      <c r="AI180" s="264"/>
      <c r="AJ180" s="264"/>
      <c r="AK180" s="264"/>
      <c r="AL180" s="264"/>
      <c r="AM180" s="264"/>
      <c r="AN180" s="264"/>
      <c r="AO180" s="264"/>
      <c r="AP180" s="264"/>
      <c r="AQ180" s="264"/>
      <c r="AR180" s="264"/>
      <c r="AS180" s="264"/>
      <c r="AT180" s="264"/>
      <c r="AU180" s="264"/>
      <c r="AV180" s="264"/>
      <c r="AW180" s="264"/>
      <c r="AX180" s="264"/>
      <c r="AY180" s="264"/>
      <c r="AZ180" s="264"/>
      <c r="BA180" s="264"/>
      <c r="BB180" s="264"/>
      <c r="BC180" s="264"/>
      <c r="BD180" s="264"/>
      <c r="BE180" s="264"/>
      <c r="BF180" s="264"/>
      <c r="BG180" s="264"/>
      <c r="BH180" s="264"/>
      <c r="BI180" s="264"/>
      <c r="BJ180" s="264"/>
      <c r="BK180" s="264"/>
      <c r="BL180" s="264"/>
      <c r="BM180" s="264"/>
      <c r="BN180" s="264"/>
      <c r="BO180" s="264"/>
      <c r="BP180" s="264"/>
      <c r="BQ180" s="264"/>
      <c r="BR180" s="264"/>
      <c r="BS180" s="264"/>
      <c r="BT180" s="264"/>
      <c r="BU180" s="264"/>
      <c r="BV180" s="264"/>
      <c r="BW180" s="264"/>
      <c r="BX180" s="264"/>
      <c r="BY180" s="264"/>
      <c r="BZ180" s="264"/>
      <c r="CA180" s="264"/>
      <c r="CB180" s="264"/>
      <c r="CC180" s="264"/>
      <c r="CD180" s="264"/>
      <c r="CE180" s="264"/>
      <c r="CF180" s="264"/>
      <c r="CG180" s="264"/>
      <c r="CH180" s="264"/>
      <c r="CI180" s="264"/>
      <c r="CJ180" s="264"/>
      <c r="CK180" s="264"/>
      <c r="CL180" s="264"/>
      <c r="CM180" s="264"/>
      <c r="CN180" s="264"/>
      <c r="CO180" s="264"/>
      <c r="CP180" s="264"/>
      <c r="CQ180" s="264"/>
      <c r="CR180" s="264"/>
      <c r="CS180" s="264"/>
      <c r="CT180" s="264"/>
      <c r="CU180" s="264"/>
      <c r="CV180" s="264"/>
      <c r="CW180" s="264"/>
      <c r="CX180" s="264"/>
      <c r="CY180" s="264"/>
      <c r="CZ180" s="264"/>
      <c r="DA180" s="264"/>
      <c r="DB180" s="264"/>
      <c r="DC180" s="264"/>
      <c r="DD180" s="264"/>
      <c r="DE180" s="264"/>
      <c r="DF180" s="264"/>
      <c r="DG180" s="264"/>
      <c r="DH180" s="264"/>
      <c r="DI180" s="264"/>
      <c r="DJ180" s="264"/>
      <c r="DK180" s="264"/>
      <c r="DL180" s="264"/>
      <c r="DM180" s="264"/>
      <c r="DN180" s="264"/>
      <c r="DO180" s="264"/>
      <c r="DP180" s="264"/>
      <c r="DQ180" s="264"/>
      <c r="DR180" s="264"/>
      <c r="DS180" s="264"/>
      <c r="DT180" s="264"/>
      <c r="DU180" s="264"/>
      <c r="DV180" s="264"/>
      <c r="DW180" s="264"/>
      <c r="DX180" s="264"/>
      <c r="DY180" s="264"/>
      <c r="DZ180" s="264"/>
      <c r="EA180" s="264"/>
      <c r="EB180" s="264"/>
      <c r="EC180" s="264"/>
      <c r="ED180" s="264"/>
      <c r="EE180" s="264"/>
      <c r="EF180" s="264"/>
      <c r="EG180" s="264"/>
      <c r="EH180" s="264"/>
      <c r="EI180" s="264"/>
      <c r="EJ180" s="264"/>
      <c r="EK180" s="264"/>
      <c r="EL180" s="264"/>
      <c r="EM180" s="264"/>
      <c r="EN180" s="264"/>
      <c r="EO180" s="264"/>
      <c r="EP180" s="264"/>
      <c r="EQ180" s="264"/>
      <c r="ER180" s="264"/>
    </row>
    <row r="181" spans="1:148" ht="15.75">
      <c r="A181" s="1514" t="s">
        <v>121</v>
      </c>
      <c r="B181" s="1513">
        <v>43442</v>
      </c>
      <c r="C181" s="1514" t="s">
        <v>211</v>
      </c>
      <c r="D181" s="389"/>
      <c r="E181" s="1511">
        <v>0.26666666666666666</v>
      </c>
      <c r="F181" s="1512">
        <v>80.8</v>
      </c>
      <c r="G181" s="1512">
        <v>1.6</v>
      </c>
      <c r="H181" s="1512">
        <v>0.13333333333333333</v>
      </c>
      <c r="I181" s="1512">
        <v>0</v>
      </c>
      <c r="J181" s="1512">
        <v>0</v>
      </c>
      <c r="K181" s="1512">
        <v>0</v>
      </c>
      <c r="L181" s="1512">
        <v>0</v>
      </c>
      <c r="M181" s="1512">
        <v>0</v>
      </c>
      <c r="N181" s="1512">
        <v>0</v>
      </c>
      <c r="O181" s="1512">
        <v>0.13333333333333333</v>
      </c>
      <c r="P181" s="1512">
        <v>0</v>
      </c>
      <c r="Q181" s="1512">
        <v>0</v>
      </c>
      <c r="R181" s="1512">
        <v>0</v>
      </c>
      <c r="S181" s="1512">
        <v>0</v>
      </c>
      <c r="T181" s="1512">
        <v>0</v>
      </c>
      <c r="U181" s="1492">
        <f t="shared" si="26"/>
        <v>82.933333333333337</v>
      </c>
      <c r="V181" s="470">
        <f t="shared" si="27"/>
        <v>26</v>
      </c>
      <c r="W181" s="264"/>
      <c r="Y181" s="264"/>
      <c r="Z181" s="264"/>
      <c r="AA181" s="264"/>
      <c r="AB181" s="264"/>
      <c r="AC181" s="264"/>
      <c r="AD181" s="264"/>
      <c r="AE181" s="264"/>
      <c r="AF181" s="264"/>
      <c r="AG181" s="264"/>
      <c r="AH181" s="264"/>
      <c r="AI181" s="264"/>
      <c r="AJ181" s="264"/>
      <c r="AK181" s="264"/>
      <c r="AL181" s="264"/>
      <c r="AM181" s="264"/>
      <c r="AN181" s="264"/>
      <c r="AO181" s="264"/>
      <c r="AP181" s="264"/>
      <c r="AQ181" s="264"/>
      <c r="AR181" s="264"/>
      <c r="AS181" s="264"/>
      <c r="AT181" s="264"/>
      <c r="AU181" s="264"/>
      <c r="AV181" s="264"/>
      <c r="AW181" s="264"/>
      <c r="AX181" s="264"/>
      <c r="AY181" s="264"/>
      <c r="AZ181" s="264"/>
      <c r="BA181" s="264"/>
      <c r="BB181" s="264"/>
      <c r="BC181" s="264"/>
      <c r="BD181" s="264"/>
      <c r="BE181" s="264"/>
      <c r="BF181" s="264"/>
      <c r="BG181" s="264"/>
      <c r="BH181" s="264"/>
      <c r="BI181" s="264"/>
      <c r="BJ181" s="264"/>
      <c r="BK181" s="264"/>
      <c r="BL181" s="264"/>
      <c r="BM181" s="264"/>
      <c r="BN181" s="264"/>
      <c r="BO181" s="264"/>
      <c r="BP181" s="264"/>
      <c r="BQ181" s="264"/>
      <c r="BR181" s="264"/>
      <c r="BS181" s="264"/>
      <c r="BT181" s="264"/>
      <c r="BU181" s="264"/>
      <c r="BV181" s="264"/>
      <c r="BW181" s="264"/>
      <c r="BX181" s="264"/>
      <c r="BY181" s="264"/>
      <c r="BZ181" s="264"/>
      <c r="CA181" s="264"/>
      <c r="CB181" s="264"/>
      <c r="CC181" s="264"/>
      <c r="CD181" s="264"/>
      <c r="CE181" s="264"/>
      <c r="CF181" s="264"/>
      <c r="CG181" s="264"/>
      <c r="CH181" s="264"/>
      <c r="CI181" s="264"/>
      <c r="CJ181" s="264"/>
      <c r="CK181" s="264"/>
      <c r="CL181" s="264"/>
      <c r="CM181" s="264"/>
      <c r="CN181" s="264"/>
      <c r="CO181" s="264"/>
      <c r="CP181" s="264"/>
      <c r="CQ181" s="264"/>
      <c r="CR181" s="264"/>
      <c r="CS181" s="264"/>
      <c r="CT181" s="264"/>
      <c r="CU181" s="264"/>
      <c r="CV181" s="264"/>
      <c r="CW181" s="264"/>
      <c r="CX181" s="264"/>
      <c r="CY181" s="264"/>
      <c r="CZ181" s="264"/>
      <c r="DA181" s="264"/>
      <c r="DB181" s="264"/>
      <c r="DC181" s="264"/>
      <c r="DD181" s="264"/>
      <c r="DE181" s="264"/>
      <c r="DF181" s="264"/>
      <c r="DG181" s="264"/>
      <c r="DH181" s="264"/>
      <c r="DI181" s="264"/>
      <c r="DJ181" s="264"/>
      <c r="DK181" s="264"/>
      <c r="DL181" s="264"/>
      <c r="DM181" s="264"/>
      <c r="DN181" s="264"/>
      <c r="DO181" s="264"/>
      <c r="DP181" s="264"/>
      <c r="DQ181" s="264"/>
      <c r="DR181" s="264"/>
      <c r="DS181" s="264"/>
      <c r="DT181" s="264"/>
      <c r="DU181" s="264"/>
      <c r="DV181" s="264"/>
      <c r="DW181" s="264"/>
      <c r="DX181" s="264"/>
      <c r="DY181" s="264"/>
      <c r="DZ181" s="264"/>
      <c r="EA181" s="264"/>
      <c r="EB181" s="264"/>
      <c r="EC181" s="264"/>
      <c r="ED181" s="264"/>
      <c r="EE181" s="264"/>
      <c r="EF181" s="264"/>
      <c r="EG181" s="264"/>
      <c r="EH181" s="264"/>
      <c r="EI181" s="264"/>
      <c r="EJ181" s="264"/>
      <c r="EK181" s="264"/>
      <c r="EL181" s="264"/>
      <c r="EM181" s="264"/>
      <c r="EN181" s="264"/>
      <c r="EO181" s="264"/>
      <c r="EP181" s="264"/>
      <c r="EQ181" s="264"/>
      <c r="ER181" s="264"/>
    </row>
    <row r="182" spans="1:148" ht="15.75">
      <c r="A182" s="1514" t="s">
        <v>121</v>
      </c>
      <c r="B182" s="1513">
        <v>43464</v>
      </c>
      <c r="C182" s="1514" t="s">
        <v>211</v>
      </c>
      <c r="D182" s="384"/>
      <c r="E182" s="1511">
        <v>0.4</v>
      </c>
      <c r="F182" s="1512">
        <v>345.33333333333331</v>
      </c>
      <c r="G182" s="1512">
        <v>1.2</v>
      </c>
      <c r="H182" s="1512">
        <v>0</v>
      </c>
      <c r="I182" s="1512">
        <v>0</v>
      </c>
      <c r="J182" s="1512">
        <v>0</v>
      </c>
      <c r="K182" s="1512">
        <v>0</v>
      </c>
      <c r="L182" s="1512">
        <v>0</v>
      </c>
      <c r="M182" s="1512">
        <v>0</v>
      </c>
      <c r="N182" s="1512">
        <v>0</v>
      </c>
      <c r="O182" s="1512">
        <v>0</v>
      </c>
      <c r="P182" s="1512">
        <v>0</v>
      </c>
      <c r="Q182" s="1512">
        <v>0</v>
      </c>
      <c r="R182" s="1512">
        <v>0</v>
      </c>
      <c r="S182" s="1512">
        <v>0</v>
      </c>
      <c r="T182" s="1512">
        <v>0</v>
      </c>
      <c r="U182" s="1492">
        <f t="shared" si="26"/>
        <v>346.93333333333328</v>
      </c>
      <c r="V182" s="470">
        <f t="shared" si="27"/>
        <v>27</v>
      </c>
      <c r="W182" s="264"/>
      <c r="Y182" s="264"/>
      <c r="Z182" s="264"/>
      <c r="AA182" s="264"/>
      <c r="AB182" s="264"/>
      <c r="AC182" s="264"/>
      <c r="AD182" s="264"/>
      <c r="AE182" s="264"/>
      <c r="AF182" s="264"/>
      <c r="AG182" s="264"/>
      <c r="AH182" s="264"/>
      <c r="AI182" s="264"/>
      <c r="AJ182" s="264"/>
      <c r="AK182" s="264"/>
      <c r="AL182" s="264"/>
      <c r="AM182" s="264"/>
      <c r="AN182" s="264"/>
      <c r="AO182" s="264"/>
      <c r="AP182" s="264"/>
      <c r="AQ182" s="264"/>
      <c r="AR182" s="264"/>
      <c r="AS182" s="264"/>
      <c r="AT182" s="264"/>
      <c r="AU182" s="264"/>
      <c r="AV182" s="264"/>
      <c r="AW182" s="264"/>
      <c r="AX182" s="264"/>
      <c r="AY182" s="264"/>
      <c r="AZ182" s="264"/>
      <c r="BA182" s="264"/>
      <c r="BB182" s="264"/>
      <c r="BC182" s="264"/>
      <c r="BD182" s="264"/>
      <c r="BE182" s="264"/>
      <c r="BF182" s="264"/>
      <c r="BG182" s="264"/>
      <c r="BH182" s="264"/>
      <c r="BI182" s="264"/>
      <c r="BJ182" s="264"/>
      <c r="BK182" s="264"/>
      <c r="BL182" s="264"/>
      <c r="BM182" s="264"/>
      <c r="BN182" s="264"/>
      <c r="BO182" s="264"/>
      <c r="BP182" s="264"/>
      <c r="BQ182" s="264"/>
      <c r="BR182" s="264"/>
      <c r="BS182" s="264"/>
      <c r="BT182" s="264"/>
      <c r="BU182" s="264"/>
      <c r="BV182" s="264"/>
      <c r="BW182" s="264"/>
      <c r="BX182" s="264"/>
      <c r="BY182" s="264"/>
      <c r="BZ182" s="264"/>
      <c r="CA182" s="264"/>
      <c r="CB182" s="264"/>
      <c r="CC182" s="264"/>
      <c r="CD182" s="264"/>
      <c r="CE182" s="264"/>
      <c r="CF182" s="264"/>
      <c r="CG182" s="264"/>
      <c r="CH182" s="264"/>
      <c r="CI182" s="264"/>
      <c r="CJ182" s="264"/>
      <c r="CK182" s="264"/>
      <c r="CL182" s="264"/>
      <c r="CM182" s="264"/>
      <c r="CN182" s="264"/>
      <c r="CO182" s="264"/>
      <c r="CP182" s="264"/>
      <c r="CQ182" s="264"/>
      <c r="CR182" s="264"/>
      <c r="CS182" s="264"/>
      <c r="CT182" s="264"/>
      <c r="CU182" s="264"/>
      <c r="CV182" s="264"/>
      <c r="CW182" s="264"/>
      <c r="CX182" s="264"/>
      <c r="CY182" s="264"/>
      <c r="CZ182" s="264"/>
      <c r="DA182" s="264"/>
      <c r="DB182" s="264"/>
      <c r="DC182" s="264"/>
      <c r="DD182" s="264"/>
      <c r="DE182" s="264"/>
      <c r="DF182" s="264"/>
      <c r="DG182" s="264"/>
      <c r="DH182" s="264"/>
      <c r="DI182" s="264"/>
      <c r="DJ182" s="264"/>
      <c r="DK182" s="264"/>
      <c r="DL182" s="264"/>
      <c r="DM182" s="264"/>
      <c r="DN182" s="264"/>
      <c r="DO182" s="264"/>
      <c r="DP182" s="264"/>
      <c r="DQ182" s="264"/>
      <c r="DR182" s="264"/>
      <c r="DS182" s="264"/>
      <c r="DT182" s="264"/>
      <c r="DU182" s="264"/>
      <c r="DV182" s="264"/>
      <c r="DW182" s="264"/>
      <c r="DX182" s="264"/>
      <c r="DY182" s="264"/>
      <c r="DZ182" s="264"/>
      <c r="EA182" s="264"/>
      <c r="EB182" s="264"/>
      <c r="EC182" s="264"/>
      <c r="ED182" s="264"/>
      <c r="EE182" s="264"/>
      <c r="EF182" s="264"/>
      <c r="EG182" s="264"/>
      <c r="EH182" s="264"/>
      <c r="EI182" s="264"/>
      <c r="EJ182" s="264"/>
      <c r="EK182" s="264"/>
      <c r="EL182" s="264"/>
      <c r="EM182" s="264"/>
      <c r="EN182" s="264"/>
      <c r="EO182" s="264"/>
      <c r="EP182" s="264"/>
      <c r="EQ182" s="264"/>
      <c r="ER182" s="264"/>
    </row>
    <row r="183" spans="1:148" ht="15.75">
      <c r="A183" s="708" t="s">
        <v>94</v>
      </c>
      <c r="B183" s="710">
        <v>43168</v>
      </c>
      <c r="C183" s="90" t="s">
        <v>211</v>
      </c>
      <c r="D183" s="385"/>
      <c r="E183" s="1511">
        <v>94</v>
      </c>
      <c r="F183" s="1512">
        <v>506.66666666666669</v>
      </c>
      <c r="G183" s="1512">
        <v>4</v>
      </c>
      <c r="H183" s="1512">
        <v>0.13333333333333333</v>
      </c>
      <c r="I183" s="1512">
        <v>0</v>
      </c>
      <c r="J183" s="1512">
        <v>0</v>
      </c>
      <c r="K183" s="1512">
        <v>0</v>
      </c>
      <c r="L183" s="1512">
        <v>0</v>
      </c>
      <c r="M183" s="1512">
        <v>0</v>
      </c>
      <c r="N183" s="1512">
        <v>0</v>
      </c>
      <c r="O183" s="1512">
        <v>0</v>
      </c>
      <c r="P183" s="1512">
        <v>0</v>
      </c>
      <c r="Q183" s="709">
        <v>0</v>
      </c>
      <c r="R183" s="709">
        <v>0</v>
      </c>
      <c r="S183" s="709">
        <v>0</v>
      </c>
      <c r="T183" s="709">
        <v>0</v>
      </c>
      <c r="U183" s="1492">
        <f t="shared" si="26"/>
        <v>604.80000000000007</v>
      </c>
      <c r="V183" s="470">
        <f t="shared" si="27"/>
        <v>28</v>
      </c>
      <c r="W183" s="264"/>
      <c r="Y183" s="264"/>
      <c r="Z183" s="264"/>
      <c r="AA183" s="264"/>
      <c r="AB183" s="264"/>
      <c r="AC183" s="264"/>
      <c r="AD183" s="264"/>
      <c r="AE183" s="264"/>
      <c r="AF183" s="264"/>
      <c r="AG183" s="264"/>
      <c r="AH183" s="264"/>
      <c r="AI183" s="264"/>
      <c r="AJ183" s="264"/>
      <c r="AK183" s="264"/>
      <c r="AL183" s="264"/>
      <c r="AM183" s="264"/>
      <c r="AN183" s="264"/>
      <c r="AO183" s="264"/>
      <c r="AP183" s="264"/>
      <c r="AQ183" s="264"/>
      <c r="AR183" s="264"/>
      <c r="AS183" s="264"/>
      <c r="AT183" s="264"/>
      <c r="AU183" s="264"/>
      <c r="AV183" s="264"/>
      <c r="AW183" s="264"/>
      <c r="AX183" s="264"/>
      <c r="AY183" s="264"/>
      <c r="AZ183" s="264"/>
      <c r="BA183" s="264"/>
      <c r="BB183" s="264"/>
      <c r="BC183" s="264"/>
      <c r="BD183" s="264"/>
      <c r="BE183" s="264"/>
      <c r="BF183" s="264"/>
      <c r="BG183" s="264"/>
      <c r="BH183" s="264"/>
      <c r="BI183" s="264"/>
      <c r="BJ183" s="264"/>
      <c r="BK183" s="264"/>
      <c r="BL183" s="264"/>
      <c r="BM183" s="264"/>
      <c r="BN183" s="264"/>
      <c r="BO183" s="264"/>
      <c r="BP183" s="264"/>
      <c r="BQ183" s="264"/>
      <c r="BR183" s="264"/>
      <c r="BS183" s="264"/>
      <c r="BT183" s="264"/>
      <c r="BU183" s="264"/>
      <c r="BV183" s="264"/>
      <c r="BW183" s="264"/>
      <c r="BX183" s="264"/>
      <c r="BY183" s="264"/>
      <c r="BZ183" s="264"/>
      <c r="CA183" s="264"/>
      <c r="CB183" s="264"/>
      <c r="CC183" s="264"/>
      <c r="CD183" s="264"/>
      <c r="CE183" s="264"/>
      <c r="CF183" s="264"/>
      <c r="CG183" s="264"/>
      <c r="CH183" s="264"/>
      <c r="CI183" s="264"/>
      <c r="CJ183" s="264"/>
      <c r="CK183" s="264"/>
      <c r="CL183" s="264"/>
      <c r="CM183" s="264"/>
      <c r="CN183" s="264"/>
      <c r="CO183" s="264"/>
      <c r="CP183" s="264"/>
      <c r="CQ183" s="264"/>
      <c r="CR183" s="264"/>
      <c r="CS183" s="264"/>
      <c r="CT183" s="264"/>
      <c r="CU183" s="264"/>
      <c r="CV183" s="264"/>
      <c r="CW183" s="264"/>
      <c r="CX183" s="264"/>
      <c r="CY183" s="264"/>
      <c r="CZ183" s="264"/>
      <c r="DA183" s="264"/>
      <c r="DB183" s="264"/>
      <c r="DC183" s="264"/>
      <c r="DD183" s="264"/>
      <c r="DE183" s="264"/>
      <c r="DF183" s="264"/>
      <c r="DG183" s="264"/>
      <c r="DH183" s="264"/>
      <c r="DI183" s="264"/>
      <c r="DJ183" s="264"/>
      <c r="DK183" s="264"/>
      <c r="DL183" s="264"/>
      <c r="DM183" s="264"/>
      <c r="DN183" s="264"/>
      <c r="DO183" s="264"/>
      <c r="DP183" s="264"/>
      <c r="DQ183" s="264"/>
      <c r="DR183" s="264"/>
      <c r="DS183" s="264"/>
      <c r="DT183" s="264"/>
      <c r="DU183" s="264"/>
      <c r="DV183" s="264"/>
      <c r="DW183" s="264"/>
      <c r="DX183" s="264"/>
      <c r="DY183" s="264"/>
      <c r="DZ183" s="264"/>
      <c r="EA183" s="264"/>
      <c r="EB183" s="264"/>
      <c r="EC183" s="264"/>
      <c r="ED183" s="264"/>
      <c r="EE183" s="264"/>
      <c r="EF183" s="264"/>
      <c r="EG183" s="264"/>
      <c r="EH183" s="264"/>
      <c r="EI183" s="264"/>
      <c r="EJ183" s="264"/>
      <c r="EK183" s="264"/>
      <c r="EL183" s="264"/>
      <c r="EM183" s="264"/>
      <c r="EN183" s="264"/>
      <c r="EO183" s="264"/>
      <c r="EP183" s="264"/>
      <c r="EQ183" s="264"/>
      <c r="ER183" s="264"/>
    </row>
    <row r="184" spans="1:148" ht="15.75">
      <c r="A184" s="708" t="s">
        <v>94</v>
      </c>
      <c r="B184" s="710">
        <v>43201</v>
      </c>
      <c r="C184" s="90" t="s">
        <v>211</v>
      </c>
      <c r="D184" s="385"/>
      <c r="E184" s="1511">
        <v>37.6</v>
      </c>
      <c r="F184" s="1512">
        <v>6.1333333333333329</v>
      </c>
      <c r="G184" s="1512">
        <v>0.4</v>
      </c>
      <c r="H184" s="1512">
        <v>72.400000000000006</v>
      </c>
      <c r="I184" s="1512">
        <v>0</v>
      </c>
      <c r="J184" s="1512">
        <v>0</v>
      </c>
      <c r="K184" s="1512">
        <v>0</v>
      </c>
      <c r="L184" s="1512">
        <v>0</v>
      </c>
      <c r="M184" s="1512">
        <v>0</v>
      </c>
      <c r="N184" s="1512">
        <v>0</v>
      </c>
      <c r="O184" s="1512">
        <v>0</v>
      </c>
      <c r="P184" s="1512">
        <v>0</v>
      </c>
      <c r="Q184" s="709">
        <v>0</v>
      </c>
      <c r="R184" s="709">
        <v>0</v>
      </c>
      <c r="S184" s="709">
        <v>0</v>
      </c>
      <c r="T184" s="709">
        <v>0</v>
      </c>
      <c r="U184" s="1492">
        <f t="shared" si="26"/>
        <v>116.53333333333333</v>
      </c>
      <c r="V184" s="470">
        <f t="shared" si="27"/>
        <v>29</v>
      </c>
      <c r="W184" s="264"/>
      <c r="Y184" s="264"/>
      <c r="Z184" s="264"/>
      <c r="AA184" s="264"/>
      <c r="AB184" s="264"/>
      <c r="AC184" s="264"/>
      <c r="AD184" s="264"/>
      <c r="AE184" s="264"/>
      <c r="AF184" s="264"/>
      <c r="AG184" s="264"/>
      <c r="AH184" s="264"/>
      <c r="AI184" s="264"/>
      <c r="AJ184" s="264"/>
      <c r="AK184" s="264"/>
      <c r="AL184" s="264"/>
      <c r="AM184" s="264"/>
      <c r="AN184" s="264"/>
      <c r="AO184" s="264"/>
      <c r="AP184" s="264"/>
      <c r="AQ184" s="264"/>
      <c r="AR184" s="264"/>
      <c r="AS184" s="264"/>
      <c r="AT184" s="264"/>
      <c r="AU184" s="264"/>
      <c r="AV184" s="264"/>
      <c r="AW184" s="264"/>
      <c r="AX184" s="264"/>
      <c r="AY184" s="264"/>
      <c r="AZ184" s="264"/>
      <c r="BA184" s="264"/>
      <c r="BB184" s="264"/>
      <c r="BC184" s="264"/>
      <c r="BD184" s="264"/>
      <c r="BE184" s="264"/>
      <c r="BF184" s="264"/>
      <c r="BG184" s="264"/>
      <c r="BH184" s="264"/>
      <c r="BI184" s="264"/>
      <c r="BJ184" s="264"/>
      <c r="BK184" s="264"/>
      <c r="BL184" s="264"/>
      <c r="BM184" s="264"/>
      <c r="BN184" s="264"/>
      <c r="BO184" s="264"/>
      <c r="BP184" s="264"/>
      <c r="BQ184" s="264"/>
      <c r="BR184" s="264"/>
      <c r="BS184" s="264"/>
      <c r="BT184" s="264"/>
      <c r="BU184" s="264"/>
      <c r="BV184" s="264"/>
      <c r="BW184" s="264"/>
      <c r="BX184" s="264"/>
      <c r="BY184" s="264"/>
      <c r="BZ184" s="264"/>
      <c r="CA184" s="264"/>
      <c r="CB184" s="264"/>
      <c r="CC184" s="264"/>
      <c r="CD184" s="264"/>
      <c r="CE184" s="264"/>
      <c r="CF184" s="264"/>
      <c r="CG184" s="264"/>
      <c r="CH184" s="264"/>
      <c r="CI184" s="264"/>
      <c r="CJ184" s="264"/>
      <c r="CK184" s="264"/>
      <c r="CL184" s="264"/>
      <c r="CM184" s="264"/>
      <c r="CN184" s="264"/>
      <c r="CO184" s="264"/>
      <c r="CP184" s="264"/>
      <c r="CQ184" s="264"/>
      <c r="CR184" s="264"/>
      <c r="CS184" s="264"/>
      <c r="CT184" s="264"/>
      <c r="CU184" s="264"/>
      <c r="CV184" s="264"/>
      <c r="CW184" s="264"/>
      <c r="CX184" s="264"/>
      <c r="CY184" s="264"/>
      <c r="CZ184" s="264"/>
      <c r="DA184" s="264"/>
      <c r="DB184" s="264"/>
      <c r="DC184" s="264"/>
      <c r="DD184" s="264"/>
      <c r="DE184" s="264"/>
      <c r="DF184" s="264"/>
      <c r="DG184" s="264"/>
      <c r="DH184" s="264"/>
      <c r="DI184" s="264"/>
      <c r="DJ184" s="264"/>
      <c r="DK184" s="264"/>
      <c r="DL184" s="264"/>
      <c r="DM184" s="264"/>
      <c r="DN184" s="264"/>
      <c r="DO184" s="264"/>
      <c r="DP184" s="264"/>
      <c r="DQ184" s="264"/>
      <c r="DR184" s="264"/>
      <c r="DS184" s="264"/>
      <c r="DT184" s="264"/>
      <c r="DU184" s="264"/>
      <c r="DV184" s="264"/>
      <c r="DW184" s="264"/>
      <c r="DX184" s="264"/>
      <c r="DY184" s="264"/>
      <c r="DZ184" s="264"/>
      <c r="EA184" s="264"/>
      <c r="EB184" s="264"/>
      <c r="EC184" s="264"/>
      <c r="ED184" s="264"/>
      <c r="EE184" s="264"/>
      <c r="EF184" s="264"/>
      <c r="EG184" s="264"/>
      <c r="EH184" s="264"/>
      <c r="EI184" s="264"/>
      <c r="EJ184" s="264"/>
      <c r="EK184" s="264"/>
      <c r="EL184" s="264"/>
      <c r="EM184" s="264"/>
      <c r="EN184" s="264"/>
      <c r="EO184" s="264"/>
      <c r="EP184" s="264"/>
      <c r="EQ184" s="264"/>
      <c r="ER184" s="264"/>
    </row>
    <row r="185" spans="1:148" ht="15.75">
      <c r="A185" s="90" t="s">
        <v>94</v>
      </c>
      <c r="B185" s="1513">
        <v>43234</v>
      </c>
      <c r="C185" s="90" t="s">
        <v>211</v>
      </c>
      <c r="D185" s="384"/>
      <c r="E185" s="1511">
        <v>0.53333333333333333</v>
      </c>
      <c r="F185" s="1512">
        <v>6</v>
      </c>
      <c r="G185" s="1512">
        <v>3.0666666666666664</v>
      </c>
      <c r="H185" s="1512">
        <v>0.13333333333333333</v>
      </c>
      <c r="I185" s="1512">
        <v>0</v>
      </c>
      <c r="J185" s="1512">
        <v>0</v>
      </c>
      <c r="K185" s="1512">
        <v>0.13333333333333333</v>
      </c>
      <c r="L185" s="1512">
        <v>0</v>
      </c>
      <c r="M185" s="1512">
        <v>0</v>
      </c>
      <c r="N185" s="1512">
        <v>0</v>
      </c>
      <c r="O185" s="1512">
        <v>0</v>
      </c>
      <c r="P185" s="1512">
        <v>0</v>
      </c>
      <c r="Q185" s="709">
        <v>0</v>
      </c>
      <c r="R185" s="709">
        <v>0</v>
      </c>
      <c r="S185" s="709">
        <v>0</v>
      </c>
      <c r="T185" s="709">
        <v>0</v>
      </c>
      <c r="U185" s="1492">
        <f t="shared" si="26"/>
        <v>9.8666666666666654</v>
      </c>
      <c r="V185" s="470">
        <f t="shared" si="27"/>
        <v>30</v>
      </c>
      <c r="W185" s="264"/>
      <c r="Y185" s="264"/>
      <c r="Z185" s="264"/>
      <c r="AA185" s="264"/>
      <c r="AB185" s="264"/>
      <c r="AC185" s="264"/>
      <c r="AD185" s="264"/>
      <c r="AE185" s="264"/>
      <c r="AF185" s="264"/>
      <c r="AG185" s="264"/>
      <c r="AH185" s="264"/>
      <c r="AI185" s="264"/>
      <c r="AJ185" s="264"/>
      <c r="AK185" s="264"/>
      <c r="AL185" s="264"/>
      <c r="AM185" s="264"/>
      <c r="AN185" s="264"/>
      <c r="AO185" s="264"/>
      <c r="AP185" s="264"/>
      <c r="AQ185" s="264"/>
      <c r="AR185" s="264"/>
      <c r="AS185" s="264"/>
      <c r="AT185" s="264"/>
      <c r="AU185" s="264"/>
      <c r="AV185" s="264"/>
      <c r="AW185" s="264"/>
      <c r="AX185" s="264"/>
      <c r="AY185" s="264"/>
      <c r="AZ185" s="264"/>
      <c r="BA185" s="264"/>
      <c r="BB185" s="264"/>
      <c r="BC185" s="264"/>
      <c r="BD185" s="264"/>
      <c r="BE185" s="264"/>
      <c r="BF185" s="264"/>
      <c r="BG185" s="264"/>
      <c r="BH185" s="264"/>
      <c r="BI185" s="264"/>
      <c r="BJ185" s="264"/>
      <c r="BK185" s="264"/>
      <c r="BL185" s="264"/>
      <c r="BM185" s="264"/>
      <c r="BN185" s="264"/>
      <c r="BO185" s="264"/>
      <c r="BP185" s="264"/>
      <c r="BQ185" s="264"/>
      <c r="BR185" s="264"/>
      <c r="BS185" s="264"/>
      <c r="BT185" s="264"/>
      <c r="BU185" s="264"/>
      <c r="BV185" s="264"/>
      <c r="BW185" s="264"/>
      <c r="BX185" s="264"/>
      <c r="BY185" s="264"/>
      <c r="BZ185" s="264"/>
      <c r="CA185" s="264"/>
      <c r="CB185" s="264"/>
      <c r="CC185" s="264"/>
      <c r="CD185" s="264"/>
      <c r="CE185" s="264"/>
      <c r="CF185" s="264"/>
      <c r="CG185" s="264"/>
      <c r="CH185" s="264"/>
      <c r="CI185" s="264"/>
      <c r="CJ185" s="264"/>
      <c r="CK185" s="264"/>
      <c r="CL185" s="264"/>
      <c r="CM185" s="264"/>
      <c r="CN185" s="264"/>
      <c r="CO185" s="264"/>
      <c r="CP185" s="264"/>
      <c r="CQ185" s="264"/>
      <c r="CR185" s="264"/>
      <c r="CS185" s="264"/>
      <c r="CT185" s="264"/>
      <c r="CU185" s="264"/>
      <c r="CV185" s="264"/>
      <c r="CW185" s="264"/>
      <c r="CX185" s="264"/>
      <c r="CY185" s="264"/>
      <c r="CZ185" s="264"/>
      <c r="DA185" s="264"/>
      <c r="DB185" s="264"/>
      <c r="DC185" s="264"/>
      <c r="DD185" s="264"/>
      <c r="DE185" s="264"/>
      <c r="DF185" s="264"/>
      <c r="DG185" s="264"/>
      <c r="DH185" s="264"/>
      <c r="DI185" s="264"/>
      <c r="DJ185" s="264"/>
      <c r="DK185" s="264"/>
      <c r="DL185" s="264"/>
      <c r="DM185" s="264"/>
      <c r="DN185" s="264"/>
      <c r="DO185" s="264"/>
      <c r="DP185" s="264"/>
      <c r="DQ185" s="264"/>
      <c r="DR185" s="264"/>
      <c r="DS185" s="264"/>
      <c r="DT185" s="264"/>
      <c r="DU185" s="264"/>
      <c r="DV185" s="264"/>
      <c r="DW185" s="264"/>
      <c r="DX185" s="264"/>
      <c r="DY185" s="264"/>
      <c r="DZ185" s="264"/>
      <c r="EA185" s="264"/>
      <c r="EB185" s="264"/>
      <c r="EC185" s="264"/>
      <c r="ED185" s="264"/>
      <c r="EE185" s="264"/>
      <c r="EF185" s="264"/>
      <c r="EG185" s="264"/>
      <c r="EH185" s="264"/>
      <c r="EI185" s="264"/>
      <c r="EJ185" s="264"/>
      <c r="EK185" s="264"/>
      <c r="EL185" s="264"/>
      <c r="EM185" s="264"/>
      <c r="EN185" s="264"/>
      <c r="EO185" s="264"/>
      <c r="EP185" s="264"/>
      <c r="EQ185" s="264"/>
      <c r="ER185" s="264"/>
    </row>
    <row r="186" spans="1:148" ht="15.75">
      <c r="A186" s="90" t="s">
        <v>94</v>
      </c>
      <c r="B186" s="1513">
        <v>43238</v>
      </c>
      <c r="C186" s="90" t="s">
        <v>211</v>
      </c>
      <c r="D186" s="384"/>
      <c r="E186" s="1511">
        <v>0</v>
      </c>
      <c r="F186" s="1512">
        <v>5.6</v>
      </c>
      <c r="G186" s="1512">
        <v>5.0666666666666664</v>
      </c>
      <c r="H186" s="1512">
        <v>0.13333333333333333</v>
      </c>
      <c r="I186" s="1512">
        <v>0</v>
      </c>
      <c r="J186" s="1512">
        <v>0</v>
      </c>
      <c r="K186" s="1512">
        <v>0</v>
      </c>
      <c r="L186" s="1512">
        <v>0</v>
      </c>
      <c r="M186" s="1512">
        <v>0</v>
      </c>
      <c r="N186" s="1512">
        <v>0</v>
      </c>
      <c r="O186" s="1512">
        <v>0</v>
      </c>
      <c r="P186" s="1512">
        <v>0</v>
      </c>
      <c r="Q186" s="709">
        <v>0</v>
      </c>
      <c r="R186" s="709">
        <v>0</v>
      </c>
      <c r="S186" s="709">
        <v>0</v>
      </c>
      <c r="T186" s="709">
        <v>0</v>
      </c>
      <c r="U186" s="1492">
        <f t="shared" si="26"/>
        <v>10.799999999999999</v>
      </c>
      <c r="V186" s="470">
        <f t="shared" si="27"/>
        <v>31</v>
      </c>
      <c r="W186" s="264"/>
      <c r="Y186" s="264"/>
      <c r="Z186" s="264"/>
      <c r="AA186" s="264"/>
      <c r="AB186" s="264"/>
      <c r="AC186" s="264"/>
      <c r="AD186" s="264"/>
      <c r="AE186" s="264"/>
      <c r="AF186" s="264"/>
      <c r="AG186" s="264"/>
      <c r="AH186" s="264"/>
      <c r="AI186" s="264"/>
      <c r="AJ186" s="264"/>
      <c r="AK186" s="264"/>
      <c r="AL186" s="264"/>
      <c r="AM186" s="264"/>
      <c r="AN186" s="264"/>
      <c r="AO186" s="264"/>
      <c r="AP186" s="264"/>
      <c r="AQ186" s="264"/>
      <c r="AR186" s="264"/>
      <c r="AS186" s="264"/>
      <c r="AT186" s="264"/>
      <c r="AU186" s="264"/>
      <c r="AV186" s="264"/>
      <c r="AW186" s="264"/>
      <c r="AX186" s="264"/>
      <c r="AY186" s="264"/>
      <c r="AZ186" s="264"/>
      <c r="BA186" s="264"/>
      <c r="BB186" s="264"/>
      <c r="BC186" s="264"/>
      <c r="BD186" s="264"/>
      <c r="BE186" s="264"/>
      <c r="BF186" s="264"/>
      <c r="BG186" s="264"/>
      <c r="BH186" s="264"/>
      <c r="BI186" s="264"/>
      <c r="BJ186" s="264"/>
      <c r="BK186" s="264"/>
      <c r="BL186" s="264"/>
      <c r="BM186" s="264"/>
      <c r="BN186" s="264"/>
      <c r="BO186" s="264"/>
      <c r="BP186" s="264"/>
      <c r="BQ186" s="264"/>
      <c r="BR186" s="264"/>
      <c r="BS186" s="264"/>
      <c r="BT186" s="264"/>
      <c r="BU186" s="264"/>
      <c r="BV186" s="264"/>
      <c r="BW186" s="264"/>
      <c r="BX186" s="264"/>
      <c r="BY186" s="264"/>
      <c r="BZ186" s="264"/>
      <c r="CA186" s="264"/>
      <c r="CB186" s="264"/>
      <c r="CC186" s="264"/>
      <c r="CD186" s="264"/>
      <c r="CE186" s="264"/>
      <c r="CF186" s="264"/>
      <c r="CG186" s="264"/>
      <c r="CH186" s="264"/>
      <c r="CI186" s="264"/>
      <c r="CJ186" s="264"/>
      <c r="CK186" s="264"/>
      <c r="CL186" s="264"/>
      <c r="CM186" s="264"/>
      <c r="CN186" s="264"/>
      <c r="CO186" s="264"/>
      <c r="CP186" s="264"/>
      <c r="CQ186" s="264"/>
      <c r="CR186" s="264"/>
      <c r="CS186" s="264"/>
      <c r="CT186" s="264"/>
      <c r="CU186" s="264"/>
      <c r="CV186" s="264"/>
      <c r="CW186" s="264"/>
      <c r="CX186" s="264"/>
      <c r="CY186" s="264"/>
      <c r="CZ186" s="264"/>
      <c r="DA186" s="264"/>
      <c r="DB186" s="264"/>
      <c r="DC186" s="264"/>
      <c r="DD186" s="264"/>
      <c r="DE186" s="264"/>
      <c r="DF186" s="264"/>
      <c r="DG186" s="264"/>
      <c r="DH186" s="264"/>
      <c r="DI186" s="264"/>
      <c r="DJ186" s="264"/>
      <c r="DK186" s="264"/>
      <c r="DL186" s="264"/>
      <c r="DM186" s="264"/>
      <c r="DN186" s="264"/>
      <c r="DO186" s="264"/>
      <c r="DP186" s="264"/>
      <c r="DQ186" s="264"/>
      <c r="DR186" s="264"/>
      <c r="DS186" s="264"/>
      <c r="DT186" s="264"/>
      <c r="DU186" s="264"/>
      <c r="DV186" s="264"/>
      <c r="DW186" s="264"/>
      <c r="DX186" s="264"/>
      <c r="DY186" s="264"/>
      <c r="DZ186" s="264"/>
      <c r="EA186" s="264"/>
      <c r="EB186" s="264"/>
      <c r="EC186" s="264"/>
      <c r="ED186" s="264"/>
      <c r="EE186" s="264"/>
      <c r="EF186" s="264"/>
      <c r="EG186" s="264"/>
      <c r="EH186" s="264"/>
      <c r="EI186" s="264"/>
      <c r="EJ186" s="264"/>
      <c r="EK186" s="264"/>
      <c r="EL186" s="264"/>
      <c r="EM186" s="264"/>
      <c r="EN186" s="264"/>
      <c r="EO186" s="264"/>
      <c r="EP186" s="264"/>
      <c r="EQ186" s="264"/>
      <c r="ER186" s="264"/>
    </row>
    <row r="187" spans="1:148" ht="15.75">
      <c r="A187" s="90" t="s">
        <v>94</v>
      </c>
      <c r="B187" s="1513">
        <v>43241</v>
      </c>
      <c r="C187" s="90" t="s">
        <v>211</v>
      </c>
      <c r="D187" s="384"/>
      <c r="E187" s="1511">
        <v>0</v>
      </c>
      <c r="F187" s="1512">
        <v>9.4666666666666668</v>
      </c>
      <c r="G187" s="1512">
        <v>5.2</v>
      </c>
      <c r="H187" s="1512">
        <v>0</v>
      </c>
      <c r="I187" s="1512">
        <v>0.13333333333333333</v>
      </c>
      <c r="J187" s="1512">
        <v>0</v>
      </c>
      <c r="K187" s="1512">
        <v>0.26666666666666666</v>
      </c>
      <c r="L187" s="1512">
        <v>0</v>
      </c>
      <c r="M187" s="1512">
        <v>0</v>
      </c>
      <c r="N187" s="1512">
        <v>0</v>
      </c>
      <c r="O187" s="1512">
        <v>0</v>
      </c>
      <c r="P187" s="1512">
        <v>0</v>
      </c>
      <c r="Q187" s="709">
        <v>0</v>
      </c>
      <c r="R187" s="709">
        <v>0</v>
      </c>
      <c r="S187" s="709">
        <v>0</v>
      </c>
      <c r="T187" s="709">
        <v>0</v>
      </c>
      <c r="U187" s="1492">
        <f t="shared" si="26"/>
        <v>15.066666666666668</v>
      </c>
      <c r="V187" s="470">
        <f t="shared" si="27"/>
        <v>32</v>
      </c>
      <c r="W187" s="264"/>
      <c r="Y187" s="264"/>
      <c r="Z187" s="264"/>
      <c r="AA187" s="264"/>
      <c r="AB187" s="264"/>
      <c r="AC187" s="264"/>
      <c r="AD187" s="264"/>
      <c r="AE187" s="264"/>
      <c r="AF187" s="264"/>
      <c r="AG187" s="264"/>
      <c r="AH187" s="264"/>
      <c r="AI187" s="264"/>
      <c r="AJ187" s="264"/>
      <c r="AK187" s="264"/>
      <c r="AL187" s="264"/>
      <c r="AM187" s="264"/>
      <c r="AN187" s="264"/>
      <c r="AO187" s="264"/>
      <c r="AP187" s="264"/>
      <c r="AQ187" s="264"/>
      <c r="AR187" s="264"/>
      <c r="AS187" s="264"/>
      <c r="AT187" s="264"/>
      <c r="AU187" s="264"/>
      <c r="AV187" s="264"/>
      <c r="AW187" s="264"/>
      <c r="AX187" s="264"/>
      <c r="AY187" s="264"/>
      <c r="AZ187" s="264"/>
      <c r="BA187" s="264"/>
      <c r="BB187" s="264"/>
      <c r="BC187" s="264"/>
      <c r="BD187" s="264"/>
      <c r="BE187" s="264"/>
      <c r="BF187" s="264"/>
      <c r="BG187" s="264"/>
      <c r="BH187" s="264"/>
      <c r="BI187" s="264"/>
      <c r="BJ187" s="264"/>
      <c r="BK187" s="264"/>
      <c r="BL187" s="264"/>
      <c r="BM187" s="264"/>
      <c r="BN187" s="264"/>
      <c r="BO187" s="264"/>
      <c r="BP187" s="264"/>
      <c r="BQ187" s="264"/>
      <c r="BR187" s="264"/>
      <c r="BS187" s="264"/>
      <c r="BT187" s="264"/>
      <c r="BU187" s="264"/>
      <c r="BV187" s="264"/>
      <c r="BW187" s="264"/>
      <c r="BX187" s="264"/>
      <c r="BY187" s="264"/>
      <c r="BZ187" s="264"/>
      <c r="CA187" s="264"/>
      <c r="CB187" s="264"/>
      <c r="CC187" s="264"/>
      <c r="CD187" s="264"/>
      <c r="CE187" s="264"/>
      <c r="CF187" s="264"/>
      <c r="CG187" s="264"/>
      <c r="CH187" s="264"/>
      <c r="CI187" s="264"/>
      <c r="CJ187" s="264"/>
      <c r="CK187" s="264"/>
      <c r="CL187" s="264"/>
      <c r="CM187" s="264"/>
      <c r="CN187" s="264"/>
      <c r="CO187" s="264"/>
      <c r="CP187" s="264"/>
      <c r="CQ187" s="264"/>
      <c r="CR187" s="264"/>
      <c r="CS187" s="264"/>
      <c r="CT187" s="264"/>
      <c r="CU187" s="264"/>
      <c r="CV187" s="264"/>
      <c r="CW187" s="264"/>
      <c r="CX187" s="264"/>
      <c r="CY187" s="264"/>
      <c r="CZ187" s="264"/>
      <c r="DA187" s="264"/>
      <c r="DB187" s="264"/>
      <c r="DC187" s="264"/>
      <c r="DD187" s="264"/>
      <c r="DE187" s="264"/>
      <c r="DF187" s="264"/>
      <c r="DG187" s="264"/>
      <c r="DH187" s="264"/>
      <c r="DI187" s="264"/>
      <c r="DJ187" s="264"/>
      <c r="DK187" s="264"/>
      <c r="DL187" s="264"/>
      <c r="DM187" s="264"/>
      <c r="DN187" s="264"/>
      <c r="DO187" s="264"/>
      <c r="DP187" s="264"/>
      <c r="DQ187" s="264"/>
      <c r="DR187" s="264"/>
      <c r="DS187" s="264"/>
      <c r="DT187" s="264"/>
      <c r="DU187" s="264"/>
      <c r="DV187" s="264"/>
      <c r="DW187" s="264"/>
      <c r="DX187" s="264"/>
      <c r="DY187" s="264"/>
      <c r="DZ187" s="264"/>
      <c r="EA187" s="264"/>
      <c r="EB187" s="264"/>
      <c r="EC187" s="264"/>
      <c r="ED187" s="264"/>
      <c r="EE187" s="264"/>
      <c r="EF187" s="264"/>
      <c r="EG187" s="264"/>
      <c r="EH187" s="264"/>
      <c r="EI187" s="264"/>
      <c r="EJ187" s="264"/>
      <c r="EK187" s="264"/>
      <c r="EL187" s="264"/>
      <c r="EM187" s="264"/>
      <c r="EN187" s="264"/>
      <c r="EO187" s="264"/>
      <c r="EP187" s="264"/>
      <c r="EQ187" s="264"/>
      <c r="ER187" s="264"/>
    </row>
    <row r="188" spans="1:148" ht="15.75">
      <c r="A188" s="1514" t="s">
        <v>94</v>
      </c>
      <c r="B188" s="1513">
        <v>43336</v>
      </c>
      <c r="C188" s="1514" t="s">
        <v>211</v>
      </c>
      <c r="D188" s="384"/>
      <c r="E188" s="1511">
        <v>0.26666666666666666</v>
      </c>
      <c r="F188" s="1512">
        <v>16.266666666666666</v>
      </c>
      <c r="G188" s="1512">
        <v>0.13333333333333333</v>
      </c>
      <c r="H188" s="1512">
        <v>0</v>
      </c>
      <c r="I188" s="1512">
        <v>0.13333333333333333</v>
      </c>
      <c r="J188" s="1512">
        <v>0</v>
      </c>
      <c r="K188" s="1512">
        <v>0</v>
      </c>
      <c r="L188" s="1512">
        <v>0</v>
      </c>
      <c r="M188" s="1512">
        <v>0</v>
      </c>
      <c r="N188" s="1512">
        <v>0</v>
      </c>
      <c r="O188" s="1512">
        <v>0</v>
      </c>
      <c r="P188" s="1512">
        <v>0</v>
      </c>
      <c r="Q188" s="1512">
        <v>0</v>
      </c>
      <c r="R188" s="1512">
        <v>0</v>
      </c>
      <c r="S188" s="1512">
        <v>0</v>
      </c>
      <c r="T188" s="1512">
        <v>0</v>
      </c>
      <c r="U188" s="1492">
        <f t="shared" si="26"/>
        <v>16.799999999999997</v>
      </c>
      <c r="V188" s="470">
        <f t="shared" si="27"/>
        <v>33</v>
      </c>
      <c r="W188" s="264"/>
      <c r="Y188" s="264"/>
      <c r="Z188" s="264"/>
      <c r="AA188" s="264"/>
      <c r="AB188" s="264"/>
      <c r="AC188" s="264"/>
      <c r="AD188" s="264"/>
      <c r="AE188" s="264"/>
      <c r="AF188" s="264"/>
      <c r="AG188" s="264"/>
      <c r="AH188" s="264"/>
      <c r="AI188" s="264"/>
      <c r="AJ188" s="264"/>
      <c r="AK188" s="264"/>
      <c r="AL188" s="264"/>
      <c r="AM188" s="264"/>
      <c r="AN188" s="264"/>
      <c r="AO188" s="264"/>
      <c r="AP188" s="264"/>
      <c r="AQ188" s="264"/>
      <c r="AR188" s="264"/>
      <c r="AS188" s="264"/>
      <c r="AT188" s="264"/>
      <c r="AU188" s="264"/>
      <c r="AV188" s="264"/>
      <c r="AW188" s="264"/>
      <c r="AX188" s="264"/>
      <c r="AY188" s="264"/>
      <c r="AZ188" s="264"/>
      <c r="BA188" s="264"/>
      <c r="BB188" s="264"/>
      <c r="BC188" s="264"/>
      <c r="BD188" s="264"/>
      <c r="BE188" s="264"/>
      <c r="BF188" s="264"/>
      <c r="BG188" s="264"/>
      <c r="BH188" s="264"/>
      <c r="BI188" s="264"/>
      <c r="BJ188" s="264"/>
      <c r="BK188" s="264"/>
      <c r="BL188" s="264"/>
      <c r="BM188" s="264"/>
      <c r="BN188" s="264"/>
      <c r="BO188" s="264"/>
      <c r="BP188" s="264"/>
      <c r="BQ188" s="264"/>
      <c r="BR188" s="264"/>
      <c r="BS188" s="264"/>
      <c r="BT188" s="264"/>
      <c r="BU188" s="264"/>
      <c r="BV188" s="264"/>
      <c r="BW188" s="264"/>
      <c r="BX188" s="264"/>
      <c r="BY188" s="264"/>
      <c r="BZ188" s="264"/>
      <c r="CA188" s="264"/>
      <c r="CB188" s="264"/>
      <c r="CC188" s="264"/>
      <c r="CD188" s="264"/>
      <c r="CE188" s="264"/>
      <c r="CF188" s="264"/>
      <c r="CG188" s="264"/>
      <c r="CH188" s="264"/>
      <c r="CI188" s="264"/>
      <c r="CJ188" s="264"/>
      <c r="CK188" s="264"/>
      <c r="CL188" s="264"/>
      <c r="CM188" s="264"/>
      <c r="CN188" s="264"/>
      <c r="CO188" s="264"/>
      <c r="CP188" s="264"/>
      <c r="CQ188" s="264"/>
      <c r="CR188" s="264"/>
      <c r="CS188" s="264"/>
      <c r="CT188" s="264"/>
      <c r="CU188" s="264"/>
      <c r="CV188" s="264"/>
      <c r="CW188" s="264"/>
      <c r="CX188" s="264"/>
      <c r="CY188" s="264"/>
      <c r="CZ188" s="264"/>
      <c r="DA188" s="264"/>
      <c r="DB188" s="264"/>
      <c r="DC188" s="264"/>
      <c r="DD188" s="264"/>
      <c r="DE188" s="264"/>
      <c r="DF188" s="264"/>
      <c r="DG188" s="264"/>
      <c r="DH188" s="264"/>
      <c r="DI188" s="264"/>
      <c r="DJ188" s="264"/>
      <c r="DK188" s="264"/>
      <c r="DL188" s="264"/>
      <c r="DM188" s="264"/>
      <c r="DN188" s="264"/>
      <c r="DO188" s="264"/>
      <c r="DP188" s="264"/>
      <c r="DQ188" s="264"/>
      <c r="DR188" s="264"/>
      <c r="DS188" s="264"/>
      <c r="DT188" s="264"/>
      <c r="DU188" s="264"/>
      <c r="DV188" s="264"/>
      <c r="DW188" s="264"/>
      <c r="DX188" s="264"/>
      <c r="DY188" s="264"/>
      <c r="DZ188" s="264"/>
      <c r="EA188" s="264"/>
      <c r="EB188" s="264"/>
      <c r="EC188" s="264"/>
      <c r="ED188" s="264"/>
      <c r="EE188" s="264"/>
      <c r="EF188" s="264"/>
      <c r="EG188" s="264"/>
      <c r="EH188" s="264"/>
      <c r="EI188" s="264"/>
      <c r="EJ188" s="264"/>
      <c r="EK188" s="264"/>
      <c r="EL188" s="264"/>
      <c r="EM188" s="264"/>
      <c r="EN188" s="264"/>
      <c r="EO188" s="264"/>
      <c r="EP188" s="264"/>
      <c r="EQ188" s="264"/>
      <c r="ER188" s="264"/>
    </row>
    <row r="189" spans="1:148" ht="15.75">
      <c r="A189" s="708" t="s">
        <v>94</v>
      </c>
      <c r="B189" s="1513">
        <v>43371</v>
      </c>
      <c r="C189" s="90" t="s">
        <v>211</v>
      </c>
      <c r="D189" s="384"/>
      <c r="E189" s="1511">
        <v>44.533333333333331</v>
      </c>
      <c r="F189" s="1512">
        <v>0.13333333333333333</v>
      </c>
      <c r="G189" s="1512">
        <v>11.466666666666667</v>
      </c>
      <c r="H189" s="1512">
        <v>0</v>
      </c>
      <c r="I189" s="1512">
        <v>0</v>
      </c>
      <c r="J189" s="1512">
        <v>0</v>
      </c>
      <c r="K189" s="1512">
        <v>0</v>
      </c>
      <c r="L189" s="1512">
        <v>0</v>
      </c>
      <c r="M189" s="1512">
        <v>0</v>
      </c>
      <c r="N189" s="1512">
        <v>0</v>
      </c>
      <c r="O189" s="1512">
        <v>0</v>
      </c>
      <c r="P189" s="1512">
        <v>0</v>
      </c>
      <c r="Q189" s="709">
        <v>0</v>
      </c>
      <c r="R189" s="709">
        <v>0</v>
      </c>
      <c r="S189" s="709">
        <v>0</v>
      </c>
      <c r="T189" s="709">
        <v>0</v>
      </c>
      <c r="U189" s="1492">
        <f t="shared" si="26"/>
        <v>56.133333333333333</v>
      </c>
      <c r="V189" s="470">
        <f t="shared" si="27"/>
        <v>34</v>
      </c>
      <c r="W189" s="264"/>
      <c r="Y189" s="264"/>
      <c r="Z189" s="264"/>
      <c r="AA189" s="264"/>
      <c r="AB189" s="264"/>
      <c r="AC189" s="264"/>
      <c r="AD189" s="264"/>
      <c r="AE189" s="264"/>
      <c r="AF189" s="264"/>
      <c r="AG189" s="264"/>
      <c r="AH189" s="264"/>
      <c r="AI189" s="264"/>
      <c r="AJ189" s="264"/>
      <c r="AK189" s="264"/>
      <c r="AL189" s="264"/>
      <c r="AM189" s="264"/>
      <c r="AN189" s="264"/>
      <c r="AO189" s="264"/>
      <c r="AP189" s="264"/>
      <c r="AQ189" s="264"/>
      <c r="AR189" s="264"/>
      <c r="AS189" s="264"/>
      <c r="AT189" s="264"/>
      <c r="AU189" s="264"/>
      <c r="AV189" s="264"/>
      <c r="AW189" s="264"/>
      <c r="AX189" s="264"/>
      <c r="AY189" s="264"/>
      <c r="AZ189" s="264"/>
      <c r="BA189" s="264"/>
      <c r="BB189" s="264"/>
      <c r="BC189" s="264"/>
      <c r="BD189" s="264"/>
      <c r="BE189" s="264"/>
      <c r="BF189" s="264"/>
      <c r="BG189" s="264"/>
      <c r="BH189" s="264"/>
      <c r="BI189" s="264"/>
      <c r="BJ189" s="264"/>
      <c r="BK189" s="264"/>
      <c r="BL189" s="264"/>
      <c r="BM189" s="264"/>
      <c r="BN189" s="264"/>
      <c r="BO189" s="264"/>
      <c r="BP189" s="264"/>
      <c r="BQ189" s="264"/>
      <c r="BR189" s="264"/>
      <c r="BS189" s="264"/>
      <c r="BT189" s="264"/>
      <c r="BU189" s="264"/>
      <c r="BV189" s="264"/>
      <c r="BW189" s="264"/>
      <c r="BX189" s="264"/>
      <c r="BY189" s="264"/>
      <c r="BZ189" s="264"/>
      <c r="CA189" s="264"/>
      <c r="CB189" s="264"/>
      <c r="CC189" s="264"/>
      <c r="CD189" s="264"/>
      <c r="CE189" s="264"/>
      <c r="CF189" s="264"/>
      <c r="CG189" s="264"/>
      <c r="CH189" s="264"/>
      <c r="CI189" s="264"/>
      <c r="CJ189" s="264"/>
      <c r="CK189" s="264"/>
      <c r="CL189" s="264"/>
      <c r="CM189" s="264"/>
      <c r="CN189" s="264"/>
      <c r="CO189" s="264"/>
      <c r="CP189" s="264"/>
      <c r="CQ189" s="264"/>
      <c r="CR189" s="264"/>
      <c r="CS189" s="264"/>
      <c r="CT189" s="264"/>
      <c r="CU189" s="264"/>
      <c r="CV189" s="264"/>
      <c r="CW189" s="264"/>
      <c r="CX189" s="264"/>
      <c r="CY189" s="264"/>
      <c r="CZ189" s="264"/>
      <c r="DA189" s="264"/>
      <c r="DB189" s="264"/>
      <c r="DC189" s="264"/>
      <c r="DD189" s="264"/>
      <c r="DE189" s="264"/>
      <c r="DF189" s="264"/>
      <c r="DG189" s="264"/>
      <c r="DH189" s="264"/>
      <c r="DI189" s="264"/>
      <c r="DJ189" s="264"/>
      <c r="DK189" s="264"/>
      <c r="DL189" s="264"/>
      <c r="DM189" s="264"/>
      <c r="DN189" s="264"/>
      <c r="DO189" s="264"/>
      <c r="DP189" s="264"/>
      <c r="DQ189" s="264"/>
      <c r="DR189" s="264"/>
      <c r="DS189" s="264"/>
      <c r="DT189" s="264"/>
      <c r="DU189" s="264"/>
      <c r="DV189" s="264"/>
      <c r="DW189" s="264"/>
      <c r="DX189" s="264"/>
      <c r="DY189" s="264"/>
      <c r="DZ189" s="264"/>
      <c r="EA189" s="264"/>
      <c r="EB189" s="264"/>
      <c r="EC189" s="264"/>
      <c r="ED189" s="264"/>
      <c r="EE189" s="264"/>
      <c r="EF189" s="264"/>
      <c r="EG189" s="264"/>
      <c r="EH189" s="264"/>
      <c r="EI189" s="264"/>
      <c r="EJ189" s="264"/>
      <c r="EK189" s="264"/>
      <c r="EL189" s="264"/>
      <c r="EM189" s="264"/>
      <c r="EN189" s="264"/>
      <c r="EO189" s="264"/>
      <c r="EP189" s="264"/>
      <c r="EQ189" s="264"/>
      <c r="ER189" s="264"/>
    </row>
    <row r="190" spans="1:148" ht="15.75">
      <c r="A190" s="1514" t="s">
        <v>94</v>
      </c>
      <c r="B190" s="1513">
        <v>43397</v>
      </c>
      <c r="C190" s="1514" t="s">
        <v>211</v>
      </c>
      <c r="D190" s="384"/>
      <c r="E190" s="1511">
        <v>0</v>
      </c>
      <c r="F190" s="1512">
        <v>1.7333333333333334</v>
      </c>
      <c r="G190" s="1512">
        <v>1.4666666666666666</v>
      </c>
      <c r="H190" s="1512">
        <v>0</v>
      </c>
      <c r="I190" s="1512">
        <v>0</v>
      </c>
      <c r="J190" s="1512">
        <v>0</v>
      </c>
      <c r="K190" s="1512">
        <v>0.4</v>
      </c>
      <c r="L190" s="1512">
        <v>0</v>
      </c>
      <c r="M190" s="1512">
        <v>0</v>
      </c>
      <c r="N190" s="1512">
        <v>0</v>
      </c>
      <c r="O190" s="1512">
        <v>0</v>
      </c>
      <c r="P190" s="1512">
        <v>0</v>
      </c>
      <c r="Q190" s="1512">
        <v>0</v>
      </c>
      <c r="R190" s="1512">
        <v>0</v>
      </c>
      <c r="S190" s="1512">
        <v>0</v>
      </c>
      <c r="T190" s="1512">
        <v>0</v>
      </c>
      <c r="U190" s="1492">
        <f t="shared" si="26"/>
        <v>3.6</v>
      </c>
      <c r="V190" s="470">
        <f t="shared" si="27"/>
        <v>35</v>
      </c>
      <c r="W190" s="264"/>
      <c r="Y190" s="264"/>
      <c r="Z190" s="264"/>
      <c r="AA190" s="264"/>
      <c r="AB190" s="264"/>
      <c r="AC190" s="264"/>
      <c r="AD190" s="264"/>
      <c r="AE190" s="264"/>
      <c r="AF190" s="264"/>
      <c r="AG190" s="264"/>
      <c r="AH190" s="264"/>
      <c r="AI190" s="264"/>
      <c r="AJ190" s="264"/>
      <c r="AK190" s="264"/>
      <c r="AL190" s="264"/>
      <c r="AM190" s="264"/>
      <c r="AN190" s="264"/>
      <c r="AO190" s="264"/>
      <c r="AP190" s="264"/>
      <c r="AQ190" s="264"/>
      <c r="AR190" s="264"/>
      <c r="AS190" s="264"/>
      <c r="AT190" s="264"/>
      <c r="AU190" s="264"/>
      <c r="AV190" s="264"/>
      <c r="AW190" s="264"/>
      <c r="AX190" s="264"/>
      <c r="AY190" s="264"/>
      <c r="AZ190" s="264"/>
      <c r="BA190" s="264"/>
      <c r="BB190" s="264"/>
      <c r="BC190" s="264"/>
      <c r="BD190" s="264"/>
      <c r="BE190" s="264"/>
      <c r="BF190" s="264"/>
      <c r="BG190" s="264"/>
      <c r="BH190" s="264"/>
      <c r="BI190" s="264"/>
      <c r="BJ190" s="264"/>
      <c r="BK190" s="264"/>
      <c r="BL190" s="264"/>
      <c r="BM190" s="264"/>
      <c r="BN190" s="264"/>
      <c r="BO190" s="264"/>
      <c r="BP190" s="264"/>
      <c r="BQ190" s="264"/>
      <c r="BR190" s="264"/>
      <c r="BS190" s="264"/>
      <c r="BT190" s="264"/>
      <c r="BU190" s="264"/>
      <c r="BV190" s="264"/>
      <c r="BW190" s="264"/>
      <c r="BX190" s="264"/>
      <c r="BY190" s="264"/>
      <c r="BZ190" s="264"/>
      <c r="CA190" s="264"/>
      <c r="CB190" s="264"/>
      <c r="CC190" s="264"/>
      <c r="CD190" s="264"/>
      <c r="CE190" s="264"/>
      <c r="CF190" s="264"/>
      <c r="CG190" s="264"/>
      <c r="CH190" s="264"/>
      <c r="CI190" s="264"/>
      <c r="CJ190" s="264"/>
      <c r="CK190" s="264"/>
      <c r="CL190" s="264"/>
      <c r="CM190" s="264"/>
      <c r="CN190" s="264"/>
      <c r="CO190" s="264"/>
      <c r="CP190" s="264"/>
      <c r="CQ190" s="264"/>
      <c r="CR190" s="264"/>
      <c r="CS190" s="264"/>
      <c r="CT190" s="264"/>
      <c r="CU190" s="264"/>
      <c r="CV190" s="264"/>
      <c r="CW190" s="264"/>
      <c r="CX190" s="264"/>
      <c r="CY190" s="264"/>
      <c r="CZ190" s="264"/>
      <c r="DA190" s="264"/>
      <c r="DB190" s="264"/>
      <c r="DC190" s="264"/>
      <c r="DD190" s="264"/>
      <c r="DE190" s="264"/>
      <c r="DF190" s="264"/>
      <c r="DG190" s="264"/>
      <c r="DH190" s="264"/>
      <c r="DI190" s="264"/>
      <c r="DJ190" s="264"/>
      <c r="DK190" s="264"/>
      <c r="DL190" s="264"/>
      <c r="DM190" s="264"/>
      <c r="DN190" s="264"/>
      <c r="DO190" s="264"/>
      <c r="DP190" s="264"/>
      <c r="DQ190" s="264"/>
      <c r="DR190" s="264"/>
      <c r="DS190" s="264"/>
      <c r="DT190" s="264"/>
      <c r="DU190" s="264"/>
      <c r="DV190" s="264"/>
      <c r="DW190" s="264"/>
      <c r="DX190" s="264"/>
      <c r="DY190" s="264"/>
      <c r="DZ190" s="264"/>
      <c r="EA190" s="264"/>
      <c r="EB190" s="264"/>
      <c r="EC190" s="264"/>
      <c r="ED190" s="264"/>
      <c r="EE190" s="264"/>
      <c r="EF190" s="264"/>
      <c r="EG190" s="264"/>
      <c r="EH190" s="264"/>
      <c r="EI190" s="264"/>
      <c r="EJ190" s="264"/>
      <c r="EK190" s="264"/>
      <c r="EL190" s="264"/>
      <c r="EM190" s="264"/>
      <c r="EN190" s="264"/>
      <c r="EO190" s="264"/>
      <c r="EP190" s="264"/>
      <c r="EQ190" s="264"/>
      <c r="ER190" s="264"/>
    </row>
    <row r="191" spans="1:148" ht="15.75">
      <c r="A191" s="1514" t="s">
        <v>94</v>
      </c>
      <c r="B191" s="1513">
        <v>43438</v>
      </c>
      <c r="C191" s="1514" t="s">
        <v>211</v>
      </c>
      <c r="D191" s="384"/>
      <c r="E191" s="1511">
        <v>0.26666666666666666</v>
      </c>
      <c r="F191" s="1512">
        <v>1.0666666666666667</v>
      </c>
      <c r="G191" s="1512">
        <v>1.4666666666666666</v>
      </c>
      <c r="H191" s="1512">
        <v>0</v>
      </c>
      <c r="I191" s="1512">
        <v>0</v>
      </c>
      <c r="J191" s="1512">
        <v>0</v>
      </c>
      <c r="K191" s="1512">
        <v>0</v>
      </c>
      <c r="L191" s="1512">
        <v>0</v>
      </c>
      <c r="M191" s="1512">
        <v>0</v>
      </c>
      <c r="N191" s="1512">
        <v>0</v>
      </c>
      <c r="O191" s="1512">
        <v>0</v>
      </c>
      <c r="P191" s="1512">
        <v>0</v>
      </c>
      <c r="Q191" s="1512">
        <v>0</v>
      </c>
      <c r="R191" s="1512">
        <v>0.13333333333333333</v>
      </c>
      <c r="S191" s="1512">
        <v>0</v>
      </c>
      <c r="T191" s="1512">
        <v>0</v>
      </c>
      <c r="U191" s="1492">
        <f t="shared" si="26"/>
        <v>2.9333333333333331</v>
      </c>
      <c r="V191" s="470">
        <f t="shared" si="27"/>
        <v>36</v>
      </c>
      <c r="W191" s="264"/>
      <c r="Y191" s="264"/>
      <c r="Z191" s="264"/>
      <c r="AA191" s="264"/>
      <c r="AB191" s="264"/>
      <c r="AC191" s="264"/>
      <c r="AD191" s="264"/>
      <c r="AE191" s="264"/>
      <c r="AF191" s="264"/>
      <c r="AG191" s="264"/>
      <c r="AH191" s="264"/>
      <c r="AI191" s="264"/>
      <c r="AJ191" s="264"/>
      <c r="AK191" s="264"/>
      <c r="AL191" s="264"/>
      <c r="AM191" s="264"/>
      <c r="AN191" s="264"/>
      <c r="AO191" s="264"/>
      <c r="AP191" s="264"/>
      <c r="AQ191" s="264"/>
      <c r="AR191" s="264"/>
      <c r="AS191" s="264"/>
      <c r="AT191" s="264"/>
      <c r="AU191" s="264"/>
      <c r="AV191" s="264"/>
      <c r="AW191" s="264"/>
      <c r="AX191" s="264"/>
      <c r="AY191" s="264"/>
      <c r="AZ191" s="264"/>
      <c r="BA191" s="264"/>
      <c r="BB191" s="264"/>
      <c r="BC191" s="264"/>
      <c r="BD191" s="264"/>
      <c r="BE191" s="264"/>
      <c r="BF191" s="264"/>
      <c r="BG191" s="264"/>
      <c r="BH191" s="264"/>
      <c r="BI191" s="264"/>
      <c r="BJ191" s="264"/>
      <c r="BK191" s="264"/>
      <c r="BL191" s="264"/>
      <c r="BM191" s="264"/>
      <c r="BN191" s="264"/>
      <c r="BO191" s="264"/>
      <c r="BP191" s="264"/>
      <c r="BQ191" s="264"/>
      <c r="BR191" s="264"/>
      <c r="BS191" s="264"/>
      <c r="BT191" s="264"/>
      <c r="BU191" s="264"/>
      <c r="BV191" s="264"/>
      <c r="BW191" s="264"/>
      <c r="BX191" s="264"/>
      <c r="BY191" s="264"/>
      <c r="BZ191" s="264"/>
      <c r="CA191" s="264"/>
      <c r="CB191" s="264"/>
      <c r="CC191" s="264"/>
      <c r="CD191" s="264"/>
      <c r="CE191" s="264"/>
      <c r="CF191" s="264"/>
      <c r="CG191" s="264"/>
      <c r="CH191" s="264"/>
      <c r="CI191" s="264"/>
      <c r="CJ191" s="264"/>
      <c r="CK191" s="264"/>
      <c r="CL191" s="264"/>
      <c r="CM191" s="264"/>
      <c r="CN191" s="264"/>
      <c r="CO191" s="264"/>
      <c r="CP191" s="264"/>
      <c r="CQ191" s="264"/>
      <c r="CR191" s="264"/>
      <c r="CS191" s="264"/>
      <c r="CT191" s="264"/>
      <c r="CU191" s="264"/>
      <c r="CV191" s="264"/>
      <c r="CW191" s="264"/>
      <c r="CX191" s="264"/>
      <c r="CY191" s="264"/>
      <c r="CZ191" s="264"/>
      <c r="DA191" s="264"/>
      <c r="DB191" s="264"/>
      <c r="DC191" s="264"/>
      <c r="DD191" s="264"/>
      <c r="DE191" s="264"/>
      <c r="DF191" s="264"/>
      <c r="DG191" s="264"/>
      <c r="DH191" s="264"/>
      <c r="DI191" s="264"/>
      <c r="DJ191" s="264"/>
      <c r="DK191" s="264"/>
      <c r="DL191" s="264"/>
      <c r="DM191" s="264"/>
      <c r="DN191" s="264"/>
      <c r="DO191" s="264"/>
      <c r="DP191" s="264"/>
      <c r="DQ191" s="264"/>
      <c r="DR191" s="264"/>
      <c r="DS191" s="264"/>
      <c r="DT191" s="264"/>
      <c r="DU191" s="264"/>
      <c r="DV191" s="264"/>
      <c r="DW191" s="264"/>
      <c r="DX191" s="264"/>
      <c r="DY191" s="264"/>
      <c r="DZ191" s="264"/>
      <c r="EA191" s="264"/>
      <c r="EB191" s="264"/>
      <c r="EC191" s="264"/>
      <c r="ED191" s="264"/>
      <c r="EE191" s="264"/>
      <c r="EF191" s="264"/>
      <c r="EG191" s="264"/>
      <c r="EH191" s="264"/>
      <c r="EI191" s="264"/>
      <c r="EJ191" s="264"/>
      <c r="EK191" s="264"/>
      <c r="EL191" s="264"/>
      <c r="EM191" s="264"/>
      <c r="EN191" s="264"/>
      <c r="EO191" s="264"/>
      <c r="EP191" s="264"/>
      <c r="EQ191" s="264"/>
      <c r="ER191" s="264"/>
    </row>
    <row r="192" spans="1:148" ht="15.75">
      <c r="A192" s="1514" t="s">
        <v>94</v>
      </c>
      <c r="B192" s="1513">
        <v>43464</v>
      </c>
      <c r="C192" s="1514" t="s">
        <v>74</v>
      </c>
      <c r="D192" s="384"/>
      <c r="E192" s="1511">
        <v>2.6666666666666665</v>
      </c>
      <c r="F192" s="1512">
        <v>136.26666666666665</v>
      </c>
      <c r="G192" s="1512">
        <v>5.333333333333333</v>
      </c>
      <c r="H192" s="1512">
        <v>0</v>
      </c>
      <c r="I192" s="1512">
        <v>0</v>
      </c>
      <c r="J192" s="1512">
        <v>0</v>
      </c>
      <c r="K192" s="1512">
        <v>0</v>
      </c>
      <c r="L192" s="1512">
        <v>0</v>
      </c>
      <c r="M192" s="1512">
        <v>0</v>
      </c>
      <c r="N192" s="1512">
        <v>0</v>
      </c>
      <c r="O192" s="1512">
        <v>0</v>
      </c>
      <c r="P192" s="1512">
        <v>0</v>
      </c>
      <c r="Q192" s="1512">
        <v>0</v>
      </c>
      <c r="R192" s="1512">
        <v>0</v>
      </c>
      <c r="S192" s="1512">
        <v>0</v>
      </c>
      <c r="T192" s="1512">
        <v>0</v>
      </c>
      <c r="U192" s="1492">
        <f t="shared" si="26"/>
        <v>144.26666666666665</v>
      </c>
      <c r="V192" s="470">
        <f t="shared" si="27"/>
        <v>37</v>
      </c>
      <c r="W192" s="264"/>
      <c r="Y192" s="264"/>
      <c r="Z192" s="264"/>
      <c r="AA192" s="264"/>
      <c r="AB192" s="264"/>
      <c r="AC192" s="264"/>
      <c r="AD192" s="264"/>
      <c r="AE192" s="264"/>
      <c r="AF192" s="264"/>
      <c r="AG192" s="264"/>
      <c r="AH192" s="264"/>
      <c r="AI192" s="264"/>
      <c r="AJ192" s="264"/>
      <c r="AK192" s="264"/>
      <c r="AL192" s="264"/>
      <c r="AM192" s="264"/>
      <c r="AN192" s="264"/>
      <c r="AO192" s="264"/>
      <c r="AP192" s="264"/>
      <c r="AQ192" s="264"/>
      <c r="AR192" s="264"/>
      <c r="AS192" s="264"/>
      <c r="AT192" s="264"/>
      <c r="AU192" s="264"/>
      <c r="AV192" s="264"/>
      <c r="AW192" s="264"/>
      <c r="AX192" s="264"/>
      <c r="AY192" s="264"/>
      <c r="AZ192" s="264"/>
      <c r="BA192" s="264"/>
      <c r="BB192" s="264"/>
      <c r="BC192" s="264"/>
      <c r="BD192" s="264"/>
      <c r="BE192" s="264"/>
      <c r="BF192" s="264"/>
      <c r="BG192" s="264"/>
      <c r="BH192" s="264"/>
      <c r="BI192" s="264"/>
      <c r="BJ192" s="264"/>
      <c r="BK192" s="264"/>
      <c r="BL192" s="264"/>
      <c r="BM192" s="264"/>
      <c r="BN192" s="264"/>
      <c r="BO192" s="264"/>
      <c r="BP192" s="264"/>
      <c r="BQ192" s="264"/>
      <c r="BR192" s="264"/>
      <c r="BS192" s="264"/>
      <c r="BT192" s="264"/>
      <c r="BU192" s="264"/>
      <c r="BV192" s="264"/>
      <c r="BW192" s="264"/>
      <c r="BX192" s="264"/>
      <c r="BY192" s="264"/>
      <c r="BZ192" s="264"/>
      <c r="CA192" s="264"/>
      <c r="CB192" s="264"/>
      <c r="CC192" s="264"/>
      <c r="CD192" s="264"/>
      <c r="CE192" s="264"/>
      <c r="CF192" s="264"/>
      <c r="CG192" s="264"/>
      <c r="CH192" s="264"/>
      <c r="CI192" s="264"/>
      <c r="CJ192" s="264"/>
      <c r="CK192" s="264"/>
      <c r="CL192" s="264"/>
      <c r="CM192" s="264"/>
      <c r="CN192" s="264"/>
      <c r="CO192" s="264"/>
      <c r="CP192" s="264"/>
      <c r="CQ192" s="264"/>
      <c r="CR192" s="264"/>
      <c r="CS192" s="264"/>
      <c r="CT192" s="264"/>
      <c r="CU192" s="264"/>
      <c r="CV192" s="264"/>
      <c r="CW192" s="264"/>
      <c r="CX192" s="264"/>
      <c r="CY192" s="264"/>
      <c r="CZ192" s="264"/>
      <c r="DA192" s="264"/>
      <c r="DB192" s="264"/>
      <c r="DC192" s="264"/>
      <c r="DD192" s="264"/>
      <c r="DE192" s="264"/>
      <c r="DF192" s="264"/>
      <c r="DG192" s="264"/>
      <c r="DH192" s="264"/>
      <c r="DI192" s="264"/>
      <c r="DJ192" s="264"/>
      <c r="DK192" s="264"/>
      <c r="DL192" s="264"/>
      <c r="DM192" s="264"/>
      <c r="DN192" s="264"/>
      <c r="DO192" s="264"/>
      <c r="DP192" s="264"/>
      <c r="DQ192" s="264"/>
      <c r="DR192" s="264"/>
      <c r="DS192" s="264"/>
      <c r="DT192" s="264"/>
      <c r="DU192" s="264"/>
      <c r="DV192" s="264"/>
      <c r="DW192" s="264"/>
      <c r="DX192" s="264"/>
      <c r="DY192" s="264"/>
      <c r="DZ192" s="264"/>
      <c r="EA192" s="264"/>
      <c r="EB192" s="264"/>
      <c r="EC192" s="264"/>
      <c r="ED192" s="264"/>
      <c r="EE192" s="264"/>
      <c r="EF192" s="264"/>
      <c r="EG192" s="264"/>
      <c r="EH192" s="264"/>
      <c r="EI192" s="264"/>
      <c r="EJ192" s="264"/>
      <c r="EK192" s="264"/>
      <c r="EL192" s="264"/>
      <c r="EM192" s="264"/>
      <c r="EN192" s="264"/>
      <c r="EO192" s="264"/>
      <c r="EP192" s="264"/>
      <c r="EQ192" s="264"/>
      <c r="ER192" s="264"/>
    </row>
    <row r="193" spans="1:148" ht="15.75">
      <c r="A193" s="708" t="s">
        <v>101</v>
      </c>
      <c r="B193" s="1513">
        <v>43210</v>
      </c>
      <c r="C193" s="90" t="s">
        <v>211</v>
      </c>
      <c r="D193" s="385"/>
      <c r="E193" s="1511">
        <v>1.4666666666666666</v>
      </c>
      <c r="F193" s="1512">
        <v>6.4</v>
      </c>
      <c r="G193" s="1512">
        <v>0.8</v>
      </c>
      <c r="H193" s="1512">
        <v>144</v>
      </c>
      <c r="I193" s="1512">
        <v>0</v>
      </c>
      <c r="J193" s="1512">
        <v>0</v>
      </c>
      <c r="K193" s="1512">
        <v>0</v>
      </c>
      <c r="L193" s="1512">
        <v>0</v>
      </c>
      <c r="M193" s="1512">
        <v>0</v>
      </c>
      <c r="N193" s="1512">
        <v>0</v>
      </c>
      <c r="O193" s="1512">
        <v>0</v>
      </c>
      <c r="P193" s="1512">
        <v>0</v>
      </c>
      <c r="Q193" s="709">
        <v>0</v>
      </c>
      <c r="R193" s="709">
        <v>0</v>
      </c>
      <c r="S193" s="709">
        <v>0</v>
      </c>
      <c r="T193" s="709">
        <v>0</v>
      </c>
      <c r="U193" s="1492">
        <f t="shared" si="26"/>
        <v>152.66666666666666</v>
      </c>
      <c r="V193" s="470">
        <f t="shared" si="27"/>
        <v>38</v>
      </c>
      <c r="W193" s="264"/>
      <c r="Y193" s="264"/>
      <c r="Z193" s="264"/>
      <c r="AA193" s="264"/>
      <c r="AB193" s="264"/>
      <c r="AC193" s="264"/>
      <c r="AD193" s="264"/>
      <c r="AE193" s="264"/>
      <c r="AF193" s="264"/>
      <c r="AG193" s="264"/>
      <c r="AH193" s="264"/>
      <c r="AI193" s="264"/>
      <c r="AJ193" s="264"/>
      <c r="AK193" s="264"/>
      <c r="AL193" s="264"/>
      <c r="AM193" s="264"/>
      <c r="AN193" s="264"/>
      <c r="AO193" s="264"/>
      <c r="AP193" s="264"/>
      <c r="AQ193" s="264"/>
      <c r="AR193" s="264"/>
      <c r="AS193" s="264"/>
      <c r="AT193" s="264"/>
      <c r="AU193" s="264"/>
      <c r="AV193" s="264"/>
      <c r="AW193" s="264"/>
      <c r="AX193" s="264"/>
      <c r="AY193" s="264"/>
      <c r="AZ193" s="264"/>
      <c r="BA193" s="264"/>
      <c r="BB193" s="264"/>
      <c r="BC193" s="264"/>
      <c r="BD193" s="264"/>
      <c r="BE193" s="264"/>
      <c r="BF193" s="264"/>
      <c r="BG193" s="264"/>
      <c r="BH193" s="264"/>
      <c r="BI193" s="264"/>
      <c r="BJ193" s="264"/>
      <c r="BK193" s="264"/>
      <c r="BL193" s="264"/>
      <c r="BM193" s="264"/>
      <c r="BN193" s="264"/>
      <c r="BO193" s="264"/>
      <c r="BP193" s="264"/>
      <c r="BQ193" s="264"/>
      <c r="BR193" s="264"/>
      <c r="BS193" s="264"/>
      <c r="BT193" s="264"/>
      <c r="BU193" s="264"/>
      <c r="BV193" s="264"/>
      <c r="BW193" s="264"/>
      <c r="BX193" s="264"/>
      <c r="BY193" s="264"/>
      <c r="BZ193" s="264"/>
      <c r="CA193" s="264"/>
      <c r="CB193" s="264"/>
      <c r="CC193" s="264"/>
      <c r="CD193" s="264"/>
      <c r="CE193" s="264"/>
      <c r="CF193" s="264"/>
      <c r="CG193" s="264"/>
      <c r="CH193" s="264"/>
      <c r="CI193" s="264"/>
      <c r="CJ193" s="264"/>
      <c r="CK193" s="264"/>
      <c r="CL193" s="264"/>
      <c r="CM193" s="264"/>
      <c r="CN193" s="264"/>
      <c r="CO193" s="264"/>
      <c r="CP193" s="264"/>
      <c r="CQ193" s="264"/>
      <c r="CR193" s="264"/>
      <c r="CS193" s="264"/>
      <c r="CT193" s="264"/>
      <c r="CU193" s="264"/>
      <c r="CV193" s="264"/>
      <c r="CW193" s="264"/>
      <c r="CX193" s="264"/>
      <c r="CY193" s="264"/>
      <c r="CZ193" s="264"/>
      <c r="DA193" s="264"/>
      <c r="DB193" s="264"/>
      <c r="DC193" s="264"/>
      <c r="DD193" s="264"/>
      <c r="DE193" s="264"/>
      <c r="DF193" s="264"/>
      <c r="DG193" s="264"/>
      <c r="DH193" s="264"/>
      <c r="DI193" s="264"/>
      <c r="DJ193" s="264"/>
      <c r="DK193" s="264"/>
      <c r="DL193" s="264"/>
      <c r="DM193" s="264"/>
      <c r="DN193" s="264"/>
      <c r="DO193" s="264"/>
      <c r="DP193" s="264"/>
      <c r="DQ193" s="264"/>
      <c r="DR193" s="264"/>
      <c r="DS193" s="264"/>
      <c r="DT193" s="264"/>
      <c r="DU193" s="264"/>
      <c r="DV193" s="264"/>
      <c r="DW193" s="264"/>
      <c r="DX193" s="264"/>
      <c r="DY193" s="264"/>
      <c r="DZ193" s="264"/>
      <c r="EA193" s="264"/>
      <c r="EB193" s="264"/>
      <c r="EC193" s="264"/>
      <c r="ED193" s="264"/>
      <c r="EE193" s="264"/>
      <c r="EF193" s="264"/>
      <c r="EG193" s="264"/>
      <c r="EH193" s="264"/>
      <c r="EI193" s="264"/>
      <c r="EJ193" s="264"/>
      <c r="EK193" s="264"/>
      <c r="EL193" s="264"/>
      <c r="EM193" s="264"/>
      <c r="EN193" s="264"/>
      <c r="EO193" s="264"/>
      <c r="EP193" s="264"/>
      <c r="EQ193" s="264"/>
      <c r="ER193" s="264"/>
    </row>
    <row r="194" spans="1:148" ht="16.5" thickBot="1">
      <c r="A194" s="90" t="s">
        <v>101</v>
      </c>
      <c r="B194" s="1513">
        <v>43244</v>
      </c>
      <c r="C194" s="90" t="s">
        <v>211</v>
      </c>
      <c r="D194" s="384"/>
      <c r="E194" s="1511">
        <v>1.7333333333333334</v>
      </c>
      <c r="F194" s="1512">
        <v>33.866666666666667</v>
      </c>
      <c r="G194" s="1512">
        <v>1.2</v>
      </c>
      <c r="H194" s="1512">
        <v>0.66666666666666663</v>
      </c>
      <c r="I194" s="1512">
        <v>0</v>
      </c>
      <c r="J194" s="1512">
        <v>0</v>
      </c>
      <c r="K194" s="1512">
        <v>1.8666666666666667</v>
      </c>
      <c r="L194" s="1512">
        <v>0</v>
      </c>
      <c r="M194" s="1512">
        <v>0</v>
      </c>
      <c r="N194" s="1512">
        <v>0</v>
      </c>
      <c r="O194" s="1512">
        <v>0</v>
      </c>
      <c r="P194" s="1512">
        <v>0</v>
      </c>
      <c r="Q194" s="709">
        <v>0</v>
      </c>
      <c r="R194" s="709">
        <v>0</v>
      </c>
      <c r="S194" s="709">
        <v>0</v>
      </c>
      <c r="T194" s="709">
        <v>0</v>
      </c>
      <c r="U194" s="1492">
        <f t="shared" si="26"/>
        <v>39.333333333333336</v>
      </c>
      <c r="V194" s="470">
        <f t="shared" si="27"/>
        <v>39</v>
      </c>
      <c r="W194" s="264"/>
      <c r="Y194" s="264"/>
      <c r="Z194" s="264"/>
      <c r="AA194" s="264"/>
      <c r="AB194" s="264"/>
      <c r="AC194" s="264"/>
      <c r="AD194" s="264"/>
      <c r="AE194" s="264"/>
      <c r="AF194" s="264"/>
      <c r="AG194" s="264"/>
      <c r="AH194" s="264"/>
      <c r="AI194" s="264"/>
      <c r="AJ194" s="264"/>
      <c r="AK194" s="264"/>
      <c r="AL194" s="264"/>
      <c r="AM194" s="264"/>
      <c r="AN194" s="264"/>
      <c r="AO194" s="264"/>
      <c r="AP194" s="264"/>
      <c r="AQ194" s="264"/>
      <c r="AR194" s="264"/>
      <c r="AS194" s="264"/>
      <c r="AT194" s="264"/>
      <c r="AU194" s="264"/>
      <c r="AV194" s="264"/>
      <c r="AW194" s="264"/>
      <c r="AX194" s="264"/>
      <c r="AY194" s="264"/>
      <c r="AZ194" s="264"/>
      <c r="BA194" s="264"/>
      <c r="BB194" s="264"/>
      <c r="BC194" s="264"/>
      <c r="BD194" s="264"/>
      <c r="BE194" s="264"/>
      <c r="BF194" s="264"/>
      <c r="BG194" s="264"/>
      <c r="BH194" s="264"/>
      <c r="BI194" s="264"/>
      <c r="BJ194" s="264"/>
      <c r="BK194" s="264"/>
      <c r="BL194" s="264"/>
      <c r="BM194" s="264"/>
      <c r="BN194" s="264"/>
      <c r="BO194" s="264"/>
      <c r="BP194" s="264"/>
      <c r="BQ194" s="264"/>
      <c r="BR194" s="264"/>
      <c r="BS194" s="264"/>
      <c r="BT194" s="264"/>
      <c r="BU194" s="264"/>
      <c r="BV194" s="264"/>
      <c r="BW194" s="264"/>
      <c r="BX194" s="264"/>
      <c r="BY194" s="264"/>
      <c r="BZ194" s="264"/>
      <c r="CA194" s="264"/>
      <c r="CB194" s="264"/>
      <c r="CC194" s="264"/>
      <c r="CD194" s="264"/>
      <c r="CE194" s="264"/>
      <c r="CF194" s="264"/>
      <c r="CG194" s="264"/>
      <c r="CH194" s="264"/>
      <c r="CI194" s="264"/>
      <c r="CJ194" s="264"/>
      <c r="CK194" s="264"/>
      <c r="CL194" s="264"/>
      <c r="CM194" s="264"/>
      <c r="CN194" s="264"/>
      <c r="CO194" s="264"/>
      <c r="CP194" s="264"/>
      <c r="CQ194" s="264"/>
      <c r="CR194" s="264"/>
      <c r="CS194" s="264"/>
      <c r="CT194" s="264"/>
      <c r="CU194" s="264"/>
      <c r="CV194" s="264"/>
      <c r="CW194" s="264"/>
      <c r="CX194" s="264"/>
      <c r="CY194" s="264"/>
      <c r="CZ194" s="264"/>
      <c r="DA194" s="264"/>
      <c r="DB194" s="264"/>
      <c r="DC194" s="264"/>
      <c r="DD194" s="264"/>
      <c r="DE194" s="264"/>
      <c r="DF194" s="264"/>
      <c r="DG194" s="264"/>
      <c r="DH194" s="264"/>
      <c r="DI194" s="264"/>
      <c r="DJ194" s="264"/>
      <c r="DK194" s="264"/>
      <c r="DL194" s="264"/>
      <c r="DM194" s="264"/>
      <c r="DN194" s="264"/>
      <c r="DO194" s="264"/>
      <c r="DP194" s="264"/>
      <c r="DQ194" s="264"/>
      <c r="DR194" s="264"/>
      <c r="DS194" s="264"/>
      <c r="DT194" s="264"/>
      <c r="DU194" s="264"/>
      <c r="DV194" s="264"/>
      <c r="DW194" s="264"/>
      <c r="DX194" s="264"/>
      <c r="DY194" s="264"/>
      <c r="DZ194" s="264"/>
      <c r="EA194" s="264"/>
      <c r="EB194" s="264"/>
      <c r="EC194" s="264"/>
      <c r="ED194" s="264"/>
      <c r="EE194" s="264"/>
      <c r="EF194" s="264"/>
      <c r="EG194" s="264"/>
      <c r="EH194" s="264"/>
      <c r="EI194" s="264"/>
      <c r="EJ194" s="264"/>
      <c r="EK194" s="264"/>
      <c r="EL194" s="264"/>
      <c r="EM194" s="264"/>
      <c r="EN194" s="264"/>
      <c r="EO194" s="264"/>
      <c r="EP194" s="264"/>
      <c r="EQ194" s="264"/>
      <c r="ER194" s="264"/>
    </row>
    <row r="195" spans="1:148" ht="16.5" thickBot="1">
      <c r="A195" s="708" t="s">
        <v>85</v>
      </c>
      <c r="B195" s="1513">
        <v>43210</v>
      </c>
      <c r="C195" s="90" t="s">
        <v>211</v>
      </c>
      <c r="D195" s="390"/>
      <c r="E195" s="1511">
        <v>0.26666666666666666</v>
      </c>
      <c r="F195" s="1512">
        <v>26.133333333333333</v>
      </c>
      <c r="G195" s="1512">
        <v>0</v>
      </c>
      <c r="H195" s="1512">
        <v>103.86666666666666</v>
      </c>
      <c r="I195" s="1512">
        <v>0</v>
      </c>
      <c r="J195" s="1512">
        <v>0</v>
      </c>
      <c r="K195" s="1512">
        <v>0.26666666666666666</v>
      </c>
      <c r="L195" s="1512">
        <v>0</v>
      </c>
      <c r="M195" s="1512">
        <v>0</v>
      </c>
      <c r="N195" s="1512">
        <v>0</v>
      </c>
      <c r="O195" s="1512">
        <v>0</v>
      </c>
      <c r="P195" s="1512">
        <v>0</v>
      </c>
      <c r="Q195" s="709">
        <v>0</v>
      </c>
      <c r="R195" s="709">
        <v>0</v>
      </c>
      <c r="S195" s="709">
        <v>0</v>
      </c>
      <c r="T195" s="709">
        <v>0</v>
      </c>
      <c r="U195" s="1492">
        <f t="shared" si="26"/>
        <v>130.53333333333333</v>
      </c>
      <c r="V195" s="470">
        <f t="shared" si="27"/>
        <v>40</v>
      </c>
      <c r="W195" s="264"/>
      <c r="Y195" s="264"/>
      <c r="Z195" s="264"/>
      <c r="AA195" s="264"/>
      <c r="AB195" s="264"/>
      <c r="AC195" s="264"/>
      <c r="AD195" s="264"/>
      <c r="AE195" s="264"/>
      <c r="AF195" s="264"/>
      <c r="AG195" s="264"/>
      <c r="AH195" s="264"/>
      <c r="AI195" s="264"/>
      <c r="AJ195" s="264"/>
      <c r="AK195" s="264"/>
      <c r="AL195" s="264"/>
      <c r="AM195" s="264"/>
      <c r="AN195" s="264"/>
      <c r="AO195" s="264"/>
      <c r="AP195" s="264"/>
      <c r="AQ195" s="264"/>
      <c r="AR195" s="264"/>
      <c r="AS195" s="264"/>
      <c r="AT195" s="264"/>
      <c r="AU195" s="264"/>
      <c r="AV195" s="264"/>
      <c r="AW195" s="264"/>
      <c r="AX195" s="264"/>
      <c r="AY195" s="264"/>
      <c r="AZ195" s="264"/>
      <c r="BA195" s="264"/>
      <c r="BB195" s="264"/>
      <c r="BC195" s="264"/>
      <c r="BD195" s="264"/>
      <c r="BE195" s="264"/>
      <c r="BF195" s="264"/>
      <c r="BG195" s="264"/>
      <c r="BH195" s="264"/>
      <c r="BI195" s="264"/>
      <c r="BJ195" s="264"/>
      <c r="BK195" s="264"/>
      <c r="BL195" s="264"/>
      <c r="BM195" s="264"/>
      <c r="BN195" s="264"/>
      <c r="BO195" s="264"/>
      <c r="BP195" s="264"/>
      <c r="BQ195" s="264"/>
      <c r="BR195" s="264"/>
      <c r="BS195" s="264"/>
      <c r="BT195" s="264"/>
      <c r="BU195" s="264"/>
      <c r="BV195" s="264"/>
      <c r="BW195" s="264"/>
      <c r="BX195" s="264"/>
      <c r="BY195" s="264"/>
      <c r="BZ195" s="264"/>
      <c r="CA195" s="264"/>
      <c r="CB195" s="264"/>
      <c r="CC195" s="264"/>
      <c r="CD195" s="264"/>
      <c r="CE195" s="264"/>
      <c r="CF195" s="264"/>
      <c r="CG195" s="264"/>
      <c r="CH195" s="264"/>
      <c r="CI195" s="264"/>
      <c r="CJ195" s="264"/>
      <c r="CK195" s="264"/>
      <c r="CL195" s="264"/>
      <c r="CM195" s="264"/>
      <c r="CN195" s="264"/>
      <c r="CO195" s="264"/>
      <c r="CP195" s="264"/>
      <c r="CQ195" s="264"/>
      <c r="CR195" s="264"/>
      <c r="CS195" s="264"/>
      <c r="CT195" s="264"/>
      <c r="CU195" s="264"/>
      <c r="CV195" s="264"/>
      <c r="CW195" s="264"/>
      <c r="CX195" s="264"/>
      <c r="CY195" s="264"/>
      <c r="CZ195" s="264"/>
      <c r="DA195" s="264"/>
      <c r="DB195" s="264"/>
      <c r="DC195" s="264"/>
      <c r="DD195" s="264"/>
      <c r="DE195" s="264"/>
      <c r="DF195" s="264"/>
      <c r="DG195" s="264"/>
      <c r="DH195" s="264"/>
      <c r="DI195" s="264"/>
      <c r="DJ195" s="264"/>
      <c r="DK195" s="264"/>
      <c r="DL195" s="264"/>
      <c r="DM195" s="264"/>
      <c r="DN195" s="264"/>
      <c r="DO195" s="264"/>
      <c r="DP195" s="264"/>
      <c r="DQ195" s="264"/>
      <c r="DR195" s="264"/>
      <c r="DS195" s="264"/>
      <c r="DT195" s="264"/>
      <c r="DU195" s="264"/>
      <c r="DV195" s="264"/>
      <c r="DW195" s="264"/>
      <c r="DX195" s="264"/>
      <c r="DY195" s="264"/>
      <c r="DZ195" s="264"/>
      <c r="EA195" s="264"/>
      <c r="EB195" s="264"/>
      <c r="EC195" s="264"/>
      <c r="ED195" s="264"/>
      <c r="EE195" s="264"/>
      <c r="EF195" s="264"/>
      <c r="EG195" s="264"/>
      <c r="EH195" s="264"/>
      <c r="EI195" s="264"/>
      <c r="EJ195" s="264"/>
      <c r="EK195" s="264"/>
      <c r="EL195" s="264"/>
      <c r="EM195" s="264"/>
      <c r="EN195" s="264"/>
      <c r="EO195" s="264"/>
      <c r="EP195" s="264"/>
      <c r="EQ195" s="264"/>
      <c r="ER195" s="264"/>
    </row>
    <row r="196" spans="1:148" ht="16.5" thickBot="1">
      <c r="A196" s="90" t="s">
        <v>85</v>
      </c>
      <c r="B196" s="1513">
        <v>43244</v>
      </c>
      <c r="C196" s="90" t="s">
        <v>211</v>
      </c>
      <c r="D196" s="388"/>
      <c r="E196" s="1511">
        <v>0</v>
      </c>
      <c r="F196" s="1512">
        <v>4.1333333333333329</v>
      </c>
      <c r="G196" s="1512">
        <v>1.0666666666666667</v>
      </c>
      <c r="H196" s="1512">
        <v>0.13333333333333333</v>
      </c>
      <c r="I196" s="1512">
        <v>0</v>
      </c>
      <c r="J196" s="1512">
        <v>0</v>
      </c>
      <c r="K196" s="1512">
        <v>0.26666666666666666</v>
      </c>
      <c r="L196" s="1512">
        <v>0</v>
      </c>
      <c r="M196" s="1512">
        <v>0</v>
      </c>
      <c r="N196" s="1512">
        <v>0</v>
      </c>
      <c r="O196" s="1512">
        <v>0</v>
      </c>
      <c r="P196" s="1512">
        <v>0</v>
      </c>
      <c r="Q196" s="709">
        <v>1.0640000000000001</v>
      </c>
      <c r="R196" s="709">
        <v>0</v>
      </c>
      <c r="S196" s="709">
        <v>0</v>
      </c>
      <c r="T196" s="709">
        <v>0</v>
      </c>
      <c r="U196" s="1492">
        <f t="shared" si="26"/>
        <v>6.6639999999999997</v>
      </c>
      <c r="V196" s="470">
        <f t="shared" si="27"/>
        <v>41</v>
      </c>
      <c r="W196" s="264"/>
      <c r="Y196" s="264"/>
      <c r="Z196" s="264"/>
      <c r="AA196" s="264"/>
      <c r="AB196" s="264"/>
      <c r="AC196" s="264"/>
      <c r="AD196" s="264"/>
      <c r="AE196" s="264"/>
      <c r="AF196" s="264"/>
      <c r="AG196" s="264"/>
      <c r="AH196" s="264"/>
      <c r="AI196" s="264"/>
      <c r="AJ196" s="264"/>
      <c r="AK196" s="264"/>
      <c r="AL196" s="264"/>
      <c r="AM196" s="264"/>
      <c r="AN196" s="264"/>
      <c r="AO196" s="264"/>
      <c r="AP196" s="264"/>
      <c r="AQ196" s="264"/>
      <c r="AR196" s="264"/>
      <c r="AS196" s="264"/>
      <c r="AT196" s="264"/>
      <c r="AU196" s="264"/>
      <c r="AV196" s="264"/>
      <c r="AW196" s="264"/>
      <c r="AX196" s="264"/>
      <c r="AY196" s="264"/>
      <c r="AZ196" s="264"/>
      <c r="BA196" s="264"/>
      <c r="BB196" s="264"/>
      <c r="BC196" s="264"/>
      <c r="BD196" s="264"/>
      <c r="BE196" s="264"/>
      <c r="BF196" s="264"/>
      <c r="BG196" s="264"/>
      <c r="BH196" s="264"/>
      <c r="BI196" s="264"/>
      <c r="BJ196" s="264"/>
      <c r="BK196" s="264"/>
      <c r="BL196" s="264"/>
      <c r="BM196" s="264"/>
      <c r="BN196" s="264"/>
      <c r="BO196" s="264"/>
      <c r="BP196" s="264"/>
      <c r="BQ196" s="264"/>
      <c r="BR196" s="264"/>
      <c r="BS196" s="264"/>
      <c r="BT196" s="264"/>
      <c r="BU196" s="264"/>
      <c r="BV196" s="264"/>
      <c r="BW196" s="264"/>
      <c r="BX196" s="264"/>
      <c r="BY196" s="264"/>
      <c r="BZ196" s="264"/>
      <c r="CA196" s="264"/>
      <c r="CB196" s="264"/>
      <c r="CC196" s="264"/>
      <c r="CD196" s="264"/>
      <c r="CE196" s="264"/>
      <c r="CF196" s="264"/>
      <c r="CG196" s="264"/>
      <c r="CH196" s="264"/>
      <c r="CI196" s="264"/>
      <c r="CJ196" s="264"/>
      <c r="CK196" s="264"/>
      <c r="CL196" s="264"/>
      <c r="CM196" s="264"/>
      <c r="CN196" s="264"/>
      <c r="CO196" s="264"/>
      <c r="CP196" s="264"/>
      <c r="CQ196" s="264"/>
      <c r="CR196" s="264"/>
      <c r="CS196" s="264"/>
      <c r="CT196" s="264"/>
      <c r="CU196" s="264"/>
      <c r="CV196" s="264"/>
      <c r="CW196" s="264"/>
      <c r="CX196" s="264"/>
      <c r="CY196" s="264"/>
      <c r="CZ196" s="264"/>
      <c r="DA196" s="264"/>
      <c r="DB196" s="264"/>
      <c r="DC196" s="264"/>
      <c r="DD196" s="264"/>
      <c r="DE196" s="264"/>
      <c r="DF196" s="264"/>
      <c r="DG196" s="264"/>
      <c r="DH196" s="264"/>
      <c r="DI196" s="264"/>
      <c r="DJ196" s="264"/>
      <c r="DK196" s="264"/>
      <c r="DL196" s="264"/>
      <c r="DM196" s="264"/>
      <c r="DN196" s="264"/>
      <c r="DO196" s="264"/>
      <c r="DP196" s="264"/>
      <c r="DQ196" s="264"/>
      <c r="DR196" s="264"/>
      <c r="DS196" s="264"/>
      <c r="DT196" s="264"/>
      <c r="DU196" s="264"/>
      <c r="DV196" s="264"/>
      <c r="DW196" s="264"/>
      <c r="DX196" s="264"/>
      <c r="DY196" s="264"/>
      <c r="DZ196" s="264"/>
      <c r="EA196" s="264"/>
      <c r="EB196" s="264"/>
      <c r="EC196" s="264"/>
      <c r="ED196" s="264"/>
      <c r="EE196" s="264"/>
      <c r="EF196" s="264"/>
      <c r="EG196" s="264"/>
      <c r="EH196" s="264"/>
      <c r="EI196" s="264"/>
      <c r="EJ196" s="264"/>
      <c r="EK196" s="264"/>
      <c r="EL196" s="264"/>
      <c r="EM196" s="264"/>
      <c r="EN196" s="264"/>
      <c r="EO196" s="264"/>
      <c r="EP196" s="264"/>
      <c r="EQ196" s="264"/>
      <c r="ER196" s="264"/>
    </row>
    <row r="197" spans="1:148" ht="15.75">
      <c r="A197" s="708" t="s">
        <v>128</v>
      </c>
      <c r="B197" s="710">
        <v>43168</v>
      </c>
      <c r="C197" s="90" t="s">
        <v>211</v>
      </c>
      <c r="D197" s="390"/>
      <c r="E197" s="1511">
        <v>1.2</v>
      </c>
      <c r="F197" s="1512">
        <v>58.666666666666664</v>
      </c>
      <c r="G197" s="1512">
        <v>0.26666666666666666</v>
      </c>
      <c r="H197" s="1512">
        <v>8</v>
      </c>
      <c r="I197" s="1512">
        <v>0</v>
      </c>
      <c r="J197" s="1512">
        <v>0</v>
      </c>
      <c r="K197" s="1512">
        <v>0</v>
      </c>
      <c r="L197" s="1512">
        <v>0</v>
      </c>
      <c r="M197" s="1512">
        <v>0</v>
      </c>
      <c r="N197" s="1512">
        <v>0</v>
      </c>
      <c r="O197" s="1512">
        <v>0</v>
      </c>
      <c r="P197" s="1512">
        <v>0</v>
      </c>
      <c r="Q197" s="709">
        <v>0</v>
      </c>
      <c r="R197" s="709">
        <v>0</v>
      </c>
      <c r="S197" s="709">
        <v>0</v>
      </c>
      <c r="T197" s="709">
        <v>0</v>
      </c>
      <c r="U197" s="1492">
        <f t="shared" si="26"/>
        <v>68.133333333333326</v>
      </c>
      <c r="V197" s="470">
        <f t="shared" si="27"/>
        <v>42</v>
      </c>
      <c r="W197" s="264"/>
      <c r="Y197" s="264"/>
      <c r="Z197" s="264"/>
      <c r="AA197" s="264"/>
      <c r="AB197" s="264"/>
      <c r="AC197" s="264"/>
      <c r="AD197" s="264"/>
      <c r="AE197" s="264"/>
      <c r="AF197" s="264"/>
      <c r="AG197" s="264"/>
      <c r="AH197" s="264"/>
      <c r="AI197" s="264"/>
      <c r="AJ197" s="264"/>
      <c r="AK197" s="264"/>
      <c r="AL197" s="264"/>
      <c r="AM197" s="264"/>
      <c r="AN197" s="264"/>
      <c r="AO197" s="264"/>
      <c r="AP197" s="264"/>
      <c r="AQ197" s="264"/>
      <c r="AR197" s="264"/>
      <c r="AS197" s="264"/>
      <c r="AT197" s="264"/>
      <c r="AU197" s="264"/>
      <c r="AV197" s="264"/>
      <c r="AW197" s="264"/>
      <c r="AX197" s="264"/>
      <c r="AY197" s="264"/>
      <c r="AZ197" s="264"/>
      <c r="BA197" s="264"/>
      <c r="BB197" s="264"/>
      <c r="BC197" s="264"/>
      <c r="BD197" s="264"/>
      <c r="BE197" s="264"/>
      <c r="BF197" s="264"/>
      <c r="BG197" s="264"/>
      <c r="BH197" s="264"/>
      <c r="BI197" s="264"/>
      <c r="BJ197" s="264"/>
      <c r="BK197" s="264"/>
      <c r="BL197" s="264"/>
      <c r="BM197" s="264"/>
      <c r="BN197" s="264"/>
      <c r="BO197" s="264"/>
      <c r="BP197" s="264"/>
      <c r="BQ197" s="264"/>
      <c r="BR197" s="264"/>
      <c r="BS197" s="264"/>
      <c r="BT197" s="264"/>
      <c r="BU197" s="264"/>
      <c r="BV197" s="264"/>
      <c r="BW197" s="264"/>
      <c r="BX197" s="264"/>
      <c r="BY197" s="264"/>
      <c r="BZ197" s="264"/>
      <c r="CA197" s="264"/>
      <c r="CB197" s="264"/>
      <c r="CC197" s="264"/>
      <c r="CD197" s="264"/>
      <c r="CE197" s="264"/>
      <c r="CF197" s="264"/>
      <c r="CG197" s="264"/>
      <c r="CH197" s="264"/>
      <c r="CI197" s="264"/>
      <c r="CJ197" s="264"/>
      <c r="CK197" s="264"/>
      <c r="CL197" s="264"/>
      <c r="CM197" s="264"/>
      <c r="CN197" s="264"/>
      <c r="CO197" s="264"/>
      <c r="CP197" s="264"/>
      <c r="CQ197" s="264"/>
      <c r="CR197" s="264"/>
      <c r="CS197" s="264"/>
      <c r="CT197" s="264"/>
      <c r="CU197" s="264"/>
      <c r="CV197" s="264"/>
      <c r="CW197" s="264"/>
      <c r="CX197" s="264"/>
      <c r="CY197" s="264"/>
      <c r="CZ197" s="264"/>
      <c r="DA197" s="264"/>
      <c r="DB197" s="264"/>
      <c r="DC197" s="264"/>
      <c r="DD197" s="264"/>
      <c r="DE197" s="264"/>
      <c r="DF197" s="264"/>
      <c r="DG197" s="264"/>
      <c r="DH197" s="264"/>
      <c r="DI197" s="264"/>
      <c r="DJ197" s="264"/>
      <c r="DK197" s="264"/>
      <c r="DL197" s="264"/>
      <c r="DM197" s="264"/>
      <c r="DN197" s="264"/>
      <c r="DO197" s="264"/>
      <c r="DP197" s="264"/>
      <c r="DQ197" s="264"/>
      <c r="DR197" s="264"/>
      <c r="DS197" s="264"/>
      <c r="DT197" s="264"/>
      <c r="DU197" s="264"/>
      <c r="DV197" s="264"/>
      <c r="DW197" s="264"/>
      <c r="DX197" s="264"/>
      <c r="DY197" s="264"/>
      <c r="DZ197" s="264"/>
      <c r="EA197" s="264"/>
      <c r="EB197" s="264"/>
      <c r="EC197" s="264"/>
      <c r="ED197" s="264"/>
      <c r="EE197" s="264"/>
      <c r="EF197" s="264"/>
      <c r="EG197" s="264"/>
      <c r="EH197" s="264"/>
      <c r="EI197" s="264"/>
      <c r="EJ197" s="264"/>
      <c r="EK197" s="264"/>
      <c r="EL197" s="264"/>
      <c r="EM197" s="264"/>
      <c r="EN197" s="264"/>
      <c r="EO197" s="264"/>
      <c r="EP197" s="264"/>
      <c r="EQ197" s="264"/>
      <c r="ER197" s="264"/>
    </row>
    <row r="198" spans="1:148" ht="15.75">
      <c r="A198" s="708" t="s">
        <v>128</v>
      </c>
      <c r="B198" s="710">
        <v>43171</v>
      </c>
      <c r="C198" s="90" t="s">
        <v>211</v>
      </c>
      <c r="D198" s="385"/>
      <c r="E198" s="1511">
        <v>1.3333333333333333</v>
      </c>
      <c r="F198" s="1512">
        <v>33.466666666666669</v>
      </c>
      <c r="G198" s="1512">
        <v>0.26666666666666666</v>
      </c>
      <c r="H198" s="1512">
        <v>77.599999999999994</v>
      </c>
      <c r="I198" s="1512">
        <v>0</v>
      </c>
      <c r="J198" s="1512">
        <v>0</v>
      </c>
      <c r="K198" s="1512">
        <v>0</v>
      </c>
      <c r="L198" s="1512">
        <v>0</v>
      </c>
      <c r="M198" s="1512">
        <v>0</v>
      </c>
      <c r="N198" s="1512">
        <v>0</v>
      </c>
      <c r="O198" s="1512">
        <v>0</v>
      </c>
      <c r="P198" s="1512">
        <v>0</v>
      </c>
      <c r="Q198" s="709">
        <v>0</v>
      </c>
      <c r="R198" s="709">
        <v>0</v>
      </c>
      <c r="S198" s="709">
        <v>0</v>
      </c>
      <c r="T198" s="709">
        <v>0</v>
      </c>
      <c r="U198" s="1492">
        <f t="shared" si="26"/>
        <v>112.66666666666666</v>
      </c>
      <c r="V198" s="470">
        <f t="shared" si="27"/>
        <v>43</v>
      </c>
      <c r="W198" s="264"/>
      <c r="Y198" s="264"/>
      <c r="Z198" s="264"/>
      <c r="AA198" s="264"/>
      <c r="AB198" s="264"/>
      <c r="AC198" s="264"/>
      <c r="AD198" s="264"/>
      <c r="AE198" s="264"/>
      <c r="AF198" s="264"/>
      <c r="AG198" s="264"/>
      <c r="AH198" s="264"/>
      <c r="AI198" s="264"/>
      <c r="AJ198" s="264"/>
      <c r="AK198" s="264"/>
      <c r="AL198" s="264"/>
      <c r="AM198" s="264"/>
      <c r="AN198" s="264"/>
      <c r="AO198" s="264"/>
      <c r="AP198" s="264"/>
      <c r="AQ198" s="264"/>
      <c r="AR198" s="264"/>
      <c r="AS198" s="264"/>
      <c r="AT198" s="264"/>
      <c r="AU198" s="264"/>
      <c r="AV198" s="264"/>
      <c r="AW198" s="264"/>
      <c r="AX198" s="264"/>
      <c r="AY198" s="264"/>
      <c r="AZ198" s="264"/>
      <c r="BA198" s="264"/>
      <c r="BB198" s="264"/>
      <c r="BC198" s="264"/>
      <c r="BD198" s="264"/>
      <c r="BE198" s="264"/>
      <c r="BF198" s="264"/>
      <c r="BG198" s="264"/>
      <c r="BH198" s="264"/>
      <c r="BI198" s="264"/>
      <c r="BJ198" s="264"/>
      <c r="BK198" s="264"/>
      <c r="BL198" s="264"/>
      <c r="BM198" s="264"/>
      <c r="BN198" s="264"/>
      <c r="BO198" s="264"/>
      <c r="BP198" s="264"/>
      <c r="BQ198" s="264"/>
      <c r="BR198" s="264"/>
      <c r="BS198" s="264"/>
      <c r="BT198" s="264"/>
      <c r="BU198" s="264"/>
      <c r="BV198" s="264"/>
      <c r="BW198" s="264"/>
      <c r="BX198" s="264"/>
      <c r="BY198" s="264"/>
      <c r="BZ198" s="264"/>
      <c r="CA198" s="264"/>
      <c r="CB198" s="264"/>
      <c r="CC198" s="264"/>
      <c r="CD198" s="264"/>
      <c r="CE198" s="264"/>
      <c r="CF198" s="264"/>
      <c r="CG198" s="264"/>
      <c r="CH198" s="264"/>
      <c r="CI198" s="264"/>
      <c r="CJ198" s="264"/>
      <c r="CK198" s="264"/>
      <c r="CL198" s="264"/>
      <c r="CM198" s="264"/>
      <c r="CN198" s="264"/>
      <c r="CO198" s="264"/>
      <c r="CP198" s="264"/>
      <c r="CQ198" s="264"/>
      <c r="CR198" s="264"/>
      <c r="CS198" s="264"/>
      <c r="CT198" s="264"/>
      <c r="CU198" s="264"/>
      <c r="CV198" s="264"/>
      <c r="CW198" s="264"/>
      <c r="CX198" s="264"/>
      <c r="CY198" s="264"/>
      <c r="CZ198" s="264"/>
      <c r="DA198" s="264"/>
      <c r="DB198" s="264"/>
      <c r="DC198" s="264"/>
      <c r="DD198" s="264"/>
      <c r="DE198" s="264"/>
      <c r="DF198" s="264"/>
      <c r="DG198" s="264"/>
      <c r="DH198" s="264"/>
      <c r="DI198" s="264"/>
      <c r="DJ198" s="264"/>
      <c r="DK198" s="264"/>
      <c r="DL198" s="264"/>
      <c r="DM198" s="264"/>
      <c r="DN198" s="264"/>
      <c r="DO198" s="264"/>
      <c r="DP198" s="264"/>
      <c r="DQ198" s="264"/>
      <c r="DR198" s="264"/>
      <c r="DS198" s="264"/>
      <c r="DT198" s="264"/>
      <c r="DU198" s="264"/>
      <c r="DV198" s="264"/>
      <c r="DW198" s="264"/>
      <c r="DX198" s="264"/>
      <c r="DY198" s="264"/>
      <c r="DZ198" s="264"/>
      <c r="EA198" s="264"/>
      <c r="EB198" s="264"/>
      <c r="EC198" s="264"/>
      <c r="ED198" s="264"/>
      <c r="EE198" s="264"/>
      <c r="EF198" s="264"/>
      <c r="EG198" s="264"/>
      <c r="EH198" s="264"/>
      <c r="EI198" s="264"/>
      <c r="EJ198" s="264"/>
      <c r="EK198" s="264"/>
      <c r="EL198" s="264"/>
      <c r="EM198" s="264"/>
      <c r="EN198" s="264"/>
      <c r="EO198" s="264"/>
      <c r="EP198" s="264"/>
      <c r="EQ198" s="264"/>
      <c r="ER198" s="264"/>
    </row>
    <row r="199" spans="1:148" ht="15.75">
      <c r="A199" s="708" t="s">
        <v>128</v>
      </c>
      <c r="B199" s="710">
        <v>43202</v>
      </c>
      <c r="C199" s="90" t="s">
        <v>211</v>
      </c>
      <c r="D199" s="385"/>
      <c r="E199" s="1511">
        <v>1.3333333333333333</v>
      </c>
      <c r="F199" s="1512">
        <v>19.333333333333332</v>
      </c>
      <c r="G199" s="1512">
        <v>0.26666666666666666</v>
      </c>
      <c r="H199" s="1512">
        <v>89.333333333333329</v>
      </c>
      <c r="I199" s="1512">
        <v>0</v>
      </c>
      <c r="J199" s="1512">
        <v>0</v>
      </c>
      <c r="K199" s="1512">
        <v>0</v>
      </c>
      <c r="L199" s="1512">
        <v>0</v>
      </c>
      <c r="M199" s="1512">
        <v>0</v>
      </c>
      <c r="N199" s="1512">
        <v>0</v>
      </c>
      <c r="O199" s="1512">
        <v>0</v>
      </c>
      <c r="P199" s="1512">
        <v>0</v>
      </c>
      <c r="Q199" s="709">
        <v>0</v>
      </c>
      <c r="R199" s="709">
        <v>0</v>
      </c>
      <c r="S199" s="709">
        <v>0</v>
      </c>
      <c r="T199" s="709">
        <v>0</v>
      </c>
      <c r="U199" s="1492">
        <f t="shared" si="26"/>
        <v>110.26666666666665</v>
      </c>
      <c r="V199" s="470">
        <f t="shared" si="27"/>
        <v>44</v>
      </c>
      <c r="W199" s="264"/>
      <c r="Y199" s="264"/>
      <c r="Z199" s="264"/>
      <c r="AA199" s="264"/>
      <c r="AB199" s="264"/>
      <c r="AC199" s="264"/>
      <c r="AD199" s="264"/>
      <c r="AE199" s="264"/>
      <c r="AF199" s="264"/>
      <c r="AG199" s="264"/>
      <c r="AH199" s="264"/>
      <c r="AI199" s="264"/>
      <c r="AJ199" s="264"/>
      <c r="AK199" s="264"/>
      <c r="AL199" s="264"/>
      <c r="AM199" s="264"/>
      <c r="AN199" s="264"/>
      <c r="AO199" s="264"/>
      <c r="AP199" s="264"/>
      <c r="AQ199" s="264"/>
      <c r="AR199" s="264"/>
      <c r="AS199" s="264"/>
      <c r="AT199" s="264"/>
      <c r="AU199" s="264"/>
      <c r="AV199" s="264"/>
      <c r="AW199" s="264"/>
      <c r="AX199" s="264"/>
      <c r="AY199" s="264"/>
      <c r="AZ199" s="264"/>
      <c r="BA199" s="264"/>
      <c r="BB199" s="264"/>
      <c r="BC199" s="264"/>
      <c r="BD199" s="264"/>
      <c r="BE199" s="264"/>
      <c r="BF199" s="264"/>
      <c r="BG199" s="264"/>
      <c r="BH199" s="264"/>
      <c r="BI199" s="264"/>
      <c r="BJ199" s="264"/>
      <c r="BK199" s="264"/>
      <c r="BL199" s="264"/>
      <c r="BM199" s="264"/>
      <c r="BN199" s="264"/>
      <c r="BO199" s="264"/>
      <c r="BP199" s="264"/>
      <c r="BQ199" s="264"/>
      <c r="BR199" s="264"/>
      <c r="BS199" s="264"/>
      <c r="BT199" s="264"/>
      <c r="BU199" s="264"/>
      <c r="BV199" s="264"/>
      <c r="BW199" s="264"/>
      <c r="BX199" s="264"/>
      <c r="BY199" s="264"/>
      <c r="BZ199" s="264"/>
      <c r="CA199" s="264"/>
      <c r="CB199" s="264"/>
      <c r="CC199" s="264"/>
      <c r="CD199" s="264"/>
      <c r="CE199" s="264"/>
      <c r="CF199" s="264"/>
      <c r="CG199" s="264"/>
      <c r="CH199" s="264"/>
      <c r="CI199" s="264"/>
      <c r="CJ199" s="264"/>
      <c r="CK199" s="264"/>
      <c r="CL199" s="264"/>
      <c r="CM199" s="264"/>
      <c r="CN199" s="264"/>
      <c r="CO199" s="264"/>
      <c r="CP199" s="264"/>
      <c r="CQ199" s="264"/>
      <c r="CR199" s="264"/>
      <c r="CS199" s="264"/>
      <c r="CT199" s="264"/>
      <c r="CU199" s="264"/>
      <c r="CV199" s="264"/>
      <c r="CW199" s="264"/>
      <c r="CX199" s="264"/>
      <c r="CY199" s="264"/>
      <c r="CZ199" s="264"/>
      <c r="DA199" s="264"/>
      <c r="DB199" s="264"/>
      <c r="DC199" s="264"/>
      <c r="DD199" s="264"/>
      <c r="DE199" s="264"/>
      <c r="DF199" s="264"/>
      <c r="DG199" s="264"/>
      <c r="DH199" s="264"/>
      <c r="DI199" s="264"/>
      <c r="DJ199" s="264"/>
      <c r="DK199" s="264"/>
      <c r="DL199" s="264"/>
      <c r="DM199" s="264"/>
      <c r="DN199" s="264"/>
      <c r="DO199" s="264"/>
      <c r="DP199" s="264"/>
      <c r="DQ199" s="264"/>
      <c r="DR199" s="264"/>
      <c r="DS199" s="264"/>
      <c r="DT199" s="264"/>
      <c r="DU199" s="264"/>
      <c r="DV199" s="264"/>
      <c r="DW199" s="264"/>
      <c r="DX199" s="264"/>
      <c r="DY199" s="264"/>
      <c r="DZ199" s="264"/>
      <c r="EA199" s="264"/>
      <c r="EB199" s="264"/>
      <c r="EC199" s="264"/>
      <c r="ED199" s="264"/>
      <c r="EE199" s="264"/>
      <c r="EF199" s="264"/>
      <c r="EG199" s="264"/>
      <c r="EH199" s="264"/>
      <c r="EI199" s="264"/>
      <c r="EJ199" s="264"/>
      <c r="EK199" s="264"/>
      <c r="EL199" s="264"/>
      <c r="EM199" s="264"/>
      <c r="EN199" s="264"/>
      <c r="EO199" s="264"/>
      <c r="EP199" s="264"/>
      <c r="EQ199" s="264"/>
      <c r="ER199" s="264"/>
    </row>
    <row r="200" spans="1:148" ht="16.5" thickBot="1">
      <c r="A200" s="90" t="s">
        <v>128</v>
      </c>
      <c r="B200" s="1513">
        <v>43255</v>
      </c>
      <c r="C200" s="90" t="s">
        <v>211</v>
      </c>
      <c r="D200" s="384"/>
      <c r="E200" s="1511">
        <v>0.8</v>
      </c>
      <c r="F200" s="1512">
        <v>0</v>
      </c>
      <c r="G200" s="1512">
        <v>0.13333333333333333</v>
      </c>
      <c r="H200" s="1512">
        <v>0</v>
      </c>
      <c r="I200" s="1512">
        <v>0</v>
      </c>
      <c r="J200" s="1512">
        <v>0</v>
      </c>
      <c r="K200" s="1512">
        <v>0</v>
      </c>
      <c r="L200" s="1512">
        <v>0</v>
      </c>
      <c r="M200" s="1512">
        <v>0</v>
      </c>
      <c r="N200" s="1512">
        <v>0</v>
      </c>
      <c r="O200" s="1512">
        <v>0</v>
      </c>
      <c r="P200" s="1512">
        <v>0</v>
      </c>
      <c r="Q200" s="709">
        <v>0</v>
      </c>
      <c r="R200" s="709">
        <v>0</v>
      </c>
      <c r="S200" s="709">
        <v>0</v>
      </c>
      <c r="T200" s="709">
        <v>0</v>
      </c>
      <c r="U200" s="1492">
        <f t="shared" si="26"/>
        <v>0.93333333333333335</v>
      </c>
      <c r="V200" s="470">
        <f t="shared" si="27"/>
        <v>45</v>
      </c>
      <c r="W200" s="264"/>
      <c r="Y200" s="264"/>
      <c r="Z200" s="264"/>
      <c r="AA200" s="264"/>
      <c r="AB200" s="264"/>
      <c r="AC200" s="264"/>
      <c r="AD200" s="264"/>
      <c r="AE200" s="264"/>
      <c r="AF200" s="264"/>
      <c r="AG200" s="264"/>
      <c r="AH200" s="264"/>
      <c r="AI200" s="264"/>
      <c r="AJ200" s="264"/>
      <c r="AK200" s="264"/>
      <c r="AL200" s="264"/>
      <c r="AM200" s="264"/>
      <c r="AN200" s="264"/>
      <c r="AO200" s="264"/>
      <c r="AP200" s="264"/>
      <c r="AQ200" s="264"/>
      <c r="AR200" s="264"/>
      <c r="AS200" s="264"/>
      <c r="AT200" s="264"/>
      <c r="AU200" s="264"/>
      <c r="AV200" s="264"/>
      <c r="AW200" s="264"/>
      <c r="AX200" s="264"/>
      <c r="AY200" s="264"/>
      <c r="AZ200" s="264"/>
      <c r="BA200" s="264"/>
      <c r="BB200" s="264"/>
      <c r="BC200" s="264"/>
      <c r="BD200" s="264"/>
      <c r="BE200" s="264"/>
      <c r="BF200" s="264"/>
      <c r="BG200" s="264"/>
      <c r="BH200" s="264"/>
      <c r="BI200" s="264"/>
      <c r="BJ200" s="264"/>
      <c r="BK200" s="264"/>
      <c r="BL200" s="264"/>
      <c r="BM200" s="264"/>
      <c r="BN200" s="264"/>
      <c r="BO200" s="264"/>
      <c r="BP200" s="264"/>
      <c r="BQ200" s="264"/>
      <c r="BR200" s="264"/>
      <c r="BS200" s="264"/>
      <c r="BT200" s="264"/>
      <c r="BU200" s="264"/>
      <c r="BV200" s="264"/>
      <c r="BW200" s="264"/>
      <c r="BX200" s="264"/>
      <c r="BY200" s="264"/>
      <c r="BZ200" s="264"/>
      <c r="CA200" s="264"/>
      <c r="CB200" s="264"/>
      <c r="CC200" s="264"/>
      <c r="CD200" s="264"/>
      <c r="CE200" s="264"/>
      <c r="CF200" s="264"/>
      <c r="CG200" s="264"/>
      <c r="CH200" s="264"/>
      <c r="CI200" s="264"/>
      <c r="CJ200" s="264"/>
      <c r="CK200" s="264"/>
      <c r="CL200" s="264"/>
      <c r="CM200" s="264"/>
      <c r="CN200" s="264"/>
      <c r="CO200" s="264"/>
      <c r="CP200" s="264"/>
      <c r="CQ200" s="264"/>
      <c r="CR200" s="264"/>
      <c r="CS200" s="264"/>
      <c r="CT200" s="264"/>
      <c r="CU200" s="264"/>
      <c r="CV200" s="264"/>
      <c r="CW200" s="264"/>
      <c r="CX200" s="264"/>
      <c r="CY200" s="264"/>
      <c r="CZ200" s="264"/>
      <c r="DA200" s="264"/>
      <c r="DB200" s="264"/>
      <c r="DC200" s="264"/>
      <c r="DD200" s="264"/>
      <c r="DE200" s="264"/>
      <c r="DF200" s="264"/>
      <c r="DG200" s="264"/>
      <c r="DH200" s="264"/>
      <c r="DI200" s="264"/>
      <c r="DJ200" s="264"/>
      <c r="DK200" s="264"/>
      <c r="DL200" s="264"/>
      <c r="DM200" s="264"/>
      <c r="DN200" s="264"/>
      <c r="DO200" s="264"/>
      <c r="DP200" s="264"/>
      <c r="DQ200" s="264"/>
      <c r="DR200" s="264"/>
      <c r="DS200" s="264"/>
      <c r="DT200" s="264"/>
      <c r="DU200" s="264"/>
      <c r="DV200" s="264"/>
      <c r="DW200" s="264"/>
      <c r="DX200" s="264"/>
      <c r="DY200" s="264"/>
      <c r="DZ200" s="264"/>
      <c r="EA200" s="264"/>
      <c r="EB200" s="264"/>
      <c r="EC200" s="264"/>
      <c r="ED200" s="264"/>
      <c r="EE200" s="264"/>
      <c r="EF200" s="264"/>
      <c r="EG200" s="264"/>
      <c r="EH200" s="264"/>
      <c r="EI200" s="264"/>
      <c r="EJ200" s="264"/>
      <c r="EK200" s="264"/>
      <c r="EL200" s="264"/>
      <c r="EM200" s="264"/>
      <c r="EN200" s="264"/>
      <c r="EO200" s="264"/>
      <c r="EP200" s="264"/>
      <c r="EQ200" s="264"/>
      <c r="ER200" s="264"/>
    </row>
    <row r="201" spans="1:148" ht="18.75" thickBot="1">
      <c r="A201" s="1514" t="s">
        <v>128</v>
      </c>
      <c r="B201" s="1526">
        <v>43442</v>
      </c>
      <c r="C201" s="1514" t="s">
        <v>211</v>
      </c>
      <c r="D201" s="391"/>
      <c r="E201" s="1511">
        <v>0.53333333333333333</v>
      </c>
      <c r="F201" s="1512">
        <v>0.13333333333333333</v>
      </c>
      <c r="G201" s="1512">
        <v>0</v>
      </c>
      <c r="H201" s="1512">
        <v>0</v>
      </c>
      <c r="I201" s="1512">
        <v>0</v>
      </c>
      <c r="J201" s="1512">
        <v>0</v>
      </c>
      <c r="K201" s="1512">
        <v>0</v>
      </c>
      <c r="L201" s="1512">
        <v>0</v>
      </c>
      <c r="M201" s="1512">
        <v>0</v>
      </c>
      <c r="N201" s="1512">
        <v>0</v>
      </c>
      <c r="O201" s="1512">
        <v>0</v>
      </c>
      <c r="P201" s="1512">
        <v>0</v>
      </c>
      <c r="Q201" s="1512">
        <v>0</v>
      </c>
      <c r="R201" s="1512">
        <v>0</v>
      </c>
      <c r="S201" s="1512">
        <v>0</v>
      </c>
      <c r="T201" s="1512">
        <v>0</v>
      </c>
      <c r="U201" s="1492">
        <f t="shared" si="26"/>
        <v>0.66666666666666663</v>
      </c>
      <c r="V201" s="470">
        <f t="shared" si="27"/>
        <v>46</v>
      </c>
      <c r="X201" s="487" t="s">
        <v>469</v>
      </c>
      <c r="Y201" s="488"/>
      <c r="Z201" s="488"/>
      <c r="AA201" s="489"/>
      <c r="AC201" s="264"/>
      <c r="AD201" s="264"/>
      <c r="AE201" s="264"/>
      <c r="AF201" s="264"/>
      <c r="AG201" s="264"/>
      <c r="AH201" s="264"/>
      <c r="AI201" s="264"/>
      <c r="AJ201" s="264"/>
      <c r="AK201" s="264"/>
      <c r="AL201" s="264"/>
      <c r="AM201" s="264"/>
      <c r="AN201" s="264"/>
      <c r="AO201" s="264"/>
      <c r="AP201" s="264"/>
      <c r="AQ201" s="264"/>
      <c r="AR201" s="264"/>
      <c r="AS201" s="264"/>
      <c r="AT201" s="264"/>
      <c r="AU201" s="264"/>
      <c r="AV201" s="264"/>
      <c r="AW201" s="264"/>
      <c r="AX201" s="264"/>
      <c r="AY201" s="264"/>
      <c r="AZ201" s="264"/>
      <c r="BA201" s="264"/>
      <c r="BB201" s="264"/>
      <c r="BC201" s="264"/>
      <c r="BD201" s="264"/>
      <c r="BE201" s="264"/>
      <c r="BF201" s="264"/>
      <c r="BG201" s="264"/>
      <c r="BH201" s="264"/>
      <c r="BI201" s="264"/>
      <c r="BJ201" s="264"/>
      <c r="BK201" s="264"/>
      <c r="BL201" s="264"/>
      <c r="BM201" s="264"/>
      <c r="BN201" s="264"/>
      <c r="BO201" s="264"/>
      <c r="BP201" s="264"/>
      <c r="BQ201" s="264"/>
      <c r="BR201" s="264"/>
      <c r="BS201" s="264"/>
      <c r="BT201" s="264"/>
      <c r="BU201" s="264"/>
      <c r="BV201" s="264"/>
      <c r="BW201" s="264"/>
      <c r="BX201" s="264"/>
      <c r="BY201" s="264"/>
      <c r="BZ201" s="264"/>
      <c r="CA201" s="264"/>
      <c r="CB201" s="264"/>
      <c r="CC201" s="264"/>
      <c r="CD201" s="264"/>
      <c r="CE201" s="264"/>
      <c r="CF201" s="264"/>
      <c r="CG201" s="264"/>
      <c r="CH201" s="264"/>
      <c r="CI201" s="264"/>
      <c r="CJ201" s="264"/>
      <c r="CK201" s="264"/>
      <c r="CL201" s="264"/>
      <c r="CM201" s="264"/>
      <c r="CN201" s="264"/>
      <c r="CO201" s="264"/>
      <c r="CP201" s="264"/>
      <c r="CQ201" s="264"/>
      <c r="CR201" s="264"/>
      <c r="CS201" s="264"/>
      <c r="CT201" s="264"/>
      <c r="CU201" s="264"/>
      <c r="CV201" s="264"/>
      <c r="CW201" s="264"/>
      <c r="CX201" s="264"/>
      <c r="CY201" s="264"/>
      <c r="CZ201" s="264"/>
      <c r="DA201" s="264"/>
      <c r="DB201" s="264"/>
      <c r="DC201" s="264"/>
      <c r="DD201" s="264"/>
      <c r="DE201" s="264"/>
      <c r="DF201" s="264"/>
      <c r="DG201" s="264"/>
      <c r="DH201" s="264"/>
      <c r="DI201" s="264"/>
      <c r="DJ201" s="264"/>
      <c r="DK201" s="264"/>
      <c r="DL201" s="264"/>
      <c r="DM201" s="264"/>
      <c r="DN201" s="264"/>
      <c r="DO201" s="264"/>
      <c r="DP201" s="264"/>
      <c r="DQ201" s="264"/>
      <c r="DR201" s="264"/>
      <c r="DS201" s="264"/>
      <c r="DT201" s="264"/>
      <c r="DU201" s="264"/>
      <c r="DV201" s="264"/>
      <c r="DW201" s="264"/>
      <c r="DX201" s="264"/>
      <c r="DY201" s="264"/>
      <c r="DZ201" s="264"/>
      <c r="EA201" s="264"/>
      <c r="EB201" s="264"/>
      <c r="EC201" s="264"/>
      <c r="ED201" s="264"/>
      <c r="EE201" s="264"/>
      <c r="EF201" s="264"/>
      <c r="EG201" s="264"/>
      <c r="EH201" s="264"/>
      <c r="EI201" s="264"/>
      <c r="EJ201" s="264"/>
      <c r="EK201" s="264"/>
      <c r="EL201" s="264"/>
      <c r="EM201" s="264"/>
      <c r="EN201" s="264"/>
      <c r="EO201" s="264"/>
      <c r="EP201" s="264"/>
      <c r="EQ201" s="264"/>
      <c r="ER201" s="264"/>
    </row>
    <row r="202" spans="1:148" ht="18.75" thickBot="1">
      <c r="A202" s="1514" t="s">
        <v>128</v>
      </c>
      <c r="B202" s="1513">
        <v>43464</v>
      </c>
      <c r="C202" s="1527" t="s">
        <v>74</v>
      </c>
      <c r="D202" s="388"/>
      <c r="E202" s="1511">
        <v>13.066666666666666</v>
      </c>
      <c r="F202" s="1512">
        <v>24.133333333333333</v>
      </c>
      <c r="G202" s="1512">
        <v>0.13333333333333333</v>
      </c>
      <c r="H202" s="1512">
        <v>282</v>
      </c>
      <c r="I202" s="1512">
        <v>0</v>
      </c>
      <c r="J202" s="1512">
        <v>0</v>
      </c>
      <c r="K202" s="1512">
        <v>0.13333333333333333</v>
      </c>
      <c r="L202" s="1512">
        <v>0.66666666666666663</v>
      </c>
      <c r="M202" s="1512">
        <v>0</v>
      </c>
      <c r="N202" s="1512">
        <v>0</v>
      </c>
      <c r="O202" s="1512">
        <v>0</v>
      </c>
      <c r="P202" s="1512">
        <v>0</v>
      </c>
      <c r="Q202" s="1512">
        <v>0</v>
      </c>
      <c r="R202" s="1512">
        <v>0</v>
      </c>
      <c r="S202" s="1512">
        <v>0</v>
      </c>
      <c r="T202" s="1512">
        <v>0</v>
      </c>
      <c r="U202" s="1492">
        <f t="shared" si="26"/>
        <v>320.13333333333333</v>
      </c>
      <c r="V202" s="1353">
        <f t="shared" si="27"/>
        <v>47</v>
      </c>
      <c r="X202" s="264"/>
      <c r="Y202" s="264"/>
      <c r="Z202" s="264"/>
      <c r="AA202" s="264"/>
      <c r="AC202" s="264"/>
      <c r="AD202" s="264"/>
      <c r="AE202" s="264"/>
      <c r="AF202" s="264"/>
      <c r="AG202" s="264"/>
      <c r="AH202" s="264"/>
      <c r="AI202" s="264"/>
      <c r="AJ202" s="264"/>
      <c r="AK202" s="264"/>
      <c r="AL202" s="264"/>
      <c r="AM202" s="264"/>
      <c r="AN202" s="264"/>
      <c r="AO202" s="264"/>
      <c r="AP202" s="264"/>
      <c r="AQ202" s="264"/>
      <c r="AR202" s="264"/>
      <c r="AS202" s="264"/>
      <c r="AT202" s="264"/>
      <c r="AU202" s="264"/>
      <c r="AV202" s="264"/>
      <c r="AW202" s="264"/>
      <c r="AX202" s="264"/>
      <c r="AY202" s="264"/>
      <c r="AZ202" s="264"/>
      <c r="BA202" s="264"/>
      <c r="BB202" s="264"/>
      <c r="BC202" s="264"/>
      <c r="BD202" s="264"/>
      <c r="BE202" s="264"/>
      <c r="BF202" s="264"/>
      <c r="BG202" s="264"/>
      <c r="BH202" s="264"/>
      <c r="BI202" s="264"/>
      <c r="BJ202" s="264"/>
      <c r="BK202" s="264"/>
      <c r="BL202" s="264"/>
      <c r="BM202" s="264"/>
      <c r="BN202" s="264"/>
      <c r="BO202" s="264"/>
      <c r="BP202" s="264"/>
      <c r="BQ202" s="264"/>
      <c r="BR202" s="264"/>
      <c r="BS202" s="264"/>
      <c r="BT202" s="264"/>
      <c r="BU202" s="264"/>
      <c r="BV202" s="264"/>
      <c r="BW202" s="264"/>
      <c r="BX202" s="264"/>
      <c r="BY202" s="264"/>
      <c r="BZ202" s="264"/>
      <c r="CA202" s="264"/>
      <c r="CB202" s="264"/>
      <c r="CC202" s="264"/>
      <c r="CD202" s="264"/>
      <c r="CE202" s="264"/>
      <c r="CF202" s="264"/>
      <c r="CG202" s="264"/>
      <c r="CH202" s="264"/>
      <c r="CI202" s="264"/>
      <c r="CJ202" s="264"/>
      <c r="CK202" s="264"/>
      <c r="CL202" s="264"/>
      <c r="CM202" s="264"/>
      <c r="CN202" s="264"/>
      <c r="CO202" s="264"/>
      <c r="CP202" s="264"/>
      <c r="CQ202" s="264"/>
      <c r="CR202" s="264"/>
      <c r="CS202" s="264"/>
      <c r="CT202" s="264"/>
      <c r="CU202" s="264"/>
      <c r="CV202" s="264"/>
      <c r="CW202" s="264"/>
      <c r="CX202" s="264"/>
      <c r="CY202" s="264"/>
      <c r="CZ202" s="264"/>
      <c r="DA202" s="264"/>
      <c r="DB202" s="264"/>
      <c r="DC202" s="264"/>
      <c r="DD202" s="264"/>
      <c r="DE202" s="264"/>
      <c r="DF202" s="264"/>
      <c r="DG202" s="264"/>
      <c r="DH202" s="264"/>
      <c r="DI202" s="264"/>
      <c r="DJ202" s="264"/>
      <c r="DK202" s="264"/>
      <c r="DL202" s="264"/>
      <c r="DM202" s="264"/>
      <c r="DN202" s="264"/>
      <c r="DO202" s="264"/>
      <c r="DP202" s="264"/>
      <c r="DQ202" s="264"/>
      <c r="DR202" s="264"/>
      <c r="DS202" s="264"/>
      <c r="DT202" s="264"/>
      <c r="DU202" s="264"/>
      <c r="DV202" s="264"/>
      <c r="DW202" s="264"/>
      <c r="DX202" s="264"/>
      <c r="DY202" s="264"/>
      <c r="DZ202" s="264"/>
      <c r="EA202" s="264"/>
      <c r="EB202" s="264"/>
      <c r="EC202" s="264"/>
      <c r="ED202" s="264"/>
      <c r="EE202" s="264"/>
      <c r="EF202" s="264"/>
      <c r="EG202" s="264"/>
      <c r="EH202" s="264"/>
      <c r="EI202" s="264"/>
      <c r="EJ202" s="264"/>
      <c r="EK202" s="264"/>
      <c r="EL202" s="264"/>
      <c r="EM202" s="264"/>
      <c r="EN202" s="264"/>
      <c r="EO202" s="264"/>
      <c r="EP202" s="264"/>
      <c r="EQ202" s="264"/>
      <c r="ER202" s="264"/>
    </row>
    <row r="203" spans="1:148" ht="18.75" thickBot="1">
      <c r="B203" s="1597"/>
      <c r="C203" s="537" t="s">
        <v>453</v>
      </c>
      <c r="D203" s="561"/>
      <c r="E203" s="538">
        <f>SUM(E156:E202)</f>
        <v>364.4</v>
      </c>
      <c r="F203" s="538">
        <f t="shared" ref="F203:U203" si="28">SUM(F156:F202)</f>
        <v>1960.2666666666671</v>
      </c>
      <c r="G203" s="538">
        <f>SUM(G156:G202)</f>
        <v>113.46666666666665</v>
      </c>
      <c r="H203" s="538">
        <f t="shared" si="28"/>
        <v>1759.3333333333335</v>
      </c>
      <c r="I203" s="959">
        <f t="shared" si="28"/>
        <v>0.26666666666666666</v>
      </c>
      <c r="J203" s="959">
        <f t="shared" si="28"/>
        <v>1.8666666666666667</v>
      </c>
      <c r="K203" s="959">
        <f t="shared" si="28"/>
        <v>4.4000000000000004</v>
      </c>
      <c r="L203" s="959">
        <f t="shared" si="28"/>
        <v>3.8666666666666663</v>
      </c>
      <c r="M203" s="959">
        <f>SUM(M156:M202)</f>
        <v>5.333333333333333</v>
      </c>
      <c r="N203" s="959">
        <f t="shared" si="28"/>
        <v>2.666666666666667</v>
      </c>
      <c r="O203" s="959">
        <f t="shared" si="28"/>
        <v>0.13333333333333333</v>
      </c>
      <c r="P203" s="959">
        <f t="shared" si="28"/>
        <v>0</v>
      </c>
      <c r="Q203" s="959">
        <f t="shared" si="28"/>
        <v>1.3306666666666667</v>
      </c>
      <c r="R203" s="959">
        <f>SUM(R156:R202)</f>
        <v>0.4</v>
      </c>
      <c r="S203" s="959">
        <f>SUM(S156:S202)</f>
        <v>0</v>
      </c>
      <c r="T203" s="960">
        <f t="shared" si="28"/>
        <v>0</v>
      </c>
      <c r="U203" s="961">
        <f t="shared" si="28"/>
        <v>4217.7306666666673</v>
      </c>
      <c r="V203" s="264"/>
      <c r="W203" s="495" t="s">
        <v>451</v>
      </c>
      <c r="X203" s="496">
        <f>R207</f>
        <v>13</v>
      </c>
      <c r="Y203" s="497" t="s">
        <v>450</v>
      </c>
      <c r="Z203" s="498"/>
      <c r="AA203" s="499"/>
    </row>
    <row r="204" spans="1:148" ht="18.75" thickBot="1">
      <c r="B204" s="1599"/>
      <c r="C204" s="540" t="s">
        <v>454</v>
      </c>
      <c r="D204" s="264"/>
      <c r="E204" s="541">
        <f t="shared" ref="E204:T204" si="29">E203/$U203</f>
        <v>8.6397171559555869E-2</v>
      </c>
      <c r="F204" s="541">
        <f t="shared" si="29"/>
        <v>0.46476809962260912</v>
      </c>
      <c r="G204" s="541">
        <f t="shared" si="29"/>
        <v>2.6902302596846703E-2</v>
      </c>
      <c r="H204" s="541">
        <f t="shared" si="29"/>
        <v>0.41712794684534937</v>
      </c>
      <c r="I204" s="541">
        <f t="shared" si="29"/>
        <v>6.3225152989063941E-5</v>
      </c>
      <c r="J204" s="541">
        <f t="shared" si="29"/>
        <v>4.4257607092344753E-4</v>
      </c>
      <c r="K204" s="541">
        <f t="shared" si="29"/>
        <v>1.0432150243195549E-3</v>
      </c>
      <c r="L204" s="541">
        <f t="shared" si="29"/>
        <v>9.1676471834142696E-4</v>
      </c>
      <c r="M204" s="541">
        <f t="shared" si="29"/>
        <v>1.2645030597812786E-3</v>
      </c>
      <c r="N204" s="541">
        <f t="shared" si="29"/>
        <v>6.3225152989063941E-4</v>
      </c>
      <c r="O204" s="541">
        <f t="shared" si="29"/>
        <v>3.1612576494531971E-5</v>
      </c>
      <c r="P204" s="541">
        <f t="shared" si="29"/>
        <v>0</v>
      </c>
      <c r="Q204" s="541">
        <f t="shared" si="29"/>
        <v>3.1549351341542906E-4</v>
      </c>
      <c r="R204" s="541">
        <f t="shared" si="29"/>
        <v>9.4837729483595912E-5</v>
      </c>
      <c r="S204" s="541">
        <f t="shared" si="29"/>
        <v>0</v>
      </c>
      <c r="T204" s="963">
        <f t="shared" si="29"/>
        <v>0</v>
      </c>
      <c r="U204" s="636" t="s">
        <v>455</v>
      </c>
      <c r="V204" s="264"/>
      <c r="X204" s="264"/>
      <c r="Y204" s="264"/>
      <c r="Z204" s="264"/>
      <c r="AA204" s="264"/>
    </row>
    <row r="205" spans="1:148" ht="18.75" thickBot="1">
      <c r="B205" s="1599"/>
      <c r="C205" s="548" t="s">
        <v>456</v>
      </c>
      <c r="D205" s="264"/>
      <c r="E205" s="549">
        <f t="shared" ref="E205:M205" si="30">LN(E204)</f>
        <v>-2.4488003402871952</v>
      </c>
      <c r="F205" s="543">
        <f t="shared" si="30"/>
        <v>-0.7662167082812299</v>
      </c>
      <c r="G205" s="543">
        <f t="shared" si="30"/>
        <v>-3.6155433976418889</v>
      </c>
      <c r="H205" s="543">
        <f t="shared" si="30"/>
        <v>-0.87436227727783855</v>
      </c>
      <c r="I205" s="543">
        <f t="shared" si="30"/>
        <v>-9.668808345655318</v>
      </c>
      <c r="J205" s="543">
        <f t="shared" si="30"/>
        <v>-7.7228981966000045</v>
      </c>
      <c r="K205" s="543">
        <f t="shared" si="30"/>
        <v>-6.8654479647487827</v>
      </c>
      <c r="L205" s="550">
        <f t="shared" si="30"/>
        <v>-6.9946596962287888</v>
      </c>
      <c r="M205" s="543">
        <f t="shared" si="30"/>
        <v>-6.6730760721013267</v>
      </c>
      <c r="N205" s="562">
        <v>0</v>
      </c>
      <c r="O205" s="543">
        <f t="shared" ref="O205" si="31">LN(O204)</f>
        <v>-10.361955526215263</v>
      </c>
      <c r="P205" s="543"/>
      <c r="Q205" s="543">
        <f t="shared" ref="Q205:R205" si="32">LN(Q204)</f>
        <v>-8.0613724358918901</v>
      </c>
      <c r="R205" s="543">
        <f t="shared" si="32"/>
        <v>-9.2633432375471525</v>
      </c>
      <c r="S205" s="562"/>
      <c r="T205" s="562"/>
      <c r="U205" s="264"/>
      <c r="V205" s="264"/>
      <c r="W205" s="264"/>
      <c r="X205" s="264"/>
      <c r="Y205" s="264"/>
      <c r="Z205" s="264"/>
      <c r="AA205" s="264"/>
    </row>
    <row r="206" spans="1:148" ht="18.75" thickBot="1">
      <c r="B206" s="1599"/>
      <c r="C206" s="548" t="s">
        <v>457</v>
      </c>
      <c r="D206" s="264"/>
      <c r="E206" s="549">
        <f>E204*E205</f>
        <v>-0.2115694231148916</v>
      </c>
      <c r="F206" s="543">
        <f t="shared" ref="F206:R206" si="33">F204*F205</f>
        <v>-0.3561130834069583</v>
      </c>
      <c r="G206" s="543">
        <f t="shared" si="33"/>
        <v>-9.7266442535393335E-2</v>
      </c>
      <c r="H206" s="543">
        <f t="shared" si="33"/>
        <v>-0.36472094151992884</v>
      </c>
      <c r="I206" s="543">
        <f t="shared" si="33"/>
        <v>-6.1131188687599573E-4</v>
      </c>
      <c r="J206" s="543">
        <f t="shared" si="33"/>
        <v>-3.4179699399930086E-3</v>
      </c>
      <c r="K206" s="543">
        <f t="shared" si="33"/>
        <v>-7.1621384655100404E-3</v>
      </c>
      <c r="L206" s="543">
        <f t="shared" si="33"/>
        <v>-6.4124572263073165E-3</v>
      </c>
      <c r="M206" s="543">
        <f t="shared" si="33"/>
        <v>-8.4381251113253633E-3</v>
      </c>
      <c r="N206" s="543">
        <f t="shared" si="33"/>
        <v>0</v>
      </c>
      <c r="O206" s="543">
        <f t="shared" si="33"/>
        <v>-3.2756811170541828E-4</v>
      </c>
      <c r="P206" s="543"/>
      <c r="Q206" s="543">
        <f t="shared" si="33"/>
        <v>-2.5433107127498279E-3</v>
      </c>
      <c r="R206" s="543">
        <f t="shared" si="33"/>
        <v>-8.785144400761944E-4</v>
      </c>
      <c r="S206" s="543"/>
      <c r="T206" s="543"/>
      <c r="U206" s="264"/>
      <c r="V206" s="264"/>
      <c r="W206" s="501">
        <f>-(SUM(E206:T206))</f>
        <v>1.0594612864717157</v>
      </c>
      <c r="X206" s="502" t="s">
        <v>458</v>
      </c>
      <c r="Y206" s="503" t="s">
        <v>459</v>
      </c>
      <c r="Z206" s="504"/>
      <c r="AA206" s="505"/>
    </row>
    <row r="207" spans="1:148" ht="18.75" thickBot="1">
      <c r="B207" s="563"/>
      <c r="C207" s="552" t="s">
        <v>460</v>
      </c>
      <c r="D207" s="264"/>
      <c r="E207" s="564">
        <v>1</v>
      </c>
      <c r="F207" s="565">
        <f>E207+1</f>
        <v>2</v>
      </c>
      <c r="G207" s="565">
        <v>3</v>
      </c>
      <c r="H207" s="565">
        <v>4</v>
      </c>
      <c r="I207" s="565">
        <v>5</v>
      </c>
      <c r="J207" s="565">
        <v>6</v>
      </c>
      <c r="K207" s="565">
        <v>7</v>
      </c>
      <c r="L207" s="565">
        <v>8</v>
      </c>
      <c r="M207" s="565">
        <v>9</v>
      </c>
      <c r="N207" s="565">
        <v>10</v>
      </c>
      <c r="O207" s="565">
        <v>11</v>
      </c>
      <c r="P207" s="565"/>
      <c r="Q207" s="565">
        <v>12</v>
      </c>
      <c r="R207" s="577">
        <v>13</v>
      </c>
      <c r="S207" s="565"/>
      <c r="T207" s="565"/>
      <c r="U207" s="264"/>
      <c r="V207" s="264"/>
      <c r="W207" s="507">
        <f>LN(X203)</f>
        <v>2.5649493574615367</v>
      </c>
      <c r="X207" s="508" t="s">
        <v>461</v>
      </c>
      <c r="Y207" s="509"/>
      <c r="Z207" s="510"/>
      <c r="AA207" s="264"/>
    </row>
    <row r="208" spans="1:148" ht="18.75" thickBot="1">
      <c r="A208" s="264"/>
      <c r="B208" s="264"/>
      <c r="C208" s="264"/>
      <c r="D208" s="264"/>
      <c r="E208" s="264"/>
      <c r="F208" s="264"/>
      <c r="G208" s="264"/>
      <c r="H208" s="264"/>
      <c r="I208" s="264"/>
      <c r="J208" s="264"/>
      <c r="K208" s="264"/>
      <c r="L208" s="264"/>
      <c r="M208" s="264"/>
      <c r="N208" s="264"/>
      <c r="O208" s="264"/>
      <c r="P208" s="264"/>
      <c r="Q208" s="264"/>
      <c r="R208" s="264"/>
      <c r="S208" s="264"/>
      <c r="T208" s="264"/>
      <c r="U208" s="264"/>
      <c r="V208" s="264"/>
      <c r="W208" s="511">
        <f>W206/W207</f>
        <v>0.41305349105225092</v>
      </c>
      <c r="X208" s="512" t="s">
        <v>462</v>
      </c>
      <c r="Y208" s="513" t="s">
        <v>463</v>
      </c>
      <c r="Z208" s="514"/>
      <c r="AA208" s="264"/>
      <c r="AB208" s="264"/>
      <c r="AC208" s="264"/>
      <c r="AD208" s="264"/>
      <c r="AE208" s="264"/>
      <c r="AF208" s="264"/>
      <c r="AG208" s="264"/>
      <c r="AH208" s="264"/>
      <c r="AI208" s="264"/>
      <c r="AJ208" s="264"/>
      <c r="AK208" s="264"/>
      <c r="AL208" s="264"/>
      <c r="AM208" s="264"/>
      <c r="AN208" s="264"/>
      <c r="AO208" s="264"/>
      <c r="AP208" s="264"/>
      <c r="AQ208" s="264"/>
      <c r="AR208" s="264"/>
      <c r="AS208" s="264"/>
      <c r="AT208" s="264"/>
      <c r="AU208" s="264"/>
      <c r="AV208" s="264"/>
      <c r="AW208" s="264"/>
      <c r="AX208" s="264"/>
      <c r="AY208" s="264"/>
      <c r="AZ208" s="264"/>
      <c r="BA208" s="264"/>
      <c r="BB208" s="264"/>
      <c r="BC208" s="264"/>
      <c r="BD208" s="264"/>
      <c r="BE208" s="264"/>
      <c r="BF208" s="264"/>
      <c r="BG208" s="264"/>
      <c r="BH208" s="264"/>
      <c r="BI208" s="264"/>
      <c r="BJ208" s="264"/>
      <c r="BK208" s="264"/>
      <c r="BL208" s="264"/>
      <c r="BM208" s="264"/>
      <c r="BN208" s="264"/>
      <c r="BO208" s="264"/>
      <c r="BP208" s="264"/>
      <c r="BQ208" s="264"/>
      <c r="BR208" s="264"/>
      <c r="BS208" s="264"/>
      <c r="BT208" s="264"/>
      <c r="BU208" s="264"/>
      <c r="BV208" s="264"/>
      <c r="BW208" s="264"/>
      <c r="BX208" s="264"/>
      <c r="BY208" s="264"/>
      <c r="BZ208" s="264"/>
      <c r="CA208" s="264"/>
      <c r="CB208" s="264"/>
      <c r="CC208" s="264"/>
      <c r="CD208" s="264"/>
      <c r="CE208" s="264"/>
      <c r="CF208" s="264"/>
      <c r="CG208" s="264"/>
      <c r="CH208" s="264"/>
      <c r="CI208" s="264"/>
      <c r="CJ208" s="264"/>
      <c r="CK208" s="264"/>
      <c r="CL208" s="264"/>
      <c r="CM208" s="264"/>
      <c r="CN208" s="264"/>
      <c r="CO208" s="264"/>
      <c r="CP208" s="264"/>
      <c r="CQ208" s="264"/>
      <c r="CR208" s="264"/>
      <c r="CS208" s="264"/>
      <c r="CT208" s="264"/>
      <c r="CU208" s="264"/>
      <c r="CV208" s="264"/>
      <c r="CW208" s="264"/>
      <c r="CX208" s="264"/>
      <c r="CY208" s="264"/>
      <c r="CZ208" s="264"/>
      <c r="DA208" s="264"/>
      <c r="DB208" s="264"/>
      <c r="DC208" s="264"/>
      <c r="DD208" s="264"/>
      <c r="DE208" s="264"/>
      <c r="DF208" s="264"/>
      <c r="DG208" s="264"/>
      <c r="DH208" s="264"/>
      <c r="DI208" s="264"/>
      <c r="DJ208" s="264"/>
      <c r="DK208" s="264"/>
      <c r="DL208" s="264"/>
      <c r="DM208" s="264"/>
      <c r="DN208" s="264"/>
      <c r="DO208" s="264"/>
      <c r="DP208" s="264"/>
      <c r="DQ208" s="264"/>
      <c r="DR208" s="264"/>
      <c r="DS208" s="264"/>
      <c r="DT208" s="264"/>
      <c r="DU208" s="264"/>
      <c r="DV208" s="264"/>
      <c r="DW208" s="264"/>
      <c r="DX208" s="264"/>
      <c r="DY208" s="264"/>
      <c r="DZ208" s="264"/>
      <c r="EA208" s="264"/>
      <c r="EB208" s="264"/>
      <c r="EC208" s="264"/>
      <c r="ED208" s="264"/>
      <c r="EE208" s="264"/>
      <c r="EF208" s="264"/>
      <c r="EG208" s="264"/>
      <c r="EH208" s="264"/>
      <c r="EI208" s="264"/>
      <c r="EJ208" s="264"/>
      <c r="EK208" s="264"/>
      <c r="EL208" s="264"/>
      <c r="EM208" s="264"/>
      <c r="EN208" s="264"/>
      <c r="EO208" s="264"/>
      <c r="EP208" s="264"/>
      <c r="EQ208" s="264"/>
      <c r="ER208" s="264"/>
    </row>
    <row r="209" spans="1:148" ht="18">
      <c r="A209" s="264"/>
      <c r="B209" s="264"/>
      <c r="C209" s="264"/>
      <c r="D209" s="264"/>
      <c r="E209" s="264"/>
      <c r="F209" s="264"/>
      <c r="G209" s="264"/>
      <c r="H209" s="264"/>
      <c r="I209" s="264"/>
      <c r="J209" s="264"/>
      <c r="K209" s="264"/>
      <c r="L209" s="264"/>
      <c r="M209" s="264"/>
      <c r="N209" s="264"/>
      <c r="O209" s="264"/>
      <c r="P209" s="264"/>
      <c r="Q209" s="264"/>
      <c r="R209" s="264"/>
      <c r="S209" s="264"/>
      <c r="T209" s="264"/>
      <c r="U209" s="264"/>
      <c r="V209" s="266"/>
      <c r="W209" s="578"/>
      <c r="X209" s="560"/>
      <c r="Y209" s="509"/>
      <c r="Z209" s="510"/>
      <c r="AA209" s="266"/>
      <c r="AB209" s="264"/>
      <c r="AC209" s="264"/>
      <c r="AD209" s="264"/>
      <c r="AE209" s="264"/>
      <c r="AF209" s="264"/>
      <c r="AG209" s="264"/>
      <c r="AH209" s="264"/>
      <c r="AI209" s="264"/>
      <c r="AJ209" s="264"/>
      <c r="AK209" s="264"/>
      <c r="AL209" s="264"/>
      <c r="AM209" s="264"/>
      <c r="AN209" s="264"/>
      <c r="AO209" s="264"/>
      <c r="AP209" s="264"/>
      <c r="AQ209" s="264"/>
      <c r="AR209" s="264"/>
      <c r="AS209" s="264"/>
      <c r="AT209" s="264"/>
      <c r="AU209" s="264"/>
      <c r="AV209" s="264"/>
      <c r="AW209" s="264"/>
      <c r="AX209" s="264"/>
      <c r="AY209" s="264"/>
      <c r="AZ209" s="264"/>
      <c r="BA209" s="264"/>
      <c r="BB209" s="264"/>
      <c r="BC209" s="264"/>
      <c r="BD209" s="264"/>
      <c r="BE209" s="264"/>
      <c r="BF209" s="264"/>
      <c r="BG209" s="264"/>
      <c r="BH209" s="264"/>
      <c r="BI209" s="264"/>
      <c r="BJ209" s="264"/>
      <c r="BK209" s="264"/>
      <c r="BL209" s="264"/>
      <c r="BM209" s="264"/>
      <c r="BN209" s="264"/>
      <c r="BO209" s="264"/>
      <c r="BP209" s="264"/>
      <c r="BQ209" s="264"/>
      <c r="BR209" s="264"/>
      <c r="BS209" s="264"/>
      <c r="BT209" s="264"/>
      <c r="BU209" s="264"/>
      <c r="BV209" s="264"/>
      <c r="BW209" s="264"/>
      <c r="BX209" s="264"/>
      <c r="BY209" s="264"/>
      <c r="BZ209" s="264"/>
      <c r="CA209" s="264"/>
      <c r="CB209" s="264"/>
      <c r="CC209" s="264"/>
      <c r="CD209" s="264"/>
      <c r="CE209" s="264"/>
      <c r="CF209" s="264"/>
      <c r="CG209" s="264"/>
      <c r="CH209" s="264"/>
      <c r="CI209" s="264"/>
      <c r="CJ209" s="264"/>
      <c r="CK209" s="264"/>
      <c r="CL209" s="264"/>
      <c r="CM209" s="264"/>
      <c r="CN209" s="264"/>
      <c r="CO209" s="264"/>
      <c r="CP209" s="264"/>
      <c r="CQ209" s="264"/>
      <c r="CR209" s="264"/>
      <c r="CS209" s="264"/>
      <c r="CT209" s="264"/>
      <c r="CU209" s="264"/>
      <c r="CV209" s="264"/>
      <c r="CW209" s="264"/>
      <c r="CX209" s="264"/>
      <c r="CY209" s="264"/>
      <c r="CZ209" s="264"/>
      <c r="DA209" s="264"/>
      <c r="DB209" s="264"/>
      <c r="DC209" s="264"/>
      <c r="DD209" s="264"/>
      <c r="DE209" s="264"/>
      <c r="DF209" s="264"/>
      <c r="DG209" s="264"/>
      <c r="DH209" s="264"/>
      <c r="DI209" s="264"/>
      <c r="DJ209" s="264"/>
      <c r="DK209" s="264"/>
      <c r="DL209" s="264"/>
      <c r="DM209" s="264"/>
      <c r="DN209" s="264"/>
      <c r="DO209" s="264"/>
      <c r="DP209" s="264"/>
      <c r="DQ209" s="264"/>
      <c r="DR209" s="264"/>
      <c r="DS209" s="264"/>
      <c r="DT209" s="264"/>
      <c r="DU209" s="264"/>
      <c r="DV209" s="264"/>
      <c r="DW209" s="264"/>
      <c r="DX209" s="264"/>
      <c r="DY209" s="264"/>
      <c r="DZ209" s="264"/>
      <c r="EA209" s="264"/>
      <c r="EB209" s="264"/>
      <c r="EC209" s="264"/>
      <c r="ED209" s="264"/>
      <c r="EE209" s="264"/>
      <c r="EF209" s="264"/>
      <c r="EG209" s="264"/>
      <c r="EH209" s="264"/>
      <c r="EI209" s="264"/>
      <c r="EJ209" s="264"/>
      <c r="EK209" s="264"/>
      <c r="EL209" s="264"/>
      <c r="EM209" s="264"/>
      <c r="EN209" s="264"/>
      <c r="EO209" s="264"/>
      <c r="EP209" s="264"/>
      <c r="EQ209" s="264"/>
      <c r="ER209" s="264"/>
    </row>
    <row r="210" spans="1:148" ht="18">
      <c r="A210" s="264"/>
      <c r="B210" s="264"/>
      <c r="C210" s="264"/>
      <c r="D210" s="264"/>
      <c r="E210" s="264"/>
      <c r="F210" s="264"/>
      <c r="G210" s="264"/>
      <c r="H210" s="264"/>
      <c r="I210" s="264"/>
      <c r="J210" s="264"/>
      <c r="K210" s="264"/>
      <c r="L210" s="264"/>
      <c r="M210" s="264"/>
      <c r="N210" s="264"/>
      <c r="O210" s="264"/>
      <c r="P210" s="264"/>
      <c r="Q210" s="264"/>
      <c r="R210" s="264"/>
      <c r="S210" s="264"/>
      <c r="T210" s="264"/>
      <c r="U210" s="264"/>
      <c r="V210" s="266"/>
      <c r="W210" s="578"/>
      <c r="X210" s="560"/>
      <c r="Y210" s="509"/>
      <c r="Z210" s="510"/>
      <c r="AA210" s="266"/>
      <c r="AB210" s="264"/>
      <c r="AC210" s="264"/>
      <c r="AD210" s="264"/>
      <c r="AE210" s="264"/>
      <c r="AF210" s="264"/>
      <c r="AG210" s="264"/>
      <c r="AH210" s="264"/>
      <c r="AI210" s="264"/>
      <c r="AJ210" s="264"/>
      <c r="AK210" s="264"/>
      <c r="AL210" s="264"/>
      <c r="AM210" s="264"/>
      <c r="AN210" s="264"/>
      <c r="AO210" s="264"/>
      <c r="AP210" s="264"/>
      <c r="AQ210" s="264"/>
      <c r="AR210" s="264"/>
      <c r="AS210" s="264"/>
      <c r="AT210" s="264"/>
      <c r="AU210" s="264"/>
      <c r="AV210" s="264"/>
      <c r="AW210" s="264"/>
      <c r="AX210" s="264"/>
      <c r="AY210" s="264"/>
      <c r="AZ210" s="264"/>
      <c r="BA210" s="264"/>
      <c r="BB210" s="264"/>
      <c r="BC210" s="264"/>
      <c r="BD210" s="264"/>
      <c r="BE210" s="264"/>
      <c r="BF210" s="264"/>
      <c r="BG210" s="264"/>
      <c r="BH210" s="264"/>
      <c r="BI210" s="264"/>
      <c r="BJ210" s="264"/>
      <c r="BK210" s="264"/>
      <c r="BL210" s="264"/>
      <c r="BM210" s="264"/>
      <c r="BN210" s="264"/>
      <c r="BO210" s="264"/>
      <c r="BP210" s="264"/>
      <c r="BQ210" s="264"/>
      <c r="BR210" s="264"/>
      <c r="BS210" s="264"/>
      <c r="BT210" s="264"/>
      <c r="BU210" s="264"/>
      <c r="BV210" s="264"/>
      <c r="BW210" s="264"/>
      <c r="BX210" s="264"/>
      <c r="BY210" s="264"/>
      <c r="BZ210" s="264"/>
      <c r="CA210" s="264"/>
      <c r="CB210" s="264"/>
      <c r="CC210" s="264"/>
      <c r="CD210" s="264"/>
      <c r="CE210" s="264"/>
      <c r="CF210" s="264"/>
      <c r="CG210" s="264"/>
      <c r="CH210" s="264"/>
      <c r="CI210" s="264"/>
      <c r="CJ210" s="264"/>
      <c r="CK210" s="264"/>
      <c r="CL210" s="264"/>
      <c r="CM210" s="264"/>
      <c r="CN210" s="264"/>
      <c r="CO210" s="264"/>
      <c r="CP210" s="264"/>
      <c r="CQ210" s="264"/>
      <c r="CR210" s="264"/>
      <c r="CS210" s="264"/>
      <c r="CT210" s="264"/>
      <c r="CU210" s="264"/>
      <c r="CV210" s="264"/>
      <c r="CW210" s="264"/>
      <c r="CX210" s="264"/>
      <c r="CY210" s="264"/>
      <c r="CZ210" s="264"/>
      <c r="DA210" s="264"/>
      <c r="DB210" s="264"/>
      <c r="DC210" s="264"/>
      <c r="DD210" s="264"/>
      <c r="DE210" s="264"/>
      <c r="DF210" s="264"/>
      <c r="DG210" s="264"/>
      <c r="DH210" s="264"/>
      <c r="DI210" s="264"/>
      <c r="DJ210" s="264"/>
      <c r="DK210" s="264"/>
      <c r="DL210" s="264"/>
      <c r="DM210" s="264"/>
      <c r="DN210" s="264"/>
      <c r="DO210" s="264"/>
      <c r="DP210" s="264"/>
      <c r="DQ210" s="264"/>
      <c r="DR210" s="264"/>
      <c r="DS210" s="264"/>
      <c r="DT210" s="264"/>
      <c r="DU210" s="264"/>
      <c r="DV210" s="264"/>
      <c r="DW210" s="264"/>
      <c r="DX210" s="264"/>
      <c r="DY210" s="264"/>
      <c r="DZ210" s="264"/>
      <c r="EA210" s="264"/>
      <c r="EB210" s="264"/>
      <c r="EC210" s="264"/>
      <c r="ED210" s="264"/>
      <c r="EE210" s="264"/>
      <c r="EF210" s="264"/>
      <c r="EG210" s="264"/>
      <c r="EH210" s="264"/>
      <c r="EI210" s="264"/>
      <c r="EJ210" s="264"/>
      <c r="EK210" s="264"/>
      <c r="EL210" s="264"/>
      <c r="EM210" s="264"/>
      <c r="EN210" s="264"/>
      <c r="EO210" s="264"/>
      <c r="EP210" s="264"/>
      <c r="EQ210" s="264"/>
      <c r="ER210" s="264"/>
    </row>
    <row r="211" spans="1:148" ht="20.25">
      <c r="A211" s="579"/>
      <c r="B211" s="580" t="s">
        <v>465</v>
      </c>
      <c r="C211" s="579"/>
      <c r="D211" s="579"/>
      <c r="E211" s="581" t="s">
        <v>390</v>
      </c>
      <c r="F211" s="581"/>
      <c r="G211" s="579"/>
      <c r="H211" s="579"/>
      <c r="I211" s="579"/>
      <c r="J211" s="579"/>
      <c r="K211" s="579"/>
      <c r="L211" s="579"/>
      <c r="M211" s="579"/>
      <c r="N211" s="579"/>
      <c r="O211" s="579"/>
      <c r="P211" s="579"/>
      <c r="Q211" s="579"/>
      <c r="R211" s="579"/>
      <c r="S211" s="579"/>
      <c r="T211" s="579"/>
      <c r="U211" s="579"/>
      <c r="V211" s="579"/>
      <c r="W211" s="579"/>
      <c r="X211" s="264"/>
      <c r="Y211" s="264"/>
      <c r="Z211" s="264"/>
      <c r="AA211" s="264"/>
      <c r="AB211" s="264"/>
      <c r="AC211" s="264"/>
      <c r="AD211" s="264"/>
      <c r="AE211" s="264"/>
      <c r="AF211" s="264"/>
      <c r="AG211" s="264"/>
      <c r="AH211" s="264"/>
      <c r="AI211" s="264"/>
      <c r="AJ211" s="264"/>
      <c r="AK211" s="264"/>
      <c r="AL211" s="264"/>
      <c r="AM211" s="264"/>
      <c r="AN211" s="264"/>
      <c r="AO211" s="264"/>
      <c r="AP211" s="264"/>
      <c r="AQ211" s="264"/>
      <c r="AR211" s="264"/>
      <c r="AS211" s="264"/>
      <c r="AT211" s="264"/>
      <c r="AU211" s="264"/>
      <c r="AV211" s="264"/>
      <c r="AW211" s="264"/>
      <c r="AX211" s="264"/>
      <c r="AY211" s="264"/>
      <c r="AZ211" s="264"/>
      <c r="BA211" s="264"/>
      <c r="BB211" s="264"/>
      <c r="BC211" s="264"/>
      <c r="BD211" s="264"/>
      <c r="BE211" s="264"/>
      <c r="BF211" s="264"/>
      <c r="BG211" s="264"/>
      <c r="BH211" s="264"/>
      <c r="BI211" s="264"/>
      <c r="BJ211" s="264"/>
      <c r="BK211" s="264"/>
      <c r="BL211" s="264"/>
      <c r="BM211" s="264"/>
      <c r="BN211" s="264"/>
      <c r="BO211" s="264"/>
      <c r="BP211" s="264"/>
      <c r="BQ211" s="264"/>
      <c r="BR211" s="264"/>
      <c r="BS211" s="264"/>
      <c r="BT211" s="264"/>
      <c r="BU211" s="264"/>
      <c r="BV211" s="264"/>
      <c r="BW211" s="264"/>
      <c r="BX211" s="264"/>
      <c r="BY211" s="264"/>
      <c r="BZ211" s="264"/>
      <c r="CA211" s="264"/>
      <c r="CB211" s="264"/>
      <c r="CC211" s="264"/>
      <c r="CD211" s="264"/>
      <c r="CE211" s="264"/>
      <c r="CF211" s="264"/>
      <c r="CG211" s="264"/>
      <c r="CH211" s="264"/>
      <c r="CI211" s="264"/>
      <c r="CJ211" s="264"/>
      <c r="CK211" s="264"/>
      <c r="CL211" s="264"/>
      <c r="CM211" s="264"/>
      <c r="CN211" s="264"/>
      <c r="CO211" s="264"/>
      <c r="CP211" s="264"/>
      <c r="CQ211" s="264"/>
      <c r="CR211" s="264"/>
      <c r="CS211" s="264"/>
      <c r="CT211" s="264"/>
      <c r="CU211" s="264"/>
      <c r="CV211" s="264"/>
      <c r="CW211" s="264"/>
      <c r="CX211" s="264"/>
      <c r="CY211" s="264"/>
      <c r="CZ211" s="264"/>
      <c r="DA211" s="264"/>
      <c r="DB211" s="264"/>
      <c r="DC211" s="264"/>
      <c r="DD211" s="264"/>
      <c r="DE211" s="264"/>
      <c r="DF211" s="264"/>
      <c r="DG211" s="264"/>
      <c r="DH211" s="264"/>
      <c r="DI211" s="264"/>
      <c r="DJ211" s="264"/>
      <c r="DK211" s="264"/>
      <c r="DL211" s="264"/>
      <c r="DM211" s="264"/>
      <c r="DN211" s="264"/>
      <c r="DO211" s="264"/>
      <c r="DP211" s="264"/>
      <c r="DQ211" s="264"/>
      <c r="DR211" s="264"/>
      <c r="DS211" s="264"/>
      <c r="DT211" s="264"/>
      <c r="DU211" s="264"/>
      <c r="DV211" s="264"/>
      <c r="DW211" s="264"/>
      <c r="DX211" s="264"/>
      <c r="DY211" s="264"/>
      <c r="DZ211" s="264"/>
      <c r="EA211" s="264"/>
      <c r="EB211" s="264"/>
      <c r="EC211" s="264"/>
      <c r="ED211" s="264"/>
      <c r="EE211" s="264"/>
      <c r="EF211" s="264"/>
      <c r="EG211" s="264"/>
      <c r="EH211" s="264"/>
      <c r="EI211" s="264"/>
      <c r="EJ211" s="264"/>
      <c r="EK211" s="264"/>
      <c r="EL211" s="264"/>
      <c r="EM211" s="264"/>
      <c r="EN211" s="264"/>
      <c r="EO211" s="264"/>
      <c r="EP211" s="264"/>
      <c r="EQ211" s="264"/>
      <c r="ER211" s="264"/>
    </row>
    <row r="212" spans="1:148" ht="15.75">
      <c r="A212" s="558" t="s">
        <v>82</v>
      </c>
      <c r="B212" s="1493">
        <v>43218</v>
      </c>
      <c r="C212" s="558" t="s">
        <v>77</v>
      </c>
      <c r="D212" s="924"/>
      <c r="E212" s="1494">
        <v>326.19775739041796</v>
      </c>
      <c r="F212" s="1495">
        <v>0</v>
      </c>
      <c r="G212" s="1495">
        <v>0</v>
      </c>
      <c r="H212" s="1495">
        <v>0</v>
      </c>
      <c r="I212" s="1495">
        <v>0</v>
      </c>
      <c r="J212" s="1495">
        <v>0</v>
      </c>
      <c r="K212" s="1495">
        <v>0</v>
      </c>
      <c r="L212" s="1495">
        <v>0</v>
      </c>
      <c r="M212" s="1495">
        <v>0</v>
      </c>
      <c r="N212" s="1495">
        <v>0</v>
      </c>
      <c r="O212" s="1495">
        <v>0</v>
      </c>
      <c r="P212" s="1495">
        <v>0</v>
      </c>
      <c r="Q212" s="921">
        <v>0</v>
      </c>
      <c r="R212" s="921">
        <v>0</v>
      </c>
      <c r="S212" s="921">
        <v>0</v>
      </c>
      <c r="T212" s="921">
        <v>0</v>
      </c>
      <c r="U212" s="1492">
        <f t="shared" ref="U212:U218" si="34">SUM(E212:T212)</f>
        <v>326.19775739041796</v>
      </c>
      <c r="V212" s="470">
        <v>1</v>
      </c>
      <c r="W212" s="264"/>
      <c r="Y212" s="264"/>
      <c r="Z212" s="264"/>
      <c r="AA212" s="264"/>
      <c r="AB212" s="264"/>
      <c r="AC212" s="264"/>
      <c r="AD212" s="264"/>
      <c r="AE212" s="264"/>
      <c r="AF212" s="264"/>
      <c r="AG212" s="264"/>
      <c r="AH212" s="264"/>
      <c r="AI212" s="264"/>
      <c r="AJ212" s="264"/>
      <c r="AK212" s="264"/>
      <c r="AL212" s="264"/>
      <c r="AM212" s="264"/>
      <c r="AN212" s="264"/>
      <c r="AO212" s="264"/>
      <c r="AP212" s="264"/>
      <c r="AQ212" s="264"/>
      <c r="AR212" s="264"/>
      <c r="AS212" s="264"/>
      <c r="AT212" s="264"/>
      <c r="AU212" s="264"/>
      <c r="AV212" s="264"/>
      <c r="AW212" s="264"/>
      <c r="AX212" s="264"/>
      <c r="AY212" s="264"/>
      <c r="AZ212" s="264"/>
      <c r="BA212" s="264"/>
      <c r="BB212" s="264"/>
      <c r="BC212" s="264"/>
      <c r="BD212" s="264"/>
      <c r="BE212" s="264"/>
      <c r="BF212" s="264"/>
      <c r="BG212" s="264"/>
      <c r="BH212" s="264"/>
      <c r="BI212" s="264"/>
      <c r="BJ212" s="264"/>
      <c r="BK212" s="264"/>
      <c r="BL212" s="264"/>
      <c r="BM212" s="264"/>
      <c r="BN212" s="264"/>
      <c r="BO212" s="264"/>
      <c r="BP212" s="264"/>
      <c r="BQ212" s="264"/>
      <c r="BR212" s="264"/>
      <c r="BS212" s="264"/>
      <c r="BT212" s="264"/>
      <c r="BU212" s="264"/>
      <c r="BV212" s="264"/>
      <c r="BW212" s="264"/>
      <c r="BX212" s="264"/>
      <c r="BY212" s="264"/>
      <c r="BZ212" s="264"/>
      <c r="CA212" s="264"/>
      <c r="CB212" s="264"/>
      <c r="CC212" s="264"/>
      <c r="CD212" s="264"/>
      <c r="CE212" s="264"/>
      <c r="CF212" s="264"/>
      <c r="CG212" s="264"/>
      <c r="CH212" s="264"/>
      <c r="CI212" s="264"/>
      <c r="CJ212" s="264"/>
      <c r="CK212" s="264"/>
      <c r="CL212" s="264"/>
      <c r="CM212" s="264"/>
      <c r="CN212" s="264"/>
      <c r="CO212" s="264"/>
      <c r="CP212" s="264"/>
      <c r="CQ212" s="264"/>
      <c r="CR212" s="264"/>
      <c r="CS212" s="264"/>
      <c r="CT212" s="264"/>
      <c r="CU212" s="264"/>
      <c r="CV212" s="264"/>
      <c r="CW212" s="264"/>
      <c r="CX212" s="264"/>
      <c r="CY212" s="264"/>
      <c r="CZ212" s="264"/>
      <c r="DA212" s="264"/>
      <c r="DB212" s="264"/>
      <c r="DC212" s="264"/>
      <c r="DD212" s="264"/>
      <c r="DE212" s="264"/>
      <c r="DF212" s="264"/>
      <c r="DG212" s="264"/>
      <c r="DH212" s="264"/>
      <c r="DI212" s="264"/>
      <c r="DJ212" s="264"/>
      <c r="DK212" s="264"/>
      <c r="DL212" s="264"/>
      <c r="DM212" s="264"/>
      <c r="DN212" s="264"/>
      <c r="DO212" s="264"/>
      <c r="DP212" s="264"/>
      <c r="DQ212" s="264"/>
      <c r="DR212" s="264"/>
      <c r="DS212" s="264"/>
      <c r="DT212" s="264"/>
      <c r="DU212" s="264"/>
      <c r="DV212" s="264"/>
      <c r="DW212" s="264"/>
      <c r="DX212" s="264"/>
      <c r="DY212" s="264"/>
      <c r="DZ212" s="264"/>
      <c r="EA212" s="264"/>
      <c r="EB212" s="264"/>
      <c r="EC212" s="264"/>
      <c r="ED212" s="264"/>
      <c r="EE212" s="264"/>
      <c r="EF212" s="264"/>
      <c r="EG212" s="264"/>
      <c r="EH212" s="264"/>
      <c r="EI212" s="264"/>
      <c r="EJ212" s="264"/>
      <c r="EK212" s="264"/>
      <c r="EL212" s="264"/>
      <c r="EM212" s="264"/>
      <c r="EN212" s="264"/>
      <c r="EO212" s="264"/>
      <c r="EP212" s="264"/>
      <c r="EQ212" s="264"/>
      <c r="ER212" s="264"/>
    </row>
    <row r="213" spans="1:148" ht="15.75">
      <c r="A213" s="1498" t="s">
        <v>82</v>
      </c>
      <c r="B213" s="1493">
        <v>43336</v>
      </c>
      <c r="C213" s="1498" t="s">
        <v>77</v>
      </c>
      <c r="D213" s="924"/>
      <c r="E213" s="1494">
        <v>0</v>
      </c>
      <c r="F213" s="1495">
        <v>0</v>
      </c>
      <c r="G213" s="1495">
        <v>0</v>
      </c>
      <c r="H213" s="1495">
        <v>0</v>
      </c>
      <c r="I213" s="1495">
        <v>0</v>
      </c>
      <c r="J213" s="1495">
        <v>0</v>
      </c>
      <c r="K213" s="1495">
        <v>0</v>
      </c>
      <c r="L213" s="1495">
        <v>0</v>
      </c>
      <c r="M213" s="1495">
        <v>0</v>
      </c>
      <c r="N213" s="1495">
        <v>0</v>
      </c>
      <c r="O213" s="1495">
        <v>0</v>
      </c>
      <c r="P213" s="1495">
        <v>0</v>
      </c>
      <c r="Q213" s="1499">
        <v>0</v>
      </c>
      <c r="R213" s="1499">
        <v>0</v>
      </c>
      <c r="S213" s="1499">
        <v>0</v>
      </c>
      <c r="T213" s="1499">
        <v>0</v>
      </c>
      <c r="U213" s="1492">
        <f t="shared" si="34"/>
        <v>0</v>
      </c>
      <c r="V213" s="470">
        <f t="shared" ref="V213:V218" si="35">V212+1</f>
        <v>2</v>
      </c>
      <c r="W213" s="264"/>
      <c r="Y213" s="264"/>
      <c r="Z213" s="264"/>
      <c r="AA213" s="264"/>
      <c r="AB213" s="264"/>
      <c r="AC213" s="264"/>
      <c r="AD213" s="264"/>
      <c r="AE213" s="264"/>
      <c r="AF213" s="264"/>
      <c r="AG213" s="264"/>
      <c r="AH213" s="264"/>
      <c r="AI213" s="264"/>
      <c r="AJ213" s="264"/>
      <c r="AK213" s="264"/>
      <c r="AL213" s="264"/>
      <c r="AM213" s="264"/>
      <c r="AN213" s="264"/>
      <c r="AO213" s="264"/>
      <c r="AP213" s="264"/>
      <c r="AQ213" s="264"/>
      <c r="AR213" s="264"/>
      <c r="AS213" s="264"/>
      <c r="AT213" s="264"/>
      <c r="AU213" s="264"/>
      <c r="AV213" s="264"/>
      <c r="AW213" s="264"/>
      <c r="AX213" s="264"/>
      <c r="AY213" s="264"/>
      <c r="AZ213" s="264"/>
      <c r="BA213" s="264"/>
      <c r="BB213" s="264"/>
      <c r="BC213" s="264"/>
      <c r="BD213" s="264"/>
      <c r="BE213" s="264"/>
      <c r="BF213" s="264"/>
      <c r="BG213" s="264"/>
      <c r="BH213" s="264"/>
      <c r="BI213" s="264"/>
      <c r="BJ213" s="264"/>
      <c r="BK213" s="264"/>
      <c r="BL213" s="264"/>
      <c r="BM213" s="264"/>
      <c r="BN213" s="264"/>
      <c r="BO213" s="264"/>
      <c r="BP213" s="264"/>
      <c r="BQ213" s="264"/>
      <c r="BR213" s="264"/>
      <c r="BS213" s="264"/>
      <c r="BT213" s="264"/>
      <c r="BU213" s="264"/>
      <c r="BV213" s="264"/>
      <c r="BW213" s="264"/>
      <c r="BX213" s="264"/>
      <c r="BY213" s="264"/>
      <c r="BZ213" s="264"/>
      <c r="CA213" s="264"/>
      <c r="CB213" s="264"/>
      <c r="CC213" s="264"/>
      <c r="CD213" s="264"/>
      <c r="CE213" s="264"/>
      <c r="CF213" s="264"/>
      <c r="CG213" s="264"/>
      <c r="CH213" s="264"/>
      <c r="CI213" s="264"/>
      <c r="CJ213" s="264"/>
      <c r="CK213" s="264"/>
      <c r="CL213" s="264"/>
      <c r="CM213" s="264"/>
      <c r="CN213" s="264"/>
      <c r="CO213" s="264"/>
      <c r="CP213" s="264"/>
      <c r="CQ213" s="264"/>
      <c r="CR213" s="264"/>
      <c r="CS213" s="264"/>
      <c r="CT213" s="264"/>
      <c r="CU213" s="264"/>
      <c r="CV213" s="264"/>
      <c r="CW213" s="264"/>
      <c r="CX213" s="264"/>
      <c r="CY213" s="264"/>
      <c r="CZ213" s="264"/>
      <c r="DA213" s="264"/>
      <c r="DB213" s="264"/>
      <c r="DC213" s="264"/>
      <c r="DD213" s="264"/>
      <c r="DE213" s="264"/>
      <c r="DF213" s="264"/>
      <c r="DG213" s="264"/>
      <c r="DH213" s="264"/>
      <c r="DI213" s="264"/>
      <c r="DJ213" s="264"/>
      <c r="DK213" s="264"/>
      <c r="DL213" s="264"/>
      <c r="DM213" s="264"/>
      <c r="DN213" s="264"/>
      <c r="DO213" s="264"/>
      <c r="DP213" s="264"/>
      <c r="DQ213" s="264"/>
      <c r="DR213" s="264"/>
      <c r="DS213" s="264"/>
      <c r="DT213" s="264"/>
      <c r="DU213" s="264"/>
      <c r="DV213" s="264"/>
      <c r="DW213" s="264"/>
      <c r="DX213" s="264"/>
      <c r="DY213" s="264"/>
      <c r="DZ213" s="264"/>
      <c r="EA213" s="264"/>
      <c r="EB213" s="264"/>
      <c r="EC213" s="264"/>
      <c r="ED213" s="264"/>
      <c r="EE213" s="264"/>
      <c r="EF213" s="264"/>
      <c r="EG213" s="264"/>
      <c r="EH213" s="264"/>
      <c r="EI213" s="264"/>
      <c r="EJ213" s="264"/>
      <c r="EK213" s="264"/>
      <c r="EL213" s="264"/>
      <c r="EM213" s="264"/>
      <c r="EN213" s="264"/>
      <c r="EO213" s="264"/>
      <c r="EP213" s="264"/>
      <c r="EQ213" s="264"/>
      <c r="ER213" s="264"/>
    </row>
    <row r="214" spans="1:148" ht="15.75">
      <c r="A214" s="66" t="s">
        <v>86</v>
      </c>
      <c r="B214" s="1493">
        <v>43196</v>
      </c>
      <c r="C214" s="558" t="s">
        <v>77</v>
      </c>
      <c r="D214" s="924"/>
      <c r="E214" s="1494">
        <v>1080.5300713557594</v>
      </c>
      <c r="F214" s="1495">
        <v>0</v>
      </c>
      <c r="G214" s="1495">
        <v>0</v>
      </c>
      <c r="H214" s="1495">
        <v>0</v>
      </c>
      <c r="I214" s="1495">
        <v>0</v>
      </c>
      <c r="J214" s="1495">
        <v>0</v>
      </c>
      <c r="K214" s="1495">
        <v>326.19775739041796</v>
      </c>
      <c r="L214" s="1495">
        <v>0</v>
      </c>
      <c r="M214" s="1495">
        <v>0</v>
      </c>
      <c r="N214" s="1495">
        <v>0</v>
      </c>
      <c r="O214" s="1495">
        <v>0</v>
      </c>
      <c r="P214" s="1495">
        <v>0</v>
      </c>
      <c r="Q214" s="921">
        <v>0</v>
      </c>
      <c r="R214" s="921">
        <v>0</v>
      </c>
      <c r="S214" s="921">
        <v>0</v>
      </c>
      <c r="T214" s="921">
        <v>0</v>
      </c>
      <c r="U214" s="1492">
        <f t="shared" si="34"/>
        <v>1406.7278287461775</v>
      </c>
      <c r="V214" s="470">
        <f t="shared" si="35"/>
        <v>3</v>
      </c>
      <c r="W214" s="264"/>
      <c r="Y214" s="264"/>
      <c r="Z214" s="264"/>
      <c r="AA214" s="264"/>
      <c r="AB214" s="264"/>
      <c r="AC214" s="264"/>
      <c r="AD214" s="264"/>
      <c r="AE214" s="264"/>
      <c r="AF214" s="264"/>
      <c r="AG214" s="264"/>
      <c r="AH214" s="264"/>
      <c r="AI214" s="264"/>
      <c r="AJ214" s="264"/>
      <c r="AK214" s="264"/>
      <c r="AL214" s="264"/>
      <c r="AM214" s="264"/>
      <c r="AN214" s="264"/>
      <c r="AO214" s="264"/>
      <c r="AP214" s="264"/>
      <c r="AQ214" s="264"/>
      <c r="AR214" s="264"/>
      <c r="AS214" s="264"/>
      <c r="AT214" s="264"/>
      <c r="AU214" s="264"/>
      <c r="AV214" s="264"/>
      <c r="AW214" s="264"/>
      <c r="AX214" s="264"/>
      <c r="AY214" s="264"/>
      <c r="AZ214" s="264"/>
      <c r="BA214" s="264"/>
      <c r="BB214" s="264"/>
      <c r="BC214" s="264"/>
      <c r="BD214" s="264"/>
      <c r="BE214" s="264"/>
      <c r="BF214" s="264"/>
      <c r="BG214" s="264"/>
      <c r="BH214" s="264"/>
      <c r="BI214" s="264"/>
      <c r="BJ214" s="264"/>
      <c r="BK214" s="264"/>
      <c r="BL214" s="264"/>
      <c r="BM214" s="264"/>
      <c r="BN214" s="264"/>
      <c r="BO214" s="264"/>
      <c r="BP214" s="264"/>
      <c r="BQ214" s="264"/>
      <c r="BR214" s="264"/>
      <c r="BS214" s="264"/>
      <c r="BT214" s="264"/>
      <c r="BU214" s="264"/>
      <c r="BV214" s="264"/>
      <c r="BW214" s="264"/>
      <c r="BX214" s="264"/>
      <c r="BY214" s="264"/>
      <c r="BZ214" s="264"/>
      <c r="CA214" s="264"/>
      <c r="CB214" s="264"/>
      <c r="CC214" s="264"/>
      <c r="CD214" s="264"/>
      <c r="CE214" s="264"/>
      <c r="CF214" s="264"/>
      <c r="CG214" s="264"/>
      <c r="CH214" s="264"/>
      <c r="CI214" s="264"/>
      <c r="CJ214" s="264"/>
      <c r="CK214" s="264"/>
      <c r="CL214" s="264"/>
      <c r="CM214" s="264"/>
      <c r="CN214" s="264"/>
      <c r="CO214" s="264"/>
      <c r="CP214" s="264"/>
      <c r="CQ214" s="264"/>
      <c r="CR214" s="264"/>
      <c r="CS214" s="264"/>
      <c r="CT214" s="264"/>
      <c r="CU214" s="264"/>
      <c r="CV214" s="264"/>
      <c r="CW214" s="264"/>
      <c r="CX214" s="264"/>
      <c r="CY214" s="264"/>
      <c r="CZ214" s="264"/>
      <c r="DA214" s="264"/>
      <c r="DB214" s="264"/>
      <c r="DC214" s="264"/>
      <c r="DD214" s="264"/>
      <c r="DE214" s="264"/>
      <c r="DF214" s="264"/>
      <c r="DG214" s="264"/>
      <c r="DH214" s="264"/>
      <c r="DI214" s="264"/>
      <c r="DJ214" s="264"/>
      <c r="DK214" s="264"/>
      <c r="DL214" s="264"/>
      <c r="DM214" s="264"/>
      <c r="DN214" s="264"/>
      <c r="DO214" s="264"/>
      <c r="DP214" s="264"/>
      <c r="DQ214" s="264"/>
      <c r="DR214" s="264"/>
      <c r="DS214" s="264"/>
      <c r="DT214" s="264"/>
      <c r="DU214" s="264"/>
      <c r="DV214" s="264"/>
      <c r="DW214" s="264"/>
      <c r="DX214" s="264"/>
      <c r="DY214" s="264"/>
      <c r="DZ214" s="264"/>
      <c r="EA214" s="264"/>
      <c r="EB214" s="264"/>
      <c r="EC214" s="264"/>
      <c r="ED214" s="264"/>
      <c r="EE214" s="264"/>
      <c r="EF214" s="264"/>
      <c r="EG214" s="264"/>
      <c r="EH214" s="264"/>
      <c r="EI214" s="264"/>
      <c r="EJ214" s="264"/>
      <c r="EK214" s="264"/>
      <c r="EL214" s="264"/>
      <c r="EM214" s="264"/>
      <c r="EN214" s="264"/>
      <c r="EO214" s="264"/>
      <c r="EP214" s="264"/>
      <c r="EQ214" s="264"/>
      <c r="ER214" s="264"/>
    </row>
    <row r="215" spans="1:148" ht="15.75">
      <c r="A215" s="66" t="s">
        <v>73</v>
      </c>
      <c r="B215" s="1493">
        <v>43147</v>
      </c>
      <c r="C215" s="66" t="s">
        <v>77</v>
      </c>
      <c r="D215" s="924"/>
      <c r="E215" s="1494">
        <v>285.42303771661574</v>
      </c>
      <c r="F215" s="1495">
        <v>26034.658511722733</v>
      </c>
      <c r="G215" s="1495">
        <v>30.581039755351682</v>
      </c>
      <c r="H215" s="1495">
        <v>0</v>
      </c>
      <c r="I215" s="1495">
        <v>0</v>
      </c>
      <c r="J215" s="1495">
        <v>0</v>
      </c>
      <c r="K215" s="1495">
        <v>30.581039755351682</v>
      </c>
      <c r="L215" s="1495">
        <v>0</v>
      </c>
      <c r="M215" s="1495">
        <v>0</v>
      </c>
      <c r="N215" s="1495">
        <v>0</v>
      </c>
      <c r="O215" s="1495">
        <v>0</v>
      </c>
      <c r="P215" s="1495">
        <v>0</v>
      </c>
      <c r="Q215" s="1499">
        <v>0</v>
      </c>
      <c r="R215" s="1499">
        <v>0</v>
      </c>
      <c r="S215" s="1499">
        <v>0</v>
      </c>
      <c r="T215" s="1499">
        <v>0</v>
      </c>
      <c r="U215" s="1492">
        <f t="shared" si="34"/>
        <v>26381.243628950051</v>
      </c>
      <c r="V215" s="470">
        <f t="shared" si="35"/>
        <v>4</v>
      </c>
      <c r="W215" s="264"/>
      <c r="Y215" s="264"/>
      <c r="Z215" s="264"/>
      <c r="AA215" s="264"/>
      <c r="AB215" s="264"/>
      <c r="AC215" s="264"/>
      <c r="AD215" s="264"/>
      <c r="AE215" s="264"/>
      <c r="AF215" s="264"/>
      <c r="AG215" s="264"/>
      <c r="AH215" s="264"/>
      <c r="AI215" s="264"/>
      <c r="AJ215" s="264"/>
      <c r="AK215" s="264"/>
      <c r="AL215" s="264"/>
      <c r="AM215" s="264"/>
      <c r="AN215" s="264"/>
      <c r="AO215" s="264"/>
      <c r="AP215" s="264"/>
      <c r="AQ215" s="264"/>
      <c r="AR215" s="264"/>
      <c r="AS215" s="264"/>
      <c r="AT215" s="264"/>
      <c r="AU215" s="264"/>
      <c r="AV215" s="264"/>
      <c r="AW215" s="264"/>
      <c r="AX215" s="264"/>
      <c r="AY215" s="264"/>
      <c r="AZ215" s="264"/>
      <c r="BA215" s="264"/>
      <c r="BB215" s="264"/>
      <c r="BC215" s="264"/>
      <c r="BD215" s="264"/>
      <c r="BE215" s="264"/>
      <c r="BF215" s="264"/>
      <c r="BG215" s="264"/>
      <c r="BH215" s="264"/>
      <c r="BI215" s="264"/>
      <c r="BJ215" s="264"/>
      <c r="BK215" s="264"/>
      <c r="BL215" s="264"/>
      <c r="BM215" s="264"/>
      <c r="BN215" s="264"/>
      <c r="BO215" s="264"/>
      <c r="BP215" s="264"/>
      <c r="BQ215" s="264"/>
      <c r="BR215" s="264"/>
      <c r="BS215" s="264"/>
      <c r="BT215" s="264"/>
      <c r="BU215" s="264"/>
      <c r="BV215" s="264"/>
      <c r="BW215" s="264"/>
      <c r="BX215" s="264"/>
      <c r="BY215" s="264"/>
      <c r="BZ215" s="264"/>
      <c r="CA215" s="264"/>
      <c r="CB215" s="264"/>
      <c r="CC215" s="264"/>
      <c r="CD215" s="264"/>
      <c r="CE215" s="264"/>
      <c r="CF215" s="264"/>
      <c r="CG215" s="264"/>
      <c r="CH215" s="264"/>
      <c r="CI215" s="264"/>
      <c r="CJ215" s="264"/>
      <c r="CK215" s="264"/>
      <c r="CL215" s="264"/>
      <c r="CM215" s="264"/>
      <c r="CN215" s="264"/>
      <c r="CO215" s="264"/>
      <c r="CP215" s="264"/>
      <c r="CQ215" s="264"/>
      <c r="CR215" s="264"/>
      <c r="CS215" s="264"/>
      <c r="CT215" s="264"/>
      <c r="CU215" s="264"/>
      <c r="CV215" s="264"/>
      <c r="CW215" s="264"/>
      <c r="CX215" s="264"/>
      <c r="CY215" s="264"/>
      <c r="CZ215" s="264"/>
      <c r="DA215" s="264"/>
      <c r="DB215" s="264"/>
      <c r="DC215" s="264"/>
      <c r="DD215" s="264"/>
      <c r="DE215" s="264"/>
      <c r="DF215" s="264"/>
      <c r="DG215" s="264"/>
      <c r="DH215" s="264"/>
      <c r="DI215" s="264"/>
      <c r="DJ215" s="264"/>
      <c r="DK215" s="264"/>
      <c r="DL215" s="264"/>
      <c r="DM215" s="264"/>
      <c r="DN215" s="264"/>
      <c r="DO215" s="264"/>
      <c r="DP215" s="264"/>
      <c r="DQ215" s="264"/>
      <c r="DR215" s="264"/>
      <c r="DS215" s="264"/>
      <c r="DT215" s="264"/>
      <c r="DU215" s="264"/>
      <c r="DV215" s="264"/>
      <c r="DW215" s="264"/>
      <c r="DX215" s="264"/>
      <c r="DY215" s="264"/>
      <c r="DZ215" s="264"/>
      <c r="EA215" s="264"/>
      <c r="EB215" s="264"/>
      <c r="EC215" s="264"/>
      <c r="ED215" s="264"/>
      <c r="EE215" s="264"/>
      <c r="EF215" s="264"/>
      <c r="EG215" s="264"/>
      <c r="EH215" s="264"/>
      <c r="EI215" s="264"/>
      <c r="EJ215" s="264"/>
      <c r="EK215" s="264"/>
      <c r="EL215" s="264"/>
      <c r="EM215" s="264"/>
      <c r="EN215" s="264"/>
      <c r="EO215" s="264"/>
      <c r="EP215" s="264"/>
      <c r="EQ215" s="264"/>
      <c r="ER215" s="264"/>
    </row>
    <row r="216" spans="1:148" ht="16.5" thickBot="1">
      <c r="A216" s="558" t="s">
        <v>73</v>
      </c>
      <c r="B216" s="1493">
        <v>43392</v>
      </c>
      <c r="C216" s="558" t="s">
        <v>77</v>
      </c>
      <c r="D216" s="924"/>
      <c r="E216" s="1494">
        <v>122.32415902140673</v>
      </c>
      <c r="F216" s="1495">
        <v>10.193679918450561</v>
      </c>
      <c r="G216" s="1495">
        <v>4179.4087665647303</v>
      </c>
      <c r="H216" s="1495">
        <v>0</v>
      </c>
      <c r="I216" s="1495">
        <v>0</v>
      </c>
      <c r="J216" s="1495">
        <v>0</v>
      </c>
      <c r="K216" s="1495">
        <v>10.193679918450561</v>
      </c>
      <c r="L216" s="1495">
        <v>0</v>
      </c>
      <c r="M216" s="1495">
        <v>0</v>
      </c>
      <c r="N216" s="1495">
        <v>20.387359836901123</v>
      </c>
      <c r="O216" s="1495">
        <v>0</v>
      </c>
      <c r="P216" s="1495">
        <v>0</v>
      </c>
      <c r="Q216" s="921">
        <v>0</v>
      </c>
      <c r="R216" s="921">
        <v>0</v>
      </c>
      <c r="S216" s="921">
        <v>0</v>
      </c>
      <c r="T216" s="921">
        <v>0</v>
      </c>
      <c r="U216" s="1492">
        <f t="shared" si="34"/>
        <v>4342.5076452599387</v>
      </c>
      <c r="V216" s="470">
        <f t="shared" si="35"/>
        <v>5</v>
      </c>
      <c r="W216" s="264"/>
      <c r="Y216" s="264"/>
      <c r="Z216" s="264"/>
      <c r="AA216" s="264"/>
      <c r="AB216" s="264"/>
      <c r="AC216" s="264"/>
      <c r="AD216" s="264"/>
      <c r="AE216" s="264"/>
      <c r="AF216" s="264"/>
      <c r="AG216" s="264"/>
      <c r="AH216" s="264"/>
      <c r="AI216" s="264"/>
      <c r="AJ216" s="264"/>
      <c r="AK216" s="264"/>
      <c r="AL216" s="264"/>
      <c r="AM216" s="264"/>
      <c r="AN216" s="264"/>
      <c r="AO216" s="264"/>
      <c r="AP216" s="264"/>
      <c r="AQ216" s="264"/>
      <c r="AR216" s="264"/>
      <c r="AS216" s="264"/>
      <c r="AT216" s="264"/>
      <c r="AU216" s="264"/>
      <c r="AV216" s="264"/>
      <c r="AW216" s="264"/>
      <c r="AX216" s="264"/>
      <c r="AY216" s="264"/>
      <c r="AZ216" s="264"/>
      <c r="BA216" s="264"/>
      <c r="BB216" s="264"/>
      <c r="BC216" s="264"/>
      <c r="BD216" s="264"/>
      <c r="BE216" s="264"/>
      <c r="BF216" s="264"/>
      <c r="BG216" s="264"/>
      <c r="BH216" s="264"/>
      <c r="BI216" s="264"/>
      <c r="BJ216" s="264"/>
      <c r="BK216" s="264"/>
      <c r="BL216" s="264"/>
      <c r="BM216" s="264"/>
      <c r="BN216" s="264"/>
      <c r="BO216" s="264"/>
      <c r="BP216" s="264"/>
      <c r="BQ216" s="264"/>
      <c r="BR216" s="264"/>
      <c r="BS216" s="264"/>
      <c r="BT216" s="264"/>
      <c r="BU216" s="264"/>
      <c r="BV216" s="264"/>
      <c r="BW216" s="264"/>
      <c r="BX216" s="264"/>
      <c r="BY216" s="264"/>
      <c r="BZ216" s="264"/>
      <c r="CA216" s="264"/>
      <c r="CB216" s="264"/>
      <c r="CC216" s="264"/>
      <c r="CD216" s="264"/>
      <c r="CE216" s="264"/>
      <c r="CF216" s="264"/>
      <c r="CG216" s="264"/>
      <c r="CH216" s="264"/>
      <c r="CI216" s="264"/>
      <c r="CJ216" s="264"/>
      <c r="CK216" s="264"/>
      <c r="CL216" s="264"/>
      <c r="CM216" s="264"/>
      <c r="CN216" s="264"/>
      <c r="CO216" s="264"/>
      <c r="CP216" s="264"/>
      <c r="CQ216" s="264"/>
      <c r="CR216" s="264"/>
      <c r="CS216" s="264"/>
      <c r="CT216" s="264"/>
      <c r="CU216" s="264"/>
      <c r="CV216" s="264"/>
      <c r="CW216" s="264"/>
      <c r="CX216" s="264"/>
      <c r="CY216" s="264"/>
      <c r="CZ216" s="264"/>
      <c r="DA216" s="264"/>
      <c r="DB216" s="264"/>
      <c r="DC216" s="264"/>
      <c r="DD216" s="264"/>
      <c r="DE216" s="264"/>
      <c r="DF216" s="264"/>
      <c r="DG216" s="264"/>
      <c r="DH216" s="264"/>
      <c r="DI216" s="264"/>
      <c r="DJ216" s="264"/>
      <c r="DK216" s="264"/>
      <c r="DL216" s="264"/>
      <c r="DM216" s="264"/>
      <c r="DN216" s="264"/>
      <c r="DO216" s="264"/>
      <c r="DP216" s="264"/>
      <c r="DQ216" s="264"/>
      <c r="DR216" s="264"/>
      <c r="DS216" s="264"/>
      <c r="DT216" s="264"/>
      <c r="DU216" s="264"/>
      <c r="DV216" s="264"/>
      <c r="DW216" s="264"/>
      <c r="DX216" s="264"/>
      <c r="DY216" s="264"/>
      <c r="DZ216" s="264"/>
      <c r="EA216" s="264"/>
      <c r="EB216" s="264"/>
      <c r="EC216" s="264"/>
      <c r="ED216" s="264"/>
      <c r="EE216" s="264"/>
      <c r="EF216" s="264"/>
      <c r="EG216" s="264"/>
      <c r="EH216" s="264"/>
      <c r="EI216" s="264"/>
      <c r="EJ216" s="264"/>
      <c r="EK216" s="264"/>
      <c r="EL216" s="264"/>
      <c r="EM216" s="264"/>
      <c r="EN216" s="264"/>
      <c r="EO216" s="264"/>
      <c r="EP216" s="264"/>
      <c r="EQ216" s="264"/>
      <c r="ER216" s="264"/>
    </row>
    <row r="217" spans="1:148" ht="18.75" thickBot="1">
      <c r="A217" s="1498" t="s">
        <v>207</v>
      </c>
      <c r="B217" s="1504">
        <v>43336</v>
      </c>
      <c r="C217" s="1498" t="s">
        <v>77</v>
      </c>
      <c r="D217" s="924"/>
      <c r="E217" s="1494">
        <v>203.87359836901123</v>
      </c>
      <c r="F217" s="1495">
        <v>0</v>
      </c>
      <c r="G217" s="1495">
        <v>0</v>
      </c>
      <c r="H217" s="1495">
        <v>10.193679918450561</v>
      </c>
      <c r="I217" s="1495">
        <v>0</v>
      </c>
      <c r="J217" s="1495">
        <v>0</v>
      </c>
      <c r="K217" s="1495">
        <v>0</v>
      </c>
      <c r="L217" s="1495">
        <v>0</v>
      </c>
      <c r="M217" s="1495">
        <v>0</v>
      </c>
      <c r="N217" s="1495">
        <v>30.581039755351682</v>
      </c>
      <c r="O217" s="1495">
        <v>0</v>
      </c>
      <c r="P217" s="1495">
        <v>0</v>
      </c>
      <c r="Q217" s="1499">
        <v>0</v>
      </c>
      <c r="R217" s="1499">
        <v>0</v>
      </c>
      <c r="S217" s="1499">
        <v>0</v>
      </c>
      <c r="T217" s="1499">
        <v>0</v>
      </c>
      <c r="U217" s="1492">
        <f t="shared" si="34"/>
        <v>244.64831804281346</v>
      </c>
      <c r="V217" s="470">
        <f t="shared" si="35"/>
        <v>6</v>
      </c>
      <c r="X217" s="487" t="s">
        <v>470</v>
      </c>
      <c r="Y217" s="488"/>
      <c r="Z217" s="488"/>
      <c r="AA217" s="489"/>
      <c r="AC217" s="264"/>
      <c r="AD217" s="264"/>
      <c r="AE217" s="264"/>
      <c r="AF217" s="264"/>
      <c r="AG217" s="264"/>
      <c r="AH217" s="264"/>
      <c r="AI217" s="264"/>
      <c r="AJ217" s="264"/>
      <c r="AK217" s="264"/>
      <c r="AL217" s="264"/>
      <c r="AM217" s="264"/>
      <c r="AN217" s="264"/>
      <c r="AO217" s="264"/>
      <c r="AP217" s="264"/>
      <c r="AQ217" s="264"/>
      <c r="AR217" s="264"/>
      <c r="AS217" s="264"/>
      <c r="AT217" s="264"/>
      <c r="AU217" s="264"/>
      <c r="AV217" s="264"/>
      <c r="AW217" s="264"/>
      <c r="AX217" s="264"/>
      <c r="AY217" s="264"/>
      <c r="AZ217" s="264"/>
      <c r="BA217" s="264"/>
      <c r="BB217" s="264"/>
      <c r="BC217" s="264"/>
      <c r="BD217" s="264"/>
      <c r="BE217" s="264"/>
      <c r="BF217" s="264"/>
      <c r="BG217" s="264"/>
      <c r="BH217" s="264"/>
      <c r="BI217" s="264"/>
      <c r="BJ217" s="264"/>
      <c r="BK217" s="264"/>
      <c r="BL217" s="264"/>
      <c r="BM217" s="264"/>
      <c r="BN217" s="264"/>
      <c r="BO217" s="264"/>
      <c r="BP217" s="264"/>
      <c r="BQ217" s="264"/>
      <c r="BR217" s="264"/>
      <c r="BS217" s="264"/>
      <c r="BT217" s="264"/>
      <c r="BU217" s="264"/>
      <c r="BV217" s="264"/>
      <c r="BW217" s="264"/>
      <c r="BX217" s="264"/>
      <c r="BY217" s="264"/>
      <c r="BZ217" s="264"/>
      <c r="CA217" s="264"/>
      <c r="CB217" s="264"/>
      <c r="CC217" s="264"/>
      <c r="CD217" s="264"/>
      <c r="CE217" s="264"/>
      <c r="CF217" s="264"/>
      <c r="CG217" s="264"/>
      <c r="CH217" s="264"/>
      <c r="CI217" s="264"/>
      <c r="CJ217" s="264"/>
      <c r="CK217" s="264"/>
      <c r="CL217" s="264"/>
      <c r="CM217" s="264"/>
      <c r="CN217" s="264"/>
      <c r="CO217" s="264"/>
      <c r="CP217" s="264"/>
      <c r="CQ217" s="264"/>
      <c r="CR217" s="264"/>
      <c r="CS217" s="264"/>
      <c r="CT217" s="264"/>
      <c r="CU217" s="264"/>
      <c r="CV217" s="264"/>
      <c r="CW217" s="264"/>
      <c r="CX217" s="264"/>
      <c r="CY217" s="264"/>
      <c r="CZ217" s="264"/>
      <c r="DA217" s="264"/>
      <c r="DB217" s="264"/>
      <c r="DC217" s="264"/>
      <c r="DD217" s="264"/>
      <c r="DE217" s="264"/>
      <c r="DF217" s="264"/>
      <c r="DG217" s="264"/>
      <c r="DH217" s="264"/>
      <c r="DI217" s="264"/>
      <c r="DJ217" s="264"/>
      <c r="DK217" s="264"/>
      <c r="DL217" s="264"/>
      <c r="DM217" s="264"/>
      <c r="DN217" s="264"/>
      <c r="DO217" s="264"/>
      <c r="DP217" s="264"/>
      <c r="DQ217" s="264"/>
      <c r="DR217" s="264"/>
      <c r="DS217" s="264"/>
      <c r="DT217" s="264"/>
      <c r="DU217" s="264"/>
      <c r="DV217" s="264"/>
      <c r="DW217" s="264"/>
      <c r="DX217" s="264"/>
      <c r="DY217" s="264"/>
      <c r="DZ217" s="264"/>
      <c r="EA217" s="264"/>
      <c r="EB217" s="264"/>
      <c r="EC217" s="264"/>
      <c r="ED217" s="264"/>
      <c r="EE217" s="264"/>
      <c r="EF217" s="264"/>
      <c r="EG217" s="264"/>
      <c r="EH217" s="264"/>
      <c r="EI217" s="264"/>
      <c r="EJ217" s="264"/>
      <c r="EK217" s="264"/>
      <c r="EL217" s="264"/>
      <c r="EM217" s="264"/>
      <c r="EN217" s="264"/>
      <c r="EO217" s="264"/>
      <c r="EP217" s="264"/>
      <c r="EQ217" s="264"/>
      <c r="ER217" s="264"/>
    </row>
    <row r="218" spans="1:148" ht="18.75" thickBot="1">
      <c r="A218" s="1498" t="s">
        <v>96</v>
      </c>
      <c r="B218" s="1493">
        <v>43464</v>
      </c>
      <c r="C218" s="1498" t="s">
        <v>77</v>
      </c>
      <c r="D218" s="924"/>
      <c r="E218" s="1494">
        <v>316.00407747196738</v>
      </c>
      <c r="F218" s="1495">
        <v>2069.3170234454637</v>
      </c>
      <c r="G218" s="1495">
        <v>0</v>
      </c>
      <c r="H218" s="1495">
        <v>0</v>
      </c>
      <c r="I218" s="1495">
        <v>0</v>
      </c>
      <c r="J218" s="1495">
        <v>0</v>
      </c>
      <c r="K218" s="1495">
        <v>0</v>
      </c>
      <c r="L218" s="1495">
        <v>40.774719673802245</v>
      </c>
      <c r="M218" s="1495">
        <v>0</v>
      </c>
      <c r="N218" s="1495">
        <v>0</v>
      </c>
      <c r="O218" s="1495">
        <v>0</v>
      </c>
      <c r="P218" s="1495">
        <v>0</v>
      </c>
      <c r="Q218" s="1495">
        <v>0</v>
      </c>
      <c r="R218" s="1495">
        <v>0</v>
      </c>
      <c r="S218" s="1495">
        <v>0</v>
      </c>
      <c r="T218" s="1495">
        <v>0</v>
      </c>
      <c r="U218" s="1492">
        <f t="shared" si="34"/>
        <v>2426.0958205912334</v>
      </c>
      <c r="V218" s="1353">
        <f t="shared" si="35"/>
        <v>7</v>
      </c>
      <c r="X218" s="560"/>
      <c r="Y218" s="264"/>
      <c r="Z218" s="264"/>
      <c r="AA218" s="264"/>
      <c r="AC218" s="264"/>
      <c r="AD218" s="264"/>
      <c r="AE218" s="264"/>
      <c r="AF218" s="264"/>
      <c r="AG218" s="264"/>
      <c r="AH218" s="264"/>
      <c r="AI218" s="264"/>
      <c r="AJ218" s="264"/>
      <c r="AK218" s="264"/>
      <c r="AL218" s="264"/>
      <c r="AM218" s="264"/>
      <c r="AN218" s="264"/>
      <c r="AO218" s="264"/>
      <c r="AP218" s="264"/>
      <c r="AQ218" s="264"/>
      <c r="AR218" s="264"/>
      <c r="AS218" s="264"/>
      <c r="AT218" s="264"/>
      <c r="AU218" s="264"/>
      <c r="AV218" s="264"/>
      <c r="AW218" s="264"/>
      <c r="AX218" s="264"/>
      <c r="AY218" s="264"/>
      <c r="AZ218" s="264"/>
      <c r="BA218" s="264"/>
      <c r="BB218" s="264"/>
      <c r="BC218" s="264"/>
      <c r="BD218" s="264"/>
      <c r="BE218" s="264"/>
      <c r="BF218" s="264"/>
      <c r="BG218" s="264"/>
      <c r="BH218" s="264"/>
      <c r="BI218" s="264"/>
      <c r="BJ218" s="264"/>
      <c r="BK218" s="264"/>
      <c r="BL218" s="264"/>
      <c r="BM218" s="264"/>
      <c r="BN218" s="264"/>
      <c r="BO218" s="264"/>
      <c r="BP218" s="264"/>
      <c r="BQ218" s="264"/>
      <c r="BR218" s="264"/>
      <c r="BS218" s="264"/>
      <c r="BT218" s="264"/>
      <c r="BU218" s="264"/>
      <c r="BV218" s="264"/>
      <c r="BW218" s="264"/>
      <c r="BX218" s="264"/>
      <c r="BY218" s="264"/>
      <c r="BZ218" s="264"/>
      <c r="CA218" s="264"/>
      <c r="CB218" s="264"/>
      <c r="CC218" s="264"/>
      <c r="CD218" s="264"/>
      <c r="CE218" s="264"/>
      <c r="CF218" s="264"/>
      <c r="CG218" s="264"/>
      <c r="CH218" s="264"/>
      <c r="CI218" s="264"/>
      <c r="CJ218" s="264"/>
      <c r="CK218" s="264"/>
      <c r="CL218" s="264"/>
      <c r="CM218" s="264"/>
      <c r="CN218" s="264"/>
      <c r="CO218" s="264"/>
      <c r="CP218" s="264"/>
      <c r="CQ218" s="264"/>
      <c r="CR218" s="264"/>
      <c r="CS218" s="264"/>
      <c r="CT218" s="264"/>
      <c r="CU218" s="264"/>
      <c r="CV218" s="264"/>
      <c r="CW218" s="264"/>
      <c r="CX218" s="264"/>
      <c r="CY218" s="264"/>
      <c r="CZ218" s="264"/>
      <c r="DA218" s="264"/>
      <c r="DB218" s="264"/>
      <c r="DC218" s="264"/>
      <c r="DD218" s="264"/>
      <c r="DE218" s="264"/>
      <c r="DF218" s="264"/>
      <c r="DG218" s="264"/>
      <c r="DH218" s="264"/>
      <c r="DI218" s="264"/>
      <c r="DJ218" s="264"/>
      <c r="DK218" s="264"/>
      <c r="DL218" s="264"/>
      <c r="DM218" s="264"/>
      <c r="DN218" s="264"/>
      <c r="DO218" s="264"/>
      <c r="DP218" s="264"/>
      <c r="DQ218" s="264"/>
      <c r="DR218" s="264"/>
      <c r="DS218" s="264"/>
      <c r="DT218" s="264"/>
      <c r="DU218" s="264"/>
      <c r="DV218" s="264"/>
      <c r="DW218" s="264"/>
      <c r="DX218" s="264"/>
      <c r="DY218" s="264"/>
      <c r="DZ218" s="264"/>
      <c r="EA218" s="264"/>
      <c r="EB218" s="264"/>
      <c r="EC218" s="264"/>
      <c r="ED218" s="264"/>
      <c r="EE218" s="264"/>
      <c r="EF218" s="264"/>
      <c r="EG218" s="264"/>
      <c r="EH218" s="264"/>
      <c r="EI218" s="264"/>
      <c r="EJ218" s="264"/>
      <c r="EK218" s="264"/>
      <c r="EL218" s="264"/>
      <c r="EM218" s="264"/>
      <c r="EN218" s="264"/>
      <c r="EO218" s="264"/>
      <c r="EP218" s="264"/>
      <c r="EQ218" s="264"/>
      <c r="ER218" s="264"/>
    </row>
    <row r="219" spans="1:148" s="13" customFormat="1" ht="18.75" thickBot="1">
      <c r="A219"/>
      <c r="B219" s="1597"/>
      <c r="C219" s="537" t="s">
        <v>453</v>
      </c>
      <c r="D219" s="561"/>
      <c r="E219" s="538">
        <f>SUM(E212:E218)</f>
        <v>2334.3527013251787</v>
      </c>
      <c r="F219" s="538">
        <f t="shared" ref="F219:U219" si="36">SUM(F212:F218)</f>
        <v>28114.169215086647</v>
      </c>
      <c r="G219" s="538">
        <f>SUM(G212:G218)</f>
        <v>4209.9898063200817</v>
      </c>
      <c r="H219" s="538">
        <f t="shared" si="36"/>
        <v>10.193679918450561</v>
      </c>
      <c r="I219" s="959">
        <f t="shared" si="36"/>
        <v>0</v>
      </c>
      <c r="J219" s="959">
        <f t="shared" si="36"/>
        <v>0</v>
      </c>
      <c r="K219" s="538">
        <f t="shared" si="36"/>
        <v>366.97247706422024</v>
      </c>
      <c r="L219" s="538">
        <f t="shared" si="36"/>
        <v>40.774719673802245</v>
      </c>
      <c r="M219" s="959">
        <f>SUM(M212:M218)</f>
        <v>0</v>
      </c>
      <c r="N219" s="538">
        <f t="shared" si="36"/>
        <v>50.968399592252808</v>
      </c>
      <c r="O219" s="959">
        <f t="shared" si="36"/>
        <v>0</v>
      </c>
      <c r="P219" s="959">
        <f t="shared" si="36"/>
        <v>0</v>
      </c>
      <c r="Q219" s="959">
        <f t="shared" si="36"/>
        <v>0</v>
      </c>
      <c r="R219" s="959">
        <f>SUM(R212:R218)</f>
        <v>0</v>
      </c>
      <c r="S219" s="959">
        <f>SUM(S212:S218)</f>
        <v>0</v>
      </c>
      <c r="T219" s="959">
        <f t="shared" si="36"/>
        <v>0</v>
      </c>
      <c r="U219" s="964">
        <f t="shared" si="36"/>
        <v>35127.420998980633</v>
      </c>
      <c r="V219" s="264"/>
      <c r="W219" s="495" t="s">
        <v>451</v>
      </c>
      <c r="X219" s="496">
        <f>N223</f>
        <v>7</v>
      </c>
      <c r="Y219" s="497" t="s">
        <v>450</v>
      </c>
      <c r="Z219" s="498"/>
      <c r="AA219" s="499"/>
      <c r="AC219" s="266"/>
      <c r="AD219" s="266"/>
      <c r="AE219" s="266"/>
      <c r="AF219" s="266"/>
      <c r="AG219" s="266"/>
      <c r="AH219" s="266"/>
      <c r="AI219" s="266"/>
      <c r="AJ219" s="266"/>
      <c r="AK219" s="266"/>
      <c r="AL219" s="266"/>
      <c r="AM219" s="266"/>
      <c r="AN219" s="266"/>
      <c r="AO219" s="266"/>
      <c r="AP219" s="266"/>
      <c r="AQ219" s="266"/>
      <c r="AR219" s="266"/>
      <c r="AS219" s="266"/>
      <c r="AT219" s="266"/>
      <c r="AU219" s="266"/>
      <c r="AV219" s="266"/>
      <c r="AW219" s="266"/>
      <c r="AX219" s="266"/>
      <c r="AY219" s="266"/>
      <c r="AZ219" s="266"/>
      <c r="BA219" s="266"/>
      <c r="BB219" s="266"/>
      <c r="BC219" s="266"/>
      <c r="BD219" s="266"/>
      <c r="BE219" s="266"/>
      <c r="BF219" s="266"/>
      <c r="BG219" s="266"/>
      <c r="BH219" s="266"/>
      <c r="BI219" s="266"/>
      <c r="BJ219" s="266"/>
      <c r="BK219" s="266"/>
      <c r="BL219" s="266"/>
      <c r="BM219" s="266"/>
      <c r="BN219" s="266"/>
      <c r="BO219" s="266"/>
      <c r="BP219" s="266"/>
      <c r="BQ219" s="266"/>
      <c r="BR219" s="266"/>
      <c r="BS219" s="266"/>
      <c r="BT219" s="266"/>
      <c r="BU219" s="266"/>
      <c r="BV219" s="266"/>
      <c r="BW219" s="266"/>
      <c r="BX219" s="266"/>
      <c r="BY219" s="266"/>
      <c r="BZ219" s="266"/>
      <c r="CA219" s="266"/>
      <c r="CB219" s="266"/>
      <c r="CC219" s="266"/>
      <c r="CD219" s="266"/>
      <c r="CE219" s="266"/>
      <c r="CF219" s="266"/>
      <c r="CG219" s="266"/>
      <c r="CH219" s="266"/>
      <c r="CI219" s="266"/>
      <c r="CJ219" s="266"/>
      <c r="CK219" s="266"/>
      <c r="CL219" s="266"/>
      <c r="CM219" s="266"/>
      <c r="CN219" s="266"/>
      <c r="CO219" s="266"/>
      <c r="CP219" s="266"/>
      <c r="CQ219" s="266"/>
      <c r="CR219" s="266"/>
      <c r="CS219" s="266"/>
      <c r="CT219" s="266"/>
      <c r="CU219" s="266"/>
      <c r="CV219" s="266"/>
      <c r="CW219" s="266"/>
      <c r="CX219" s="266"/>
      <c r="CY219" s="266"/>
      <c r="CZ219" s="266"/>
      <c r="DA219" s="266"/>
      <c r="DB219" s="266"/>
      <c r="DC219" s="266"/>
      <c r="DD219" s="266"/>
      <c r="DE219" s="266"/>
      <c r="DF219" s="266"/>
      <c r="DG219" s="266"/>
      <c r="DH219" s="266"/>
      <c r="DI219" s="266"/>
      <c r="DJ219" s="266"/>
      <c r="DK219" s="266"/>
      <c r="DL219" s="266"/>
      <c r="DM219" s="266"/>
      <c r="DN219" s="266"/>
      <c r="DO219" s="266"/>
      <c r="DP219" s="266"/>
      <c r="DQ219" s="266"/>
      <c r="DR219" s="266"/>
      <c r="DS219" s="266"/>
      <c r="DT219" s="266"/>
      <c r="DU219" s="266"/>
      <c r="DV219" s="266"/>
      <c r="DW219" s="266"/>
      <c r="DX219" s="266"/>
      <c r="DY219" s="266"/>
      <c r="DZ219" s="266"/>
      <c r="EA219" s="266"/>
      <c r="EB219" s="266"/>
      <c r="EC219" s="266"/>
      <c r="ED219" s="266"/>
      <c r="EE219" s="266"/>
      <c r="EF219" s="266"/>
      <c r="EG219" s="266"/>
      <c r="EH219" s="266"/>
      <c r="EI219" s="266"/>
      <c r="EJ219" s="266"/>
      <c r="EK219" s="266"/>
      <c r="EL219" s="266"/>
      <c r="EM219" s="266"/>
      <c r="EN219" s="266"/>
      <c r="EO219" s="266"/>
      <c r="EP219" s="266"/>
      <c r="EQ219" s="266"/>
      <c r="ER219" s="266"/>
    </row>
    <row r="220" spans="1:148" s="13" customFormat="1" ht="18.75" thickBot="1">
      <c r="A220"/>
      <c r="B220" s="1599"/>
      <c r="C220" s="540" t="s">
        <v>454</v>
      </c>
      <c r="D220" s="264"/>
      <c r="E220" s="541">
        <f t="shared" ref="E220:T220" si="37">E219/$U219</f>
        <v>6.6453859547301222E-2</v>
      </c>
      <c r="F220" s="541">
        <f t="shared" si="37"/>
        <v>0.80034822983168896</v>
      </c>
      <c r="G220" s="541">
        <f t="shared" si="37"/>
        <v>0.11984910040626814</v>
      </c>
      <c r="H220" s="541">
        <f t="shared" si="37"/>
        <v>2.901915264074289E-4</v>
      </c>
      <c r="I220" s="541">
        <f t="shared" si="37"/>
        <v>0</v>
      </c>
      <c r="J220" s="541">
        <f t="shared" si="37"/>
        <v>0</v>
      </c>
      <c r="K220" s="541">
        <f t="shared" si="37"/>
        <v>1.0446894950667442E-2</v>
      </c>
      <c r="L220" s="541">
        <f t="shared" si="37"/>
        <v>1.1607661056297156E-3</v>
      </c>
      <c r="M220" s="541">
        <f t="shared" si="37"/>
        <v>0</v>
      </c>
      <c r="N220" s="541">
        <f t="shared" si="37"/>
        <v>1.4509576320371445E-3</v>
      </c>
      <c r="O220" s="541">
        <f t="shared" si="37"/>
        <v>0</v>
      </c>
      <c r="P220" s="541">
        <f t="shared" si="37"/>
        <v>0</v>
      </c>
      <c r="Q220" s="541">
        <f t="shared" si="37"/>
        <v>0</v>
      </c>
      <c r="R220" s="541">
        <f t="shared" si="37"/>
        <v>0</v>
      </c>
      <c r="S220" s="541">
        <f t="shared" si="37"/>
        <v>0</v>
      </c>
      <c r="T220" s="541">
        <f t="shared" si="37"/>
        <v>0</v>
      </c>
      <c r="U220" s="545" t="s">
        <v>455</v>
      </c>
      <c r="V220" s="264"/>
      <c r="W220" s="264"/>
      <c r="X220" s="264"/>
      <c r="Y220" s="264"/>
      <c r="Z220" s="264"/>
      <c r="AA220" s="264"/>
      <c r="AB220" s="266"/>
      <c r="AC220" s="266"/>
      <c r="AD220" s="266"/>
      <c r="AE220" s="266"/>
      <c r="AF220" s="266"/>
      <c r="AG220" s="266"/>
      <c r="AH220" s="266"/>
      <c r="AI220" s="266"/>
      <c r="AJ220" s="266"/>
      <c r="AK220" s="266"/>
      <c r="AL220" s="266"/>
      <c r="AM220" s="266"/>
      <c r="AN220" s="266"/>
      <c r="AO220" s="266"/>
      <c r="AP220" s="266"/>
      <c r="AQ220" s="266"/>
      <c r="AR220" s="266"/>
      <c r="AS220" s="266"/>
      <c r="AT220" s="266"/>
      <c r="AU220" s="266"/>
      <c r="AV220" s="266"/>
      <c r="AW220" s="266"/>
      <c r="AX220" s="266"/>
      <c r="AY220" s="266"/>
      <c r="AZ220" s="266"/>
      <c r="BA220" s="266"/>
      <c r="BB220" s="266"/>
      <c r="BC220" s="266"/>
      <c r="BD220" s="266"/>
      <c r="BE220" s="266"/>
      <c r="BF220" s="266"/>
      <c r="BG220" s="266"/>
      <c r="BH220" s="266"/>
      <c r="BI220" s="266"/>
      <c r="BJ220" s="266"/>
      <c r="BK220" s="266"/>
      <c r="BL220" s="266"/>
      <c r="BM220" s="266"/>
      <c r="BN220" s="266"/>
      <c r="BO220" s="266"/>
      <c r="BP220" s="266"/>
      <c r="BQ220" s="266"/>
      <c r="BR220" s="266"/>
      <c r="BS220" s="266"/>
      <c r="BT220" s="266"/>
      <c r="BU220" s="266"/>
      <c r="BV220" s="266"/>
      <c r="BW220" s="266"/>
      <c r="BX220" s="266"/>
      <c r="BY220" s="266"/>
      <c r="BZ220" s="266"/>
      <c r="CA220" s="266"/>
      <c r="CB220" s="266"/>
      <c r="CC220" s="266"/>
      <c r="CD220" s="266"/>
      <c r="CE220" s="266"/>
      <c r="CF220" s="266"/>
      <c r="CG220" s="266"/>
      <c r="CH220" s="266"/>
      <c r="CI220" s="266"/>
      <c r="CJ220" s="266"/>
      <c r="CK220" s="266"/>
      <c r="CL220" s="266"/>
      <c r="CM220" s="266"/>
      <c r="CN220" s="266"/>
      <c r="CO220" s="266"/>
      <c r="CP220" s="266"/>
      <c r="CQ220" s="266"/>
      <c r="CR220" s="266"/>
      <c r="CS220" s="266"/>
      <c r="CT220" s="266"/>
      <c r="CU220" s="266"/>
      <c r="CV220" s="266"/>
      <c r="CW220" s="266"/>
      <c r="CX220" s="266"/>
      <c r="CY220" s="266"/>
      <c r="CZ220" s="266"/>
      <c r="DA220" s="266"/>
      <c r="DB220" s="266"/>
      <c r="DC220" s="266"/>
      <c r="DD220" s="266"/>
      <c r="DE220" s="266"/>
      <c r="DF220" s="266"/>
      <c r="DG220" s="266"/>
      <c r="DH220" s="266"/>
      <c r="DI220" s="266"/>
      <c r="DJ220" s="266"/>
      <c r="DK220" s="266"/>
      <c r="DL220" s="266"/>
      <c r="DM220" s="266"/>
      <c r="DN220" s="266"/>
      <c r="DO220" s="266"/>
      <c r="DP220" s="266"/>
      <c r="DQ220" s="266"/>
      <c r="DR220" s="266"/>
      <c r="DS220" s="266"/>
      <c r="DT220" s="266"/>
      <c r="DU220" s="266"/>
      <c r="DV220" s="266"/>
      <c r="DW220" s="266"/>
      <c r="DX220" s="266"/>
      <c r="DY220" s="266"/>
      <c r="DZ220" s="266"/>
      <c r="EA220" s="266"/>
      <c r="EB220" s="266"/>
      <c r="EC220" s="266"/>
      <c r="ED220" s="266"/>
      <c r="EE220" s="266"/>
      <c r="EF220" s="266"/>
      <c r="EG220" s="266"/>
      <c r="EH220" s="266"/>
      <c r="EI220" s="266"/>
      <c r="EJ220" s="266"/>
      <c r="EK220" s="266"/>
      <c r="EL220" s="266"/>
      <c r="EM220" s="266"/>
      <c r="EN220" s="266"/>
      <c r="EO220" s="266"/>
      <c r="EP220" s="266"/>
      <c r="EQ220" s="266"/>
      <c r="ER220" s="266"/>
    </row>
    <row r="221" spans="1:148" s="13" customFormat="1" ht="18.75" thickBot="1">
      <c r="A221"/>
      <c r="B221" s="1599"/>
      <c r="C221" s="548" t="s">
        <v>456</v>
      </c>
      <c r="D221" s="264"/>
      <c r="E221" s="549">
        <f t="shared" ref="E221:H221" si="38">LN(E220)</f>
        <v>-2.7112474135336351</v>
      </c>
      <c r="F221" s="543">
        <f t="shared" si="38"/>
        <v>-0.22270835873462774</v>
      </c>
      <c r="G221" s="543">
        <f t="shared" si="38"/>
        <v>-2.1215218241268423</v>
      </c>
      <c r="H221" s="543">
        <f t="shared" si="38"/>
        <v>-8.144969417087875</v>
      </c>
      <c r="I221" s="543"/>
      <c r="J221" s="543"/>
      <c r="K221" s="543">
        <f t="shared" ref="K221:N221" si="39">LN(K220)</f>
        <v>-4.5614504786317651</v>
      </c>
      <c r="L221" s="543">
        <f t="shared" si="39"/>
        <v>-6.7586750559679842</v>
      </c>
      <c r="M221" s="543"/>
      <c r="N221" s="543">
        <f t="shared" si="39"/>
        <v>-6.5355315046537745</v>
      </c>
      <c r="O221" s="543"/>
      <c r="P221" s="543"/>
      <c r="Q221" s="543"/>
      <c r="R221" s="543"/>
      <c r="S221" s="543"/>
      <c r="T221" s="543"/>
      <c r="U221" s="264"/>
      <c r="V221" s="264"/>
      <c r="W221" s="264"/>
      <c r="X221" s="264"/>
      <c r="Y221" s="264"/>
      <c r="Z221" s="264"/>
      <c r="AA221" s="264"/>
      <c r="AB221" s="266"/>
      <c r="AC221" s="266"/>
      <c r="AD221" s="266"/>
      <c r="AE221" s="266"/>
      <c r="AF221" s="266"/>
      <c r="AG221" s="266"/>
      <c r="AH221" s="266"/>
      <c r="AI221" s="266"/>
      <c r="AJ221" s="266"/>
      <c r="AK221" s="266"/>
      <c r="AL221" s="266"/>
      <c r="AM221" s="266"/>
      <c r="AN221" s="266"/>
      <c r="AO221" s="266"/>
      <c r="AP221" s="266"/>
      <c r="AQ221" s="266"/>
      <c r="AR221" s="266"/>
      <c r="AS221" s="266"/>
      <c r="AT221" s="266"/>
      <c r="AU221" s="266"/>
      <c r="AV221" s="266"/>
      <c r="AW221" s="266"/>
      <c r="AX221" s="266"/>
      <c r="AY221" s="266"/>
      <c r="AZ221" s="266"/>
      <c r="BA221" s="266"/>
      <c r="BB221" s="266"/>
      <c r="BC221" s="266"/>
      <c r="BD221" s="266"/>
      <c r="BE221" s="266"/>
      <c r="BF221" s="266"/>
      <c r="BG221" s="266"/>
      <c r="BH221" s="266"/>
      <c r="BI221" s="266"/>
      <c r="BJ221" s="266"/>
      <c r="BK221" s="266"/>
      <c r="BL221" s="266"/>
      <c r="BM221" s="266"/>
      <c r="BN221" s="266"/>
      <c r="BO221" s="266"/>
      <c r="BP221" s="266"/>
      <c r="BQ221" s="266"/>
      <c r="BR221" s="266"/>
      <c r="BS221" s="266"/>
      <c r="BT221" s="266"/>
      <c r="BU221" s="266"/>
      <c r="BV221" s="266"/>
      <c r="BW221" s="266"/>
      <c r="BX221" s="266"/>
      <c r="BY221" s="266"/>
      <c r="BZ221" s="266"/>
      <c r="CA221" s="266"/>
      <c r="CB221" s="266"/>
      <c r="CC221" s="266"/>
      <c r="CD221" s="266"/>
      <c r="CE221" s="266"/>
      <c r="CF221" s="266"/>
      <c r="CG221" s="266"/>
      <c r="CH221" s="266"/>
      <c r="CI221" s="266"/>
      <c r="CJ221" s="266"/>
      <c r="CK221" s="266"/>
      <c r="CL221" s="266"/>
      <c r="CM221" s="266"/>
      <c r="CN221" s="266"/>
      <c r="CO221" s="266"/>
      <c r="CP221" s="266"/>
      <c r="CQ221" s="266"/>
      <c r="CR221" s="266"/>
      <c r="CS221" s="266"/>
      <c r="CT221" s="266"/>
      <c r="CU221" s="266"/>
      <c r="CV221" s="266"/>
      <c r="CW221" s="266"/>
      <c r="CX221" s="266"/>
      <c r="CY221" s="266"/>
      <c r="CZ221" s="266"/>
      <c r="DA221" s="266"/>
      <c r="DB221" s="266"/>
      <c r="DC221" s="266"/>
      <c r="DD221" s="266"/>
      <c r="DE221" s="266"/>
      <c r="DF221" s="266"/>
      <c r="DG221" s="266"/>
      <c r="DH221" s="266"/>
      <c r="DI221" s="266"/>
      <c r="DJ221" s="266"/>
      <c r="DK221" s="266"/>
      <c r="DL221" s="266"/>
      <c r="DM221" s="266"/>
      <c r="DN221" s="266"/>
      <c r="DO221" s="266"/>
      <c r="DP221" s="266"/>
      <c r="DQ221" s="266"/>
      <c r="DR221" s="266"/>
      <c r="DS221" s="266"/>
      <c r="DT221" s="266"/>
      <c r="DU221" s="266"/>
      <c r="DV221" s="266"/>
      <c r="DW221" s="266"/>
      <c r="DX221" s="266"/>
      <c r="DY221" s="266"/>
      <c r="DZ221" s="266"/>
      <c r="EA221" s="266"/>
      <c r="EB221" s="266"/>
      <c r="EC221" s="266"/>
      <c r="ED221" s="266"/>
      <c r="EE221" s="266"/>
      <c r="EF221" s="266"/>
      <c r="EG221" s="266"/>
      <c r="EH221" s="266"/>
      <c r="EI221" s="266"/>
      <c r="EJ221" s="266"/>
      <c r="EK221" s="266"/>
      <c r="EL221" s="266"/>
      <c r="EM221" s="266"/>
      <c r="EN221" s="266"/>
      <c r="EO221" s="266"/>
      <c r="EP221" s="266"/>
      <c r="EQ221" s="266"/>
      <c r="ER221" s="266"/>
    </row>
    <row r="222" spans="1:148" s="13" customFormat="1" ht="18.75" thickBot="1">
      <c r="A222"/>
      <c r="B222" s="1599"/>
      <c r="C222" s="548" t="s">
        <v>457</v>
      </c>
      <c r="D222" s="264"/>
      <c r="E222" s="549">
        <f>E220*E221</f>
        <v>-0.18017285481694789</v>
      </c>
      <c r="F222" s="543">
        <f t="shared" ref="F222:H222" si="40">F220*F221</f>
        <v>-0.17824424068198008</v>
      </c>
      <c r="G222" s="543">
        <f t="shared" si="40"/>
        <v>-0.25426248211386709</v>
      </c>
      <c r="H222" s="543">
        <f t="shared" si="40"/>
        <v>-2.3636011076865571E-3</v>
      </c>
      <c r="I222" s="543"/>
      <c r="J222" s="543"/>
      <c r="K222" s="543">
        <f t="shared" ref="K222:N222" si="41">K220*K221</f>
        <v>-4.7652993972937777E-2</v>
      </c>
      <c r="L222" s="543">
        <f t="shared" si="41"/>
        <v>-7.8452409239326577E-3</v>
      </c>
      <c r="M222" s="543"/>
      <c r="N222" s="543">
        <f t="shared" si="41"/>
        <v>-9.482779316096597E-3</v>
      </c>
      <c r="O222" s="543"/>
      <c r="P222" s="543"/>
      <c r="Q222" s="543"/>
      <c r="R222" s="543"/>
      <c r="S222" s="543"/>
      <c r="T222" s="543"/>
      <c r="U222" s="264"/>
      <c r="V222" s="264"/>
      <c r="W222" s="501">
        <f>-(SUM(E222:T222))</f>
        <v>0.68002419293344873</v>
      </c>
      <c r="X222" s="502" t="s">
        <v>458</v>
      </c>
      <c r="Y222" s="503" t="s">
        <v>459</v>
      </c>
      <c r="Z222" s="504"/>
      <c r="AA222" s="505"/>
      <c r="AB222" s="266"/>
      <c r="AC222" s="266"/>
      <c r="AD222" s="266"/>
      <c r="AE222" s="266"/>
      <c r="AF222" s="266"/>
      <c r="AG222" s="266"/>
      <c r="AH222" s="266"/>
      <c r="AI222" s="266"/>
      <c r="AJ222" s="266"/>
      <c r="AK222" s="266"/>
      <c r="AL222" s="266"/>
      <c r="AM222" s="266"/>
      <c r="AN222" s="266"/>
      <c r="AO222" s="266"/>
      <c r="AP222" s="266"/>
      <c r="AQ222" s="266"/>
      <c r="AR222" s="266"/>
      <c r="AS222" s="266"/>
      <c r="AT222" s="266"/>
      <c r="AU222" s="266"/>
      <c r="AV222" s="266"/>
      <c r="AW222" s="266"/>
      <c r="AX222" s="266"/>
      <c r="AY222" s="266"/>
      <c r="AZ222" s="266"/>
      <c r="BA222" s="266"/>
      <c r="BB222" s="266"/>
      <c r="BC222" s="266"/>
      <c r="BD222" s="266"/>
      <c r="BE222" s="266"/>
      <c r="BF222" s="266"/>
      <c r="BG222" s="266"/>
      <c r="BH222" s="266"/>
      <c r="BI222" s="266"/>
      <c r="BJ222" s="266"/>
      <c r="BK222" s="266"/>
      <c r="BL222" s="266"/>
      <c r="BM222" s="266"/>
      <c r="BN222" s="266"/>
      <c r="BO222" s="266"/>
      <c r="BP222" s="266"/>
      <c r="BQ222" s="266"/>
      <c r="BR222" s="266"/>
      <c r="BS222" s="266"/>
      <c r="BT222" s="266"/>
      <c r="BU222" s="266"/>
      <c r="BV222" s="266"/>
      <c r="BW222" s="266"/>
      <c r="BX222" s="266"/>
      <c r="BY222" s="266"/>
      <c r="BZ222" s="266"/>
      <c r="CA222" s="266"/>
      <c r="CB222" s="266"/>
      <c r="CC222" s="266"/>
      <c r="CD222" s="266"/>
      <c r="CE222" s="266"/>
      <c r="CF222" s="266"/>
      <c r="CG222" s="266"/>
      <c r="CH222" s="266"/>
      <c r="CI222" s="266"/>
      <c r="CJ222" s="266"/>
      <c r="CK222" s="266"/>
      <c r="CL222" s="266"/>
      <c r="CM222" s="266"/>
      <c r="CN222" s="266"/>
      <c r="CO222" s="266"/>
      <c r="CP222" s="266"/>
      <c r="CQ222" s="266"/>
      <c r="CR222" s="266"/>
      <c r="CS222" s="266"/>
      <c r="CT222" s="266"/>
      <c r="CU222" s="266"/>
      <c r="CV222" s="266"/>
      <c r="CW222" s="266"/>
      <c r="CX222" s="266"/>
      <c r="CY222" s="266"/>
      <c r="CZ222" s="266"/>
      <c r="DA222" s="266"/>
      <c r="DB222" s="266"/>
      <c r="DC222" s="266"/>
      <c r="DD222" s="266"/>
      <c r="DE222" s="266"/>
      <c r="DF222" s="266"/>
      <c r="DG222" s="266"/>
      <c r="DH222" s="266"/>
      <c r="DI222" s="266"/>
      <c r="DJ222" s="266"/>
      <c r="DK222" s="266"/>
      <c r="DL222" s="266"/>
      <c r="DM222" s="266"/>
      <c r="DN222" s="266"/>
      <c r="DO222" s="266"/>
      <c r="DP222" s="266"/>
      <c r="DQ222" s="266"/>
      <c r="DR222" s="266"/>
      <c r="DS222" s="266"/>
      <c r="DT222" s="266"/>
      <c r="DU222" s="266"/>
      <c r="DV222" s="266"/>
      <c r="DW222" s="266"/>
      <c r="DX222" s="266"/>
      <c r="DY222" s="266"/>
      <c r="DZ222" s="266"/>
      <c r="EA222" s="266"/>
      <c r="EB222" s="266"/>
      <c r="EC222" s="266"/>
      <c r="ED222" s="266"/>
      <c r="EE222" s="266"/>
      <c r="EF222" s="266"/>
      <c r="EG222" s="266"/>
      <c r="EH222" s="266"/>
      <c r="EI222" s="266"/>
      <c r="EJ222" s="266"/>
      <c r="EK222" s="266"/>
      <c r="EL222" s="266"/>
      <c r="EM222" s="266"/>
      <c r="EN222" s="266"/>
      <c r="EO222" s="266"/>
      <c r="EP222" s="266"/>
      <c r="EQ222" s="266"/>
      <c r="ER222" s="266"/>
    </row>
    <row r="223" spans="1:148" s="13" customFormat="1" ht="18.75" thickBot="1">
      <c r="A223"/>
      <c r="B223" s="563"/>
      <c r="C223" s="552" t="s">
        <v>460</v>
      </c>
      <c r="D223" s="264"/>
      <c r="E223" s="564">
        <v>1</v>
      </c>
      <c r="F223" s="565">
        <f>E223+1</f>
        <v>2</v>
      </c>
      <c r="G223" s="565">
        <v>3</v>
      </c>
      <c r="H223" s="565">
        <v>4</v>
      </c>
      <c r="I223" s="565"/>
      <c r="J223" s="565"/>
      <c r="K223" s="565">
        <v>5</v>
      </c>
      <c r="L223" s="565">
        <v>6</v>
      </c>
      <c r="M223" s="565"/>
      <c r="N223" s="577">
        <v>7</v>
      </c>
      <c r="O223" s="565"/>
      <c r="P223" s="565"/>
      <c r="Q223" s="565"/>
      <c r="R223" s="565"/>
      <c r="S223" s="565"/>
      <c r="T223" s="565"/>
      <c r="U223" s="264"/>
      <c r="V223" s="264"/>
      <c r="W223" s="507">
        <f>LN(X219)</f>
        <v>1.9459101490553132</v>
      </c>
      <c r="X223" s="508" t="s">
        <v>461</v>
      </c>
      <c r="Y223" s="509"/>
      <c r="Z223" s="510"/>
      <c r="AA223" s="264"/>
      <c r="AB223" s="266"/>
      <c r="AC223" s="266"/>
      <c r="AD223" s="266"/>
      <c r="AE223" s="266"/>
      <c r="AF223" s="266"/>
      <c r="AG223" s="266"/>
      <c r="AH223" s="266"/>
      <c r="AI223" s="266"/>
      <c r="AJ223" s="266"/>
      <c r="AK223" s="266"/>
      <c r="AL223" s="266"/>
      <c r="AM223" s="266"/>
      <c r="AN223" s="266"/>
      <c r="AO223" s="266"/>
      <c r="AP223" s="266"/>
      <c r="AQ223" s="266"/>
      <c r="AR223" s="266"/>
      <c r="AS223" s="266"/>
      <c r="AT223" s="266"/>
      <c r="AU223" s="266"/>
      <c r="AV223" s="266"/>
      <c r="AW223" s="266"/>
      <c r="AX223" s="266"/>
      <c r="AY223" s="266"/>
      <c r="AZ223" s="266"/>
      <c r="BA223" s="266"/>
      <c r="BB223" s="266"/>
      <c r="BC223" s="266"/>
      <c r="BD223" s="266"/>
      <c r="BE223" s="266"/>
      <c r="BF223" s="266"/>
      <c r="BG223" s="266"/>
      <c r="BH223" s="266"/>
      <c r="BI223" s="266"/>
      <c r="BJ223" s="266"/>
      <c r="BK223" s="266"/>
      <c r="BL223" s="266"/>
      <c r="BM223" s="266"/>
      <c r="BN223" s="266"/>
      <c r="BO223" s="266"/>
      <c r="BP223" s="266"/>
      <c r="BQ223" s="266"/>
      <c r="BR223" s="266"/>
      <c r="BS223" s="266"/>
      <c r="BT223" s="266"/>
      <c r="BU223" s="266"/>
      <c r="BV223" s="266"/>
      <c r="BW223" s="266"/>
      <c r="BX223" s="266"/>
      <c r="BY223" s="266"/>
      <c r="BZ223" s="266"/>
      <c r="CA223" s="266"/>
      <c r="CB223" s="266"/>
      <c r="CC223" s="266"/>
      <c r="CD223" s="266"/>
      <c r="CE223" s="266"/>
      <c r="CF223" s="266"/>
      <c r="CG223" s="266"/>
      <c r="CH223" s="266"/>
      <c r="CI223" s="266"/>
      <c r="CJ223" s="266"/>
      <c r="CK223" s="266"/>
      <c r="CL223" s="266"/>
      <c r="CM223" s="266"/>
      <c r="CN223" s="266"/>
      <c r="CO223" s="266"/>
      <c r="CP223" s="266"/>
      <c r="CQ223" s="266"/>
      <c r="CR223" s="266"/>
      <c r="CS223" s="266"/>
      <c r="CT223" s="266"/>
      <c r="CU223" s="266"/>
      <c r="CV223" s="266"/>
      <c r="CW223" s="266"/>
      <c r="CX223" s="266"/>
      <c r="CY223" s="266"/>
      <c r="CZ223" s="266"/>
      <c r="DA223" s="266"/>
      <c r="DB223" s="266"/>
      <c r="DC223" s="266"/>
      <c r="DD223" s="266"/>
      <c r="DE223" s="266"/>
      <c r="DF223" s="266"/>
      <c r="DG223" s="266"/>
      <c r="DH223" s="266"/>
      <c r="DI223" s="266"/>
      <c r="DJ223" s="266"/>
      <c r="DK223" s="266"/>
      <c r="DL223" s="266"/>
      <c r="DM223" s="266"/>
      <c r="DN223" s="266"/>
      <c r="DO223" s="266"/>
      <c r="DP223" s="266"/>
      <c r="DQ223" s="266"/>
      <c r="DR223" s="266"/>
      <c r="DS223" s="266"/>
      <c r="DT223" s="266"/>
      <c r="DU223" s="266"/>
      <c r="DV223" s="266"/>
      <c r="DW223" s="266"/>
      <c r="DX223" s="266"/>
      <c r="DY223" s="266"/>
      <c r="DZ223" s="266"/>
      <c r="EA223" s="266"/>
      <c r="EB223" s="266"/>
      <c r="EC223" s="266"/>
      <c r="ED223" s="266"/>
      <c r="EE223" s="266"/>
      <c r="EF223" s="266"/>
      <c r="EG223" s="266"/>
      <c r="EH223" s="266"/>
      <c r="EI223" s="266"/>
      <c r="EJ223" s="266"/>
      <c r="EK223" s="266"/>
      <c r="EL223" s="266"/>
      <c r="EM223" s="266"/>
      <c r="EN223" s="266"/>
      <c r="EO223" s="266"/>
      <c r="EP223" s="266"/>
      <c r="EQ223" s="266"/>
      <c r="ER223" s="266"/>
    </row>
    <row r="224" spans="1:148" s="13" customFormat="1" ht="18.75" thickBot="1">
      <c r="A224" s="264"/>
      <c r="B224" s="264"/>
      <c r="C224" s="264"/>
      <c r="D224" s="264"/>
      <c r="E224" s="264"/>
      <c r="F224" s="264"/>
      <c r="G224" s="264"/>
      <c r="H224" s="264"/>
      <c r="I224" s="264"/>
      <c r="J224" s="264"/>
      <c r="K224" s="264"/>
      <c r="L224" s="264"/>
      <c r="M224" s="264"/>
      <c r="N224" s="264"/>
      <c r="O224" s="264"/>
      <c r="P224" s="264"/>
      <c r="Q224" s="264"/>
      <c r="R224" s="264"/>
      <c r="S224" s="264"/>
      <c r="T224" s="264"/>
      <c r="U224" s="264"/>
      <c r="V224" s="264"/>
      <c r="W224" s="511">
        <f>W222/W223</f>
        <v>0.34946330551982685</v>
      </c>
      <c r="X224" s="512" t="s">
        <v>462</v>
      </c>
      <c r="Y224" s="513" t="s">
        <v>463</v>
      </c>
      <c r="Z224" s="514"/>
      <c r="AA224" s="264"/>
      <c r="AB224" s="266"/>
      <c r="AC224" s="266"/>
      <c r="AD224" s="266"/>
      <c r="AE224" s="266"/>
      <c r="AF224" s="266"/>
      <c r="AG224" s="266"/>
      <c r="AH224" s="266"/>
      <c r="AI224" s="266"/>
      <c r="AJ224" s="266"/>
      <c r="AK224" s="266"/>
      <c r="AL224" s="266"/>
      <c r="AM224" s="266"/>
      <c r="AN224" s="266"/>
      <c r="AO224" s="266"/>
      <c r="AP224" s="266"/>
      <c r="AQ224" s="266"/>
      <c r="AR224" s="266"/>
      <c r="AS224" s="266"/>
      <c r="AT224" s="266"/>
      <c r="AU224" s="266"/>
      <c r="AV224" s="266"/>
      <c r="AW224" s="266"/>
      <c r="AX224" s="266"/>
      <c r="AY224" s="266"/>
      <c r="AZ224" s="266"/>
      <c r="BA224" s="266"/>
      <c r="BB224" s="266"/>
      <c r="BC224" s="266"/>
      <c r="BD224" s="266"/>
      <c r="BE224" s="266"/>
      <c r="BF224" s="266"/>
      <c r="BG224" s="266"/>
      <c r="BH224" s="266"/>
      <c r="BI224" s="266"/>
      <c r="BJ224" s="266"/>
      <c r="BK224" s="266"/>
      <c r="BL224" s="266"/>
      <c r="BM224" s="266"/>
      <c r="BN224" s="266"/>
      <c r="BO224" s="266"/>
      <c r="BP224" s="266"/>
      <c r="BQ224" s="266"/>
      <c r="BR224" s="266"/>
      <c r="BS224" s="266"/>
      <c r="BT224" s="266"/>
      <c r="BU224" s="266"/>
      <c r="BV224" s="266"/>
      <c r="BW224" s="266"/>
      <c r="BX224" s="266"/>
      <c r="BY224" s="266"/>
      <c r="BZ224" s="266"/>
      <c r="CA224" s="266"/>
      <c r="CB224" s="266"/>
      <c r="CC224" s="266"/>
      <c r="CD224" s="266"/>
      <c r="CE224" s="266"/>
      <c r="CF224" s="266"/>
      <c r="CG224" s="266"/>
      <c r="CH224" s="266"/>
      <c r="CI224" s="266"/>
      <c r="CJ224" s="266"/>
      <c r="CK224" s="266"/>
      <c r="CL224" s="266"/>
      <c r="CM224" s="266"/>
      <c r="CN224" s="266"/>
      <c r="CO224" s="266"/>
      <c r="CP224" s="266"/>
      <c r="CQ224" s="266"/>
      <c r="CR224" s="266"/>
      <c r="CS224" s="266"/>
      <c r="CT224" s="266"/>
      <c r="CU224" s="266"/>
      <c r="CV224" s="266"/>
      <c r="CW224" s="266"/>
      <c r="CX224" s="266"/>
      <c r="CY224" s="266"/>
      <c r="CZ224" s="266"/>
      <c r="DA224" s="266"/>
      <c r="DB224" s="266"/>
      <c r="DC224" s="266"/>
      <c r="DD224" s="266"/>
      <c r="DE224" s="266"/>
      <c r="DF224" s="266"/>
      <c r="DG224" s="266"/>
      <c r="DH224" s="266"/>
      <c r="DI224" s="266"/>
      <c r="DJ224" s="266"/>
      <c r="DK224" s="266"/>
      <c r="DL224" s="266"/>
      <c r="DM224" s="266"/>
      <c r="DN224" s="266"/>
      <c r="DO224" s="266"/>
      <c r="DP224" s="266"/>
      <c r="DQ224" s="266"/>
      <c r="DR224" s="266"/>
      <c r="DS224" s="266"/>
      <c r="DT224" s="266"/>
      <c r="DU224" s="266"/>
      <c r="DV224" s="266"/>
      <c r="DW224" s="266"/>
      <c r="DX224" s="266"/>
      <c r="DY224" s="266"/>
      <c r="DZ224" s="266"/>
      <c r="EA224" s="266"/>
      <c r="EB224" s="266"/>
      <c r="EC224" s="266"/>
      <c r="ED224" s="266"/>
      <c r="EE224" s="266"/>
      <c r="EF224" s="266"/>
      <c r="EG224" s="266"/>
      <c r="EH224" s="266"/>
      <c r="EI224" s="266"/>
      <c r="EJ224" s="266"/>
      <c r="EK224" s="266"/>
      <c r="EL224" s="266"/>
      <c r="EM224" s="266"/>
      <c r="EN224" s="266"/>
      <c r="EO224" s="266"/>
      <c r="EP224" s="266"/>
      <c r="EQ224" s="266"/>
      <c r="ER224" s="266"/>
    </row>
    <row r="225" spans="1:148" s="13" customFormat="1" ht="15.75">
      <c r="A225" s="264"/>
      <c r="B225" s="264"/>
      <c r="C225" s="264"/>
      <c r="D225" s="264"/>
      <c r="E225" s="264"/>
      <c r="F225" s="264"/>
      <c r="G225" s="264"/>
      <c r="H225" s="264"/>
      <c r="I225" s="264"/>
      <c r="J225" s="264"/>
      <c r="K225" s="264"/>
      <c r="L225" s="264"/>
      <c r="M225" s="264"/>
      <c r="N225" s="264"/>
      <c r="O225" s="264"/>
      <c r="P225" s="264"/>
      <c r="Q225" s="264"/>
      <c r="R225" s="264"/>
      <c r="S225" s="264"/>
      <c r="T225" s="264"/>
      <c r="U225" s="264"/>
      <c r="V225" s="264"/>
      <c r="W225" s="264"/>
      <c r="X225" s="582"/>
      <c r="Y225" s="266"/>
      <c r="Z225" s="266"/>
      <c r="AA225" s="266"/>
      <c r="AB225" s="266"/>
      <c r="AC225" s="266"/>
      <c r="AD225" s="266"/>
      <c r="AE225" s="266"/>
      <c r="AF225" s="266"/>
      <c r="AG225" s="266"/>
      <c r="AH225" s="266"/>
      <c r="AI225" s="266"/>
      <c r="AJ225" s="266"/>
      <c r="AK225" s="266"/>
      <c r="AL225" s="266"/>
      <c r="AM225" s="266"/>
      <c r="AN225" s="266"/>
      <c r="AO225" s="266"/>
      <c r="AP225" s="266"/>
      <c r="AQ225" s="266"/>
      <c r="AR225" s="266"/>
      <c r="AS225" s="266"/>
      <c r="AT225" s="266"/>
      <c r="AU225" s="266"/>
      <c r="AV225" s="266"/>
      <c r="AW225" s="266"/>
      <c r="AX225" s="266"/>
      <c r="AY225" s="266"/>
      <c r="AZ225" s="266"/>
      <c r="BA225" s="266"/>
      <c r="BB225" s="266"/>
      <c r="BC225" s="266"/>
      <c r="BD225" s="266"/>
      <c r="BE225" s="266"/>
      <c r="BF225" s="266"/>
      <c r="BG225" s="266"/>
      <c r="BH225" s="266"/>
      <c r="BI225" s="266"/>
      <c r="BJ225" s="266"/>
      <c r="BK225" s="266"/>
      <c r="BL225" s="266"/>
      <c r="BM225" s="266"/>
      <c r="BN225" s="266"/>
      <c r="BO225" s="266"/>
      <c r="BP225" s="266"/>
      <c r="BQ225" s="266"/>
      <c r="BR225" s="266"/>
      <c r="BS225" s="266"/>
      <c r="BT225" s="266"/>
      <c r="BU225" s="266"/>
      <c r="BV225" s="266"/>
      <c r="BW225" s="266"/>
      <c r="BX225" s="266"/>
      <c r="BY225" s="266"/>
      <c r="BZ225" s="266"/>
      <c r="CA225" s="266"/>
      <c r="CB225" s="266"/>
      <c r="CC225" s="266"/>
      <c r="CD225" s="266"/>
      <c r="CE225" s="266"/>
      <c r="CF225" s="266"/>
      <c r="CG225" s="266"/>
      <c r="CH225" s="266"/>
      <c r="CI225" s="266"/>
      <c r="CJ225" s="266"/>
      <c r="CK225" s="266"/>
      <c r="CL225" s="266"/>
      <c r="CM225" s="266"/>
      <c r="CN225" s="266"/>
      <c r="CO225" s="266"/>
      <c r="CP225" s="266"/>
      <c r="CQ225" s="266"/>
      <c r="CR225" s="266"/>
      <c r="CS225" s="266"/>
      <c r="CT225" s="266"/>
      <c r="CU225" s="266"/>
      <c r="CV225" s="266"/>
      <c r="CW225" s="266"/>
      <c r="CX225" s="266"/>
      <c r="CY225" s="266"/>
      <c r="CZ225" s="266"/>
      <c r="DA225" s="266"/>
      <c r="DB225" s="266"/>
      <c r="DC225" s="266"/>
      <c r="DD225" s="266"/>
      <c r="DE225" s="266"/>
      <c r="DF225" s="266"/>
      <c r="DG225" s="266"/>
      <c r="DH225" s="266"/>
      <c r="DI225" s="266"/>
      <c r="DJ225" s="266"/>
      <c r="DK225" s="266"/>
      <c r="DL225" s="266"/>
      <c r="DM225" s="266"/>
      <c r="DN225" s="266"/>
      <c r="DO225" s="266"/>
      <c r="DP225" s="266"/>
      <c r="DQ225" s="266"/>
      <c r="DR225" s="266"/>
      <c r="DS225" s="266"/>
      <c r="DT225" s="266"/>
      <c r="DU225" s="266"/>
      <c r="DV225" s="266"/>
      <c r="DW225" s="266"/>
      <c r="DX225" s="266"/>
      <c r="DY225" s="266"/>
      <c r="DZ225" s="266"/>
      <c r="EA225" s="266"/>
      <c r="EB225" s="266"/>
      <c r="EC225" s="266"/>
      <c r="ED225" s="266"/>
      <c r="EE225" s="266"/>
      <c r="EF225" s="266"/>
      <c r="EG225" s="266"/>
      <c r="EH225" s="266"/>
      <c r="EI225" s="266"/>
      <c r="EJ225" s="266"/>
      <c r="EK225" s="266"/>
      <c r="EL225" s="266"/>
      <c r="EM225" s="266"/>
      <c r="EN225" s="266"/>
      <c r="EO225" s="266"/>
      <c r="EP225" s="266"/>
      <c r="EQ225" s="266"/>
      <c r="ER225" s="266"/>
    </row>
    <row r="226" spans="1:148" s="13" customFormat="1" ht="15.75">
      <c r="A226" s="264"/>
      <c r="B226" s="264"/>
      <c r="C226" s="264"/>
      <c r="D226" s="264"/>
      <c r="E226" s="264"/>
      <c r="F226" s="264"/>
      <c r="G226" s="264"/>
      <c r="H226" s="264"/>
      <c r="I226" s="264"/>
      <c r="J226" s="264"/>
      <c r="K226" s="264"/>
      <c r="L226" s="264"/>
      <c r="M226" s="264"/>
      <c r="N226" s="264"/>
      <c r="O226" s="264"/>
      <c r="P226" s="264"/>
      <c r="Q226" s="264"/>
      <c r="R226" s="264"/>
      <c r="S226" s="264"/>
      <c r="T226" s="264"/>
      <c r="U226" s="264"/>
      <c r="V226" s="264"/>
      <c r="W226" s="264"/>
      <c r="X226" s="582"/>
      <c r="Y226" s="266"/>
      <c r="Z226" s="266"/>
      <c r="AA226" s="266"/>
      <c r="AB226" s="266"/>
      <c r="AC226" s="266"/>
      <c r="AD226" s="266"/>
      <c r="AE226" s="266"/>
      <c r="AF226" s="266"/>
      <c r="AG226" s="266"/>
      <c r="AH226" s="266"/>
      <c r="AI226" s="266"/>
      <c r="AJ226" s="266"/>
      <c r="AK226" s="266"/>
      <c r="AL226" s="266"/>
      <c r="AM226" s="266"/>
      <c r="AN226" s="266"/>
      <c r="AO226" s="266"/>
      <c r="AP226" s="266"/>
      <c r="AQ226" s="266"/>
      <c r="AR226" s="266"/>
      <c r="AS226" s="266"/>
      <c r="AT226" s="266"/>
      <c r="AU226" s="266"/>
      <c r="AV226" s="266"/>
      <c r="AW226" s="266"/>
      <c r="AX226" s="266"/>
      <c r="AY226" s="266"/>
      <c r="AZ226" s="266"/>
      <c r="BA226" s="266"/>
      <c r="BB226" s="266"/>
      <c r="BC226" s="266"/>
      <c r="BD226" s="266"/>
      <c r="BE226" s="266"/>
      <c r="BF226" s="266"/>
      <c r="BG226" s="266"/>
      <c r="BH226" s="266"/>
      <c r="BI226" s="266"/>
      <c r="BJ226" s="266"/>
      <c r="BK226" s="266"/>
      <c r="BL226" s="266"/>
      <c r="BM226" s="266"/>
      <c r="BN226" s="266"/>
      <c r="BO226" s="266"/>
      <c r="BP226" s="266"/>
      <c r="BQ226" s="266"/>
      <c r="BR226" s="266"/>
      <c r="BS226" s="266"/>
      <c r="BT226" s="266"/>
      <c r="BU226" s="266"/>
      <c r="BV226" s="266"/>
      <c r="BW226" s="266"/>
      <c r="BX226" s="266"/>
      <c r="BY226" s="266"/>
      <c r="BZ226" s="266"/>
      <c r="CA226" s="266"/>
      <c r="CB226" s="266"/>
      <c r="CC226" s="266"/>
      <c r="CD226" s="266"/>
      <c r="CE226" s="266"/>
      <c r="CF226" s="266"/>
      <c r="CG226" s="266"/>
      <c r="CH226" s="266"/>
      <c r="CI226" s="266"/>
      <c r="CJ226" s="266"/>
      <c r="CK226" s="266"/>
      <c r="CL226" s="266"/>
      <c r="CM226" s="266"/>
      <c r="CN226" s="266"/>
      <c r="CO226" s="266"/>
      <c r="CP226" s="266"/>
      <c r="CQ226" s="266"/>
      <c r="CR226" s="266"/>
      <c r="CS226" s="266"/>
      <c r="CT226" s="266"/>
      <c r="CU226" s="266"/>
      <c r="CV226" s="266"/>
      <c r="CW226" s="266"/>
      <c r="CX226" s="266"/>
      <c r="CY226" s="266"/>
      <c r="CZ226" s="266"/>
      <c r="DA226" s="266"/>
      <c r="DB226" s="266"/>
      <c r="DC226" s="266"/>
      <c r="DD226" s="266"/>
      <c r="DE226" s="266"/>
      <c r="DF226" s="266"/>
      <c r="DG226" s="266"/>
      <c r="DH226" s="266"/>
      <c r="DI226" s="266"/>
      <c r="DJ226" s="266"/>
      <c r="DK226" s="266"/>
      <c r="DL226" s="266"/>
      <c r="DM226" s="266"/>
      <c r="DN226" s="266"/>
      <c r="DO226" s="266"/>
      <c r="DP226" s="266"/>
      <c r="DQ226" s="266"/>
      <c r="DR226" s="266"/>
      <c r="DS226" s="266"/>
      <c r="DT226" s="266"/>
      <c r="DU226" s="266"/>
      <c r="DV226" s="266"/>
      <c r="DW226" s="266"/>
      <c r="DX226" s="266"/>
      <c r="DY226" s="266"/>
      <c r="DZ226" s="266"/>
      <c r="EA226" s="266"/>
      <c r="EB226" s="266"/>
      <c r="EC226" s="266"/>
      <c r="ED226" s="266"/>
      <c r="EE226" s="266"/>
      <c r="EF226" s="266"/>
      <c r="EG226" s="266"/>
      <c r="EH226" s="266"/>
      <c r="EI226" s="266"/>
      <c r="EJ226" s="266"/>
      <c r="EK226" s="266"/>
      <c r="EL226" s="266"/>
      <c r="EM226" s="266"/>
      <c r="EN226" s="266"/>
      <c r="EO226" s="266"/>
      <c r="EP226" s="266"/>
      <c r="EQ226" s="266"/>
      <c r="ER226" s="266"/>
    </row>
    <row r="227" spans="1:148" ht="20.25">
      <c r="A227" s="579"/>
      <c r="B227" s="580" t="s">
        <v>468</v>
      </c>
      <c r="C227" s="579"/>
      <c r="D227" s="579"/>
      <c r="E227" s="581" t="s">
        <v>390</v>
      </c>
      <c r="F227" s="581"/>
      <c r="G227" s="579"/>
      <c r="H227" s="579"/>
      <c r="I227" s="579"/>
      <c r="J227" s="579"/>
      <c r="K227" s="579"/>
      <c r="L227" s="579"/>
      <c r="M227" s="579"/>
      <c r="N227" s="579"/>
      <c r="O227" s="579"/>
      <c r="P227" s="579"/>
      <c r="Q227" s="579"/>
      <c r="R227" s="579"/>
      <c r="S227" s="579"/>
      <c r="T227" s="579"/>
      <c r="U227" s="579"/>
      <c r="V227" s="579"/>
      <c r="W227" s="579"/>
      <c r="X227" s="264"/>
      <c r="Y227" s="264"/>
      <c r="Z227" s="264"/>
      <c r="AA227" s="264"/>
      <c r="AB227" s="264"/>
      <c r="AC227" s="264"/>
      <c r="AD227" s="264"/>
      <c r="AE227" s="264"/>
      <c r="AF227" s="264"/>
      <c r="AG227" s="264"/>
      <c r="AH227" s="264"/>
      <c r="AI227" s="264"/>
      <c r="AJ227" s="264"/>
      <c r="AK227" s="264"/>
      <c r="AL227" s="264"/>
      <c r="AM227" s="264"/>
      <c r="AN227" s="264"/>
      <c r="AO227" s="264"/>
      <c r="AP227" s="264"/>
      <c r="AQ227" s="264"/>
      <c r="AR227" s="264"/>
      <c r="AS227" s="264"/>
      <c r="AT227" s="264"/>
      <c r="AU227" s="264"/>
      <c r="AV227" s="264"/>
      <c r="AW227" s="264"/>
      <c r="AX227" s="264"/>
      <c r="AY227" s="264"/>
      <c r="AZ227" s="264"/>
      <c r="BA227" s="264"/>
      <c r="BB227" s="264"/>
      <c r="BC227" s="264"/>
      <c r="BD227" s="264"/>
      <c r="BE227" s="264"/>
      <c r="BF227" s="264"/>
      <c r="BG227" s="264"/>
      <c r="BH227" s="264"/>
      <c r="BI227" s="264"/>
      <c r="BJ227" s="264"/>
      <c r="BK227" s="264"/>
      <c r="BL227" s="264"/>
      <c r="BM227" s="264"/>
      <c r="BN227" s="264"/>
      <c r="BO227" s="264"/>
      <c r="BP227" s="264"/>
      <c r="BQ227" s="264"/>
      <c r="BR227" s="264"/>
      <c r="BS227" s="264"/>
      <c r="BT227" s="264"/>
      <c r="BU227" s="264"/>
      <c r="BV227" s="264"/>
      <c r="BW227" s="264"/>
      <c r="BX227" s="264"/>
      <c r="BY227" s="264"/>
      <c r="BZ227" s="264"/>
      <c r="CA227" s="264"/>
      <c r="CB227" s="264"/>
      <c r="CC227" s="264"/>
      <c r="CD227" s="264"/>
      <c r="CE227" s="264"/>
      <c r="CF227" s="264"/>
      <c r="CG227" s="264"/>
      <c r="CH227" s="264"/>
      <c r="CI227" s="264"/>
      <c r="CJ227" s="264"/>
      <c r="CK227" s="264"/>
      <c r="CL227" s="264"/>
      <c r="CM227" s="264"/>
      <c r="CN227" s="264"/>
      <c r="CO227" s="264"/>
      <c r="CP227" s="264"/>
      <c r="CQ227" s="264"/>
      <c r="CR227" s="264"/>
      <c r="CS227" s="264"/>
      <c r="CT227" s="264"/>
      <c r="CU227" s="264"/>
      <c r="CV227" s="264"/>
      <c r="CW227" s="264"/>
      <c r="CX227" s="264"/>
      <c r="CY227" s="264"/>
      <c r="CZ227" s="264"/>
      <c r="DA227" s="264"/>
      <c r="DB227" s="264"/>
      <c r="DC227" s="264"/>
      <c r="DD227" s="264"/>
      <c r="DE227" s="264"/>
      <c r="DF227" s="264"/>
      <c r="DG227" s="264"/>
      <c r="DH227" s="264"/>
      <c r="DI227" s="264"/>
      <c r="DJ227" s="264"/>
      <c r="DK227" s="264"/>
      <c r="DL227" s="264"/>
      <c r="DM227" s="264"/>
      <c r="DN227" s="264"/>
      <c r="DO227" s="264"/>
      <c r="DP227" s="264"/>
      <c r="DQ227" s="264"/>
      <c r="DR227" s="264"/>
      <c r="DS227" s="264"/>
      <c r="DT227" s="264"/>
      <c r="DU227" s="264"/>
      <c r="DV227" s="264"/>
      <c r="DW227" s="264"/>
      <c r="DX227" s="264"/>
      <c r="DY227" s="264"/>
      <c r="DZ227" s="264"/>
      <c r="EA227" s="264"/>
      <c r="EB227" s="264"/>
      <c r="EC227" s="264"/>
      <c r="ED227" s="264"/>
      <c r="EE227" s="264"/>
      <c r="EF227" s="264"/>
      <c r="EG227" s="264"/>
      <c r="EH227" s="264"/>
      <c r="EI227" s="264"/>
      <c r="EJ227" s="264"/>
      <c r="EK227" s="264"/>
      <c r="EL227" s="264"/>
      <c r="EM227" s="264"/>
      <c r="EN227" s="264"/>
      <c r="EO227" s="264"/>
      <c r="EP227" s="264"/>
      <c r="EQ227" s="264"/>
      <c r="ER227" s="264"/>
    </row>
    <row r="228" spans="1:148" ht="15.75">
      <c r="A228" s="1498" t="s">
        <v>118</v>
      </c>
      <c r="B228" s="1493">
        <v>43464</v>
      </c>
      <c r="C228" s="1498" t="s">
        <v>208</v>
      </c>
      <c r="D228" s="924"/>
      <c r="E228" s="1494">
        <v>10.193679918450561</v>
      </c>
      <c r="F228" s="1495">
        <v>0</v>
      </c>
      <c r="G228" s="1495">
        <v>0</v>
      </c>
      <c r="H228" s="1495">
        <v>0</v>
      </c>
      <c r="I228" s="1495">
        <v>0</v>
      </c>
      <c r="J228" s="1495">
        <v>0</v>
      </c>
      <c r="K228" s="1495">
        <v>0</v>
      </c>
      <c r="L228" s="1495">
        <v>285.42303771661574</v>
      </c>
      <c r="M228" s="1495">
        <v>0</v>
      </c>
      <c r="N228" s="1495">
        <v>0</v>
      </c>
      <c r="O228" s="1495">
        <v>0</v>
      </c>
      <c r="P228" s="1495">
        <v>20.387359836901123</v>
      </c>
      <c r="Q228" s="1499">
        <v>0</v>
      </c>
      <c r="R228" s="1499">
        <v>0</v>
      </c>
      <c r="S228" s="1499">
        <v>0</v>
      </c>
      <c r="T228" s="1499">
        <v>0</v>
      </c>
      <c r="U228" s="1492">
        <f t="shared" ref="U228:U245" si="42">SUM(E228:T228)</f>
        <v>316.00407747196743</v>
      </c>
      <c r="V228" s="470">
        <v>1</v>
      </c>
      <c r="Y228" s="264"/>
      <c r="Z228" s="264"/>
      <c r="AA228" s="264"/>
      <c r="AB228" s="264"/>
      <c r="AC228" s="264"/>
      <c r="AD228" s="264"/>
      <c r="AE228" s="264"/>
      <c r="AF228" s="264"/>
      <c r="AG228" s="264"/>
      <c r="AH228" s="264"/>
      <c r="AI228" s="264"/>
      <c r="AJ228" s="264"/>
      <c r="AK228" s="264"/>
      <c r="AL228" s="264"/>
      <c r="AM228" s="264"/>
      <c r="AN228" s="264"/>
      <c r="AO228" s="264"/>
      <c r="AP228" s="264"/>
      <c r="AQ228" s="264"/>
      <c r="AR228" s="264"/>
      <c r="AS228" s="264"/>
      <c r="AT228" s="264"/>
      <c r="AU228" s="264"/>
      <c r="AV228" s="264"/>
      <c r="AW228" s="264"/>
      <c r="AX228" s="264"/>
      <c r="AY228" s="264"/>
      <c r="AZ228" s="264"/>
      <c r="BA228" s="264"/>
      <c r="BB228" s="264"/>
      <c r="BC228" s="264"/>
      <c r="BD228" s="264"/>
      <c r="BE228" s="264"/>
      <c r="BF228" s="264"/>
      <c r="BG228" s="264"/>
      <c r="BH228" s="264"/>
      <c r="BI228" s="264"/>
      <c r="BJ228" s="264"/>
      <c r="BK228" s="264"/>
      <c r="BL228" s="264"/>
      <c r="BM228" s="264"/>
      <c r="BN228" s="264"/>
      <c r="BO228" s="264"/>
      <c r="BP228" s="264"/>
      <c r="BQ228" s="264"/>
      <c r="BR228" s="264"/>
      <c r="BS228" s="264"/>
      <c r="BT228" s="264"/>
      <c r="BU228" s="264"/>
      <c r="BV228" s="264"/>
      <c r="BW228" s="264"/>
      <c r="BX228" s="264"/>
      <c r="BY228" s="264"/>
      <c r="BZ228" s="264"/>
      <c r="CA228" s="264"/>
      <c r="CB228" s="264"/>
      <c r="CC228" s="264"/>
      <c r="CD228" s="264"/>
      <c r="CE228" s="264"/>
      <c r="CF228" s="264"/>
      <c r="CG228" s="264"/>
      <c r="CH228" s="264"/>
      <c r="CI228" s="264"/>
      <c r="CJ228" s="264"/>
      <c r="CK228" s="264"/>
      <c r="CL228" s="264"/>
      <c r="CM228" s="264"/>
      <c r="CN228" s="264"/>
      <c r="CO228" s="264"/>
      <c r="CP228" s="264"/>
      <c r="CQ228" s="264"/>
      <c r="CR228" s="264"/>
      <c r="CS228" s="264"/>
      <c r="CT228" s="264"/>
      <c r="CU228" s="264"/>
      <c r="CV228" s="264"/>
      <c r="CW228" s="264"/>
      <c r="CX228" s="264"/>
      <c r="CY228" s="264"/>
      <c r="CZ228" s="264"/>
      <c r="DA228" s="264"/>
      <c r="DB228" s="264"/>
      <c r="DC228" s="264"/>
      <c r="DD228" s="264"/>
      <c r="DE228" s="264"/>
      <c r="DF228" s="264"/>
      <c r="DG228" s="264"/>
      <c r="DH228" s="264"/>
      <c r="DI228" s="264"/>
      <c r="DJ228" s="264"/>
      <c r="DK228" s="264"/>
      <c r="DL228" s="264"/>
      <c r="DM228" s="264"/>
      <c r="DN228" s="264"/>
      <c r="DO228" s="264"/>
      <c r="DP228" s="264"/>
      <c r="DQ228" s="264"/>
      <c r="DR228" s="264"/>
      <c r="DS228" s="264"/>
      <c r="DT228" s="264"/>
      <c r="DU228" s="264"/>
      <c r="DV228" s="264"/>
      <c r="DW228" s="264"/>
      <c r="DX228" s="264"/>
      <c r="DY228" s="264"/>
      <c r="DZ228" s="264"/>
      <c r="EA228" s="264"/>
      <c r="EB228" s="264"/>
      <c r="EC228" s="264"/>
      <c r="ED228" s="264"/>
      <c r="EE228" s="264"/>
      <c r="EF228" s="264"/>
      <c r="EG228" s="264"/>
      <c r="EH228" s="264"/>
      <c r="EI228" s="264"/>
      <c r="EJ228" s="264"/>
      <c r="EK228" s="264"/>
      <c r="EL228" s="264"/>
      <c r="EM228" s="264"/>
      <c r="EN228" s="264"/>
      <c r="EO228" s="264"/>
      <c r="EP228" s="264"/>
      <c r="EQ228" s="264"/>
      <c r="ER228" s="264"/>
    </row>
    <row r="229" spans="1:148" ht="15.75">
      <c r="A229" s="558" t="s">
        <v>89</v>
      </c>
      <c r="B229" s="559">
        <v>43178</v>
      </c>
      <c r="C229" s="558" t="s">
        <v>77</v>
      </c>
      <c r="D229" s="924"/>
      <c r="E229" s="1494">
        <v>336.39143730886855</v>
      </c>
      <c r="F229" s="1495">
        <v>30.581039755351682</v>
      </c>
      <c r="G229" s="1495">
        <v>0</v>
      </c>
      <c r="H229" s="1495">
        <v>71.355759429153935</v>
      </c>
      <c r="I229" s="1495">
        <v>0</v>
      </c>
      <c r="J229" s="1495">
        <v>0</v>
      </c>
      <c r="K229" s="1495">
        <v>0</v>
      </c>
      <c r="L229" s="1495">
        <v>0</v>
      </c>
      <c r="M229" s="1495">
        <v>0</v>
      </c>
      <c r="N229" s="1495">
        <v>0</v>
      </c>
      <c r="O229" s="1495">
        <v>0</v>
      </c>
      <c r="P229" s="1495">
        <v>0</v>
      </c>
      <c r="Q229" s="921">
        <v>0</v>
      </c>
      <c r="R229" s="921">
        <v>0</v>
      </c>
      <c r="S229" s="921">
        <v>0</v>
      </c>
      <c r="T229" s="921">
        <v>0</v>
      </c>
      <c r="U229" s="1492">
        <f t="shared" si="42"/>
        <v>438.32823649337416</v>
      </c>
      <c r="V229" s="470">
        <f t="shared" ref="V229:V245" si="43">V228+1</f>
        <v>2</v>
      </c>
      <c r="Y229" s="264"/>
      <c r="Z229" s="264"/>
      <c r="AA229" s="264"/>
      <c r="AB229" s="264"/>
      <c r="AC229" s="264"/>
      <c r="AD229" s="264"/>
      <c r="AE229" s="264"/>
      <c r="AF229" s="264"/>
      <c r="AG229" s="264"/>
      <c r="AH229" s="264"/>
      <c r="AI229" s="264"/>
      <c r="AJ229" s="264"/>
      <c r="AK229" s="264"/>
      <c r="AL229" s="264"/>
      <c r="AM229" s="264"/>
      <c r="AN229" s="264"/>
      <c r="AO229" s="264"/>
      <c r="AP229" s="264"/>
      <c r="AQ229" s="264"/>
      <c r="AR229" s="264"/>
      <c r="AS229" s="264"/>
      <c r="AT229" s="264"/>
      <c r="AU229" s="264"/>
      <c r="AV229" s="264"/>
      <c r="AW229" s="264"/>
      <c r="AX229" s="264"/>
      <c r="AY229" s="264"/>
      <c r="AZ229" s="264"/>
      <c r="BA229" s="264"/>
      <c r="BB229" s="264"/>
      <c r="BC229" s="264"/>
      <c r="BD229" s="264"/>
      <c r="BE229" s="264"/>
      <c r="BF229" s="264"/>
      <c r="BG229" s="264"/>
      <c r="BH229" s="264"/>
      <c r="BI229" s="264"/>
      <c r="BJ229" s="264"/>
      <c r="BK229" s="264"/>
      <c r="BL229" s="264"/>
      <c r="BM229" s="264"/>
      <c r="BN229" s="264"/>
      <c r="BO229" s="264"/>
      <c r="BP229" s="264"/>
      <c r="BQ229" s="264"/>
      <c r="BR229" s="264"/>
      <c r="BS229" s="264"/>
      <c r="BT229" s="264"/>
      <c r="BU229" s="264"/>
      <c r="BV229" s="264"/>
      <c r="BW229" s="264"/>
      <c r="BX229" s="264"/>
      <c r="BY229" s="264"/>
      <c r="BZ229" s="264"/>
      <c r="CA229" s="264"/>
      <c r="CB229" s="264"/>
      <c r="CC229" s="264"/>
      <c r="CD229" s="264"/>
      <c r="CE229" s="264"/>
      <c r="CF229" s="264"/>
      <c r="CG229" s="264"/>
      <c r="CH229" s="264"/>
      <c r="CI229" s="264"/>
      <c r="CJ229" s="264"/>
      <c r="CK229" s="264"/>
      <c r="CL229" s="264"/>
      <c r="CM229" s="264"/>
      <c r="CN229" s="264"/>
      <c r="CO229" s="264"/>
      <c r="CP229" s="264"/>
      <c r="CQ229" s="264"/>
      <c r="CR229" s="264"/>
      <c r="CS229" s="264"/>
      <c r="CT229" s="264"/>
      <c r="CU229" s="264"/>
      <c r="CV229" s="264"/>
      <c r="CW229" s="264"/>
      <c r="CX229" s="264"/>
      <c r="CY229" s="264"/>
      <c r="CZ229" s="264"/>
      <c r="DA229" s="264"/>
      <c r="DB229" s="264"/>
      <c r="DC229" s="264"/>
      <c r="DD229" s="264"/>
      <c r="DE229" s="264"/>
      <c r="DF229" s="264"/>
      <c r="DG229" s="264"/>
      <c r="DH229" s="264"/>
      <c r="DI229" s="264"/>
      <c r="DJ229" s="264"/>
      <c r="DK229" s="264"/>
      <c r="DL229" s="264"/>
      <c r="DM229" s="264"/>
      <c r="DN229" s="264"/>
      <c r="DO229" s="264"/>
      <c r="DP229" s="264"/>
      <c r="DQ229" s="264"/>
      <c r="DR229" s="264"/>
      <c r="DS229" s="264"/>
      <c r="DT229" s="264"/>
      <c r="DU229" s="264"/>
      <c r="DV229" s="264"/>
      <c r="DW229" s="264"/>
      <c r="DX229" s="264"/>
      <c r="DY229" s="264"/>
      <c r="DZ229" s="264"/>
      <c r="EA229" s="264"/>
      <c r="EB229" s="264"/>
      <c r="EC229" s="264"/>
      <c r="ED229" s="264"/>
      <c r="EE229" s="264"/>
      <c r="EF229" s="264"/>
      <c r="EG229" s="264"/>
      <c r="EH229" s="264"/>
      <c r="EI229" s="264"/>
      <c r="EJ229" s="264"/>
      <c r="EK229" s="264"/>
      <c r="EL229" s="264"/>
      <c r="EM229" s="264"/>
      <c r="EN229" s="264"/>
      <c r="EO229" s="264"/>
      <c r="EP229" s="264"/>
      <c r="EQ229" s="264"/>
      <c r="ER229" s="264"/>
    </row>
    <row r="230" spans="1:148" ht="15.75">
      <c r="A230" s="558" t="s">
        <v>89</v>
      </c>
      <c r="B230" s="1493">
        <v>43217</v>
      </c>
      <c r="C230" s="558" t="s">
        <v>77</v>
      </c>
      <c r="D230" s="924"/>
      <c r="E230" s="1494">
        <v>183.48623853211009</v>
      </c>
      <c r="F230" s="1495">
        <v>10.193679918450561</v>
      </c>
      <c r="G230" s="1495">
        <v>0</v>
      </c>
      <c r="H230" s="1495">
        <v>10.193679918450561</v>
      </c>
      <c r="I230" s="1495">
        <v>0</v>
      </c>
      <c r="J230" s="1495">
        <v>0</v>
      </c>
      <c r="K230" s="1495">
        <v>20.387359836901123</v>
      </c>
      <c r="L230" s="1495">
        <v>0</v>
      </c>
      <c r="M230" s="1495">
        <v>0</v>
      </c>
      <c r="N230" s="1495">
        <v>0</v>
      </c>
      <c r="O230" s="1495">
        <v>0</v>
      </c>
      <c r="P230" s="1495">
        <v>0</v>
      </c>
      <c r="Q230" s="921">
        <v>0</v>
      </c>
      <c r="R230" s="921">
        <v>0</v>
      </c>
      <c r="S230" s="921">
        <v>0</v>
      </c>
      <c r="T230" s="921">
        <v>0</v>
      </c>
      <c r="U230" s="1492">
        <f t="shared" si="42"/>
        <v>224.26095820591232</v>
      </c>
      <c r="V230" s="470">
        <f t="shared" si="43"/>
        <v>3</v>
      </c>
      <c r="Y230" s="264"/>
      <c r="Z230" s="264"/>
      <c r="AA230" s="264"/>
      <c r="AB230" s="264"/>
      <c r="AC230" s="264"/>
      <c r="AD230" s="264"/>
      <c r="AE230" s="264"/>
      <c r="AF230" s="264"/>
      <c r="AG230" s="264"/>
      <c r="AH230" s="264"/>
      <c r="AI230" s="264"/>
      <c r="AJ230" s="264"/>
      <c r="AK230" s="264"/>
      <c r="AL230" s="264"/>
      <c r="AM230" s="264"/>
      <c r="AN230" s="264"/>
      <c r="AO230" s="264"/>
      <c r="AP230" s="264"/>
      <c r="AQ230" s="264"/>
      <c r="AR230" s="264"/>
      <c r="AS230" s="264"/>
      <c r="AT230" s="264"/>
      <c r="AU230" s="264"/>
      <c r="AV230" s="264"/>
      <c r="AW230" s="264"/>
      <c r="AX230" s="264"/>
      <c r="AY230" s="264"/>
      <c r="AZ230" s="264"/>
      <c r="BA230" s="264"/>
      <c r="BB230" s="264"/>
      <c r="BC230" s="264"/>
      <c r="BD230" s="264"/>
      <c r="BE230" s="264"/>
      <c r="BF230" s="264"/>
      <c r="BG230" s="264"/>
      <c r="BH230" s="264"/>
      <c r="BI230" s="264"/>
      <c r="BJ230" s="264"/>
      <c r="BK230" s="264"/>
      <c r="BL230" s="264"/>
      <c r="BM230" s="264"/>
      <c r="BN230" s="264"/>
      <c r="BO230" s="264"/>
      <c r="BP230" s="264"/>
      <c r="BQ230" s="264"/>
      <c r="BR230" s="264"/>
      <c r="BS230" s="264"/>
      <c r="BT230" s="264"/>
      <c r="BU230" s="264"/>
      <c r="BV230" s="264"/>
      <c r="BW230" s="264"/>
      <c r="BX230" s="264"/>
      <c r="BY230" s="264"/>
      <c r="BZ230" s="264"/>
      <c r="CA230" s="264"/>
      <c r="CB230" s="264"/>
      <c r="CC230" s="264"/>
      <c r="CD230" s="264"/>
      <c r="CE230" s="264"/>
      <c r="CF230" s="264"/>
      <c r="CG230" s="264"/>
      <c r="CH230" s="264"/>
      <c r="CI230" s="264"/>
      <c r="CJ230" s="264"/>
      <c r="CK230" s="264"/>
      <c r="CL230" s="264"/>
      <c r="CM230" s="264"/>
      <c r="CN230" s="264"/>
      <c r="CO230" s="264"/>
      <c r="CP230" s="264"/>
      <c r="CQ230" s="264"/>
      <c r="CR230" s="264"/>
      <c r="CS230" s="264"/>
      <c r="CT230" s="264"/>
      <c r="CU230" s="264"/>
      <c r="CV230" s="264"/>
      <c r="CW230" s="264"/>
      <c r="CX230" s="264"/>
      <c r="CY230" s="264"/>
      <c r="CZ230" s="264"/>
      <c r="DA230" s="264"/>
      <c r="DB230" s="264"/>
      <c r="DC230" s="264"/>
      <c r="DD230" s="264"/>
      <c r="DE230" s="264"/>
      <c r="DF230" s="264"/>
      <c r="DG230" s="264"/>
      <c r="DH230" s="264"/>
      <c r="DI230" s="264"/>
      <c r="DJ230" s="264"/>
      <c r="DK230" s="264"/>
      <c r="DL230" s="264"/>
      <c r="DM230" s="264"/>
      <c r="DN230" s="264"/>
      <c r="DO230" s="264"/>
      <c r="DP230" s="264"/>
      <c r="DQ230" s="264"/>
      <c r="DR230" s="264"/>
      <c r="DS230" s="264"/>
      <c r="DT230" s="264"/>
      <c r="DU230" s="264"/>
      <c r="DV230" s="264"/>
      <c r="DW230" s="264"/>
      <c r="DX230" s="264"/>
      <c r="DY230" s="264"/>
      <c r="DZ230" s="264"/>
      <c r="EA230" s="264"/>
      <c r="EB230" s="264"/>
      <c r="EC230" s="264"/>
      <c r="ED230" s="264"/>
      <c r="EE230" s="264"/>
      <c r="EF230" s="264"/>
      <c r="EG230" s="264"/>
      <c r="EH230" s="264"/>
      <c r="EI230" s="264"/>
      <c r="EJ230" s="264"/>
      <c r="EK230" s="264"/>
      <c r="EL230" s="264"/>
      <c r="EM230" s="264"/>
      <c r="EN230" s="264"/>
      <c r="EO230" s="264"/>
      <c r="EP230" s="264"/>
      <c r="EQ230" s="264"/>
      <c r="ER230" s="264"/>
    </row>
    <row r="231" spans="1:148" ht="15.75">
      <c r="A231" s="1498" t="s">
        <v>89</v>
      </c>
      <c r="B231" s="1493">
        <v>43320</v>
      </c>
      <c r="C231" s="1498" t="s">
        <v>77</v>
      </c>
      <c r="D231" s="924"/>
      <c r="E231" s="1494">
        <v>1029.5616717635066</v>
      </c>
      <c r="F231" s="1495">
        <v>9704.3832823649336</v>
      </c>
      <c r="G231" s="1495">
        <v>10.193679918450561</v>
      </c>
      <c r="H231" s="1495">
        <v>0</v>
      </c>
      <c r="I231" s="1495">
        <v>0</v>
      </c>
      <c r="J231" s="1495">
        <v>0</v>
      </c>
      <c r="K231" s="1495">
        <v>0</v>
      </c>
      <c r="L231" s="1495">
        <v>0</v>
      </c>
      <c r="M231" s="1495">
        <v>0</v>
      </c>
      <c r="N231" s="1495">
        <v>10.193679918450561</v>
      </c>
      <c r="O231" s="1495">
        <v>0</v>
      </c>
      <c r="P231" s="1495">
        <v>0</v>
      </c>
      <c r="Q231" s="1499">
        <v>0</v>
      </c>
      <c r="R231" s="1499">
        <v>0</v>
      </c>
      <c r="S231" s="1499">
        <v>0</v>
      </c>
      <c r="T231" s="1499">
        <v>0</v>
      </c>
      <c r="U231" s="1492">
        <f t="shared" si="42"/>
        <v>10754.332313965344</v>
      </c>
      <c r="V231" s="470">
        <f t="shared" si="43"/>
        <v>4</v>
      </c>
      <c r="Y231" s="264"/>
      <c r="Z231" s="264"/>
      <c r="AA231" s="264"/>
      <c r="AB231" s="264"/>
      <c r="AC231" s="264"/>
      <c r="AD231" s="264"/>
      <c r="AE231" s="264"/>
      <c r="AF231" s="264"/>
      <c r="AG231" s="264"/>
      <c r="AH231" s="264"/>
      <c r="AI231" s="264"/>
      <c r="AJ231" s="264"/>
      <c r="AK231" s="264"/>
      <c r="AL231" s="264"/>
      <c r="AM231" s="264"/>
      <c r="AN231" s="264"/>
      <c r="AO231" s="264"/>
      <c r="AP231" s="264"/>
      <c r="AQ231" s="264"/>
      <c r="AR231" s="264"/>
      <c r="AS231" s="264"/>
      <c r="AT231" s="264"/>
      <c r="AU231" s="264"/>
      <c r="AV231" s="264"/>
      <c r="AW231" s="264"/>
      <c r="AX231" s="264"/>
      <c r="AY231" s="264"/>
      <c r="AZ231" s="264"/>
      <c r="BA231" s="264"/>
      <c r="BB231" s="264"/>
      <c r="BC231" s="264"/>
      <c r="BD231" s="264"/>
      <c r="BE231" s="264"/>
      <c r="BF231" s="264"/>
      <c r="BG231" s="264"/>
      <c r="BH231" s="264"/>
      <c r="BI231" s="264"/>
      <c r="BJ231" s="264"/>
      <c r="BK231" s="264"/>
      <c r="BL231" s="264"/>
      <c r="BM231" s="264"/>
      <c r="BN231" s="264"/>
      <c r="BO231" s="264"/>
      <c r="BP231" s="264"/>
      <c r="BQ231" s="264"/>
      <c r="BR231" s="264"/>
      <c r="BS231" s="264"/>
      <c r="BT231" s="264"/>
      <c r="BU231" s="264"/>
      <c r="BV231" s="264"/>
      <c r="BW231" s="264"/>
      <c r="BX231" s="264"/>
      <c r="BY231" s="264"/>
      <c r="BZ231" s="264"/>
      <c r="CA231" s="264"/>
      <c r="CB231" s="264"/>
      <c r="CC231" s="264"/>
      <c r="CD231" s="264"/>
      <c r="CE231" s="264"/>
      <c r="CF231" s="264"/>
      <c r="CG231" s="264"/>
      <c r="CH231" s="264"/>
      <c r="CI231" s="264"/>
      <c r="CJ231" s="264"/>
      <c r="CK231" s="264"/>
      <c r="CL231" s="264"/>
      <c r="CM231" s="264"/>
      <c r="CN231" s="264"/>
      <c r="CO231" s="264"/>
      <c r="CP231" s="264"/>
      <c r="CQ231" s="264"/>
      <c r="CR231" s="264"/>
      <c r="CS231" s="264"/>
      <c r="CT231" s="264"/>
      <c r="CU231" s="264"/>
      <c r="CV231" s="264"/>
      <c r="CW231" s="264"/>
      <c r="CX231" s="264"/>
      <c r="CY231" s="264"/>
      <c r="CZ231" s="264"/>
      <c r="DA231" s="264"/>
      <c r="DB231" s="264"/>
      <c r="DC231" s="264"/>
      <c r="DD231" s="264"/>
      <c r="DE231" s="264"/>
      <c r="DF231" s="264"/>
      <c r="DG231" s="264"/>
      <c r="DH231" s="264"/>
      <c r="DI231" s="264"/>
      <c r="DJ231" s="264"/>
      <c r="DK231" s="264"/>
      <c r="DL231" s="264"/>
      <c r="DM231" s="264"/>
      <c r="DN231" s="264"/>
      <c r="DO231" s="264"/>
      <c r="DP231" s="264"/>
      <c r="DQ231" s="264"/>
      <c r="DR231" s="264"/>
      <c r="DS231" s="264"/>
      <c r="DT231" s="264"/>
      <c r="DU231" s="264"/>
      <c r="DV231" s="264"/>
      <c r="DW231" s="264"/>
      <c r="DX231" s="264"/>
      <c r="DY231" s="264"/>
      <c r="DZ231" s="264"/>
      <c r="EA231" s="264"/>
      <c r="EB231" s="264"/>
      <c r="EC231" s="264"/>
      <c r="ED231" s="264"/>
      <c r="EE231" s="264"/>
      <c r="EF231" s="264"/>
      <c r="EG231" s="264"/>
      <c r="EH231" s="264"/>
      <c r="EI231" s="264"/>
      <c r="EJ231" s="264"/>
      <c r="EK231" s="264"/>
      <c r="EL231" s="264"/>
      <c r="EM231" s="264"/>
      <c r="EN231" s="264"/>
      <c r="EO231" s="264"/>
      <c r="EP231" s="264"/>
      <c r="EQ231" s="264"/>
      <c r="ER231" s="264"/>
    </row>
    <row r="232" spans="1:148" ht="15.75">
      <c r="A232" s="1498" t="s">
        <v>89</v>
      </c>
      <c r="B232" s="1493">
        <v>43464</v>
      </c>
      <c r="C232" s="1498" t="s">
        <v>77</v>
      </c>
      <c r="D232" s="924"/>
      <c r="E232" s="1494">
        <v>305.81039755351685</v>
      </c>
      <c r="F232" s="1495">
        <v>265.03567787971457</v>
      </c>
      <c r="G232" s="1495">
        <v>0</v>
      </c>
      <c r="H232" s="1495">
        <v>0</v>
      </c>
      <c r="I232" s="1495">
        <v>0</v>
      </c>
      <c r="J232" s="1495">
        <v>0</v>
      </c>
      <c r="K232" s="1495">
        <v>0</v>
      </c>
      <c r="L232" s="1495">
        <v>40.774719673802245</v>
      </c>
      <c r="M232" s="1495">
        <v>0</v>
      </c>
      <c r="N232" s="1495">
        <v>0</v>
      </c>
      <c r="O232" s="1495">
        <v>0</v>
      </c>
      <c r="P232" s="1495">
        <v>0</v>
      </c>
      <c r="Q232" s="1499">
        <v>0</v>
      </c>
      <c r="R232" s="1499">
        <v>0</v>
      </c>
      <c r="S232" s="1499">
        <v>0</v>
      </c>
      <c r="T232" s="1499">
        <v>0</v>
      </c>
      <c r="U232" s="1492">
        <f t="shared" si="42"/>
        <v>611.62079510703359</v>
      </c>
      <c r="V232" s="470">
        <f t="shared" si="43"/>
        <v>5</v>
      </c>
      <c r="Y232" s="264"/>
      <c r="Z232" s="264"/>
      <c r="AA232" s="264"/>
      <c r="AB232" s="264"/>
      <c r="AC232" s="264"/>
      <c r="AD232" s="264"/>
      <c r="AE232" s="264"/>
      <c r="AF232" s="264"/>
      <c r="AG232" s="264"/>
      <c r="AH232" s="264"/>
      <c r="AI232" s="264"/>
      <c r="AJ232" s="264"/>
      <c r="AK232" s="264"/>
      <c r="AL232" s="264"/>
      <c r="AM232" s="264"/>
      <c r="AN232" s="264"/>
      <c r="AO232" s="264"/>
      <c r="AP232" s="264"/>
      <c r="AQ232" s="264"/>
      <c r="AR232" s="264"/>
      <c r="AS232" s="264"/>
      <c r="AT232" s="264"/>
      <c r="AU232" s="264"/>
      <c r="AV232" s="264"/>
      <c r="AW232" s="264"/>
      <c r="AX232" s="264"/>
      <c r="AY232" s="264"/>
      <c r="AZ232" s="264"/>
      <c r="BA232" s="264"/>
      <c r="BB232" s="264"/>
      <c r="BC232" s="264"/>
      <c r="BD232" s="264"/>
      <c r="BE232" s="264"/>
      <c r="BF232" s="264"/>
      <c r="BG232" s="264"/>
      <c r="BH232" s="264"/>
      <c r="BI232" s="264"/>
      <c r="BJ232" s="264"/>
      <c r="BK232" s="264"/>
      <c r="BL232" s="264"/>
      <c r="BM232" s="264"/>
      <c r="BN232" s="264"/>
      <c r="BO232" s="264"/>
      <c r="BP232" s="264"/>
      <c r="BQ232" s="264"/>
      <c r="BR232" s="264"/>
      <c r="BS232" s="264"/>
      <c r="BT232" s="264"/>
      <c r="BU232" s="264"/>
      <c r="BV232" s="264"/>
      <c r="BW232" s="264"/>
      <c r="BX232" s="264"/>
      <c r="BY232" s="264"/>
      <c r="BZ232" s="264"/>
      <c r="CA232" s="264"/>
      <c r="CB232" s="264"/>
      <c r="CC232" s="264"/>
      <c r="CD232" s="264"/>
      <c r="CE232" s="264"/>
      <c r="CF232" s="264"/>
      <c r="CG232" s="264"/>
      <c r="CH232" s="264"/>
      <c r="CI232" s="264"/>
      <c r="CJ232" s="264"/>
      <c r="CK232" s="264"/>
      <c r="CL232" s="264"/>
      <c r="CM232" s="264"/>
      <c r="CN232" s="264"/>
      <c r="CO232" s="264"/>
      <c r="CP232" s="264"/>
      <c r="CQ232" s="264"/>
      <c r="CR232" s="264"/>
      <c r="CS232" s="264"/>
      <c r="CT232" s="264"/>
      <c r="CU232" s="264"/>
      <c r="CV232" s="264"/>
      <c r="CW232" s="264"/>
      <c r="CX232" s="264"/>
      <c r="CY232" s="264"/>
      <c r="CZ232" s="264"/>
      <c r="DA232" s="264"/>
      <c r="DB232" s="264"/>
      <c r="DC232" s="264"/>
      <c r="DD232" s="264"/>
      <c r="DE232" s="264"/>
      <c r="DF232" s="264"/>
      <c r="DG232" s="264"/>
      <c r="DH232" s="264"/>
      <c r="DI232" s="264"/>
      <c r="DJ232" s="264"/>
      <c r="DK232" s="264"/>
      <c r="DL232" s="264"/>
      <c r="DM232" s="264"/>
      <c r="DN232" s="264"/>
      <c r="DO232" s="264"/>
      <c r="DP232" s="264"/>
      <c r="DQ232" s="264"/>
      <c r="DR232" s="264"/>
      <c r="DS232" s="264"/>
      <c r="DT232" s="264"/>
      <c r="DU232" s="264"/>
      <c r="DV232" s="264"/>
      <c r="DW232" s="264"/>
      <c r="DX232" s="264"/>
      <c r="DY232" s="264"/>
      <c r="DZ232" s="264"/>
      <c r="EA232" s="264"/>
      <c r="EB232" s="264"/>
      <c r="EC232" s="264"/>
      <c r="ED232" s="264"/>
      <c r="EE232" s="264"/>
      <c r="EF232" s="264"/>
      <c r="EG232" s="264"/>
      <c r="EH232" s="264"/>
      <c r="EI232" s="264"/>
      <c r="EJ232" s="264"/>
      <c r="EK232" s="264"/>
      <c r="EL232" s="264"/>
      <c r="EM232" s="264"/>
      <c r="EN232" s="264"/>
      <c r="EO232" s="264"/>
      <c r="EP232" s="264"/>
      <c r="EQ232" s="264"/>
      <c r="ER232" s="264"/>
    </row>
    <row r="233" spans="1:148" ht="15.75">
      <c r="A233" s="558" t="s">
        <v>92</v>
      </c>
      <c r="B233" s="1493">
        <v>43217</v>
      </c>
      <c r="C233" s="558" t="s">
        <v>77</v>
      </c>
      <c r="D233" s="924"/>
      <c r="E233" s="1494">
        <v>173.29255861365954</v>
      </c>
      <c r="F233" s="1495">
        <v>40.774719673802245</v>
      </c>
      <c r="G233" s="1495">
        <v>10.193679918450561</v>
      </c>
      <c r="H233" s="1495">
        <v>30.581039755351682</v>
      </c>
      <c r="I233" s="1495">
        <v>0</v>
      </c>
      <c r="J233" s="1495">
        <v>0</v>
      </c>
      <c r="K233" s="1495">
        <v>61.162079510703364</v>
      </c>
      <c r="L233" s="1495">
        <v>0</v>
      </c>
      <c r="M233" s="1495">
        <v>0</v>
      </c>
      <c r="N233" s="1495">
        <v>0</v>
      </c>
      <c r="O233" s="1495">
        <v>0</v>
      </c>
      <c r="P233" s="1495">
        <v>0</v>
      </c>
      <c r="Q233" s="921">
        <v>0</v>
      </c>
      <c r="R233" s="921">
        <v>0</v>
      </c>
      <c r="S233" s="921">
        <v>0</v>
      </c>
      <c r="T233" s="921">
        <v>0</v>
      </c>
      <c r="U233" s="1492">
        <f t="shared" si="42"/>
        <v>316.00407747196743</v>
      </c>
      <c r="V233" s="470">
        <f t="shared" si="43"/>
        <v>6</v>
      </c>
      <c r="Y233" s="264"/>
      <c r="Z233" s="264"/>
      <c r="AA233" s="264"/>
      <c r="AB233" s="264"/>
      <c r="AC233" s="264"/>
      <c r="AD233" s="264"/>
      <c r="AE233" s="264"/>
      <c r="AF233" s="264"/>
      <c r="AG233" s="264"/>
      <c r="AH233" s="264"/>
      <c r="AI233" s="264"/>
      <c r="AJ233" s="264"/>
      <c r="AK233" s="264"/>
      <c r="AL233" s="264"/>
      <c r="AM233" s="264"/>
      <c r="AN233" s="264"/>
      <c r="AO233" s="264"/>
      <c r="AP233" s="264"/>
      <c r="AQ233" s="264"/>
      <c r="AR233" s="264"/>
      <c r="AS233" s="264"/>
      <c r="AT233" s="264"/>
      <c r="AU233" s="264"/>
      <c r="AV233" s="264"/>
      <c r="AW233" s="264"/>
      <c r="AX233" s="264"/>
      <c r="AY233" s="264"/>
      <c r="AZ233" s="264"/>
      <c r="BA233" s="264"/>
      <c r="BB233" s="264"/>
      <c r="BC233" s="264"/>
      <c r="BD233" s="264"/>
      <c r="BE233" s="264"/>
      <c r="BF233" s="264"/>
      <c r="BG233" s="264"/>
      <c r="BH233" s="264"/>
      <c r="BI233" s="264"/>
      <c r="BJ233" s="264"/>
      <c r="BK233" s="264"/>
      <c r="BL233" s="264"/>
      <c r="BM233" s="264"/>
      <c r="BN233" s="264"/>
      <c r="BO233" s="264"/>
      <c r="BP233" s="264"/>
      <c r="BQ233" s="264"/>
      <c r="BR233" s="264"/>
      <c r="BS233" s="264"/>
      <c r="BT233" s="264"/>
      <c r="BU233" s="264"/>
      <c r="BV233" s="264"/>
      <c r="BW233" s="264"/>
      <c r="BX233" s="264"/>
      <c r="BY233" s="264"/>
      <c r="BZ233" s="264"/>
      <c r="CA233" s="264"/>
      <c r="CB233" s="264"/>
      <c r="CC233" s="264"/>
      <c r="CD233" s="264"/>
      <c r="CE233" s="264"/>
      <c r="CF233" s="264"/>
      <c r="CG233" s="264"/>
      <c r="CH233" s="264"/>
      <c r="CI233" s="264"/>
      <c r="CJ233" s="264"/>
      <c r="CK233" s="264"/>
      <c r="CL233" s="264"/>
      <c r="CM233" s="264"/>
      <c r="CN233" s="264"/>
      <c r="CO233" s="264"/>
      <c r="CP233" s="264"/>
      <c r="CQ233" s="264"/>
      <c r="CR233" s="264"/>
      <c r="CS233" s="264"/>
      <c r="CT233" s="264"/>
      <c r="CU233" s="264"/>
      <c r="CV233" s="264"/>
      <c r="CW233" s="264"/>
      <c r="CX233" s="264"/>
      <c r="CY233" s="264"/>
      <c r="CZ233" s="264"/>
      <c r="DA233" s="264"/>
      <c r="DB233" s="264"/>
      <c r="DC233" s="264"/>
      <c r="DD233" s="264"/>
      <c r="DE233" s="264"/>
      <c r="DF233" s="264"/>
      <c r="DG233" s="264"/>
      <c r="DH233" s="264"/>
      <c r="DI233" s="264"/>
      <c r="DJ233" s="264"/>
      <c r="DK233" s="264"/>
      <c r="DL233" s="264"/>
      <c r="DM233" s="264"/>
      <c r="DN233" s="264"/>
      <c r="DO233" s="264"/>
      <c r="DP233" s="264"/>
      <c r="DQ233" s="264"/>
      <c r="DR233" s="264"/>
      <c r="DS233" s="264"/>
      <c r="DT233" s="264"/>
      <c r="DU233" s="264"/>
      <c r="DV233" s="264"/>
      <c r="DW233" s="264"/>
      <c r="DX233" s="264"/>
      <c r="DY233" s="264"/>
      <c r="DZ233" s="264"/>
      <c r="EA233" s="264"/>
      <c r="EB233" s="264"/>
      <c r="EC233" s="264"/>
      <c r="ED233" s="264"/>
      <c r="EE233" s="264"/>
      <c r="EF233" s="264"/>
      <c r="EG233" s="264"/>
      <c r="EH233" s="264"/>
      <c r="EI233" s="264"/>
      <c r="EJ233" s="264"/>
      <c r="EK233" s="264"/>
      <c r="EL233" s="264"/>
      <c r="EM233" s="264"/>
      <c r="EN233" s="264"/>
      <c r="EO233" s="264"/>
      <c r="EP233" s="264"/>
      <c r="EQ233" s="264"/>
      <c r="ER233" s="264"/>
    </row>
    <row r="234" spans="1:148" ht="15.75">
      <c r="A234" s="1498" t="s">
        <v>92</v>
      </c>
      <c r="B234" s="1493">
        <v>43320</v>
      </c>
      <c r="C234" s="1498" t="s">
        <v>77</v>
      </c>
      <c r="D234" s="924"/>
      <c r="E234" s="1494">
        <v>40.774719673802245</v>
      </c>
      <c r="F234" s="1495">
        <v>3323.139653414883</v>
      </c>
      <c r="G234" s="1495">
        <v>0</v>
      </c>
      <c r="H234" s="1495">
        <v>0</v>
      </c>
      <c r="I234" s="1495">
        <v>0</v>
      </c>
      <c r="J234" s="1495">
        <v>0</v>
      </c>
      <c r="K234" s="1495">
        <v>30.581039755351682</v>
      </c>
      <c r="L234" s="1495">
        <v>0</v>
      </c>
      <c r="M234" s="1495">
        <v>0</v>
      </c>
      <c r="N234" s="1495">
        <v>0</v>
      </c>
      <c r="O234" s="1495">
        <v>0</v>
      </c>
      <c r="P234" s="1495">
        <v>0</v>
      </c>
      <c r="Q234" s="1499">
        <v>0</v>
      </c>
      <c r="R234" s="1499">
        <v>0</v>
      </c>
      <c r="S234" s="1499">
        <v>0</v>
      </c>
      <c r="T234" s="1499">
        <v>0</v>
      </c>
      <c r="U234" s="1492">
        <f t="shared" si="42"/>
        <v>3394.4954128440372</v>
      </c>
      <c r="V234" s="470">
        <f t="shared" si="43"/>
        <v>7</v>
      </c>
      <c r="Y234" s="264"/>
      <c r="Z234" s="264"/>
      <c r="AA234" s="264"/>
      <c r="AB234" s="264"/>
      <c r="AC234" s="264"/>
      <c r="AD234" s="264"/>
      <c r="AE234" s="264"/>
      <c r="AF234" s="264"/>
      <c r="AG234" s="264"/>
      <c r="AH234" s="264"/>
      <c r="AI234" s="264"/>
      <c r="AJ234" s="264"/>
      <c r="AK234" s="264"/>
      <c r="AL234" s="264"/>
      <c r="AM234" s="264"/>
      <c r="AN234" s="264"/>
      <c r="AO234" s="264"/>
      <c r="AP234" s="264"/>
      <c r="AQ234" s="264"/>
      <c r="AR234" s="264"/>
      <c r="AS234" s="264"/>
      <c r="AT234" s="264"/>
      <c r="AU234" s="264"/>
      <c r="AV234" s="264"/>
      <c r="AW234" s="264"/>
      <c r="AX234" s="264"/>
      <c r="AY234" s="264"/>
      <c r="AZ234" s="264"/>
      <c r="BA234" s="264"/>
      <c r="BB234" s="264"/>
      <c r="BC234" s="264"/>
      <c r="BD234" s="264"/>
      <c r="BE234" s="264"/>
      <c r="BF234" s="264"/>
      <c r="BG234" s="264"/>
      <c r="BH234" s="264"/>
      <c r="BI234" s="264"/>
      <c r="BJ234" s="264"/>
      <c r="BK234" s="264"/>
      <c r="BL234" s="264"/>
      <c r="BM234" s="264"/>
      <c r="BN234" s="264"/>
      <c r="BO234" s="264"/>
      <c r="BP234" s="264"/>
      <c r="BQ234" s="264"/>
      <c r="BR234" s="264"/>
      <c r="BS234" s="264"/>
      <c r="BT234" s="264"/>
      <c r="BU234" s="264"/>
      <c r="BV234" s="264"/>
      <c r="BW234" s="264"/>
      <c r="BX234" s="264"/>
      <c r="BY234" s="264"/>
      <c r="BZ234" s="264"/>
      <c r="CA234" s="264"/>
      <c r="CB234" s="264"/>
      <c r="CC234" s="264"/>
      <c r="CD234" s="264"/>
      <c r="CE234" s="264"/>
      <c r="CF234" s="264"/>
      <c r="CG234" s="264"/>
      <c r="CH234" s="264"/>
      <c r="CI234" s="264"/>
      <c r="CJ234" s="264"/>
      <c r="CK234" s="264"/>
      <c r="CL234" s="264"/>
      <c r="CM234" s="264"/>
      <c r="CN234" s="264"/>
      <c r="CO234" s="264"/>
      <c r="CP234" s="264"/>
      <c r="CQ234" s="264"/>
      <c r="CR234" s="264"/>
      <c r="CS234" s="264"/>
      <c r="CT234" s="264"/>
      <c r="CU234" s="264"/>
      <c r="CV234" s="264"/>
      <c r="CW234" s="264"/>
      <c r="CX234" s="264"/>
      <c r="CY234" s="264"/>
      <c r="CZ234" s="264"/>
      <c r="DA234" s="264"/>
      <c r="DB234" s="264"/>
      <c r="DC234" s="264"/>
      <c r="DD234" s="264"/>
      <c r="DE234" s="264"/>
      <c r="DF234" s="264"/>
      <c r="DG234" s="264"/>
      <c r="DH234" s="264"/>
      <c r="DI234" s="264"/>
      <c r="DJ234" s="264"/>
      <c r="DK234" s="264"/>
      <c r="DL234" s="264"/>
      <c r="DM234" s="264"/>
      <c r="DN234" s="264"/>
      <c r="DO234" s="264"/>
      <c r="DP234" s="264"/>
      <c r="DQ234" s="264"/>
      <c r="DR234" s="264"/>
      <c r="DS234" s="264"/>
      <c r="DT234" s="264"/>
      <c r="DU234" s="264"/>
      <c r="DV234" s="264"/>
      <c r="DW234" s="264"/>
      <c r="DX234" s="264"/>
      <c r="DY234" s="264"/>
      <c r="DZ234" s="264"/>
      <c r="EA234" s="264"/>
      <c r="EB234" s="264"/>
      <c r="EC234" s="264"/>
      <c r="ED234" s="264"/>
      <c r="EE234" s="264"/>
      <c r="EF234" s="264"/>
      <c r="EG234" s="264"/>
      <c r="EH234" s="264"/>
      <c r="EI234" s="264"/>
      <c r="EJ234" s="264"/>
      <c r="EK234" s="264"/>
      <c r="EL234" s="264"/>
      <c r="EM234" s="264"/>
      <c r="EN234" s="264"/>
      <c r="EO234" s="264"/>
      <c r="EP234" s="264"/>
      <c r="EQ234" s="264"/>
      <c r="ER234" s="264"/>
    </row>
    <row r="235" spans="1:148" ht="15.75">
      <c r="A235" s="1498" t="s">
        <v>92</v>
      </c>
      <c r="B235" s="1493">
        <v>43464</v>
      </c>
      <c r="C235" s="1498" t="s">
        <v>77</v>
      </c>
      <c r="D235" s="924"/>
      <c r="E235" s="1494">
        <v>61.162079510703364</v>
      </c>
      <c r="F235" s="1495">
        <v>224.26095820591235</v>
      </c>
      <c r="G235" s="1495">
        <v>0</v>
      </c>
      <c r="H235" s="1495">
        <v>0</v>
      </c>
      <c r="I235" s="1495">
        <v>0</v>
      </c>
      <c r="J235" s="1495">
        <v>0</v>
      </c>
      <c r="K235" s="1495">
        <v>0</v>
      </c>
      <c r="L235" s="1495">
        <v>0</v>
      </c>
      <c r="M235" s="1495">
        <v>0</v>
      </c>
      <c r="N235" s="1495">
        <v>0</v>
      </c>
      <c r="O235" s="1495">
        <v>0</v>
      </c>
      <c r="P235" s="1495">
        <v>0</v>
      </c>
      <c r="Q235" s="1499">
        <v>0</v>
      </c>
      <c r="R235" s="1499">
        <v>0</v>
      </c>
      <c r="S235" s="1499">
        <v>0</v>
      </c>
      <c r="T235" s="1499">
        <v>0</v>
      </c>
      <c r="U235" s="1492">
        <f t="shared" si="42"/>
        <v>285.42303771661568</v>
      </c>
      <c r="V235" s="470">
        <f t="shared" si="43"/>
        <v>8</v>
      </c>
      <c r="Y235" s="264"/>
      <c r="Z235" s="264"/>
      <c r="AA235" s="264"/>
      <c r="AB235" s="264"/>
      <c r="AC235" s="264"/>
      <c r="AD235" s="264"/>
      <c r="AE235" s="264"/>
      <c r="AF235" s="264"/>
      <c r="AG235" s="264"/>
      <c r="AH235" s="264"/>
      <c r="AI235" s="264"/>
      <c r="AJ235" s="264"/>
      <c r="AK235" s="264"/>
      <c r="AL235" s="264"/>
      <c r="AM235" s="264"/>
      <c r="AN235" s="264"/>
      <c r="AO235" s="264"/>
      <c r="AP235" s="264"/>
      <c r="AQ235" s="264"/>
      <c r="AR235" s="264"/>
      <c r="AS235" s="264"/>
      <c r="AT235" s="264"/>
      <c r="AU235" s="264"/>
      <c r="AV235" s="264"/>
      <c r="AW235" s="264"/>
      <c r="AX235" s="264"/>
      <c r="AY235" s="264"/>
      <c r="AZ235" s="264"/>
      <c r="BA235" s="264"/>
      <c r="BB235" s="264"/>
      <c r="BC235" s="264"/>
      <c r="BD235" s="264"/>
      <c r="BE235" s="264"/>
      <c r="BF235" s="264"/>
      <c r="BG235" s="264"/>
      <c r="BH235" s="264"/>
      <c r="BI235" s="264"/>
      <c r="BJ235" s="264"/>
      <c r="BK235" s="264"/>
      <c r="BL235" s="264"/>
      <c r="BM235" s="264"/>
      <c r="BN235" s="264"/>
      <c r="BO235" s="264"/>
      <c r="BP235" s="264"/>
      <c r="BQ235" s="264"/>
      <c r="BR235" s="264"/>
      <c r="BS235" s="264"/>
      <c r="BT235" s="264"/>
      <c r="BU235" s="264"/>
      <c r="BV235" s="264"/>
      <c r="BW235" s="264"/>
      <c r="BX235" s="264"/>
      <c r="BY235" s="264"/>
      <c r="BZ235" s="264"/>
      <c r="CA235" s="264"/>
      <c r="CB235" s="264"/>
      <c r="CC235" s="264"/>
      <c r="CD235" s="264"/>
      <c r="CE235" s="264"/>
      <c r="CF235" s="264"/>
      <c r="CG235" s="264"/>
      <c r="CH235" s="264"/>
      <c r="CI235" s="264"/>
      <c r="CJ235" s="264"/>
      <c r="CK235" s="264"/>
      <c r="CL235" s="264"/>
      <c r="CM235" s="264"/>
      <c r="CN235" s="264"/>
      <c r="CO235" s="264"/>
      <c r="CP235" s="264"/>
      <c r="CQ235" s="264"/>
      <c r="CR235" s="264"/>
      <c r="CS235" s="264"/>
      <c r="CT235" s="264"/>
      <c r="CU235" s="264"/>
      <c r="CV235" s="264"/>
      <c r="CW235" s="264"/>
      <c r="CX235" s="264"/>
      <c r="CY235" s="264"/>
      <c r="CZ235" s="264"/>
      <c r="DA235" s="264"/>
      <c r="DB235" s="264"/>
      <c r="DC235" s="264"/>
      <c r="DD235" s="264"/>
      <c r="DE235" s="264"/>
      <c r="DF235" s="264"/>
      <c r="DG235" s="264"/>
      <c r="DH235" s="264"/>
      <c r="DI235" s="264"/>
      <c r="DJ235" s="264"/>
      <c r="DK235" s="264"/>
      <c r="DL235" s="264"/>
      <c r="DM235" s="264"/>
      <c r="DN235" s="264"/>
      <c r="DO235" s="264"/>
      <c r="DP235" s="264"/>
      <c r="DQ235" s="264"/>
      <c r="DR235" s="264"/>
      <c r="DS235" s="264"/>
      <c r="DT235" s="264"/>
      <c r="DU235" s="264"/>
      <c r="DV235" s="264"/>
      <c r="DW235" s="264"/>
      <c r="DX235" s="264"/>
      <c r="DY235" s="264"/>
      <c r="DZ235" s="264"/>
      <c r="EA235" s="264"/>
      <c r="EB235" s="264"/>
      <c r="EC235" s="264"/>
      <c r="ED235" s="264"/>
      <c r="EE235" s="264"/>
      <c r="EF235" s="264"/>
      <c r="EG235" s="264"/>
      <c r="EH235" s="264"/>
      <c r="EI235" s="264"/>
      <c r="EJ235" s="264"/>
      <c r="EK235" s="264"/>
      <c r="EL235" s="264"/>
      <c r="EM235" s="264"/>
      <c r="EN235" s="264"/>
      <c r="EO235" s="264"/>
      <c r="EP235" s="264"/>
      <c r="EQ235" s="264"/>
      <c r="ER235" s="264"/>
    </row>
    <row r="236" spans="1:148" ht="15.75">
      <c r="A236" s="558" t="s">
        <v>121</v>
      </c>
      <c r="B236" s="559">
        <v>43178</v>
      </c>
      <c r="C236" s="558" t="s">
        <v>77</v>
      </c>
      <c r="D236" s="924"/>
      <c r="E236" s="1494">
        <v>61.162079510703364</v>
      </c>
      <c r="F236" s="1495">
        <v>0</v>
      </c>
      <c r="G236" s="1495">
        <v>0</v>
      </c>
      <c r="H236" s="1495">
        <v>0</v>
      </c>
      <c r="I236" s="1495">
        <v>0</v>
      </c>
      <c r="J236" s="1495">
        <v>0</v>
      </c>
      <c r="K236" s="1495">
        <v>0</v>
      </c>
      <c r="L236" s="1495">
        <v>0</v>
      </c>
      <c r="M236" s="1495">
        <v>0</v>
      </c>
      <c r="N236" s="1495">
        <v>0</v>
      </c>
      <c r="O236" s="1495">
        <v>0</v>
      </c>
      <c r="P236" s="1495">
        <v>0</v>
      </c>
      <c r="Q236" s="921">
        <v>0</v>
      </c>
      <c r="R236" s="921">
        <v>0</v>
      </c>
      <c r="S236" s="921">
        <v>0</v>
      </c>
      <c r="T236" s="921">
        <v>0</v>
      </c>
      <c r="U236" s="1492">
        <f t="shared" si="42"/>
        <v>61.162079510703364</v>
      </c>
      <c r="V236" s="470">
        <f t="shared" si="43"/>
        <v>9</v>
      </c>
      <c r="Y236" s="264"/>
      <c r="Z236" s="264"/>
      <c r="AA236" s="264"/>
      <c r="AB236" s="264"/>
      <c r="AC236" s="264"/>
      <c r="AD236" s="264"/>
      <c r="AE236" s="264"/>
      <c r="AF236" s="264"/>
      <c r="AG236" s="264"/>
      <c r="AH236" s="264"/>
      <c r="AI236" s="264"/>
      <c r="AJ236" s="264"/>
      <c r="AK236" s="264"/>
      <c r="AL236" s="264"/>
      <c r="AM236" s="264"/>
      <c r="AN236" s="264"/>
      <c r="AO236" s="264"/>
      <c r="AP236" s="264"/>
      <c r="AQ236" s="264"/>
      <c r="AR236" s="264"/>
      <c r="AS236" s="264"/>
      <c r="AT236" s="264"/>
      <c r="AU236" s="264"/>
      <c r="AV236" s="264"/>
      <c r="AW236" s="264"/>
      <c r="AX236" s="264"/>
      <c r="AY236" s="264"/>
      <c r="AZ236" s="264"/>
      <c r="BA236" s="264"/>
      <c r="BB236" s="264"/>
      <c r="BC236" s="264"/>
      <c r="BD236" s="264"/>
      <c r="BE236" s="264"/>
      <c r="BF236" s="264"/>
      <c r="BG236" s="264"/>
      <c r="BH236" s="264"/>
      <c r="BI236" s="264"/>
      <c r="BJ236" s="264"/>
      <c r="BK236" s="264"/>
      <c r="BL236" s="264"/>
      <c r="BM236" s="264"/>
      <c r="BN236" s="264"/>
      <c r="BO236" s="264"/>
      <c r="BP236" s="264"/>
      <c r="BQ236" s="264"/>
      <c r="BR236" s="264"/>
      <c r="BS236" s="264"/>
      <c r="BT236" s="264"/>
      <c r="BU236" s="264"/>
      <c r="BV236" s="264"/>
      <c r="BW236" s="264"/>
      <c r="BX236" s="264"/>
      <c r="BY236" s="264"/>
      <c r="BZ236" s="264"/>
      <c r="CA236" s="264"/>
      <c r="CB236" s="264"/>
      <c r="CC236" s="264"/>
      <c r="CD236" s="264"/>
      <c r="CE236" s="264"/>
      <c r="CF236" s="264"/>
      <c r="CG236" s="264"/>
      <c r="CH236" s="264"/>
      <c r="CI236" s="264"/>
      <c r="CJ236" s="264"/>
      <c r="CK236" s="264"/>
      <c r="CL236" s="264"/>
      <c r="CM236" s="264"/>
      <c r="CN236" s="264"/>
      <c r="CO236" s="264"/>
      <c r="CP236" s="264"/>
      <c r="CQ236" s="264"/>
      <c r="CR236" s="264"/>
      <c r="CS236" s="264"/>
      <c r="CT236" s="264"/>
      <c r="CU236" s="264"/>
      <c r="CV236" s="264"/>
      <c r="CW236" s="264"/>
      <c r="CX236" s="264"/>
      <c r="CY236" s="264"/>
      <c r="CZ236" s="264"/>
      <c r="DA236" s="264"/>
      <c r="DB236" s="264"/>
      <c r="DC236" s="264"/>
      <c r="DD236" s="264"/>
      <c r="DE236" s="264"/>
      <c r="DF236" s="264"/>
      <c r="DG236" s="264"/>
      <c r="DH236" s="264"/>
      <c r="DI236" s="264"/>
      <c r="DJ236" s="264"/>
      <c r="DK236" s="264"/>
      <c r="DL236" s="264"/>
      <c r="DM236" s="264"/>
      <c r="DN236" s="264"/>
      <c r="DO236" s="264"/>
      <c r="DP236" s="264"/>
      <c r="DQ236" s="264"/>
      <c r="DR236" s="264"/>
      <c r="DS236" s="264"/>
      <c r="DT236" s="264"/>
      <c r="DU236" s="264"/>
      <c r="DV236" s="264"/>
      <c r="DW236" s="264"/>
      <c r="DX236" s="264"/>
      <c r="DY236" s="264"/>
      <c r="DZ236" s="264"/>
      <c r="EA236" s="264"/>
      <c r="EB236" s="264"/>
      <c r="EC236" s="264"/>
      <c r="ED236" s="264"/>
      <c r="EE236" s="264"/>
      <c r="EF236" s="264"/>
      <c r="EG236" s="264"/>
      <c r="EH236" s="264"/>
      <c r="EI236" s="264"/>
      <c r="EJ236" s="264"/>
      <c r="EK236" s="264"/>
      <c r="EL236" s="264"/>
      <c r="EM236" s="264"/>
      <c r="EN236" s="264"/>
      <c r="EO236" s="264"/>
      <c r="EP236" s="264"/>
      <c r="EQ236" s="264"/>
      <c r="ER236" s="264"/>
    </row>
    <row r="237" spans="1:148" ht="15.75">
      <c r="A237" s="66" t="s">
        <v>121</v>
      </c>
      <c r="B237" s="1493">
        <v>43371</v>
      </c>
      <c r="C237" s="66" t="s">
        <v>77</v>
      </c>
      <c r="D237" s="924"/>
      <c r="E237" s="1494">
        <v>642.20183486238534</v>
      </c>
      <c r="F237" s="1495">
        <v>0</v>
      </c>
      <c r="G237" s="1495">
        <v>50.968399592252808</v>
      </c>
      <c r="H237" s="1495">
        <v>0</v>
      </c>
      <c r="I237" s="1495">
        <v>0</v>
      </c>
      <c r="J237" s="1495">
        <v>20.387359836901123</v>
      </c>
      <c r="K237" s="1495">
        <v>10.193679918450561</v>
      </c>
      <c r="L237" s="1495">
        <v>0</v>
      </c>
      <c r="M237" s="1495">
        <v>0</v>
      </c>
      <c r="N237" s="1495">
        <v>0</v>
      </c>
      <c r="O237" s="1495">
        <v>0</v>
      </c>
      <c r="P237" s="1495">
        <v>0</v>
      </c>
      <c r="Q237" s="921">
        <v>0</v>
      </c>
      <c r="R237" s="921">
        <v>0</v>
      </c>
      <c r="S237" s="921">
        <v>0</v>
      </c>
      <c r="T237" s="921">
        <v>0</v>
      </c>
      <c r="U237" s="1492">
        <f t="shared" si="42"/>
        <v>723.7512742099899</v>
      </c>
      <c r="V237" s="470">
        <f t="shared" si="43"/>
        <v>10</v>
      </c>
      <c r="Y237" s="264"/>
      <c r="Z237" s="264"/>
      <c r="AA237" s="264"/>
      <c r="AB237" s="264"/>
      <c r="AC237" s="264"/>
      <c r="AD237" s="264"/>
      <c r="AE237" s="264"/>
      <c r="AF237" s="264"/>
      <c r="AG237" s="264"/>
      <c r="AH237" s="264"/>
      <c r="AI237" s="264"/>
      <c r="AJ237" s="264"/>
      <c r="AK237" s="264"/>
      <c r="AL237" s="264"/>
      <c r="AM237" s="264"/>
      <c r="AN237" s="264"/>
      <c r="AO237" s="264"/>
      <c r="AP237" s="264"/>
      <c r="AQ237" s="264"/>
      <c r="AR237" s="264"/>
      <c r="AS237" s="264"/>
      <c r="AT237" s="264"/>
      <c r="AU237" s="264"/>
      <c r="AV237" s="264"/>
      <c r="AW237" s="264"/>
      <c r="AX237" s="264"/>
      <c r="AY237" s="264"/>
      <c r="AZ237" s="264"/>
      <c r="BA237" s="264"/>
      <c r="BB237" s="264"/>
      <c r="BC237" s="264"/>
      <c r="BD237" s="264"/>
      <c r="BE237" s="264"/>
      <c r="BF237" s="264"/>
      <c r="BG237" s="264"/>
      <c r="BH237" s="264"/>
      <c r="BI237" s="264"/>
      <c r="BJ237" s="264"/>
      <c r="BK237" s="264"/>
      <c r="BL237" s="264"/>
      <c r="BM237" s="264"/>
      <c r="BN237" s="264"/>
      <c r="BO237" s="264"/>
      <c r="BP237" s="264"/>
      <c r="BQ237" s="264"/>
      <c r="BR237" s="264"/>
      <c r="BS237" s="264"/>
      <c r="BT237" s="264"/>
      <c r="BU237" s="264"/>
      <c r="BV237" s="264"/>
      <c r="BW237" s="264"/>
      <c r="BX237" s="264"/>
      <c r="BY237" s="264"/>
      <c r="BZ237" s="264"/>
      <c r="CA237" s="264"/>
      <c r="CB237" s="264"/>
      <c r="CC237" s="264"/>
      <c r="CD237" s="264"/>
      <c r="CE237" s="264"/>
      <c r="CF237" s="264"/>
      <c r="CG237" s="264"/>
      <c r="CH237" s="264"/>
      <c r="CI237" s="264"/>
      <c r="CJ237" s="264"/>
      <c r="CK237" s="264"/>
      <c r="CL237" s="264"/>
      <c r="CM237" s="264"/>
      <c r="CN237" s="264"/>
      <c r="CO237" s="264"/>
      <c r="CP237" s="264"/>
      <c r="CQ237" s="264"/>
      <c r="CR237" s="264"/>
      <c r="CS237" s="264"/>
      <c r="CT237" s="264"/>
      <c r="CU237" s="264"/>
      <c r="CV237" s="264"/>
      <c r="CW237" s="264"/>
      <c r="CX237" s="264"/>
      <c r="CY237" s="264"/>
      <c r="CZ237" s="264"/>
      <c r="DA237" s="264"/>
      <c r="DB237" s="264"/>
      <c r="DC237" s="264"/>
      <c r="DD237" s="264"/>
      <c r="DE237" s="264"/>
      <c r="DF237" s="264"/>
      <c r="DG237" s="264"/>
      <c r="DH237" s="264"/>
      <c r="DI237" s="264"/>
      <c r="DJ237" s="264"/>
      <c r="DK237" s="264"/>
      <c r="DL237" s="264"/>
      <c r="DM237" s="264"/>
      <c r="DN237" s="264"/>
      <c r="DO237" s="264"/>
      <c r="DP237" s="264"/>
      <c r="DQ237" s="264"/>
      <c r="DR237" s="264"/>
      <c r="DS237" s="264"/>
      <c r="DT237" s="264"/>
      <c r="DU237" s="264"/>
      <c r="DV237" s="264"/>
      <c r="DW237" s="264"/>
      <c r="DX237" s="264"/>
      <c r="DY237" s="264"/>
      <c r="DZ237" s="264"/>
      <c r="EA237" s="264"/>
      <c r="EB237" s="264"/>
      <c r="EC237" s="264"/>
      <c r="ED237" s="264"/>
      <c r="EE237" s="264"/>
      <c r="EF237" s="264"/>
      <c r="EG237" s="264"/>
      <c r="EH237" s="264"/>
      <c r="EI237" s="264"/>
      <c r="EJ237" s="264"/>
      <c r="EK237" s="264"/>
      <c r="EL237" s="264"/>
      <c r="EM237" s="264"/>
      <c r="EN237" s="264"/>
      <c r="EO237" s="264"/>
      <c r="EP237" s="264"/>
      <c r="EQ237" s="264"/>
      <c r="ER237" s="264"/>
    </row>
    <row r="238" spans="1:148" ht="15.75">
      <c r="A238" s="1498" t="s">
        <v>121</v>
      </c>
      <c r="B238" s="1493">
        <v>43406</v>
      </c>
      <c r="C238" s="1498" t="s">
        <v>77</v>
      </c>
      <c r="D238" s="924"/>
      <c r="E238" s="1494">
        <v>10.193679918450561</v>
      </c>
      <c r="F238" s="1495">
        <v>1141.692150866463</v>
      </c>
      <c r="G238" s="1495">
        <v>0</v>
      </c>
      <c r="H238" s="1495">
        <v>0</v>
      </c>
      <c r="I238" s="1495">
        <v>0</v>
      </c>
      <c r="J238" s="1495">
        <v>0</v>
      </c>
      <c r="K238" s="1495">
        <v>0</v>
      </c>
      <c r="L238" s="1495">
        <v>122.32415902140673</v>
      </c>
      <c r="M238" s="1495">
        <v>0</v>
      </c>
      <c r="N238" s="1495">
        <v>0</v>
      </c>
      <c r="O238" s="1495">
        <v>0</v>
      </c>
      <c r="P238" s="1495">
        <v>0</v>
      </c>
      <c r="Q238" s="1499">
        <v>0</v>
      </c>
      <c r="R238" s="1499">
        <v>0</v>
      </c>
      <c r="S238" s="1499">
        <v>0</v>
      </c>
      <c r="T238" s="1499">
        <v>0</v>
      </c>
      <c r="U238" s="1492">
        <f t="shared" si="42"/>
        <v>1274.2099898063202</v>
      </c>
      <c r="V238" s="470">
        <f t="shared" si="43"/>
        <v>11</v>
      </c>
      <c r="Y238" s="264"/>
      <c r="Z238" s="264"/>
      <c r="AA238" s="264"/>
      <c r="AB238" s="264"/>
      <c r="AC238" s="264"/>
      <c r="AD238" s="264"/>
      <c r="AE238" s="264"/>
      <c r="AF238" s="264"/>
      <c r="AG238" s="264"/>
      <c r="AH238" s="264"/>
      <c r="AI238" s="264"/>
      <c r="AJ238" s="264"/>
      <c r="AK238" s="264"/>
      <c r="AL238" s="264"/>
      <c r="AM238" s="264"/>
      <c r="AN238" s="264"/>
      <c r="AO238" s="264"/>
      <c r="AP238" s="264"/>
      <c r="AQ238" s="264"/>
      <c r="AR238" s="264"/>
      <c r="AS238" s="264"/>
      <c r="AT238" s="264"/>
      <c r="AU238" s="264"/>
      <c r="AV238" s="264"/>
      <c r="AW238" s="264"/>
      <c r="AX238" s="264"/>
      <c r="AY238" s="264"/>
      <c r="AZ238" s="264"/>
      <c r="BA238" s="264"/>
      <c r="BB238" s="264"/>
      <c r="BC238" s="264"/>
      <c r="BD238" s="264"/>
      <c r="BE238" s="264"/>
      <c r="BF238" s="264"/>
      <c r="BG238" s="264"/>
      <c r="BH238" s="264"/>
      <c r="BI238" s="264"/>
      <c r="BJ238" s="264"/>
      <c r="BK238" s="264"/>
      <c r="BL238" s="264"/>
      <c r="BM238" s="264"/>
      <c r="BN238" s="264"/>
      <c r="BO238" s="264"/>
      <c r="BP238" s="264"/>
      <c r="BQ238" s="264"/>
      <c r="BR238" s="264"/>
      <c r="BS238" s="264"/>
      <c r="BT238" s="264"/>
      <c r="BU238" s="264"/>
      <c r="BV238" s="264"/>
      <c r="BW238" s="264"/>
      <c r="BX238" s="264"/>
      <c r="BY238" s="264"/>
      <c r="BZ238" s="264"/>
      <c r="CA238" s="264"/>
      <c r="CB238" s="264"/>
      <c r="CC238" s="264"/>
      <c r="CD238" s="264"/>
      <c r="CE238" s="264"/>
      <c r="CF238" s="264"/>
      <c r="CG238" s="264"/>
      <c r="CH238" s="264"/>
      <c r="CI238" s="264"/>
      <c r="CJ238" s="264"/>
      <c r="CK238" s="264"/>
      <c r="CL238" s="264"/>
      <c r="CM238" s="264"/>
      <c r="CN238" s="264"/>
      <c r="CO238" s="264"/>
      <c r="CP238" s="264"/>
      <c r="CQ238" s="264"/>
      <c r="CR238" s="264"/>
      <c r="CS238" s="264"/>
      <c r="CT238" s="264"/>
      <c r="CU238" s="264"/>
      <c r="CV238" s="264"/>
      <c r="CW238" s="264"/>
      <c r="CX238" s="264"/>
      <c r="CY238" s="264"/>
      <c r="CZ238" s="264"/>
      <c r="DA238" s="264"/>
      <c r="DB238" s="264"/>
      <c r="DC238" s="264"/>
      <c r="DD238" s="264"/>
      <c r="DE238" s="264"/>
      <c r="DF238" s="264"/>
      <c r="DG238" s="264"/>
      <c r="DH238" s="264"/>
      <c r="DI238" s="264"/>
      <c r="DJ238" s="264"/>
      <c r="DK238" s="264"/>
      <c r="DL238" s="264"/>
      <c r="DM238" s="264"/>
      <c r="DN238" s="264"/>
      <c r="DO238" s="264"/>
      <c r="DP238" s="264"/>
      <c r="DQ238" s="264"/>
      <c r="DR238" s="264"/>
      <c r="DS238" s="264"/>
      <c r="DT238" s="264"/>
      <c r="DU238" s="264"/>
      <c r="DV238" s="264"/>
      <c r="DW238" s="264"/>
      <c r="DX238" s="264"/>
      <c r="DY238" s="264"/>
      <c r="DZ238" s="264"/>
      <c r="EA238" s="264"/>
      <c r="EB238" s="264"/>
      <c r="EC238" s="264"/>
      <c r="ED238" s="264"/>
      <c r="EE238" s="264"/>
      <c r="EF238" s="264"/>
      <c r="EG238" s="264"/>
      <c r="EH238" s="264"/>
      <c r="EI238" s="264"/>
      <c r="EJ238" s="264"/>
      <c r="EK238" s="264"/>
      <c r="EL238" s="264"/>
      <c r="EM238" s="264"/>
      <c r="EN238" s="264"/>
      <c r="EO238" s="264"/>
      <c r="EP238" s="264"/>
      <c r="EQ238" s="264"/>
      <c r="ER238" s="264"/>
    </row>
    <row r="239" spans="1:148" ht="15.75">
      <c r="A239" s="1506" t="s">
        <v>121</v>
      </c>
      <c r="B239" s="1507" t="s">
        <v>209</v>
      </c>
      <c r="C239" s="1506" t="s">
        <v>77</v>
      </c>
      <c r="D239" s="924"/>
      <c r="E239" s="1494">
        <v>1753.3129459734967</v>
      </c>
      <c r="F239" s="1495">
        <v>519.87767584097867</v>
      </c>
      <c r="G239" s="1495">
        <v>0</v>
      </c>
      <c r="H239" s="1495">
        <v>0</v>
      </c>
      <c r="I239" s="1495">
        <v>0</v>
      </c>
      <c r="J239" s="1495">
        <v>0</v>
      </c>
      <c r="K239" s="1495">
        <v>0</v>
      </c>
      <c r="L239" s="1495">
        <v>71.355759429153935</v>
      </c>
      <c r="M239" s="1495">
        <v>0</v>
      </c>
      <c r="N239" s="1495">
        <v>0</v>
      </c>
      <c r="O239" s="1495">
        <v>0</v>
      </c>
      <c r="P239" s="1495">
        <v>0</v>
      </c>
      <c r="Q239" s="1495">
        <v>0</v>
      </c>
      <c r="R239" s="1495">
        <v>0</v>
      </c>
      <c r="S239" s="1495">
        <v>0</v>
      </c>
      <c r="T239" s="1495">
        <v>0</v>
      </c>
      <c r="U239" s="1492">
        <f t="shared" si="42"/>
        <v>2344.5463812436292</v>
      </c>
      <c r="V239" s="470">
        <f t="shared" si="43"/>
        <v>12</v>
      </c>
      <c r="Y239" s="264"/>
      <c r="Z239" s="264"/>
      <c r="AA239" s="264"/>
      <c r="AB239" s="264"/>
      <c r="AC239" s="264"/>
      <c r="AD239" s="264"/>
      <c r="AE239" s="264"/>
      <c r="AF239" s="264"/>
      <c r="AG239" s="264"/>
      <c r="AH239" s="264"/>
      <c r="AI239" s="264"/>
      <c r="AJ239" s="264"/>
      <c r="AK239" s="264"/>
      <c r="AL239" s="264"/>
      <c r="AM239" s="264"/>
      <c r="AN239" s="264"/>
      <c r="AO239" s="264"/>
      <c r="AP239" s="264"/>
      <c r="AQ239" s="264"/>
      <c r="AR239" s="264"/>
      <c r="AS239" s="264"/>
      <c r="AT239" s="264"/>
      <c r="AU239" s="264"/>
      <c r="AV239" s="264"/>
      <c r="AW239" s="264"/>
      <c r="AX239" s="264"/>
      <c r="AY239" s="264"/>
      <c r="AZ239" s="264"/>
      <c r="BA239" s="264"/>
      <c r="BB239" s="264"/>
      <c r="BC239" s="264"/>
      <c r="BD239" s="264"/>
      <c r="BE239" s="264"/>
      <c r="BF239" s="264"/>
      <c r="BG239" s="264"/>
      <c r="BH239" s="264"/>
      <c r="BI239" s="264"/>
      <c r="BJ239" s="264"/>
      <c r="BK239" s="264"/>
      <c r="BL239" s="264"/>
      <c r="BM239" s="264"/>
      <c r="BN239" s="264"/>
      <c r="BO239" s="264"/>
      <c r="BP239" s="264"/>
      <c r="BQ239" s="264"/>
      <c r="BR239" s="264"/>
      <c r="BS239" s="264"/>
      <c r="BT239" s="264"/>
      <c r="BU239" s="264"/>
      <c r="BV239" s="264"/>
      <c r="BW239" s="264"/>
      <c r="BX239" s="264"/>
      <c r="BY239" s="264"/>
      <c r="BZ239" s="264"/>
      <c r="CA239" s="264"/>
      <c r="CB239" s="264"/>
      <c r="CC239" s="264"/>
      <c r="CD239" s="264"/>
      <c r="CE239" s="264"/>
      <c r="CF239" s="264"/>
      <c r="CG239" s="264"/>
      <c r="CH239" s="264"/>
      <c r="CI239" s="264"/>
      <c r="CJ239" s="264"/>
      <c r="CK239" s="264"/>
      <c r="CL239" s="264"/>
      <c r="CM239" s="264"/>
      <c r="CN239" s="264"/>
      <c r="CO239" s="264"/>
      <c r="CP239" s="264"/>
      <c r="CQ239" s="264"/>
      <c r="CR239" s="264"/>
      <c r="CS239" s="264"/>
      <c r="CT239" s="264"/>
      <c r="CU239" s="264"/>
      <c r="CV239" s="264"/>
      <c r="CW239" s="264"/>
      <c r="CX239" s="264"/>
      <c r="CY239" s="264"/>
      <c r="CZ239" s="264"/>
      <c r="DA239" s="264"/>
      <c r="DB239" s="264"/>
      <c r="DC239" s="264"/>
      <c r="DD239" s="264"/>
      <c r="DE239" s="264"/>
      <c r="DF239" s="264"/>
      <c r="DG239" s="264"/>
      <c r="DH239" s="264"/>
      <c r="DI239" s="264"/>
      <c r="DJ239" s="264"/>
      <c r="DK239" s="264"/>
      <c r="DL239" s="264"/>
      <c r="DM239" s="264"/>
      <c r="DN239" s="264"/>
      <c r="DO239" s="264"/>
      <c r="DP239" s="264"/>
      <c r="DQ239" s="264"/>
      <c r="DR239" s="264"/>
      <c r="DS239" s="264"/>
      <c r="DT239" s="264"/>
      <c r="DU239" s="264"/>
      <c r="DV239" s="264"/>
      <c r="DW239" s="264"/>
      <c r="DX239" s="264"/>
      <c r="DY239" s="264"/>
      <c r="DZ239" s="264"/>
      <c r="EA239" s="264"/>
      <c r="EB239" s="264"/>
      <c r="EC239" s="264"/>
      <c r="ED239" s="264"/>
      <c r="EE239" s="264"/>
      <c r="EF239" s="264"/>
      <c r="EG239" s="264"/>
      <c r="EH239" s="264"/>
      <c r="EI239" s="264"/>
      <c r="EJ239" s="264"/>
      <c r="EK239" s="264"/>
      <c r="EL239" s="264"/>
      <c r="EM239" s="264"/>
      <c r="EN239" s="264"/>
      <c r="EO239" s="264"/>
      <c r="EP239" s="264"/>
      <c r="EQ239" s="264"/>
      <c r="ER239" s="264"/>
    </row>
    <row r="240" spans="1:148" ht="15.75">
      <c r="A240" s="1498" t="s">
        <v>94</v>
      </c>
      <c r="B240" s="1493">
        <v>43336</v>
      </c>
      <c r="C240" s="1498" t="s">
        <v>77</v>
      </c>
      <c r="D240" s="924"/>
      <c r="E240" s="1494">
        <v>30.581039755351682</v>
      </c>
      <c r="F240" s="1495">
        <v>509.68399592252808</v>
      </c>
      <c r="G240" s="1495">
        <v>0</v>
      </c>
      <c r="H240" s="1495">
        <v>0</v>
      </c>
      <c r="I240" s="1495">
        <v>101.93679918450562</v>
      </c>
      <c r="J240" s="1495">
        <v>0</v>
      </c>
      <c r="K240" s="1495">
        <v>0</v>
      </c>
      <c r="L240" s="1495">
        <v>0</v>
      </c>
      <c r="M240" s="1495">
        <v>0</v>
      </c>
      <c r="N240" s="1495">
        <v>0</v>
      </c>
      <c r="O240" s="1495">
        <v>0</v>
      </c>
      <c r="P240" s="1495">
        <v>0</v>
      </c>
      <c r="Q240" s="1499">
        <v>0</v>
      </c>
      <c r="R240" s="1499">
        <v>0</v>
      </c>
      <c r="S240" s="1499">
        <v>0</v>
      </c>
      <c r="T240" s="1499">
        <v>0</v>
      </c>
      <c r="U240" s="1492">
        <f t="shared" si="42"/>
        <v>642.20183486238534</v>
      </c>
      <c r="V240" s="470">
        <f t="shared" si="43"/>
        <v>13</v>
      </c>
      <c r="Y240" s="264"/>
      <c r="Z240" s="264"/>
      <c r="AA240" s="264"/>
      <c r="AB240" s="264"/>
      <c r="AC240" s="264"/>
      <c r="AD240" s="264"/>
      <c r="AE240" s="264"/>
      <c r="AF240" s="264"/>
      <c r="AG240" s="264"/>
      <c r="AH240" s="264"/>
      <c r="AI240" s="264"/>
      <c r="AJ240" s="264"/>
      <c r="AK240" s="264"/>
      <c r="AL240" s="264"/>
      <c r="AM240" s="264"/>
      <c r="AN240" s="264"/>
      <c r="AO240" s="264"/>
      <c r="AP240" s="264"/>
      <c r="AQ240" s="264"/>
      <c r="AR240" s="264"/>
      <c r="AS240" s="264"/>
      <c r="AT240" s="264"/>
      <c r="AU240" s="264"/>
      <c r="AV240" s="264"/>
      <c r="AW240" s="264"/>
      <c r="AX240" s="264"/>
      <c r="AY240" s="264"/>
      <c r="AZ240" s="264"/>
      <c r="BA240" s="264"/>
      <c r="BB240" s="264"/>
      <c r="BC240" s="264"/>
      <c r="BD240" s="264"/>
      <c r="BE240" s="264"/>
      <c r="BF240" s="264"/>
      <c r="BG240" s="264"/>
      <c r="BH240" s="264"/>
      <c r="BI240" s="264"/>
      <c r="BJ240" s="264"/>
      <c r="BK240" s="264"/>
      <c r="BL240" s="264"/>
      <c r="BM240" s="264"/>
      <c r="BN240" s="264"/>
      <c r="BO240" s="264"/>
      <c r="BP240" s="264"/>
      <c r="BQ240" s="264"/>
      <c r="BR240" s="264"/>
      <c r="BS240" s="264"/>
      <c r="BT240" s="264"/>
      <c r="BU240" s="264"/>
      <c r="BV240" s="264"/>
      <c r="BW240" s="264"/>
      <c r="BX240" s="264"/>
      <c r="BY240" s="264"/>
      <c r="BZ240" s="264"/>
      <c r="CA240" s="264"/>
      <c r="CB240" s="264"/>
      <c r="CC240" s="264"/>
      <c r="CD240" s="264"/>
      <c r="CE240" s="264"/>
      <c r="CF240" s="264"/>
      <c r="CG240" s="264"/>
      <c r="CH240" s="264"/>
      <c r="CI240" s="264"/>
      <c r="CJ240" s="264"/>
      <c r="CK240" s="264"/>
      <c r="CL240" s="264"/>
      <c r="CM240" s="264"/>
      <c r="CN240" s="264"/>
      <c r="CO240" s="264"/>
      <c r="CP240" s="264"/>
      <c r="CQ240" s="264"/>
      <c r="CR240" s="264"/>
      <c r="CS240" s="264"/>
      <c r="CT240" s="264"/>
      <c r="CU240" s="264"/>
      <c r="CV240" s="264"/>
      <c r="CW240" s="264"/>
      <c r="CX240" s="264"/>
      <c r="CY240" s="264"/>
      <c r="CZ240" s="264"/>
      <c r="DA240" s="264"/>
      <c r="DB240" s="264"/>
      <c r="DC240" s="264"/>
      <c r="DD240" s="264"/>
      <c r="DE240" s="264"/>
      <c r="DF240" s="264"/>
      <c r="DG240" s="264"/>
      <c r="DH240" s="264"/>
      <c r="DI240" s="264"/>
      <c r="DJ240" s="264"/>
      <c r="DK240" s="264"/>
      <c r="DL240" s="264"/>
      <c r="DM240" s="264"/>
      <c r="DN240" s="264"/>
      <c r="DO240" s="264"/>
      <c r="DP240" s="264"/>
      <c r="DQ240" s="264"/>
      <c r="DR240" s="264"/>
      <c r="DS240" s="264"/>
      <c r="DT240" s="264"/>
      <c r="DU240" s="264"/>
      <c r="DV240" s="264"/>
      <c r="DW240" s="264"/>
      <c r="DX240" s="264"/>
      <c r="DY240" s="264"/>
      <c r="DZ240" s="264"/>
      <c r="EA240" s="264"/>
      <c r="EB240" s="264"/>
      <c r="EC240" s="264"/>
      <c r="ED240" s="264"/>
      <c r="EE240" s="264"/>
      <c r="EF240" s="264"/>
      <c r="EG240" s="264"/>
      <c r="EH240" s="264"/>
      <c r="EI240" s="264"/>
      <c r="EJ240" s="264"/>
      <c r="EK240" s="264"/>
      <c r="EL240" s="264"/>
      <c r="EM240" s="264"/>
      <c r="EN240" s="264"/>
      <c r="EO240" s="264"/>
      <c r="EP240" s="264"/>
      <c r="EQ240" s="264"/>
      <c r="ER240" s="264"/>
    </row>
    <row r="241" spans="1:148" ht="15.75">
      <c r="A241" s="1498" t="s">
        <v>94</v>
      </c>
      <c r="B241" s="1504">
        <v>43464</v>
      </c>
      <c r="C241" s="1498" t="s">
        <v>77</v>
      </c>
      <c r="D241" s="924"/>
      <c r="E241" s="1494">
        <v>163.09887869520898</v>
      </c>
      <c r="F241" s="1495">
        <v>50.968399592252808</v>
      </c>
      <c r="G241" s="1495">
        <v>0</v>
      </c>
      <c r="H241" s="1495">
        <v>0</v>
      </c>
      <c r="I241" s="1495">
        <v>0</v>
      </c>
      <c r="J241" s="1495">
        <v>0</v>
      </c>
      <c r="K241" s="1495">
        <v>122.32415902140673</v>
      </c>
      <c r="L241" s="1495">
        <v>0</v>
      </c>
      <c r="M241" s="1495">
        <v>0</v>
      </c>
      <c r="N241" s="1495">
        <v>0</v>
      </c>
      <c r="O241" s="1495">
        <v>0</v>
      </c>
      <c r="P241" s="1495">
        <v>10.193679918450561</v>
      </c>
      <c r="Q241" s="1499">
        <v>0</v>
      </c>
      <c r="R241" s="1499">
        <v>0</v>
      </c>
      <c r="S241" s="1499">
        <v>0</v>
      </c>
      <c r="T241" s="1499">
        <v>0</v>
      </c>
      <c r="U241" s="1492">
        <f t="shared" si="42"/>
        <v>346.58511722731907</v>
      </c>
      <c r="V241" s="470">
        <f t="shared" si="43"/>
        <v>14</v>
      </c>
      <c r="Y241" s="264"/>
      <c r="Z241" s="264"/>
      <c r="AA241" s="264"/>
      <c r="AB241" s="264"/>
      <c r="AC241" s="264"/>
      <c r="AD241" s="264"/>
      <c r="AE241" s="264"/>
      <c r="AF241" s="264"/>
      <c r="AG241" s="264"/>
      <c r="AH241" s="264"/>
      <c r="AI241" s="264"/>
      <c r="AJ241" s="264"/>
      <c r="AK241" s="264"/>
      <c r="AL241" s="264"/>
      <c r="AM241" s="264"/>
      <c r="AN241" s="264"/>
      <c r="AO241" s="264"/>
      <c r="AP241" s="264"/>
      <c r="AQ241" s="264"/>
      <c r="AR241" s="264"/>
      <c r="AS241" s="264"/>
      <c r="AT241" s="264"/>
      <c r="AU241" s="264"/>
      <c r="AV241" s="264"/>
      <c r="AW241" s="264"/>
      <c r="AX241" s="264"/>
      <c r="AY241" s="264"/>
      <c r="AZ241" s="264"/>
      <c r="BA241" s="264"/>
      <c r="BB241" s="264"/>
      <c r="BC241" s="264"/>
      <c r="BD241" s="264"/>
      <c r="BE241" s="264"/>
      <c r="BF241" s="264"/>
      <c r="BG241" s="264"/>
      <c r="BH241" s="264"/>
      <c r="BI241" s="264"/>
      <c r="BJ241" s="264"/>
      <c r="BK241" s="264"/>
      <c r="BL241" s="264"/>
      <c r="BM241" s="264"/>
      <c r="BN241" s="264"/>
      <c r="BO241" s="264"/>
      <c r="BP241" s="264"/>
      <c r="BQ241" s="264"/>
      <c r="BR241" s="264"/>
      <c r="BS241" s="264"/>
      <c r="BT241" s="264"/>
      <c r="BU241" s="264"/>
      <c r="BV241" s="264"/>
      <c r="BW241" s="264"/>
      <c r="BX241" s="264"/>
      <c r="BY241" s="264"/>
      <c r="BZ241" s="264"/>
      <c r="CA241" s="264"/>
      <c r="CB241" s="264"/>
      <c r="CC241" s="264"/>
      <c r="CD241" s="264"/>
      <c r="CE241" s="264"/>
      <c r="CF241" s="264"/>
      <c r="CG241" s="264"/>
      <c r="CH241" s="264"/>
      <c r="CI241" s="264"/>
      <c r="CJ241" s="264"/>
      <c r="CK241" s="264"/>
      <c r="CL241" s="264"/>
      <c r="CM241" s="264"/>
      <c r="CN241" s="264"/>
      <c r="CO241" s="264"/>
      <c r="CP241" s="264"/>
      <c r="CQ241" s="264"/>
      <c r="CR241" s="264"/>
      <c r="CS241" s="264"/>
      <c r="CT241" s="264"/>
      <c r="CU241" s="264"/>
      <c r="CV241" s="264"/>
      <c r="CW241" s="264"/>
      <c r="CX241" s="264"/>
      <c r="CY241" s="264"/>
      <c r="CZ241" s="264"/>
      <c r="DA241" s="264"/>
      <c r="DB241" s="264"/>
      <c r="DC241" s="264"/>
      <c r="DD241" s="264"/>
      <c r="DE241" s="264"/>
      <c r="DF241" s="264"/>
      <c r="DG241" s="264"/>
      <c r="DH241" s="264"/>
      <c r="DI241" s="264"/>
      <c r="DJ241" s="264"/>
      <c r="DK241" s="264"/>
      <c r="DL241" s="264"/>
      <c r="DM241" s="264"/>
      <c r="DN241" s="264"/>
      <c r="DO241" s="264"/>
      <c r="DP241" s="264"/>
      <c r="DQ241" s="264"/>
      <c r="DR241" s="264"/>
      <c r="DS241" s="264"/>
      <c r="DT241" s="264"/>
      <c r="DU241" s="264"/>
      <c r="DV241" s="264"/>
      <c r="DW241" s="264"/>
      <c r="DX241" s="264"/>
      <c r="DY241" s="264"/>
      <c r="DZ241" s="264"/>
      <c r="EA241" s="264"/>
      <c r="EB241" s="264"/>
      <c r="EC241" s="264"/>
      <c r="ED241" s="264"/>
      <c r="EE241" s="264"/>
      <c r="EF241" s="264"/>
      <c r="EG241" s="264"/>
      <c r="EH241" s="264"/>
      <c r="EI241" s="264"/>
      <c r="EJ241" s="264"/>
      <c r="EK241" s="264"/>
      <c r="EL241" s="264"/>
      <c r="EM241" s="264"/>
      <c r="EN241" s="264"/>
      <c r="EO241" s="264"/>
      <c r="EP241" s="264"/>
      <c r="EQ241" s="264"/>
      <c r="ER241" s="264"/>
    </row>
    <row r="242" spans="1:148" ht="15.75">
      <c r="A242" s="558" t="s">
        <v>101</v>
      </c>
      <c r="B242" s="1493">
        <v>43210</v>
      </c>
      <c r="C242" s="558" t="s">
        <v>77</v>
      </c>
      <c r="D242" s="924"/>
      <c r="E242" s="1494">
        <v>30.581039755351682</v>
      </c>
      <c r="F242" s="1495">
        <v>20.387359836901123</v>
      </c>
      <c r="G242" s="1495">
        <v>0</v>
      </c>
      <c r="H242" s="1495">
        <v>71.355759429153935</v>
      </c>
      <c r="I242" s="1495">
        <v>0</v>
      </c>
      <c r="J242" s="1495">
        <v>0</v>
      </c>
      <c r="K242" s="1495">
        <v>91.743119266055047</v>
      </c>
      <c r="L242" s="1495">
        <v>0</v>
      </c>
      <c r="M242" s="1495">
        <v>0</v>
      </c>
      <c r="N242" s="1495">
        <v>0</v>
      </c>
      <c r="O242" s="1495">
        <v>0</v>
      </c>
      <c r="P242" s="1495">
        <v>0</v>
      </c>
      <c r="Q242" s="921">
        <v>0</v>
      </c>
      <c r="R242" s="921">
        <v>0</v>
      </c>
      <c r="S242" s="921">
        <v>0</v>
      </c>
      <c r="T242" s="921">
        <v>0</v>
      </c>
      <c r="U242" s="1492">
        <f t="shared" si="42"/>
        <v>214.06727828746179</v>
      </c>
      <c r="V242" s="470">
        <f t="shared" si="43"/>
        <v>15</v>
      </c>
      <c r="Y242" s="264"/>
      <c r="Z242" s="264"/>
      <c r="AA242" s="264"/>
      <c r="AB242" s="264"/>
      <c r="AC242" s="264"/>
      <c r="AD242" s="264"/>
      <c r="AE242" s="264"/>
      <c r="AF242" s="264"/>
      <c r="AG242" s="264"/>
      <c r="AH242" s="264"/>
      <c r="AI242" s="264"/>
      <c r="AJ242" s="264"/>
      <c r="AK242" s="264"/>
      <c r="AL242" s="264"/>
      <c r="AM242" s="264"/>
      <c r="AN242" s="264"/>
      <c r="AO242" s="264"/>
      <c r="AP242" s="264"/>
      <c r="AQ242" s="264"/>
      <c r="AR242" s="264"/>
      <c r="AS242" s="264"/>
      <c r="AT242" s="264"/>
      <c r="AU242" s="264"/>
      <c r="AV242" s="264"/>
      <c r="AW242" s="264"/>
      <c r="AX242" s="264"/>
      <c r="AY242" s="264"/>
      <c r="AZ242" s="264"/>
      <c r="BA242" s="264"/>
      <c r="BB242" s="264"/>
      <c r="BC242" s="264"/>
      <c r="BD242" s="264"/>
      <c r="BE242" s="264"/>
      <c r="BF242" s="264"/>
      <c r="BG242" s="264"/>
      <c r="BH242" s="264"/>
      <c r="BI242" s="264"/>
      <c r="BJ242" s="264"/>
      <c r="BK242" s="264"/>
      <c r="BL242" s="264"/>
      <c r="BM242" s="264"/>
      <c r="BN242" s="264"/>
      <c r="BO242" s="264"/>
      <c r="BP242" s="264"/>
      <c r="BQ242" s="264"/>
      <c r="BR242" s="264"/>
      <c r="BS242" s="264"/>
      <c r="BT242" s="264"/>
      <c r="BU242" s="264"/>
      <c r="BV242" s="264"/>
      <c r="BW242" s="264"/>
      <c r="BX242" s="264"/>
      <c r="BY242" s="264"/>
      <c r="BZ242" s="264"/>
      <c r="CA242" s="264"/>
      <c r="CB242" s="264"/>
      <c r="CC242" s="264"/>
      <c r="CD242" s="264"/>
      <c r="CE242" s="264"/>
      <c r="CF242" s="264"/>
      <c r="CG242" s="264"/>
      <c r="CH242" s="264"/>
      <c r="CI242" s="264"/>
      <c r="CJ242" s="264"/>
      <c r="CK242" s="264"/>
      <c r="CL242" s="264"/>
      <c r="CM242" s="264"/>
      <c r="CN242" s="264"/>
      <c r="CO242" s="264"/>
      <c r="CP242" s="264"/>
      <c r="CQ242" s="264"/>
      <c r="CR242" s="264"/>
      <c r="CS242" s="264"/>
      <c r="CT242" s="264"/>
      <c r="CU242" s="264"/>
      <c r="CV242" s="264"/>
      <c r="CW242" s="264"/>
      <c r="CX242" s="264"/>
      <c r="CY242" s="264"/>
      <c r="CZ242" s="264"/>
      <c r="DA242" s="264"/>
      <c r="DB242" s="264"/>
      <c r="DC242" s="264"/>
      <c r="DD242" s="264"/>
      <c r="DE242" s="264"/>
      <c r="DF242" s="264"/>
      <c r="DG242" s="264"/>
      <c r="DH242" s="264"/>
      <c r="DI242" s="264"/>
      <c r="DJ242" s="264"/>
      <c r="DK242" s="264"/>
      <c r="DL242" s="264"/>
      <c r="DM242" s="264"/>
      <c r="DN242" s="264"/>
      <c r="DO242" s="264"/>
      <c r="DP242" s="264"/>
      <c r="DQ242" s="264"/>
      <c r="DR242" s="264"/>
      <c r="DS242" s="264"/>
      <c r="DT242" s="264"/>
      <c r="DU242" s="264"/>
      <c r="DV242" s="264"/>
      <c r="DW242" s="264"/>
      <c r="DX242" s="264"/>
      <c r="DY242" s="264"/>
      <c r="DZ242" s="264"/>
      <c r="EA242" s="264"/>
      <c r="EB242" s="264"/>
      <c r="EC242" s="264"/>
      <c r="ED242" s="264"/>
      <c r="EE242" s="264"/>
      <c r="EF242" s="264"/>
      <c r="EG242" s="264"/>
      <c r="EH242" s="264"/>
      <c r="EI242" s="264"/>
      <c r="EJ242" s="264"/>
      <c r="EK242" s="264"/>
      <c r="EL242" s="264"/>
      <c r="EM242" s="264"/>
      <c r="EN242" s="264"/>
      <c r="EO242" s="264"/>
      <c r="EP242" s="264"/>
      <c r="EQ242" s="264"/>
      <c r="ER242" s="264"/>
    </row>
    <row r="243" spans="1:148" ht="16.5" thickBot="1">
      <c r="A243" s="558" t="s">
        <v>85</v>
      </c>
      <c r="B243" s="1493">
        <v>43210</v>
      </c>
      <c r="C243" s="558" t="s">
        <v>77</v>
      </c>
      <c r="D243" s="924"/>
      <c r="E243" s="1494">
        <v>316.00407747196738</v>
      </c>
      <c r="F243" s="1495">
        <v>305.81039755351685</v>
      </c>
      <c r="G243" s="1495">
        <v>10.193679918450561</v>
      </c>
      <c r="H243" s="1495">
        <v>519.87767584097867</v>
      </c>
      <c r="I243" s="1495">
        <v>0</v>
      </c>
      <c r="J243" s="1495">
        <v>0</v>
      </c>
      <c r="K243" s="1495">
        <v>152.90519877675843</v>
      </c>
      <c r="L243" s="1495">
        <v>0</v>
      </c>
      <c r="M243" s="1495">
        <v>0</v>
      </c>
      <c r="N243" s="1495">
        <v>0</v>
      </c>
      <c r="O243" s="1495">
        <v>0</v>
      </c>
      <c r="P243" s="1495">
        <v>0</v>
      </c>
      <c r="Q243" s="921">
        <v>0</v>
      </c>
      <c r="R243" s="921">
        <v>0</v>
      </c>
      <c r="S243" s="921">
        <v>0</v>
      </c>
      <c r="T243" s="921">
        <v>0</v>
      </c>
      <c r="U243" s="1492">
        <f t="shared" si="42"/>
        <v>1304.7910295616718</v>
      </c>
      <c r="V243" s="470">
        <f t="shared" si="43"/>
        <v>16</v>
      </c>
      <c r="Y243" s="264"/>
      <c r="Z243" s="264"/>
      <c r="AA243" s="264"/>
      <c r="AB243" s="264"/>
      <c r="AC243" s="264"/>
      <c r="AD243" s="264"/>
      <c r="AE243" s="264"/>
      <c r="AF243" s="264"/>
      <c r="AG243" s="264"/>
      <c r="AH243" s="264"/>
      <c r="AI243" s="264"/>
      <c r="AJ243" s="264"/>
      <c r="AK243" s="264"/>
      <c r="AL243" s="264"/>
      <c r="AM243" s="264"/>
      <c r="AN243" s="264"/>
      <c r="AO243" s="264"/>
      <c r="AP243" s="264"/>
      <c r="AQ243" s="264"/>
      <c r="AR243" s="264"/>
      <c r="AS243" s="264"/>
      <c r="AT243" s="264"/>
      <c r="AU243" s="264"/>
      <c r="AV243" s="264"/>
      <c r="AW243" s="264"/>
      <c r="AX243" s="264"/>
      <c r="AY243" s="264"/>
      <c r="AZ243" s="264"/>
      <c r="BA243" s="264"/>
      <c r="BB243" s="264"/>
      <c r="BC243" s="264"/>
      <c r="BD243" s="264"/>
      <c r="BE243" s="264"/>
      <c r="BF243" s="264"/>
      <c r="BG243" s="264"/>
      <c r="BH243" s="264"/>
      <c r="BI243" s="264"/>
      <c r="BJ243" s="264"/>
      <c r="BK243" s="264"/>
      <c r="BL243" s="264"/>
      <c r="BM243" s="264"/>
      <c r="BN243" s="264"/>
      <c r="BO243" s="264"/>
      <c r="BP243" s="264"/>
      <c r="BQ243" s="264"/>
      <c r="BR243" s="264"/>
      <c r="BS243" s="264"/>
      <c r="BT243" s="264"/>
      <c r="BU243" s="264"/>
      <c r="BV243" s="264"/>
      <c r="BW243" s="264"/>
      <c r="BX243" s="264"/>
      <c r="BY243" s="264"/>
      <c r="BZ243" s="264"/>
      <c r="CA243" s="264"/>
      <c r="CB243" s="264"/>
      <c r="CC243" s="264"/>
      <c r="CD243" s="264"/>
      <c r="CE243" s="264"/>
      <c r="CF243" s="264"/>
      <c r="CG243" s="264"/>
      <c r="CH243" s="264"/>
      <c r="CI243" s="264"/>
      <c r="CJ243" s="264"/>
      <c r="CK243" s="264"/>
      <c r="CL243" s="264"/>
      <c r="CM243" s="264"/>
      <c r="CN243" s="264"/>
      <c r="CO243" s="264"/>
      <c r="CP243" s="264"/>
      <c r="CQ243" s="264"/>
      <c r="CR243" s="264"/>
      <c r="CS243" s="264"/>
      <c r="CT243" s="264"/>
      <c r="CU243" s="264"/>
      <c r="CV243" s="264"/>
      <c r="CW243" s="264"/>
      <c r="CX243" s="264"/>
      <c r="CY243" s="264"/>
      <c r="CZ243" s="264"/>
      <c r="DA243" s="264"/>
      <c r="DB243" s="264"/>
      <c r="DC243" s="264"/>
      <c r="DD243" s="264"/>
      <c r="DE243" s="264"/>
      <c r="DF243" s="264"/>
      <c r="DG243" s="264"/>
      <c r="DH243" s="264"/>
      <c r="DI243" s="264"/>
      <c r="DJ243" s="264"/>
      <c r="DK243" s="264"/>
      <c r="DL243" s="264"/>
      <c r="DM243" s="264"/>
      <c r="DN243" s="264"/>
      <c r="DO243" s="264"/>
      <c r="DP243" s="264"/>
      <c r="DQ243" s="264"/>
      <c r="DR243" s="264"/>
      <c r="DS243" s="264"/>
      <c r="DT243" s="264"/>
      <c r="DU243" s="264"/>
      <c r="DV243" s="264"/>
      <c r="DW243" s="264"/>
      <c r="DX243" s="264"/>
      <c r="DY243" s="264"/>
      <c r="DZ243" s="264"/>
      <c r="EA243" s="264"/>
      <c r="EB243" s="264"/>
      <c r="EC243" s="264"/>
      <c r="ED243" s="264"/>
      <c r="EE243" s="264"/>
      <c r="EF243" s="264"/>
      <c r="EG243" s="264"/>
      <c r="EH243" s="264"/>
      <c r="EI243" s="264"/>
      <c r="EJ243" s="264"/>
      <c r="EK243" s="264"/>
      <c r="EL243" s="264"/>
      <c r="EM243" s="264"/>
      <c r="EN243" s="264"/>
      <c r="EO243" s="264"/>
      <c r="EP243" s="264"/>
      <c r="EQ243" s="264"/>
      <c r="ER243" s="264"/>
    </row>
    <row r="244" spans="1:148" ht="18.75" thickBot="1">
      <c r="A244" s="558" t="s">
        <v>128</v>
      </c>
      <c r="B244" s="559">
        <v>43178</v>
      </c>
      <c r="C244" s="558" t="s">
        <v>77</v>
      </c>
      <c r="D244" s="924"/>
      <c r="E244" s="1494">
        <v>10.193679918450561</v>
      </c>
      <c r="F244" s="1495">
        <v>50.968399592252808</v>
      </c>
      <c r="G244" s="1495">
        <v>0</v>
      </c>
      <c r="H244" s="1495">
        <v>0</v>
      </c>
      <c r="I244" s="1495">
        <v>0</v>
      </c>
      <c r="J244" s="1495">
        <v>0</v>
      </c>
      <c r="K244" s="1495">
        <v>50.968399592252808</v>
      </c>
      <c r="L244" s="1495">
        <v>0</v>
      </c>
      <c r="M244" s="1495">
        <v>0</v>
      </c>
      <c r="N244" s="1495">
        <v>0</v>
      </c>
      <c r="O244" s="1495">
        <v>0</v>
      </c>
      <c r="P244" s="1495">
        <v>0</v>
      </c>
      <c r="Q244" s="921">
        <v>0</v>
      </c>
      <c r="R244" s="921">
        <v>0</v>
      </c>
      <c r="S244" s="921">
        <v>0</v>
      </c>
      <c r="T244" s="921">
        <v>0</v>
      </c>
      <c r="U244" s="1492">
        <f t="shared" si="42"/>
        <v>112.13047910295617</v>
      </c>
      <c r="V244" s="470">
        <f t="shared" si="43"/>
        <v>17</v>
      </c>
      <c r="X244" s="487" t="s">
        <v>471</v>
      </c>
      <c r="Y244" s="488"/>
      <c r="Z244" s="488"/>
      <c r="AA244" s="489"/>
      <c r="AC244" s="264"/>
      <c r="AD244" s="264"/>
      <c r="AE244" s="264"/>
      <c r="AF244" s="264"/>
      <c r="AG244" s="264"/>
      <c r="AH244" s="264"/>
      <c r="AI244" s="264"/>
      <c r="AJ244" s="264"/>
      <c r="AK244" s="264"/>
      <c r="AL244" s="264"/>
      <c r="AM244" s="264"/>
      <c r="AN244" s="264"/>
      <c r="AO244" s="264"/>
      <c r="AP244" s="264"/>
      <c r="AQ244" s="264"/>
      <c r="AR244" s="264"/>
      <c r="AS244" s="264"/>
      <c r="AT244" s="264"/>
      <c r="AU244" s="264"/>
      <c r="AV244" s="264"/>
      <c r="AW244" s="264"/>
      <c r="AX244" s="264"/>
      <c r="AY244" s="264"/>
      <c r="AZ244" s="264"/>
      <c r="BA244" s="264"/>
      <c r="BB244" s="264"/>
      <c r="BC244" s="264"/>
      <c r="BD244" s="264"/>
      <c r="BE244" s="264"/>
      <c r="BF244" s="264"/>
      <c r="BG244" s="264"/>
      <c r="BH244" s="264"/>
      <c r="BI244" s="264"/>
      <c r="BJ244" s="264"/>
      <c r="BK244" s="264"/>
      <c r="BL244" s="264"/>
      <c r="BM244" s="264"/>
      <c r="BN244" s="264"/>
      <c r="BO244" s="264"/>
      <c r="BP244" s="264"/>
      <c r="BQ244" s="264"/>
      <c r="BR244" s="264"/>
      <c r="BS244" s="264"/>
      <c r="BT244" s="264"/>
      <c r="BU244" s="264"/>
      <c r="BV244" s="264"/>
      <c r="BW244" s="264"/>
      <c r="BX244" s="264"/>
      <c r="BY244" s="264"/>
      <c r="BZ244" s="264"/>
      <c r="CA244" s="264"/>
      <c r="CB244" s="264"/>
      <c r="CC244" s="264"/>
      <c r="CD244" s="264"/>
      <c r="CE244" s="264"/>
      <c r="CF244" s="264"/>
      <c r="CG244" s="264"/>
      <c r="CH244" s="264"/>
      <c r="CI244" s="264"/>
      <c r="CJ244" s="264"/>
      <c r="CK244" s="264"/>
      <c r="CL244" s="264"/>
      <c r="CM244" s="264"/>
      <c r="CN244" s="264"/>
      <c r="CO244" s="264"/>
      <c r="CP244" s="264"/>
      <c r="CQ244" s="264"/>
      <c r="CR244" s="264"/>
      <c r="CS244" s="264"/>
      <c r="CT244" s="264"/>
      <c r="CU244" s="264"/>
      <c r="CV244" s="264"/>
      <c r="CW244" s="264"/>
      <c r="CX244" s="264"/>
      <c r="CY244" s="264"/>
      <c r="CZ244" s="264"/>
      <c r="DA244" s="264"/>
      <c r="DB244" s="264"/>
      <c r="DC244" s="264"/>
      <c r="DD244" s="264"/>
      <c r="DE244" s="264"/>
      <c r="DF244" s="264"/>
      <c r="DG244" s="264"/>
      <c r="DH244" s="264"/>
      <c r="DI244" s="264"/>
      <c r="DJ244" s="264"/>
      <c r="DK244" s="264"/>
      <c r="DL244" s="264"/>
      <c r="DM244" s="264"/>
      <c r="DN244" s="264"/>
      <c r="DO244" s="264"/>
      <c r="DP244" s="264"/>
      <c r="DQ244" s="264"/>
      <c r="DR244" s="264"/>
      <c r="DS244" s="264"/>
      <c r="DT244" s="264"/>
      <c r="DU244" s="264"/>
      <c r="DV244" s="264"/>
      <c r="DW244" s="264"/>
      <c r="DX244" s="264"/>
      <c r="DY244" s="264"/>
      <c r="DZ244" s="264"/>
      <c r="EA244" s="264"/>
      <c r="EB244" s="264"/>
      <c r="EC244" s="264"/>
      <c r="ED244" s="264"/>
      <c r="EE244" s="264"/>
      <c r="EF244" s="264"/>
      <c r="EG244" s="264"/>
      <c r="EH244" s="264"/>
      <c r="EI244" s="264"/>
      <c r="EJ244" s="264"/>
      <c r="EK244" s="264"/>
      <c r="EL244" s="264"/>
      <c r="EM244" s="264"/>
      <c r="EN244" s="264"/>
      <c r="EO244" s="264"/>
      <c r="EP244" s="264"/>
      <c r="EQ244" s="264"/>
      <c r="ER244" s="264"/>
    </row>
    <row r="245" spans="1:148" ht="18.75" thickBot="1">
      <c r="A245" s="1498" t="s">
        <v>128</v>
      </c>
      <c r="B245" s="1493">
        <v>43464</v>
      </c>
      <c r="C245" s="1498" t="s">
        <v>77</v>
      </c>
      <c r="D245" s="924"/>
      <c r="E245" s="1494">
        <v>91.743119266055047</v>
      </c>
      <c r="F245" s="1495">
        <v>336.39143730886855</v>
      </c>
      <c r="G245" s="1495">
        <v>0</v>
      </c>
      <c r="H245" s="1495">
        <v>193.67991845056068</v>
      </c>
      <c r="I245" s="1495">
        <v>0</v>
      </c>
      <c r="J245" s="1495">
        <v>0</v>
      </c>
      <c r="K245" s="1495">
        <v>693.17023445463815</v>
      </c>
      <c r="L245" s="1495">
        <v>0</v>
      </c>
      <c r="M245" s="1495">
        <v>0</v>
      </c>
      <c r="N245" s="1495">
        <v>0</v>
      </c>
      <c r="O245" s="1495">
        <v>0</v>
      </c>
      <c r="P245" s="1495">
        <v>0</v>
      </c>
      <c r="Q245" s="1495">
        <v>0</v>
      </c>
      <c r="R245" s="1495">
        <v>0</v>
      </c>
      <c r="S245" s="1495">
        <v>0</v>
      </c>
      <c r="T245" s="1495">
        <v>0</v>
      </c>
      <c r="U245" s="1492">
        <f t="shared" si="42"/>
        <v>1314.9847094801225</v>
      </c>
      <c r="V245" s="1353">
        <f t="shared" si="43"/>
        <v>18</v>
      </c>
      <c r="W245" s="470"/>
      <c r="X245" s="264"/>
      <c r="Y245" s="264"/>
      <c r="Z245" s="264"/>
      <c r="AA245" s="264"/>
      <c r="AC245" s="264"/>
      <c r="AD245" s="264"/>
      <c r="AE245" s="264"/>
      <c r="AF245" s="264"/>
      <c r="AG245" s="264"/>
      <c r="AH245" s="264"/>
      <c r="AI245" s="264"/>
      <c r="AJ245" s="264"/>
      <c r="AK245" s="264"/>
      <c r="AL245" s="264"/>
      <c r="AM245" s="264"/>
      <c r="AN245" s="264"/>
      <c r="AO245" s="264"/>
      <c r="AP245" s="264"/>
      <c r="AQ245" s="264"/>
      <c r="AR245" s="264"/>
      <c r="AS245" s="264"/>
      <c r="AT245" s="264"/>
      <c r="AU245" s="264"/>
      <c r="AV245" s="264"/>
      <c r="AW245" s="264"/>
      <c r="AX245" s="264"/>
      <c r="AY245" s="264"/>
      <c r="AZ245" s="264"/>
      <c r="BA245" s="264"/>
      <c r="BB245" s="264"/>
      <c r="BC245" s="264"/>
      <c r="BD245" s="264"/>
      <c r="BE245" s="264"/>
      <c r="BF245" s="264"/>
      <c r="BG245" s="264"/>
      <c r="BH245" s="264"/>
      <c r="BI245" s="264"/>
      <c r="BJ245" s="264"/>
      <c r="BK245" s="264"/>
      <c r="BL245" s="264"/>
      <c r="BM245" s="264"/>
      <c r="BN245" s="264"/>
      <c r="BO245" s="264"/>
      <c r="BP245" s="264"/>
      <c r="BQ245" s="264"/>
      <c r="BR245" s="264"/>
      <c r="BS245" s="264"/>
      <c r="BT245" s="264"/>
      <c r="BU245" s="264"/>
      <c r="BV245" s="264"/>
      <c r="BW245" s="264"/>
      <c r="BX245" s="264"/>
      <c r="BY245" s="264"/>
      <c r="BZ245" s="264"/>
      <c r="CA245" s="264"/>
      <c r="CB245" s="264"/>
      <c r="CC245" s="264"/>
      <c r="CD245" s="264"/>
      <c r="CE245" s="264"/>
      <c r="CF245" s="264"/>
      <c r="CG245" s="264"/>
      <c r="CH245" s="264"/>
      <c r="CI245" s="264"/>
      <c r="CJ245" s="264"/>
      <c r="CK245" s="264"/>
      <c r="CL245" s="264"/>
      <c r="CM245" s="264"/>
      <c r="CN245" s="264"/>
      <c r="CO245" s="264"/>
      <c r="CP245" s="264"/>
      <c r="CQ245" s="264"/>
      <c r="CR245" s="264"/>
      <c r="CS245" s="264"/>
      <c r="CT245" s="264"/>
      <c r="CU245" s="264"/>
      <c r="CV245" s="264"/>
      <c r="CW245" s="264"/>
      <c r="CX245" s="264"/>
      <c r="CY245" s="264"/>
      <c r="CZ245" s="264"/>
      <c r="DA245" s="264"/>
      <c r="DB245" s="264"/>
      <c r="DC245" s="264"/>
      <c r="DD245" s="264"/>
      <c r="DE245" s="264"/>
      <c r="DF245" s="264"/>
      <c r="DG245" s="264"/>
      <c r="DH245" s="264"/>
      <c r="DI245" s="264"/>
      <c r="DJ245" s="264"/>
      <c r="DK245" s="264"/>
      <c r="DL245" s="264"/>
      <c r="DM245" s="264"/>
      <c r="DN245" s="264"/>
      <c r="DO245" s="264"/>
      <c r="DP245" s="264"/>
      <c r="DQ245" s="264"/>
      <c r="DR245" s="264"/>
      <c r="DS245" s="264"/>
      <c r="DT245" s="264"/>
      <c r="DU245" s="264"/>
      <c r="DV245" s="264"/>
      <c r="DW245" s="264"/>
      <c r="DX245" s="264"/>
      <c r="DY245" s="264"/>
      <c r="DZ245" s="264"/>
      <c r="EA245" s="264"/>
      <c r="EB245" s="264"/>
      <c r="EC245" s="264"/>
      <c r="ED245" s="264"/>
      <c r="EE245" s="264"/>
      <c r="EF245" s="264"/>
      <c r="EG245" s="264"/>
      <c r="EH245" s="264"/>
      <c r="EI245" s="264"/>
      <c r="EJ245" s="264"/>
      <c r="EK245" s="264"/>
      <c r="EL245" s="264"/>
      <c r="EM245" s="264"/>
      <c r="EN245" s="264"/>
      <c r="EO245" s="264"/>
      <c r="EP245" s="264"/>
      <c r="EQ245" s="264"/>
      <c r="ER245" s="264"/>
    </row>
    <row r="246" spans="1:148" ht="18.75" thickBot="1">
      <c r="A246" s="1603"/>
      <c r="B246" s="1597"/>
      <c r="C246" s="537" t="s">
        <v>453</v>
      </c>
      <c r="D246" s="561"/>
      <c r="E246" s="538">
        <f>SUM(E228:E245)</f>
        <v>5249.7451580020388</v>
      </c>
      <c r="F246" s="538">
        <f t="shared" ref="F246:U246" si="44">SUM(F228:F245)</f>
        <v>16534.148827726811</v>
      </c>
      <c r="G246" s="538">
        <f>SUM(G228:G245)</f>
        <v>81.549439347604491</v>
      </c>
      <c r="H246" s="538">
        <f t="shared" si="44"/>
        <v>897.0438328236495</v>
      </c>
      <c r="I246" s="538">
        <f t="shared" si="44"/>
        <v>101.93679918450562</v>
      </c>
      <c r="J246" s="538">
        <f t="shared" si="44"/>
        <v>20.387359836901123</v>
      </c>
      <c r="K246" s="538">
        <f t="shared" si="44"/>
        <v>1233.4352701325179</v>
      </c>
      <c r="L246" s="538">
        <f t="shared" si="44"/>
        <v>519.87767584097867</v>
      </c>
      <c r="M246" s="538">
        <f>SUM(M228:M245)</f>
        <v>0</v>
      </c>
      <c r="N246" s="538">
        <f t="shared" si="44"/>
        <v>10.193679918450561</v>
      </c>
      <c r="O246" s="538">
        <f t="shared" si="44"/>
        <v>0</v>
      </c>
      <c r="P246" s="538">
        <f t="shared" si="44"/>
        <v>30.581039755351682</v>
      </c>
      <c r="Q246" s="538">
        <f t="shared" si="44"/>
        <v>0</v>
      </c>
      <c r="R246" s="538">
        <f>SUM(R228:R245)</f>
        <v>0</v>
      </c>
      <c r="S246" s="538">
        <f>SUM(S228:S245)</f>
        <v>0</v>
      </c>
      <c r="T246" s="538">
        <f t="shared" si="44"/>
        <v>0</v>
      </c>
      <c r="U246" s="964">
        <f t="shared" si="44"/>
        <v>24678.899082568809</v>
      </c>
      <c r="W246" s="495" t="s">
        <v>451</v>
      </c>
      <c r="X246" s="496">
        <f>P250</f>
        <v>10</v>
      </c>
      <c r="Y246" s="497" t="s">
        <v>450</v>
      </c>
      <c r="Z246" s="498"/>
      <c r="AA246" s="499"/>
      <c r="AC246" s="264"/>
      <c r="AD246" s="264"/>
      <c r="AE246" s="264"/>
      <c r="AF246" s="264"/>
      <c r="AG246" s="264"/>
      <c r="AH246" s="264"/>
      <c r="AI246" s="264"/>
      <c r="AJ246" s="264"/>
      <c r="AK246" s="264"/>
      <c r="AL246" s="264"/>
      <c r="AM246" s="264"/>
      <c r="AN246" s="264"/>
      <c r="AO246" s="264"/>
      <c r="AP246" s="264"/>
      <c r="AQ246" s="264"/>
      <c r="AR246" s="264"/>
      <c r="AS246" s="264"/>
      <c r="AT246" s="264"/>
      <c r="AU246" s="264"/>
      <c r="AV246" s="264"/>
      <c r="AW246" s="264"/>
      <c r="AX246" s="264"/>
      <c r="AY246" s="264"/>
      <c r="AZ246" s="264"/>
      <c r="BA246" s="264"/>
      <c r="BB246" s="264"/>
      <c r="BC246" s="264"/>
      <c r="BD246" s="264"/>
      <c r="BE246" s="264"/>
      <c r="BF246" s="264"/>
      <c r="BG246" s="264"/>
      <c r="BH246" s="264"/>
      <c r="BI246" s="264"/>
      <c r="BJ246" s="264"/>
      <c r="BK246" s="264"/>
      <c r="BL246" s="264"/>
      <c r="BM246" s="264"/>
      <c r="BN246" s="264"/>
      <c r="BO246" s="264"/>
      <c r="BP246" s="264"/>
      <c r="BQ246" s="264"/>
      <c r="BR246" s="264"/>
      <c r="BS246" s="264"/>
      <c r="BT246" s="264"/>
      <c r="BU246" s="264"/>
      <c r="BV246" s="264"/>
      <c r="BW246" s="264"/>
      <c r="BX246" s="264"/>
      <c r="BY246" s="264"/>
      <c r="BZ246" s="264"/>
      <c r="CA246" s="264"/>
      <c r="CB246" s="264"/>
      <c r="CC246" s="264"/>
      <c r="CD246" s="264"/>
      <c r="CE246" s="264"/>
      <c r="CF246" s="264"/>
      <c r="CG246" s="264"/>
      <c r="CH246" s="264"/>
      <c r="CI246" s="264"/>
      <c r="CJ246" s="264"/>
      <c r="CK246" s="264"/>
      <c r="CL246" s="264"/>
      <c r="CM246" s="264"/>
      <c r="CN246" s="264"/>
      <c r="CO246" s="264"/>
      <c r="CP246" s="264"/>
      <c r="CQ246" s="264"/>
      <c r="CR246" s="264"/>
      <c r="CS246" s="264"/>
      <c r="CT246" s="264"/>
      <c r="CU246" s="264"/>
      <c r="CV246" s="264"/>
      <c r="CW246" s="264"/>
      <c r="CX246" s="264"/>
      <c r="CY246" s="264"/>
      <c r="CZ246" s="264"/>
      <c r="DA246" s="264"/>
      <c r="DB246" s="264"/>
      <c r="DC246" s="264"/>
      <c r="DD246" s="264"/>
      <c r="DE246" s="264"/>
      <c r="DF246" s="264"/>
      <c r="DG246" s="264"/>
      <c r="DH246" s="264"/>
      <c r="DI246" s="264"/>
      <c r="DJ246" s="264"/>
      <c r="DK246" s="264"/>
      <c r="DL246" s="264"/>
      <c r="DM246" s="264"/>
      <c r="DN246" s="264"/>
      <c r="DO246" s="264"/>
      <c r="DP246" s="264"/>
      <c r="DQ246" s="264"/>
      <c r="DR246" s="264"/>
      <c r="DS246" s="264"/>
      <c r="DT246" s="264"/>
      <c r="DU246" s="264"/>
      <c r="DV246" s="264"/>
      <c r="DW246" s="264"/>
      <c r="DX246" s="264"/>
      <c r="DY246" s="264"/>
      <c r="DZ246" s="264"/>
      <c r="EA246" s="264"/>
      <c r="EB246" s="264"/>
      <c r="EC246" s="264"/>
      <c r="ED246" s="264"/>
      <c r="EE246" s="264"/>
      <c r="EF246" s="264"/>
      <c r="EG246" s="264"/>
      <c r="EH246" s="264"/>
      <c r="EI246" s="264"/>
      <c r="EJ246" s="264"/>
      <c r="EK246" s="264"/>
      <c r="EL246" s="264"/>
      <c r="EM246" s="264"/>
      <c r="EN246" s="264"/>
      <c r="EO246" s="264"/>
      <c r="EP246" s="264"/>
      <c r="EQ246" s="264"/>
      <c r="ER246" s="264"/>
    </row>
    <row r="247" spans="1:148" ht="18.75" thickBot="1">
      <c r="A247" s="264"/>
      <c r="B247" s="1599"/>
      <c r="C247" s="540" t="s">
        <v>454</v>
      </c>
      <c r="D247" s="264"/>
      <c r="E247" s="541">
        <f t="shared" ref="E247:T247" si="45">E246/$U246</f>
        <v>0.21272201569599339</v>
      </c>
      <c r="F247" s="541">
        <f t="shared" si="45"/>
        <v>0.66997108632796365</v>
      </c>
      <c r="G247" s="541">
        <f t="shared" si="45"/>
        <v>3.3044196612969849E-3</v>
      </c>
      <c r="H247" s="541">
        <f t="shared" si="45"/>
        <v>3.6348616274266839E-2</v>
      </c>
      <c r="I247" s="541">
        <f t="shared" si="45"/>
        <v>4.1305245766212308E-3</v>
      </c>
      <c r="J247" s="541">
        <f t="shared" si="45"/>
        <v>8.2610491532424622E-4</v>
      </c>
      <c r="K247" s="541">
        <f t="shared" si="45"/>
        <v>4.9979347377116894E-2</v>
      </c>
      <c r="L247" s="541">
        <f t="shared" si="45"/>
        <v>2.1065675340768281E-2</v>
      </c>
      <c r="M247" s="541">
        <f t="shared" si="45"/>
        <v>0</v>
      </c>
      <c r="N247" s="541">
        <f t="shared" si="45"/>
        <v>4.1305245766212311E-4</v>
      </c>
      <c r="O247" s="541">
        <f t="shared" si="45"/>
        <v>0</v>
      </c>
      <c r="P247" s="541">
        <f t="shared" si="45"/>
        <v>1.2391573729863693E-3</v>
      </c>
      <c r="Q247" s="541">
        <f t="shared" si="45"/>
        <v>0</v>
      </c>
      <c r="R247" s="541">
        <f t="shared" si="45"/>
        <v>0</v>
      </c>
      <c r="S247" s="541">
        <f t="shared" si="45"/>
        <v>0</v>
      </c>
      <c r="T247" s="541">
        <f t="shared" si="45"/>
        <v>0</v>
      </c>
      <c r="U247" s="545" t="s">
        <v>455</v>
      </c>
      <c r="V247" s="264"/>
      <c r="X247" s="264"/>
      <c r="Y247" s="264"/>
      <c r="Z247" s="264"/>
      <c r="AA247" s="264"/>
      <c r="AB247" s="264"/>
      <c r="AC247" s="264"/>
      <c r="AD247" s="264"/>
      <c r="AE247" s="264"/>
      <c r="AF247" s="264"/>
      <c r="AG247" s="264"/>
      <c r="AH247" s="264"/>
      <c r="AI247" s="264"/>
      <c r="AJ247" s="264"/>
      <c r="AK247" s="264"/>
      <c r="AL247" s="264"/>
      <c r="AM247" s="264"/>
      <c r="AN247" s="264"/>
      <c r="AO247" s="264"/>
      <c r="AP247" s="264"/>
      <c r="AQ247" s="264"/>
      <c r="AR247" s="264"/>
      <c r="AS247" s="264"/>
      <c r="AT247" s="264"/>
      <c r="AU247" s="264"/>
      <c r="AV247" s="264"/>
      <c r="AW247" s="264"/>
      <c r="AX247" s="264"/>
      <c r="AY247" s="264"/>
      <c r="AZ247" s="264"/>
      <c r="BA247" s="264"/>
      <c r="BB247" s="264"/>
      <c r="BC247" s="264"/>
      <c r="BD247" s="264"/>
      <c r="BE247" s="264"/>
      <c r="BF247" s="264"/>
      <c r="BG247" s="264"/>
      <c r="BH247" s="264"/>
      <c r="BI247" s="264"/>
      <c r="BJ247" s="264"/>
      <c r="BK247" s="264"/>
      <c r="BL247" s="264"/>
      <c r="BM247" s="264"/>
      <c r="BN247" s="264"/>
      <c r="BO247" s="264"/>
      <c r="BP247" s="264"/>
      <c r="BQ247" s="264"/>
      <c r="BR247" s="264"/>
      <c r="BS247" s="264"/>
      <c r="BT247" s="264"/>
      <c r="BU247" s="264"/>
      <c r="BV247" s="264"/>
      <c r="BW247" s="264"/>
      <c r="BX247" s="264"/>
      <c r="BY247" s="264"/>
      <c r="BZ247" s="264"/>
      <c r="CA247" s="264"/>
      <c r="CB247" s="264"/>
      <c r="CC247" s="264"/>
      <c r="CD247" s="264"/>
      <c r="CE247" s="264"/>
      <c r="CF247" s="264"/>
      <c r="CG247" s="264"/>
      <c r="CH247" s="264"/>
      <c r="CI247" s="264"/>
      <c r="CJ247" s="264"/>
      <c r="CK247" s="264"/>
      <c r="CL247" s="264"/>
      <c r="CM247" s="264"/>
      <c r="CN247" s="264"/>
      <c r="CO247" s="264"/>
      <c r="CP247" s="264"/>
      <c r="CQ247" s="264"/>
      <c r="CR247" s="264"/>
      <c r="CS247" s="264"/>
      <c r="CT247" s="264"/>
      <c r="CU247" s="264"/>
      <c r="CV247" s="264"/>
      <c r="CW247" s="264"/>
      <c r="CX247" s="264"/>
      <c r="CY247" s="264"/>
      <c r="CZ247" s="264"/>
      <c r="DA247" s="264"/>
      <c r="DB247" s="264"/>
      <c r="DC247" s="264"/>
      <c r="DD247" s="264"/>
      <c r="DE247" s="264"/>
      <c r="DF247" s="264"/>
      <c r="DG247" s="264"/>
      <c r="DH247" s="264"/>
      <c r="DI247" s="264"/>
      <c r="DJ247" s="264"/>
      <c r="DK247" s="264"/>
      <c r="DL247" s="264"/>
      <c r="DM247" s="264"/>
      <c r="DN247" s="264"/>
      <c r="DO247" s="264"/>
      <c r="DP247" s="264"/>
      <c r="DQ247" s="264"/>
      <c r="DR247" s="264"/>
      <c r="DS247" s="264"/>
      <c r="DT247" s="264"/>
      <c r="DU247" s="264"/>
      <c r="DV247" s="264"/>
      <c r="DW247" s="264"/>
      <c r="DX247" s="264"/>
      <c r="DY247" s="264"/>
      <c r="DZ247" s="264"/>
      <c r="EA247" s="264"/>
      <c r="EB247" s="264"/>
      <c r="EC247" s="264"/>
      <c r="ED247" s="264"/>
      <c r="EE247" s="264"/>
      <c r="EF247" s="264"/>
      <c r="EG247" s="264"/>
      <c r="EH247" s="264"/>
      <c r="EI247" s="264"/>
      <c r="EJ247" s="264"/>
      <c r="EK247" s="264"/>
      <c r="EL247" s="264"/>
      <c r="EM247" s="264"/>
      <c r="EN247" s="264"/>
      <c r="EO247" s="264"/>
      <c r="EP247" s="264"/>
      <c r="EQ247" s="264"/>
      <c r="ER247" s="264"/>
    </row>
    <row r="248" spans="1:148" ht="18.75" thickBot="1">
      <c r="A248" s="264"/>
      <c r="B248" s="1599"/>
      <c r="C248" s="548" t="s">
        <v>456</v>
      </c>
      <c r="D248" s="264"/>
      <c r="E248" s="549">
        <f t="shared" ref="E248:P248" si="46">LN(E247)</f>
        <v>-1.5477690562743223</v>
      </c>
      <c r="F248" s="543">
        <f t="shared" si="46"/>
        <v>-0.40052072226270025</v>
      </c>
      <c r="G248" s="543">
        <f t="shared" si="46"/>
        <v>-5.7124944152582229</v>
      </c>
      <c r="H248" s="543">
        <f t="shared" si="46"/>
        <v>-3.3145991424598518</v>
      </c>
      <c r="I248" s="543">
        <f t="shared" si="46"/>
        <v>-5.4893508639440132</v>
      </c>
      <c r="J248" s="543">
        <f t="shared" si="46"/>
        <v>-7.0987887763781128</v>
      </c>
      <c r="K248" s="543">
        <f t="shared" si="46"/>
        <v>-2.9961454113413173</v>
      </c>
      <c r="L248" s="543">
        <f t="shared" si="46"/>
        <v>-3.8601103242137325</v>
      </c>
      <c r="M248" s="543"/>
      <c r="N248" s="543">
        <f t="shared" si="46"/>
        <v>-7.7919359569380582</v>
      </c>
      <c r="O248" s="543"/>
      <c r="P248" s="543">
        <f t="shared" si="46"/>
        <v>-6.6933236682699491</v>
      </c>
      <c r="Q248" s="543"/>
      <c r="R248" s="543"/>
      <c r="S248" s="543"/>
      <c r="T248" s="543"/>
      <c r="U248" s="264"/>
      <c r="V248" s="264"/>
      <c r="W248" s="264"/>
      <c r="X248" s="264"/>
      <c r="Y248" s="264"/>
      <c r="Z248" s="264"/>
      <c r="AA248" s="264"/>
      <c r="AB248" s="264"/>
      <c r="AC248" s="264"/>
      <c r="AD248" s="264"/>
      <c r="AE248" s="264"/>
      <c r="AF248" s="264"/>
      <c r="AG248" s="264"/>
      <c r="AH248" s="264"/>
      <c r="AI248" s="264"/>
      <c r="AJ248" s="264"/>
      <c r="AK248" s="264"/>
      <c r="AL248" s="264"/>
      <c r="AM248" s="264"/>
      <c r="AN248" s="264"/>
      <c r="AO248" s="264"/>
      <c r="AP248" s="264"/>
      <c r="AQ248" s="264"/>
      <c r="AR248" s="264"/>
      <c r="AS248" s="264"/>
      <c r="AT248" s="264"/>
      <c r="AU248" s="264"/>
      <c r="AV248" s="264"/>
      <c r="AW248" s="264"/>
      <c r="AX248" s="264"/>
      <c r="AY248" s="264"/>
      <c r="AZ248" s="264"/>
      <c r="BA248" s="264"/>
      <c r="BB248" s="264"/>
      <c r="BC248" s="264"/>
      <c r="BD248" s="264"/>
      <c r="BE248" s="264"/>
      <c r="BF248" s="264"/>
      <c r="BG248" s="264"/>
      <c r="BH248" s="264"/>
      <c r="BI248" s="264"/>
      <c r="BJ248" s="264"/>
      <c r="BK248" s="264"/>
      <c r="BL248" s="264"/>
      <c r="BM248" s="264"/>
      <c r="BN248" s="264"/>
      <c r="BO248" s="264"/>
      <c r="BP248" s="264"/>
      <c r="BQ248" s="264"/>
      <c r="BR248" s="264"/>
      <c r="BS248" s="264"/>
      <c r="BT248" s="264"/>
      <c r="BU248" s="264"/>
      <c r="BV248" s="264"/>
      <c r="BW248" s="264"/>
      <c r="BX248" s="264"/>
      <c r="BY248" s="264"/>
      <c r="BZ248" s="264"/>
      <c r="CA248" s="264"/>
      <c r="CB248" s="264"/>
      <c r="CC248" s="264"/>
      <c r="CD248" s="264"/>
      <c r="CE248" s="264"/>
      <c r="CF248" s="264"/>
      <c r="CG248" s="264"/>
      <c r="CH248" s="264"/>
      <c r="CI248" s="264"/>
      <c r="CJ248" s="264"/>
      <c r="CK248" s="264"/>
      <c r="CL248" s="264"/>
      <c r="CM248" s="264"/>
      <c r="CN248" s="264"/>
      <c r="CO248" s="264"/>
      <c r="CP248" s="264"/>
      <c r="CQ248" s="264"/>
      <c r="CR248" s="264"/>
      <c r="CS248" s="264"/>
      <c r="CT248" s="264"/>
      <c r="CU248" s="264"/>
      <c r="CV248" s="264"/>
      <c r="CW248" s="264"/>
      <c r="CX248" s="264"/>
      <c r="CY248" s="264"/>
      <c r="CZ248" s="264"/>
      <c r="DA248" s="264"/>
      <c r="DB248" s="264"/>
      <c r="DC248" s="264"/>
      <c r="DD248" s="264"/>
      <c r="DE248" s="264"/>
      <c r="DF248" s="264"/>
      <c r="DG248" s="264"/>
      <c r="DH248" s="264"/>
      <c r="DI248" s="264"/>
      <c r="DJ248" s="264"/>
      <c r="DK248" s="264"/>
      <c r="DL248" s="264"/>
      <c r="DM248" s="264"/>
      <c r="DN248" s="264"/>
      <c r="DO248" s="264"/>
      <c r="DP248" s="264"/>
      <c r="DQ248" s="264"/>
      <c r="DR248" s="264"/>
      <c r="DS248" s="264"/>
      <c r="DT248" s="264"/>
      <c r="DU248" s="264"/>
      <c r="DV248" s="264"/>
      <c r="DW248" s="264"/>
      <c r="DX248" s="264"/>
      <c r="DY248" s="264"/>
      <c r="DZ248" s="264"/>
      <c r="EA248" s="264"/>
      <c r="EB248" s="264"/>
      <c r="EC248" s="264"/>
      <c r="ED248" s="264"/>
      <c r="EE248" s="264"/>
      <c r="EF248" s="264"/>
      <c r="EG248" s="264"/>
      <c r="EH248" s="264"/>
      <c r="EI248" s="264"/>
      <c r="EJ248" s="264"/>
      <c r="EK248" s="264"/>
      <c r="EL248" s="264"/>
      <c r="EM248" s="264"/>
      <c r="EN248" s="264"/>
      <c r="EO248" s="264"/>
      <c r="EP248" s="264"/>
      <c r="EQ248" s="264"/>
      <c r="ER248" s="264"/>
    </row>
    <row r="249" spans="1:148" ht="18.75" thickBot="1">
      <c r="A249" s="264"/>
      <c r="B249" s="1599"/>
      <c r="C249" s="548" t="s">
        <v>457</v>
      </c>
      <c r="D249" s="264"/>
      <c r="E249" s="549">
        <f>E247*E248</f>
        <v>-0.32924455348255927</v>
      </c>
      <c r="F249" s="543">
        <f t="shared" ref="F249:P249" si="47">F247*F248</f>
        <v>-0.26833730339120188</v>
      </c>
      <c r="G249" s="543">
        <f t="shared" si="47"/>
        <v>-1.8876478860828494E-2</v>
      </c>
      <c r="H249" s="543">
        <f t="shared" si="47"/>
        <v>-0.12048109233228707</v>
      </c>
      <c r="I249" s="543">
        <f t="shared" si="47"/>
        <v>-2.2673898653217731E-2</v>
      </c>
      <c r="J249" s="543">
        <f t="shared" si="47"/>
        <v>-5.8643443010145506E-3</v>
      </c>
      <c r="K249" s="543">
        <f t="shared" si="47"/>
        <v>-0.14974539230578249</v>
      </c>
      <c r="L249" s="543">
        <f t="shared" si="47"/>
        <v>-8.131583086943428E-2</v>
      </c>
      <c r="M249" s="543"/>
      <c r="N249" s="543">
        <f t="shared" si="47"/>
        <v>-3.2184782969591321E-3</v>
      </c>
      <c r="O249" s="543"/>
      <c r="P249" s="543">
        <f t="shared" si="47"/>
        <v>-8.2940813733208794E-3</v>
      </c>
      <c r="Q249" s="543"/>
      <c r="R249" s="543"/>
      <c r="S249" s="543"/>
      <c r="T249" s="543"/>
      <c r="U249" s="264"/>
      <c r="V249" s="264"/>
      <c r="W249" s="501">
        <f>-(SUM(E249:V249))</f>
        <v>1.0080514538666059</v>
      </c>
      <c r="X249" s="502" t="s">
        <v>458</v>
      </c>
      <c r="Y249" s="503" t="s">
        <v>459</v>
      </c>
      <c r="Z249" s="504"/>
      <c r="AA249" s="505"/>
      <c r="AB249" s="264"/>
      <c r="AC249" s="264"/>
      <c r="AD249" s="264"/>
      <c r="AE249" s="264"/>
      <c r="AF249" s="264"/>
      <c r="AG249" s="264"/>
      <c r="AH249" s="264"/>
      <c r="AI249" s="264"/>
      <c r="AJ249" s="264"/>
      <c r="AK249" s="264"/>
      <c r="AL249" s="264"/>
      <c r="AM249" s="264"/>
      <c r="AN249" s="264"/>
      <c r="AO249" s="264"/>
      <c r="AP249" s="264"/>
      <c r="AQ249" s="264"/>
      <c r="AR249" s="264"/>
      <c r="AS249" s="264"/>
      <c r="AT249" s="264"/>
      <c r="AU249" s="264"/>
      <c r="AV249" s="264"/>
      <c r="AW249" s="264"/>
      <c r="AX249" s="264"/>
      <c r="AY249" s="264"/>
      <c r="AZ249" s="264"/>
      <c r="BA249" s="264"/>
      <c r="BB249" s="264"/>
      <c r="BC249" s="264"/>
      <c r="BD249" s="264"/>
      <c r="BE249" s="264"/>
      <c r="BF249" s="264"/>
      <c r="BG249" s="264"/>
      <c r="BH249" s="264"/>
      <c r="BI249" s="264"/>
      <c r="BJ249" s="264"/>
      <c r="BK249" s="264"/>
      <c r="BL249" s="264"/>
      <c r="BM249" s="264"/>
      <c r="BN249" s="264"/>
      <c r="BO249" s="264"/>
      <c r="BP249" s="264"/>
      <c r="BQ249" s="264"/>
      <c r="BR249" s="264"/>
      <c r="BS249" s="264"/>
      <c r="BT249" s="264"/>
      <c r="BU249" s="264"/>
      <c r="BV249" s="264"/>
      <c r="BW249" s="264"/>
      <c r="BX249" s="264"/>
      <c r="BY249" s="264"/>
      <c r="BZ249" s="264"/>
      <c r="CA249" s="264"/>
      <c r="CB249" s="264"/>
      <c r="CC249" s="264"/>
      <c r="CD249" s="264"/>
      <c r="CE249" s="264"/>
      <c r="CF249" s="264"/>
      <c r="CG249" s="264"/>
      <c r="CH249" s="264"/>
      <c r="CI249" s="264"/>
      <c r="CJ249" s="264"/>
      <c r="CK249" s="264"/>
      <c r="CL249" s="264"/>
      <c r="CM249" s="264"/>
      <c r="CN249" s="264"/>
      <c r="CO249" s="264"/>
      <c r="CP249" s="264"/>
      <c r="CQ249" s="264"/>
      <c r="CR249" s="264"/>
      <c r="CS249" s="264"/>
      <c r="CT249" s="264"/>
      <c r="CU249" s="264"/>
      <c r="CV249" s="264"/>
      <c r="CW249" s="264"/>
      <c r="CX249" s="264"/>
      <c r="CY249" s="264"/>
      <c r="CZ249" s="264"/>
      <c r="DA249" s="264"/>
      <c r="DB249" s="264"/>
      <c r="DC249" s="264"/>
      <c r="DD249" s="264"/>
      <c r="DE249" s="264"/>
      <c r="DF249" s="264"/>
      <c r="DG249" s="264"/>
      <c r="DH249" s="264"/>
      <c r="DI249" s="264"/>
      <c r="DJ249" s="264"/>
      <c r="DK249" s="264"/>
      <c r="DL249" s="264"/>
      <c r="DM249" s="264"/>
      <c r="DN249" s="264"/>
      <c r="DO249" s="264"/>
      <c r="DP249" s="264"/>
      <c r="DQ249" s="264"/>
      <c r="DR249" s="264"/>
      <c r="DS249" s="264"/>
      <c r="DT249" s="264"/>
      <c r="DU249" s="264"/>
      <c r="DV249" s="264"/>
      <c r="DW249" s="264"/>
      <c r="DX249" s="264"/>
      <c r="DY249" s="264"/>
      <c r="DZ249" s="264"/>
      <c r="EA249" s="264"/>
      <c r="EB249" s="264"/>
      <c r="EC249" s="264"/>
      <c r="ED249" s="264"/>
      <c r="EE249" s="264"/>
      <c r="EF249" s="264"/>
      <c r="EG249" s="264"/>
      <c r="EH249" s="264"/>
      <c r="EI249" s="264"/>
      <c r="EJ249" s="264"/>
      <c r="EK249" s="264"/>
      <c r="EL249" s="264"/>
      <c r="EM249" s="264"/>
      <c r="EN249" s="264"/>
      <c r="EO249" s="264"/>
      <c r="EP249" s="264"/>
      <c r="EQ249" s="264"/>
      <c r="ER249" s="264"/>
    </row>
    <row r="250" spans="1:148" ht="18.75" thickBot="1">
      <c r="A250" s="264"/>
      <c r="B250" s="563"/>
      <c r="C250" s="552" t="s">
        <v>460</v>
      </c>
      <c r="D250" s="264"/>
      <c r="E250" s="564">
        <v>1</v>
      </c>
      <c r="F250" s="565">
        <f>E250+1</f>
        <v>2</v>
      </c>
      <c r="G250" s="565">
        <v>3</v>
      </c>
      <c r="H250" s="565">
        <v>4</v>
      </c>
      <c r="I250" s="565">
        <v>5</v>
      </c>
      <c r="J250" s="565">
        <v>6</v>
      </c>
      <c r="K250" s="565">
        <v>7</v>
      </c>
      <c r="L250" s="565">
        <v>8</v>
      </c>
      <c r="M250" s="565"/>
      <c r="N250" s="565">
        <v>9</v>
      </c>
      <c r="O250" s="565"/>
      <c r="P250" s="567">
        <v>10</v>
      </c>
      <c r="Q250" s="565"/>
      <c r="R250" s="565"/>
      <c r="S250" s="565"/>
      <c r="T250" s="565"/>
      <c r="U250" s="264"/>
      <c r="V250" s="264"/>
      <c r="W250" s="507">
        <f>LN(X246)</f>
        <v>2.3025850929940459</v>
      </c>
      <c r="X250" s="508" t="s">
        <v>461</v>
      </c>
      <c r="Y250" s="509"/>
      <c r="Z250" s="510"/>
      <c r="AA250" s="264"/>
      <c r="AB250" s="264"/>
      <c r="AC250" s="264"/>
      <c r="AD250" s="264"/>
      <c r="AE250" s="264"/>
      <c r="AF250" s="264"/>
      <c r="AG250" s="264"/>
      <c r="AH250" s="264"/>
      <c r="AI250" s="264"/>
      <c r="AJ250" s="264"/>
      <c r="AK250" s="264"/>
      <c r="AL250" s="264"/>
      <c r="AM250" s="264"/>
      <c r="AN250" s="264"/>
      <c r="AO250" s="264"/>
      <c r="AP250" s="264"/>
      <c r="AQ250" s="264"/>
      <c r="AR250" s="264"/>
      <c r="AS250" s="264"/>
      <c r="AT250" s="264"/>
      <c r="AU250" s="264"/>
      <c r="AV250" s="264"/>
      <c r="AW250" s="264"/>
      <c r="AX250" s="264"/>
      <c r="AY250" s="264"/>
      <c r="AZ250" s="264"/>
      <c r="BA250" s="264"/>
      <c r="BB250" s="264"/>
      <c r="BC250" s="264"/>
      <c r="BD250" s="264"/>
      <c r="BE250" s="264"/>
      <c r="BF250" s="264"/>
      <c r="BG250" s="264"/>
      <c r="BH250" s="264"/>
      <c r="BI250" s="264"/>
      <c r="BJ250" s="264"/>
      <c r="BK250" s="264"/>
      <c r="BL250" s="264"/>
      <c r="BM250" s="264"/>
      <c r="BN250" s="264"/>
      <c r="BO250" s="264"/>
      <c r="BP250" s="264"/>
      <c r="BQ250" s="264"/>
      <c r="BR250" s="264"/>
      <c r="BS250" s="264"/>
      <c r="BT250" s="264"/>
      <c r="BU250" s="264"/>
      <c r="BV250" s="264"/>
      <c r="BW250" s="264"/>
      <c r="BX250" s="264"/>
      <c r="BY250" s="264"/>
      <c r="BZ250" s="264"/>
      <c r="CA250" s="264"/>
      <c r="CB250" s="264"/>
      <c r="CC250" s="264"/>
      <c r="CD250" s="264"/>
      <c r="CE250" s="264"/>
      <c r="CF250" s="264"/>
      <c r="CG250" s="264"/>
      <c r="CH250" s="264"/>
      <c r="CI250" s="264"/>
      <c r="CJ250" s="264"/>
      <c r="CK250" s="264"/>
      <c r="CL250" s="264"/>
      <c r="CM250" s="264"/>
      <c r="CN250" s="264"/>
      <c r="CO250" s="264"/>
      <c r="CP250" s="264"/>
      <c r="CQ250" s="264"/>
      <c r="CR250" s="264"/>
      <c r="CS250" s="264"/>
      <c r="CT250" s="264"/>
      <c r="CU250" s="264"/>
      <c r="CV250" s="264"/>
      <c r="CW250" s="264"/>
      <c r="CX250" s="264"/>
      <c r="CY250" s="264"/>
      <c r="CZ250" s="264"/>
      <c r="DA250" s="264"/>
      <c r="DB250" s="264"/>
      <c r="DC250" s="264"/>
      <c r="DD250" s="264"/>
      <c r="DE250" s="264"/>
      <c r="DF250" s="264"/>
      <c r="DG250" s="264"/>
      <c r="DH250" s="264"/>
      <c r="DI250" s="264"/>
      <c r="DJ250" s="264"/>
      <c r="DK250" s="264"/>
      <c r="DL250" s="264"/>
      <c r="DM250" s="264"/>
      <c r="DN250" s="264"/>
      <c r="DO250" s="264"/>
      <c r="DP250" s="264"/>
      <c r="DQ250" s="264"/>
      <c r="DR250" s="264"/>
      <c r="DS250" s="264"/>
      <c r="DT250" s="264"/>
      <c r="DU250" s="264"/>
      <c r="DV250" s="264"/>
      <c r="DW250" s="264"/>
      <c r="DX250" s="264"/>
      <c r="DY250" s="264"/>
      <c r="DZ250" s="264"/>
      <c r="EA250" s="264"/>
      <c r="EB250" s="264"/>
      <c r="EC250" s="264"/>
      <c r="ED250" s="264"/>
      <c r="EE250" s="264"/>
      <c r="EF250" s="264"/>
      <c r="EG250" s="264"/>
      <c r="EH250" s="264"/>
      <c r="EI250" s="264"/>
      <c r="EJ250" s="264"/>
      <c r="EK250" s="264"/>
      <c r="EL250" s="264"/>
      <c r="EM250" s="264"/>
      <c r="EN250" s="264"/>
      <c r="EO250" s="264"/>
      <c r="EP250" s="264"/>
      <c r="EQ250" s="264"/>
      <c r="ER250" s="264"/>
    </row>
    <row r="251" spans="1:148" ht="18.75" thickBot="1">
      <c r="A251" s="264"/>
      <c r="B251" s="264"/>
      <c r="C251" s="264"/>
      <c r="D251" s="264"/>
      <c r="E251" s="264"/>
      <c r="F251" s="264"/>
      <c r="G251" s="264"/>
      <c r="H251" s="264"/>
      <c r="I251" s="264"/>
      <c r="J251" s="264"/>
      <c r="K251" s="264"/>
      <c r="L251" s="264"/>
      <c r="M251" s="264"/>
      <c r="N251" s="264"/>
      <c r="O251" s="264"/>
      <c r="P251" s="264"/>
      <c r="Q251" s="264"/>
      <c r="R251" s="264"/>
      <c r="S251" s="264"/>
      <c r="T251" s="264"/>
      <c r="U251" s="264"/>
      <c r="V251" s="264"/>
      <c r="W251" s="511">
        <f>W249/W250</f>
        <v>0.43779118388881733</v>
      </c>
      <c r="X251" s="512" t="s">
        <v>462</v>
      </c>
      <c r="Y251" s="513" t="s">
        <v>463</v>
      </c>
      <c r="Z251" s="514"/>
      <c r="AA251" s="264"/>
      <c r="AB251" s="264"/>
      <c r="AC251" s="264"/>
      <c r="AD251" s="264"/>
      <c r="AE251" s="264"/>
      <c r="AF251" s="264"/>
      <c r="AG251" s="264"/>
      <c r="AH251" s="264"/>
      <c r="AI251" s="264"/>
      <c r="AJ251" s="264"/>
      <c r="AK251" s="264"/>
      <c r="AL251" s="264"/>
      <c r="AM251" s="264"/>
      <c r="AN251" s="264"/>
      <c r="AO251" s="264"/>
      <c r="AP251" s="264"/>
      <c r="AQ251" s="264"/>
      <c r="AR251" s="264"/>
      <c r="AS251" s="264"/>
      <c r="AT251" s="264"/>
      <c r="AU251" s="264"/>
      <c r="AV251" s="264"/>
      <c r="AW251" s="264"/>
      <c r="AX251" s="264"/>
      <c r="AY251" s="264"/>
      <c r="AZ251" s="264"/>
      <c r="BA251" s="264"/>
      <c r="BB251" s="264"/>
      <c r="BC251" s="264"/>
      <c r="BD251" s="264"/>
      <c r="BE251" s="264"/>
      <c r="BF251" s="264"/>
      <c r="BG251" s="264"/>
      <c r="BH251" s="264"/>
      <c r="BI251" s="264"/>
      <c r="BJ251" s="264"/>
      <c r="BK251" s="264"/>
      <c r="BL251" s="264"/>
      <c r="BM251" s="264"/>
      <c r="BN251" s="264"/>
      <c r="BO251" s="264"/>
      <c r="BP251" s="264"/>
      <c r="BQ251" s="264"/>
      <c r="BR251" s="264"/>
      <c r="BS251" s="264"/>
      <c r="BT251" s="264"/>
      <c r="BU251" s="264"/>
      <c r="BV251" s="264"/>
      <c r="BW251" s="264"/>
      <c r="BX251" s="264"/>
      <c r="BY251" s="264"/>
      <c r="BZ251" s="264"/>
      <c r="CA251" s="264"/>
      <c r="CB251" s="264"/>
      <c r="CC251" s="264"/>
      <c r="CD251" s="264"/>
      <c r="CE251" s="264"/>
      <c r="CF251" s="264"/>
      <c r="CG251" s="264"/>
      <c r="CH251" s="264"/>
      <c r="CI251" s="264"/>
      <c r="CJ251" s="264"/>
      <c r="CK251" s="264"/>
      <c r="CL251" s="264"/>
      <c r="CM251" s="264"/>
      <c r="CN251" s="264"/>
      <c r="CO251" s="264"/>
      <c r="CP251" s="264"/>
      <c r="CQ251" s="264"/>
      <c r="CR251" s="264"/>
      <c r="CS251" s="264"/>
      <c r="CT251" s="264"/>
      <c r="CU251" s="264"/>
      <c r="CV251" s="264"/>
      <c r="CW251" s="264"/>
      <c r="CX251" s="264"/>
      <c r="CY251" s="264"/>
      <c r="CZ251" s="264"/>
      <c r="DA251" s="264"/>
      <c r="DB251" s="264"/>
      <c r="DC251" s="264"/>
      <c r="DD251" s="264"/>
      <c r="DE251" s="264"/>
      <c r="DF251" s="264"/>
      <c r="DG251" s="264"/>
      <c r="DH251" s="264"/>
      <c r="DI251" s="264"/>
      <c r="DJ251" s="264"/>
      <c r="DK251" s="264"/>
      <c r="DL251" s="264"/>
      <c r="DM251" s="264"/>
      <c r="DN251" s="264"/>
      <c r="DO251" s="264"/>
      <c r="DP251" s="264"/>
      <c r="DQ251" s="264"/>
      <c r="DR251" s="264"/>
      <c r="DS251" s="264"/>
      <c r="DT251" s="264"/>
      <c r="DU251" s="264"/>
      <c r="DV251" s="264"/>
      <c r="DW251" s="264"/>
      <c r="DX251" s="264"/>
      <c r="DY251" s="264"/>
      <c r="DZ251" s="264"/>
      <c r="EA251" s="264"/>
      <c r="EB251" s="264"/>
      <c r="EC251" s="264"/>
      <c r="ED251" s="264"/>
      <c r="EE251" s="264"/>
      <c r="EF251" s="264"/>
      <c r="EG251" s="264"/>
      <c r="EH251" s="264"/>
      <c r="EI251" s="264"/>
      <c r="EJ251" s="264"/>
      <c r="EK251" s="264"/>
      <c r="EL251" s="264"/>
      <c r="EM251" s="264"/>
      <c r="EN251" s="264"/>
      <c r="EO251" s="264"/>
      <c r="EP251" s="264"/>
      <c r="EQ251" s="264"/>
      <c r="ER251" s="264"/>
    </row>
    <row r="252" spans="1:148" ht="15.75">
      <c r="A252" s="264"/>
      <c r="B252" s="264"/>
      <c r="C252" s="264"/>
      <c r="D252" s="264"/>
      <c r="E252" s="264"/>
      <c r="F252" s="264"/>
      <c r="G252" s="264"/>
      <c r="H252" s="264"/>
      <c r="I252" s="264"/>
      <c r="J252" s="264"/>
      <c r="K252" s="264"/>
      <c r="L252" s="264"/>
      <c r="M252" s="264"/>
      <c r="N252" s="264"/>
      <c r="O252" s="264"/>
      <c r="P252" s="264"/>
      <c r="Q252" s="264"/>
      <c r="R252" s="264"/>
      <c r="S252" s="264"/>
      <c r="T252" s="264"/>
      <c r="U252" s="264"/>
      <c r="V252" s="264"/>
      <c r="W252" s="264"/>
      <c r="X252" s="264"/>
      <c r="Y252" s="264"/>
      <c r="Z252" s="264"/>
      <c r="AA252" s="264"/>
      <c r="AB252" s="264"/>
      <c r="AC252" s="264"/>
      <c r="AD252" s="264"/>
      <c r="AE252" s="264"/>
      <c r="AF252" s="264"/>
      <c r="AG252" s="264"/>
      <c r="AH252" s="264"/>
      <c r="AI252" s="264"/>
      <c r="AJ252" s="264"/>
      <c r="AK252" s="264"/>
      <c r="AL252" s="264"/>
      <c r="AM252" s="264"/>
      <c r="AN252" s="264"/>
      <c r="AO252" s="264"/>
      <c r="AP252" s="264"/>
      <c r="AQ252" s="264"/>
      <c r="AR252" s="264"/>
      <c r="AS252" s="264"/>
      <c r="AT252" s="264"/>
      <c r="AU252" s="264"/>
      <c r="AV252" s="264"/>
      <c r="AW252" s="264"/>
      <c r="AX252" s="264"/>
      <c r="AY252" s="264"/>
      <c r="AZ252" s="264"/>
      <c r="BA252" s="264"/>
      <c r="BB252" s="264"/>
      <c r="BC252" s="264"/>
      <c r="BD252" s="264"/>
      <c r="BE252" s="264"/>
      <c r="BF252" s="264"/>
      <c r="BG252" s="264"/>
      <c r="BH252" s="264"/>
      <c r="BI252" s="264"/>
      <c r="BJ252" s="264"/>
      <c r="BK252" s="264"/>
      <c r="BL252" s="264"/>
      <c r="BM252" s="264"/>
      <c r="BN252" s="264"/>
      <c r="BO252" s="264"/>
      <c r="BP252" s="264"/>
      <c r="BQ252" s="264"/>
      <c r="BR252" s="264"/>
      <c r="BS252" s="264"/>
      <c r="BT252" s="264"/>
      <c r="BU252" s="264"/>
      <c r="BV252" s="264"/>
      <c r="BW252" s="264"/>
      <c r="BX252" s="264"/>
      <c r="BY252" s="264"/>
      <c r="BZ252" s="264"/>
      <c r="CA252" s="264"/>
      <c r="CB252" s="264"/>
      <c r="CC252" s="264"/>
      <c r="CD252" s="264"/>
      <c r="CE252" s="264"/>
      <c r="CF252" s="264"/>
      <c r="CG252" s="264"/>
      <c r="CH252" s="264"/>
      <c r="CI252" s="264"/>
      <c r="CJ252" s="264"/>
      <c r="CK252" s="264"/>
      <c r="CL252" s="264"/>
      <c r="CM252" s="264"/>
      <c r="CN252" s="264"/>
      <c r="CO252" s="264"/>
      <c r="CP252" s="264"/>
      <c r="CQ252" s="264"/>
      <c r="CR252" s="264"/>
      <c r="CS252" s="264"/>
      <c r="CT252" s="264"/>
      <c r="CU252" s="264"/>
      <c r="CV252" s="264"/>
      <c r="CW252" s="264"/>
      <c r="CX252" s="264"/>
      <c r="CY252" s="264"/>
      <c r="CZ252" s="264"/>
      <c r="DA252" s="264"/>
      <c r="DB252" s="264"/>
      <c r="DC252" s="264"/>
      <c r="DD252" s="264"/>
      <c r="DE252" s="264"/>
      <c r="DF252" s="264"/>
      <c r="DG252" s="264"/>
      <c r="DH252" s="264"/>
      <c r="DI252" s="264"/>
      <c r="DJ252" s="264"/>
      <c r="DK252" s="264"/>
      <c r="DL252" s="264"/>
      <c r="DM252" s="264"/>
      <c r="DN252" s="264"/>
      <c r="DO252" s="264"/>
      <c r="DP252" s="264"/>
      <c r="DQ252" s="264"/>
      <c r="DR252" s="264"/>
      <c r="DS252" s="264"/>
      <c r="DT252" s="264"/>
      <c r="DU252" s="264"/>
      <c r="DV252" s="264"/>
      <c r="DW252" s="264"/>
      <c r="DX252" s="264"/>
      <c r="DY252" s="264"/>
      <c r="DZ252" s="264"/>
      <c r="EA252" s="264"/>
      <c r="EB252" s="264"/>
      <c r="EC252" s="264"/>
      <c r="ED252" s="264"/>
      <c r="EE252" s="264"/>
      <c r="EF252" s="264"/>
      <c r="EG252" s="264"/>
      <c r="EH252" s="264"/>
      <c r="EI252" s="264"/>
      <c r="EJ252" s="264"/>
      <c r="EK252" s="264"/>
      <c r="EL252" s="264"/>
      <c r="EM252" s="264"/>
      <c r="EN252" s="264"/>
      <c r="EO252" s="264"/>
      <c r="EP252" s="264"/>
      <c r="EQ252" s="264"/>
      <c r="ER252" s="264"/>
    </row>
    <row r="253" spans="1:148" ht="15.75">
      <c r="A253" s="264"/>
      <c r="B253" s="264"/>
      <c r="C253" s="264"/>
      <c r="D253" s="264"/>
      <c r="E253" s="264"/>
      <c r="F253" s="264"/>
      <c r="G253" s="264"/>
      <c r="H253" s="264"/>
      <c r="I253" s="264"/>
      <c r="J253" s="264"/>
      <c r="K253" s="264"/>
      <c r="L253" s="264"/>
      <c r="M253" s="264"/>
      <c r="N253" s="264"/>
      <c r="O253" s="264"/>
      <c r="P253" s="264"/>
      <c r="Q253" s="264"/>
      <c r="R253" s="264"/>
      <c r="S253" s="264"/>
      <c r="T253" s="264"/>
      <c r="U253" s="264"/>
      <c r="V253" s="264"/>
      <c r="W253" s="264"/>
      <c r="X253" s="264"/>
      <c r="Y253" s="264"/>
      <c r="Z253" s="264"/>
      <c r="AA253" s="264"/>
      <c r="AB253" s="264"/>
      <c r="AC253" s="264"/>
      <c r="AD253" s="264"/>
      <c r="AE253" s="264"/>
      <c r="AF253" s="264"/>
      <c r="AG253" s="264"/>
      <c r="AH253" s="264"/>
      <c r="AI253" s="264"/>
      <c r="AJ253" s="264"/>
      <c r="AK253" s="264"/>
      <c r="AL253" s="264"/>
      <c r="AM253" s="264"/>
      <c r="AN253" s="264"/>
      <c r="AO253" s="264"/>
      <c r="AP253" s="264"/>
      <c r="AQ253" s="264"/>
      <c r="AR253" s="264"/>
      <c r="AS253" s="264"/>
      <c r="AT253" s="264"/>
      <c r="AU253" s="264"/>
      <c r="AV253" s="264"/>
      <c r="AW253" s="264"/>
      <c r="AX253" s="264"/>
      <c r="AY253" s="264"/>
      <c r="AZ253" s="264"/>
      <c r="BA253" s="264"/>
      <c r="BB253" s="264"/>
      <c r="BC253" s="264"/>
      <c r="BD253" s="264"/>
      <c r="BE253" s="264"/>
      <c r="BF253" s="264"/>
      <c r="BG253" s="264"/>
      <c r="BH253" s="264"/>
      <c r="BI253" s="264"/>
      <c r="BJ253" s="264"/>
      <c r="BK253" s="264"/>
      <c r="BL253" s="264"/>
      <c r="BM253" s="264"/>
      <c r="BN253" s="264"/>
      <c r="BO253" s="264"/>
      <c r="BP253" s="264"/>
      <c r="BQ253" s="264"/>
      <c r="BR253" s="264"/>
      <c r="BS253" s="264"/>
      <c r="BT253" s="264"/>
      <c r="BU253" s="264"/>
      <c r="BV253" s="264"/>
      <c r="BW253" s="264"/>
      <c r="BX253" s="264"/>
      <c r="BY253" s="264"/>
      <c r="BZ253" s="264"/>
      <c r="CA253" s="264"/>
      <c r="CB253" s="264"/>
      <c r="CC253" s="264"/>
      <c r="CD253" s="264"/>
      <c r="CE253" s="264"/>
      <c r="CF253" s="264"/>
      <c r="CG253" s="264"/>
      <c r="CH253" s="264"/>
      <c r="CI253" s="264"/>
      <c r="CJ253" s="264"/>
      <c r="CK253" s="264"/>
      <c r="CL253" s="264"/>
      <c r="CM253" s="264"/>
      <c r="CN253" s="264"/>
      <c r="CO253" s="264"/>
      <c r="CP253" s="264"/>
      <c r="CQ253" s="264"/>
      <c r="CR253" s="264"/>
      <c r="CS253" s="264"/>
      <c r="CT253" s="264"/>
      <c r="CU253" s="264"/>
      <c r="CV253" s="264"/>
      <c r="CW253" s="264"/>
      <c r="CX253" s="264"/>
      <c r="CY253" s="264"/>
      <c r="CZ253" s="264"/>
      <c r="DA253" s="264"/>
      <c r="DB253" s="264"/>
      <c r="DC253" s="264"/>
      <c r="DD253" s="264"/>
      <c r="DE253" s="264"/>
      <c r="DF253" s="264"/>
      <c r="DG253" s="264"/>
      <c r="DH253" s="264"/>
      <c r="DI253" s="264"/>
      <c r="DJ253" s="264"/>
      <c r="DK253" s="264"/>
      <c r="DL253" s="264"/>
      <c r="DM253" s="264"/>
      <c r="DN253" s="264"/>
      <c r="DO253" s="264"/>
      <c r="DP253" s="264"/>
      <c r="DQ253" s="264"/>
      <c r="DR253" s="264"/>
      <c r="DS253" s="264"/>
      <c r="DT253" s="264"/>
      <c r="DU253" s="264"/>
      <c r="DV253" s="264"/>
      <c r="DW253" s="264"/>
      <c r="DX253" s="264"/>
      <c r="DY253" s="264"/>
      <c r="DZ253" s="264"/>
      <c r="EA253" s="264"/>
      <c r="EB253" s="264"/>
      <c r="EC253" s="264"/>
      <c r="ED253" s="264"/>
      <c r="EE253" s="264"/>
      <c r="EF253" s="264"/>
      <c r="EG253" s="264"/>
      <c r="EH253" s="264"/>
      <c r="EI253" s="264"/>
      <c r="EJ253" s="264"/>
      <c r="EK253" s="264"/>
      <c r="EL253" s="264"/>
      <c r="EM253" s="264"/>
      <c r="EN253" s="264"/>
      <c r="EO253" s="264"/>
      <c r="EP253" s="264"/>
      <c r="EQ253" s="264"/>
      <c r="ER253" s="264"/>
    </row>
    <row r="254" spans="1:148" ht="15.75">
      <c r="AF254" s="264"/>
    </row>
    <row r="255" spans="1:148" ht="15.75">
      <c r="X255" s="264"/>
      <c r="Y255" s="264"/>
      <c r="Z255" s="264"/>
      <c r="AA255" s="264"/>
      <c r="AB255" s="264"/>
      <c r="AC255" s="264"/>
      <c r="AD255" s="264"/>
      <c r="AE255" s="264"/>
      <c r="AF255" s="264"/>
    </row>
    <row r="256" spans="1:148" ht="15.75">
      <c r="X256" s="264"/>
      <c r="Y256" s="264"/>
      <c r="Z256" s="264"/>
      <c r="AA256" s="264"/>
      <c r="AB256" s="264"/>
      <c r="AC256" s="264"/>
      <c r="AD256" s="264"/>
      <c r="AE256" s="264"/>
      <c r="AF256" s="264"/>
    </row>
    <row r="257" spans="24:32" ht="15.75">
      <c r="X257" s="264"/>
      <c r="Y257" s="264"/>
      <c r="Z257" s="264"/>
      <c r="AA257" s="264"/>
      <c r="AB257" s="264"/>
      <c r="AC257" s="264"/>
      <c r="AD257" s="264"/>
      <c r="AE257" s="264"/>
      <c r="AF257" s="264"/>
    </row>
    <row r="258" spans="24:32" ht="15.75">
      <c r="X258" s="264"/>
      <c r="Y258" s="264"/>
      <c r="Z258" s="264"/>
      <c r="AA258" s="264"/>
      <c r="AB258" s="264"/>
      <c r="AC258" s="264"/>
      <c r="AD258" s="264"/>
      <c r="AE258" s="264"/>
      <c r="AF258" s="264"/>
    </row>
    <row r="259" spans="24:32" ht="15.75">
      <c r="X259" s="264"/>
      <c r="Y259" s="264"/>
      <c r="Z259" s="264"/>
      <c r="AA259" s="264"/>
      <c r="AB259" s="264"/>
      <c r="AC259" s="264"/>
      <c r="AD259" s="264"/>
      <c r="AE259" s="264"/>
      <c r="AF259" s="26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CK212"/>
  <sheetViews>
    <sheetView zoomScale="60" zoomScaleNormal="60" workbookViewId="0">
      <pane ySplit="1" topLeftCell="A155" activePane="bottomLeft" state="frozen"/>
      <selection pane="bottomLeft" activeCell="BZ10" sqref="BZ10"/>
    </sheetView>
  </sheetViews>
  <sheetFormatPr defaultRowHeight="15"/>
  <cols>
    <col min="2" max="2" width="11.140625" customWidth="1"/>
    <col min="4" max="4" width="1.140625" customWidth="1"/>
    <col min="5" max="5" width="9" customWidth="1"/>
    <col min="6" max="6" width="8.5703125" customWidth="1"/>
    <col min="7" max="7" width="6.5703125" customWidth="1"/>
    <col min="8" max="8" width="7" customWidth="1"/>
    <col min="9" max="9" width="7.42578125" customWidth="1"/>
    <col min="10" max="24" width="5.5703125" customWidth="1"/>
    <col min="25" max="29" width="5.5703125" style="13" customWidth="1"/>
    <col min="30" max="30" width="8.28515625" style="13" customWidth="1"/>
    <col min="31" max="31" width="5.5703125" style="13" customWidth="1"/>
    <col min="32" max="32" width="5.5703125" style="670" customWidth="1"/>
    <col min="33" max="36" width="5.5703125" style="13" customWidth="1"/>
    <col min="37" max="37" width="5.5703125" style="670" customWidth="1"/>
    <col min="39" max="39" width="9.85546875" style="370" customWidth="1"/>
    <col min="40" max="40" width="10.7109375" customWidth="1"/>
    <col min="41" max="41" width="1.140625" customWidth="1"/>
    <col min="42" max="42" width="8.5703125" customWidth="1"/>
    <col min="43" max="44" width="6.5703125" customWidth="1"/>
    <col min="45" max="45" width="8" customWidth="1"/>
    <col min="46" max="46" width="6.5703125" customWidth="1"/>
    <col min="47" max="51" width="5.5703125" customWidth="1"/>
    <col min="52" max="52" width="6.85546875" customWidth="1"/>
    <col min="53" max="59" width="5.5703125" customWidth="1"/>
    <col min="60" max="60" width="9.5703125" bestFit="1" customWidth="1"/>
    <col min="67" max="67" width="14.140625" customWidth="1"/>
    <col min="68" max="68" width="12.140625" customWidth="1"/>
    <col min="70" max="70" width="13.140625" customWidth="1"/>
    <col min="71" max="71" width="7.85546875" customWidth="1"/>
    <col min="72" max="72" width="8" customWidth="1"/>
    <col min="73" max="73" width="10.140625" customWidth="1"/>
    <col min="74" max="75" width="9" bestFit="1" customWidth="1"/>
    <col min="78" max="78" width="26.42578125" customWidth="1"/>
    <col min="81" max="81" width="2.5703125" customWidth="1"/>
  </cols>
  <sheetData>
    <row r="1" spans="1:89" ht="185.1" customHeight="1" thickBot="1">
      <c r="A1" s="2" t="s">
        <v>19</v>
      </c>
      <c r="B1" s="19" t="s">
        <v>18</v>
      </c>
      <c r="C1" s="2" t="s">
        <v>20</v>
      </c>
      <c r="D1" s="12"/>
      <c r="E1" s="122" t="s">
        <v>21</v>
      </c>
      <c r="F1" s="122" t="s">
        <v>22</v>
      </c>
      <c r="G1" s="134" t="s">
        <v>23</v>
      </c>
      <c r="H1" s="121" t="s">
        <v>24</v>
      </c>
      <c r="I1" s="122" t="s">
        <v>25</v>
      </c>
      <c r="J1" s="27" t="s">
        <v>27</v>
      </c>
      <c r="K1" s="27" t="s">
        <v>28</v>
      </c>
      <c r="L1" s="28" t="s">
        <v>29</v>
      </c>
      <c r="M1" s="27" t="s">
        <v>30</v>
      </c>
      <c r="N1" s="27" t="s">
        <v>31</v>
      </c>
      <c r="O1" s="27" t="s">
        <v>32</v>
      </c>
      <c r="P1" s="24" t="s">
        <v>33</v>
      </c>
      <c r="Q1" s="133" t="s">
        <v>35</v>
      </c>
      <c r="R1" s="135" t="s">
        <v>37</v>
      </c>
      <c r="S1" s="135" t="s">
        <v>38</v>
      </c>
      <c r="T1" s="135" t="s">
        <v>39</v>
      </c>
      <c r="U1" s="395" t="s">
        <v>40</v>
      </c>
      <c r="V1" s="24" t="s">
        <v>41</v>
      </c>
      <c r="W1" s="26" t="s">
        <v>43</v>
      </c>
      <c r="X1" s="26" t="s">
        <v>44</v>
      </c>
      <c r="Y1" s="26" t="s">
        <v>49</v>
      </c>
      <c r="Z1" s="26" t="s">
        <v>50</v>
      </c>
      <c r="AA1" s="25" t="s">
        <v>53</v>
      </c>
      <c r="AB1" s="25" t="s">
        <v>55</v>
      </c>
      <c r="AC1" s="25" t="s">
        <v>56</v>
      </c>
      <c r="AD1" s="32" t="s">
        <v>58</v>
      </c>
      <c r="AE1" s="163"/>
      <c r="AF1" s="17"/>
      <c r="AG1" s="163"/>
      <c r="AH1" s="163"/>
      <c r="AI1" s="163"/>
      <c r="AJ1" s="163"/>
      <c r="AK1" s="17"/>
      <c r="AL1" s="588" t="s">
        <v>19</v>
      </c>
      <c r="AM1" s="602" t="s">
        <v>18</v>
      </c>
      <c r="AN1" s="588" t="s">
        <v>20</v>
      </c>
      <c r="AO1" s="589"/>
      <c r="AP1" s="590" t="s">
        <v>21</v>
      </c>
      <c r="AQ1" s="590" t="s">
        <v>22</v>
      </c>
      <c r="AR1" s="591" t="s">
        <v>23</v>
      </c>
      <c r="AS1" s="592" t="s">
        <v>24</v>
      </c>
      <c r="AT1" s="590" t="s">
        <v>25</v>
      </c>
      <c r="AU1" s="28" t="s">
        <v>28</v>
      </c>
      <c r="AV1" s="28" t="s">
        <v>29</v>
      </c>
      <c r="AW1" s="28" t="s">
        <v>31</v>
      </c>
      <c r="AX1" s="590" t="s">
        <v>33</v>
      </c>
      <c r="AY1" s="432" t="s">
        <v>37</v>
      </c>
      <c r="AZ1" s="432" t="s">
        <v>38</v>
      </c>
      <c r="BA1" s="432" t="s">
        <v>39</v>
      </c>
      <c r="BB1" s="590" t="s">
        <v>41</v>
      </c>
      <c r="BC1" s="593" t="s">
        <v>43</v>
      </c>
      <c r="BD1" s="593" t="s">
        <v>44</v>
      </c>
      <c r="BE1" s="592" t="s">
        <v>52</v>
      </c>
      <c r="BF1" s="592" t="s">
        <v>55</v>
      </c>
      <c r="BG1" s="592" t="s">
        <v>56</v>
      </c>
      <c r="BH1" s="594" t="s">
        <v>58</v>
      </c>
      <c r="BK1" s="1469" t="s">
        <v>472</v>
      </c>
      <c r="BL1" s="1470"/>
      <c r="BM1" s="1470"/>
      <c r="BN1" s="1471"/>
      <c r="BO1" s="1402" t="s">
        <v>400</v>
      </c>
      <c r="BP1" s="1403" t="s">
        <v>401</v>
      </c>
      <c r="BQ1" s="1404" t="s">
        <v>402</v>
      </c>
      <c r="BR1" s="1405" t="s">
        <v>403</v>
      </c>
      <c r="BS1" s="1406" t="s">
        <v>404</v>
      </c>
      <c r="BT1" s="1402" t="s">
        <v>473</v>
      </c>
      <c r="BU1" s="1407" t="s">
        <v>474</v>
      </c>
      <c r="BV1" s="975" t="s">
        <v>475</v>
      </c>
      <c r="BW1" s="1408" t="s">
        <v>476</v>
      </c>
      <c r="BX1" s="1406" t="s">
        <v>477</v>
      </c>
      <c r="BZ1" s="1366" t="s">
        <v>478</v>
      </c>
      <c r="CA1" s="1360" t="s">
        <v>401</v>
      </c>
      <c r="CB1" s="1368" t="s">
        <v>474</v>
      </c>
      <c r="CC1" s="1367"/>
      <c r="CD1" s="1355" t="s">
        <v>402</v>
      </c>
      <c r="CE1" s="1381" t="s">
        <v>475</v>
      </c>
      <c r="CF1" s="1392"/>
      <c r="CG1" s="1392"/>
      <c r="CH1" s="1392"/>
      <c r="CI1" s="1392"/>
      <c r="CJ1" s="1392"/>
      <c r="CK1" s="255"/>
    </row>
    <row r="2" spans="1:89" ht="39" customHeight="1" thickBot="1">
      <c r="A2" s="587" t="s">
        <v>465</v>
      </c>
      <c r="B2" s="140"/>
      <c r="C2" s="141"/>
      <c r="D2" s="12"/>
      <c r="E2" s="142" t="s">
        <v>168</v>
      </c>
      <c r="F2" s="142" t="s">
        <v>168</v>
      </c>
      <c r="G2" s="143" t="s">
        <v>168</v>
      </c>
      <c r="H2" s="144" t="s">
        <v>168</v>
      </c>
      <c r="I2" s="142" t="s">
        <v>168</v>
      </c>
      <c r="J2" s="146" t="s">
        <v>168</v>
      </c>
      <c r="K2" s="146" t="s">
        <v>168</v>
      </c>
      <c r="L2" s="147" t="s">
        <v>168</v>
      </c>
      <c r="M2" s="146" t="s">
        <v>168</v>
      </c>
      <c r="N2" s="146" t="s">
        <v>168</v>
      </c>
      <c r="O2" s="146" t="s">
        <v>168</v>
      </c>
      <c r="P2" s="148" t="s">
        <v>168</v>
      </c>
      <c r="Q2" s="149" t="s">
        <v>168</v>
      </c>
      <c r="R2" s="151" t="s">
        <v>168</v>
      </c>
      <c r="S2" s="151" t="s">
        <v>168</v>
      </c>
      <c r="T2" s="151" t="s">
        <v>168</v>
      </c>
      <c r="U2" s="148" t="s">
        <v>168</v>
      </c>
      <c r="V2" s="148" t="s">
        <v>168</v>
      </c>
      <c r="W2" s="153" t="s">
        <v>168</v>
      </c>
      <c r="X2" s="153" t="s">
        <v>168</v>
      </c>
      <c r="Y2" s="153" t="s">
        <v>168</v>
      </c>
      <c r="Z2" s="153" t="s">
        <v>168</v>
      </c>
      <c r="AA2" s="154" t="s">
        <v>168</v>
      </c>
      <c r="AB2" s="154" t="s">
        <v>168</v>
      </c>
      <c r="AC2" s="154" t="s">
        <v>168</v>
      </c>
      <c r="AD2" s="155" t="s">
        <v>168</v>
      </c>
      <c r="AE2" s="608" t="s">
        <v>479</v>
      </c>
      <c r="AF2" s="16"/>
      <c r="AG2" s="163"/>
      <c r="AH2" s="163"/>
      <c r="AI2" s="163"/>
      <c r="AJ2" s="163"/>
      <c r="AK2" s="17"/>
      <c r="AL2" s="607" t="s">
        <v>465</v>
      </c>
      <c r="AM2" s="603"/>
      <c r="AN2" s="595"/>
      <c r="AO2" s="589"/>
      <c r="AP2" s="596" t="s">
        <v>168</v>
      </c>
      <c r="AQ2" s="596" t="s">
        <v>168</v>
      </c>
      <c r="AR2" s="597" t="s">
        <v>168</v>
      </c>
      <c r="AS2" s="598" t="s">
        <v>168</v>
      </c>
      <c r="AT2" s="596" t="s">
        <v>168</v>
      </c>
      <c r="AU2" s="147" t="s">
        <v>168</v>
      </c>
      <c r="AV2" s="147" t="s">
        <v>168</v>
      </c>
      <c r="AW2" s="147" t="s">
        <v>168</v>
      </c>
      <c r="AX2" s="596" t="s">
        <v>168</v>
      </c>
      <c r="AY2" s="433" t="s">
        <v>168</v>
      </c>
      <c r="AZ2" s="433" t="s">
        <v>168</v>
      </c>
      <c r="BA2" s="433" t="s">
        <v>168</v>
      </c>
      <c r="BB2" s="596" t="s">
        <v>168</v>
      </c>
      <c r="BC2" s="599" t="s">
        <v>168</v>
      </c>
      <c r="BD2" s="599" t="s">
        <v>168</v>
      </c>
      <c r="BE2" s="598" t="s">
        <v>168</v>
      </c>
      <c r="BF2" s="598" t="s">
        <v>168</v>
      </c>
      <c r="BG2" s="598" t="s">
        <v>168</v>
      </c>
      <c r="BH2" s="600" t="s">
        <v>168</v>
      </c>
      <c r="BI2" s="264" t="s">
        <v>397</v>
      </c>
      <c r="BK2" s="668"/>
      <c r="BL2" s="491"/>
      <c r="BM2" s="491"/>
      <c r="BN2" s="1395" t="s">
        <v>480</v>
      </c>
      <c r="BO2" s="1400">
        <v>12</v>
      </c>
      <c r="BP2" s="1396">
        <v>16</v>
      </c>
      <c r="BQ2" s="1397">
        <f>'2018 Shannon Wiener'!AG5</f>
        <v>92.969333332882883</v>
      </c>
      <c r="BR2" s="1398">
        <v>1.189465103408524</v>
      </c>
      <c r="BS2" s="1399">
        <v>0.4115266834306146</v>
      </c>
      <c r="BT2" s="1400">
        <v>12</v>
      </c>
      <c r="BU2" s="1401">
        <f>AF95</f>
        <v>25</v>
      </c>
      <c r="BV2" s="974">
        <f>AD95/AE94</f>
        <v>68.332600732600696</v>
      </c>
      <c r="BW2" s="1398">
        <f>AD98</f>
        <v>1.37491292739619</v>
      </c>
      <c r="BX2" s="1399">
        <v>0.43</v>
      </c>
      <c r="BZ2" s="1361" t="s">
        <v>480</v>
      </c>
      <c r="CA2" s="1369">
        <v>16</v>
      </c>
      <c r="CB2" s="1370">
        <v>25</v>
      </c>
      <c r="CC2" s="1379"/>
      <c r="CD2" s="1382">
        <v>92.969333332882883</v>
      </c>
      <c r="CE2" s="1383">
        <v>68.332600732600696</v>
      </c>
      <c r="CF2" s="1393"/>
      <c r="CG2" s="1393"/>
      <c r="CH2" s="1393"/>
      <c r="CI2" s="1393"/>
      <c r="CJ2" s="1393"/>
      <c r="CK2" s="255"/>
    </row>
    <row r="3" spans="1:89" ht="16.5" thickBot="1">
      <c r="A3" s="280" t="s">
        <v>82</v>
      </c>
      <c r="B3" s="82">
        <v>43493</v>
      </c>
      <c r="C3" s="282" t="s">
        <v>74</v>
      </c>
      <c r="D3" s="12"/>
      <c r="E3" s="156">
        <v>11.466666666666667</v>
      </c>
      <c r="F3" s="156">
        <v>18.8</v>
      </c>
      <c r="G3" s="156">
        <v>9.0666666666666664</v>
      </c>
      <c r="H3" s="156">
        <v>0</v>
      </c>
      <c r="I3" s="156">
        <v>0</v>
      </c>
      <c r="J3" s="156">
        <v>0</v>
      </c>
      <c r="K3" s="156">
        <v>0</v>
      </c>
      <c r="L3" s="156">
        <v>0.8</v>
      </c>
      <c r="M3" s="156">
        <v>0</v>
      </c>
      <c r="N3" s="156">
        <v>0</v>
      </c>
      <c r="O3" s="156">
        <v>0.13333333333333333</v>
      </c>
      <c r="P3" s="156">
        <v>0</v>
      </c>
      <c r="Q3" s="156">
        <v>0</v>
      </c>
      <c r="R3" s="156">
        <v>0</v>
      </c>
      <c r="S3" s="156">
        <v>0</v>
      </c>
      <c r="T3" s="156">
        <v>0</v>
      </c>
      <c r="U3" s="156">
        <v>0</v>
      </c>
      <c r="V3" s="156">
        <v>0</v>
      </c>
      <c r="W3" s="156">
        <v>0</v>
      </c>
      <c r="X3" s="156">
        <v>0</v>
      </c>
      <c r="Y3" s="156">
        <v>0</v>
      </c>
      <c r="Z3" s="156">
        <v>0</v>
      </c>
      <c r="AA3" s="156">
        <v>0.53333333333333333</v>
      </c>
      <c r="AB3" s="156">
        <v>0.26666666666666666</v>
      </c>
      <c r="AC3" s="156">
        <v>0</v>
      </c>
      <c r="AD3" s="157">
        <f>SUM(E3:AC3)</f>
        <v>41.066666666666656</v>
      </c>
      <c r="AE3" s="609">
        <v>1</v>
      </c>
      <c r="AF3" s="16">
        <v>1</v>
      </c>
      <c r="AG3" s="163"/>
      <c r="AH3" s="163"/>
      <c r="AI3" s="163"/>
      <c r="AJ3" s="163"/>
      <c r="AK3" s="17">
        <v>1</v>
      </c>
      <c r="AL3" s="48" t="s">
        <v>82</v>
      </c>
      <c r="AM3" s="604">
        <v>43566</v>
      </c>
      <c r="AN3" s="601" t="s">
        <v>77</v>
      </c>
      <c r="AO3" s="589"/>
      <c r="AP3" s="48">
        <v>109.80000000000001</v>
      </c>
      <c r="AQ3" s="48">
        <v>570.96</v>
      </c>
      <c r="AR3" s="48">
        <v>10.98</v>
      </c>
      <c r="AS3" s="48">
        <v>0</v>
      </c>
      <c r="AT3" s="48">
        <v>0</v>
      </c>
      <c r="AU3" s="48">
        <v>0</v>
      </c>
      <c r="AV3" s="48">
        <v>0</v>
      </c>
      <c r="AW3" s="48">
        <v>0</v>
      </c>
      <c r="AX3" s="48">
        <v>0</v>
      </c>
      <c r="AY3" s="48">
        <v>0</v>
      </c>
      <c r="AZ3" s="48">
        <v>944.28000000000009</v>
      </c>
      <c r="BA3" s="48">
        <v>0</v>
      </c>
      <c r="BB3" s="48">
        <v>0</v>
      </c>
      <c r="BC3" s="48">
        <v>10.98</v>
      </c>
      <c r="BD3" s="48">
        <v>0</v>
      </c>
      <c r="BE3" s="48">
        <v>0</v>
      </c>
      <c r="BF3" s="48">
        <v>0</v>
      </c>
      <c r="BG3" s="48">
        <v>0</v>
      </c>
      <c r="BH3" s="611">
        <f>SUM(AP3:BG3)</f>
        <v>1647</v>
      </c>
      <c r="BI3" s="606">
        <v>1</v>
      </c>
      <c r="BK3" s="668"/>
      <c r="BL3" s="491"/>
      <c r="BM3" s="491"/>
      <c r="BN3" s="1394" t="s">
        <v>407</v>
      </c>
      <c r="BO3" s="1409">
        <v>12</v>
      </c>
      <c r="BP3" s="1358">
        <v>10</v>
      </c>
      <c r="BQ3" s="484">
        <f>'2018 Shannon Wiener'!AG6</f>
        <v>2392.2528032619775</v>
      </c>
      <c r="BR3" s="485">
        <v>0.89884371417886766</v>
      </c>
      <c r="BS3" s="486">
        <v>0.39036286516130586</v>
      </c>
      <c r="BT3" s="482">
        <v>12</v>
      </c>
      <c r="BU3" s="966">
        <f>BJ43</f>
        <v>18</v>
      </c>
      <c r="BV3" s="484">
        <f>BH43/BI42</f>
        <v>772.82307692307666</v>
      </c>
      <c r="BW3" s="485">
        <f>BH46</f>
        <v>1.599211575525229</v>
      </c>
      <c r="BX3" s="486">
        <v>0.55000000000000004</v>
      </c>
      <c r="BZ3" s="1362" t="s">
        <v>407</v>
      </c>
      <c r="CA3" s="1371">
        <v>10</v>
      </c>
      <c r="CB3" s="1372">
        <v>18</v>
      </c>
      <c r="CC3" s="1380"/>
      <c r="CD3" s="1384">
        <v>2392.2528032619775</v>
      </c>
      <c r="CE3" s="1385">
        <v>772.82307692307666</v>
      </c>
      <c r="CF3" s="1393"/>
      <c r="CG3" s="1393"/>
      <c r="CH3" s="1393"/>
      <c r="CI3" s="1393"/>
      <c r="CJ3" s="1393"/>
      <c r="CK3" s="255"/>
    </row>
    <row r="4" spans="1:89" ht="16.5" thickBot="1">
      <c r="A4" s="14" t="s">
        <v>82</v>
      </c>
      <c r="B4" s="82">
        <v>43535</v>
      </c>
      <c r="C4" s="14" t="s">
        <v>74</v>
      </c>
      <c r="D4" s="12"/>
      <c r="E4" s="156">
        <v>37.466666666666669</v>
      </c>
      <c r="F4" s="156">
        <v>1.4666666666666666</v>
      </c>
      <c r="G4" s="156">
        <v>0</v>
      </c>
      <c r="H4" s="156">
        <v>47.2</v>
      </c>
      <c r="I4" s="156">
        <v>0</v>
      </c>
      <c r="J4" s="156">
        <v>0</v>
      </c>
      <c r="K4" s="156">
        <v>0</v>
      </c>
      <c r="L4" s="156">
        <v>0</v>
      </c>
      <c r="M4" s="156">
        <v>0</v>
      </c>
      <c r="N4" s="156">
        <v>0</v>
      </c>
      <c r="O4" s="156">
        <v>0</v>
      </c>
      <c r="P4" s="156">
        <v>0</v>
      </c>
      <c r="Q4" s="156">
        <v>0</v>
      </c>
      <c r="R4" s="156">
        <v>0</v>
      </c>
      <c r="S4" s="156">
        <v>0</v>
      </c>
      <c r="T4" s="156">
        <v>0</v>
      </c>
      <c r="U4" s="156">
        <v>0</v>
      </c>
      <c r="V4" s="156">
        <v>0</v>
      </c>
      <c r="W4" s="156">
        <v>0</v>
      </c>
      <c r="X4" s="156">
        <v>0</v>
      </c>
      <c r="Y4" s="156">
        <v>0</v>
      </c>
      <c r="Z4" s="156">
        <v>0</v>
      </c>
      <c r="AA4" s="156">
        <v>0</v>
      </c>
      <c r="AB4" s="156">
        <v>0</v>
      </c>
      <c r="AC4" s="156">
        <v>0</v>
      </c>
      <c r="AD4" s="157">
        <f t="shared" ref="AD4:AD38" si="0">SUM(E4:AC4)</f>
        <v>86.13333333333334</v>
      </c>
      <c r="AE4" s="609">
        <f>AE3+1</f>
        <v>2</v>
      </c>
      <c r="AF4" s="16"/>
      <c r="AG4" s="163"/>
      <c r="AH4" s="163"/>
      <c r="AI4" s="163"/>
      <c r="AJ4" s="163"/>
      <c r="AK4" s="17"/>
      <c r="AL4" s="48" t="s">
        <v>82</v>
      </c>
      <c r="AM4" s="604">
        <v>43658</v>
      </c>
      <c r="AN4" s="48" t="s">
        <v>77</v>
      </c>
      <c r="AO4" s="589"/>
      <c r="AP4" s="48">
        <v>0</v>
      </c>
      <c r="AQ4" s="48">
        <v>0</v>
      </c>
      <c r="AR4" s="48">
        <v>43.92</v>
      </c>
      <c r="AS4" s="48">
        <v>0</v>
      </c>
      <c r="AT4" s="48">
        <v>0</v>
      </c>
      <c r="AU4" s="48">
        <v>0</v>
      </c>
      <c r="AV4" s="48">
        <v>0</v>
      </c>
      <c r="AW4" s="48">
        <v>0</v>
      </c>
      <c r="AX4" s="48">
        <v>0</v>
      </c>
      <c r="AY4" s="48">
        <v>0</v>
      </c>
      <c r="AZ4" s="48">
        <v>0</v>
      </c>
      <c r="BA4" s="48">
        <v>0</v>
      </c>
      <c r="BB4" s="48">
        <v>0</v>
      </c>
      <c r="BC4" s="48">
        <v>0</v>
      </c>
      <c r="BD4" s="48">
        <v>0</v>
      </c>
      <c r="BE4" s="48">
        <v>0</v>
      </c>
      <c r="BF4" s="48">
        <v>0</v>
      </c>
      <c r="BG4" s="48">
        <v>0</v>
      </c>
      <c r="BH4" s="611">
        <f t="shared" ref="BH4:BH6" si="1">SUM(AP4:BG4)</f>
        <v>43.92</v>
      </c>
      <c r="BI4" s="606">
        <f>BI3+1</f>
        <v>2</v>
      </c>
      <c r="BK4" s="666"/>
      <c r="BL4" s="465"/>
      <c r="BM4" s="465"/>
      <c r="BN4" s="1359"/>
      <c r="BO4" s="1410"/>
      <c r="BP4" s="967"/>
      <c r="BQ4" s="493"/>
      <c r="BR4" s="493"/>
      <c r="BS4" s="494"/>
      <c r="BT4" s="669"/>
      <c r="BU4" s="967"/>
      <c r="BV4" s="493"/>
      <c r="BW4" s="493"/>
      <c r="BX4" s="494"/>
      <c r="BZ4" s="1363"/>
      <c r="CA4" s="1373"/>
      <c r="CB4" s="1374"/>
      <c r="CC4" s="1364"/>
      <c r="CD4" s="1386"/>
      <c r="CE4" s="1387"/>
      <c r="CF4" s="1356"/>
      <c r="CG4" s="1356"/>
      <c r="CH4" s="1356"/>
      <c r="CI4" s="1356"/>
      <c r="CJ4" s="1356"/>
      <c r="CK4" s="255"/>
    </row>
    <row r="5" spans="1:89" ht="16.5" thickBot="1">
      <c r="A5" s="14" t="s">
        <v>82</v>
      </c>
      <c r="B5" s="82">
        <v>43566</v>
      </c>
      <c r="C5" s="14" t="s">
        <v>74</v>
      </c>
      <c r="D5" s="12"/>
      <c r="E5" s="156">
        <v>0.4</v>
      </c>
      <c r="F5" s="156">
        <v>21.466666666666665</v>
      </c>
      <c r="G5" s="156">
        <v>8.9333333333333336</v>
      </c>
      <c r="H5" s="156">
        <v>0</v>
      </c>
      <c r="I5" s="156">
        <v>0.4</v>
      </c>
      <c r="J5" s="156">
        <v>0</v>
      </c>
      <c r="K5" s="156">
        <v>0.13333333333333333</v>
      </c>
      <c r="L5" s="156">
        <v>0</v>
      </c>
      <c r="M5" s="156">
        <v>0</v>
      </c>
      <c r="N5" s="156">
        <v>0</v>
      </c>
      <c r="O5" s="156">
        <v>0</v>
      </c>
      <c r="P5" s="156">
        <v>0</v>
      </c>
      <c r="Q5" s="156">
        <v>0</v>
      </c>
      <c r="R5" s="156">
        <v>0</v>
      </c>
      <c r="S5" s="156">
        <v>0</v>
      </c>
      <c r="T5" s="156">
        <v>0</v>
      </c>
      <c r="U5" s="156">
        <v>0</v>
      </c>
      <c r="V5" s="156">
        <v>0</v>
      </c>
      <c r="W5" s="156">
        <v>0</v>
      </c>
      <c r="X5" s="156">
        <v>0</v>
      </c>
      <c r="Y5" s="156">
        <v>0</v>
      </c>
      <c r="Z5" s="156">
        <v>0</v>
      </c>
      <c r="AA5" s="156">
        <v>0</v>
      </c>
      <c r="AB5" s="156">
        <v>0</v>
      </c>
      <c r="AC5" s="156">
        <v>0</v>
      </c>
      <c r="AD5" s="157">
        <f t="shared" si="0"/>
        <v>31.333333333333329</v>
      </c>
      <c r="AE5" s="609">
        <f t="shared" ref="AE5:AE38" si="2">AE4+1</f>
        <v>3</v>
      </c>
      <c r="AF5" s="16"/>
      <c r="AG5" s="163"/>
      <c r="AH5" s="163"/>
      <c r="AI5" s="163"/>
      <c r="AJ5" s="163"/>
      <c r="AK5" s="17"/>
      <c r="AL5" s="48" t="s">
        <v>82</v>
      </c>
      <c r="AM5" s="604">
        <v>43679</v>
      </c>
      <c r="AN5" s="48" t="s">
        <v>77</v>
      </c>
      <c r="AO5" s="589"/>
      <c r="AP5" s="48">
        <v>0</v>
      </c>
      <c r="AQ5" s="48">
        <v>0</v>
      </c>
      <c r="AR5" s="48">
        <v>10.98</v>
      </c>
      <c r="AS5" s="48">
        <v>0</v>
      </c>
      <c r="AT5" s="48">
        <v>0</v>
      </c>
      <c r="AU5" s="48">
        <v>0</v>
      </c>
      <c r="AV5" s="48">
        <v>0</v>
      </c>
      <c r="AW5" s="48">
        <v>0</v>
      </c>
      <c r="AX5" s="48">
        <v>0</v>
      </c>
      <c r="AY5" s="48">
        <v>0</v>
      </c>
      <c r="AZ5" s="48">
        <v>0</v>
      </c>
      <c r="BA5" s="48">
        <v>0</v>
      </c>
      <c r="BB5" s="48">
        <v>0</v>
      </c>
      <c r="BC5" s="48">
        <v>0</v>
      </c>
      <c r="BD5" s="48">
        <v>0</v>
      </c>
      <c r="BE5" s="48">
        <v>0</v>
      </c>
      <c r="BF5" s="48">
        <v>0</v>
      </c>
      <c r="BG5" s="48">
        <v>0</v>
      </c>
      <c r="BH5" s="611">
        <f t="shared" si="1"/>
        <v>10.98</v>
      </c>
      <c r="BI5" s="606">
        <f t="shared" ref="BI5:BI18" si="3">BI4+1</f>
        <v>3</v>
      </c>
      <c r="BK5" s="668"/>
      <c r="BL5" s="491"/>
      <c r="BM5" s="491"/>
      <c r="BN5" s="1394" t="s">
        <v>481</v>
      </c>
      <c r="BO5" s="1409">
        <v>4</v>
      </c>
      <c r="BP5" s="1357">
        <v>13</v>
      </c>
      <c r="BQ5" s="476">
        <f>'2018 Shannon Wiener'!AG8</f>
        <v>98.592592591357999</v>
      </c>
      <c r="BR5" s="477">
        <v>0.92923642437315457</v>
      </c>
      <c r="BS5" s="478">
        <v>0.33515119531413562</v>
      </c>
      <c r="BT5" s="474">
        <v>4</v>
      </c>
      <c r="BU5" s="965">
        <f>AF139</f>
        <v>24</v>
      </c>
      <c r="BV5" s="476">
        <f>AD139/AE138</f>
        <v>64.611111111111086</v>
      </c>
      <c r="BW5" s="477">
        <f>AD142</f>
        <v>1.4606914626088976</v>
      </c>
      <c r="BX5" s="478">
        <v>0.46</v>
      </c>
      <c r="BZ5" s="1365" t="s">
        <v>481</v>
      </c>
      <c r="CA5" s="1369">
        <v>13</v>
      </c>
      <c r="CB5" s="1370">
        <v>24</v>
      </c>
      <c r="CC5" s="1379"/>
      <c r="CD5" s="1382">
        <v>98.592592591357999</v>
      </c>
      <c r="CE5" s="1383">
        <v>64.611111111111086</v>
      </c>
      <c r="CF5" s="1393"/>
      <c r="CG5" s="1393"/>
      <c r="CH5" s="1393"/>
      <c r="CI5" s="1393"/>
      <c r="CJ5" s="1393"/>
      <c r="CK5" s="255"/>
    </row>
    <row r="6" spans="1:89" ht="16.5" thickBot="1">
      <c r="A6" s="14" t="s">
        <v>82</v>
      </c>
      <c r="B6" s="82">
        <v>43608</v>
      </c>
      <c r="C6" s="14" t="s">
        <v>74</v>
      </c>
      <c r="D6" s="12"/>
      <c r="E6" s="156">
        <v>0</v>
      </c>
      <c r="F6" s="156">
        <v>1.8666666666666667</v>
      </c>
      <c r="G6" s="156">
        <v>16.933333333333334</v>
      </c>
      <c r="H6" s="156">
        <v>0</v>
      </c>
      <c r="I6" s="156">
        <v>0</v>
      </c>
      <c r="J6" s="156">
        <v>0</v>
      </c>
      <c r="K6" s="156">
        <v>0.13333333333333333</v>
      </c>
      <c r="L6" s="156">
        <v>0.53333333333333333</v>
      </c>
      <c r="M6" s="156">
        <v>0</v>
      </c>
      <c r="N6" s="156">
        <v>0</v>
      </c>
      <c r="O6" s="156">
        <v>0</v>
      </c>
      <c r="P6" s="156">
        <v>0</v>
      </c>
      <c r="Q6" s="156">
        <v>0</v>
      </c>
      <c r="R6" s="156">
        <v>0</v>
      </c>
      <c r="S6" s="156">
        <v>0</v>
      </c>
      <c r="T6" s="156">
        <v>0</v>
      </c>
      <c r="U6" s="156">
        <v>0</v>
      </c>
      <c r="V6" s="156">
        <v>0</v>
      </c>
      <c r="W6" s="156">
        <v>0.13333333333333333</v>
      </c>
      <c r="X6" s="156">
        <v>0</v>
      </c>
      <c r="Y6" s="156">
        <v>0</v>
      </c>
      <c r="Z6" s="156">
        <v>0</v>
      </c>
      <c r="AA6" s="156">
        <v>0</v>
      </c>
      <c r="AB6" s="156">
        <v>0.26666666666666666</v>
      </c>
      <c r="AC6" s="156">
        <v>0</v>
      </c>
      <c r="AD6" s="157">
        <f t="shared" si="0"/>
        <v>19.866666666666667</v>
      </c>
      <c r="AE6" s="609">
        <f t="shared" si="2"/>
        <v>4</v>
      </c>
      <c r="AF6" s="16"/>
      <c r="AG6" s="163"/>
      <c r="AH6" s="163"/>
      <c r="AI6" s="163"/>
      <c r="AJ6" s="163"/>
      <c r="AK6" s="17"/>
      <c r="AL6" s="48" t="s">
        <v>82</v>
      </c>
      <c r="AM6" s="604">
        <v>43763</v>
      </c>
      <c r="AN6" s="48" t="s">
        <v>77</v>
      </c>
      <c r="AO6" s="589"/>
      <c r="AP6" s="48">
        <v>10.98</v>
      </c>
      <c r="AQ6" s="48">
        <v>0</v>
      </c>
      <c r="AR6" s="48">
        <v>0</v>
      </c>
      <c r="AS6" s="48">
        <v>0</v>
      </c>
      <c r="AT6" s="48">
        <v>0</v>
      </c>
      <c r="AU6" s="48">
        <v>0</v>
      </c>
      <c r="AV6" s="48">
        <v>10.98</v>
      </c>
      <c r="AW6" s="48">
        <v>0</v>
      </c>
      <c r="AX6" s="48">
        <v>0</v>
      </c>
      <c r="AY6" s="48">
        <v>0</v>
      </c>
      <c r="AZ6" s="48">
        <v>0</v>
      </c>
      <c r="BA6" s="48">
        <v>0</v>
      </c>
      <c r="BB6" s="48">
        <v>0</v>
      </c>
      <c r="BC6" s="48">
        <v>21.96</v>
      </c>
      <c r="BD6" s="48">
        <v>0</v>
      </c>
      <c r="BE6" s="48">
        <v>0</v>
      </c>
      <c r="BF6" s="48">
        <v>0</v>
      </c>
      <c r="BG6" s="48">
        <v>0</v>
      </c>
      <c r="BH6" s="611">
        <f t="shared" si="1"/>
        <v>43.92</v>
      </c>
      <c r="BI6" s="606">
        <f t="shared" si="3"/>
        <v>4</v>
      </c>
      <c r="BK6" s="668"/>
      <c r="BL6" s="491"/>
      <c r="BM6" s="491"/>
      <c r="BN6" s="1394" t="s">
        <v>482</v>
      </c>
      <c r="BO6" s="1409">
        <v>8</v>
      </c>
      <c r="BP6" s="1358">
        <v>13</v>
      </c>
      <c r="BQ6" s="484">
        <f>'2018 Shannon Wiener'!AG9</f>
        <v>89.738950354609941</v>
      </c>
      <c r="BR6" s="485">
        <v>1.0641230157814812</v>
      </c>
      <c r="BS6" s="486">
        <v>0.41487096526327361</v>
      </c>
      <c r="BT6" s="482">
        <v>8</v>
      </c>
      <c r="BU6" s="966">
        <f>AF203</f>
        <v>22</v>
      </c>
      <c r="BV6" s="484">
        <f>AD203/AE202</f>
        <v>70.768484848484846</v>
      </c>
      <c r="BW6" s="485">
        <f>AD206</f>
        <v>1.1892748882080455</v>
      </c>
      <c r="BX6" s="486">
        <v>0.38</v>
      </c>
      <c r="BZ6" s="1362" t="s">
        <v>482</v>
      </c>
      <c r="CA6" s="1375">
        <v>13</v>
      </c>
      <c r="CB6" s="1376">
        <v>22</v>
      </c>
      <c r="CC6" s="1380"/>
      <c r="CD6" s="1388">
        <v>89.738950354609941</v>
      </c>
      <c r="CE6" s="1389">
        <v>70.768484848484846</v>
      </c>
      <c r="CF6" s="1393"/>
      <c r="CG6" s="1393"/>
      <c r="CH6" s="1393"/>
      <c r="CI6" s="1393"/>
      <c r="CJ6" s="1393"/>
      <c r="CK6" s="255"/>
    </row>
    <row r="7" spans="1:89" ht="16.5" thickBot="1">
      <c r="A7" s="14" t="s">
        <v>82</v>
      </c>
      <c r="B7" s="35">
        <v>43658</v>
      </c>
      <c r="C7" s="14" t="s">
        <v>74</v>
      </c>
      <c r="D7" s="12"/>
      <c r="E7" s="156">
        <v>0</v>
      </c>
      <c r="F7" s="156">
        <v>32.533333333333331</v>
      </c>
      <c r="G7" s="156">
        <v>92.933333333333337</v>
      </c>
      <c r="H7" s="156">
        <v>0</v>
      </c>
      <c r="I7" s="156">
        <v>0</v>
      </c>
      <c r="J7" s="156">
        <v>0</v>
      </c>
      <c r="K7" s="156">
        <v>0</v>
      </c>
      <c r="L7" s="156">
        <v>0</v>
      </c>
      <c r="M7" s="156">
        <v>0</v>
      </c>
      <c r="N7" s="156">
        <v>0</v>
      </c>
      <c r="O7" s="156">
        <v>0</v>
      </c>
      <c r="P7" s="156">
        <v>0</v>
      </c>
      <c r="Q7" s="156">
        <v>0</v>
      </c>
      <c r="R7" s="156">
        <v>0</v>
      </c>
      <c r="S7" s="156">
        <v>0</v>
      </c>
      <c r="T7" s="156">
        <v>0</v>
      </c>
      <c r="U7" s="156">
        <v>0</v>
      </c>
      <c r="V7" s="156">
        <v>0</v>
      </c>
      <c r="W7" s="156">
        <v>0</v>
      </c>
      <c r="X7" s="156">
        <v>0</v>
      </c>
      <c r="Y7" s="156">
        <v>0</v>
      </c>
      <c r="Z7" s="156">
        <v>0</v>
      </c>
      <c r="AA7" s="156">
        <v>0.13333333333333333</v>
      </c>
      <c r="AB7" s="156">
        <v>0</v>
      </c>
      <c r="AC7" s="156">
        <v>0</v>
      </c>
      <c r="AD7" s="157">
        <f t="shared" si="0"/>
        <v>125.60000000000001</v>
      </c>
      <c r="AE7" s="609">
        <f t="shared" si="2"/>
        <v>5</v>
      </c>
      <c r="AF7" s="16"/>
      <c r="AG7" s="163"/>
      <c r="AH7" s="163"/>
      <c r="AI7" s="163"/>
      <c r="AJ7" s="163"/>
      <c r="AK7" s="17">
        <v>2</v>
      </c>
      <c r="AL7" s="48" t="s">
        <v>86</v>
      </c>
      <c r="AM7" s="604">
        <v>43573</v>
      </c>
      <c r="AN7" s="48" t="s">
        <v>77</v>
      </c>
      <c r="AO7" s="589"/>
      <c r="AP7" s="48">
        <v>999.18000000000006</v>
      </c>
      <c r="AQ7" s="48">
        <v>0</v>
      </c>
      <c r="AR7" s="48">
        <v>0</v>
      </c>
      <c r="AS7" s="48">
        <v>4249.26</v>
      </c>
      <c r="AT7" s="48">
        <v>21.96</v>
      </c>
      <c r="AU7" s="48">
        <v>21.96</v>
      </c>
      <c r="AV7" s="48">
        <v>0</v>
      </c>
      <c r="AW7" s="48">
        <v>0</v>
      </c>
      <c r="AX7" s="48">
        <v>0</v>
      </c>
      <c r="AY7" s="48">
        <v>0</v>
      </c>
      <c r="AZ7" s="48">
        <v>54.900000000000006</v>
      </c>
      <c r="BA7" s="48">
        <v>0</v>
      </c>
      <c r="BB7" s="48">
        <v>0</v>
      </c>
      <c r="BC7" s="48">
        <v>0</v>
      </c>
      <c r="BD7" s="48">
        <v>0</v>
      </c>
      <c r="BE7" s="48">
        <v>0</v>
      </c>
      <c r="BF7" s="48">
        <v>54.900000000000006</v>
      </c>
      <c r="BG7" s="48">
        <v>0</v>
      </c>
      <c r="BH7" s="611">
        <f>SUM(AP7:BG7)</f>
        <v>5402.16</v>
      </c>
      <c r="BI7" s="606">
        <f t="shared" si="3"/>
        <v>5</v>
      </c>
      <c r="BK7" s="666"/>
      <c r="BL7" s="465"/>
      <c r="BM7" s="465"/>
      <c r="BN7" s="1359"/>
      <c r="BO7" s="1410"/>
      <c r="BP7" s="967"/>
      <c r="BQ7" s="493"/>
      <c r="BR7" s="493"/>
      <c r="BS7" s="494"/>
      <c r="BT7" s="669"/>
      <c r="BU7" s="967"/>
      <c r="BV7" s="493"/>
      <c r="BW7" s="493"/>
      <c r="BX7" s="494"/>
      <c r="BZ7" s="1363"/>
      <c r="CA7" s="1373"/>
      <c r="CB7" s="1374"/>
      <c r="CC7" s="1364"/>
      <c r="CD7" s="1386"/>
      <c r="CE7" s="1387"/>
      <c r="CF7" s="1356"/>
      <c r="CG7" s="1356"/>
      <c r="CH7" s="1356"/>
      <c r="CI7" s="1356"/>
      <c r="CJ7" s="1356"/>
      <c r="CK7" s="255"/>
    </row>
    <row r="8" spans="1:89" ht="16.5" thickBot="1">
      <c r="A8" s="14" t="s">
        <v>82</v>
      </c>
      <c r="B8" s="35">
        <v>43679</v>
      </c>
      <c r="C8" s="14" t="s">
        <v>74</v>
      </c>
      <c r="D8" s="12"/>
      <c r="E8" s="156">
        <v>0</v>
      </c>
      <c r="F8" s="156">
        <v>0.13333333333333333</v>
      </c>
      <c r="G8" s="156">
        <v>40.93333333333333</v>
      </c>
      <c r="H8" s="156">
        <v>0</v>
      </c>
      <c r="I8" s="156">
        <v>2.5333333333333332</v>
      </c>
      <c r="J8" s="156">
        <v>0</v>
      </c>
      <c r="K8" s="156">
        <v>0</v>
      </c>
      <c r="L8" s="156">
        <v>0</v>
      </c>
      <c r="M8" s="156">
        <v>0</v>
      </c>
      <c r="N8" s="156">
        <v>0</v>
      </c>
      <c r="O8" s="156">
        <v>0</v>
      </c>
      <c r="P8" s="156">
        <v>0</v>
      </c>
      <c r="Q8" s="156">
        <v>0</v>
      </c>
      <c r="R8" s="156">
        <v>0</v>
      </c>
      <c r="S8" s="156">
        <v>0</v>
      </c>
      <c r="T8" s="156">
        <v>0</v>
      </c>
      <c r="U8" s="156">
        <v>0</v>
      </c>
      <c r="V8" s="156">
        <v>0</v>
      </c>
      <c r="W8" s="156">
        <v>0</v>
      </c>
      <c r="X8" s="156">
        <v>0</v>
      </c>
      <c r="Y8" s="156">
        <v>0</v>
      </c>
      <c r="Z8" s="156">
        <v>0</v>
      </c>
      <c r="AA8" s="156">
        <v>0</v>
      </c>
      <c r="AB8" s="156">
        <v>0</v>
      </c>
      <c r="AC8" s="156">
        <v>0</v>
      </c>
      <c r="AD8" s="157">
        <f t="shared" si="0"/>
        <v>43.599999999999994</v>
      </c>
      <c r="AE8" s="609">
        <f t="shared" si="2"/>
        <v>6</v>
      </c>
      <c r="AF8" s="16"/>
      <c r="AG8" s="163"/>
      <c r="AH8" s="163"/>
      <c r="AI8" s="163"/>
      <c r="AJ8" s="163"/>
      <c r="AK8" s="17"/>
      <c r="AL8" s="48" t="s">
        <v>86</v>
      </c>
      <c r="AM8" s="605">
        <v>43657</v>
      </c>
      <c r="AN8" s="48" t="s">
        <v>77</v>
      </c>
      <c r="AO8" s="589"/>
      <c r="AP8" s="48">
        <v>10.98</v>
      </c>
      <c r="AQ8" s="48">
        <v>0</v>
      </c>
      <c r="AR8" s="48">
        <v>10.98</v>
      </c>
      <c r="AS8" s="48">
        <v>21.96</v>
      </c>
      <c r="AT8" s="48">
        <v>0</v>
      </c>
      <c r="AU8" s="48">
        <v>0</v>
      </c>
      <c r="AV8" s="48">
        <v>0</v>
      </c>
      <c r="AW8" s="48">
        <v>0</v>
      </c>
      <c r="AX8" s="48">
        <v>0</v>
      </c>
      <c r="AY8" s="48">
        <v>0</v>
      </c>
      <c r="AZ8" s="48">
        <v>0</v>
      </c>
      <c r="BA8" s="48">
        <v>0</v>
      </c>
      <c r="BB8" s="48">
        <v>0</v>
      </c>
      <c r="BC8" s="48">
        <v>0</v>
      </c>
      <c r="BD8" s="48">
        <v>0</v>
      </c>
      <c r="BE8" s="48">
        <v>0</v>
      </c>
      <c r="BF8" s="48">
        <v>0</v>
      </c>
      <c r="BG8" s="48">
        <v>0</v>
      </c>
      <c r="BH8" s="611">
        <f t="shared" ref="BH8:BH18" si="4">SUM(AP8:BG8)</f>
        <v>43.92</v>
      </c>
      <c r="BI8" s="606">
        <f t="shared" si="3"/>
        <v>6</v>
      </c>
      <c r="BK8" s="667"/>
      <c r="BL8" s="472"/>
      <c r="BM8" s="472"/>
      <c r="BN8" s="500" t="s">
        <v>418</v>
      </c>
      <c r="BO8" s="1409">
        <v>4</v>
      </c>
      <c r="BP8" s="1357">
        <v>7</v>
      </c>
      <c r="BQ8" s="476">
        <f>'2018 Shannon Wiener'!AG11</f>
        <v>5018.2029998543758</v>
      </c>
      <c r="BR8" s="477">
        <v>0.68169571108044225</v>
      </c>
      <c r="BS8" s="478">
        <v>0.31025308842434685</v>
      </c>
      <c r="BT8" s="474">
        <v>4</v>
      </c>
      <c r="BU8" s="965">
        <f>BJ66</f>
        <v>14</v>
      </c>
      <c r="BV8" s="476">
        <f>BH66/BI65</f>
        <v>961.43625000000009</v>
      </c>
      <c r="BW8" s="477">
        <f>BH69</f>
        <v>1.5682924959243083</v>
      </c>
      <c r="BX8" s="478">
        <v>0.56000000000000005</v>
      </c>
      <c r="BZ8" s="1365" t="s">
        <v>418</v>
      </c>
      <c r="CA8" s="1377">
        <v>7</v>
      </c>
      <c r="CB8" s="1378">
        <v>14</v>
      </c>
      <c r="CC8" s="1379"/>
      <c r="CD8" s="1390">
        <v>5018.2029998543758</v>
      </c>
      <c r="CE8" s="1391">
        <v>961.43625000000009</v>
      </c>
      <c r="CF8" s="1393"/>
      <c r="CG8" s="1393"/>
      <c r="CH8" s="1393"/>
      <c r="CI8" s="1393"/>
      <c r="CJ8" s="1393"/>
      <c r="CK8" s="255"/>
    </row>
    <row r="9" spans="1:89" ht="16.5" thickBot="1">
      <c r="A9" s="14" t="s">
        <v>82</v>
      </c>
      <c r="B9" s="35">
        <v>43763</v>
      </c>
      <c r="C9" s="14" t="s">
        <v>74</v>
      </c>
      <c r="D9" s="12"/>
      <c r="E9" s="156">
        <v>0</v>
      </c>
      <c r="F9" s="156">
        <v>0</v>
      </c>
      <c r="G9" s="156">
        <v>2.1333333333333333</v>
      </c>
      <c r="H9" s="156">
        <v>0</v>
      </c>
      <c r="I9" s="156">
        <v>0</v>
      </c>
      <c r="J9" s="156">
        <v>0</v>
      </c>
      <c r="K9" s="156">
        <v>0</v>
      </c>
      <c r="L9" s="156">
        <v>0.13333333333333333</v>
      </c>
      <c r="M9" s="156">
        <v>0</v>
      </c>
      <c r="N9" s="156">
        <v>0</v>
      </c>
      <c r="O9" s="156">
        <v>0</v>
      </c>
      <c r="P9" s="156">
        <v>0</v>
      </c>
      <c r="Q9" s="156">
        <v>0</v>
      </c>
      <c r="R9" s="156">
        <v>0</v>
      </c>
      <c r="S9" s="156">
        <v>0</v>
      </c>
      <c r="T9" s="156">
        <v>0</v>
      </c>
      <c r="U9" s="156">
        <v>0</v>
      </c>
      <c r="V9" s="156">
        <v>0</v>
      </c>
      <c r="W9" s="156">
        <v>7.333333333333333</v>
      </c>
      <c r="X9" s="156">
        <v>0</v>
      </c>
      <c r="Y9" s="156">
        <v>0</v>
      </c>
      <c r="Z9" s="156">
        <v>0</v>
      </c>
      <c r="AA9" s="156">
        <v>0</v>
      </c>
      <c r="AB9" s="156">
        <v>0</v>
      </c>
      <c r="AC9" s="156">
        <v>0</v>
      </c>
      <c r="AD9" s="157">
        <f t="shared" si="0"/>
        <v>9.6</v>
      </c>
      <c r="AE9" s="609">
        <f t="shared" si="2"/>
        <v>7</v>
      </c>
      <c r="AF9" s="16"/>
      <c r="AG9" s="163"/>
      <c r="AH9" s="163"/>
      <c r="AI9" s="163"/>
      <c r="AJ9" s="163"/>
      <c r="AK9" s="17"/>
      <c r="AL9" s="48" t="s">
        <v>86</v>
      </c>
      <c r="AM9" s="605">
        <v>43680</v>
      </c>
      <c r="AN9" s="48" t="s">
        <v>77</v>
      </c>
      <c r="AO9" s="589"/>
      <c r="AP9" s="48">
        <v>0</v>
      </c>
      <c r="AQ9" s="48">
        <v>21.96</v>
      </c>
      <c r="AR9" s="48">
        <v>0</v>
      </c>
      <c r="AS9" s="48">
        <v>10.98</v>
      </c>
      <c r="AT9" s="48">
        <v>0</v>
      </c>
      <c r="AU9" s="48">
        <v>54.900000000000006</v>
      </c>
      <c r="AV9" s="48">
        <v>0</v>
      </c>
      <c r="AW9" s="48">
        <v>0</v>
      </c>
      <c r="AX9" s="48">
        <v>0</v>
      </c>
      <c r="AY9" s="48">
        <v>0</v>
      </c>
      <c r="AZ9" s="48">
        <v>0</v>
      </c>
      <c r="BA9" s="48">
        <v>0</v>
      </c>
      <c r="BB9" s="48">
        <v>0</v>
      </c>
      <c r="BC9" s="48">
        <v>0</v>
      </c>
      <c r="BD9" s="48">
        <v>0</v>
      </c>
      <c r="BE9" s="48">
        <v>0</v>
      </c>
      <c r="BF9" s="48">
        <v>0</v>
      </c>
      <c r="BG9" s="48">
        <v>0</v>
      </c>
      <c r="BH9" s="611">
        <f t="shared" si="4"/>
        <v>87.84</v>
      </c>
      <c r="BI9" s="606">
        <f t="shared" si="3"/>
        <v>7</v>
      </c>
      <c r="BK9" s="563"/>
      <c r="BL9" s="480"/>
      <c r="BM9" s="480"/>
      <c r="BN9" s="506" t="s">
        <v>420</v>
      </c>
      <c r="BO9" s="482">
        <v>8</v>
      </c>
      <c r="BP9" s="1358">
        <v>10</v>
      </c>
      <c r="BQ9" s="484">
        <f>'2018 Shannon Wiener'!AG12</f>
        <v>1371.0499490316006</v>
      </c>
      <c r="BR9" s="485">
        <v>1.0080514538666057</v>
      </c>
      <c r="BS9" s="486">
        <v>0.43779118388881721</v>
      </c>
      <c r="BT9" s="482">
        <v>8</v>
      </c>
      <c r="BU9" s="966">
        <f>BJ96</f>
        <v>16</v>
      </c>
      <c r="BV9" s="484">
        <f>BH96/BI95</f>
        <v>641.61391304347831</v>
      </c>
      <c r="BW9" s="485">
        <f>BH99</f>
        <v>1.5535668821481647</v>
      </c>
      <c r="BX9" s="486">
        <v>0.54</v>
      </c>
      <c r="BZ9" s="1362" t="s">
        <v>420</v>
      </c>
      <c r="CA9" s="1371">
        <v>10</v>
      </c>
      <c r="CB9" s="1372">
        <v>16</v>
      </c>
      <c r="CC9" s="1380"/>
      <c r="CD9" s="1384">
        <v>1371.0499490316006</v>
      </c>
      <c r="CE9" s="1385">
        <v>641.61391304347831</v>
      </c>
      <c r="CF9" s="1393"/>
      <c r="CG9" s="1393"/>
      <c r="CH9" s="1393"/>
      <c r="CI9" s="1393"/>
      <c r="CJ9" s="1393"/>
      <c r="CK9" s="255"/>
    </row>
    <row r="10" spans="1:89" ht="16.5" thickBot="1">
      <c r="A10" s="14" t="s">
        <v>82</v>
      </c>
      <c r="B10" s="35">
        <v>43810</v>
      </c>
      <c r="C10" s="14" t="s">
        <v>74</v>
      </c>
      <c r="D10" s="12"/>
      <c r="E10" s="156">
        <v>0</v>
      </c>
      <c r="F10" s="156">
        <v>0</v>
      </c>
      <c r="G10" s="156">
        <v>0.8</v>
      </c>
      <c r="H10" s="156">
        <v>0</v>
      </c>
      <c r="I10" s="156">
        <v>0</v>
      </c>
      <c r="J10" s="156">
        <v>0.26666666666666666</v>
      </c>
      <c r="K10" s="156">
        <v>0</v>
      </c>
      <c r="L10" s="156">
        <v>0.13333333333333333</v>
      </c>
      <c r="M10" s="156">
        <v>0</v>
      </c>
      <c r="N10" s="156">
        <v>0</v>
      </c>
      <c r="O10" s="156">
        <v>0</v>
      </c>
      <c r="P10" s="156">
        <v>0</v>
      </c>
      <c r="Q10" s="156">
        <v>0</v>
      </c>
      <c r="R10" s="156">
        <v>0.13333333333333333</v>
      </c>
      <c r="S10" s="156">
        <v>0</v>
      </c>
      <c r="T10" s="156">
        <v>0</v>
      </c>
      <c r="U10" s="156">
        <v>0</v>
      </c>
      <c r="V10" s="156">
        <v>0</v>
      </c>
      <c r="W10" s="156">
        <v>0.13333333333333333</v>
      </c>
      <c r="X10" s="156">
        <v>0</v>
      </c>
      <c r="Y10" s="156">
        <v>0</v>
      </c>
      <c r="Z10" s="156">
        <v>0.13333333333333333</v>
      </c>
      <c r="AA10" s="156">
        <v>0.53333333333333333</v>
      </c>
      <c r="AB10" s="156">
        <v>0</v>
      </c>
      <c r="AC10" s="156">
        <v>0</v>
      </c>
      <c r="AD10" s="157">
        <f t="shared" si="0"/>
        <v>2.1333333333333333</v>
      </c>
      <c r="AE10" s="609">
        <f t="shared" si="2"/>
        <v>8</v>
      </c>
      <c r="AF10" s="16"/>
      <c r="AG10" s="163"/>
      <c r="AH10" s="163"/>
      <c r="AI10" s="163"/>
      <c r="AJ10" s="163"/>
      <c r="AK10" s="17"/>
      <c r="AL10" s="48" t="s">
        <v>86</v>
      </c>
      <c r="AM10" s="604">
        <v>43767</v>
      </c>
      <c r="AN10" s="48" t="s">
        <v>77</v>
      </c>
      <c r="AO10" s="589"/>
      <c r="AP10" s="48">
        <v>54.900000000000006</v>
      </c>
      <c r="AQ10" s="48">
        <v>0</v>
      </c>
      <c r="AR10" s="48">
        <v>0</v>
      </c>
      <c r="AS10" s="48">
        <v>0</v>
      </c>
      <c r="AT10" s="48">
        <v>0</v>
      </c>
      <c r="AU10" s="48">
        <v>43.92</v>
      </c>
      <c r="AV10" s="48">
        <v>0</v>
      </c>
      <c r="AW10" s="48">
        <v>0</v>
      </c>
      <c r="AX10" s="48">
        <v>0</v>
      </c>
      <c r="AY10" s="48">
        <v>0</v>
      </c>
      <c r="AZ10" s="48">
        <v>0</v>
      </c>
      <c r="BA10" s="48">
        <v>0</v>
      </c>
      <c r="BB10" s="48">
        <v>0</v>
      </c>
      <c r="BC10" s="48">
        <v>0</v>
      </c>
      <c r="BD10" s="48">
        <v>0</v>
      </c>
      <c r="BE10" s="48">
        <v>0</v>
      </c>
      <c r="BF10" s="48">
        <v>0</v>
      </c>
      <c r="BG10" s="48">
        <v>0</v>
      </c>
      <c r="BH10" s="611">
        <f t="shared" si="4"/>
        <v>98.820000000000007</v>
      </c>
      <c r="BI10" s="606">
        <f t="shared" si="3"/>
        <v>8</v>
      </c>
      <c r="CF10" s="255"/>
      <c r="CG10" s="255"/>
      <c r="CH10" s="255"/>
      <c r="CI10" s="255"/>
      <c r="CJ10" s="255"/>
      <c r="CK10" s="255"/>
    </row>
    <row r="11" spans="1:89" ht="16.5" thickBot="1">
      <c r="A11" s="14" t="s">
        <v>82</v>
      </c>
      <c r="B11" s="35">
        <v>43790</v>
      </c>
      <c r="C11" s="14" t="s">
        <v>133</v>
      </c>
      <c r="D11" s="12"/>
      <c r="E11" s="156">
        <v>0</v>
      </c>
      <c r="F11" s="156">
        <v>0</v>
      </c>
      <c r="G11" s="156">
        <v>0.93333333333333335</v>
      </c>
      <c r="H11" s="156">
        <v>0</v>
      </c>
      <c r="I11" s="156">
        <v>0</v>
      </c>
      <c r="J11" s="156">
        <v>0</v>
      </c>
      <c r="K11" s="156">
        <v>0</v>
      </c>
      <c r="L11" s="156">
        <v>0.13333333333333333</v>
      </c>
      <c r="M11" s="156">
        <v>0</v>
      </c>
      <c r="N11" s="156">
        <v>0</v>
      </c>
      <c r="O11" s="156">
        <v>0</v>
      </c>
      <c r="P11" s="156">
        <v>0</v>
      </c>
      <c r="Q11" s="156">
        <v>0</v>
      </c>
      <c r="R11" s="156">
        <v>0</v>
      </c>
      <c r="S11" s="156">
        <v>0</v>
      </c>
      <c r="T11" s="156">
        <v>0</v>
      </c>
      <c r="U11" s="156">
        <v>0</v>
      </c>
      <c r="V11" s="156">
        <v>0</v>
      </c>
      <c r="W11" s="156">
        <v>38.133333333333333</v>
      </c>
      <c r="X11" s="156">
        <v>0</v>
      </c>
      <c r="Y11" s="156">
        <v>0</v>
      </c>
      <c r="Z11" s="156">
        <v>0.13333333333333333</v>
      </c>
      <c r="AA11" s="156">
        <v>0</v>
      </c>
      <c r="AB11" s="156">
        <v>0</v>
      </c>
      <c r="AC11" s="156">
        <v>0</v>
      </c>
      <c r="AD11" s="157">
        <f t="shared" si="0"/>
        <v>39.333333333333336</v>
      </c>
      <c r="AE11" s="609">
        <f t="shared" si="2"/>
        <v>9</v>
      </c>
      <c r="AF11" s="16"/>
      <c r="AG11" s="163"/>
      <c r="AH11" s="163"/>
      <c r="AI11" s="163"/>
      <c r="AJ11" s="163"/>
      <c r="AK11" s="17">
        <v>3</v>
      </c>
      <c r="AL11" s="48" t="s">
        <v>73</v>
      </c>
      <c r="AM11" s="605">
        <v>43566</v>
      </c>
      <c r="AN11" s="48" t="s">
        <v>77</v>
      </c>
      <c r="AO11" s="589"/>
      <c r="AP11" s="48">
        <v>76.86</v>
      </c>
      <c r="AQ11" s="48">
        <v>483.12</v>
      </c>
      <c r="AR11" s="48">
        <v>0</v>
      </c>
      <c r="AS11" s="48">
        <v>0</v>
      </c>
      <c r="AT11" s="48">
        <v>461.16</v>
      </c>
      <c r="AU11" s="48">
        <v>0</v>
      </c>
      <c r="AV11" s="48">
        <v>0</v>
      </c>
      <c r="AW11" s="48">
        <v>0</v>
      </c>
      <c r="AX11" s="48">
        <v>0</v>
      </c>
      <c r="AY11" s="48">
        <v>0</v>
      </c>
      <c r="AZ11" s="48">
        <v>0</v>
      </c>
      <c r="BA11" s="48">
        <v>54.900000000000006</v>
      </c>
      <c r="BB11" s="48">
        <v>0</v>
      </c>
      <c r="BC11" s="48">
        <v>0</v>
      </c>
      <c r="BD11" s="48">
        <v>0</v>
      </c>
      <c r="BE11" s="48">
        <v>0</v>
      </c>
      <c r="BF11" s="48">
        <v>0</v>
      </c>
      <c r="BG11" s="48">
        <v>0</v>
      </c>
      <c r="BH11" s="611">
        <f t="shared" si="4"/>
        <v>1076.0400000000002</v>
      </c>
      <c r="BI11" s="606">
        <f t="shared" si="3"/>
        <v>9</v>
      </c>
      <c r="CF11" s="255"/>
      <c r="CG11" s="255"/>
      <c r="CH11" s="255"/>
      <c r="CI11" s="255"/>
      <c r="CJ11" s="255"/>
      <c r="CK11" s="255"/>
    </row>
    <row r="12" spans="1:89" ht="16.5" thickBot="1">
      <c r="A12" s="14" t="s">
        <v>86</v>
      </c>
      <c r="B12" s="82">
        <v>43502</v>
      </c>
      <c r="C12" s="14" t="s">
        <v>74</v>
      </c>
      <c r="D12" s="12"/>
      <c r="E12" s="156">
        <v>43.2</v>
      </c>
      <c r="F12" s="156">
        <v>2</v>
      </c>
      <c r="G12" s="156">
        <v>0</v>
      </c>
      <c r="H12" s="156">
        <v>0</v>
      </c>
      <c r="I12" s="156">
        <v>0</v>
      </c>
      <c r="J12" s="156">
        <v>0</v>
      </c>
      <c r="K12" s="156">
        <v>0.93333333333333335</v>
      </c>
      <c r="L12" s="156">
        <v>0</v>
      </c>
      <c r="M12" s="156">
        <v>0.4</v>
      </c>
      <c r="N12" s="156">
        <v>0</v>
      </c>
      <c r="O12" s="156">
        <v>0</v>
      </c>
      <c r="P12" s="156">
        <v>0</v>
      </c>
      <c r="Q12" s="156">
        <v>0</v>
      </c>
      <c r="R12" s="156">
        <v>0</v>
      </c>
      <c r="S12" s="156">
        <v>0</v>
      </c>
      <c r="T12" s="156">
        <v>0</v>
      </c>
      <c r="U12" s="156">
        <v>0</v>
      </c>
      <c r="V12" s="156">
        <v>0</v>
      </c>
      <c r="W12" s="156">
        <v>0</v>
      </c>
      <c r="X12" s="156">
        <v>0</v>
      </c>
      <c r="Y12" s="156">
        <v>0</v>
      </c>
      <c r="Z12" s="156">
        <v>0</v>
      </c>
      <c r="AA12" s="156">
        <v>0</v>
      </c>
      <c r="AB12" s="156">
        <v>0.4</v>
      </c>
      <c r="AC12" s="156">
        <v>0</v>
      </c>
      <c r="AD12" s="157">
        <f t="shared" si="0"/>
        <v>46.93333333333333</v>
      </c>
      <c r="AE12" s="609">
        <f t="shared" si="2"/>
        <v>10</v>
      </c>
      <c r="AF12" s="16">
        <v>2</v>
      </c>
      <c r="AG12" s="163"/>
      <c r="AH12" s="163"/>
      <c r="AI12" s="163"/>
      <c r="AJ12" s="163"/>
      <c r="AK12" s="17"/>
      <c r="AL12" s="48" t="s">
        <v>73</v>
      </c>
      <c r="AM12" s="604">
        <v>43643</v>
      </c>
      <c r="AN12" s="48" t="s">
        <v>77</v>
      </c>
      <c r="AO12" s="589"/>
      <c r="AP12" s="48">
        <v>131.76</v>
      </c>
      <c r="AQ12" s="48">
        <v>669.78</v>
      </c>
      <c r="AR12" s="48">
        <v>0</v>
      </c>
      <c r="AS12" s="48">
        <v>0</v>
      </c>
      <c r="AT12" s="48">
        <v>0</v>
      </c>
      <c r="AU12" s="48">
        <v>76.86</v>
      </c>
      <c r="AV12" s="48">
        <v>0</v>
      </c>
      <c r="AW12" s="48">
        <v>10.98</v>
      </c>
      <c r="AX12" s="48">
        <v>43.92</v>
      </c>
      <c r="AY12" s="48">
        <v>10.98</v>
      </c>
      <c r="AZ12" s="48">
        <v>0</v>
      </c>
      <c r="BA12" s="48">
        <v>0</v>
      </c>
      <c r="BB12" s="48">
        <v>0</v>
      </c>
      <c r="BC12" s="48">
        <v>0</v>
      </c>
      <c r="BD12" s="48">
        <v>0</v>
      </c>
      <c r="BE12" s="48">
        <v>0</v>
      </c>
      <c r="BF12" s="48">
        <v>0</v>
      </c>
      <c r="BG12" s="48">
        <v>0</v>
      </c>
      <c r="BH12" s="611">
        <f t="shared" si="4"/>
        <v>944.28</v>
      </c>
      <c r="BI12" s="606">
        <f t="shared" si="3"/>
        <v>10</v>
      </c>
      <c r="BL12" s="264"/>
      <c r="BM12" s="264"/>
      <c r="BN12" s="264"/>
      <c r="BO12" s="264"/>
      <c r="BP12" s="264"/>
      <c r="BQ12" s="264"/>
      <c r="BR12" s="264"/>
      <c r="BS12" s="264"/>
      <c r="BT12" s="264"/>
      <c r="BU12" s="264"/>
      <c r="BV12" s="264"/>
      <c r="BW12" s="264"/>
      <c r="BX12" s="264"/>
      <c r="BY12" s="264"/>
      <c r="BZ12" s="264"/>
      <c r="CA12" s="264"/>
    </row>
    <row r="13" spans="1:89" ht="16.5" thickBot="1">
      <c r="A13" s="14" t="s">
        <v>86</v>
      </c>
      <c r="B13" s="82">
        <v>43537</v>
      </c>
      <c r="C13" s="14" t="s">
        <v>74</v>
      </c>
      <c r="D13" s="12"/>
      <c r="E13" s="156">
        <v>338.53333333333336</v>
      </c>
      <c r="F13" s="156">
        <v>33.733333333333334</v>
      </c>
      <c r="G13" s="156">
        <v>0.13333333333333333</v>
      </c>
      <c r="H13" s="156">
        <v>223.06666666666666</v>
      </c>
      <c r="I13" s="156">
        <v>0</v>
      </c>
      <c r="J13" s="156">
        <v>0</v>
      </c>
      <c r="K13" s="156">
        <v>0</v>
      </c>
      <c r="L13" s="156">
        <v>0</v>
      </c>
      <c r="M13" s="156">
        <v>0</v>
      </c>
      <c r="N13" s="156">
        <v>0</v>
      </c>
      <c r="O13" s="156">
        <v>0</v>
      </c>
      <c r="P13" s="156">
        <v>0</v>
      </c>
      <c r="Q13" s="156">
        <v>0</v>
      </c>
      <c r="R13" s="156">
        <v>0</v>
      </c>
      <c r="S13" s="156">
        <v>0</v>
      </c>
      <c r="T13" s="156">
        <v>0</v>
      </c>
      <c r="U13" s="156">
        <v>0</v>
      </c>
      <c r="V13" s="156">
        <v>0</v>
      </c>
      <c r="W13" s="156">
        <v>0</v>
      </c>
      <c r="X13" s="156">
        <v>0.53333333333333333</v>
      </c>
      <c r="Y13" s="156">
        <v>0</v>
      </c>
      <c r="Z13" s="156">
        <v>0</v>
      </c>
      <c r="AA13" s="156">
        <v>0.53333333333333333</v>
      </c>
      <c r="AB13" s="156">
        <v>0.53333333333333333</v>
      </c>
      <c r="AC13" s="156">
        <v>0</v>
      </c>
      <c r="AD13" s="157">
        <f t="shared" si="0"/>
        <v>597.06666666666661</v>
      </c>
      <c r="AE13" s="609">
        <f t="shared" si="2"/>
        <v>11</v>
      </c>
      <c r="AF13" s="16"/>
      <c r="AG13" s="163"/>
      <c r="AH13" s="163"/>
      <c r="AI13" s="163"/>
      <c r="AJ13" s="163"/>
      <c r="AK13" s="17"/>
      <c r="AL13" s="48" t="s">
        <v>73</v>
      </c>
      <c r="AM13" s="604">
        <v>43679</v>
      </c>
      <c r="AN13" s="48" t="s">
        <v>77</v>
      </c>
      <c r="AO13" s="589"/>
      <c r="AP13" s="48">
        <v>0</v>
      </c>
      <c r="AQ13" s="48">
        <v>120.78</v>
      </c>
      <c r="AR13" s="48">
        <v>0</v>
      </c>
      <c r="AS13" s="48">
        <v>0</v>
      </c>
      <c r="AT13" s="48">
        <v>0</v>
      </c>
      <c r="AU13" s="48">
        <v>0</v>
      </c>
      <c r="AV13" s="48">
        <v>0</v>
      </c>
      <c r="AW13" s="48">
        <v>0</v>
      </c>
      <c r="AX13" s="48">
        <v>0</v>
      </c>
      <c r="AY13" s="48">
        <v>0</v>
      </c>
      <c r="AZ13" s="48">
        <v>0</v>
      </c>
      <c r="BA13" s="48">
        <v>131.76</v>
      </c>
      <c r="BB13" s="48">
        <v>0</v>
      </c>
      <c r="BC13" s="48">
        <v>0</v>
      </c>
      <c r="BD13" s="48">
        <v>0</v>
      </c>
      <c r="BE13" s="48">
        <v>0</v>
      </c>
      <c r="BF13" s="48">
        <v>0</v>
      </c>
      <c r="BG13" s="48">
        <v>0</v>
      </c>
      <c r="BH13" s="611">
        <f t="shared" si="4"/>
        <v>252.54</v>
      </c>
      <c r="BI13" s="606">
        <f t="shared" si="3"/>
        <v>11</v>
      </c>
      <c r="BK13" s="264"/>
      <c r="BL13" s="264"/>
      <c r="BM13" s="264"/>
      <c r="BN13" s="264"/>
      <c r="BO13" s="264"/>
      <c r="BP13" s="264"/>
      <c r="BQ13" s="264"/>
      <c r="BR13" s="264"/>
      <c r="BS13" s="264"/>
      <c r="BT13" s="264"/>
      <c r="BU13" s="264"/>
      <c r="BV13" s="264"/>
      <c r="BW13" s="264"/>
      <c r="BX13" s="264"/>
      <c r="BY13" s="264"/>
      <c r="BZ13" s="264"/>
      <c r="CA13" s="264"/>
    </row>
    <row r="14" spans="1:89" ht="16.5" thickBot="1">
      <c r="A14" s="14" t="s">
        <v>86</v>
      </c>
      <c r="B14" s="82">
        <v>43657</v>
      </c>
      <c r="C14" s="14" t="s">
        <v>74</v>
      </c>
      <c r="D14" s="12"/>
      <c r="E14" s="156">
        <v>0.13333333333333333</v>
      </c>
      <c r="F14" s="156">
        <v>3.0666666666666669</v>
      </c>
      <c r="G14" s="156">
        <v>0</v>
      </c>
      <c r="H14" s="156">
        <v>18.266666666666666</v>
      </c>
      <c r="I14" s="156">
        <v>0</v>
      </c>
      <c r="J14" s="156">
        <v>0</v>
      </c>
      <c r="K14" s="156">
        <v>0.13333333333333333</v>
      </c>
      <c r="L14" s="156">
        <v>0</v>
      </c>
      <c r="M14" s="156">
        <v>0</v>
      </c>
      <c r="N14" s="156">
        <v>0</v>
      </c>
      <c r="O14" s="156">
        <v>0</v>
      </c>
      <c r="P14" s="156">
        <v>0</v>
      </c>
      <c r="Q14" s="156">
        <v>0</v>
      </c>
      <c r="R14" s="156">
        <v>0</v>
      </c>
      <c r="S14" s="156">
        <v>0</v>
      </c>
      <c r="T14" s="156">
        <v>0</v>
      </c>
      <c r="U14" s="156">
        <v>0</v>
      </c>
      <c r="V14" s="156">
        <v>0</v>
      </c>
      <c r="W14" s="156">
        <v>0</v>
      </c>
      <c r="X14" s="156">
        <v>0</v>
      </c>
      <c r="Y14" s="156">
        <v>0</v>
      </c>
      <c r="Z14" s="156">
        <v>0</v>
      </c>
      <c r="AA14" s="156">
        <v>0.13333333333333333</v>
      </c>
      <c r="AB14" s="156">
        <v>0.53333333333333333</v>
      </c>
      <c r="AC14" s="156">
        <v>0</v>
      </c>
      <c r="AD14" s="157">
        <f t="shared" si="0"/>
        <v>22.266666666666666</v>
      </c>
      <c r="AE14" s="609">
        <f t="shared" si="2"/>
        <v>12</v>
      </c>
      <c r="AF14" s="16"/>
      <c r="AG14" s="163"/>
      <c r="AH14" s="163"/>
      <c r="AI14" s="163"/>
      <c r="AJ14" s="163"/>
      <c r="AK14" s="17"/>
      <c r="AL14" s="48" t="s">
        <v>73</v>
      </c>
      <c r="AM14" s="604">
        <v>43767</v>
      </c>
      <c r="AN14" s="48" t="s">
        <v>77</v>
      </c>
      <c r="AO14" s="589"/>
      <c r="AP14" s="48">
        <v>109.80000000000001</v>
      </c>
      <c r="AQ14" s="48">
        <v>0</v>
      </c>
      <c r="AR14" s="48">
        <v>0</v>
      </c>
      <c r="AS14" s="48">
        <v>0</v>
      </c>
      <c r="AT14" s="48">
        <v>10.98</v>
      </c>
      <c r="AU14" s="48">
        <v>0</v>
      </c>
      <c r="AV14" s="48">
        <v>0</v>
      </c>
      <c r="AW14" s="48">
        <v>0</v>
      </c>
      <c r="AX14" s="48">
        <v>0</v>
      </c>
      <c r="AY14" s="48">
        <v>10.98</v>
      </c>
      <c r="AZ14" s="48">
        <v>0</v>
      </c>
      <c r="BA14" s="48">
        <v>0</v>
      </c>
      <c r="BB14" s="48">
        <v>0</v>
      </c>
      <c r="BC14" s="48">
        <v>0</v>
      </c>
      <c r="BD14" s="48">
        <v>0</v>
      </c>
      <c r="BE14" s="48">
        <v>0</v>
      </c>
      <c r="BF14" s="48">
        <v>0</v>
      </c>
      <c r="BG14" s="48">
        <v>0</v>
      </c>
      <c r="BH14" s="611">
        <f t="shared" si="4"/>
        <v>131.76000000000002</v>
      </c>
      <c r="BI14" s="606">
        <f t="shared" si="3"/>
        <v>12</v>
      </c>
      <c r="BK14" s="264"/>
      <c r="BL14" s="264"/>
      <c r="BM14" s="264"/>
      <c r="BN14" s="264"/>
      <c r="BO14" s="264"/>
      <c r="BP14" s="264"/>
      <c r="BQ14" s="264"/>
      <c r="BR14" s="264"/>
      <c r="BS14" s="264"/>
      <c r="BT14" s="264"/>
      <c r="BU14" s="264"/>
      <c r="BV14" s="264"/>
      <c r="BW14" s="264"/>
      <c r="BX14" s="264"/>
      <c r="BY14" s="264"/>
      <c r="BZ14" s="264"/>
      <c r="CA14" s="264"/>
    </row>
    <row r="15" spans="1:89" ht="16.5" thickBot="1">
      <c r="A15" s="14" t="s">
        <v>86</v>
      </c>
      <c r="B15" s="35">
        <v>43680</v>
      </c>
      <c r="C15" s="14" t="s">
        <v>74</v>
      </c>
      <c r="D15" s="12"/>
      <c r="E15" s="156">
        <v>1.4666666666666666</v>
      </c>
      <c r="F15" s="156">
        <v>1.7333333333333334</v>
      </c>
      <c r="G15" s="156">
        <v>0</v>
      </c>
      <c r="H15" s="156">
        <v>3.4666666666666668</v>
      </c>
      <c r="I15" s="156">
        <v>0</v>
      </c>
      <c r="J15" s="156">
        <v>0</v>
      </c>
      <c r="K15" s="156">
        <v>0</v>
      </c>
      <c r="L15" s="156">
        <v>0</v>
      </c>
      <c r="M15" s="156">
        <v>0</v>
      </c>
      <c r="N15" s="156">
        <v>0</v>
      </c>
      <c r="O15" s="156">
        <v>0</v>
      </c>
      <c r="P15" s="156">
        <v>0</v>
      </c>
      <c r="Q15" s="156">
        <v>0.13333333333333333</v>
      </c>
      <c r="R15" s="156">
        <v>0</v>
      </c>
      <c r="S15" s="156">
        <v>0</v>
      </c>
      <c r="T15" s="156">
        <v>0</v>
      </c>
      <c r="U15" s="156">
        <v>0</v>
      </c>
      <c r="V15" s="156">
        <v>0</v>
      </c>
      <c r="W15" s="156">
        <v>0</v>
      </c>
      <c r="X15" s="156">
        <v>0</v>
      </c>
      <c r="Y15" s="156">
        <v>0</v>
      </c>
      <c r="Z15" s="156">
        <v>0</v>
      </c>
      <c r="AA15" s="156">
        <v>0.53333333333333333</v>
      </c>
      <c r="AB15" s="156">
        <v>0</v>
      </c>
      <c r="AC15" s="156">
        <v>0</v>
      </c>
      <c r="AD15" s="157">
        <f t="shared" si="0"/>
        <v>7.3333333333333339</v>
      </c>
      <c r="AE15" s="609">
        <f t="shared" si="2"/>
        <v>13</v>
      </c>
      <c r="AF15" s="16"/>
      <c r="AG15" s="163"/>
      <c r="AH15" s="163"/>
      <c r="AI15" s="163"/>
      <c r="AJ15" s="163"/>
      <c r="AK15" s="17">
        <v>4</v>
      </c>
      <c r="AL15" s="48" t="s">
        <v>96</v>
      </c>
      <c r="AM15" s="604">
        <v>43569</v>
      </c>
      <c r="AN15" s="48" t="s">
        <v>77</v>
      </c>
      <c r="AO15" s="589"/>
      <c r="AP15" s="48">
        <v>0</v>
      </c>
      <c r="AQ15" s="48">
        <v>98.820000000000007</v>
      </c>
      <c r="AR15" s="48">
        <v>0</v>
      </c>
      <c r="AS15" s="48">
        <v>0</v>
      </c>
      <c r="AT15" s="48">
        <v>0</v>
      </c>
      <c r="AU15" s="48">
        <v>0</v>
      </c>
      <c r="AV15" s="48">
        <v>10.98</v>
      </c>
      <c r="AW15" s="48">
        <v>0</v>
      </c>
      <c r="AX15" s="48">
        <v>0</v>
      </c>
      <c r="AY15" s="48">
        <v>0</v>
      </c>
      <c r="AZ15" s="48">
        <v>801.54000000000008</v>
      </c>
      <c r="BA15" s="48">
        <v>0</v>
      </c>
      <c r="BB15" s="48">
        <v>0</v>
      </c>
      <c r="BC15" s="48">
        <v>0</v>
      </c>
      <c r="BD15" s="48">
        <v>0</v>
      </c>
      <c r="BE15" s="48">
        <v>0</v>
      </c>
      <c r="BF15" s="48">
        <v>0</v>
      </c>
      <c r="BG15" s="48">
        <v>0</v>
      </c>
      <c r="BH15" s="611">
        <f t="shared" si="4"/>
        <v>911.34000000000015</v>
      </c>
      <c r="BI15" s="606">
        <f t="shared" si="3"/>
        <v>13</v>
      </c>
      <c r="BK15" s="264"/>
      <c r="BL15" s="264"/>
      <c r="BM15" s="264"/>
      <c r="BN15" s="264"/>
      <c r="BO15" s="264"/>
      <c r="BP15" s="264"/>
      <c r="BQ15" s="264"/>
      <c r="BR15" s="264"/>
      <c r="BS15" s="264"/>
      <c r="BT15" s="264"/>
      <c r="BU15" s="264"/>
      <c r="BV15" s="264"/>
      <c r="BW15" s="264"/>
      <c r="BX15" s="264"/>
      <c r="BY15" s="264"/>
      <c r="BZ15" s="264"/>
      <c r="CA15" s="264"/>
    </row>
    <row r="16" spans="1:89" ht="16.5" thickBot="1">
      <c r="A16" s="14" t="s">
        <v>86</v>
      </c>
      <c r="B16" s="35">
        <v>43732</v>
      </c>
      <c r="C16" s="14" t="s">
        <v>74</v>
      </c>
      <c r="D16" s="12"/>
      <c r="E16" s="156">
        <v>19.466666666666665</v>
      </c>
      <c r="F16" s="156">
        <v>4</v>
      </c>
      <c r="G16" s="156">
        <v>0.4</v>
      </c>
      <c r="H16" s="156">
        <v>118.26666666666667</v>
      </c>
      <c r="I16" s="156">
        <v>0</v>
      </c>
      <c r="J16" s="156">
        <v>0.4</v>
      </c>
      <c r="K16" s="156">
        <v>0.26666666666666666</v>
      </c>
      <c r="L16" s="156">
        <v>0</v>
      </c>
      <c r="M16" s="156">
        <v>0.4</v>
      </c>
      <c r="N16" s="156">
        <v>0</v>
      </c>
      <c r="O16" s="156">
        <v>0</v>
      </c>
      <c r="P16" s="156">
        <v>0</v>
      </c>
      <c r="Q16" s="156">
        <v>0.53333333333333333</v>
      </c>
      <c r="R16" s="156">
        <v>0</v>
      </c>
      <c r="S16" s="156">
        <v>0</v>
      </c>
      <c r="T16" s="156">
        <v>0</v>
      </c>
      <c r="U16" s="156">
        <v>1.0666666666666667</v>
      </c>
      <c r="V16" s="156">
        <v>0.26666666666666666</v>
      </c>
      <c r="W16" s="156">
        <v>0</v>
      </c>
      <c r="X16" s="156">
        <v>0</v>
      </c>
      <c r="Y16" s="156">
        <v>0</v>
      </c>
      <c r="Z16" s="156">
        <v>0</v>
      </c>
      <c r="AA16" s="156">
        <v>0</v>
      </c>
      <c r="AB16" s="156">
        <v>0</v>
      </c>
      <c r="AC16" s="156">
        <v>0</v>
      </c>
      <c r="AD16" s="157">
        <f t="shared" si="0"/>
        <v>145.06666666666669</v>
      </c>
      <c r="AE16" s="609">
        <f t="shared" si="2"/>
        <v>14</v>
      </c>
      <c r="AF16" s="16"/>
      <c r="AG16" s="163"/>
      <c r="AH16" s="163"/>
      <c r="AI16" s="163"/>
      <c r="AJ16" s="163"/>
      <c r="AK16" s="17"/>
      <c r="AL16" s="48" t="s">
        <v>96</v>
      </c>
      <c r="AM16" s="604">
        <v>43648</v>
      </c>
      <c r="AN16" s="48" t="s">
        <v>77</v>
      </c>
      <c r="AO16" s="589"/>
      <c r="AP16" s="48">
        <v>1152.9000000000001</v>
      </c>
      <c r="AQ16" s="48">
        <v>0</v>
      </c>
      <c r="AR16" s="48">
        <v>0</v>
      </c>
      <c r="AS16" s="48">
        <v>0</v>
      </c>
      <c r="AT16" s="48">
        <v>0</v>
      </c>
      <c r="AU16" s="48">
        <v>0</v>
      </c>
      <c r="AV16" s="48">
        <v>0</v>
      </c>
      <c r="AW16" s="48">
        <v>0</v>
      </c>
      <c r="AX16" s="48">
        <v>0</v>
      </c>
      <c r="AY16" s="48">
        <v>10.98</v>
      </c>
      <c r="AZ16" s="48">
        <v>0</v>
      </c>
      <c r="BA16" s="48">
        <v>0</v>
      </c>
      <c r="BB16" s="48">
        <v>0</v>
      </c>
      <c r="BC16" s="48">
        <v>0</v>
      </c>
      <c r="BD16" s="48">
        <v>0</v>
      </c>
      <c r="BE16" s="48">
        <v>0</v>
      </c>
      <c r="BF16" s="48">
        <v>0</v>
      </c>
      <c r="BG16" s="48">
        <v>0</v>
      </c>
      <c r="BH16" s="611">
        <f t="shared" si="4"/>
        <v>1163.8800000000001</v>
      </c>
      <c r="BI16" s="606">
        <f t="shared" si="3"/>
        <v>14</v>
      </c>
      <c r="BK16" s="264"/>
      <c r="BL16" s="264"/>
      <c r="BM16" s="264"/>
      <c r="BN16" s="264"/>
      <c r="BO16" s="264"/>
      <c r="BP16" s="264"/>
      <c r="BQ16" s="264"/>
      <c r="BR16" s="264"/>
      <c r="BS16" s="264"/>
      <c r="BT16" s="264"/>
      <c r="BU16" s="264"/>
      <c r="BV16" s="264"/>
      <c r="BW16" s="264"/>
      <c r="BX16" s="264"/>
      <c r="BY16" s="264"/>
      <c r="BZ16" s="264"/>
      <c r="CA16" s="264"/>
    </row>
    <row r="17" spans="1:79" ht="16.5" thickBot="1">
      <c r="A17" s="14" t="s">
        <v>86</v>
      </c>
      <c r="B17" s="35">
        <v>43767</v>
      </c>
      <c r="C17" s="14" t="s">
        <v>74</v>
      </c>
      <c r="D17" s="12"/>
      <c r="E17" s="156">
        <v>30.933333333333334</v>
      </c>
      <c r="F17" s="156">
        <v>2.1333333333333333</v>
      </c>
      <c r="G17" s="156">
        <v>1.3333333333333333</v>
      </c>
      <c r="H17" s="156">
        <v>0.13333333333333333</v>
      </c>
      <c r="I17" s="156">
        <v>0.4</v>
      </c>
      <c r="J17" s="156">
        <v>0</v>
      </c>
      <c r="K17" s="156">
        <v>0.53333333333333333</v>
      </c>
      <c r="L17" s="156">
        <v>0</v>
      </c>
      <c r="M17" s="156">
        <v>0</v>
      </c>
      <c r="N17" s="156">
        <v>0</v>
      </c>
      <c r="O17" s="156">
        <v>0</v>
      </c>
      <c r="P17" s="156">
        <v>0.13333333333333333</v>
      </c>
      <c r="Q17" s="156">
        <v>0</v>
      </c>
      <c r="R17" s="156">
        <v>0</v>
      </c>
      <c r="S17" s="156">
        <v>0</v>
      </c>
      <c r="T17" s="156">
        <v>0</v>
      </c>
      <c r="U17" s="156">
        <v>1.0666666666666667</v>
      </c>
      <c r="V17" s="156">
        <v>0.13333333333333333</v>
      </c>
      <c r="W17" s="156">
        <v>0</v>
      </c>
      <c r="X17" s="156">
        <v>0</v>
      </c>
      <c r="Y17" s="156">
        <v>0</v>
      </c>
      <c r="Z17" s="156">
        <v>0</v>
      </c>
      <c r="AA17" s="156">
        <v>0</v>
      </c>
      <c r="AB17" s="156">
        <v>0</v>
      </c>
      <c r="AC17" s="156">
        <v>0</v>
      </c>
      <c r="AD17" s="157">
        <f t="shared" si="0"/>
        <v>36.800000000000004</v>
      </c>
      <c r="AE17" s="609">
        <f t="shared" si="2"/>
        <v>15</v>
      </c>
      <c r="AF17" s="16"/>
      <c r="AG17" s="163"/>
      <c r="AH17" s="163"/>
      <c r="AI17" s="163"/>
      <c r="AJ17" s="163"/>
      <c r="AK17" s="17"/>
      <c r="AL17" s="48" t="s">
        <v>96</v>
      </c>
      <c r="AM17" s="605">
        <v>43679</v>
      </c>
      <c r="AN17" s="48" t="s">
        <v>77</v>
      </c>
      <c r="AO17" s="589"/>
      <c r="AP17" s="48">
        <v>3392.82</v>
      </c>
      <c r="AQ17" s="48">
        <v>65.88</v>
      </c>
      <c r="AR17" s="48">
        <v>10.98</v>
      </c>
      <c r="AS17" s="48">
        <v>0</v>
      </c>
      <c r="AT17" s="48">
        <v>0</v>
      </c>
      <c r="AU17" s="48">
        <v>0</v>
      </c>
      <c r="AV17" s="48">
        <v>0</v>
      </c>
      <c r="AW17" s="48">
        <v>0</v>
      </c>
      <c r="AX17" s="48">
        <v>0</v>
      </c>
      <c r="AY17" s="48">
        <v>0</v>
      </c>
      <c r="AZ17" s="48">
        <v>0</v>
      </c>
      <c r="BA17" s="48">
        <v>0</v>
      </c>
      <c r="BB17" s="48">
        <v>0</v>
      </c>
      <c r="BC17" s="48">
        <v>0</v>
      </c>
      <c r="BD17" s="48">
        <v>0</v>
      </c>
      <c r="BE17" s="48">
        <v>0</v>
      </c>
      <c r="BF17" s="48">
        <v>0</v>
      </c>
      <c r="BG17" s="48">
        <v>0</v>
      </c>
      <c r="BH17" s="611">
        <f t="shared" si="4"/>
        <v>3469.6800000000003</v>
      </c>
      <c r="BI17" s="606">
        <f t="shared" si="3"/>
        <v>15</v>
      </c>
      <c r="BK17" s="264"/>
      <c r="BL17" s="264"/>
      <c r="BM17" s="264"/>
      <c r="BN17" s="264"/>
      <c r="BO17" s="264"/>
      <c r="BP17" s="264"/>
      <c r="BQ17" s="264"/>
      <c r="BR17" s="264"/>
      <c r="BS17" s="264"/>
      <c r="BT17" s="264"/>
      <c r="BU17" s="264"/>
      <c r="BV17" s="264"/>
      <c r="BW17" s="264"/>
      <c r="BX17" s="264"/>
      <c r="BY17" s="264"/>
      <c r="BZ17" s="264"/>
      <c r="CA17" s="264"/>
    </row>
    <row r="18" spans="1:79" ht="16.5" thickBot="1">
      <c r="A18" s="14" t="s">
        <v>86</v>
      </c>
      <c r="B18" s="35">
        <v>43791</v>
      </c>
      <c r="C18" s="14" t="s">
        <v>74</v>
      </c>
      <c r="D18" s="12"/>
      <c r="E18" s="156">
        <v>47.333333333333336</v>
      </c>
      <c r="F18" s="156">
        <v>230.4</v>
      </c>
      <c r="G18" s="156">
        <v>1.2</v>
      </c>
      <c r="H18" s="156">
        <v>0</v>
      </c>
      <c r="I18" s="156">
        <v>0</v>
      </c>
      <c r="J18" s="156">
        <v>0</v>
      </c>
      <c r="K18" s="156">
        <v>0.13333333333333333</v>
      </c>
      <c r="L18" s="156">
        <v>0</v>
      </c>
      <c r="M18" s="156">
        <v>0</v>
      </c>
      <c r="N18" s="156">
        <v>18</v>
      </c>
      <c r="O18" s="156">
        <v>0</v>
      </c>
      <c r="P18" s="156">
        <v>0</v>
      </c>
      <c r="Q18" s="156">
        <v>0</v>
      </c>
      <c r="R18" s="156">
        <v>0</v>
      </c>
      <c r="S18" s="156">
        <v>0</v>
      </c>
      <c r="T18" s="156">
        <v>0</v>
      </c>
      <c r="U18" s="156">
        <v>0</v>
      </c>
      <c r="V18" s="156">
        <v>0</v>
      </c>
      <c r="W18" s="156">
        <v>0</v>
      </c>
      <c r="X18" s="156">
        <v>0</v>
      </c>
      <c r="Y18" s="156">
        <v>0</v>
      </c>
      <c r="Z18" s="156">
        <v>0</v>
      </c>
      <c r="AA18" s="156">
        <v>0</v>
      </c>
      <c r="AB18" s="156">
        <v>0</v>
      </c>
      <c r="AC18" s="156">
        <v>0</v>
      </c>
      <c r="AD18" s="157">
        <f t="shared" si="0"/>
        <v>297.06666666666666</v>
      </c>
      <c r="AE18" s="609">
        <f t="shared" si="2"/>
        <v>16</v>
      </c>
      <c r="AF18" s="16"/>
      <c r="AG18" s="163"/>
      <c r="AH18" s="163"/>
      <c r="AI18" s="163"/>
      <c r="AJ18" s="163"/>
      <c r="AK18" s="17"/>
      <c r="AL18" s="48" t="s">
        <v>96</v>
      </c>
      <c r="AM18" s="604">
        <v>43759</v>
      </c>
      <c r="AN18" s="48" t="s">
        <v>77</v>
      </c>
      <c r="AO18" s="589"/>
      <c r="AP18" s="48">
        <v>54.900000000000006</v>
      </c>
      <c r="AQ18" s="48">
        <v>0</v>
      </c>
      <c r="AR18" s="48">
        <v>0</v>
      </c>
      <c r="AS18" s="48">
        <v>0</v>
      </c>
      <c r="AT18" s="48">
        <v>0</v>
      </c>
      <c r="AU18" s="48">
        <v>0</v>
      </c>
      <c r="AV18" s="48">
        <v>0</v>
      </c>
      <c r="AW18" s="48">
        <v>0</v>
      </c>
      <c r="AX18" s="48">
        <v>0</v>
      </c>
      <c r="AY18" s="48">
        <v>0</v>
      </c>
      <c r="AZ18" s="48">
        <v>0</v>
      </c>
      <c r="BA18" s="48">
        <v>0</v>
      </c>
      <c r="BB18" s="48">
        <v>0</v>
      </c>
      <c r="BC18" s="48">
        <v>0</v>
      </c>
      <c r="BD18" s="48">
        <v>0</v>
      </c>
      <c r="BE18" s="48">
        <v>0</v>
      </c>
      <c r="BF18" s="48">
        <v>0</v>
      </c>
      <c r="BG18" s="48">
        <v>0</v>
      </c>
      <c r="BH18" s="611">
        <f t="shared" si="4"/>
        <v>54.900000000000006</v>
      </c>
      <c r="BI18" s="606">
        <f t="shared" si="3"/>
        <v>16</v>
      </c>
      <c r="BK18" s="264"/>
      <c r="BL18" s="264"/>
      <c r="BM18" s="264"/>
      <c r="BN18" s="264"/>
      <c r="BO18" s="264"/>
      <c r="BP18" s="264"/>
      <c r="BQ18" s="264"/>
      <c r="BR18" s="264"/>
      <c r="BS18" s="264"/>
      <c r="BT18" s="264"/>
      <c r="BU18" s="264"/>
      <c r="BV18" s="264"/>
      <c r="BW18" s="264"/>
      <c r="BX18" s="264"/>
      <c r="BY18" s="264"/>
      <c r="BZ18" s="264"/>
      <c r="CA18" s="264"/>
    </row>
    <row r="19" spans="1:79" ht="16.5" thickBot="1">
      <c r="A19" s="14" t="s">
        <v>73</v>
      </c>
      <c r="B19" s="82">
        <v>43489</v>
      </c>
      <c r="C19" s="14" t="s">
        <v>74</v>
      </c>
      <c r="D19" s="12"/>
      <c r="E19" s="156">
        <v>0.26666666666666666</v>
      </c>
      <c r="F19" s="156">
        <v>0.26666666666666666</v>
      </c>
      <c r="G19" s="156">
        <v>0</v>
      </c>
      <c r="H19" s="156">
        <v>0.13333333333333333</v>
      </c>
      <c r="I19" s="156">
        <v>0</v>
      </c>
      <c r="J19" s="156">
        <v>0</v>
      </c>
      <c r="K19" s="156">
        <v>0</v>
      </c>
      <c r="L19" s="156">
        <v>0</v>
      </c>
      <c r="M19" s="156">
        <v>0</v>
      </c>
      <c r="N19" s="156">
        <v>0</v>
      </c>
      <c r="O19" s="156">
        <v>0</v>
      </c>
      <c r="P19" s="156">
        <v>0</v>
      </c>
      <c r="Q19" s="156">
        <v>0</v>
      </c>
      <c r="R19" s="156">
        <v>0</v>
      </c>
      <c r="S19" s="156">
        <v>0</v>
      </c>
      <c r="T19" s="156">
        <v>0</v>
      </c>
      <c r="U19" s="156">
        <v>0</v>
      </c>
      <c r="V19" s="156">
        <v>0</v>
      </c>
      <c r="W19" s="156">
        <v>0</v>
      </c>
      <c r="X19" s="156">
        <v>0</v>
      </c>
      <c r="Y19" s="156">
        <v>0</v>
      </c>
      <c r="Z19" s="156">
        <v>0</v>
      </c>
      <c r="AA19" s="156">
        <v>0</v>
      </c>
      <c r="AB19" s="156">
        <v>0</v>
      </c>
      <c r="AC19" s="156">
        <v>0</v>
      </c>
      <c r="AD19" s="157">
        <f t="shared" si="0"/>
        <v>0.66666666666666663</v>
      </c>
      <c r="AE19" s="609">
        <f t="shared" si="2"/>
        <v>17</v>
      </c>
      <c r="AF19" s="16">
        <v>3</v>
      </c>
      <c r="AG19" s="163"/>
      <c r="AH19" s="163"/>
      <c r="AI19" s="163"/>
      <c r="AJ19" s="163"/>
      <c r="AK19" s="17"/>
      <c r="AL19" s="607" t="s">
        <v>468</v>
      </c>
      <c r="BH19" s="586"/>
      <c r="BK19" s="264"/>
      <c r="BL19" s="264"/>
      <c r="BM19" s="264"/>
      <c r="BN19" s="264"/>
      <c r="BO19" s="264"/>
      <c r="BP19" s="264"/>
      <c r="BQ19" s="264"/>
      <c r="BR19" s="264"/>
      <c r="BS19" s="264"/>
      <c r="BT19" s="264"/>
      <c r="BU19" s="264"/>
      <c r="BV19" s="264"/>
      <c r="BW19" s="264"/>
      <c r="BX19" s="264"/>
      <c r="BY19" s="264"/>
      <c r="BZ19" s="264"/>
      <c r="CA19" s="264"/>
    </row>
    <row r="20" spans="1:79" ht="16.5" thickBot="1">
      <c r="A20" s="14" t="s">
        <v>73</v>
      </c>
      <c r="B20" s="82">
        <v>43535</v>
      </c>
      <c r="C20" s="14" t="s">
        <v>74</v>
      </c>
      <c r="D20" s="12"/>
      <c r="E20" s="156">
        <v>0.53333333333333333</v>
      </c>
      <c r="F20" s="156">
        <v>391.06666666666666</v>
      </c>
      <c r="G20" s="156">
        <v>1.4666666666666666</v>
      </c>
      <c r="H20" s="156">
        <v>0.8</v>
      </c>
      <c r="I20" s="156">
        <v>0</v>
      </c>
      <c r="J20" s="156">
        <v>0</v>
      </c>
      <c r="K20" s="156">
        <v>0</v>
      </c>
      <c r="L20" s="156">
        <v>0</v>
      </c>
      <c r="M20" s="156">
        <v>0</v>
      </c>
      <c r="N20" s="156">
        <v>0</v>
      </c>
      <c r="O20" s="156">
        <v>0</v>
      </c>
      <c r="P20" s="156">
        <v>0</v>
      </c>
      <c r="Q20" s="156">
        <v>0</v>
      </c>
      <c r="R20" s="156">
        <v>0</v>
      </c>
      <c r="S20" s="156">
        <v>7.8666666666666663</v>
      </c>
      <c r="T20" s="156">
        <v>0.53333333333333333</v>
      </c>
      <c r="U20" s="156">
        <v>0</v>
      </c>
      <c r="V20" s="156">
        <v>0</v>
      </c>
      <c r="W20" s="156">
        <v>0</v>
      </c>
      <c r="X20" s="156">
        <v>0</v>
      </c>
      <c r="Y20" s="156">
        <v>0</v>
      </c>
      <c r="Z20" s="156">
        <v>0</v>
      </c>
      <c r="AA20" s="156">
        <v>0</v>
      </c>
      <c r="AB20" s="156">
        <v>0</v>
      </c>
      <c r="AC20" s="156">
        <v>0</v>
      </c>
      <c r="AD20" s="157">
        <f t="shared" si="0"/>
        <v>402.26666666666671</v>
      </c>
      <c r="AE20" s="609">
        <f t="shared" si="2"/>
        <v>18</v>
      </c>
      <c r="AF20" s="16"/>
      <c r="AG20" s="163"/>
      <c r="AH20" s="163"/>
      <c r="AI20" s="163"/>
      <c r="AJ20" s="163"/>
      <c r="AK20" s="17">
        <v>5</v>
      </c>
      <c r="AL20" s="48" t="s">
        <v>118</v>
      </c>
      <c r="AM20" s="604">
        <v>43573</v>
      </c>
      <c r="AN20" s="48" t="s">
        <v>77</v>
      </c>
      <c r="AO20" s="589"/>
      <c r="AP20" s="48">
        <v>417.24</v>
      </c>
      <c r="AQ20" s="48">
        <v>76.86</v>
      </c>
      <c r="AR20" s="48">
        <v>0</v>
      </c>
      <c r="AS20" s="48">
        <v>614.88</v>
      </c>
      <c r="AT20" s="48">
        <v>10.98</v>
      </c>
      <c r="AU20" s="48">
        <v>0</v>
      </c>
      <c r="AV20" s="48">
        <v>0</v>
      </c>
      <c r="AW20" s="48">
        <v>0</v>
      </c>
      <c r="AX20" s="48">
        <v>0</v>
      </c>
      <c r="AY20" s="48">
        <v>0</v>
      </c>
      <c r="AZ20" s="48">
        <v>0</v>
      </c>
      <c r="BA20" s="48">
        <v>0</v>
      </c>
      <c r="BB20" s="48">
        <v>0</v>
      </c>
      <c r="BC20" s="48">
        <v>0</v>
      </c>
      <c r="BD20" s="48">
        <v>0</v>
      </c>
      <c r="BE20" s="48">
        <v>0</v>
      </c>
      <c r="BF20" s="48">
        <v>0</v>
      </c>
      <c r="BG20" s="48">
        <v>0</v>
      </c>
      <c r="BH20" s="611">
        <f t="shared" ref="BH20:BH42" si="5">SUM(AP20:BG20)</f>
        <v>1119.96</v>
      </c>
      <c r="BI20" s="606">
        <f>BI18+1</f>
        <v>17</v>
      </c>
      <c r="BK20" s="264"/>
      <c r="BL20" s="264"/>
      <c r="BM20" s="264"/>
      <c r="BN20" s="264"/>
      <c r="BO20" s="264"/>
      <c r="BP20" s="264"/>
      <c r="BQ20" s="264"/>
      <c r="BR20" s="264"/>
      <c r="BS20" s="264"/>
      <c r="BT20" s="264"/>
      <c r="BU20" s="264"/>
      <c r="BV20" s="264"/>
      <c r="BW20" s="264"/>
      <c r="BX20" s="264"/>
      <c r="BY20" s="264"/>
      <c r="BZ20" s="264"/>
      <c r="CA20" s="264"/>
    </row>
    <row r="21" spans="1:79" ht="16.5" thickBot="1">
      <c r="A21" s="14" t="s">
        <v>73</v>
      </c>
      <c r="B21" s="82">
        <v>43566</v>
      </c>
      <c r="C21" s="14" t="s">
        <v>74</v>
      </c>
      <c r="D21" s="12"/>
      <c r="E21" s="156">
        <v>0</v>
      </c>
      <c r="F21" s="156">
        <v>11.333333333333334</v>
      </c>
      <c r="G21" s="156">
        <v>0.4</v>
      </c>
      <c r="H21" s="156">
        <v>0</v>
      </c>
      <c r="I21" s="156">
        <v>0</v>
      </c>
      <c r="J21" s="156">
        <v>0</v>
      </c>
      <c r="K21" s="156">
        <v>0</v>
      </c>
      <c r="L21" s="156">
        <v>0</v>
      </c>
      <c r="M21" s="156">
        <v>0</v>
      </c>
      <c r="N21" s="156">
        <v>0</v>
      </c>
      <c r="O21" s="156">
        <v>0</v>
      </c>
      <c r="P21" s="156">
        <v>0</v>
      </c>
      <c r="Q21" s="156">
        <v>0</v>
      </c>
      <c r="R21" s="156">
        <v>0</v>
      </c>
      <c r="S21" s="156">
        <v>0</v>
      </c>
      <c r="T21" s="156">
        <v>0</v>
      </c>
      <c r="U21" s="156">
        <v>0</v>
      </c>
      <c r="V21" s="156">
        <v>0</v>
      </c>
      <c r="W21" s="156">
        <v>0</v>
      </c>
      <c r="X21" s="156">
        <v>0</v>
      </c>
      <c r="Y21" s="156">
        <v>0</v>
      </c>
      <c r="Z21" s="156">
        <v>0</v>
      </c>
      <c r="AA21" s="156">
        <v>0</v>
      </c>
      <c r="AB21" s="156">
        <v>0</v>
      </c>
      <c r="AC21" s="156">
        <v>0</v>
      </c>
      <c r="AD21" s="157">
        <f t="shared" si="0"/>
        <v>11.733333333333334</v>
      </c>
      <c r="AE21" s="609">
        <f t="shared" si="2"/>
        <v>19</v>
      </c>
      <c r="AF21" s="16"/>
      <c r="AG21" s="163"/>
      <c r="AH21" s="163"/>
      <c r="AI21" s="163"/>
      <c r="AJ21" s="163"/>
      <c r="AK21" s="17"/>
      <c r="AL21" s="48" t="s">
        <v>118</v>
      </c>
      <c r="AM21" s="604">
        <v>43643</v>
      </c>
      <c r="AN21" s="48" t="s">
        <v>77</v>
      </c>
      <c r="AO21" s="589"/>
      <c r="AP21" s="48">
        <v>142.74</v>
      </c>
      <c r="AQ21" s="48">
        <v>54.900000000000006</v>
      </c>
      <c r="AR21" s="48">
        <v>0</v>
      </c>
      <c r="AS21" s="48">
        <v>10.98</v>
      </c>
      <c r="AT21" s="48">
        <v>241.56</v>
      </c>
      <c r="AU21" s="48">
        <v>10.98</v>
      </c>
      <c r="AV21" s="48">
        <v>0</v>
      </c>
      <c r="AW21" s="48">
        <v>0</v>
      </c>
      <c r="AX21" s="48">
        <v>0</v>
      </c>
      <c r="AY21" s="48">
        <v>0</v>
      </c>
      <c r="AZ21" s="48">
        <v>0</v>
      </c>
      <c r="BA21" s="48">
        <v>0</v>
      </c>
      <c r="BB21" s="48">
        <v>0</v>
      </c>
      <c r="BC21" s="48">
        <v>0</v>
      </c>
      <c r="BD21" s="48">
        <v>0</v>
      </c>
      <c r="BE21" s="48">
        <v>0</v>
      </c>
      <c r="BF21" s="48">
        <v>0</v>
      </c>
      <c r="BG21" s="48">
        <v>43.92</v>
      </c>
      <c r="BH21" s="611">
        <f t="shared" si="5"/>
        <v>505.08000000000004</v>
      </c>
      <c r="BI21" s="606">
        <f t="shared" ref="BI21:BI42" si="6">BI20+1</f>
        <v>18</v>
      </c>
      <c r="BK21" s="264"/>
      <c r="BL21" s="264"/>
      <c r="BM21" s="264"/>
      <c r="BN21" s="264"/>
      <c r="BO21" s="264"/>
      <c r="BP21" s="264"/>
      <c r="BQ21" s="264"/>
      <c r="BR21" s="264"/>
      <c r="BS21" s="264"/>
      <c r="BT21" s="264"/>
      <c r="BU21" s="264"/>
      <c r="BV21" s="264"/>
      <c r="BW21" s="264"/>
      <c r="BX21" s="264"/>
      <c r="BY21" s="264"/>
      <c r="BZ21" s="264"/>
      <c r="CA21" s="264"/>
    </row>
    <row r="22" spans="1:79" ht="16.5" thickBot="1">
      <c r="A22" s="14" t="s">
        <v>73</v>
      </c>
      <c r="B22" s="82">
        <v>43608</v>
      </c>
      <c r="C22" s="14" t="s">
        <v>74</v>
      </c>
      <c r="D22" s="12"/>
      <c r="E22" s="156">
        <v>0</v>
      </c>
      <c r="F22" s="156">
        <v>0.13333333333333333</v>
      </c>
      <c r="G22" s="156">
        <v>1.0666666666666667</v>
      </c>
      <c r="H22" s="156">
        <v>0.66666666666666663</v>
      </c>
      <c r="I22" s="156">
        <v>0</v>
      </c>
      <c r="J22" s="156">
        <v>0</v>
      </c>
      <c r="K22" s="156">
        <v>0</v>
      </c>
      <c r="L22" s="156">
        <v>0</v>
      </c>
      <c r="M22" s="156">
        <v>0</v>
      </c>
      <c r="N22" s="156">
        <v>0</v>
      </c>
      <c r="O22" s="156">
        <v>0</v>
      </c>
      <c r="P22" s="156">
        <v>0</v>
      </c>
      <c r="Q22" s="156">
        <v>0</v>
      </c>
      <c r="R22" s="156">
        <v>0</v>
      </c>
      <c r="S22" s="156">
        <v>0</v>
      </c>
      <c r="T22" s="156">
        <v>0</v>
      </c>
      <c r="U22" s="156">
        <v>0</v>
      </c>
      <c r="V22" s="156">
        <v>0</v>
      </c>
      <c r="W22" s="156">
        <v>0</v>
      </c>
      <c r="X22" s="156">
        <v>0</v>
      </c>
      <c r="Y22" s="156">
        <v>0</v>
      </c>
      <c r="Z22" s="156">
        <v>0</v>
      </c>
      <c r="AA22" s="156">
        <v>0</v>
      </c>
      <c r="AB22" s="156">
        <v>0.13333333333333333</v>
      </c>
      <c r="AC22" s="156">
        <v>0</v>
      </c>
      <c r="AD22" s="157">
        <f t="shared" si="0"/>
        <v>2</v>
      </c>
      <c r="AE22" s="609">
        <f t="shared" si="2"/>
        <v>20</v>
      </c>
      <c r="AF22" s="16"/>
      <c r="AG22" s="163"/>
      <c r="AH22" s="163"/>
      <c r="AI22" s="163"/>
      <c r="AJ22" s="163"/>
      <c r="AK22" s="17">
        <v>6</v>
      </c>
      <c r="AL22" s="48" t="s">
        <v>89</v>
      </c>
      <c r="AM22" s="605">
        <v>43565</v>
      </c>
      <c r="AN22" s="48" t="s">
        <v>77</v>
      </c>
      <c r="AO22" s="589"/>
      <c r="AP22" s="48">
        <v>109.80000000000001</v>
      </c>
      <c r="AQ22" s="48">
        <v>252.54000000000002</v>
      </c>
      <c r="AR22" s="48">
        <v>0</v>
      </c>
      <c r="AS22" s="48">
        <v>0</v>
      </c>
      <c r="AT22" s="48">
        <v>0</v>
      </c>
      <c r="AU22" s="48">
        <v>0</v>
      </c>
      <c r="AV22" s="48">
        <v>0</v>
      </c>
      <c r="AW22" s="48">
        <v>0</v>
      </c>
      <c r="AX22" s="48">
        <v>0</v>
      </c>
      <c r="AY22" s="48">
        <v>0</v>
      </c>
      <c r="AZ22" s="48">
        <v>98.820000000000007</v>
      </c>
      <c r="BA22" s="48">
        <v>0</v>
      </c>
      <c r="BB22" s="48">
        <v>0</v>
      </c>
      <c r="BC22" s="48">
        <v>0</v>
      </c>
      <c r="BD22" s="48">
        <v>0</v>
      </c>
      <c r="BE22" s="48">
        <v>0</v>
      </c>
      <c r="BF22" s="48">
        <v>0</v>
      </c>
      <c r="BG22" s="48">
        <v>0</v>
      </c>
      <c r="BH22" s="611">
        <f t="shared" si="5"/>
        <v>461.16</v>
      </c>
      <c r="BI22" s="606">
        <f t="shared" si="6"/>
        <v>19</v>
      </c>
      <c r="BK22" s="264"/>
      <c r="BL22" s="264"/>
      <c r="BM22" s="264"/>
      <c r="BN22" s="264"/>
      <c r="BO22" s="264"/>
      <c r="BP22" s="264"/>
      <c r="BQ22" s="264"/>
      <c r="BR22" s="264"/>
      <c r="BS22" s="264"/>
      <c r="BT22" s="264"/>
      <c r="BU22" s="264"/>
      <c r="BV22" s="264"/>
      <c r="BW22" s="264"/>
      <c r="BX22" s="264"/>
      <c r="BY22" s="264"/>
      <c r="BZ22" s="264"/>
      <c r="CA22" s="264"/>
    </row>
    <row r="23" spans="1:79" ht="16.5" thickBot="1">
      <c r="A23" s="14" t="s">
        <v>73</v>
      </c>
      <c r="B23" s="35">
        <v>43643</v>
      </c>
      <c r="C23" s="14" t="s">
        <v>74</v>
      </c>
      <c r="D23" s="12"/>
      <c r="E23" s="156">
        <v>0</v>
      </c>
      <c r="F23" s="156">
        <v>220</v>
      </c>
      <c r="G23" s="156">
        <v>6</v>
      </c>
      <c r="H23" s="156">
        <v>0</v>
      </c>
      <c r="I23" s="156">
        <v>0</v>
      </c>
      <c r="J23" s="156">
        <v>0</v>
      </c>
      <c r="K23" s="156">
        <v>0.66666666666666663</v>
      </c>
      <c r="L23" s="156">
        <v>0</v>
      </c>
      <c r="M23" s="156">
        <v>0</v>
      </c>
      <c r="N23" s="156">
        <v>0.26666666666666666</v>
      </c>
      <c r="O23" s="156">
        <v>0</v>
      </c>
      <c r="P23" s="156">
        <v>0.26666666666666666</v>
      </c>
      <c r="Q23" s="156">
        <v>0</v>
      </c>
      <c r="R23" s="156">
        <v>0</v>
      </c>
      <c r="S23" s="156">
        <v>0</v>
      </c>
      <c r="T23" s="156">
        <v>0</v>
      </c>
      <c r="U23" s="156">
        <v>0</v>
      </c>
      <c r="V23" s="156">
        <v>0</v>
      </c>
      <c r="W23" s="156">
        <v>0</v>
      </c>
      <c r="X23" s="156">
        <v>0</v>
      </c>
      <c r="Y23" s="156">
        <v>0</v>
      </c>
      <c r="Z23" s="156">
        <v>0</v>
      </c>
      <c r="AA23" s="156">
        <v>0</v>
      </c>
      <c r="AB23" s="156">
        <v>0</v>
      </c>
      <c r="AC23" s="156">
        <v>0</v>
      </c>
      <c r="AD23" s="157">
        <f t="shared" si="0"/>
        <v>227.20000000000002</v>
      </c>
      <c r="AE23" s="609">
        <f t="shared" si="2"/>
        <v>21</v>
      </c>
      <c r="AF23" s="16"/>
      <c r="AG23" s="163"/>
      <c r="AH23" s="163"/>
      <c r="AI23" s="163"/>
      <c r="AJ23" s="163"/>
      <c r="AK23" s="17"/>
      <c r="AL23" s="48" t="s">
        <v>89</v>
      </c>
      <c r="AM23" s="604">
        <v>43678</v>
      </c>
      <c r="AN23" s="48" t="s">
        <v>77</v>
      </c>
      <c r="AO23" s="589"/>
      <c r="AP23" s="48">
        <v>21.96</v>
      </c>
      <c r="AQ23" s="48">
        <v>32.94</v>
      </c>
      <c r="AR23" s="48">
        <v>0</v>
      </c>
      <c r="AS23" s="48">
        <v>0</v>
      </c>
      <c r="AT23" s="48">
        <v>0</v>
      </c>
      <c r="AU23" s="48">
        <v>21.96</v>
      </c>
      <c r="AV23" s="48">
        <v>0</v>
      </c>
      <c r="AW23" s="48">
        <v>21.96</v>
      </c>
      <c r="AX23" s="48">
        <v>0</v>
      </c>
      <c r="AY23" s="48">
        <v>32.94</v>
      </c>
      <c r="AZ23" s="48">
        <v>0</v>
      </c>
      <c r="BA23" s="48">
        <v>0</v>
      </c>
      <c r="BB23" s="48">
        <v>0</v>
      </c>
      <c r="BC23" s="48">
        <v>0</v>
      </c>
      <c r="BD23" s="48">
        <v>0</v>
      </c>
      <c r="BE23" s="48">
        <v>0</v>
      </c>
      <c r="BF23" s="48">
        <v>0</v>
      </c>
      <c r="BG23" s="48">
        <v>0</v>
      </c>
      <c r="BH23" s="611">
        <f t="shared" si="5"/>
        <v>131.76</v>
      </c>
      <c r="BI23" s="606">
        <f t="shared" si="6"/>
        <v>20</v>
      </c>
      <c r="BK23" s="264"/>
      <c r="BL23" s="264"/>
      <c r="BM23" s="264"/>
      <c r="BN23" s="264"/>
      <c r="BO23" s="264"/>
      <c r="BP23" s="264"/>
      <c r="BQ23" s="264"/>
      <c r="BR23" s="264"/>
      <c r="BS23" s="264"/>
      <c r="BT23" s="264"/>
      <c r="BU23" s="264"/>
      <c r="BV23" s="264"/>
      <c r="BW23" s="264"/>
      <c r="BX23" s="264"/>
      <c r="BY23" s="264"/>
      <c r="BZ23" s="264"/>
      <c r="CA23" s="264"/>
    </row>
    <row r="24" spans="1:79" ht="16.5" thickBot="1">
      <c r="A24" s="14" t="s">
        <v>73</v>
      </c>
      <c r="B24" s="35">
        <v>43679</v>
      </c>
      <c r="C24" s="14" t="s">
        <v>74</v>
      </c>
      <c r="D24" s="12"/>
      <c r="E24" s="156">
        <v>0.26666666666666666</v>
      </c>
      <c r="F24" s="156">
        <v>12.133333333333333</v>
      </c>
      <c r="G24" s="156">
        <v>36.4</v>
      </c>
      <c r="H24" s="156">
        <v>0</v>
      </c>
      <c r="I24" s="156">
        <v>0</v>
      </c>
      <c r="J24" s="156">
        <v>0</v>
      </c>
      <c r="K24" s="156">
        <v>0</v>
      </c>
      <c r="L24" s="156">
        <v>0</v>
      </c>
      <c r="M24" s="156">
        <v>0</v>
      </c>
      <c r="N24" s="156">
        <v>0</v>
      </c>
      <c r="O24" s="156">
        <v>0</v>
      </c>
      <c r="P24" s="156">
        <v>0.13333333333333333</v>
      </c>
      <c r="Q24" s="156">
        <v>0</v>
      </c>
      <c r="R24" s="156">
        <v>0</v>
      </c>
      <c r="S24" s="156">
        <v>0</v>
      </c>
      <c r="T24" s="156">
        <v>0</v>
      </c>
      <c r="U24" s="156">
        <v>0</v>
      </c>
      <c r="V24" s="156">
        <v>0</v>
      </c>
      <c r="W24" s="156">
        <v>0</v>
      </c>
      <c r="X24" s="156">
        <v>0</v>
      </c>
      <c r="Y24" s="156">
        <v>0</v>
      </c>
      <c r="Z24" s="156">
        <v>0</v>
      </c>
      <c r="AA24" s="156">
        <v>0</v>
      </c>
      <c r="AB24" s="156">
        <v>0</v>
      </c>
      <c r="AC24" s="156">
        <v>0</v>
      </c>
      <c r="AD24" s="157">
        <f t="shared" si="0"/>
        <v>48.93333333333333</v>
      </c>
      <c r="AE24" s="609">
        <f t="shared" si="2"/>
        <v>22</v>
      </c>
      <c r="AF24" s="16"/>
      <c r="AG24" s="163"/>
      <c r="AH24" s="163"/>
      <c r="AI24" s="163"/>
      <c r="AJ24" s="163"/>
      <c r="AK24" s="17"/>
      <c r="AL24" s="48" t="s">
        <v>89</v>
      </c>
      <c r="AM24" s="604">
        <v>43769</v>
      </c>
      <c r="AN24" s="48" t="s">
        <v>77</v>
      </c>
      <c r="AO24" s="589"/>
      <c r="AP24" s="48">
        <v>10.98</v>
      </c>
      <c r="AQ24" s="48">
        <v>0</v>
      </c>
      <c r="AR24" s="48">
        <v>10.98</v>
      </c>
      <c r="AS24" s="48">
        <v>0</v>
      </c>
      <c r="AT24" s="48">
        <v>0</v>
      </c>
      <c r="AU24" s="48">
        <v>0</v>
      </c>
      <c r="AV24" s="48">
        <v>0</v>
      </c>
      <c r="AW24" s="48">
        <v>0</v>
      </c>
      <c r="AX24" s="48">
        <v>0</v>
      </c>
      <c r="AY24" s="48">
        <v>0</v>
      </c>
      <c r="AZ24" s="48">
        <v>0</v>
      </c>
      <c r="BA24" s="48">
        <v>0</v>
      </c>
      <c r="BB24" s="48">
        <v>0</v>
      </c>
      <c r="BC24" s="48">
        <v>0</v>
      </c>
      <c r="BD24" s="48">
        <v>0</v>
      </c>
      <c r="BE24" s="48">
        <v>0</v>
      </c>
      <c r="BF24" s="48">
        <v>0</v>
      </c>
      <c r="BG24" s="48">
        <v>0</v>
      </c>
      <c r="BH24" s="611">
        <f t="shared" si="5"/>
        <v>21.96</v>
      </c>
      <c r="BI24" s="606">
        <f t="shared" si="6"/>
        <v>21</v>
      </c>
      <c r="BK24" s="264"/>
      <c r="BL24" s="264"/>
      <c r="BM24" s="264"/>
      <c r="BN24" s="264"/>
      <c r="BO24" s="264"/>
      <c r="BP24" s="264"/>
      <c r="BQ24" s="264"/>
      <c r="BR24" s="264"/>
      <c r="BS24" s="264"/>
      <c r="BT24" s="264"/>
      <c r="BU24" s="264"/>
      <c r="BV24" s="264"/>
      <c r="BW24" s="264"/>
      <c r="BX24" s="264"/>
      <c r="BY24" s="264"/>
      <c r="BZ24" s="264"/>
      <c r="CA24" s="264"/>
    </row>
    <row r="25" spans="1:79" ht="16.5" thickBot="1">
      <c r="A25" s="14" t="s">
        <v>73</v>
      </c>
      <c r="B25" s="82">
        <v>43732</v>
      </c>
      <c r="C25" s="14" t="s">
        <v>74</v>
      </c>
      <c r="D25" s="12"/>
      <c r="E25" s="156">
        <v>3.3333333333333335</v>
      </c>
      <c r="F25" s="156">
        <v>0.8</v>
      </c>
      <c r="G25" s="156">
        <v>0.4</v>
      </c>
      <c r="H25" s="156">
        <v>0</v>
      </c>
      <c r="I25" s="156">
        <v>0.53333333333333333</v>
      </c>
      <c r="J25" s="156">
        <v>0</v>
      </c>
      <c r="K25" s="156">
        <v>0</v>
      </c>
      <c r="L25" s="156">
        <v>0</v>
      </c>
      <c r="M25" s="156">
        <v>0</v>
      </c>
      <c r="N25" s="156">
        <v>0</v>
      </c>
      <c r="O25" s="156">
        <v>0</v>
      </c>
      <c r="P25" s="156">
        <v>0</v>
      </c>
      <c r="Q25" s="156">
        <v>0</v>
      </c>
      <c r="R25" s="156">
        <v>0</v>
      </c>
      <c r="S25" s="156">
        <v>0.13333333333333333</v>
      </c>
      <c r="T25" s="156">
        <v>0</v>
      </c>
      <c r="U25" s="156">
        <v>0</v>
      </c>
      <c r="V25" s="156">
        <v>0</v>
      </c>
      <c r="W25" s="156">
        <v>0</v>
      </c>
      <c r="X25" s="156">
        <v>0</v>
      </c>
      <c r="Y25" s="156">
        <v>0</v>
      </c>
      <c r="Z25" s="156">
        <v>0</v>
      </c>
      <c r="AA25" s="156">
        <v>0</v>
      </c>
      <c r="AB25" s="156">
        <v>0</v>
      </c>
      <c r="AC25" s="156">
        <v>0</v>
      </c>
      <c r="AD25" s="157">
        <f t="shared" si="0"/>
        <v>5.2000000000000011</v>
      </c>
      <c r="AE25" s="609">
        <f t="shared" si="2"/>
        <v>23</v>
      </c>
      <c r="AF25" s="16"/>
      <c r="AG25" s="163"/>
      <c r="AH25" s="163"/>
      <c r="AI25" s="163"/>
      <c r="AJ25" s="163"/>
      <c r="AK25" s="17">
        <v>7</v>
      </c>
      <c r="AL25" s="48" t="s">
        <v>92</v>
      </c>
      <c r="AM25" s="605">
        <v>43565</v>
      </c>
      <c r="AN25" s="48" t="s">
        <v>77</v>
      </c>
      <c r="AO25" s="589"/>
      <c r="AP25" s="48">
        <v>32.94</v>
      </c>
      <c r="AQ25" s="48">
        <v>109.80000000000001</v>
      </c>
      <c r="AR25" s="48">
        <v>10.98</v>
      </c>
      <c r="AS25" s="48">
        <v>0</v>
      </c>
      <c r="AT25" s="48">
        <v>0</v>
      </c>
      <c r="AU25" s="48">
        <v>0</v>
      </c>
      <c r="AV25" s="48">
        <v>0</v>
      </c>
      <c r="AW25" s="48">
        <v>0</v>
      </c>
      <c r="AX25" s="48">
        <v>0</v>
      </c>
      <c r="AY25" s="48">
        <v>0</v>
      </c>
      <c r="AZ25" s="48">
        <v>702.72</v>
      </c>
      <c r="BA25" s="48">
        <v>10.98</v>
      </c>
      <c r="BB25" s="48">
        <v>0</v>
      </c>
      <c r="BC25" s="48">
        <v>0</v>
      </c>
      <c r="BD25" s="48">
        <v>0</v>
      </c>
      <c r="BE25" s="48">
        <v>0</v>
      </c>
      <c r="BF25" s="48">
        <v>0</v>
      </c>
      <c r="BG25" s="48">
        <v>0</v>
      </c>
      <c r="BH25" s="611">
        <f t="shared" si="5"/>
        <v>867.42000000000007</v>
      </c>
      <c r="BI25" s="606">
        <f t="shared" si="6"/>
        <v>22</v>
      </c>
      <c r="BK25" s="264"/>
      <c r="BL25" s="264"/>
      <c r="BM25" s="264"/>
      <c r="BN25" s="264"/>
      <c r="BO25" s="264"/>
      <c r="BP25" s="264"/>
      <c r="BQ25" s="264"/>
      <c r="BR25" s="264"/>
      <c r="BS25" s="264"/>
      <c r="BT25" s="264"/>
      <c r="BU25" s="264"/>
      <c r="BV25" s="264"/>
      <c r="BW25" s="264"/>
      <c r="BX25" s="264"/>
      <c r="BY25" s="264"/>
      <c r="BZ25" s="264"/>
      <c r="CA25" s="264"/>
    </row>
    <row r="26" spans="1:79" ht="16.5" thickBot="1">
      <c r="A26" s="14" t="s">
        <v>73</v>
      </c>
      <c r="B26" s="35">
        <v>43767</v>
      </c>
      <c r="C26" s="14" t="s">
        <v>74</v>
      </c>
      <c r="D26" s="12"/>
      <c r="E26" s="156">
        <v>3.3333333333333335</v>
      </c>
      <c r="F26" s="156">
        <v>0</v>
      </c>
      <c r="G26" s="156">
        <v>0</v>
      </c>
      <c r="H26" s="156">
        <v>0</v>
      </c>
      <c r="I26" s="156">
        <v>0.13333333333333333</v>
      </c>
      <c r="J26" s="156">
        <v>0</v>
      </c>
      <c r="K26" s="156">
        <v>0</v>
      </c>
      <c r="L26" s="156">
        <v>0</v>
      </c>
      <c r="M26" s="156">
        <v>0</v>
      </c>
      <c r="N26" s="156">
        <v>0</v>
      </c>
      <c r="O26" s="156">
        <v>0</v>
      </c>
      <c r="P26" s="156">
        <v>0</v>
      </c>
      <c r="Q26" s="156">
        <v>0</v>
      </c>
      <c r="R26" s="156">
        <v>0</v>
      </c>
      <c r="S26" s="156">
        <v>0</v>
      </c>
      <c r="T26" s="156">
        <v>0</v>
      </c>
      <c r="U26" s="156">
        <v>0</v>
      </c>
      <c r="V26" s="156">
        <v>0</v>
      </c>
      <c r="W26" s="156">
        <v>0</v>
      </c>
      <c r="X26" s="156">
        <v>0</v>
      </c>
      <c r="Y26" s="156">
        <v>0</v>
      </c>
      <c r="Z26" s="156">
        <v>0</v>
      </c>
      <c r="AA26" s="156">
        <v>0</v>
      </c>
      <c r="AB26" s="156">
        <v>0</v>
      </c>
      <c r="AC26" s="156">
        <v>0</v>
      </c>
      <c r="AD26" s="157">
        <f t="shared" si="0"/>
        <v>3.4666666666666668</v>
      </c>
      <c r="AE26" s="609">
        <f t="shared" si="2"/>
        <v>24</v>
      </c>
      <c r="AF26" s="16"/>
      <c r="AG26" s="163"/>
      <c r="AH26" s="163"/>
      <c r="AI26" s="163"/>
      <c r="AJ26" s="163"/>
      <c r="AK26" s="17"/>
      <c r="AL26" s="48" t="s">
        <v>92</v>
      </c>
      <c r="AM26" s="604">
        <v>43678</v>
      </c>
      <c r="AN26" s="48" t="s">
        <v>77</v>
      </c>
      <c r="AO26" s="589"/>
      <c r="AP26" s="48">
        <v>373.32</v>
      </c>
      <c r="AQ26" s="48">
        <v>0</v>
      </c>
      <c r="AR26" s="48">
        <v>0</v>
      </c>
      <c r="AS26" s="48">
        <v>0</v>
      </c>
      <c r="AT26" s="48">
        <v>0</v>
      </c>
      <c r="AU26" s="48">
        <v>10.98</v>
      </c>
      <c r="AV26" s="48">
        <v>0</v>
      </c>
      <c r="AW26" s="48">
        <v>0</v>
      </c>
      <c r="AX26" s="48">
        <v>0</v>
      </c>
      <c r="AY26" s="48">
        <v>0</v>
      </c>
      <c r="AZ26" s="48">
        <v>0</v>
      </c>
      <c r="BA26" s="48">
        <v>0</v>
      </c>
      <c r="BB26" s="48">
        <v>0</v>
      </c>
      <c r="BC26" s="48">
        <v>0</v>
      </c>
      <c r="BD26" s="48">
        <v>0</v>
      </c>
      <c r="BE26" s="48">
        <v>0</v>
      </c>
      <c r="BF26" s="48">
        <v>0</v>
      </c>
      <c r="BG26" s="48">
        <v>0</v>
      </c>
      <c r="BH26" s="611">
        <f t="shared" si="5"/>
        <v>384.3</v>
      </c>
      <c r="BI26" s="606">
        <f t="shared" si="6"/>
        <v>23</v>
      </c>
      <c r="BK26" s="264"/>
      <c r="BL26" s="264"/>
      <c r="BM26" s="264"/>
      <c r="BN26" s="264"/>
      <c r="BO26" s="264"/>
      <c r="BP26" s="264"/>
      <c r="BQ26" s="264"/>
      <c r="BR26" s="264"/>
      <c r="BS26" s="264"/>
      <c r="BT26" s="264"/>
      <c r="BU26" s="264"/>
      <c r="BV26" s="264"/>
      <c r="BW26" s="264"/>
      <c r="BX26" s="264"/>
      <c r="BY26" s="264"/>
      <c r="BZ26" s="264"/>
      <c r="CA26" s="264"/>
    </row>
    <row r="27" spans="1:79" ht="16.5" thickBot="1">
      <c r="A27" s="14" t="s">
        <v>73</v>
      </c>
      <c r="B27" s="35">
        <v>43790</v>
      </c>
      <c r="C27" s="14" t="s">
        <v>74</v>
      </c>
      <c r="D27" s="12"/>
      <c r="E27" s="156">
        <v>0.66666666666666663</v>
      </c>
      <c r="F27" s="156">
        <v>0</v>
      </c>
      <c r="G27" s="156">
        <v>0</v>
      </c>
      <c r="H27" s="156">
        <v>0</v>
      </c>
      <c r="I27" s="156">
        <v>0</v>
      </c>
      <c r="J27" s="156">
        <v>0</v>
      </c>
      <c r="K27" s="156">
        <v>0</v>
      </c>
      <c r="L27" s="156">
        <v>0</v>
      </c>
      <c r="M27" s="156">
        <v>0</v>
      </c>
      <c r="N27" s="156">
        <v>0</v>
      </c>
      <c r="O27" s="156">
        <v>0</v>
      </c>
      <c r="P27" s="156">
        <v>0</v>
      </c>
      <c r="Q27" s="156">
        <v>0</v>
      </c>
      <c r="R27" s="156">
        <v>0</v>
      </c>
      <c r="S27" s="156">
        <v>0</v>
      </c>
      <c r="T27" s="156">
        <v>0</v>
      </c>
      <c r="U27" s="156">
        <v>0</v>
      </c>
      <c r="V27" s="156">
        <v>0</v>
      </c>
      <c r="W27" s="156">
        <v>0</v>
      </c>
      <c r="X27" s="156">
        <v>0</v>
      </c>
      <c r="Y27" s="156">
        <v>0</v>
      </c>
      <c r="Z27" s="156">
        <v>0</v>
      </c>
      <c r="AA27" s="156">
        <v>0</v>
      </c>
      <c r="AB27" s="156">
        <v>0</v>
      </c>
      <c r="AC27" s="156">
        <v>0</v>
      </c>
      <c r="AD27" s="157">
        <f t="shared" si="0"/>
        <v>0.66666666666666663</v>
      </c>
      <c r="AE27" s="609">
        <f t="shared" si="2"/>
        <v>25</v>
      </c>
      <c r="AF27" s="16"/>
      <c r="AG27" s="163"/>
      <c r="AH27" s="163"/>
      <c r="AI27" s="163"/>
      <c r="AJ27" s="163"/>
      <c r="AK27" s="17"/>
      <c r="AL27" s="48" t="s">
        <v>92</v>
      </c>
      <c r="AM27" s="604">
        <v>43769</v>
      </c>
      <c r="AN27" s="48" t="s">
        <v>77</v>
      </c>
      <c r="AO27" s="589"/>
      <c r="AP27" s="48">
        <v>1196.82</v>
      </c>
      <c r="AQ27" s="48">
        <v>0</v>
      </c>
      <c r="AR27" s="48">
        <v>0</v>
      </c>
      <c r="AS27" s="48">
        <v>0</v>
      </c>
      <c r="AT27" s="48">
        <v>0</v>
      </c>
      <c r="AU27" s="48">
        <v>0</v>
      </c>
      <c r="AV27" s="48">
        <v>0</v>
      </c>
      <c r="AW27" s="48">
        <v>0</v>
      </c>
      <c r="AX27" s="48">
        <v>0</v>
      </c>
      <c r="AY27" s="48">
        <v>0</v>
      </c>
      <c r="AZ27" s="48">
        <v>0</v>
      </c>
      <c r="BA27" s="48">
        <v>0</v>
      </c>
      <c r="BB27" s="48">
        <v>0</v>
      </c>
      <c r="BC27" s="48">
        <v>0</v>
      </c>
      <c r="BD27" s="48">
        <v>0</v>
      </c>
      <c r="BE27" s="48">
        <v>0</v>
      </c>
      <c r="BF27" s="48">
        <v>0</v>
      </c>
      <c r="BG27" s="48">
        <v>0</v>
      </c>
      <c r="BH27" s="611">
        <f t="shared" si="5"/>
        <v>1196.82</v>
      </c>
      <c r="BI27" s="606">
        <f t="shared" si="6"/>
        <v>24</v>
      </c>
      <c r="BK27" s="264"/>
      <c r="BL27" s="264"/>
      <c r="BM27" s="264"/>
      <c r="BN27" s="264"/>
      <c r="BO27" s="264"/>
      <c r="BP27" s="264"/>
      <c r="BQ27" s="264"/>
      <c r="BR27" s="264"/>
      <c r="BS27" s="264"/>
      <c r="BT27" s="264"/>
      <c r="BU27" s="264"/>
      <c r="BV27" s="264"/>
      <c r="BW27" s="264"/>
      <c r="BX27" s="264"/>
      <c r="BY27" s="264"/>
      <c r="BZ27" s="264"/>
      <c r="CA27" s="264"/>
    </row>
    <row r="28" spans="1:79" ht="16.5" thickBot="1">
      <c r="A28" s="14" t="s">
        <v>73</v>
      </c>
      <c r="B28" s="35">
        <v>43810</v>
      </c>
      <c r="C28" s="14" t="s">
        <v>74</v>
      </c>
      <c r="D28" s="12"/>
      <c r="E28" s="156">
        <v>0</v>
      </c>
      <c r="F28" s="156">
        <v>0</v>
      </c>
      <c r="G28" s="156">
        <v>0.4</v>
      </c>
      <c r="H28" s="156">
        <v>0</v>
      </c>
      <c r="I28" s="156">
        <v>0</v>
      </c>
      <c r="J28" s="156">
        <v>0</v>
      </c>
      <c r="K28" s="156">
        <v>0</v>
      </c>
      <c r="L28" s="156">
        <v>0</v>
      </c>
      <c r="M28" s="156">
        <v>0</v>
      </c>
      <c r="N28" s="156">
        <v>0</v>
      </c>
      <c r="O28" s="156">
        <v>0</v>
      </c>
      <c r="P28" s="156">
        <v>0</v>
      </c>
      <c r="Q28" s="156">
        <v>0</v>
      </c>
      <c r="R28" s="156">
        <v>0</v>
      </c>
      <c r="S28" s="156">
        <v>0</v>
      </c>
      <c r="T28" s="156">
        <v>0</v>
      </c>
      <c r="U28" s="156">
        <v>0</v>
      </c>
      <c r="V28" s="156">
        <v>0</v>
      </c>
      <c r="W28" s="156">
        <v>0</v>
      </c>
      <c r="X28" s="156">
        <v>0</v>
      </c>
      <c r="Y28" s="156">
        <v>0.13333333333333333</v>
      </c>
      <c r="Z28" s="156">
        <v>0</v>
      </c>
      <c r="AA28" s="156">
        <v>0</v>
      </c>
      <c r="AB28" s="156">
        <v>0</v>
      </c>
      <c r="AC28" s="156">
        <v>0</v>
      </c>
      <c r="AD28" s="157">
        <f t="shared" si="0"/>
        <v>0.53333333333333333</v>
      </c>
      <c r="AE28" s="609">
        <f t="shared" si="2"/>
        <v>26</v>
      </c>
      <c r="AF28" s="16"/>
      <c r="AG28" s="163"/>
      <c r="AH28" s="163"/>
      <c r="AI28" s="163"/>
      <c r="AJ28" s="163"/>
      <c r="AK28" s="17">
        <v>8</v>
      </c>
      <c r="AL28" s="48" t="s">
        <v>121</v>
      </c>
      <c r="AM28" s="605">
        <v>43564</v>
      </c>
      <c r="AN28" s="48" t="s">
        <v>77</v>
      </c>
      <c r="AO28" s="589"/>
      <c r="AP28" s="48">
        <v>164.70000000000002</v>
      </c>
      <c r="AQ28" s="48">
        <v>1240.74</v>
      </c>
      <c r="AR28" s="48">
        <v>0</v>
      </c>
      <c r="AS28" s="48">
        <v>340.38</v>
      </c>
      <c r="AT28" s="48">
        <v>43.92</v>
      </c>
      <c r="AU28" s="48">
        <v>0</v>
      </c>
      <c r="AV28" s="48">
        <v>0</v>
      </c>
      <c r="AW28" s="48">
        <v>0</v>
      </c>
      <c r="AX28" s="48">
        <v>0</v>
      </c>
      <c r="AY28" s="48">
        <v>0</v>
      </c>
      <c r="AZ28" s="48">
        <v>0</v>
      </c>
      <c r="BA28" s="48">
        <v>0</v>
      </c>
      <c r="BB28" s="48">
        <v>0</v>
      </c>
      <c r="BC28" s="48">
        <v>0</v>
      </c>
      <c r="BD28" s="48">
        <v>0</v>
      </c>
      <c r="BE28" s="48">
        <v>0</v>
      </c>
      <c r="BF28" s="48">
        <v>0</v>
      </c>
      <c r="BG28" s="48">
        <v>0</v>
      </c>
      <c r="BH28" s="611">
        <f t="shared" si="5"/>
        <v>1789.7400000000002</v>
      </c>
      <c r="BI28" s="606">
        <f t="shared" si="6"/>
        <v>25</v>
      </c>
      <c r="BK28" s="264"/>
      <c r="BL28" s="264"/>
      <c r="BM28" s="264"/>
      <c r="BN28" s="264"/>
      <c r="BO28" s="264"/>
      <c r="BP28" s="264"/>
      <c r="BQ28" s="264"/>
      <c r="BR28" s="264"/>
      <c r="BS28" s="264"/>
      <c r="BT28" s="264"/>
      <c r="BU28" s="264"/>
      <c r="BV28" s="264"/>
      <c r="BW28" s="264"/>
      <c r="BX28" s="264"/>
      <c r="BY28" s="264"/>
      <c r="BZ28" s="264"/>
      <c r="CA28" s="264"/>
    </row>
    <row r="29" spans="1:79" ht="16.5" thickBot="1">
      <c r="A29" s="14" t="s">
        <v>96</v>
      </c>
      <c r="B29" s="82">
        <v>43502</v>
      </c>
      <c r="C29" s="14" t="s">
        <v>74</v>
      </c>
      <c r="D29" s="12"/>
      <c r="E29" s="156">
        <v>0.26666666666666666</v>
      </c>
      <c r="F29" s="156">
        <v>0.53333333333333333</v>
      </c>
      <c r="G29" s="156">
        <v>0</v>
      </c>
      <c r="H29" s="156">
        <v>0</v>
      </c>
      <c r="I29" s="156">
        <v>0</v>
      </c>
      <c r="J29" s="156">
        <v>0</v>
      </c>
      <c r="K29" s="156">
        <v>0</v>
      </c>
      <c r="L29" s="156">
        <v>0</v>
      </c>
      <c r="M29" s="156">
        <v>0</v>
      </c>
      <c r="N29" s="156">
        <v>0</v>
      </c>
      <c r="O29" s="156">
        <v>0</v>
      </c>
      <c r="P29" s="156">
        <v>0</v>
      </c>
      <c r="Q29" s="156">
        <v>0</v>
      </c>
      <c r="R29" s="156">
        <v>0</v>
      </c>
      <c r="S29" s="156">
        <v>0</v>
      </c>
      <c r="T29" s="156">
        <v>0</v>
      </c>
      <c r="U29" s="156">
        <v>0</v>
      </c>
      <c r="V29" s="156">
        <v>0</v>
      </c>
      <c r="W29" s="156">
        <v>0</v>
      </c>
      <c r="X29" s="156">
        <v>0</v>
      </c>
      <c r="Y29" s="156">
        <v>0</v>
      </c>
      <c r="Z29" s="156">
        <v>0</v>
      </c>
      <c r="AA29" s="156">
        <v>0</v>
      </c>
      <c r="AB29" s="156">
        <v>0</v>
      </c>
      <c r="AC29" s="156">
        <v>0</v>
      </c>
      <c r="AD29" s="157">
        <f t="shared" si="0"/>
        <v>0.8</v>
      </c>
      <c r="AE29" s="609">
        <f t="shared" si="2"/>
        <v>27</v>
      </c>
      <c r="AF29" s="16">
        <v>4</v>
      </c>
      <c r="AG29" s="163"/>
      <c r="AH29" s="163"/>
      <c r="AI29" s="163"/>
      <c r="AJ29" s="163"/>
      <c r="AK29" s="17"/>
      <c r="AL29" s="48" t="s">
        <v>121</v>
      </c>
      <c r="AM29" s="605">
        <v>43647</v>
      </c>
      <c r="AN29" s="48" t="s">
        <v>77</v>
      </c>
      <c r="AO29" s="589"/>
      <c r="AP29" s="48">
        <v>0</v>
      </c>
      <c r="AQ29" s="48">
        <v>0</v>
      </c>
      <c r="AR29" s="48">
        <v>21.96</v>
      </c>
      <c r="AS29" s="48">
        <v>0</v>
      </c>
      <c r="AT29" s="48">
        <v>10.98</v>
      </c>
      <c r="AU29" s="48">
        <v>0</v>
      </c>
      <c r="AV29" s="48">
        <v>0</v>
      </c>
      <c r="AW29" s="48">
        <v>0</v>
      </c>
      <c r="AX29" s="48">
        <v>0</v>
      </c>
      <c r="AY29" s="48">
        <v>0</v>
      </c>
      <c r="AZ29" s="48">
        <v>0</v>
      </c>
      <c r="BA29" s="48">
        <v>0</v>
      </c>
      <c r="BB29" s="48">
        <v>0</v>
      </c>
      <c r="BC29" s="48">
        <v>0</v>
      </c>
      <c r="BD29" s="48">
        <v>0</v>
      </c>
      <c r="BE29" s="48">
        <v>0</v>
      </c>
      <c r="BF29" s="48">
        <v>0</v>
      </c>
      <c r="BG29" s="48">
        <v>0</v>
      </c>
      <c r="BH29" s="611">
        <f t="shared" si="5"/>
        <v>32.94</v>
      </c>
      <c r="BI29" s="606">
        <f t="shared" si="6"/>
        <v>26</v>
      </c>
      <c r="BK29" s="264"/>
      <c r="BL29" s="264"/>
      <c r="BM29" s="264"/>
      <c r="BN29" s="264"/>
      <c r="BO29" s="264"/>
      <c r="BP29" s="264"/>
      <c r="BQ29" s="264"/>
      <c r="BR29" s="264"/>
      <c r="BS29" s="264"/>
      <c r="BT29" s="264"/>
      <c r="BU29" s="264"/>
      <c r="BV29" s="264"/>
      <c r="BW29" s="264"/>
      <c r="BX29" s="264"/>
      <c r="BY29" s="264"/>
      <c r="BZ29" s="264"/>
      <c r="CA29" s="264"/>
    </row>
    <row r="30" spans="1:79" ht="16.5" thickBot="1">
      <c r="A30" s="14" t="s">
        <v>96</v>
      </c>
      <c r="B30" s="82">
        <v>43535</v>
      </c>
      <c r="C30" s="14" t="s">
        <v>74</v>
      </c>
      <c r="D30" s="12"/>
      <c r="E30" s="156">
        <v>0.4</v>
      </c>
      <c r="F30" s="156">
        <v>0.26666666666666666</v>
      </c>
      <c r="G30" s="156">
        <v>1.0666666666666667</v>
      </c>
      <c r="H30" s="156">
        <v>3.0666666666666669</v>
      </c>
      <c r="I30" s="156">
        <v>0.26666666666666666</v>
      </c>
      <c r="J30" s="156">
        <v>0</v>
      </c>
      <c r="K30" s="156">
        <v>0</v>
      </c>
      <c r="L30" s="156">
        <v>0</v>
      </c>
      <c r="M30" s="156">
        <v>0</v>
      </c>
      <c r="N30" s="156">
        <v>0</v>
      </c>
      <c r="O30" s="156">
        <v>0</v>
      </c>
      <c r="P30" s="156">
        <v>0</v>
      </c>
      <c r="Q30" s="156">
        <v>0</v>
      </c>
      <c r="R30" s="156">
        <v>0</v>
      </c>
      <c r="S30" s="156">
        <v>0</v>
      </c>
      <c r="T30" s="156">
        <v>0.13333333333333333</v>
      </c>
      <c r="U30" s="156">
        <v>0</v>
      </c>
      <c r="V30" s="156">
        <v>0</v>
      </c>
      <c r="W30" s="156">
        <v>0</v>
      </c>
      <c r="X30" s="156">
        <v>0</v>
      </c>
      <c r="Y30" s="156">
        <v>0</v>
      </c>
      <c r="Z30" s="156">
        <v>0</v>
      </c>
      <c r="AA30" s="156">
        <v>0</v>
      </c>
      <c r="AB30" s="156">
        <v>0</v>
      </c>
      <c r="AC30" s="156">
        <v>0</v>
      </c>
      <c r="AD30" s="157">
        <f t="shared" si="0"/>
        <v>5.2000000000000011</v>
      </c>
      <c r="AE30" s="609">
        <f t="shared" si="2"/>
        <v>28</v>
      </c>
      <c r="AF30" s="16"/>
      <c r="AG30" s="163"/>
      <c r="AH30" s="163"/>
      <c r="AI30" s="163"/>
      <c r="AJ30" s="163"/>
      <c r="AK30" s="17"/>
      <c r="AL30" s="48" t="s">
        <v>121</v>
      </c>
      <c r="AM30" s="604">
        <v>43678</v>
      </c>
      <c r="AN30" s="48" t="s">
        <v>77</v>
      </c>
      <c r="AO30" s="589"/>
      <c r="AP30" s="48">
        <v>76.86</v>
      </c>
      <c r="AQ30" s="48">
        <v>0</v>
      </c>
      <c r="AR30" s="48">
        <v>0</v>
      </c>
      <c r="AS30" s="48">
        <v>0</v>
      </c>
      <c r="AT30" s="48">
        <v>0</v>
      </c>
      <c r="AU30" s="48">
        <v>0</v>
      </c>
      <c r="AV30" s="48">
        <v>0</v>
      </c>
      <c r="AW30" s="48">
        <v>263.52</v>
      </c>
      <c r="AX30" s="48">
        <v>0</v>
      </c>
      <c r="AY30" s="48">
        <v>0</v>
      </c>
      <c r="AZ30" s="48">
        <v>76.86</v>
      </c>
      <c r="BA30" s="48">
        <v>0</v>
      </c>
      <c r="BB30" s="48">
        <v>0</v>
      </c>
      <c r="BC30" s="48">
        <v>0</v>
      </c>
      <c r="BD30" s="48">
        <v>10.98</v>
      </c>
      <c r="BE30" s="48">
        <v>32.94</v>
      </c>
      <c r="BF30" s="48">
        <v>0</v>
      </c>
      <c r="BG30" s="48">
        <v>0</v>
      </c>
      <c r="BH30" s="611">
        <f t="shared" si="5"/>
        <v>461.16</v>
      </c>
      <c r="BI30" s="606">
        <f t="shared" si="6"/>
        <v>27</v>
      </c>
      <c r="BK30" s="264"/>
      <c r="BL30" s="264"/>
      <c r="BM30" s="264"/>
      <c r="BN30" s="264"/>
      <c r="BO30" s="264"/>
      <c r="BP30" s="264"/>
      <c r="BQ30" s="264"/>
      <c r="BR30" s="264"/>
      <c r="BS30" s="264"/>
      <c r="BT30" s="264"/>
      <c r="BU30" s="264"/>
      <c r="BV30" s="264"/>
      <c r="BW30" s="264"/>
      <c r="BX30" s="264"/>
      <c r="BY30" s="264"/>
      <c r="BZ30" s="264"/>
      <c r="CA30" s="264"/>
    </row>
    <row r="31" spans="1:79" ht="16.5" thickBot="1">
      <c r="A31" s="14" t="s">
        <v>96</v>
      </c>
      <c r="B31" s="82">
        <v>43569</v>
      </c>
      <c r="C31" s="14" t="s">
        <v>74</v>
      </c>
      <c r="D31" s="12"/>
      <c r="E31" s="156">
        <v>0.93333333333333335</v>
      </c>
      <c r="F31" s="156">
        <v>4.2666666666666666</v>
      </c>
      <c r="G31" s="156">
        <v>1.8666666666666667</v>
      </c>
      <c r="H31" s="156">
        <v>0</v>
      </c>
      <c r="I31" s="156">
        <v>0</v>
      </c>
      <c r="J31" s="156">
        <v>0</v>
      </c>
      <c r="K31" s="156">
        <v>0</v>
      </c>
      <c r="L31" s="156">
        <v>0</v>
      </c>
      <c r="M31" s="156">
        <v>0</v>
      </c>
      <c r="N31" s="156">
        <v>0</v>
      </c>
      <c r="O31" s="156">
        <v>0</v>
      </c>
      <c r="P31" s="156">
        <v>0</v>
      </c>
      <c r="Q31" s="156">
        <v>0</v>
      </c>
      <c r="R31" s="156">
        <v>0</v>
      </c>
      <c r="S31" s="156">
        <v>0</v>
      </c>
      <c r="T31" s="156">
        <v>0</v>
      </c>
      <c r="U31" s="156">
        <v>0</v>
      </c>
      <c r="V31" s="156">
        <v>0</v>
      </c>
      <c r="W31" s="156">
        <v>0</v>
      </c>
      <c r="X31" s="156">
        <v>0</v>
      </c>
      <c r="Y31" s="156">
        <v>0</v>
      </c>
      <c r="Z31" s="156">
        <v>0</v>
      </c>
      <c r="AA31" s="156">
        <v>0.13333333333333333</v>
      </c>
      <c r="AB31" s="156">
        <v>0.26666666666666666</v>
      </c>
      <c r="AC31" s="156">
        <v>0</v>
      </c>
      <c r="AD31" s="157">
        <f t="shared" si="0"/>
        <v>7.4666666666666668</v>
      </c>
      <c r="AE31" s="609">
        <f t="shared" si="2"/>
        <v>29</v>
      </c>
      <c r="AF31" s="16"/>
      <c r="AG31" s="163"/>
      <c r="AH31" s="163"/>
      <c r="AI31" s="163"/>
      <c r="AJ31" s="163"/>
      <c r="AK31" s="17"/>
      <c r="AL31" s="48" t="s">
        <v>121</v>
      </c>
      <c r="AM31" s="604">
        <v>43759</v>
      </c>
      <c r="AN31" s="48" t="s">
        <v>77</v>
      </c>
      <c r="AO31" s="589"/>
      <c r="AP31" s="48">
        <v>32.94</v>
      </c>
      <c r="AQ31" s="48">
        <v>0</v>
      </c>
      <c r="AR31" s="48">
        <v>0</v>
      </c>
      <c r="AS31" s="48">
        <v>0</v>
      </c>
      <c r="AT31" s="48">
        <v>0</v>
      </c>
      <c r="AU31" s="48">
        <v>32.94</v>
      </c>
      <c r="AV31" s="48">
        <v>0</v>
      </c>
      <c r="AW31" s="48">
        <v>0</v>
      </c>
      <c r="AX31" s="48">
        <v>0</v>
      </c>
      <c r="AY31" s="48">
        <v>0</v>
      </c>
      <c r="AZ31" s="48">
        <v>0</v>
      </c>
      <c r="BA31" s="48">
        <v>0</v>
      </c>
      <c r="BB31" s="48">
        <v>0</v>
      </c>
      <c r="BC31" s="48">
        <v>0</v>
      </c>
      <c r="BD31" s="48">
        <v>0</v>
      </c>
      <c r="BE31" s="48">
        <v>0</v>
      </c>
      <c r="BF31" s="48">
        <v>0</v>
      </c>
      <c r="BG31" s="48">
        <v>0</v>
      </c>
      <c r="BH31" s="611">
        <f t="shared" si="5"/>
        <v>65.88</v>
      </c>
      <c r="BI31" s="606">
        <f t="shared" si="6"/>
        <v>28</v>
      </c>
      <c r="BK31" s="264"/>
      <c r="BL31" s="264"/>
      <c r="BM31" s="264"/>
      <c r="BN31" s="264"/>
      <c r="BO31" s="264"/>
      <c r="BP31" s="264"/>
      <c r="BQ31" s="264"/>
      <c r="BR31" s="264"/>
      <c r="BS31" s="264"/>
      <c r="BT31" s="264"/>
      <c r="BU31" s="264"/>
      <c r="BV31" s="264"/>
      <c r="BW31" s="264"/>
      <c r="BX31" s="264"/>
      <c r="BY31" s="264"/>
      <c r="BZ31" s="264"/>
      <c r="CA31" s="264"/>
    </row>
    <row r="32" spans="1:79" ht="16.5" thickBot="1">
      <c r="A32" s="14" t="s">
        <v>96</v>
      </c>
      <c r="B32" s="82">
        <v>43608</v>
      </c>
      <c r="C32" s="14" t="s">
        <v>74</v>
      </c>
      <c r="D32" s="12"/>
      <c r="E32" s="156">
        <v>0</v>
      </c>
      <c r="F32" s="156">
        <v>0</v>
      </c>
      <c r="G32" s="156">
        <v>0</v>
      </c>
      <c r="H32" s="156">
        <v>0</v>
      </c>
      <c r="I32" s="156">
        <v>0</v>
      </c>
      <c r="J32" s="156">
        <v>0</v>
      </c>
      <c r="K32" s="156">
        <v>0</v>
      </c>
      <c r="L32" s="156">
        <v>0</v>
      </c>
      <c r="M32" s="156">
        <v>0</v>
      </c>
      <c r="N32" s="156">
        <v>0</v>
      </c>
      <c r="O32" s="156">
        <v>0</v>
      </c>
      <c r="P32" s="156">
        <v>0</v>
      </c>
      <c r="Q32" s="156">
        <v>0</v>
      </c>
      <c r="R32" s="156">
        <v>0</v>
      </c>
      <c r="S32" s="156">
        <v>0</v>
      </c>
      <c r="T32" s="156">
        <v>0</v>
      </c>
      <c r="U32" s="156">
        <v>0</v>
      </c>
      <c r="V32" s="156">
        <v>0</v>
      </c>
      <c r="W32" s="156">
        <v>0</v>
      </c>
      <c r="X32" s="156">
        <v>0</v>
      </c>
      <c r="Y32" s="156">
        <v>0</v>
      </c>
      <c r="Z32" s="156">
        <v>0</v>
      </c>
      <c r="AA32" s="156">
        <v>0</v>
      </c>
      <c r="AB32" s="156">
        <v>0</v>
      </c>
      <c r="AC32" s="156">
        <v>0</v>
      </c>
      <c r="AD32" s="157">
        <f t="shared" si="0"/>
        <v>0</v>
      </c>
      <c r="AE32" s="609">
        <f t="shared" si="2"/>
        <v>30</v>
      </c>
      <c r="AF32" s="16"/>
      <c r="AG32" s="163"/>
      <c r="AH32" s="163"/>
      <c r="AI32" s="163"/>
      <c r="AJ32" s="163"/>
      <c r="AK32" s="17">
        <v>9</v>
      </c>
      <c r="AL32" s="48" t="s">
        <v>94</v>
      </c>
      <c r="AM32" s="605">
        <v>43569</v>
      </c>
      <c r="AN32" s="48" t="s">
        <v>77</v>
      </c>
      <c r="AO32" s="589"/>
      <c r="AP32" s="48">
        <v>724.68000000000006</v>
      </c>
      <c r="AQ32" s="48">
        <v>32.94</v>
      </c>
      <c r="AR32" s="48">
        <v>10.98</v>
      </c>
      <c r="AS32" s="48">
        <v>0</v>
      </c>
      <c r="AT32" s="48">
        <v>0</v>
      </c>
      <c r="AU32" s="48">
        <v>10.98</v>
      </c>
      <c r="AV32" s="48">
        <v>21.96</v>
      </c>
      <c r="AW32" s="48">
        <v>0</v>
      </c>
      <c r="AX32" s="48">
        <v>0</v>
      </c>
      <c r="AY32" s="48">
        <v>0</v>
      </c>
      <c r="AZ32" s="48">
        <v>1207.8</v>
      </c>
      <c r="BA32" s="48">
        <v>0</v>
      </c>
      <c r="BB32" s="48">
        <v>0</v>
      </c>
      <c r="BC32" s="48">
        <v>10.98</v>
      </c>
      <c r="BD32" s="48">
        <v>0</v>
      </c>
      <c r="BE32" s="48">
        <v>0</v>
      </c>
      <c r="BF32" s="48">
        <v>0</v>
      </c>
      <c r="BG32" s="48">
        <v>0</v>
      </c>
      <c r="BH32" s="611">
        <f t="shared" si="5"/>
        <v>2020.3200000000002</v>
      </c>
      <c r="BI32" s="606">
        <f t="shared" si="6"/>
        <v>29</v>
      </c>
      <c r="BK32" s="264"/>
      <c r="BL32" s="264"/>
      <c r="BM32" s="264"/>
      <c r="BN32" s="264"/>
      <c r="BO32" s="264"/>
      <c r="BP32" s="264"/>
      <c r="BQ32" s="264"/>
      <c r="BR32" s="264"/>
      <c r="BS32" s="264"/>
      <c r="BT32" s="264"/>
      <c r="BU32" s="264"/>
      <c r="BV32" s="264"/>
      <c r="BW32" s="264"/>
      <c r="BX32" s="264"/>
      <c r="BY32" s="264"/>
      <c r="BZ32" s="264"/>
      <c r="CA32" s="264"/>
    </row>
    <row r="33" spans="1:79" ht="16.5" thickBot="1">
      <c r="A33" s="14" t="s">
        <v>96</v>
      </c>
      <c r="B33" s="35">
        <v>43648</v>
      </c>
      <c r="C33" s="14" t="s">
        <v>74</v>
      </c>
      <c r="D33" s="12"/>
      <c r="E33" s="156">
        <v>0</v>
      </c>
      <c r="F33" s="156">
        <v>29.733333333333334</v>
      </c>
      <c r="G33" s="156">
        <v>12.4</v>
      </c>
      <c r="H33" s="156">
        <v>0</v>
      </c>
      <c r="I33" s="156">
        <v>0</v>
      </c>
      <c r="J33" s="156">
        <v>0</v>
      </c>
      <c r="K33" s="156">
        <v>7.7333333333333334</v>
      </c>
      <c r="L33" s="156">
        <v>0</v>
      </c>
      <c r="M33" s="156">
        <v>0</v>
      </c>
      <c r="N33" s="156">
        <v>0</v>
      </c>
      <c r="O33" s="156">
        <v>0</v>
      </c>
      <c r="P33" s="156">
        <v>0</v>
      </c>
      <c r="Q33" s="156">
        <v>0</v>
      </c>
      <c r="R33" s="156">
        <v>0</v>
      </c>
      <c r="S33" s="156">
        <v>0</v>
      </c>
      <c r="T33" s="156">
        <v>0</v>
      </c>
      <c r="U33" s="156">
        <v>0</v>
      </c>
      <c r="V33" s="156">
        <v>0</v>
      </c>
      <c r="W33" s="156">
        <v>0</v>
      </c>
      <c r="X33" s="156">
        <v>0</v>
      </c>
      <c r="Y33" s="156">
        <v>0</v>
      </c>
      <c r="Z33" s="156">
        <v>0</v>
      </c>
      <c r="AA33" s="156">
        <v>0</v>
      </c>
      <c r="AB33" s="156">
        <v>0</v>
      </c>
      <c r="AC33" s="156">
        <v>0</v>
      </c>
      <c r="AD33" s="157">
        <f t="shared" si="0"/>
        <v>49.866666666666667</v>
      </c>
      <c r="AE33" s="609">
        <f t="shared" si="2"/>
        <v>31</v>
      </c>
      <c r="AF33" s="16"/>
      <c r="AG33" s="163"/>
      <c r="AH33" s="163"/>
      <c r="AI33" s="163"/>
      <c r="AJ33" s="163"/>
      <c r="AK33" s="17"/>
      <c r="AL33" s="48" t="s">
        <v>94</v>
      </c>
      <c r="AM33" s="604">
        <v>43648</v>
      </c>
      <c r="AN33" s="48" t="s">
        <v>77</v>
      </c>
      <c r="AO33" s="589"/>
      <c r="AP33" s="48">
        <v>153.72</v>
      </c>
      <c r="AQ33" s="48">
        <v>0</v>
      </c>
      <c r="AR33" s="48">
        <v>0</v>
      </c>
      <c r="AS33" s="48">
        <v>0</v>
      </c>
      <c r="AT33" s="48">
        <v>0</v>
      </c>
      <c r="AU33" s="48">
        <v>0</v>
      </c>
      <c r="AV33" s="48">
        <v>0</v>
      </c>
      <c r="AW33" s="48">
        <v>0</v>
      </c>
      <c r="AX33" s="48">
        <v>0</v>
      </c>
      <c r="AY33" s="48">
        <v>0</v>
      </c>
      <c r="AZ33" s="48">
        <v>0</v>
      </c>
      <c r="BA33" s="48">
        <v>0</v>
      </c>
      <c r="BB33" s="48">
        <v>0</v>
      </c>
      <c r="BC33" s="48">
        <v>0</v>
      </c>
      <c r="BD33" s="48">
        <v>0</v>
      </c>
      <c r="BE33" s="48">
        <v>0</v>
      </c>
      <c r="BF33" s="48">
        <v>0</v>
      </c>
      <c r="BG33" s="48">
        <v>0</v>
      </c>
      <c r="BH33" s="611">
        <f t="shared" si="5"/>
        <v>153.72</v>
      </c>
      <c r="BI33" s="606">
        <f t="shared" si="6"/>
        <v>30</v>
      </c>
      <c r="BK33" s="264"/>
      <c r="BL33" s="264"/>
      <c r="BM33" s="264"/>
      <c r="BN33" s="264"/>
      <c r="BO33" s="264"/>
      <c r="BP33" s="264"/>
      <c r="BQ33" s="264"/>
      <c r="BR33" s="264"/>
      <c r="BS33" s="264"/>
      <c r="BT33" s="264"/>
      <c r="BU33" s="264"/>
      <c r="BV33" s="264"/>
      <c r="BW33" s="264"/>
      <c r="BX33" s="264"/>
      <c r="BY33" s="264"/>
      <c r="BZ33" s="264"/>
      <c r="CA33" s="264"/>
    </row>
    <row r="34" spans="1:79" ht="16.5" thickBot="1">
      <c r="A34" s="14" t="s">
        <v>96</v>
      </c>
      <c r="B34" s="82">
        <v>43679</v>
      </c>
      <c r="C34" s="14" t="s">
        <v>74</v>
      </c>
      <c r="D34" s="12"/>
      <c r="E34" s="156">
        <v>0</v>
      </c>
      <c r="F34" s="156">
        <v>0</v>
      </c>
      <c r="G34" s="156">
        <v>6.5333333333333332</v>
      </c>
      <c r="H34" s="156">
        <v>0</v>
      </c>
      <c r="I34" s="156">
        <v>0</v>
      </c>
      <c r="J34" s="156">
        <v>0</v>
      </c>
      <c r="K34" s="156">
        <v>0</v>
      </c>
      <c r="L34" s="156">
        <v>0</v>
      </c>
      <c r="M34" s="156">
        <v>0</v>
      </c>
      <c r="N34" s="156">
        <v>0</v>
      </c>
      <c r="O34" s="156">
        <v>0</v>
      </c>
      <c r="P34" s="156">
        <v>0</v>
      </c>
      <c r="Q34" s="156">
        <v>0</v>
      </c>
      <c r="R34" s="156">
        <v>0</v>
      </c>
      <c r="S34" s="156">
        <v>0</v>
      </c>
      <c r="T34" s="156">
        <v>0</v>
      </c>
      <c r="U34" s="156">
        <v>0</v>
      </c>
      <c r="V34" s="156">
        <v>0</v>
      </c>
      <c r="W34" s="156">
        <v>0</v>
      </c>
      <c r="X34" s="156">
        <v>0</v>
      </c>
      <c r="Y34" s="156">
        <v>0</v>
      </c>
      <c r="Z34" s="156">
        <v>0</v>
      </c>
      <c r="AA34" s="156">
        <v>0</v>
      </c>
      <c r="AB34" s="156">
        <v>0</v>
      </c>
      <c r="AC34" s="156">
        <v>0</v>
      </c>
      <c r="AD34" s="157">
        <f t="shared" si="0"/>
        <v>6.5333333333333332</v>
      </c>
      <c r="AE34" s="609">
        <f t="shared" si="2"/>
        <v>32</v>
      </c>
      <c r="AF34" s="16"/>
      <c r="AG34" s="163"/>
      <c r="AH34" s="163"/>
      <c r="AI34" s="163"/>
      <c r="AJ34" s="163"/>
      <c r="AK34" s="17"/>
      <c r="AL34" s="48" t="s">
        <v>94</v>
      </c>
      <c r="AM34" s="605">
        <v>43679</v>
      </c>
      <c r="AN34" s="48" t="s">
        <v>77</v>
      </c>
      <c r="AO34" s="589"/>
      <c r="AP34" s="48">
        <v>0</v>
      </c>
      <c r="AQ34" s="48">
        <v>0</v>
      </c>
      <c r="AR34" s="48">
        <v>21.96</v>
      </c>
      <c r="AS34" s="48">
        <v>0</v>
      </c>
      <c r="AT34" s="48">
        <v>0</v>
      </c>
      <c r="AU34" s="48">
        <v>0</v>
      </c>
      <c r="AV34" s="48">
        <v>0</v>
      </c>
      <c r="AW34" s="48">
        <v>0</v>
      </c>
      <c r="AX34" s="48">
        <v>0</v>
      </c>
      <c r="AY34" s="48">
        <v>0</v>
      </c>
      <c r="AZ34" s="48">
        <v>0</v>
      </c>
      <c r="BA34" s="48">
        <v>0</v>
      </c>
      <c r="BB34" s="48">
        <v>0</v>
      </c>
      <c r="BC34" s="48">
        <v>0</v>
      </c>
      <c r="BD34" s="48">
        <v>0</v>
      </c>
      <c r="BE34" s="48">
        <v>0</v>
      </c>
      <c r="BF34" s="48">
        <v>0</v>
      </c>
      <c r="BG34" s="48">
        <v>0</v>
      </c>
      <c r="BH34" s="611">
        <f t="shared" si="5"/>
        <v>21.96</v>
      </c>
      <c r="BI34" s="606">
        <f t="shared" si="6"/>
        <v>31</v>
      </c>
      <c r="BK34" s="264"/>
      <c r="BL34" s="264"/>
      <c r="BM34" s="264"/>
      <c r="BN34" s="264"/>
      <c r="BO34" s="264"/>
      <c r="BP34" s="264"/>
      <c r="BQ34" s="264"/>
      <c r="BR34" s="264"/>
      <c r="BS34" s="264"/>
      <c r="BT34" s="264"/>
      <c r="BU34" s="264"/>
      <c r="BV34" s="264"/>
      <c r="BW34" s="264"/>
      <c r="BX34" s="264"/>
      <c r="BY34" s="264"/>
      <c r="BZ34" s="264"/>
      <c r="CA34" s="264"/>
    </row>
    <row r="35" spans="1:79" ht="16.5" thickBot="1">
      <c r="A35" s="14" t="s">
        <v>96</v>
      </c>
      <c r="B35" s="35">
        <v>43731</v>
      </c>
      <c r="C35" s="14" t="s">
        <v>74</v>
      </c>
      <c r="D35" s="12"/>
      <c r="E35" s="156">
        <v>0.26666666666666666</v>
      </c>
      <c r="F35" s="156">
        <v>0.13333333333333333</v>
      </c>
      <c r="G35" s="156">
        <v>0.13333333333333333</v>
      </c>
      <c r="H35" s="156">
        <v>0</v>
      </c>
      <c r="I35" s="156">
        <v>0</v>
      </c>
      <c r="J35" s="156">
        <v>0</v>
      </c>
      <c r="K35" s="156">
        <v>0</v>
      </c>
      <c r="L35" s="156">
        <v>0</v>
      </c>
      <c r="M35" s="156">
        <v>0</v>
      </c>
      <c r="N35" s="156">
        <v>0</v>
      </c>
      <c r="O35" s="156">
        <v>0</v>
      </c>
      <c r="P35" s="156">
        <v>0</v>
      </c>
      <c r="Q35" s="156">
        <v>0</v>
      </c>
      <c r="R35" s="156">
        <v>0</v>
      </c>
      <c r="S35" s="156">
        <v>0</v>
      </c>
      <c r="T35" s="156">
        <v>0</v>
      </c>
      <c r="U35" s="156">
        <v>0</v>
      </c>
      <c r="V35" s="156">
        <v>0</v>
      </c>
      <c r="W35" s="156">
        <v>0</v>
      </c>
      <c r="X35" s="156">
        <v>0</v>
      </c>
      <c r="Y35" s="156">
        <v>0</v>
      </c>
      <c r="Z35" s="156">
        <v>0</v>
      </c>
      <c r="AA35" s="156">
        <v>0</v>
      </c>
      <c r="AB35" s="156">
        <v>0</v>
      </c>
      <c r="AC35" s="156">
        <v>0</v>
      </c>
      <c r="AD35" s="157">
        <f t="shared" si="0"/>
        <v>0.53333333333333333</v>
      </c>
      <c r="AE35" s="609">
        <f t="shared" si="2"/>
        <v>33</v>
      </c>
      <c r="AF35" s="16"/>
      <c r="AG35" s="163"/>
      <c r="AH35" s="163"/>
      <c r="AI35" s="163"/>
      <c r="AJ35" s="163"/>
      <c r="AK35" s="17"/>
      <c r="AL35" s="48" t="s">
        <v>94</v>
      </c>
      <c r="AM35" s="604">
        <v>43759</v>
      </c>
      <c r="AN35" s="48" t="s">
        <v>77</v>
      </c>
      <c r="AO35" s="589"/>
      <c r="AP35" s="48">
        <v>43.92</v>
      </c>
      <c r="AQ35" s="48">
        <v>0</v>
      </c>
      <c r="AR35" s="48">
        <v>0</v>
      </c>
      <c r="AS35" s="48">
        <v>0</v>
      </c>
      <c r="AT35" s="48">
        <v>0</v>
      </c>
      <c r="AU35" s="48">
        <v>0</v>
      </c>
      <c r="AV35" s="48">
        <v>0</v>
      </c>
      <c r="AW35" s="48">
        <v>0</v>
      </c>
      <c r="AX35" s="48">
        <v>0</v>
      </c>
      <c r="AY35" s="48">
        <v>0</v>
      </c>
      <c r="AZ35" s="48">
        <v>0</v>
      </c>
      <c r="BA35" s="48">
        <v>0</v>
      </c>
      <c r="BB35" s="48">
        <v>0</v>
      </c>
      <c r="BC35" s="48">
        <v>0</v>
      </c>
      <c r="BD35" s="48">
        <v>0</v>
      </c>
      <c r="BE35" s="48">
        <v>0</v>
      </c>
      <c r="BF35" s="48">
        <v>0</v>
      </c>
      <c r="BG35" s="48">
        <v>0</v>
      </c>
      <c r="BH35" s="611">
        <f t="shared" si="5"/>
        <v>43.92</v>
      </c>
      <c r="BI35" s="606">
        <f t="shared" si="6"/>
        <v>32</v>
      </c>
      <c r="BK35" s="264"/>
      <c r="BL35" s="264"/>
      <c r="BM35" s="264"/>
      <c r="BN35" s="264"/>
      <c r="BO35" s="264"/>
      <c r="BP35" s="264"/>
      <c r="BQ35" s="264"/>
      <c r="BR35" s="264"/>
      <c r="BS35" s="264"/>
      <c r="BT35" s="264"/>
      <c r="BU35" s="264"/>
      <c r="BV35" s="264"/>
      <c r="BW35" s="264"/>
      <c r="BX35" s="264"/>
      <c r="BY35" s="264"/>
      <c r="BZ35" s="264"/>
      <c r="CA35" s="264"/>
    </row>
    <row r="36" spans="1:79" ht="16.5" thickBot="1">
      <c r="A36" s="14" t="s">
        <v>96</v>
      </c>
      <c r="B36" s="35">
        <v>43759</v>
      </c>
      <c r="C36" s="14" t="s">
        <v>74</v>
      </c>
      <c r="D36" s="12"/>
      <c r="E36" s="156">
        <v>0</v>
      </c>
      <c r="F36" s="156">
        <v>0.26666666666666666</v>
      </c>
      <c r="G36" s="156">
        <v>0.8</v>
      </c>
      <c r="H36" s="156">
        <v>0</v>
      </c>
      <c r="I36" s="156">
        <v>0</v>
      </c>
      <c r="J36" s="156">
        <v>0</v>
      </c>
      <c r="K36" s="156">
        <v>0</v>
      </c>
      <c r="L36" s="156">
        <v>0.13333333333333333</v>
      </c>
      <c r="M36" s="156">
        <v>0</v>
      </c>
      <c r="N36" s="156">
        <v>0</v>
      </c>
      <c r="O36" s="156">
        <v>0</v>
      </c>
      <c r="P36" s="156">
        <v>0</v>
      </c>
      <c r="Q36" s="156">
        <v>0</v>
      </c>
      <c r="R36" s="156">
        <v>0</v>
      </c>
      <c r="S36" s="156">
        <v>0</v>
      </c>
      <c r="T36" s="156">
        <v>0</v>
      </c>
      <c r="U36" s="156">
        <v>0</v>
      </c>
      <c r="V36" s="156">
        <v>0</v>
      </c>
      <c r="W36" s="156">
        <v>0</v>
      </c>
      <c r="X36" s="156">
        <v>0</v>
      </c>
      <c r="Y36" s="156">
        <v>0</v>
      </c>
      <c r="Z36" s="156">
        <v>0</v>
      </c>
      <c r="AA36" s="156">
        <v>0</v>
      </c>
      <c r="AB36" s="156">
        <v>0</v>
      </c>
      <c r="AC36" s="156">
        <v>0</v>
      </c>
      <c r="AD36" s="157">
        <f t="shared" si="0"/>
        <v>1.2</v>
      </c>
      <c r="AE36" s="609">
        <f t="shared" si="2"/>
        <v>34</v>
      </c>
      <c r="AF36" s="16"/>
      <c r="AG36" s="163"/>
      <c r="AH36" s="163"/>
      <c r="AI36" s="163"/>
      <c r="AJ36" s="163"/>
      <c r="AK36" s="17">
        <v>10</v>
      </c>
      <c r="AL36" s="48" t="s">
        <v>128</v>
      </c>
      <c r="AM36" s="604">
        <v>43564</v>
      </c>
      <c r="AN36" s="48" t="s">
        <v>77</v>
      </c>
      <c r="AO36" s="589"/>
      <c r="AP36" s="48">
        <v>1734.8400000000001</v>
      </c>
      <c r="AQ36" s="48">
        <v>76.86</v>
      </c>
      <c r="AR36" s="48">
        <v>0</v>
      </c>
      <c r="AS36" s="48">
        <v>120.78</v>
      </c>
      <c r="AT36" s="48">
        <v>0</v>
      </c>
      <c r="AU36" s="48">
        <v>0</v>
      </c>
      <c r="AV36" s="48">
        <v>0</v>
      </c>
      <c r="AW36" s="48">
        <v>0</v>
      </c>
      <c r="AX36" s="48">
        <v>0</v>
      </c>
      <c r="AY36" s="48">
        <v>0</v>
      </c>
      <c r="AZ36" s="48">
        <v>175.68</v>
      </c>
      <c r="BA36" s="48">
        <v>0</v>
      </c>
      <c r="BB36" s="48">
        <v>0</v>
      </c>
      <c r="BC36" s="48">
        <v>0</v>
      </c>
      <c r="BD36" s="48">
        <v>0</v>
      </c>
      <c r="BE36" s="48">
        <v>0</v>
      </c>
      <c r="BF36" s="48">
        <v>0</v>
      </c>
      <c r="BG36" s="48">
        <v>76.86</v>
      </c>
      <c r="BH36" s="611">
        <f t="shared" si="5"/>
        <v>2185.02</v>
      </c>
      <c r="BI36" s="606">
        <f t="shared" si="6"/>
        <v>33</v>
      </c>
      <c r="BK36" s="264"/>
      <c r="BL36" s="264"/>
      <c r="BM36" s="264"/>
      <c r="BN36" s="264"/>
      <c r="BO36" s="264"/>
      <c r="BP36" s="264"/>
      <c r="BQ36" s="264"/>
      <c r="BR36" s="264"/>
      <c r="BS36" s="264"/>
      <c r="BT36" s="264"/>
      <c r="BU36" s="264"/>
      <c r="BV36" s="264"/>
      <c r="BW36" s="264"/>
      <c r="BX36" s="264"/>
      <c r="BY36" s="264"/>
      <c r="BZ36" s="264"/>
      <c r="CA36" s="264"/>
    </row>
    <row r="37" spans="1:79" ht="16.5" thickBot="1">
      <c r="A37" s="14" t="s">
        <v>96</v>
      </c>
      <c r="B37" s="35">
        <v>43787</v>
      </c>
      <c r="C37" s="14" t="s">
        <v>74</v>
      </c>
      <c r="D37" s="12"/>
      <c r="E37" s="156">
        <v>0</v>
      </c>
      <c r="F37" s="156">
        <v>0</v>
      </c>
      <c r="G37" s="156">
        <v>0.13333333333333333</v>
      </c>
      <c r="H37" s="156">
        <v>0</v>
      </c>
      <c r="I37" s="156">
        <v>0</v>
      </c>
      <c r="J37" s="156">
        <v>0</v>
      </c>
      <c r="K37" s="156">
        <v>0</v>
      </c>
      <c r="L37" s="156">
        <v>0</v>
      </c>
      <c r="M37" s="156">
        <v>0</v>
      </c>
      <c r="N37" s="156">
        <v>0</v>
      </c>
      <c r="O37" s="156">
        <v>0</v>
      </c>
      <c r="P37" s="156">
        <v>0</v>
      </c>
      <c r="Q37" s="156">
        <v>0</v>
      </c>
      <c r="R37" s="156">
        <v>0</v>
      </c>
      <c r="S37" s="156">
        <v>0</v>
      </c>
      <c r="T37" s="156">
        <v>0</v>
      </c>
      <c r="U37" s="156">
        <v>0</v>
      </c>
      <c r="V37" s="156">
        <v>0</v>
      </c>
      <c r="W37" s="156">
        <v>0</v>
      </c>
      <c r="X37" s="156">
        <v>0</v>
      </c>
      <c r="Y37" s="156">
        <v>0</v>
      </c>
      <c r="Z37" s="156">
        <v>0</v>
      </c>
      <c r="AA37" s="156">
        <v>0</v>
      </c>
      <c r="AB37" s="156">
        <v>0</v>
      </c>
      <c r="AC37" s="156">
        <v>0</v>
      </c>
      <c r="AD37" s="157">
        <f t="shared" si="0"/>
        <v>0.13333333333333333</v>
      </c>
      <c r="AE37" s="609">
        <f t="shared" si="2"/>
        <v>35</v>
      </c>
      <c r="AF37" s="16"/>
      <c r="AG37" s="163"/>
      <c r="AH37" s="163"/>
      <c r="AI37" s="163"/>
      <c r="AJ37" s="163"/>
      <c r="AK37" s="17"/>
      <c r="AL37" s="48" t="s">
        <v>128</v>
      </c>
      <c r="AM37" s="604">
        <v>43643</v>
      </c>
      <c r="AN37" s="48" t="s">
        <v>77</v>
      </c>
      <c r="AO37" s="589"/>
      <c r="AP37" s="48">
        <v>43.92</v>
      </c>
      <c r="AQ37" s="48">
        <v>0</v>
      </c>
      <c r="AR37" s="48">
        <v>0</v>
      </c>
      <c r="AS37" s="48">
        <v>164.70000000000002</v>
      </c>
      <c r="AT37" s="48">
        <v>0</v>
      </c>
      <c r="AU37" s="48">
        <v>0</v>
      </c>
      <c r="AV37" s="48">
        <v>0</v>
      </c>
      <c r="AW37" s="48">
        <v>0</v>
      </c>
      <c r="AX37" s="48">
        <v>0</v>
      </c>
      <c r="AY37" s="48">
        <v>0</v>
      </c>
      <c r="AZ37" s="48">
        <v>0</v>
      </c>
      <c r="BA37" s="48">
        <v>0</v>
      </c>
      <c r="BB37" s="48">
        <v>0</v>
      </c>
      <c r="BC37" s="48">
        <v>0</v>
      </c>
      <c r="BD37" s="48">
        <v>0</v>
      </c>
      <c r="BE37" s="48">
        <v>0</v>
      </c>
      <c r="BF37" s="48">
        <v>0</v>
      </c>
      <c r="BG37" s="48">
        <v>0</v>
      </c>
      <c r="BH37" s="611">
        <f t="shared" si="5"/>
        <v>208.62</v>
      </c>
      <c r="BI37" s="606">
        <f t="shared" si="6"/>
        <v>34</v>
      </c>
      <c r="BK37" s="264"/>
      <c r="BL37" s="264"/>
      <c r="BM37" s="264"/>
      <c r="BN37" s="264"/>
      <c r="BO37" s="264"/>
      <c r="BP37" s="264"/>
      <c r="BQ37" s="264"/>
      <c r="BR37" s="264"/>
      <c r="BS37" s="264"/>
      <c r="BT37" s="264"/>
      <c r="BU37" s="264"/>
      <c r="BV37" s="264"/>
      <c r="BW37" s="264"/>
      <c r="BX37" s="264"/>
      <c r="BY37" s="264"/>
      <c r="BZ37" s="264"/>
      <c r="CA37" s="264"/>
    </row>
    <row r="38" spans="1:79" ht="16.5" thickBot="1">
      <c r="A38" s="14" t="s">
        <v>96</v>
      </c>
      <c r="B38" s="35">
        <v>43810</v>
      </c>
      <c r="C38" s="14" t="s">
        <v>74</v>
      </c>
      <c r="D38" s="12"/>
      <c r="E38" s="156">
        <v>0</v>
      </c>
      <c r="F38" s="156">
        <v>0.26666666666666666</v>
      </c>
      <c r="G38" s="156">
        <v>0</v>
      </c>
      <c r="H38" s="156">
        <v>0</v>
      </c>
      <c r="I38" s="156">
        <v>0</v>
      </c>
      <c r="J38" s="156">
        <v>0</v>
      </c>
      <c r="K38" s="156">
        <v>0</v>
      </c>
      <c r="L38" s="156">
        <v>0</v>
      </c>
      <c r="M38" s="156">
        <v>0</v>
      </c>
      <c r="N38" s="156">
        <v>0</v>
      </c>
      <c r="O38" s="156">
        <v>0</v>
      </c>
      <c r="P38" s="156">
        <v>0</v>
      </c>
      <c r="Q38" s="156">
        <v>0</v>
      </c>
      <c r="R38" s="156">
        <v>0</v>
      </c>
      <c r="S38" s="156">
        <v>0</v>
      </c>
      <c r="T38" s="156">
        <v>0</v>
      </c>
      <c r="U38" s="156">
        <v>0</v>
      </c>
      <c r="V38" s="156">
        <v>0</v>
      </c>
      <c r="W38" s="156">
        <v>0</v>
      </c>
      <c r="X38" s="156">
        <v>0</v>
      </c>
      <c r="Y38" s="156">
        <v>0</v>
      </c>
      <c r="Z38" s="156">
        <v>0</v>
      </c>
      <c r="AA38" s="156">
        <v>0.13333333333333333</v>
      </c>
      <c r="AB38" s="156">
        <v>0</v>
      </c>
      <c r="AC38" s="156">
        <v>0</v>
      </c>
      <c r="AD38" s="157">
        <f t="shared" si="0"/>
        <v>0.4</v>
      </c>
      <c r="AE38" s="609">
        <f t="shared" si="2"/>
        <v>36</v>
      </c>
      <c r="AF38" s="16"/>
      <c r="AG38" s="163"/>
      <c r="AH38" s="163"/>
      <c r="AI38" s="163"/>
      <c r="AJ38" s="163"/>
      <c r="AK38" s="17"/>
      <c r="AL38" s="48" t="s">
        <v>128</v>
      </c>
      <c r="AM38" s="605">
        <v>43678</v>
      </c>
      <c r="AN38" s="48" t="s">
        <v>77</v>
      </c>
      <c r="AO38" s="589"/>
      <c r="AP38" s="48">
        <v>0</v>
      </c>
      <c r="AQ38" s="48">
        <v>0</v>
      </c>
      <c r="AR38" s="48">
        <v>0</v>
      </c>
      <c r="AS38" s="48">
        <v>0</v>
      </c>
      <c r="AT38" s="48">
        <v>0</v>
      </c>
      <c r="AU38" s="48">
        <v>10.98</v>
      </c>
      <c r="AV38" s="48">
        <v>0</v>
      </c>
      <c r="AW38" s="48">
        <v>0</v>
      </c>
      <c r="AX38" s="48">
        <v>0</v>
      </c>
      <c r="AY38" s="48">
        <v>0</v>
      </c>
      <c r="AZ38" s="48">
        <v>0</v>
      </c>
      <c r="BA38" s="48">
        <v>0</v>
      </c>
      <c r="BB38" s="48">
        <v>109.80000000000001</v>
      </c>
      <c r="BC38" s="48">
        <v>0</v>
      </c>
      <c r="BD38" s="48">
        <v>0</v>
      </c>
      <c r="BE38" s="48">
        <v>0</v>
      </c>
      <c r="BF38" s="48">
        <v>0</v>
      </c>
      <c r="BG38" s="48">
        <v>10.98</v>
      </c>
      <c r="BH38" s="611">
        <f t="shared" si="5"/>
        <v>131.76000000000002</v>
      </c>
      <c r="BI38" s="606">
        <f t="shared" si="6"/>
        <v>35</v>
      </c>
      <c r="BK38" s="264"/>
      <c r="BL38" s="264"/>
      <c r="BM38" s="264"/>
      <c r="BN38" s="264"/>
      <c r="BO38" s="264"/>
      <c r="BP38" s="264"/>
      <c r="BQ38" s="264"/>
      <c r="BR38" s="264"/>
      <c r="BS38" s="264"/>
      <c r="BT38" s="264"/>
      <c r="BU38" s="264"/>
      <c r="BV38" s="264"/>
      <c r="BW38" s="264"/>
      <c r="BX38" s="264"/>
      <c r="BY38" s="264"/>
      <c r="BZ38" s="264"/>
      <c r="CA38" s="264"/>
    </row>
    <row r="39" spans="1:79" ht="16.5" thickBot="1">
      <c r="A39" s="587" t="s">
        <v>468</v>
      </c>
      <c r="AE39" s="163"/>
      <c r="AF39" s="16"/>
      <c r="AG39" s="163"/>
      <c r="AH39" s="163"/>
      <c r="AI39" s="163"/>
      <c r="AJ39" s="163"/>
      <c r="AK39" s="17">
        <v>11</v>
      </c>
      <c r="AL39" s="48" t="s">
        <v>98</v>
      </c>
      <c r="AM39" s="605">
        <v>43503</v>
      </c>
      <c r="AN39" s="48" t="s">
        <v>77</v>
      </c>
      <c r="AO39" s="589"/>
      <c r="AP39" s="48">
        <v>76.86</v>
      </c>
      <c r="AQ39" s="48">
        <v>0</v>
      </c>
      <c r="AR39" s="48">
        <v>0</v>
      </c>
      <c r="AS39" s="48">
        <v>439.20000000000005</v>
      </c>
      <c r="AT39" s="48">
        <v>0</v>
      </c>
      <c r="AU39" s="48">
        <v>65.88</v>
      </c>
      <c r="AV39" s="48">
        <v>0</v>
      </c>
      <c r="AW39" s="48">
        <v>0</v>
      </c>
      <c r="AX39" s="48">
        <v>0</v>
      </c>
      <c r="AY39" s="48">
        <v>0</v>
      </c>
      <c r="AZ39" s="48">
        <v>0</v>
      </c>
      <c r="BA39" s="48">
        <v>0</v>
      </c>
      <c r="BB39" s="48">
        <v>0</v>
      </c>
      <c r="BC39" s="48">
        <v>0</v>
      </c>
      <c r="BD39" s="48">
        <v>10.98</v>
      </c>
      <c r="BE39" s="48">
        <v>0</v>
      </c>
      <c r="BF39" s="48">
        <v>0</v>
      </c>
      <c r="BG39" s="48">
        <v>0</v>
      </c>
      <c r="BH39" s="611">
        <f t="shared" si="5"/>
        <v>592.92000000000007</v>
      </c>
      <c r="BI39" s="606">
        <f t="shared" si="6"/>
        <v>36</v>
      </c>
      <c r="BK39" s="264"/>
      <c r="BL39" s="264"/>
      <c r="BM39" s="264"/>
      <c r="BN39" s="264"/>
      <c r="BO39" s="264"/>
      <c r="BP39" s="264"/>
      <c r="BQ39" s="264"/>
      <c r="BR39" s="264"/>
      <c r="BS39" s="264"/>
      <c r="BT39" s="264"/>
      <c r="BU39" s="264"/>
      <c r="BV39" s="264"/>
      <c r="BW39" s="264"/>
      <c r="BX39" s="264"/>
      <c r="BY39" s="264"/>
      <c r="BZ39" s="264"/>
      <c r="CA39" s="264"/>
    </row>
    <row r="40" spans="1:79" ht="16.5" thickBot="1">
      <c r="A40" s="14" t="s">
        <v>118</v>
      </c>
      <c r="B40" s="82">
        <v>43514</v>
      </c>
      <c r="C40" s="14" t="s">
        <v>74</v>
      </c>
      <c r="D40" s="12"/>
      <c r="E40" s="156">
        <v>7.8666666666666663</v>
      </c>
      <c r="F40" s="156">
        <v>3.3333333333333335</v>
      </c>
      <c r="G40" s="156">
        <v>0</v>
      </c>
      <c r="H40" s="156">
        <v>32.133333333333333</v>
      </c>
      <c r="I40" s="156">
        <v>0</v>
      </c>
      <c r="J40" s="156">
        <v>0</v>
      </c>
      <c r="K40" s="156">
        <v>0</v>
      </c>
      <c r="L40" s="156">
        <v>0.13333333333333333</v>
      </c>
      <c r="M40" s="156">
        <v>0</v>
      </c>
      <c r="N40" s="156">
        <v>0</v>
      </c>
      <c r="O40" s="156">
        <v>0</v>
      </c>
      <c r="P40" s="156">
        <v>0</v>
      </c>
      <c r="Q40" s="156">
        <v>0</v>
      </c>
      <c r="R40" s="156">
        <v>0</v>
      </c>
      <c r="S40" s="156">
        <v>0</v>
      </c>
      <c r="T40" s="156">
        <v>0</v>
      </c>
      <c r="U40" s="156">
        <v>0</v>
      </c>
      <c r="V40" s="156">
        <v>0</v>
      </c>
      <c r="W40" s="156">
        <v>0</v>
      </c>
      <c r="X40" s="156">
        <v>0</v>
      </c>
      <c r="Y40" s="156">
        <v>0</v>
      </c>
      <c r="Z40" s="156">
        <v>0</v>
      </c>
      <c r="AA40" s="156">
        <v>0</v>
      </c>
      <c r="AB40" s="156">
        <v>0.4</v>
      </c>
      <c r="AC40" s="156">
        <v>0</v>
      </c>
      <c r="AD40" s="157">
        <f t="shared" ref="AD40:AD94" si="7">SUM(E40:AC40)</f>
        <v>43.86666666666666</v>
      </c>
      <c r="AE40" s="609">
        <f>AE38+1</f>
        <v>37</v>
      </c>
      <c r="AF40" s="16">
        <v>5</v>
      </c>
      <c r="AG40" s="163"/>
      <c r="AH40" s="163"/>
      <c r="AI40" s="163"/>
      <c r="AJ40" s="163"/>
      <c r="AK40" s="17"/>
      <c r="AL40" s="48" t="s">
        <v>98</v>
      </c>
      <c r="AM40" s="605">
        <v>43586</v>
      </c>
      <c r="AN40" s="48" t="s">
        <v>77</v>
      </c>
      <c r="AO40" s="589"/>
      <c r="AP40" s="48">
        <v>1668.96</v>
      </c>
      <c r="AQ40" s="48">
        <v>0</v>
      </c>
      <c r="AR40" s="48">
        <v>0</v>
      </c>
      <c r="AS40" s="48">
        <v>0</v>
      </c>
      <c r="AT40" s="48">
        <v>21.96</v>
      </c>
      <c r="AU40" s="48">
        <v>0</v>
      </c>
      <c r="AV40" s="48">
        <v>0</v>
      </c>
      <c r="AW40" s="48">
        <v>0</v>
      </c>
      <c r="AX40" s="48">
        <v>0</v>
      </c>
      <c r="AY40" s="48">
        <v>0</v>
      </c>
      <c r="AZ40" s="48">
        <v>0</v>
      </c>
      <c r="BA40" s="48">
        <v>0</v>
      </c>
      <c r="BB40" s="48">
        <v>0</v>
      </c>
      <c r="BC40" s="48">
        <v>0</v>
      </c>
      <c r="BD40" s="48">
        <v>0</v>
      </c>
      <c r="BE40" s="48">
        <v>0</v>
      </c>
      <c r="BF40" s="48">
        <v>0</v>
      </c>
      <c r="BG40" s="48">
        <v>0</v>
      </c>
      <c r="BH40" s="611">
        <f t="shared" si="5"/>
        <v>1690.92</v>
      </c>
      <c r="BI40" s="606">
        <f t="shared" si="6"/>
        <v>37</v>
      </c>
      <c r="BK40" s="264"/>
      <c r="BL40" s="264"/>
      <c r="BM40" s="264"/>
      <c r="BN40" s="264"/>
      <c r="BO40" s="264"/>
      <c r="BP40" s="264"/>
      <c r="BQ40" s="264"/>
      <c r="BR40" s="264"/>
      <c r="BS40" s="264"/>
      <c r="BT40" s="264"/>
      <c r="BU40" s="264"/>
      <c r="BV40" s="264"/>
      <c r="BW40" s="264"/>
      <c r="BX40" s="264"/>
      <c r="BY40" s="264"/>
      <c r="BZ40" s="264"/>
      <c r="CA40" s="264"/>
    </row>
    <row r="41" spans="1:79" ht="16.5" thickBot="1">
      <c r="A41" s="14" t="s">
        <v>118</v>
      </c>
      <c r="B41" s="82">
        <v>43573</v>
      </c>
      <c r="C41" s="14" t="s">
        <v>74</v>
      </c>
      <c r="D41" s="12"/>
      <c r="E41" s="156">
        <v>13.733333333333333</v>
      </c>
      <c r="F41" s="156">
        <v>8.9333333333333336</v>
      </c>
      <c r="G41" s="156">
        <v>0.13333333333333333</v>
      </c>
      <c r="H41" s="156">
        <v>43.6</v>
      </c>
      <c r="I41" s="156">
        <v>0</v>
      </c>
      <c r="J41" s="156">
        <v>0</v>
      </c>
      <c r="K41" s="156">
        <v>0</v>
      </c>
      <c r="L41" s="156">
        <v>0</v>
      </c>
      <c r="M41" s="156">
        <v>0</v>
      </c>
      <c r="N41" s="156">
        <v>0</v>
      </c>
      <c r="O41" s="156">
        <v>0</v>
      </c>
      <c r="P41" s="156">
        <v>0</v>
      </c>
      <c r="Q41" s="156">
        <v>0</v>
      </c>
      <c r="R41" s="156">
        <v>0</v>
      </c>
      <c r="S41" s="156">
        <v>0</v>
      </c>
      <c r="T41" s="156">
        <v>0</v>
      </c>
      <c r="U41" s="156">
        <v>0</v>
      </c>
      <c r="V41" s="156">
        <v>0</v>
      </c>
      <c r="W41" s="156">
        <v>0</v>
      </c>
      <c r="X41" s="156">
        <v>0</v>
      </c>
      <c r="Y41" s="156">
        <v>0</v>
      </c>
      <c r="Z41" s="156">
        <v>0</v>
      </c>
      <c r="AA41" s="156">
        <v>0</v>
      </c>
      <c r="AB41" s="156">
        <v>0</v>
      </c>
      <c r="AC41" s="156">
        <v>0.13333333333333333</v>
      </c>
      <c r="AD41" s="157">
        <f t="shared" si="7"/>
        <v>66.533333333333346</v>
      </c>
      <c r="AE41" s="609">
        <f t="shared" ref="AE41:AE94" si="8">AE40+1</f>
        <v>38</v>
      </c>
      <c r="AF41" s="16"/>
      <c r="AG41" s="163"/>
      <c r="AH41" s="163"/>
      <c r="AI41" s="163"/>
      <c r="AJ41" s="163"/>
      <c r="AK41" s="17">
        <v>12</v>
      </c>
      <c r="AL41" s="48" t="s">
        <v>84</v>
      </c>
      <c r="AM41" s="605">
        <v>43495</v>
      </c>
      <c r="AN41" s="48" t="s">
        <v>77</v>
      </c>
      <c r="AO41" s="589"/>
      <c r="AP41" s="48">
        <v>10.98</v>
      </c>
      <c r="AQ41" s="48">
        <v>0</v>
      </c>
      <c r="AR41" s="48">
        <v>0</v>
      </c>
      <c r="AS41" s="48">
        <v>98.820000000000007</v>
      </c>
      <c r="AT41" s="48">
        <v>0</v>
      </c>
      <c r="AU41" s="48">
        <v>76.86</v>
      </c>
      <c r="AV41" s="48">
        <v>0</v>
      </c>
      <c r="AW41" s="48">
        <v>0</v>
      </c>
      <c r="AX41" s="48">
        <v>0</v>
      </c>
      <c r="AY41" s="48">
        <v>0</v>
      </c>
      <c r="AZ41" s="48">
        <v>0</v>
      </c>
      <c r="BA41" s="48">
        <v>0</v>
      </c>
      <c r="BB41" s="48">
        <v>0</v>
      </c>
      <c r="BC41" s="48">
        <v>0</v>
      </c>
      <c r="BD41" s="48">
        <v>0</v>
      </c>
      <c r="BE41" s="48">
        <v>0</v>
      </c>
      <c r="BF41" s="48">
        <v>0</v>
      </c>
      <c r="BG41" s="48">
        <v>0</v>
      </c>
      <c r="BH41" s="611">
        <f t="shared" si="5"/>
        <v>186.66000000000003</v>
      </c>
      <c r="BI41" s="606">
        <f t="shared" si="6"/>
        <v>38</v>
      </c>
      <c r="BK41" s="264"/>
      <c r="BL41" s="264"/>
      <c r="BM41" s="264"/>
      <c r="BN41" s="264"/>
      <c r="BO41" s="264"/>
      <c r="BP41" s="264"/>
      <c r="BQ41" s="264"/>
      <c r="BR41" s="264"/>
      <c r="BS41" s="264"/>
      <c r="BT41" s="264"/>
      <c r="BU41" s="264"/>
      <c r="BV41" s="264"/>
      <c r="BW41" s="264"/>
      <c r="BX41" s="264"/>
      <c r="BY41" s="264"/>
      <c r="BZ41" s="264"/>
      <c r="CA41" s="264"/>
    </row>
    <row r="42" spans="1:79" ht="18.75" thickBot="1">
      <c r="A42" s="14" t="s">
        <v>118</v>
      </c>
      <c r="B42" s="82">
        <v>43609</v>
      </c>
      <c r="C42" s="14" t="s">
        <v>74</v>
      </c>
      <c r="D42" s="12"/>
      <c r="E42" s="156">
        <v>1.7333333333333334</v>
      </c>
      <c r="F42" s="156">
        <v>10.4</v>
      </c>
      <c r="G42" s="156">
        <v>0</v>
      </c>
      <c r="H42" s="156">
        <v>1.2</v>
      </c>
      <c r="I42" s="156">
        <v>0</v>
      </c>
      <c r="J42" s="156">
        <v>0</v>
      </c>
      <c r="K42" s="156">
        <v>0.4</v>
      </c>
      <c r="L42" s="156">
        <v>0</v>
      </c>
      <c r="M42" s="156">
        <v>0</v>
      </c>
      <c r="N42" s="156">
        <v>0</v>
      </c>
      <c r="O42" s="156">
        <v>0</v>
      </c>
      <c r="P42" s="156">
        <v>0</v>
      </c>
      <c r="Q42" s="156">
        <v>0</v>
      </c>
      <c r="R42" s="156">
        <v>0</v>
      </c>
      <c r="S42" s="156">
        <v>0</v>
      </c>
      <c r="T42" s="156">
        <v>0</v>
      </c>
      <c r="U42" s="156">
        <v>0</v>
      </c>
      <c r="V42" s="156">
        <v>0</v>
      </c>
      <c r="W42" s="156">
        <v>0</v>
      </c>
      <c r="X42" s="156">
        <v>0</v>
      </c>
      <c r="Y42" s="156">
        <v>0</v>
      </c>
      <c r="Z42" s="156">
        <v>0</v>
      </c>
      <c r="AA42" s="156">
        <v>0</v>
      </c>
      <c r="AB42" s="156">
        <v>0</v>
      </c>
      <c r="AC42" s="156">
        <v>0</v>
      </c>
      <c r="AD42" s="157">
        <f t="shared" si="7"/>
        <v>13.733333333333333</v>
      </c>
      <c r="AE42" s="609">
        <f t="shared" si="8"/>
        <v>39</v>
      </c>
      <c r="AF42" s="16"/>
      <c r="AG42" s="163"/>
      <c r="AH42" s="163"/>
      <c r="AI42" s="163"/>
      <c r="AJ42" s="163"/>
      <c r="AK42" s="17"/>
      <c r="AL42" s="48" t="s">
        <v>84</v>
      </c>
      <c r="AM42" s="605">
        <v>43586</v>
      </c>
      <c r="AN42" s="48" t="s">
        <v>77</v>
      </c>
      <c r="AO42" s="589"/>
      <c r="AP42" s="48">
        <v>395.28000000000003</v>
      </c>
      <c r="AQ42" s="48">
        <v>21.96</v>
      </c>
      <c r="AR42" s="48">
        <v>0</v>
      </c>
      <c r="AS42" s="48">
        <v>32.94</v>
      </c>
      <c r="AT42" s="48">
        <v>10.98</v>
      </c>
      <c r="AU42" s="48">
        <v>21.96</v>
      </c>
      <c r="AV42" s="48">
        <v>0</v>
      </c>
      <c r="AW42" s="48">
        <v>0</v>
      </c>
      <c r="AX42" s="48">
        <v>0</v>
      </c>
      <c r="AY42" s="48">
        <v>0</v>
      </c>
      <c r="AZ42" s="48">
        <v>0</v>
      </c>
      <c r="BA42" s="48">
        <v>0</v>
      </c>
      <c r="BB42" s="48">
        <v>0</v>
      </c>
      <c r="BC42" s="48">
        <v>0</v>
      </c>
      <c r="BD42" s="48">
        <v>0</v>
      </c>
      <c r="BE42" s="48">
        <v>0</v>
      </c>
      <c r="BF42" s="48">
        <v>0</v>
      </c>
      <c r="BG42" s="48">
        <v>0</v>
      </c>
      <c r="BH42" s="612">
        <f t="shared" si="5"/>
        <v>483.12</v>
      </c>
      <c r="BI42" s="1354">
        <f t="shared" si="6"/>
        <v>39</v>
      </c>
      <c r="BK42" s="264"/>
      <c r="BL42" s="264"/>
      <c r="BM42" s="264"/>
      <c r="BN42" s="264"/>
      <c r="BO42" s="264"/>
      <c r="BP42" s="264"/>
      <c r="BQ42" s="264"/>
      <c r="BR42" s="264"/>
      <c r="BS42" s="264"/>
      <c r="BT42" s="264"/>
      <c r="BU42" s="264"/>
      <c r="BV42" s="264"/>
      <c r="BW42" s="264"/>
      <c r="BX42" s="264"/>
      <c r="BY42" s="264"/>
      <c r="BZ42" s="264"/>
      <c r="CA42" s="264"/>
    </row>
    <row r="43" spans="1:79" ht="18.75" thickBot="1">
      <c r="A43" s="14" t="s">
        <v>118</v>
      </c>
      <c r="B43" s="35">
        <v>43643</v>
      </c>
      <c r="C43" s="14" t="s">
        <v>74</v>
      </c>
      <c r="D43" s="12"/>
      <c r="E43" s="156">
        <v>23.466666666666665</v>
      </c>
      <c r="F43" s="156">
        <v>160.53333333333333</v>
      </c>
      <c r="G43" s="156">
        <v>0.53333333333333333</v>
      </c>
      <c r="H43" s="156">
        <v>87.86666666666666</v>
      </c>
      <c r="I43" s="156">
        <v>1.2</v>
      </c>
      <c r="J43" s="156">
        <v>0</v>
      </c>
      <c r="K43" s="156">
        <v>0</v>
      </c>
      <c r="L43" s="156">
        <v>0</v>
      </c>
      <c r="M43" s="156">
        <v>0</v>
      </c>
      <c r="N43" s="156">
        <v>0</v>
      </c>
      <c r="O43" s="156">
        <v>0</v>
      </c>
      <c r="P43" s="156">
        <v>0</v>
      </c>
      <c r="Q43" s="156">
        <v>0.13333333333333333</v>
      </c>
      <c r="R43" s="156">
        <v>0</v>
      </c>
      <c r="S43" s="156">
        <v>0</v>
      </c>
      <c r="T43" s="156">
        <v>0</v>
      </c>
      <c r="U43" s="156">
        <v>0.13333333333333333</v>
      </c>
      <c r="V43" s="156">
        <v>0</v>
      </c>
      <c r="W43" s="156">
        <v>0.13333333333333333</v>
      </c>
      <c r="X43" s="156">
        <v>1.6</v>
      </c>
      <c r="Y43" s="156">
        <v>0.66666666666666663</v>
      </c>
      <c r="Z43" s="156">
        <v>0</v>
      </c>
      <c r="AA43" s="156">
        <v>0.26666666666666666</v>
      </c>
      <c r="AB43" s="156">
        <v>0</v>
      </c>
      <c r="AC43" s="156">
        <v>1.7333333333333334</v>
      </c>
      <c r="AD43" s="157">
        <f t="shared" si="7"/>
        <v>278.26666666666665</v>
      </c>
      <c r="AE43" s="609">
        <f t="shared" si="8"/>
        <v>40</v>
      </c>
      <c r="AF43" s="16"/>
      <c r="AG43" s="163"/>
      <c r="AH43" s="163"/>
      <c r="AI43" s="163"/>
      <c r="AJ43" s="163"/>
      <c r="AK43" s="17"/>
      <c r="AL43" s="218"/>
      <c r="AM43" s="626" t="s">
        <v>483</v>
      </c>
      <c r="AN43" s="613" t="s">
        <v>484</v>
      </c>
      <c r="AO43" s="1608" t="s">
        <v>453</v>
      </c>
      <c r="AP43" s="272">
        <f>SUM(AP3:AP42)</f>
        <v>13538.340000000002</v>
      </c>
      <c r="AQ43" s="272">
        <f t="shared" ref="AQ43:BG43" si="9">SUM(AQ3:AQ42)</f>
        <v>3930.84</v>
      </c>
      <c r="AR43" s="272">
        <f t="shared" si="9"/>
        <v>164.70000000000002</v>
      </c>
      <c r="AS43" s="272">
        <f t="shared" si="9"/>
        <v>6104.8799999999983</v>
      </c>
      <c r="AT43" s="272">
        <f t="shared" si="9"/>
        <v>834.48000000000013</v>
      </c>
      <c r="AU43" s="272">
        <f t="shared" si="9"/>
        <v>461.16</v>
      </c>
      <c r="AV43" s="272">
        <f t="shared" si="9"/>
        <v>43.92</v>
      </c>
      <c r="AW43" s="272">
        <f t="shared" si="9"/>
        <v>296.45999999999998</v>
      </c>
      <c r="AX43" s="272">
        <f t="shared" si="9"/>
        <v>43.92</v>
      </c>
      <c r="AY43" s="272">
        <f t="shared" si="9"/>
        <v>65.88</v>
      </c>
      <c r="AZ43" s="272">
        <f t="shared" si="9"/>
        <v>4062.6</v>
      </c>
      <c r="BA43" s="272">
        <f t="shared" si="9"/>
        <v>197.64</v>
      </c>
      <c r="BB43" s="272">
        <f t="shared" si="9"/>
        <v>109.80000000000001</v>
      </c>
      <c r="BC43" s="272">
        <f t="shared" si="9"/>
        <v>43.92</v>
      </c>
      <c r="BD43" s="272">
        <f t="shared" si="9"/>
        <v>21.96</v>
      </c>
      <c r="BE43" s="272">
        <f t="shared" si="9"/>
        <v>32.94</v>
      </c>
      <c r="BF43" s="272">
        <f t="shared" si="9"/>
        <v>54.900000000000006</v>
      </c>
      <c r="BG43" s="610">
        <f t="shared" si="9"/>
        <v>131.76</v>
      </c>
      <c r="BH43" s="919">
        <f>SUM(AP43:BG43)</f>
        <v>30140.099999999988</v>
      </c>
      <c r="BI43" s="495" t="s">
        <v>451</v>
      </c>
      <c r="BJ43" s="920">
        <f>BG47</f>
        <v>18</v>
      </c>
      <c r="BK43" s="497" t="s">
        <v>450</v>
      </c>
      <c r="BL43" s="498"/>
      <c r="BM43" s="499"/>
      <c r="BN43" s="264"/>
      <c r="BO43" s="264"/>
      <c r="BP43" s="264"/>
      <c r="BQ43" s="264"/>
      <c r="BR43" s="264"/>
      <c r="BS43" s="264"/>
      <c r="BT43" s="264"/>
      <c r="BU43" s="264"/>
      <c r="BV43" s="264"/>
      <c r="BW43" s="264"/>
      <c r="BX43" s="264"/>
      <c r="BY43" s="264"/>
      <c r="BZ43" s="264"/>
      <c r="CA43" s="264"/>
    </row>
    <row r="44" spans="1:79" ht="18.75" thickBot="1">
      <c r="A44" s="14" t="s">
        <v>118</v>
      </c>
      <c r="B44" s="35">
        <v>43811</v>
      </c>
      <c r="C44" s="14" t="s">
        <v>74</v>
      </c>
      <c r="D44" s="12"/>
      <c r="E44" s="156">
        <v>0.66666666666666663</v>
      </c>
      <c r="F44" s="156">
        <v>1.2</v>
      </c>
      <c r="G44" s="156">
        <v>0</v>
      </c>
      <c r="H44" s="156">
        <v>0</v>
      </c>
      <c r="I44" s="156">
        <v>0</v>
      </c>
      <c r="J44" s="156">
        <v>0</v>
      </c>
      <c r="K44" s="156">
        <v>0</v>
      </c>
      <c r="L44" s="156">
        <v>0</v>
      </c>
      <c r="M44" s="156">
        <v>0</v>
      </c>
      <c r="N44" s="156">
        <v>0</v>
      </c>
      <c r="O44" s="156">
        <v>0</v>
      </c>
      <c r="P44" s="156">
        <v>0.13333333333333333</v>
      </c>
      <c r="Q44" s="156">
        <v>0</v>
      </c>
      <c r="R44" s="156">
        <v>0</v>
      </c>
      <c r="S44" s="156">
        <v>0</v>
      </c>
      <c r="T44" s="156">
        <v>0</v>
      </c>
      <c r="U44" s="156">
        <v>0</v>
      </c>
      <c r="V44" s="156">
        <v>0</v>
      </c>
      <c r="W44" s="156">
        <v>0</v>
      </c>
      <c r="X44" s="156">
        <v>0</v>
      </c>
      <c r="Y44" s="156">
        <v>0</v>
      </c>
      <c r="Z44" s="156">
        <v>0</v>
      </c>
      <c r="AA44" s="156">
        <v>0</v>
      </c>
      <c r="AB44" s="156">
        <v>0</v>
      </c>
      <c r="AC44" s="156">
        <v>0</v>
      </c>
      <c r="AD44" s="157">
        <f t="shared" si="7"/>
        <v>2</v>
      </c>
      <c r="AE44" s="609">
        <f t="shared" si="8"/>
        <v>41</v>
      </c>
      <c r="AF44" s="16"/>
      <c r="AG44" s="163"/>
      <c r="AH44" s="163"/>
      <c r="AI44" s="163"/>
      <c r="AJ44" s="163"/>
      <c r="AK44" s="17"/>
      <c r="AN44" s="626" t="s">
        <v>454</v>
      </c>
      <c r="AO44" s="450" t="s">
        <v>454</v>
      </c>
      <c r="AP44" s="166">
        <f>AP43/$BH43</f>
        <v>0.4491803278688527</v>
      </c>
      <c r="AQ44" s="166">
        <f t="shared" ref="AQ44:BG44" si="10">AQ43/$BH43</f>
        <v>0.13041894353369768</v>
      </c>
      <c r="AR44" s="166">
        <f t="shared" si="10"/>
        <v>5.4644808743169425E-3</v>
      </c>
      <c r="AS44" s="166">
        <f t="shared" si="10"/>
        <v>0.20255009107468128</v>
      </c>
      <c r="AT44" s="166">
        <f t="shared" si="10"/>
        <v>2.7686703096539179E-2</v>
      </c>
      <c r="AU44" s="166">
        <f t="shared" si="10"/>
        <v>1.5300546448087439E-2</v>
      </c>
      <c r="AV44" s="166">
        <f t="shared" si="10"/>
        <v>1.4571948998178513E-3</v>
      </c>
      <c r="AW44" s="166">
        <f t="shared" si="10"/>
        <v>9.8360655737704944E-3</v>
      </c>
      <c r="AX44" s="166">
        <f t="shared" si="10"/>
        <v>1.4571948998178513E-3</v>
      </c>
      <c r="AY44" s="166">
        <f t="shared" si="10"/>
        <v>2.1857923497267768E-3</v>
      </c>
      <c r="AZ44" s="166">
        <f t="shared" si="10"/>
        <v>0.13479052823315124</v>
      </c>
      <c r="BA44" s="166">
        <f t="shared" si="10"/>
        <v>6.5573770491803305E-3</v>
      </c>
      <c r="BB44" s="166">
        <f t="shared" si="10"/>
        <v>3.6429872495446283E-3</v>
      </c>
      <c r="BC44" s="166">
        <f t="shared" si="10"/>
        <v>1.4571948998178513E-3</v>
      </c>
      <c r="BD44" s="166">
        <f t="shared" si="10"/>
        <v>7.2859744990892564E-4</v>
      </c>
      <c r="BE44" s="166">
        <f t="shared" si="10"/>
        <v>1.0928961748633884E-3</v>
      </c>
      <c r="BF44" s="166">
        <f t="shared" si="10"/>
        <v>1.8214936247723142E-3</v>
      </c>
      <c r="BG44" s="166">
        <f t="shared" si="10"/>
        <v>4.3715846994535536E-3</v>
      </c>
      <c r="BH44" s="636" t="s">
        <v>455</v>
      </c>
      <c r="BI44" s="546"/>
      <c r="BJ44" s="547"/>
      <c r="BK44" s="264"/>
      <c r="BL44" s="264"/>
      <c r="BM44" s="266"/>
      <c r="BN44" s="266"/>
      <c r="BO44" s="264"/>
      <c r="BP44" s="264"/>
      <c r="BQ44" s="264"/>
      <c r="BR44" s="264"/>
      <c r="BS44" s="264"/>
      <c r="BT44" s="264"/>
      <c r="BU44" s="264"/>
      <c r="BV44" s="264"/>
      <c r="BW44" s="264"/>
      <c r="BX44" s="264"/>
      <c r="BY44" s="264"/>
      <c r="BZ44" s="264"/>
      <c r="CA44" s="264"/>
    </row>
    <row r="45" spans="1:79" ht="16.5" thickBot="1">
      <c r="A45" s="14" t="s">
        <v>89</v>
      </c>
      <c r="B45" s="82">
        <v>43502</v>
      </c>
      <c r="C45" s="14" t="s">
        <v>74</v>
      </c>
      <c r="D45" s="12"/>
      <c r="E45" s="156">
        <v>4</v>
      </c>
      <c r="F45" s="156">
        <v>4.5333333333333332</v>
      </c>
      <c r="G45" s="156">
        <v>0.26666666666666666</v>
      </c>
      <c r="H45" s="156">
        <v>3.4666666666666668</v>
      </c>
      <c r="I45" s="156">
        <v>0</v>
      </c>
      <c r="J45" s="156">
        <v>0</v>
      </c>
      <c r="K45" s="156">
        <v>0</v>
      </c>
      <c r="L45" s="156">
        <v>0</v>
      </c>
      <c r="M45" s="156">
        <v>0</v>
      </c>
      <c r="N45" s="156">
        <v>0</v>
      </c>
      <c r="O45" s="156">
        <v>0</v>
      </c>
      <c r="P45" s="156">
        <v>0</v>
      </c>
      <c r="Q45" s="156">
        <v>0</v>
      </c>
      <c r="R45" s="156">
        <v>0</v>
      </c>
      <c r="S45" s="156">
        <v>0</v>
      </c>
      <c r="T45" s="156">
        <v>0</v>
      </c>
      <c r="U45" s="156">
        <v>0</v>
      </c>
      <c r="V45" s="156">
        <v>0</v>
      </c>
      <c r="W45" s="156">
        <v>0</v>
      </c>
      <c r="X45" s="156">
        <v>0</v>
      </c>
      <c r="Y45" s="156">
        <v>0</v>
      </c>
      <c r="Z45" s="156">
        <v>0</v>
      </c>
      <c r="AA45" s="156">
        <v>0</v>
      </c>
      <c r="AB45" s="156">
        <v>1.2</v>
      </c>
      <c r="AC45" s="156">
        <v>0</v>
      </c>
      <c r="AD45" s="157">
        <f t="shared" si="7"/>
        <v>13.466666666666667</v>
      </c>
      <c r="AE45" s="609">
        <f t="shared" si="8"/>
        <v>42</v>
      </c>
      <c r="AF45" s="16">
        <v>6</v>
      </c>
      <c r="AG45" s="163"/>
      <c r="AH45" s="163"/>
      <c r="AI45" s="163"/>
      <c r="AJ45" s="163"/>
      <c r="AK45" s="17"/>
      <c r="AN45" s="626" t="s">
        <v>456</v>
      </c>
      <c r="AO45" s="450" t="s">
        <v>456</v>
      </c>
      <c r="AP45" s="614">
        <f>LN(AP44)</f>
        <v>-0.80033085077928612</v>
      </c>
      <c r="AQ45" s="614">
        <f t="shared" ref="AQ45" si="11">LN(AQ44)</f>
        <v>-2.0370033675429302</v>
      </c>
      <c r="AR45" s="614">
        <f t="shared" ref="AR45" si="12">LN(AR44)</f>
        <v>-5.2094861528414205</v>
      </c>
      <c r="AS45" s="614">
        <f t="shared" ref="AS45" si="13">LN(AS44)</f>
        <v>-1.5967680596930485</v>
      </c>
      <c r="AT45" s="614">
        <f t="shared" ref="AT45" si="14">LN(AT44)</f>
        <v>-3.5868030136572995</v>
      </c>
      <c r="AU45" s="614">
        <f t="shared" ref="AU45" si="15">LN(AU44)</f>
        <v>-4.1798667356602621</v>
      </c>
      <c r="AV45" s="614">
        <f t="shared" ref="AV45" si="16">LN(AV44)</f>
        <v>-6.5312419928237402</v>
      </c>
      <c r="AW45" s="614">
        <f t="shared" ref="AW45" si="17">LN(AW44)</f>
        <v>-4.6216994879393019</v>
      </c>
      <c r="AX45" s="614">
        <f t="shared" ref="AX45" si="18">LN(AX44)</f>
        <v>-6.5312419928237402</v>
      </c>
      <c r="AY45" s="614">
        <f t="shared" ref="AY45" si="19">LN(AY44)</f>
        <v>-6.1257768847155756</v>
      </c>
      <c r="AZ45" s="614">
        <f t="shared" ref="AZ45" si="20">LN(AZ44)</f>
        <v>-2.0040333483053603</v>
      </c>
      <c r="BA45" s="614">
        <f t="shared" ref="BA45" si="21">LN(BA44)</f>
        <v>-5.0271645960474656</v>
      </c>
      <c r="BB45" s="614">
        <f t="shared" ref="BB45" si="22">LN(BB44)</f>
        <v>-5.6149512609495851</v>
      </c>
      <c r="BC45" s="614">
        <f t="shared" ref="BC45" si="23">LN(BC44)</f>
        <v>-6.5312419928237402</v>
      </c>
      <c r="BD45" s="614">
        <f t="shared" ref="BD45" si="24">LN(BD44)</f>
        <v>-7.2243891733836856</v>
      </c>
      <c r="BE45" s="614">
        <f t="shared" ref="BE45" si="25">LN(BE44)</f>
        <v>-6.818924065275521</v>
      </c>
      <c r="BF45" s="614">
        <f t="shared" ref="BF45" si="26">LN(BF44)</f>
        <v>-6.3080984415095305</v>
      </c>
      <c r="BG45" s="614">
        <f t="shared" ref="BG45" si="27">LN(BG44)</f>
        <v>-5.4326297041556302</v>
      </c>
      <c r="BH45" s="264"/>
      <c r="BI45" s="264"/>
      <c r="BJ45" s="264"/>
      <c r="BK45" s="264"/>
      <c r="BL45" s="264"/>
      <c r="BM45" s="266"/>
      <c r="BN45" s="266"/>
      <c r="BO45" s="264"/>
      <c r="BP45" s="264"/>
      <c r="BQ45" s="264"/>
      <c r="BR45" s="264"/>
      <c r="BS45" s="264"/>
      <c r="BT45" s="264"/>
      <c r="BU45" s="264"/>
      <c r="BV45" s="264"/>
      <c r="BW45" s="264"/>
      <c r="BX45" s="264"/>
      <c r="BY45" s="264"/>
      <c r="BZ45" s="264"/>
      <c r="CA45" s="264"/>
    </row>
    <row r="46" spans="1:79" ht="16.5" thickBot="1">
      <c r="A46" s="14" t="s">
        <v>89</v>
      </c>
      <c r="B46" s="35">
        <v>43539</v>
      </c>
      <c r="C46" s="14" t="s">
        <v>74</v>
      </c>
      <c r="D46" s="12"/>
      <c r="E46" s="156">
        <v>24</v>
      </c>
      <c r="F46" s="156">
        <v>0.13333333333333333</v>
      </c>
      <c r="G46" s="156">
        <v>30.266666666666666</v>
      </c>
      <c r="H46" s="156">
        <v>250.53333333333333</v>
      </c>
      <c r="I46" s="156">
        <v>0</v>
      </c>
      <c r="J46" s="156">
        <v>0</v>
      </c>
      <c r="K46" s="156">
        <v>1.0666666666666667</v>
      </c>
      <c r="L46" s="156">
        <v>0.53333333333333333</v>
      </c>
      <c r="M46" s="156">
        <v>0</v>
      </c>
      <c r="N46" s="156">
        <v>0</v>
      </c>
      <c r="O46" s="156">
        <v>0</v>
      </c>
      <c r="P46" s="156">
        <v>0</v>
      </c>
      <c r="Q46" s="156">
        <v>0</v>
      </c>
      <c r="R46" s="156">
        <v>0</v>
      </c>
      <c r="S46" s="156">
        <v>0</v>
      </c>
      <c r="T46" s="156">
        <v>0</v>
      </c>
      <c r="U46" s="156">
        <v>0</v>
      </c>
      <c r="V46" s="156">
        <v>0</v>
      </c>
      <c r="W46" s="156">
        <v>0</v>
      </c>
      <c r="X46" s="156">
        <v>0</v>
      </c>
      <c r="Y46" s="156">
        <v>0</v>
      </c>
      <c r="Z46" s="156">
        <v>0</v>
      </c>
      <c r="AA46" s="156">
        <v>0</v>
      </c>
      <c r="AB46" s="156">
        <v>0</v>
      </c>
      <c r="AC46" s="156">
        <v>0</v>
      </c>
      <c r="AD46" s="157">
        <f t="shared" si="7"/>
        <v>306.53333333333336</v>
      </c>
      <c r="AE46" s="609">
        <f t="shared" si="8"/>
        <v>43</v>
      </c>
      <c r="AF46" s="16"/>
      <c r="AG46" s="163"/>
      <c r="AH46" s="163"/>
      <c r="AI46" s="163"/>
      <c r="AJ46" s="163"/>
      <c r="AK46" s="17"/>
      <c r="AN46" s="626" t="s">
        <v>457</v>
      </c>
      <c r="AO46" s="450"/>
      <c r="AP46" s="614">
        <f>AP44*AP45</f>
        <v>-0.35949287395659757</v>
      </c>
      <c r="AQ46" s="5">
        <f t="shared" ref="AQ46" si="28">AQ44*AQ45</f>
        <v>-0.26566382716953341</v>
      </c>
      <c r="AR46" s="614">
        <f t="shared" ref="AR46" si="29">AR44*AR45</f>
        <v>-2.8467137447220889E-2</v>
      </c>
      <c r="AS46" s="614">
        <f t="shared" ref="AS46" si="30">AS44*AS45</f>
        <v>-0.32342551591596908</v>
      </c>
      <c r="AT46" s="614">
        <f t="shared" ref="AT46" si="31">AT44*AT45</f>
        <v>-9.9306750104901614E-2</v>
      </c>
      <c r="AU46" s="614">
        <f t="shared" ref="AU46" si="32">AU44*AU45</f>
        <v>-6.3954245135785459E-2</v>
      </c>
      <c r="AV46" s="614">
        <f t="shared" ref="AV46" si="33">AV44*AV45</f>
        <v>-9.5172925214189342E-3</v>
      </c>
      <c r="AW46" s="614">
        <f t="shared" ref="AW46" si="34">AW44*AW45</f>
        <v>-4.5459339225632486E-2</v>
      </c>
      <c r="AX46" s="614">
        <f t="shared" ref="AX46" si="35">AX44*AX45</f>
        <v>-9.5172925214189342E-3</v>
      </c>
      <c r="AY46" s="614">
        <f t="shared" ref="AY46" si="36">AY44*AY45</f>
        <v>-1.3389676250744434E-2</v>
      </c>
      <c r="AZ46" s="614">
        <f t="shared" ref="AZ46" si="37">AZ44*AZ45</f>
        <v>-0.27012471361493029</v>
      </c>
      <c r="BA46" s="614">
        <f t="shared" ref="BA46" si="38">BA44*BA45</f>
        <v>-3.2965013744573557E-2</v>
      </c>
      <c r="BB46" s="614">
        <f t="shared" ref="BB46" si="39">BB44*BB45</f>
        <v>-2.0455195850453873E-2</v>
      </c>
      <c r="BC46" s="614">
        <f t="shared" ref="BC46" si="40">BC44*BC45</f>
        <v>-9.5172925214189342E-3</v>
      </c>
      <c r="BD46" s="614">
        <f t="shared" ref="BD46" si="41">BD44*BD45</f>
        <v>-5.2636715288770048E-3</v>
      </c>
      <c r="BE46" s="614">
        <f t="shared" ref="BE46" si="42">BE44*BE45</f>
        <v>-7.4523760276235234E-3</v>
      </c>
      <c r="BF46" s="614">
        <f t="shared" ref="BF46" si="43">BF44*BF45</f>
        <v>-1.149016109564578E-2</v>
      </c>
      <c r="BG46" s="614">
        <f t="shared" ref="BG46" si="44">BG44*BG45</f>
        <v>-2.3749200892483637E-2</v>
      </c>
      <c r="BH46" s="616">
        <f>-(SUM(AP46:BG46))</f>
        <v>1.599211575525229</v>
      </c>
      <c r="BI46" s="617" t="s">
        <v>458</v>
      </c>
      <c r="BJ46" s="503" t="s">
        <v>459</v>
      </c>
      <c r="BK46" s="504"/>
      <c r="BL46" s="505"/>
      <c r="BM46" s="264"/>
      <c r="BN46" s="264"/>
      <c r="BO46" s="264"/>
      <c r="BP46" s="264"/>
      <c r="BQ46" s="264"/>
      <c r="BR46" s="264"/>
      <c r="BS46" s="264"/>
      <c r="BT46" s="264"/>
      <c r="BU46" s="264"/>
      <c r="BV46" s="264"/>
      <c r="BW46" s="264"/>
      <c r="BX46" s="264"/>
      <c r="BY46" s="264"/>
      <c r="BZ46" s="264"/>
      <c r="CA46" s="264"/>
    </row>
    <row r="47" spans="1:79" ht="16.5" thickBot="1">
      <c r="A47" s="14" t="s">
        <v>89</v>
      </c>
      <c r="B47" s="82">
        <v>43565</v>
      </c>
      <c r="C47" s="14" t="s">
        <v>74</v>
      </c>
      <c r="D47" s="12"/>
      <c r="E47" s="156">
        <v>0.93333333333333335</v>
      </c>
      <c r="F47" s="156">
        <v>22.666666666666668</v>
      </c>
      <c r="G47" s="156">
        <v>0.66666666666666663</v>
      </c>
      <c r="H47" s="156">
        <v>0</v>
      </c>
      <c r="I47" s="156">
        <v>0.26666666666666666</v>
      </c>
      <c r="J47" s="156">
        <v>0</v>
      </c>
      <c r="K47" s="156">
        <v>0</v>
      </c>
      <c r="L47" s="156">
        <v>0</v>
      </c>
      <c r="M47" s="156">
        <v>0</v>
      </c>
      <c r="N47" s="156">
        <v>0</v>
      </c>
      <c r="O47" s="156">
        <v>0</v>
      </c>
      <c r="P47" s="156">
        <v>0</v>
      </c>
      <c r="Q47" s="156">
        <v>0</v>
      </c>
      <c r="R47" s="156">
        <v>0</v>
      </c>
      <c r="S47" s="156">
        <v>0</v>
      </c>
      <c r="T47" s="156">
        <v>0</v>
      </c>
      <c r="U47" s="156">
        <v>0</v>
      </c>
      <c r="V47" s="156">
        <v>0</v>
      </c>
      <c r="W47" s="156">
        <v>0</v>
      </c>
      <c r="X47" s="156">
        <v>0</v>
      </c>
      <c r="Y47" s="156">
        <v>0</v>
      </c>
      <c r="Z47" s="156">
        <v>0</v>
      </c>
      <c r="AA47" s="156">
        <v>0</v>
      </c>
      <c r="AB47" s="156">
        <v>0</v>
      </c>
      <c r="AC47" s="156">
        <v>0</v>
      </c>
      <c r="AD47" s="157">
        <f t="shared" si="7"/>
        <v>24.533333333333335</v>
      </c>
      <c r="AE47" s="609">
        <f t="shared" si="8"/>
        <v>44</v>
      </c>
      <c r="AF47" s="16"/>
      <c r="AG47" s="163"/>
      <c r="AH47" s="163"/>
      <c r="AI47" s="163"/>
      <c r="AJ47" s="163"/>
      <c r="AK47" s="17"/>
      <c r="AN47" s="626" t="s">
        <v>460</v>
      </c>
      <c r="AO47" s="450"/>
      <c r="AP47" s="1">
        <v>1</v>
      </c>
      <c r="AQ47" s="1">
        <f>AP47+1</f>
        <v>2</v>
      </c>
      <c r="AR47" s="1">
        <f t="shared" ref="AR47:BG47" si="45">AQ47+1</f>
        <v>3</v>
      </c>
      <c r="AS47" s="1">
        <f t="shared" si="45"/>
        <v>4</v>
      </c>
      <c r="AT47" s="1">
        <f t="shared" si="45"/>
        <v>5</v>
      </c>
      <c r="AU47" s="1">
        <f t="shared" si="45"/>
        <v>6</v>
      </c>
      <c r="AV47" s="1">
        <f t="shared" si="45"/>
        <v>7</v>
      </c>
      <c r="AW47" s="1">
        <f t="shared" si="45"/>
        <v>8</v>
      </c>
      <c r="AX47" s="1">
        <f t="shared" si="45"/>
        <v>9</v>
      </c>
      <c r="AY47" s="1">
        <f t="shared" si="45"/>
        <v>10</v>
      </c>
      <c r="AZ47" s="1">
        <f t="shared" si="45"/>
        <v>11</v>
      </c>
      <c r="BA47" s="1">
        <f t="shared" si="45"/>
        <v>12</v>
      </c>
      <c r="BB47" s="1">
        <f t="shared" si="45"/>
        <v>13</v>
      </c>
      <c r="BC47" s="1">
        <f t="shared" si="45"/>
        <v>14</v>
      </c>
      <c r="BD47" s="1">
        <f t="shared" si="45"/>
        <v>15</v>
      </c>
      <c r="BE47" s="1">
        <f t="shared" si="45"/>
        <v>16</v>
      </c>
      <c r="BF47" s="1">
        <f t="shared" si="45"/>
        <v>17</v>
      </c>
      <c r="BG47" s="625">
        <f t="shared" si="45"/>
        <v>18</v>
      </c>
      <c r="BH47" s="623">
        <f>LN(BJ43)</f>
        <v>2.8903717578961645</v>
      </c>
      <c r="BI47" s="624" t="s">
        <v>461</v>
      </c>
      <c r="BK47" s="510"/>
      <c r="BL47" s="264"/>
      <c r="BM47" s="266"/>
      <c r="BN47" s="266"/>
      <c r="BO47" s="264"/>
      <c r="BP47" s="264"/>
      <c r="BQ47" s="264"/>
      <c r="BR47" s="264"/>
      <c r="BS47" s="264"/>
      <c r="BT47" s="264"/>
      <c r="BU47" s="264"/>
      <c r="BV47" s="264"/>
      <c r="BW47" s="264"/>
      <c r="BX47" s="264"/>
      <c r="BY47" s="264"/>
      <c r="BZ47" s="264"/>
      <c r="CA47" s="264"/>
    </row>
    <row r="48" spans="1:79" ht="16.5" thickBot="1">
      <c r="A48" s="14" t="s">
        <v>89</v>
      </c>
      <c r="B48" s="35">
        <v>43608</v>
      </c>
      <c r="C48" s="14" t="s">
        <v>74</v>
      </c>
      <c r="D48" s="12"/>
      <c r="E48" s="156">
        <v>0</v>
      </c>
      <c r="F48" s="156">
        <v>0</v>
      </c>
      <c r="G48" s="156">
        <v>2.1333333333333333</v>
      </c>
      <c r="H48" s="156">
        <v>0.13333333333333333</v>
      </c>
      <c r="I48" s="156">
        <v>0</v>
      </c>
      <c r="J48" s="156">
        <v>0</v>
      </c>
      <c r="K48" s="156">
        <v>0</v>
      </c>
      <c r="L48" s="156">
        <v>0</v>
      </c>
      <c r="M48" s="156">
        <v>0</v>
      </c>
      <c r="N48" s="156">
        <v>0</v>
      </c>
      <c r="O48" s="156">
        <v>0</v>
      </c>
      <c r="P48" s="156">
        <v>0</v>
      </c>
      <c r="Q48" s="156">
        <v>0</v>
      </c>
      <c r="R48" s="156">
        <v>0</v>
      </c>
      <c r="S48" s="156">
        <v>0</v>
      </c>
      <c r="T48" s="156">
        <v>0</v>
      </c>
      <c r="U48" s="156">
        <v>0</v>
      </c>
      <c r="V48" s="156">
        <v>0</v>
      </c>
      <c r="W48" s="156">
        <v>0</v>
      </c>
      <c r="X48" s="156">
        <v>0</v>
      </c>
      <c r="Y48" s="156">
        <v>0</v>
      </c>
      <c r="Z48" s="156">
        <v>0</v>
      </c>
      <c r="AA48" s="156">
        <v>0</v>
      </c>
      <c r="AB48" s="156">
        <v>0</v>
      </c>
      <c r="AC48" s="156">
        <v>0</v>
      </c>
      <c r="AD48" s="157">
        <f t="shared" si="7"/>
        <v>2.2666666666666666</v>
      </c>
      <c r="AE48" s="609">
        <f t="shared" si="8"/>
        <v>45</v>
      </c>
      <c r="AF48" s="16"/>
      <c r="AG48" s="163"/>
      <c r="AH48" s="163"/>
      <c r="AI48" s="163"/>
      <c r="AJ48" s="163"/>
      <c r="AK48" s="17"/>
      <c r="BH48" s="618">
        <f>BH46/BH47</f>
        <v>0.55328923386978379</v>
      </c>
      <c r="BI48" s="619" t="s">
        <v>462</v>
      </c>
      <c r="BJ48" s="513" t="s">
        <v>463</v>
      </c>
      <c r="BK48" s="514"/>
      <c r="BL48" s="264"/>
      <c r="BM48" s="266"/>
      <c r="BN48" s="266"/>
      <c r="BO48" s="264"/>
      <c r="BP48" s="264"/>
      <c r="BQ48" s="264"/>
      <c r="BR48" s="264"/>
      <c r="BS48" s="264"/>
      <c r="BT48" s="264"/>
      <c r="BU48" s="264"/>
      <c r="BV48" s="264"/>
      <c r="BW48" s="264"/>
      <c r="BX48" s="264"/>
      <c r="BY48" s="264"/>
      <c r="BZ48" s="264"/>
      <c r="CA48" s="264"/>
    </row>
    <row r="49" spans="1:79" ht="16.5" thickBot="1">
      <c r="A49" s="14" t="s">
        <v>89</v>
      </c>
      <c r="B49" s="35">
        <v>43647</v>
      </c>
      <c r="C49" s="14" t="s">
        <v>74</v>
      </c>
      <c r="D49" s="12"/>
      <c r="E49" s="156">
        <v>18.399999999999999</v>
      </c>
      <c r="F49" s="156">
        <v>0.26666666666666666</v>
      </c>
      <c r="G49" s="156">
        <v>0</v>
      </c>
      <c r="H49" s="156">
        <v>0</v>
      </c>
      <c r="I49" s="156">
        <v>0</v>
      </c>
      <c r="J49" s="156">
        <v>0</v>
      </c>
      <c r="K49" s="156">
        <v>0</v>
      </c>
      <c r="L49" s="156">
        <v>0</v>
      </c>
      <c r="M49" s="156">
        <v>0</v>
      </c>
      <c r="N49" s="156">
        <v>0</v>
      </c>
      <c r="O49" s="156">
        <v>0</v>
      </c>
      <c r="P49" s="156">
        <v>0</v>
      </c>
      <c r="Q49" s="156">
        <v>0</v>
      </c>
      <c r="R49" s="156">
        <v>0</v>
      </c>
      <c r="S49" s="156">
        <v>0</v>
      </c>
      <c r="T49" s="156">
        <v>0</v>
      </c>
      <c r="U49" s="156">
        <v>0</v>
      </c>
      <c r="V49" s="156">
        <v>0</v>
      </c>
      <c r="W49" s="156">
        <v>0</v>
      </c>
      <c r="X49" s="156">
        <v>0</v>
      </c>
      <c r="Y49" s="156">
        <v>0</v>
      </c>
      <c r="Z49" s="156">
        <v>0</v>
      </c>
      <c r="AA49" s="156">
        <v>0</v>
      </c>
      <c r="AB49" s="156">
        <v>0</v>
      </c>
      <c r="AC49" s="156">
        <v>0</v>
      </c>
      <c r="AD49" s="157">
        <f t="shared" si="7"/>
        <v>18.666666666666664</v>
      </c>
      <c r="AE49" s="609">
        <f t="shared" si="8"/>
        <v>46</v>
      </c>
      <c r="AF49" s="16"/>
      <c r="AG49" s="163"/>
      <c r="AH49" s="163"/>
      <c r="AI49" s="163"/>
      <c r="AJ49" s="163"/>
      <c r="AK49" s="17"/>
      <c r="AL49" s="607" t="s">
        <v>465</v>
      </c>
      <c r="BK49" s="264"/>
      <c r="BL49" s="264"/>
      <c r="BM49" s="264"/>
      <c r="BN49" s="264"/>
      <c r="BO49" s="264"/>
      <c r="BP49" s="264"/>
      <c r="BQ49" s="264"/>
      <c r="BR49" s="264"/>
      <c r="BS49" s="264"/>
      <c r="BT49" s="264"/>
      <c r="BU49" s="264"/>
      <c r="BV49" s="264"/>
      <c r="BW49" s="264"/>
      <c r="BX49" s="264"/>
      <c r="BY49" s="264"/>
      <c r="BZ49" s="264"/>
      <c r="CA49" s="264"/>
    </row>
    <row r="50" spans="1:79" ht="14.45" customHeight="1" thickBot="1">
      <c r="A50" s="14" t="s">
        <v>89</v>
      </c>
      <c r="B50" s="35">
        <v>43678</v>
      </c>
      <c r="C50" s="14" t="s">
        <v>74</v>
      </c>
      <c r="D50" s="12"/>
      <c r="E50" s="156">
        <v>0</v>
      </c>
      <c r="F50" s="156">
        <v>0</v>
      </c>
      <c r="G50" s="156">
        <v>0</v>
      </c>
      <c r="H50" s="156">
        <v>0</v>
      </c>
      <c r="I50" s="156">
        <v>0</v>
      </c>
      <c r="J50" s="156">
        <v>0</v>
      </c>
      <c r="K50" s="156">
        <v>0</v>
      </c>
      <c r="L50" s="156">
        <v>0</v>
      </c>
      <c r="M50" s="156">
        <v>0</v>
      </c>
      <c r="N50" s="156">
        <v>0</v>
      </c>
      <c r="O50" s="156">
        <v>0</v>
      </c>
      <c r="P50" s="156">
        <v>0</v>
      </c>
      <c r="Q50" s="156">
        <v>0</v>
      </c>
      <c r="R50" s="156">
        <v>0</v>
      </c>
      <c r="S50" s="156">
        <v>0</v>
      </c>
      <c r="T50" s="156">
        <v>0</v>
      </c>
      <c r="U50" s="156">
        <v>0</v>
      </c>
      <c r="V50" s="156">
        <v>0</v>
      </c>
      <c r="W50" s="156">
        <v>0</v>
      </c>
      <c r="X50" s="156">
        <v>0</v>
      </c>
      <c r="Y50" s="156">
        <v>0</v>
      </c>
      <c r="Z50" s="156">
        <v>0</v>
      </c>
      <c r="AA50" s="156">
        <v>0</v>
      </c>
      <c r="AB50" s="156">
        <v>0</v>
      </c>
      <c r="AC50" s="156">
        <v>0</v>
      </c>
      <c r="AD50" s="157">
        <f t="shared" si="7"/>
        <v>0</v>
      </c>
      <c r="AE50" s="609">
        <f t="shared" si="8"/>
        <v>47</v>
      </c>
      <c r="AF50" s="16"/>
      <c r="AG50" s="163"/>
      <c r="AH50" s="163"/>
      <c r="AI50" s="163"/>
      <c r="AJ50" s="163"/>
      <c r="AK50" s="17"/>
      <c r="AL50" s="48" t="s">
        <v>82</v>
      </c>
      <c r="AM50" s="604">
        <v>43566</v>
      </c>
      <c r="AN50" s="601" t="s">
        <v>77</v>
      </c>
      <c r="AO50" s="589"/>
      <c r="AP50" s="48">
        <v>109.80000000000001</v>
      </c>
      <c r="AQ50" s="48">
        <v>570.96</v>
      </c>
      <c r="AR50" s="48">
        <v>10.98</v>
      </c>
      <c r="AS50" s="48">
        <v>0</v>
      </c>
      <c r="AT50" s="48">
        <v>0</v>
      </c>
      <c r="AU50" s="48">
        <v>0</v>
      </c>
      <c r="AV50" s="48">
        <v>0</v>
      </c>
      <c r="AW50" s="48">
        <v>0</v>
      </c>
      <c r="AX50" s="48">
        <v>0</v>
      </c>
      <c r="AY50" s="48">
        <v>0</v>
      </c>
      <c r="AZ50" s="48">
        <v>944.28000000000009</v>
      </c>
      <c r="BA50" s="48">
        <v>0</v>
      </c>
      <c r="BB50" s="48">
        <v>0</v>
      </c>
      <c r="BC50" s="48">
        <v>10.98</v>
      </c>
      <c r="BD50" s="48">
        <v>0</v>
      </c>
      <c r="BE50" s="48">
        <v>0</v>
      </c>
      <c r="BF50" s="48">
        <v>0</v>
      </c>
      <c r="BG50" s="48">
        <v>0</v>
      </c>
      <c r="BH50" s="611">
        <f>SUM(AP50:BG50)</f>
        <v>1647</v>
      </c>
      <c r="BI50" s="606">
        <v>1</v>
      </c>
      <c r="BK50" s="264"/>
      <c r="BL50" s="264"/>
      <c r="BM50" s="264"/>
      <c r="BN50" s="264"/>
      <c r="BO50" s="264"/>
      <c r="BP50" s="264"/>
      <c r="BQ50" s="264"/>
      <c r="BR50" s="264"/>
      <c r="BS50" s="264"/>
      <c r="BT50" s="264"/>
      <c r="BU50" s="264"/>
      <c r="BV50" s="264"/>
      <c r="BW50" s="264"/>
      <c r="BX50" s="264"/>
      <c r="BY50" s="264"/>
      <c r="BZ50" s="264"/>
      <c r="CA50" s="264"/>
    </row>
    <row r="51" spans="1:79" ht="16.5" thickBot="1">
      <c r="A51" s="14" t="s">
        <v>89</v>
      </c>
      <c r="B51" s="82">
        <v>43728</v>
      </c>
      <c r="C51" s="14" t="s">
        <v>74</v>
      </c>
      <c r="D51" s="12"/>
      <c r="E51" s="156">
        <v>0.26666666666666666</v>
      </c>
      <c r="F51" s="156">
        <v>0</v>
      </c>
      <c r="G51" s="156">
        <v>2.8</v>
      </c>
      <c r="H51" s="156">
        <v>0</v>
      </c>
      <c r="I51" s="156">
        <v>0.13333333333333333</v>
      </c>
      <c r="J51" s="156">
        <v>0</v>
      </c>
      <c r="K51" s="156">
        <v>0</v>
      </c>
      <c r="L51" s="156">
        <v>0</v>
      </c>
      <c r="M51" s="156">
        <v>0</v>
      </c>
      <c r="N51" s="156">
        <v>0</v>
      </c>
      <c r="O51" s="156">
        <v>0</v>
      </c>
      <c r="P51" s="156">
        <v>0</v>
      </c>
      <c r="Q51" s="156">
        <v>0</v>
      </c>
      <c r="R51" s="156">
        <v>0</v>
      </c>
      <c r="S51" s="156">
        <v>0</v>
      </c>
      <c r="T51" s="156">
        <v>0</v>
      </c>
      <c r="U51" s="156">
        <v>0</v>
      </c>
      <c r="V51" s="156">
        <v>0</v>
      </c>
      <c r="W51" s="156">
        <v>0</v>
      </c>
      <c r="X51" s="156">
        <v>0</v>
      </c>
      <c r="Y51" s="156">
        <v>0</v>
      </c>
      <c r="Z51" s="156">
        <v>0</v>
      </c>
      <c r="AA51" s="156">
        <v>0</v>
      </c>
      <c r="AB51" s="156">
        <v>0</v>
      </c>
      <c r="AC51" s="156">
        <v>0</v>
      </c>
      <c r="AD51" s="157">
        <f t="shared" si="7"/>
        <v>3.1999999999999997</v>
      </c>
      <c r="AE51" s="609">
        <f t="shared" si="8"/>
        <v>48</v>
      </c>
      <c r="AF51" s="16"/>
      <c r="AG51" s="163"/>
      <c r="AH51" s="163"/>
      <c r="AI51" s="163"/>
      <c r="AJ51" s="163"/>
      <c r="AK51" s="17"/>
      <c r="AL51" s="48" t="s">
        <v>82</v>
      </c>
      <c r="AM51" s="604">
        <v>43658</v>
      </c>
      <c r="AN51" s="48" t="s">
        <v>77</v>
      </c>
      <c r="AO51" s="589"/>
      <c r="AP51" s="48">
        <v>0</v>
      </c>
      <c r="AQ51" s="48">
        <v>0</v>
      </c>
      <c r="AR51" s="48">
        <v>43.92</v>
      </c>
      <c r="AS51" s="48">
        <v>0</v>
      </c>
      <c r="AT51" s="48">
        <v>0</v>
      </c>
      <c r="AU51" s="48">
        <v>0</v>
      </c>
      <c r="AV51" s="48">
        <v>0</v>
      </c>
      <c r="AW51" s="48">
        <v>0</v>
      </c>
      <c r="AX51" s="48">
        <v>0</v>
      </c>
      <c r="AY51" s="48">
        <v>0</v>
      </c>
      <c r="AZ51" s="48">
        <v>0</v>
      </c>
      <c r="BA51" s="48">
        <v>0</v>
      </c>
      <c r="BB51" s="48">
        <v>0</v>
      </c>
      <c r="BC51" s="48">
        <v>0</v>
      </c>
      <c r="BD51" s="48">
        <v>0</v>
      </c>
      <c r="BE51" s="48">
        <v>0</v>
      </c>
      <c r="BF51" s="48">
        <v>0</v>
      </c>
      <c r="BG51" s="48">
        <v>0</v>
      </c>
      <c r="BH51" s="611">
        <f t="shared" ref="BH51:BH53" si="46">SUM(AP51:BG51)</f>
        <v>43.92</v>
      </c>
      <c r="BI51" s="606">
        <f>BI50+1</f>
        <v>2</v>
      </c>
      <c r="BK51" s="264"/>
      <c r="BL51" s="264"/>
      <c r="BM51" s="264"/>
      <c r="BN51" s="264"/>
      <c r="BO51" s="264"/>
      <c r="BP51" s="264"/>
      <c r="BQ51" s="264"/>
      <c r="BR51" s="264"/>
      <c r="BS51" s="264"/>
      <c r="BT51" s="264"/>
      <c r="BU51" s="264"/>
      <c r="BV51" s="264"/>
      <c r="BW51" s="264"/>
      <c r="BX51" s="264"/>
      <c r="BY51" s="264"/>
      <c r="BZ51" s="264"/>
      <c r="CA51" s="264"/>
    </row>
    <row r="52" spans="1:79" ht="16.5" thickBot="1">
      <c r="A52" s="14" t="s">
        <v>89</v>
      </c>
      <c r="B52" s="35">
        <v>43769</v>
      </c>
      <c r="C52" s="14" t="s">
        <v>74</v>
      </c>
      <c r="D52" s="12"/>
      <c r="E52" s="156">
        <v>0.13333333333333333</v>
      </c>
      <c r="F52" s="156">
        <v>0.26666666666666666</v>
      </c>
      <c r="G52" s="156">
        <v>2.1333333333333333</v>
      </c>
      <c r="H52" s="156">
        <v>0</v>
      </c>
      <c r="I52" s="156">
        <v>0</v>
      </c>
      <c r="J52" s="156">
        <v>0</v>
      </c>
      <c r="K52" s="156">
        <v>0</v>
      </c>
      <c r="L52" s="156">
        <v>0</v>
      </c>
      <c r="M52" s="156">
        <v>0</v>
      </c>
      <c r="N52" s="156">
        <v>0</v>
      </c>
      <c r="O52" s="156">
        <v>0</v>
      </c>
      <c r="P52" s="156">
        <v>0</v>
      </c>
      <c r="Q52" s="156">
        <v>0</v>
      </c>
      <c r="R52" s="156">
        <v>0</v>
      </c>
      <c r="S52" s="156">
        <v>0</v>
      </c>
      <c r="T52" s="156">
        <v>0</v>
      </c>
      <c r="U52" s="156">
        <v>0</v>
      </c>
      <c r="V52" s="156">
        <v>0</v>
      </c>
      <c r="W52" s="156">
        <v>0</v>
      </c>
      <c r="X52" s="156">
        <v>0</v>
      </c>
      <c r="Y52" s="156">
        <v>0</v>
      </c>
      <c r="Z52" s="156">
        <v>0</v>
      </c>
      <c r="AA52" s="156">
        <v>0</v>
      </c>
      <c r="AB52" s="156">
        <v>0</v>
      </c>
      <c r="AC52" s="156">
        <v>0</v>
      </c>
      <c r="AD52" s="157">
        <f t="shared" si="7"/>
        <v>2.5333333333333332</v>
      </c>
      <c r="AE52" s="609">
        <f t="shared" si="8"/>
        <v>49</v>
      </c>
      <c r="AF52" s="16"/>
      <c r="AG52" s="163"/>
      <c r="AH52" s="163"/>
      <c r="AI52" s="163"/>
      <c r="AJ52" s="163"/>
      <c r="AK52" s="17"/>
      <c r="AL52" s="48" t="s">
        <v>82</v>
      </c>
      <c r="AM52" s="604">
        <v>43679</v>
      </c>
      <c r="AN52" s="48" t="s">
        <v>77</v>
      </c>
      <c r="AO52" s="589"/>
      <c r="AP52" s="48">
        <v>0</v>
      </c>
      <c r="AQ52" s="48">
        <v>0</v>
      </c>
      <c r="AR52" s="48">
        <v>10.98</v>
      </c>
      <c r="AS52" s="48">
        <v>0</v>
      </c>
      <c r="AT52" s="48">
        <v>0</v>
      </c>
      <c r="AU52" s="48">
        <v>0</v>
      </c>
      <c r="AV52" s="48">
        <v>0</v>
      </c>
      <c r="AW52" s="48">
        <v>0</v>
      </c>
      <c r="AX52" s="48">
        <v>0</v>
      </c>
      <c r="AY52" s="48">
        <v>0</v>
      </c>
      <c r="AZ52" s="48">
        <v>0</v>
      </c>
      <c r="BA52" s="48">
        <v>0</v>
      </c>
      <c r="BB52" s="48">
        <v>0</v>
      </c>
      <c r="BC52" s="48">
        <v>0</v>
      </c>
      <c r="BD52" s="48">
        <v>0</v>
      </c>
      <c r="BE52" s="48">
        <v>0</v>
      </c>
      <c r="BF52" s="48">
        <v>0</v>
      </c>
      <c r="BG52" s="48">
        <v>0</v>
      </c>
      <c r="BH52" s="611">
        <f t="shared" si="46"/>
        <v>10.98</v>
      </c>
      <c r="BI52" s="606">
        <f t="shared" ref="BI52:BI65" si="47">BI51+1</f>
        <v>3</v>
      </c>
      <c r="BK52" s="264"/>
      <c r="BL52" s="264"/>
      <c r="BM52" s="264"/>
      <c r="BN52" s="264"/>
      <c r="BO52" s="264"/>
      <c r="BP52" s="264"/>
      <c r="BQ52" s="264"/>
      <c r="BR52" s="264"/>
      <c r="BS52" s="264"/>
      <c r="BT52" s="264"/>
      <c r="BU52" s="264"/>
      <c r="BV52" s="264"/>
      <c r="BW52" s="264"/>
      <c r="BX52" s="264"/>
      <c r="BY52" s="264"/>
      <c r="BZ52" s="264"/>
      <c r="CA52" s="264"/>
    </row>
    <row r="53" spans="1:79" ht="16.5" thickBot="1">
      <c r="A53" s="14" t="s">
        <v>89</v>
      </c>
      <c r="B53" s="35">
        <v>43793</v>
      </c>
      <c r="C53" s="14" t="s">
        <v>74</v>
      </c>
      <c r="D53" s="12"/>
      <c r="E53" s="156">
        <v>0.93333333333333335</v>
      </c>
      <c r="F53" s="156">
        <v>0</v>
      </c>
      <c r="G53" s="156">
        <v>5.0666666666666664</v>
      </c>
      <c r="H53" s="156">
        <v>0</v>
      </c>
      <c r="I53" s="156">
        <v>0</v>
      </c>
      <c r="J53" s="156">
        <v>0</v>
      </c>
      <c r="K53" s="156">
        <v>0</v>
      </c>
      <c r="L53" s="156">
        <v>0</v>
      </c>
      <c r="M53" s="156">
        <v>0</v>
      </c>
      <c r="N53" s="156">
        <v>0</v>
      </c>
      <c r="O53" s="156">
        <v>0</v>
      </c>
      <c r="P53" s="156">
        <v>0</v>
      </c>
      <c r="Q53" s="156">
        <v>0</v>
      </c>
      <c r="R53" s="156">
        <v>0</v>
      </c>
      <c r="S53" s="156">
        <v>0</v>
      </c>
      <c r="T53" s="156">
        <v>0</v>
      </c>
      <c r="U53" s="156">
        <v>0</v>
      </c>
      <c r="V53" s="156">
        <v>0</v>
      </c>
      <c r="W53" s="156">
        <v>0</v>
      </c>
      <c r="X53" s="156">
        <v>0</v>
      </c>
      <c r="Y53" s="156">
        <v>0</v>
      </c>
      <c r="Z53" s="156">
        <v>0</v>
      </c>
      <c r="AA53" s="156">
        <v>0</v>
      </c>
      <c r="AB53" s="156">
        <v>0</v>
      </c>
      <c r="AC53" s="156">
        <v>0</v>
      </c>
      <c r="AD53" s="157">
        <f t="shared" si="7"/>
        <v>6</v>
      </c>
      <c r="AE53" s="609">
        <f t="shared" si="8"/>
        <v>50</v>
      </c>
      <c r="AF53" s="16"/>
      <c r="AG53" s="163"/>
      <c r="AH53" s="163"/>
      <c r="AI53" s="163"/>
      <c r="AJ53" s="163"/>
      <c r="AK53" s="17"/>
      <c r="AL53" s="48" t="s">
        <v>82</v>
      </c>
      <c r="AM53" s="604">
        <v>43763</v>
      </c>
      <c r="AN53" s="48" t="s">
        <v>77</v>
      </c>
      <c r="AO53" s="589"/>
      <c r="AP53" s="48">
        <v>10.98</v>
      </c>
      <c r="AQ53" s="48">
        <v>0</v>
      </c>
      <c r="AR53" s="48">
        <v>0</v>
      </c>
      <c r="AS53" s="48">
        <v>0</v>
      </c>
      <c r="AT53" s="48">
        <v>0</v>
      </c>
      <c r="AU53" s="48">
        <v>0</v>
      </c>
      <c r="AV53" s="48">
        <v>10.98</v>
      </c>
      <c r="AW53" s="48">
        <v>0</v>
      </c>
      <c r="AX53" s="48">
        <v>0</v>
      </c>
      <c r="AY53" s="48">
        <v>0</v>
      </c>
      <c r="AZ53" s="48">
        <v>0</v>
      </c>
      <c r="BA53" s="48">
        <v>0</v>
      </c>
      <c r="BB53" s="48">
        <v>0</v>
      </c>
      <c r="BC53" s="48">
        <v>21.96</v>
      </c>
      <c r="BD53" s="48">
        <v>0</v>
      </c>
      <c r="BE53" s="48">
        <v>0</v>
      </c>
      <c r="BF53" s="48">
        <v>0</v>
      </c>
      <c r="BG53" s="48">
        <v>0</v>
      </c>
      <c r="BH53" s="611">
        <f t="shared" si="46"/>
        <v>43.92</v>
      </c>
      <c r="BI53" s="606">
        <f t="shared" si="47"/>
        <v>4</v>
      </c>
      <c r="BK53" s="264"/>
      <c r="BL53" s="264"/>
      <c r="BM53" s="264"/>
      <c r="BN53" s="264"/>
      <c r="BO53" s="264"/>
      <c r="BP53" s="264"/>
      <c r="BQ53" s="264"/>
      <c r="BR53" s="264"/>
      <c r="BS53" s="264"/>
      <c r="BT53" s="264"/>
      <c r="BU53" s="264"/>
      <c r="BV53" s="264"/>
      <c r="BW53" s="264"/>
      <c r="BX53" s="264"/>
      <c r="BY53" s="264"/>
      <c r="BZ53" s="264"/>
      <c r="CA53" s="264"/>
    </row>
    <row r="54" spans="1:79" ht="16.5" thickBot="1">
      <c r="A54" s="14" t="s">
        <v>89</v>
      </c>
      <c r="B54" s="35">
        <v>43811</v>
      </c>
      <c r="C54" s="14" t="s">
        <v>74</v>
      </c>
      <c r="D54" s="12"/>
      <c r="E54" s="156">
        <v>0.13333333333333333</v>
      </c>
      <c r="F54" s="156">
        <v>0.4</v>
      </c>
      <c r="G54" s="156">
        <v>0.13333333333333333</v>
      </c>
      <c r="H54" s="156">
        <v>0</v>
      </c>
      <c r="I54" s="156">
        <v>0</v>
      </c>
      <c r="J54" s="156">
        <v>0</v>
      </c>
      <c r="K54" s="156">
        <v>0</v>
      </c>
      <c r="L54" s="156">
        <v>0</v>
      </c>
      <c r="M54" s="156">
        <v>0</v>
      </c>
      <c r="N54" s="156">
        <v>0</v>
      </c>
      <c r="O54" s="156">
        <v>0</v>
      </c>
      <c r="P54" s="156">
        <v>0</v>
      </c>
      <c r="Q54" s="156">
        <v>0</v>
      </c>
      <c r="R54" s="156">
        <v>0</v>
      </c>
      <c r="S54" s="156">
        <v>0</v>
      </c>
      <c r="T54" s="156">
        <v>0</v>
      </c>
      <c r="U54" s="156">
        <v>0</v>
      </c>
      <c r="V54" s="156">
        <v>0</v>
      </c>
      <c r="W54" s="156">
        <v>0</v>
      </c>
      <c r="X54" s="156">
        <v>0</v>
      </c>
      <c r="Y54" s="156">
        <v>0</v>
      </c>
      <c r="Z54" s="156">
        <v>0</v>
      </c>
      <c r="AA54" s="156">
        <v>0</v>
      </c>
      <c r="AB54" s="156">
        <v>0</v>
      </c>
      <c r="AC54" s="156">
        <v>0</v>
      </c>
      <c r="AD54" s="157">
        <f t="shared" si="7"/>
        <v>0.66666666666666663</v>
      </c>
      <c r="AE54" s="609">
        <f t="shared" si="8"/>
        <v>51</v>
      </c>
      <c r="AF54" s="16"/>
      <c r="AG54" s="163"/>
      <c r="AH54" s="163"/>
      <c r="AI54" s="163"/>
      <c r="AJ54" s="163"/>
      <c r="AK54" s="17"/>
      <c r="AL54" s="48" t="s">
        <v>86</v>
      </c>
      <c r="AM54" s="604">
        <v>43573</v>
      </c>
      <c r="AN54" s="48" t="s">
        <v>77</v>
      </c>
      <c r="AO54" s="589"/>
      <c r="AP54" s="48">
        <v>999.18000000000006</v>
      </c>
      <c r="AQ54" s="48">
        <v>0</v>
      </c>
      <c r="AR54" s="48">
        <v>0</v>
      </c>
      <c r="AS54" s="48">
        <v>4249.26</v>
      </c>
      <c r="AT54" s="48">
        <v>21.96</v>
      </c>
      <c r="AU54" s="48">
        <v>21.96</v>
      </c>
      <c r="AV54" s="48">
        <v>0</v>
      </c>
      <c r="AW54" s="48">
        <v>0</v>
      </c>
      <c r="AX54" s="48">
        <v>0</v>
      </c>
      <c r="AY54" s="48">
        <v>0</v>
      </c>
      <c r="AZ54" s="48">
        <v>54.900000000000006</v>
      </c>
      <c r="BA54" s="48">
        <v>0</v>
      </c>
      <c r="BB54" s="48">
        <v>0</v>
      </c>
      <c r="BC54" s="48">
        <v>0</v>
      </c>
      <c r="BD54" s="48">
        <v>0</v>
      </c>
      <c r="BE54" s="48">
        <v>0</v>
      </c>
      <c r="BF54" s="48">
        <v>54.900000000000006</v>
      </c>
      <c r="BG54" s="48">
        <v>0</v>
      </c>
      <c r="BH54" s="611">
        <f>SUM(AP54:BG54)</f>
        <v>5402.16</v>
      </c>
      <c r="BI54" s="606">
        <f t="shared" si="47"/>
        <v>5</v>
      </c>
      <c r="BK54" s="264"/>
      <c r="BL54" s="264"/>
      <c r="BM54" s="264"/>
      <c r="BN54" s="264"/>
      <c r="BO54" s="264"/>
      <c r="BP54" s="264"/>
      <c r="BQ54" s="264"/>
      <c r="BR54" s="264"/>
      <c r="BS54" s="264"/>
      <c r="BT54" s="264"/>
      <c r="BU54" s="264"/>
      <c r="BV54" s="264"/>
      <c r="BW54" s="264"/>
      <c r="BX54" s="264"/>
      <c r="BY54" s="264"/>
      <c r="BZ54" s="264"/>
      <c r="CA54" s="264"/>
    </row>
    <row r="55" spans="1:79" ht="16.5" thickBot="1">
      <c r="A55" s="14" t="s">
        <v>92</v>
      </c>
      <c r="B55" s="82">
        <v>43502</v>
      </c>
      <c r="C55" s="14" t="s">
        <v>74</v>
      </c>
      <c r="D55" s="12"/>
      <c r="E55" s="156">
        <v>1.3333333333333333</v>
      </c>
      <c r="F55" s="156">
        <v>38.666666666666664</v>
      </c>
      <c r="G55" s="156">
        <v>0.53333333333333333</v>
      </c>
      <c r="H55" s="156">
        <v>0.66666666666666663</v>
      </c>
      <c r="I55" s="156">
        <v>0</v>
      </c>
      <c r="J55" s="156">
        <v>0</v>
      </c>
      <c r="K55" s="156">
        <v>0</v>
      </c>
      <c r="L55" s="156">
        <v>0</v>
      </c>
      <c r="M55" s="156">
        <v>0</v>
      </c>
      <c r="N55" s="156">
        <v>0</v>
      </c>
      <c r="O55" s="156">
        <v>0</v>
      </c>
      <c r="P55" s="156">
        <v>0</v>
      </c>
      <c r="Q55" s="156">
        <v>0</v>
      </c>
      <c r="R55" s="156">
        <v>0</v>
      </c>
      <c r="S55" s="156">
        <v>0</v>
      </c>
      <c r="T55" s="156">
        <v>0</v>
      </c>
      <c r="U55" s="156">
        <v>0</v>
      </c>
      <c r="V55" s="156">
        <v>0</v>
      </c>
      <c r="W55" s="156">
        <v>0</v>
      </c>
      <c r="X55" s="156">
        <v>0</v>
      </c>
      <c r="Y55" s="156">
        <v>0</v>
      </c>
      <c r="Z55" s="156">
        <v>0</v>
      </c>
      <c r="AA55" s="156">
        <v>0</v>
      </c>
      <c r="AB55" s="156">
        <v>0</v>
      </c>
      <c r="AC55" s="156">
        <v>0</v>
      </c>
      <c r="AD55" s="157">
        <f t="shared" si="7"/>
        <v>41.199999999999996</v>
      </c>
      <c r="AE55" s="609">
        <f t="shared" si="8"/>
        <v>52</v>
      </c>
      <c r="AF55" s="16">
        <v>7</v>
      </c>
      <c r="AG55" s="163"/>
      <c r="AH55" s="163"/>
      <c r="AI55" s="163"/>
      <c r="AJ55" s="163"/>
      <c r="AK55" s="17"/>
      <c r="AL55" s="48" t="s">
        <v>86</v>
      </c>
      <c r="AM55" s="605">
        <v>43657</v>
      </c>
      <c r="AN55" s="48" t="s">
        <v>77</v>
      </c>
      <c r="AO55" s="589"/>
      <c r="AP55" s="48">
        <v>10.98</v>
      </c>
      <c r="AQ55" s="48">
        <v>0</v>
      </c>
      <c r="AR55" s="48">
        <v>10.98</v>
      </c>
      <c r="AS55" s="48">
        <v>21.96</v>
      </c>
      <c r="AT55" s="48">
        <v>0</v>
      </c>
      <c r="AU55" s="48">
        <v>0</v>
      </c>
      <c r="AV55" s="48">
        <v>0</v>
      </c>
      <c r="AW55" s="48">
        <v>0</v>
      </c>
      <c r="AX55" s="48">
        <v>0</v>
      </c>
      <c r="AY55" s="48">
        <v>0</v>
      </c>
      <c r="AZ55" s="48">
        <v>0</v>
      </c>
      <c r="BA55" s="48">
        <v>0</v>
      </c>
      <c r="BB55" s="48">
        <v>0</v>
      </c>
      <c r="BC55" s="48">
        <v>0</v>
      </c>
      <c r="BD55" s="48">
        <v>0</v>
      </c>
      <c r="BE55" s="48">
        <v>0</v>
      </c>
      <c r="BF55" s="48">
        <v>0</v>
      </c>
      <c r="BG55" s="48">
        <v>0</v>
      </c>
      <c r="BH55" s="611">
        <f t="shared" ref="BH55:BH65" si="48">SUM(AP55:BG55)</f>
        <v>43.92</v>
      </c>
      <c r="BI55" s="606">
        <f t="shared" si="47"/>
        <v>6</v>
      </c>
      <c r="BK55" s="264"/>
      <c r="BL55" s="264"/>
      <c r="BM55" s="264"/>
      <c r="BN55" s="264"/>
      <c r="BO55" s="264"/>
      <c r="BP55" s="264"/>
      <c r="BQ55" s="264"/>
      <c r="BR55" s="264"/>
      <c r="BS55" s="264"/>
      <c r="BT55" s="264"/>
      <c r="BU55" s="264"/>
      <c r="BV55" s="264"/>
      <c r="BW55" s="264"/>
      <c r="BX55" s="264"/>
      <c r="BY55" s="264"/>
      <c r="BZ55" s="264"/>
      <c r="CA55" s="264"/>
    </row>
    <row r="56" spans="1:79" ht="16.5" thickBot="1">
      <c r="A56" s="14" t="s">
        <v>92</v>
      </c>
      <c r="B56" s="82">
        <v>43537</v>
      </c>
      <c r="C56" s="14" t="s">
        <v>74</v>
      </c>
      <c r="D56" s="12"/>
      <c r="E56" s="156">
        <v>1.7333333333333334</v>
      </c>
      <c r="F56" s="156">
        <v>2</v>
      </c>
      <c r="G56" s="156">
        <v>0</v>
      </c>
      <c r="H56" s="156">
        <v>10.666666666666666</v>
      </c>
      <c r="I56" s="156">
        <v>0</v>
      </c>
      <c r="J56" s="156">
        <v>0</v>
      </c>
      <c r="K56" s="156">
        <v>0</v>
      </c>
      <c r="L56" s="156">
        <v>0</v>
      </c>
      <c r="M56" s="156">
        <v>0</v>
      </c>
      <c r="N56" s="156">
        <v>0</v>
      </c>
      <c r="O56" s="156">
        <v>0</v>
      </c>
      <c r="P56" s="156">
        <v>0</v>
      </c>
      <c r="Q56" s="156">
        <v>0</v>
      </c>
      <c r="R56" s="156">
        <v>0</v>
      </c>
      <c r="S56" s="156">
        <v>0</v>
      </c>
      <c r="T56" s="156">
        <v>0</v>
      </c>
      <c r="U56" s="156">
        <v>0</v>
      </c>
      <c r="V56" s="156">
        <v>0</v>
      </c>
      <c r="W56" s="156">
        <v>0</v>
      </c>
      <c r="X56" s="156">
        <v>0</v>
      </c>
      <c r="Y56" s="156">
        <v>0</v>
      </c>
      <c r="Z56" s="156">
        <v>0</v>
      </c>
      <c r="AA56" s="156">
        <v>0</v>
      </c>
      <c r="AB56" s="156">
        <v>0</v>
      </c>
      <c r="AC56" s="156">
        <v>0</v>
      </c>
      <c r="AD56" s="157">
        <f t="shared" si="7"/>
        <v>14.399999999999999</v>
      </c>
      <c r="AE56" s="609">
        <f t="shared" si="8"/>
        <v>53</v>
      </c>
      <c r="AF56" s="16"/>
      <c r="AG56" s="163"/>
      <c r="AH56" s="163"/>
      <c r="AI56" s="163"/>
      <c r="AJ56" s="163"/>
      <c r="AK56" s="17"/>
      <c r="AL56" s="48" t="s">
        <v>86</v>
      </c>
      <c r="AM56" s="605">
        <v>43680</v>
      </c>
      <c r="AN56" s="48" t="s">
        <v>77</v>
      </c>
      <c r="AO56" s="589"/>
      <c r="AP56" s="48">
        <v>0</v>
      </c>
      <c r="AQ56" s="48">
        <v>21.96</v>
      </c>
      <c r="AR56" s="48">
        <v>0</v>
      </c>
      <c r="AS56" s="48">
        <v>10.98</v>
      </c>
      <c r="AT56" s="48">
        <v>0</v>
      </c>
      <c r="AU56" s="48">
        <v>54.900000000000006</v>
      </c>
      <c r="AV56" s="48">
        <v>0</v>
      </c>
      <c r="AW56" s="48">
        <v>0</v>
      </c>
      <c r="AX56" s="48">
        <v>0</v>
      </c>
      <c r="AY56" s="48">
        <v>0</v>
      </c>
      <c r="AZ56" s="48">
        <v>0</v>
      </c>
      <c r="BA56" s="48">
        <v>0</v>
      </c>
      <c r="BB56" s="48">
        <v>0</v>
      </c>
      <c r="BC56" s="48">
        <v>0</v>
      </c>
      <c r="BD56" s="48">
        <v>0</v>
      </c>
      <c r="BE56" s="48">
        <v>0</v>
      </c>
      <c r="BF56" s="48">
        <v>0</v>
      </c>
      <c r="BG56" s="48">
        <v>0</v>
      </c>
      <c r="BH56" s="611">
        <f t="shared" si="48"/>
        <v>87.84</v>
      </c>
      <c r="BI56" s="606">
        <f t="shared" si="47"/>
        <v>7</v>
      </c>
      <c r="BK56" s="264"/>
      <c r="BL56" s="264"/>
      <c r="BM56" s="264"/>
      <c r="BN56" s="264"/>
      <c r="BO56" s="264"/>
      <c r="BP56" s="264"/>
      <c r="BQ56" s="264"/>
      <c r="BR56" s="264"/>
      <c r="BS56" s="264"/>
      <c r="BT56" s="264"/>
      <c r="BU56" s="264"/>
      <c r="BV56" s="264"/>
      <c r="BW56" s="264"/>
      <c r="BX56" s="264"/>
      <c r="BY56" s="264"/>
      <c r="BZ56" s="264"/>
      <c r="CA56" s="264"/>
    </row>
    <row r="57" spans="1:79" ht="16.5" thickBot="1">
      <c r="A57" s="14" t="s">
        <v>92</v>
      </c>
      <c r="B57" s="35">
        <v>43608</v>
      </c>
      <c r="C57" s="14" t="s">
        <v>74</v>
      </c>
      <c r="D57" s="12"/>
      <c r="E57" s="156">
        <v>0</v>
      </c>
      <c r="F57" s="156">
        <v>0.13333333333333333</v>
      </c>
      <c r="G57" s="156">
        <v>0.53333333333333333</v>
      </c>
      <c r="H57" s="156">
        <v>0</v>
      </c>
      <c r="I57" s="156">
        <v>0</v>
      </c>
      <c r="J57" s="156">
        <v>0</v>
      </c>
      <c r="K57" s="156">
        <v>0</v>
      </c>
      <c r="L57" s="156">
        <v>0</v>
      </c>
      <c r="M57" s="156">
        <v>0</v>
      </c>
      <c r="N57" s="156">
        <v>0</v>
      </c>
      <c r="O57" s="156">
        <v>0</v>
      </c>
      <c r="P57" s="156">
        <v>0</v>
      </c>
      <c r="Q57" s="156">
        <v>0</v>
      </c>
      <c r="R57" s="156">
        <v>0</v>
      </c>
      <c r="S57" s="156">
        <v>0</v>
      </c>
      <c r="T57" s="156">
        <v>0</v>
      </c>
      <c r="U57" s="156">
        <v>0</v>
      </c>
      <c r="V57" s="156">
        <v>0</v>
      </c>
      <c r="W57" s="156">
        <v>0</v>
      </c>
      <c r="X57" s="156">
        <v>0</v>
      </c>
      <c r="Y57" s="156">
        <v>0</v>
      </c>
      <c r="Z57" s="156">
        <v>0</v>
      </c>
      <c r="AA57" s="156">
        <v>0</v>
      </c>
      <c r="AB57" s="156">
        <v>0</v>
      </c>
      <c r="AC57" s="156">
        <v>0</v>
      </c>
      <c r="AD57" s="157">
        <f t="shared" si="7"/>
        <v>0.66666666666666663</v>
      </c>
      <c r="AE57" s="609">
        <f t="shared" si="8"/>
        <v>54</v>
      </c>
      <c r="AF57" s="16"/>
      <c r="AG57" s="163"/>
      <c r="AH57" s="163"/>
      <c r="AI57" s="163"/>
      <c r="AJ57" s="163"/>
      <c r="AK57" s="17"/>
      <c r="AL57" s="48" t="s">
        <v>86</v>
      </c>
      <c r="AM57" s="604">
        <v>43767</v>
      </c>
      <c r="AN57" s="48" t="s">
        <v>77</v>
      </c>
      <c r="AO57" s="589"/>
      <c r="AP57" s="48">
        <v>54.900000000000006</v>
      </c>
      <c r="AQ57" s="48">
        <v>0</v>
      </c>
      <c r="AR57" s="48">
        <v>0</v>
      </c>
      <c r="AS57" s="48">
        <v>0</v>
      </c>
      <c r="AT57" s="48">
        <v>0</v>
      </c>
      <c r="AU57" s="48">
        <v>43.92</v>
      </c>
      <c r="AV57" s="48">
        <v>0</v>
      </c>
      <c r="AW57" s="48">
        <v>0</v>
      </c>
      <c r="AX57" s="48">
        <v>0</v>
      </c>
      <c r="AY57" s="48">
        <v>0</v>
      </c>
      <c r="AZ57" s="48">
        <v>0</v>
      </c>
      <c r="BA57" s="48">
        <v>0</v>
      </c>
      <c r="BB57" s="48">
        <v>0</v>
      </c>
      <c r="BC57" s="48">
        <v>0</v>
      </c>
      <c r="BD57" s="48">
        <v>0</v>
      </c>
      <c r="BE57" s="48">
        <v>0</v>
      </c>
      <c r="BF57" s="48">
        <v>0</v>
      </c>
      <c r="BG57" s="48">
        <v>0</v>
      </c>
      <c r="BH57" s="611">
        <f t="shared" si="48"/>
        <v>98.820000000000007</v>
      </c>
      <c r="BI57" s="606">
        <f t="shared" si="47"/>
        <v>8</v>
      </c>
      <c r="BK57" s="264"/>
      <c r="BL57" s="264"/>
      <c r="BM57" s="264"/>
      <c r="BN57" s="264"/>
      <c r="BO57" s="264"/>
      <c r="BP57" s="264"/>
      <c r="BQ57" s="264"/>
      <c r="BR57" s="264"/>
      <c r="BS57" s="264"/>
      <c r="BT57" s="264"/>
      <c r="BU57" s="264"/>
      <c r="BV57" s="264"/>
      <c r="BW57" s="264"/>
      <c r="BX57" s="264"/>
      <c r="BY57" s="264"/>
      <c r="BZ57" s="264"/>
      <c r="CA57" s="264"/>
    </row>
    <row r="58" spans="1:79" ht="16.5" thickBot="1">
      <c r="A58" s="14" t="s">
        <v>92</v>
      </c>
      <c r="B58" s="35">
        <v>43647</v>
      </c>
      <c r="C58" s="14" t="s">
        <v>74</v>
      </c>
      <c r="D58" s="12"/>
      <c r="E58" s="156">
        <v>1.2</v>
      </c>
      <c r="F58" s="156">
        <v>32.533333333333331</v>
      </c>
      <c r="G58" s="156">
        <v>1.4666666666666666</v>
      </c>
      <c r="H58" s="156">
        <v>0</v>
      </c>
      <c r="I58" s="156">
        <v>0.4</v>
      </c>
      <c r="J58" s="156">
        <v>0</v>
      </c>
      <c r="K58" s="156">
        <v>2.2666666666666666</v>
      </c>
      <c r="L58" s="156">
        <v>0</v>
      </c>
      <c r="M58" s="156">
        <v>0</v>
      </c>
      <c r="N58" s="156">
        <v>0</v>
      </c>
      <c r="O58" s="156">
        <v>0</v>
      </c>
      <c r="P58" s="156">
        <v>0.13333333333333333</v>
      </c>
      <c r="Q58" s="156">
        <v>0</v>
      </c>
      <c r="R58" s="156">
        <v>0</v>
      </c>
      <c r="S58" s="156">
        <v>0</v>
      </c>
      <c r="T58" s="156">
        <v>0</v>
      </c>
      <c r="U58" s="156">
        <v>0</v>
      </c>
      <c r="V58" s="156">
        <v>0</v>
      </c>
      <c r="W58" s="156">
        <v>0</v>
      </c>
      <c r="X58" s="156">
        <v>0</v>
      </c>
      <c r="Y58" s="156">
        <v>0</v>
      </c>
      <c r="Z58" s="156">
        <v>0</v>
      </c>
      <c r="AA58" s="156">
        <v>0</v>
      </c>
      <c r="AB58" s="156">
        <v>0</v>
      </c>
      <c r="AC58" s="156">
        <v>0</v>
      </c>
      <c r="AD58" s="157">
        <f t="shared" si="7"/>
        <v>38</v>
      </c>
      <c r="AE58" s="609">
        <f t="shared" si="8"/>
        <v>55</v>
      </c>
      <c r="AF58" s="16"/>
      <c r="AG58" s="163"/>
      <c r="AH58" s="163"/>
      <c r="AI58" s="163"/>
      <c r="AJ58" s="163"/>
      <c r="AK58" s="17"/>
      <c r="AL58" s="48" t="s">
        <v>73</v>
      </c>
      <c r="AM58" s="605">
        <v>43566</v>
      </c>
      <c r="AN58" s="48" t="s">
        <v>77</v>
      </c>
      <c r="AO58" s="589"/>
      <c r="AP58" s="48">
        <v>76.86</v>
      </c>
      <c r="AQ58" s="48">
        <v>483.12</v>
      </c>
      <c r="AR58" s="48">
        <v>0</v>
      </c>
      <c r="AS58" s="48">
        <v>0</v>
      </c>
      <c r="AT58" s="48">
        <v>461.16</v>
      </c>
      <c r="AU58" s="48">
        <v>0</v>
      </c>
      <c r="AV58" s="48">
        <v>0</v>
      </c>
      <c r="AW58" s="48">
        <v>0</v>
      </c>
      <c r="AX58" s="48">
        <v>0</v>
      </c>
      <c r="AY58" s="48">
        <v>0</v>
      </c>
      <c r="AZ58" s="48">
        <v>0</v>
      </c>
      <c r="BA58" s="48">
        <v>54.900000000000006</v>
      </c>
      <c r="BB58" s="48">
        <v>0</v>
      </c>
      <c r="BC58" s="48">
        <v>0</v>
      </c>
      <c r="BD58" s="48">
        <v>0</v>
      </c>
      <c r="BE58" s="48">
        <v>0</v>
      </c>
      <c r="BF58" s="48">
        <v>0</v>
      </c>
      <c r="BG58" s="48">
        <v>0</v>
      </c>
      <c r="BH58" s="611">
        <f t="shared" si="48"/>
        <v>1076.0400000000002</v>
      </c>
      <c r="BI58" s="606">
        <f t="shared" si="47"/>
        <v>9</v>
      </c>
      <c r="BK58" s="264"/>
      <c r="BL58" s="264"/>
      <c r="BM58" s="264"/>
      <c r="BN58" s="264"/>
      <c r="BO58" s="264"/>
      <c r="BP58" s="264"/>
      <c r="BQ58" s="264"/>
      <c r="BR58" s="264"/>
      <c r="BS58" s="264"/>
      <c r="BT58" s="264"/>
      <c r="BU58" s="264"/>
      <c r="BV58" s="264"/>
      <c r="BW58" s="264"/>
      <c r="BX58" s="264"/>
      <c r="BY58" s="264"/>
      <c r="BZ58" s="264"/>
      <c r="CA58" s="264"/>
    </row>
    <row r="59" spans="1:79" ht="16.5" thickBot="1">
      <c r="A59" s="14" t="s">
        <v>92</v>
      </c>
      <c r="B59" s="82">
        <v>43678</v>
      </c>
      <c r="C59" s="14" t="s">
        <v>74</v>
      </c>
      <c r="D59" s="12"/>
      <c r="E59" s="156">
        <v>0.26666666666666666</v>
      </c>
      <c r="F59" s="156">
        <v>16.933333333333334</v>
      </c>
      <c r="G59" s="156">
        <v>2</v>
      </c>
      <c r="H59" s="156">
        <v>0</v>
      </c>
      <c r="I59" s="156">
        <v>0</v>
      </c>
      <c r="J59" s="156">
        <v>0</v>
      </c>
      <c r="K59" s="156">
        <v>1.7333333333333334</v>
      </c>
      <c r="L59" s="156">
        <v>0</v>
      </c>
      <c r="M59" s="156">
        <v>0</v>
      </c>
      <c r="N59" s="156">
        <v>0</v>
      </c>
      <c r="O59" s="156">
        <v>0</v>
      </c>
      <c r="P59" s="156">
        <v>0</v>
      </c>
      <c r="Q59" s="156">
        <v>0</v>
      </c>
      <c r="R59" s="156">
        <v>0</v>
      </c>
      <c r="S59" s="156">
        <v>0</v>
      </c>
      <c r="T59" s="156">
        <v>0</v>
      </c>
      <c r="U59" s="156">
        <v>0</v>
      </c>
      <c r="V59" s="156">
        <v>0</v>
      </c>
      <c r="W59" s="156">
        <v>0</v>
      </c>
      <c r="X59" s="156">
        <v>0</v>
      </c>
      <c r="Y59" s="156">
        <v>0</v>
      </c>
      <c r="Z59" s="156">
        <v>0</v>
      </c>
      <c r="AA59" s="156">
        <v>0</v>
      </c>
      <c r="AB59" s="156">
        <v>0</v>
      </c>
      <c r="AC59" s="156">
        <v>0</v>
      </c>
      <c r="AD59" s="157">
        <f t="shared" si="7"/>
        <v>20.933333333333334</v>
      </c>
      <c r="AE59" s="609">
        <f t="shared" si="8"/>
        <v>56</v>
      </c>
      <c r="AF59" s="16"/>
      <c r="AG59" s="163"/>
      <c r="AH59" s="163"/>
      <c r="AI59" s="163"/>
      <c r="AJ59" s="163"/>
      <c r="AK59" s="17"/>
      <c r="AL59" s="48" t="s">
        <v>73</v>
      </c>
      <c r="AM59" s="604">
        <v>43643</v>
      </c>
      <c r="AN59" s="48" t="s">
        <v>77</v>
      </c>
      <c r="AO59" s="589"/>
      <c r="AP59" s="48">
        <v>131.76</v>
      </c>
      <c r="AQ59" s="48">
        <v>669.78</v>
      </c>
      <c r="AR59" s="48">
        <v>0</v>
      </c>
      <c r="AS59" s="48">
        <v>0</v>
      </c>
      <c r="AT59" s="48">
        <v>0</v>
      </c>
      <c r="AU59" s="48">
        <v>76.86</v>
      </c>
      <c r="AV59" s="48">
        <v>0</v>
      </c>
      <c r="AW59" s="48">
        <v>10.98</v>
      </c>
      <c r="AX59" s="48">
        <v>43.92</v>
      </c>
      <c r="AY59" s="48">
        <v>10.98</v>
      </c>
      <c r="AZ59" s="48">
        <v>0</v>
      </c>
      <c r="BA59" s="48">
        <v>0</v>
      </c>
      <c r="BB59" s="48">
        <v>0</v>
      </c>
      <c r="BC59" s="48">
        <v>0</v>
      </c>
      <c r="BD59" s="48">
        <v>0</v>
      </c>
      <c r="BE59" s="48">
        <v>0</v>
      </c>
      <c r="BF59" s="48">
        <v>0</v>
      </c>
      <c r="BG59" s="48">
        <v>0</v>
      </c>
      <c r="BH59" s="611">
        <f t="shared" si="48"/>
        <v>944.28</v>
      </c>
      <c r="BI59" s="606">
        <f t="shared" si="47"/>
        <v>10</v>
      </c>
      <c r="BK59" s="264"/>
      <c r="BL59" s="264"/>
      <c r="BM59" s="264"/>
      <c r="BN59" s="264"/>
      <c r="BO59" s="264"/>
      <c r="BP59" s="264"/>
      <c r="BQ59" s="264"/>
      <c r="BR59" s="264"/>
      <c r="BS59" s="264"/>
      <c r="BT59" s="264"/>
      <c r="BU59" s="264"/>
      <c r="BV59" s="264"/>
      <c r="BW59" s="264"/>
      <c r="BX59" s="264"/>
      <c r="BY59" s="264"/>
      <c r="BZ59" s="264"/>
      <c r="CA59" s="264"/>
    </row>
    <row r="60" spans="1:79" ht="16.5" thickBot="1">
      <c r="A60" s="14" t="s">
        <v>92</v>
      </c>
      <c r="B60" s="35">
        <v>43728</v>
      </c>
      <c r="C60" s="14" t="s">
        <v>74</v>
      </c>
      <c r="D60" s="12"/>
      <c r="E60" s="156">
        <v>3.4666666666666668</v>
      </c>
      <c r="F60" s="156">
        <v>0.4</v>
      </c>
      <c r="G60" s="156">
        <v>0.26666666666666666</v>
      </c>
      <c r="H60" s="156">
        <v>0</v>
      </c>
      <c r="I60" s="156">
        <v>0.13333333333333333</v>
      </c>
      <c r="J60" s="156">
        <v>0</v>
      </c>
      <c r="K60" s="156">
        <v>0.26666666666666666</v>
      </c>
      <c r="L60" s="156">
        <v>0</v>
      </c>
      <c r="M60" s="156">
        <v>0</v>
      </c>
      <c r="N60" s="156">
        <v>0</v>
      </c>
      <c r="O60" s="156">
        <v>0</v>
      </c>
      <c r="P60" s="156">
        <v>0</v>
      </c>
      <c r="Q60" s="156">
        <v>0</v>
      </c>
      <c r="R60" s="156">
        <v>0</v>
      </c>
      <c r="S60" s="156">
        <v>0</v>
      </c>
      <c r="T60" s="156">
        <v>0</v>
      </c>
      <c r="U60" s="156">
        <v>0</v>
      </c>
      <c r="V60" s="156">
        <v>0</v>
      </c>
      <c r="W60" s="156">
        <v>0</v>
      </c>
      <c r="X60" s="156">
        <v>0</v>
      </c>
      <c r="Y60" s="156">
        <v>0</v>
      </c>
      <c r="Z60" s="156">
        <v>0</v>
      </c>
      <c r="AA60" s="156">
        <v>0</v>
      </c>
      <c r="AB60" s="156">
        <v>0</v>
      </c>
      <c r="AC60" s="156">
        <v>0</v>
      </c>
      <c r="AD60" s="157">
        <f t="shared" si="7"/>
        <v>4.5333333333333341</v>
      </c>
      <c r="AE60" s="609">
        <f t="shared" si="8"/>
        <v>57</v>
      </c>
      <c r="AF60" s="16"/>
      <c r="AG60" s="163"/>
      <c r="AH60" s="163"/>
      <c r="AI60" s="163"/>
      <c r="AJ60" s="163"/>
      <c r="AK60" s="17"/>
      <c r="AL60" s="48" t="s">
        <v>73</v>
      </c>
      <c r="AM60" s="604">
        <v>43679</v>
      </c>
      <c r="AN60" s="48" t="s">
        <v>77</v>
      </c>
      <c r="AO60" s="589"/>
      <c r="AP60" s="48">
        <v>0</v>
      </c>
      <c r="AQ60" s="48">
        <v>120.78</v>
      </c>
      <c r="AR60" s="48">
        <v>0</v>
      </c>
      <c r="AS60" s="48">
        <v>0</v>
      </c>
      <c r="AT60" s="48">
        <v>0</v>
      </c>
      <c r="AU60" s="48">
        <v>0</v>
      </c>
      <c r="AV60" s="48">
        <v>0</v>
      </c>
      <c r="AW60" s="48">
        <v>0</v>
      </c>
      <c r="AX60" s="48">
        <v>0</v>
      </c>
      <c r="AY60" s="48">
        <v>0</v>
      </c>
      <c r="AZ60" s="48">
        <v>0</v>
      </c>
      <c r="BA60" s="48">
        <v>131.76</v>
      </c>
      <c r="BB60" s="48">
        <v>0</v>
      </c>
      <c r="BC60" s="48">
        <v>0</v>
      </c>
      <c r="BD60" s="48">
        <v>0</v>
      </c>
      <c r="BE60" s="48">
        <v>0</v>
      </c>
      <c r="BF60" s="48">
        <v>0</v>
      </c>
      <c r="BG60" s="48">
        <v>0</v>
      </c>
      <c r="BH60" s="611">
        <f t="shared" si="48"/>
        <v>252.54</v>
      </c>
      <c r="BI60" s="606">
        <f t="shared" si="47"/>
        <v>11</v>
      </c>
      <c r="BK60" s="264"/>
      <c r="BL60" s="264"/>
      <c r="BM60" s="264"/>
      <c r="BN60" s="264"/>
      <c r="BO60" s="264"/>
      <c r="BP60" s="264"/>
      <c r="BQ60" s="264"/>
      <c r="BR60" s="264"/>
      <c r="BS60" s="264"/>
      <c r="BT60" s="264"/>
      <c r="BU60" s="264"/>
      <c r="BV60" s="264"/>
      <c r="BW60" s="264"/>
      <c r="BX60" s="264"/>
      <c r="BY60" s="264"/>
      <c r="BZ60" s="264"/>
      <c r="CA60" s="264"/>
    </row>
    <row r="61" spans="1:79" ht="16.5" thickBot="1">
      <c r="A61" s="14" t="s">
        <v>92</v>
      </c>
      <c r="B61" s="35">
        <v>43769</v>
      </c>
      <c r="C61" s="14" t="s">
        <v>74</v>
      </c>
      <c r="D61" s="12"/>
      <c r="E61" s="156">
        <v>4.1333333333333337</v>
      </c>
      <c r="F61" s="156">
        <v>0</v>
      </c>
      <c r="G61" s="156">
        <v>1.6</v>
      </c>
      <c r="H61" s="156">
        <v>0</v>
      </c>
      <c r="I61" s="156">
        <v>0</v>
      </c>
      <c r="J61" s="156">
        <v>0</v>
      </c>
      <c r="K61" s="156">
        <v>0</v>
      </c>
      <c r="L61" s="156">
        <v>0</v>
      </c>
      <c r="M61" s="156">
        <v>0</v>
      </c>
      <c r="N61" s="156">
        <v>0</v>
      </c>
      <c r="O61" s="156">
        <v>0</v>
      </c>
      <c r="P61" s="156">
        <v>0</v>
      </c>
      <c r="Q61" s="156">
        <v>0</v>
      </c>
      <c r="R61" s="156">
        <v>0</v>
      </c>
      <c r="S61" s="156">
        <v>0</v>
      </c>
      <c r="T61" s="156">
        <v>0</v>
      </c>
      <c r="U61" s="156">
        <v>0</v>
      </c>
      <c r="V61" s="156">
        <v>0</v>
      </c>
      <c r="W61" s="156">
        <v>0</v>
      </c>
      <c r="X61" s="156">
        <v>0</v>
      </c>
      <c r="Y61" s="156">
        <v>0</v>
      </c>
      <c r="Z61" s="156">
        <v>0</v>
      </c>
      <c r="AA61" s="156">
        <v>0</v>
      </c>
      <c r="AB61" s="156">
        <v>0</v>
      </c>
      <c r="AC61" s="156">
        <v>0</v>
      </c>
      <c r="AD61" s="157">
        <f t="shared" si="7"/>
        <v>5.7333333333333343</v>
      </c>
      <c r="AE61" s="609">
        <f t="shared" si="8"/>
        <v>58</v>
      </c>
      <c r="AF61" s="16"/>
      <c r="AG61" s="163"/>
      <c r="AH61" s="163"/>
      <c r="AI61" s="163"/>
      <c r="AJ61" s="163"/>
      <c r="AK61" s="17"/>
      <c r="AL61" s="48" t="s">
        <v>73</v>
      </c>
      <c r="AM61" s="604">
        <v>43767</v>
      </c>
      <c r="AN61" s="48" t="s">
        <v>77</v>
      </c>
      <c r="AO61" s="589"/>
      <c r="AP61" s="48">
        <v>109.80000000000001</v>
      </c>
      <c r="AQ61" s="48">
        <v>0</v>
      </c>
      <c r="AR61" s="48">
        <v>0</v>
      </c>
      <c r="AS61" s="48">
        <v>0</v>
      </c>
      <c r="AT61" s="48">
        <v>10.98</v>
      </c>
      <c r="AU61" s="48">
        <v>0</v>
      </c>
      <c r="AV61" s="48">
        <v>0</v>
      </c>
      <c r="AW61" s="48">
        <v>0</v>
      </c>
      <c r="AX61" s="48">
        <v>0</v>
      </c>
      <c r="AY61" s="48">
        <v>10.98</v>
      </c>
      <c r="AZ61" s="48">
        <v>0</v>
      </c>
      <c r="BA61" s="48">
        <v>0</v>
      </c>
      <c r="BB61" s="48">
        <v>0</v>
      </c>
      <c r="BC61" s="48">
        <v>0</v>
      </c>
      <c r="BD61" s="48">
        <v>0</v>
      </c>
      <c r="BE61" s="48">
        <v>0</v>
      </c>
      <c r="BF61" s="48">
        <v>0</v>
      </c>
      <c r="BG61" s="48">
        <v>0</v>
      </c>
      <c r="BH61" s="611">
        <f t="shared" si="48"/>
        <v>131.76000000000002</v>
      </c>
      <c r="BI61" s="606">
        <f t="shared" si="47"/>
        <v>12</v>
      </c>
      <c r="BK61" s="264"/>
      <c r="BL61" s="264"/>
      <c r="BM61" s="264"/>
      <c r="BN61" s="264"/>
      <c r="BO61" s="264"/>
      <c r="BP61" s="264"/>
      <c r="BQ61" s="264"/>
      <c r="BR61" s="264"/>
      <c r="BS61" s="264"/>
      <c r="BT61" s="264"/>
      <c r="BU61" s="264"/>
      <c r="BV61" s="264"/>
      <c r="BW61" s="264"/>
      <c r="BX61" s="264"/>
      <c r="BY61" s="264"/>
      <c r="BZ61" s="264"/>
      <c r="CA61" s="264"/>
    </row>
    <row r="62" spans="1:79" ht="16.5" thickBot="1">
      <c r="A62" s="14" t="s">
        <v>92</v>
      </c>
      <c r="B62" s="35">
        <v>43793</v>
      </c>
      <c r="C62" s="14" t="s">
        <v>74</v>
      </c>
      <c r="D62" s="12"/>
      <c r="E62" s="156">
        <v>3.2</v>
      </c>
      <c r="F62" s="156">
        <v>0</v>
      </c>
      <c r="G62" s="156">
        <v>3.3333333333333335</v>
      </c>
      <c r="H62" s="156">
        <v>0</v>
      </c>
      <c r="I62" s="156">
        <v>0.13333333333333333</v>
      </c>
      <c r="J62" s="156">
        <v>0</v>
      </c>
      <c r="K62" s="156">
        <v>0</v>
      </c>
      <c r="L62" s="156">
        <v>0</v>
      </c>
      <c r="M62" s="156">
        <v>0</v>
      </c>
      <c r="N62" s="156">
        <v>0</v>
      </c>
      <c r="O62" s="156">
        <v>0</v>
      </c>
      <c r="P62" s="156">
        <v>0</v>
      </c>
      <c r="Q62" s="156">
        <v>0</v>
      </c>
      <c r="R62" s="156">
        <v>0</v>
      </c>
      <c r="S62" s="156">
        <v>0</v>
      </c>
      <c r="T62" s="156">
        <v>0</v>
      </c>
      <c r="U62" s="156">
        <v>0</v>
      </c>
      <c r="V62" s="156">
        <v>0</v>
      </c>
      <c r="W62" s="156">
        <v>0</v>
      </c>
      <c r="X62" s="156">
        <v>0</v>
      </c>
      <c r="Y62" s="156">
        <v>0</v>
      </c>
      <c r="Z62" s="156">
        <v>0</v>
      </c>
      <c r="AA62" s="156">
        <v>0</v>
      </c>
      <c r="AB62" s="156">
        <v>0</v>
      </c>
      <c r="AC62" s="156">
        <v>0</v>
      </c>
      <c r="AD62" s="157">
        <f t="shared" si="7"/>
        <v>6.666666666666667</v>
      </c>
      <c r="AE62" s="609">
        <f t="shared" si="8"/>
        <v>59</v>
      </c>
      <c r="AF62" s="16"/>
      <c r="AG62" s="163"/>
      <c r="AH62" s="163"/>
      <c r="AI62" s="163"/>
      <c r="AJ62" s="163"/>
      <c r="AK62" s="17"/>
      <c r="AL62" s="48" t="s">
        <v>96</v>
      </c>
      <c r="AM62" s="604">
        <v>43569</v>
      </c>
      <c r="AN62" s="48" t="s">
        <v>77</v>
      </c>
      <c r="AO62" s="589"/>
      <c r="AP62" s="48">
        <v>0</v>
      </c>
      <c r="AQ62" s="48">
        <v>98.820000000000007</v>
      </c>
      <c r="AR62" s="48">
        <v>0</v>
      </c>
      <c r="AS62" s="48">
        <v>0</v>
      </c>
      <c r="AT62" s="48">
        <v>0</v>
      </c>
      <c r="AU62" s="48">
        <v>0</v>
      </c>
      <c r="AV62" s="48">
        <v>10.98</v>
      </c>
      <c r="AW62" s="48">
        <v>0</v>
      </c>
      <c r="AX62" s="48">
        <v>0</v>
      </c>
      <c r="AY62" s="48">
        <v>0</v>
      </c>
      <c r="AZ62" s="48">
        <v>801.54000000000008</v>
      </c>
      <c r="BA62" s="48">
        <v>0</v>
      </c>
      <c r="BB62" s="48">
        <v>0</v>
      </c>
      <c r="BC62" s="48">
        <v>0</v>
      </c>
      <c r="BD62" s="48">
        <v>0</v>
      </c>
      <c r="BE62" s="48">
        <v>0</v>
      </c>
      <c r="BF62" s="48">
        <v>0</v>
      </c>
      <c r="BG62" s="48">
        <v>0</v>
      </c>
      <c r="BH62" s="611">
        <f t="shared" si="48"/>
        <v>911.34000000000015</v>
      </c>
      <c r="BI62" s="606">
        <f t="shared" si="47"/>
        <v>13</v>
      </c>
      <c r="BK62" s="264"/>
      <c r="BL62" s="264"/>
      <c r="BM62" s="264"/>
      <c r="BN62" s="264"/>
      <c r="BO62" s="264"/>
      <c r="BP62" s="264"/>
      <c r="BQ62" s="264"/>
      <c r="BR62" s="264"/>
      <c r="BS62" s="264"/>
      <c r="BT62" s="264"/>
      <c r="BU62" s="264"/>
      <c r="BV62" s="264"/>
      <c r="BW62" s="264"/>
      <c r="BX62" s="264"/>
      <c r="BY62" s="264"/>
      <c r="BZ62" s="264"/>
      <c r="CA62" s="264"/>
    </row>
    <row r="63" spans="1:79" ht="16.5" thickBot="1">
      <c r="A63" s="14" t="s">
        <v>92</v>
      </c>
      <c r="B63" s="35">
        <v>43811</v>
      </c>
      <c r="C63" s="14" t="s">
        <v>74</v>
      </c>
      <c r="D63" s="12"/>
      <c r="E63" s="156">
        <v>0.4</v>
      </c>
      <c r="F63" s="156">
        <v>0.93333333333333335</v>
      </c>
      <c r="G63" s="156">
        <v>1.0666666666666667</v>
      </c>
      <c r="H63" s="156">
        <v>0.13333333333333333</v>
      </c>
      <c r="I63" s="156">
        <v>0</v>
      </c>
      <c r="J63" s="156">
        <v>0</v>
      </c>
      <c r="K63" s="156">
        <v>0</v>
      </c>
      <c r="L63" s="156">
        <v>0</v>
      </c>
      <c r="M63" s="156">
        <v>0</v>
      </c>
      <c r="N63" s="156">
        <v>0</v>
      </c>
      <c r="O63" s="156">
        <v>0</v>
      </c>
      <c r="P63" s="156">
        <v>0</v>
      </c>
      <c r="Q63" s="156">
        <v>0</v>
      </c>
      <c r="R63" s="156">
        <v>0</v>
      </c>
      <c r="S63" s="156">
        <v>0</v>
      </c>
      <c r="T63" s="156">
        <v>0</v>
      </c>
      <c r="U63" s="156">
        <v>0</v>
      </c>
      <c r="V63" s="156">
        <v>0</v>
      </c>
      <c r="W63" s="156">
        <v>0</v>
      </c>
      <c r="X63" s="156">
        <v>0</v>
      </c>
      <c r="Y63" s="156">
        <v>0</v>
      </c>
      <c r="Z63" s="156">
        <v>0</v>
      </c>
      <c r="AA63" s="156">
        <v>0</v>
      </c>
      <c r="AB63" s="156">
        <v>0</v>
      </c>
      <c r="AC63" s="156">
        <v>0</v>
      </c>
      <c r="AD63" s="157">
        <f t="shared" si="7"/>
        <v>2.5333333333333337</v>
      </c>
      <c r="AE63" s="609">
        <f t="shared" si="8"/>
        <v>60</v>
      </c>
      <c r="AF63" s="16"/>
      <c r="AG63" s="163"/>
      <c r="AH63" s="163"/>
      <c r="AI63" s="163"/>
      <c r="AJ63" s="163"/>
      <c r="AK63" s="17"/>
      <c r="AL63" s="48" t="s">
        <v>96</v>
      </c>
      <c r="AM63" s="604">
        <v>43648</v>
      </c>
      <c r="AN63" s="48" t="s">
        <v>77</v>
      </c>
      <c r="AO63" s="589"/>
      <c r="AP63" s="48">
        <v>1152.9000000000001</v>
      </c>
      <c r="AQ63" s="48">
        <v>0</v>
      </c>
      <c r="AR63" s="48">
        <v>0</v>
      </c>
      <c r="AS63" s="48">
        <v>0</v>
      </c>
      <c r="AT63" s="48">
        <v>0</v>
      </c>
      <c r="AU63" s="48">
        <v>0</v>
      </c>
      <c r="AV63" s="48">
        <v>0</v>
      </c>
      <c r="AW63" s="48">
        <v>0</v>
      </c>
      <c r="AX63" s="48">
        <v>0</v>
      </c>
      <c r="AY63" s="48">
        <v>10.98</v>
      </c>
      <c r="AZ63" s="48">
        <v>0</v>
      </c>
      <c r="BA63" s="48">
        <v>0</v>
      </c>
      <c r="BB63" s="48">
        <v>0</v>
      </c>
      <c r="BC63" s="48">
        <v>0</v>
      </c>
      <c r="BD63" s="48">
        <v>0</v>
      </c>
      <c r="BE63" s="48">
        <v>0</v>
      </c>
      <c r="BF63" s="48">
        <v>0</v>
      </c>
      <c r="BG63" s="48">
        <v>0</v>
      </c>
      <c r="BH63" s="611">
        <f t="shared" si="48"/>
        <v>1163.8800000000001</v>
      </c>
      <c r="BI63" s="606">
        <f t="shared" si="47"/>
        <v>14</v>
      </c>
      <c r="BK63" s="264"/>
      <c r="BL63" s="264"/>
      <c r="BM63" s="264"/>
      <c r="BN63" s="264"/>
      <c r="BO63" s="264"/>
      <c r="BP63" s="264"/>
      <c r="BQ63" s="264"/>
      <c r="BR63" s="264"/>
      <c r="BS63" s="264"/>
      <c r="BT63" s="264"/>
      <c r="BU63" s="264"/>
      <c r="BV63" s="264"/>
      <c r="BW63" s="264"/>
      <c r="BX63" s="264"/>
      <c r="BY63" s="264"/>
      <c r="BZ63" s="264"/>
      <c r="CA63" s="264"/>
    </row>
    <row r="64" spans="1:79" ht="16.5" thickBot="1">
      <c r="A64" s="14" t="s">
        <v>92</v>
      </c>
      <c r="B64" s="82">
        <v>43565</v>
      </c>
      <c r="C64" s="14" t="s">
        <v>133</v>
      </c>
      <c r="D64" s="12"/>
      <c r="E64" s="156">
        <v>0.4</v>
      </c>
      <c r="F64" s="156">
        <v>2</v>
      </c>
      <c r="G64" s="156">
        <v>0.8</v>
      </c>
      <c r="H64" s="156">
        <v>0</v>
      </c>
      <c r="I64" s="156">
        <v>0</v>
      </c>
      <c r="J64" s="156">
        <v>0</v>
      </c>
      <c r="K64" s="156">
        <v>0</v>
      </c>
      <c r="L64" s="156">
        <v>0</v>
      </c>
      <c r="M64" s="156">
        <v>0</v>
      </c>
      <c r="N64" s="156">
        <v>0</v>
      </c>
      <c r="O64" s="156">
        <v>0</v>
      </c>
      <c r="P64" s="156">
        <v>0</v>
      </c>
      <c r="Q64" s="156">
        <v>0</v>
      </c>
      <c r="R64" s="156">
        <v>0</v>
      </c>
      <c r="S64" s="156">
        <v>0</v>
      </c>
      <c r="T64" s="156">
        <v>0</v>
      </c>
      <c r="U64" s="156">
        <v>0</v>
      </c>
      <c r="V64" s="156">
        <v>0</v>
      </c>
      <c r="W64" s="156">
        <v>0</v>
      </c>
      <c r="X64" s="156">
        <v>0</v>
      </c>
      <c r="Y64" s="156">
        <v>0</v>
      </c>
      <c r="Z64" s="156">
        <v>0</v>
      </c>
      <c r="AA64" s="156">
        <v>0</v>
      </c>
      <c r="AB64" s="156">
        <v>0</v>
      </c>
      <c r="AC64" s="156">
        <v>0</v>
      </c>
      <c r="AD64" s="157">
        <f t="shared" si="7"/>
        <v>3.2</v>
      </c>
      <c r="AE64" s="609">
        <f t="shared" si="8"/>
        <v>61</v>
      </c>
      <c r="AF64" s="16"/>
      <c r="AG64" s="163"/>
      <c r="AH64" s="163"/>
      <c r="AI64" s="163"/>
      <c r="AJ64" s="163"/>
      <c r="AK64" s="17"/>
      <c r="AL64" s="48" t="s">
        <v>96</v>
      </c>
      <c r="AM64" s="605">
        <v>43679</v>
      </c>
      <c r="AN64" s="48" t="s">
        <v>77</v>
      </c>
      <c r="AO64" s="589"/>
      <c r="AP64" s="48">
        <v>3392.82</v>
      </c>
      <c r="AQ64" s="48">
        <v>65.88</v>
      </c>
      <c r="AR64" s="48">
        <v>10.98</v>
      </c>
      <c r="AS64" s="48">
        <v>0</v>
      </c>
      <c r="AT64" s="48">
        <v>0</v>
      </c>
      <c r="AU64" s="48">
        <v>0</v>
      </c>
      <c r="AV64" s="48">
        <v>0</v>
      </c>
      <c r="AW64" s="48">
        <v>0</v>
      </c>
      <c r="AX64" s="48">
        <v>0</v>
      </c>
      <c r="AY64" s="48">
        <v>0</v>
      </c>
      <c r="AZ64" s="48">
        <v>0</v>
      </c>
      <c r="BA64" s="48">
        <v>0</v>
      </c>
      <c r="BB64" s="48">
        <v>0</v>
      </c>
      <c r="BC64" s="48">
        <v>0</v>
      </c>
      <c r="BD64" s="48">
        <v>0</v>
      </c>
      <c r="BE64" s="48">
        <v>0</v>
      </c>
      <c r="BF64" s="48">
        <v>0</v>
      </c>
      <c r="BG64" s="48">
        <v>0</v>
      </c>
      <c r="BH64" s="611">
        <f t="shared" si="48"/>
        <v>3469.6800000000003</v>
      </c>
      <c r="BI64" s="606">
        <f t="shared" si="47"/>
        <v>15</v>
      </c>
      <c r="BK64" s="264"/>
      <c r="BL64" s="264"/>
      <c r="BM64" s="264"/>
      <c r="BN64" s="264"/>
      <c r="BO64" s="264"/>
      <c r="BP64" s="264"/>
      <c r="BQ64" s="264"/>
      <c r="BR64" s="264"/>
      <c r="BS64" s="264"/>
      <c r="BT64" s="264"/>
      <c r="BU64" s="264"/>
      <c r="BV64" s="264"/>
      <c r="BW64" s="264"/>
      <c r="BX64" s="264"/>
      <c r="BY64" s="264"/>
      <c r="BZ64" s="264"/>
      <c r="CA64" s="264"/>
    </row>
    <row r="65" spans="1:79" ht="16.5" thickBot="1">
      <c r="A65" s="14" t="s">
        <v>121</v>
      </c>
      <c r="B65" s="82">
        <v>43514</v>
      </c>
      <c r="C65" s="14" t="s">
        <v>74</v>
      </c>
      <c r="D65" s="12"/>
      <c r="E65" s="156">
        <v>0.13333333333333333</v>
      </c>
      <c r="F65" s="156">
        <v>0</v>
      </c>
      <c r="G65" s="156">
        <v>0</v>
      </c>
      <c r="H65" s="156">
        <v>0.13333333333333333</v>
      </c>
      <c r="I65" s="156">
        <v>0</v>
      </c>
      <c r="J65" s="156">
        <v>0</v>
      </c>
      <c r="K65" s="156">
        <v>0</v>
      </c>
      <c r="L65" s="156">
        <v>0</v>
      </c>
      <c r="M65" s="156">
        <v>0</v>
      </c>
      <c r="N65" s="156">
        <v>0</v>
      </c>
      <c r="O65" s="156">
        <v>0</v>
      </c>
      <c r="P65" s="156">
        <v>0</v>
      </c>
      <c r="Q65" s="156">
        <v>0</v>
      </c>
      <c r="R65" s="156">
        <v>0</v>
      </c>
      <c r="S65" s="156">
        <v>0</v>
      </c>
      <c r="T65" s="156">
        <v>0</v>
      </c>
      <c r="U65" s="156">
        <v>0</v>
      </c>
      <c r="V65" s="156">
        <v>0</v>
      </c>
      <c r="W65" s="156">
        <v>0</v>
      </c>
      <c r="X65" s="156">
        <v>0</v>
      </c>
      <c r="Y65" s="156">
        <v>0.13333333333333333</v>
      </c>
      <c r="Z65" s="156">
        <v>0</v>
      </c>
      <c r="AA65" s="156">
        <v>0</v>
      </c>
      <c r="AB65" s="156">
        <v>0</v>
      </c>
      <c r="AC65" s="156">
        <v>0</v>
      </c>
      <c r="AD65" s="157">
        <f t="shared" si="7"/>
        <v>0.4</v>
      </c>
      <c r="AE65" s="609">
        <f t="shared" si="8"/>
        <v>62</v>
      </c>
      <c r="AF65" s="16">
        <v>8</v>
      </c>
      <c r="AG65" s="163"/>
      <c r="AH65" s="163"/>
      <c r="AI65" s="163"/>
      <c r="AJ65" s="163"/>
      <c r="AK65" s="17"/>
      <c r="AL65" s="48" t="s">
        <v>96</v>
      </c>
      <c r="AM65" s="604">
        <v>43759</v>
      </c>
      <c r="AN65" s="48" t="s">
        <v>77</v>
      </c>
      <c r="AO65" s="589"/>
      <c r="AP65" s="48">
        <v>54.900000000000006</v>
      </c>
      <c r="AQ65" s="48">
        <v>0</v>
      </c>
      <c r="AR65" s="48">
        <v>0</v>
      </c>
      <c r="AS65" s="48">
        <v>0</v>
      </c>
      <c r="AT65" s="48">
        <v>0</v>
      </c>
      <c r="AU65" s="48">
        <v>0</v>
      </c>
      <c r="AV65" s="48">
        <v>0</v>
      </c>
      <c r="AW65" s="48">
        <v>0</v>
      </c>
      <c r="AX65" s="48">
        <v>0</v>
      </c>
      <c r="AY65" s="48">
        <v>0</v>
      </c>
      <c r="AZ65" s="48">
        <v>0</v>
      </c>
      <c r="BA65" s="48">
        <v>0</v>
      </c>
      <c r="BB65" s="48">
        <v>0</v>
      </c>
      <c r="BC65" s="48">
        <v>0</v>
      </c>
      <c r="BD65" s="48">
        <v>0</v>
      </c>
      <c r="BE65" s="48">
        <v>0</v>
      </c>
      <c r="BF65" s="48">
        <v>0</v>
      </c>
      <c r="BG65" s="48">
        <v>0</v>
      </c>
      <c r="BH65" s="611">
        <f t="shared" si="48"/>
        <v>54.900000000000006</v>
      </c>
      <c r="BI65" s="606">
        <f t="shared" si="47"/>
        <v>16</v>
      </c>
      <c r="BK65" s="264"/>
      <c r="BL65" s="264"/>
      <c r="BM65" s="264"/>
      <c r="BN65" s="264"/>
      <c r="BO65" s="264"/>
      <c r="BP65" s="264"/>
      <c r="BQ65" s="264"/>
      <c r="BR65" s="264"/>
      <c r="BS65" s="264"/>
      <c r="BT65" s="264"/>
      <c r="BU65" s="264"/>
      <c r="BV65" s="264"/>
      <c r="BW65" s="264"/>
      <c r="BX65" s="264"/>
      <c r="BY65" s="264"/>
      <c r="BZ65" s="264"/>
      <c r="CA65" s="264"/>
    </row>
    <row r="66" spans="1:79" ht="18.75" thickBot="1">
      <c r="A66" s="14" t="s">
        <v>121</v>
      </c>
      <c r="B66" s="82">
        <v>43537</v>
      </c>
      <c r="C66" s="14" t="s">
        <v>74</v>
      </c>
      <c r="D66" s="12"/>
      <c r="E66" s="156">
        <v>1.2</v>
      </c>
      <c r="F66" s="156">
        <v>0</v>
      </c>
      <c r="G66" s="156">
        <v>0</v>
      </c>
      <c r="H66" s="156">
        <v>2.6666666666666665</v>
      </c>
      <c r="I66" s="156">
        <v>0</v>
      </c>
      <c r="J66" s="156">
        <v>0</v>
      </c>
      <c r="K66" s="156">
        <v>0.26666666666666666</v>
      </c>
      <c r="L66" s="156">
        <v>0</v>
      </c>
      <c r="M66" s="156">
        <v>0</v>
      </c>
      <c r="N66" s="156">
        <v>0</v>
      </c>
      <c r="O66" s="156">
        <v>0</v>
      </c>
      <c r="P66" s="156">
        <v>0</v>
      </c>
      <c r="Q66" s="156">
        <v>0</v>
      </c>
      <c r="R66" s="156">
        <v>0</v>
      </c>
      <c r="S66" s="156">
        <v>0</v>
      </c>
      <c r="T66" s="156">
        <v>0</v>
      </c>
      <c r="U66" s="156">
        <v>0</v>
      </c>
      <c r="V66" s="156">
        <v>0</v>
      </c>
      <c r="W66" s="156">
        <v>0</v>
      </c>
      <c r="X66" s="156">
        <v>0</v>
      </c>
      <c r="Y66" s="156">
        <v>0</v>
      </c>
      <c r="Z66" s="156">
        <v>0</v>
      </c>
      <c r="AA66" s="156">
        <v>0</v>
      </c>
      <c r="AB66" s="156">
        <v>0</v>
      </c>
      <c r="AC66" s="156">
        <v>0</v>
      </c>
      <c r="AD66" s="157">
        <f t="shared" si="7"/>
        <v>4.1333333333333329</v>
      </c>
      <c r="AE66" s="609">
        <f t="shared" si="8"/>
        <v>63</v>
      </c>
      <c r="AF66" s="16"/>
      <c r="AG66" s="163"/>
      <c r="AH66" s="163"/>
      <c r="AI66" s="163"/>
      <c r="AJ66" s="163"/>
      <c r="AK66" s="17"/>
      <c r="AM66" s="607" t="s">
        <v>465</v>
      </c>
      <c r="AN66" s="613" t="s">
        <v>484</v>
      </c>
      <c r="AO66" s="1608" t="s">
        <v>453</v>
      </c>
      <c r="AP66" s="272">
        <f>SUM(AP50:AP65)</f>
        <v>6104.8799999999992</v>
      </c>
      <c r="AQ66" s="272">
        <f t="shared" ref="AQ66:BG66" si="49">SUM(AQ50:AQ65)</f>
        <v>2031.2999999999997</v>
      </c>
      <c r="AR66" s="272">
        <f t="shared" si="49"/>
        <v>87.840000000000018</v>
      </c>
      <c r="AS66" s="272">
        <f t="shared" si="49"/>
        <v>4282.2</v>
      </c>
      <c r="AT66" s="272">
        <f t="shared" si="49"/>
        <v>494.1</v>
      </c>
      <c r="AU66" s="272">
        <f t="shared" si="49"/>
        <v>197.64000000000001</v>
      </c>
      <c r="AV66" s="272">
        <f t="shared" si="49"/>
        <v>21.96</v>
      </c>
      <c r="AW66" s="272">
        <f t="shared" si="49"/>
        <v>10.98</v>
      </c>
      <c r="AX66" s="272">
        <f t="shared" si="49"/>
        <v>43.92</v>
      </c>
      <c r="AY66" s="272">
        <f t="shared" si="49"/>
        <v>32.94</v>
      </c>
      <c r="AZ66" s="272">
        <f t="shared" si="49"/>
        <v>1800.7200000000003</v>
      </c>
      <c r="BA66" s="272">
        <f t="shared" si="49"/>
        <v>186.66</v>
      </c>
      <c r="BB66" s="272">
        <f t="shared" si="49"/>
        <v>0</v>
      </c>
      <c r="BC66" s="272">
        <f t="shared" si="49"/>
        <v>32.94</v>
      </c>
      <c r="BD66" s="272">
        <f t="shared" si="49"/>
        <v>0</v>
      </c>
      <c r="BE66" s="272">
        <f t="shared" si="49"/>
        <v>0</v>
      </c>
      <c r="BF66" s="272">
        <f t="shared" si="49"/>
        <v>54.900000000000006</v>
      </c>
      <c r="BG66" s="272">
        <f t="shared" si="49"/>
        <v>0</v>
      </c>
      <c r="BH66" s="919">
        <f>SUM(BH50:BH65)</f>
        <v>15382.980000000001</v>
      </c>
      <c r="BI66" s="495" t="s">
        <v>451</v>
      </c>
      <c r="BJ66" s="920">
        <f>BF70</f>
        <v>14</v>
      </c>
      <c r="BK66" s="497" t="s">
        <v>450</v>
      </c>
      <c r="BL66" s="498"/>
      <c r="BM66" s="499"/>
      <c r="BN66" s="264"/>
      <c r="BO66" s="264"/>
      <c r="BP66" s="264"/>
      <c r="BQ66" s="264"/>
      <c r="BR66" s="264"/>
      <c r="BS66" s="264"/>
      <c r="BT66" s="264"/>
      <c r="BU66" s="264"/>
      <c r="BV66" s="264"/>
      <c r="BW66" s="264"/>
      <c r="BX66" s="264"/>
      <c r="BY66" s="264"/>
      <c r="BZ66" s="264"/>
      <c r="CA66" s="264"/>
    </row>
    <row r="67" spans="1:79" ht="18.75" thickBot="1">
      <c r="A67" s="14" t="s">
        <v>121</v>
      </c>
      <c r="B67" s="82">
        <v>43564</v>
      </c>
      <c r="C67" s="14" t="s">
        <v>74</v>
      </c>
      <c r="D67" s="12"/>
      <c r="E67" s="156">
        <v>1.6</v>
      </c>
      <c r="F67" s="156">
        <v>53.333333333333336</v>
      </c>
      <c r="G67" s="156">
        <v>0.8</v>
      </c>
      <c r="H67" s="156">
        <v>0</v>
      </c>
      <c r="I67" s="156">
        <v>0</v>
      </c>
      <c r="J67" s="156">
        <v>0</v>
      </c>
      <c r="K67" s="156">
        <v>0</v>
      </c>
      <c r="L67" s="156">
        <v>0</v>
      </c>
      <c r="M67" s="156">
        <v>0</v>
      </c>
      <c r="N67" s="156">
        <v>0</v>
      </c>
      <c r="O67" s="156">
        <v>0</v>
      </c>
      <c r="P67" s="156">
        <v>0</v>
      </c>
      <c r="Q67" s="156">
        <v>0</v>
      </c>
      <c r="R67" s="156">
        <v>0</v>
      </c>
      <c r="S67" s="156">
        <v>0</v>
      </c>
      <c r="T67" s="156">
        <v>0</v>
      </c>
      <c r="U67" s="156">
        <v>0</v>
      </c>
      <c r="V67" s="156">
        <v>0</v>
      </c>
      <c r="W67" s="156">
        <v>0</v>
      </c>
      <c r="X67" s="156">
        <v>0</v>
      </c>
      <c r="Y67" s="156">
        <v>0</v>
      </c>
      <c r="Z67" s="156">
        <v>0</v>
      </c>
      <c r="AA67" s="156">
        <v>0</v>
      </c>
      <c r="AB67" s="156">
        <v>0</v>
      </c>
      <c r="AC67" s="156">
        <v>0</v>
      </c>
      <c r="AD67" s="157">
        <f t="shared" si="7"/>
        <v>55.733333333333334</v>
      </c>
      <c r="AE67" s="609">
        <f t="shared" si="8"/>
        <v>64</v>
      </c>
      <c r="AF67" s="16"/>
      <c r="AG67" s="163"/>
      <c r="AH67" s="163"/>
      <c r="AI67" s="163"/>
      <c r="AJ67" s="163"/>
      <c r="AK67" s="17"/>
      <c r="AN67" s="626" t="s">
        <v>454</v>
      </c>
      <c r="AO67" s="450" t="s">
        <v>454</v>
      </c>
      <c r="AP67" s="166">
        <f>AP66/$BH66</f>
        <v>0.39685938615274796</v>
      </c>
      <c r="AQ67" s="166">
        <f t="shared" ref="AQ67" si="50">AQ66/$BH66</f>
        <v>0.13204853675945749</v>
      </c>
      <c r="AR67" s="166">
        <f t="shared" ref="AR67" si="51">AR66/$BH66</f>
        <v>5.7102069950035698E-3</v>
      </c>
      <c r="AS67" s="166">
        <f t="shared" ref="AS67" si="52">AS66/$BH66</f>
        <v>0.27837259100642392</v>
      </c>
      <c r="AT67" s="166">
        <f t="shared" ref="AT67" si="53">AT66/$BH66</f>
        <v>3.2119914346895075E-2</v>
      </c>
      <c r="AU67" s="166">
        <f t="shared" ref="AU67" si="54">AU66/$BH66</f>
        <v>1.284796573875803E-2</v>
      </c>
      <c r="AV67" s="166">
        <f t="shared" ref="AV67" si="55">AV66/$BH66</f>
        <v>1.4275517487508922E-3</v>
      </c>
      <c r="AW67" s="166">
        <f t="shared" ref="AW67:AX67" si="56">AW66/$BH66</f>
        <v>7.1377587437544611E-4</v>
      </c>
      <c r="AX67" s="166">
        <f t="shared" si="56"/>
        <v>2.8551034975017845E-3</v>
      </c>
      <c r="AY67" s="166">
        <f t="shared" ref="AY67" si="57">AY66/$BH66</f>
        <v>2.141327623126338E-3</v>
      </c>
      <c r="AZ67" s="166">
        <f t="shared" ref="AZ67" si="58">AZ66/$BH66</f>
        <v>0.11705924339757316</v>
      </c>
      <c r="BA67" s="166">
        <f t="shared" ref="BA67" si="59">BA66/$BH66</f>
        <v>1.2134189864382583E-2</v>
      </c>
      <c r="BB67" s="166">
        <f t="shared" ref="BB67" si="60">BB66/$BH66</f>
        <v>0</v>
      </c>
      <c r="BC67" s="166">
        <f t="shared" ref="BC67" si="61">BC66/$BH66</f>
        <v>2.141327623126338E-3</v>
      </c>
      <c r="BD67" s="166">
        <f t="shared" ref="BD67" si="62">BD66/$BH66</f>
        <v>0</v>
      </c>
      <c r="BE67" s="166">
        <f t="shared" ref="BE67:BF67" si="63">BE66/$BH66</f>
        <v>0</v>
      </c>
      <c r="BF67" s="166">
        <f t="shared" si="63"/>
        <v>3.5688793718772305E-3</v>
      </c>
      <c r="BG67" s="166">
        <f t="shared" ref="BG67" si="64">BG66/$BH66</f>
        <v>0</v>
      </c>
      <c r="BH67" s="636" t="s">
        <v>455</v>
      </c>
      <c r="BI67" s="546"/>
      <c r="BJ67" s="547"/>
      <c r="BK67" s="264"/>
      <c r="BL67" s="264"/>
      <c r="BM67" s="266"/>
      <c r="BN67" s="266"/>
      <c r="BO67" s="264"/>
      <c r="BP67" s="264"/>
      <c r="BQ67" s="264"/>
      <c r="BR67" s="264"/>
      <c r="BS67" s="264"/>
      <c r="BT67" s="264"/>
      <c r="BU67" s="264"/>
      <c r="BV67" s="264"/>
      <c r="BW67" s="264"/>
      <c r="BX67" s="264"/>
      <c r="BY67" s="264"/>
      <c r="BZ67" s="264"/>
      <c r="CA67" s="264"/>
    </row>
    <row r="68" spans="1:79" ht="16.5" thickBot="1">
      <c r="A68" s="14" t="s">
        <v>121</v>
      </c>
      <c r="B68" s="35">
        <v>43609</v>
      </c>
      <c r="C68" s="14" t="s">
        <v>74</v>
      </c>
      <c r="D68" s="12"/>
      <c r="E68" s="156">
        <v>2.2666666666666666</v>
      </c>
      <c r="F68" s="156">
        <v>0.4</v>
      </c>
      <c r="G68" s="156">
        <v>5.8666666666666663</v>
      </c>
      <c r="H68" s="156">
        <v>0.26666666666666666</v>
      </c>
      <c r="I68" s="156">
        <v>0</v>
      </c>
      <c r="J68" s="156">
        <v>0</v>
      </c>
      <c r="K68" s="156">
        <v>0.53333333333333333</v>
      </c>
      <c r="L68" s="156">
        <v>0</v>
      </c>
      <c r="M68" s="156">
        <v>0</v>
      </c>
      <c r="N68" s="156">
        <v>0</v>
      </c>
      <c r="O68" s="156">
        <v>0</v>
      </c>
      <c r="P68" s="156">
        <v>0</v>
      </c>
      <c r="Q68" s="156">
        <v>0</v>
      </c>
      <c r="R68" s="156">
        <v>0</v>
      </c>
      <c r="S68" s="156">
        <v>0</v>
      </c>
      <c r="T68" s="156">
        <v>0</v>
      </c>
      <c r="U68" s="156">
        <v>0</v>
      </c>
      <c r="V68" s="156">
        <v>0</v>
      </c>
      <c r="W68" s="156">
        <v>0</v>
      </c>
      <c r="X68" s="156">
        <v>0</v>
      </c>
      <c r="Y68" s="156">
        <v>0</v>
      </c>
      <c r="Z68" s="156">
        <v>0</v>
      </c>
      <c r="AA68" s="156">
        <v>0</v>
      </c>
      <c r="AB68" s="156">
        <v>0</v>
      </c>
      <c r="AC68" s="156">
        <v>0</v>
      </c>
      <c r="AD68" s="157">
        <f t="shared" si="7"/>
        <v>9.3333333333333339</v>
      </c>
      <c r="AE68" s="609">
        <f t="shared" si="8"/>
        <v>65</v>
      </c>
      <c r="AF68" s="16"/>
      <c r="AG68" s="163"/>
      <c r="AH68" s="163"/>
      <c r="AI68" s="163"/>
      <c r="AJ68" s="163"/>
      <c r="AK68" s="17"/>
      <c r="AN68" s="626" t="s">
        <v>456</v>
      </c>
      <c r="AO68" s="450" t="s">
        <v>456</v>
      </c>
      <c r="AP68" s="614">
        <f>LN(AP67)</f>
        <v>-0.92417325208642487</v>
      </c>
      <c r="AQ68" s="614">
        <f t="shared" ref="AQ68" si="65">LN(AQ67)</f>
        <v>-2.0245857212586826</v>
      </c>
      <c r="AR68" s="614">
        <f t="shared" ref="AR68" si="66">LN(AR67)</f>
        <v>-5.1655000046571713</v>
      </c>
      <c r="AS68" s="614">
        <f t="shared" ref="AS68" si="67">LN(AS67)</f>
        <v>-1.2787948072133151</v>
      </c>
      <c r="AT68" s="614">
        <f t="shared" ref="AT68" si="68">LN(AT67)</f>
        <v>-3.4382790565666874</v>
      </c>
      <c r="AU68" s="614">
        <f t="shared" ref="AU68" si="69">LN(AU67)</f>
        <v>-4.3545697884408421</v>
      </c>
      <c r="AV68" s="614">
        <f t="shared" ref="AV68" si="70">LN(AV67)</f>
        <v>-6.5517943657770621</v>
      </c>
      <c r="AW68" s="614">
        <f t="shared" ref="AW68:AX68" si="71">LN(AW67)</f>
        <v>-7.2449415463370066</v>
      </c>
      <c r="AX68" s="614">
        <f t="shared" si="71"/>
        <v>-5.8586471852171167</v>
      </c>
      <c r="AY68" s="614">
        <f t="shared" ref="AY68" si="72">LN(AY67)</f>
        <v>-6.1463292576688975</v>
      </c>
      <c r="AZ68" s="614">
        <f t="shared" ref="AZ68" si="73">LN(AZ67)</f>
        <v>-2.1450751185128087</v>
      </c>
      <c r="BA68" s="614">
        <f t="shared" ref="BA68" si="74">LN(BA67)</f>
        <v>-4.4117282022807913</v>
      </c>
      <c r="BB68" s="614"/>
      <c r="BC68" s="614">
        <f t="shared" ref="BC68" si="75">LN(BC67)</f>
        <v>-6.1463292576688975</v>
      </c>
      <c r="BD68" s="614"/>
      <c r="BE68" s="614"/>
      <c r="BF68" s="614">
        <f t="shared" ref="BF68" si="76">LN(BF67)</f>
        <v>-5.635503633902907</v>
      </c>
      <c r="BG68" s="614"/>
      <c r="BH68" s="264"/>
      <c r="BI68" s="264"/>
      <c r="BJ68" s="264"/>
      <c r="BK68" s="264"/>
      <c r="BL68" s="264"/>
      <c r="BM68" s="266"/>
      <c r="BN68" s="266"/>
      <c r="BO68" s="264"/>
      <c r="BP68" s="264"/>
      <c r="BQ68" s="264"/>
      <c r="BR68" s="264"/>
      <c r="BS68" s="264"/>
      <c r="BT68" s="264"/>
      <c r="BU68" s="264"/>
      <c r="BV68" s="264"/>
      <c r="BW68" s="264"/>
      <c r="BX68" s="264"/>
      <c r="BY68" s="264"/>
      <c r="BZ68" s="264"/>
      <c r="CA68" s="264"/>
    </row>
    <row r="69" spans="1:79" ht="16.5" thickBot="1">
      <c r="A69" s="14" t="s">
        <v>121</v>
      </c>
      <c r="B69" s="35">
        <v>43647</v>
      </c>
      <c r="C69" s="14" t="s">
        <v>74</v>
      </c>
      <c r="D69" s="12"/>
      <c r="E69" s="156">
        <v>2.1333333333333333</v>
      </c>
      <c r="F69" s="156">
        <v>14.4</v>
      </c>
      <c r="G69" s="156">
        <v>4.2666666666666666</v>
      </c>
      <c r="H69" s="156">
        <v>0.26666666666666666</v>
      </c>
      <c r="I69" s="156">
        <v>2.1333333333333333</v>
      </c>
      <c r="J69" s="156">
        <v>0</v>
      </c>
      <c r="K69" s="156">
        <v>1.3333333333333333</v>
      </c>
      <c r="L69" s="156">
        <v>0</v>
      </c>
      <c r="M69" s="156">
        <v>0</v>
      </c>
      <c r="N69" s="156">
        <v>0.13333333333333333</v>
      </c>
      <c r="O69" s="156">
        <v>0</v>
      </c>
      <c r="P69" s="156">
        <v>0</v>
      </c>
      <c r="Q69" s="156">
        <v>0</v>
      </c>
      <c r="R69" s="156">
        <v>0</v>
      </c>
      <c r="S69" s="156">
        <v>2.4</v>
      </c>
      <c r="T69" s="156">
        <v>0</v>
      </c>
      <c r="U69" s="156">
        <v>0</v>
      </c>
      <c r="V69" s="156">
        <v>0</v>
      </c>
      <c r="W69" s="156">
        <v>0</v>
      </c>
      <c r="X69" s="156">
        <v>0</v>
      </c>
      <c r="Y69" s="156">
        <v>0</v>
      </c>
      <c r="Z69" s="156">
        <v>0</v>
      </c>
      <c r="AA69" s="156">
        <v>0</v>
      </c>
      <c r="AB69" s="156">
        <v>0</v>
      </c>
      <c r="AC69" s="156">
        <v>0</v>
      </c>
      <c r="AD69" s="157">
        <f t="shared" si="7"/>
        <v>27.066666666666663</v>
      </c>
      <c r="AE69" s="609">
        <f t="shared" si="8"/>
        <v>66</v>
      </c>
      <c r="AF69" s="16"/>
      <c r="AG69" s="163"/>
      <c r="AH69" s="163"/>
      <c r="AI69" s="163"/>
      <c r="AJ69" s="163"/>
      <c r="AK69" s="17"/>
      <c r="AN69" s="626" t="s">
        <v>457</v>
      </c>
      <c r="AO69" s="450"/>
      <c r="AP69" s="614">
        <f>AP67*AP68</f>
        <v>-0.36676682952180739</v>
      </c>
      <c r="AQ69" s="5">
        <f t="shared" ref="AQ69" si="77">AQ67*AQ68</f>
        <v>-0.26734358203629993</v>
      </c>
      <c r="AR69" s="614">
        <f t="shared" ref="AR69" si="78">AR67*AR68</f>
        <v>-2.9496074259284352E-2</v>
      </c>
      <c r="AS69" s="614">
        <f t="shared" ref="AS69" si="79">AS67*AS68</f>
        <v>-0.35598142384953085</v>
      </c>
      <c r="AT69" s="614">
        <f t="shared" ref="AT69" si="80">AT67*AT68</f>
        <v>-0.1104372287976452</v>
      </c>
      <c r="AU69" s="614">
        <f t="shared" ref="AU69" si="81">AU67*AU68</f>
        <v>-5.5947363448918742E-2</v>
      </c>
      <c r="AV69" s="614">
        <f t="shared" ref="AV69" si="82">AV67*AV68</f>
        <v>-9.353025504321287E-3</v>
      </c>
      <c r="AW69" s="614">
        <f t="shared" ref="AW69:AX69" si="83">AW67*AW68</f>
        <v>-5.171264487035694E-3</v>
      </c>
      <c r="AX69" s="614">
        <f t="shared" si="83"/>
        <v>-1.6727044069142376E-2</v>
      </c>
      <c r="AY69" s="614">
        <f t="shared" ref="AY69" si="84">AY67*AY68</f>
        <v>-1.316130462027601E-2</v>
      </c>
      <c r="AZ69" s="614">
        <f t="shared" ref="AZ69" si="85">AZ67*AZ68</f>
        <v>-0.25110087040406898</v>
      </c>
      <c r="BA69" s="614">
        <f t="shared" ref="BA69" si="86">BA67*BA68</f>
        <v>-5.3532747636526372E-2</v>
      </c>
      <c r="BB69" s="614"/>
      <c r="BC69" s="614">
        <f t="shared" ref="BC69" si="87">BC67*BC68</f>
        <v>-1.316130462027601E-2</v>
      </c>
      <c r="BD69" s="614"/>
      <c r="BE69" s="614"/>
      <c r="BF69" s="614">
        <f t="shared" ref="BF69" si="88">BF67*BF68</f>
        <v>-2.0112432669175256E-2</v>
      </c>
      <c r="BG69" s="614"/>
      <c r="BH69" s="616">
        <f>-(SUM(AP69:BG69))</f>
        <v>1.5682924959243083</v>
      </c>
      <c r="BI69" s="617" t="s">
        <v>458</v>
      </c>
      <c r="BJ69" s="503" t="s">
        <v>459</v>
      </c>
      <c r="BK69" s="504"/>
      <c r="BL69" s="505"/>
      <c r="BM69" s="264"/>
      <c r="BN69" s="264"/>
      <c r="BO69" s="264"/>
      <c r="BP69" s="264"/>
      <c r="BQ69" s="264"/>
      <c r="BR69" s="264"/>
      <c r="BS69" s="264"/>
      <c r="BT69" s="264"/>
      <c r="BU69" s="264"/>
      <c r="BV69" s="264"/>
      <c r="BW69" s="264"/>
      <c r="BX69" s="264"/>
      <c r="BY69" s="264"/>
      <c r="BZ69" s="264"/>
      <c r="CA69" s="264"/>
    </row>
    <row r="70" spans="1:79" ht="16.5" thickBot="1">
      <c r="A70" s="14" t="s">
        <v>121</v>
      </c>
      <c r="B70" s="35">
        <v>43678</v>
      </c>
      <c r="C70" s="14" t="s">
        <v>74</v>
      </c>
      <c r="D70" s="12"/>
      <c r="E70" s="156">
        <v>1.6</v>
      </c>
      <c r="F70" s="156">
        <v>7.333333333333333</v>
      </c>
      <c r="G70" s="156">
        <v>13.466666666666667</v>
      </c>
      <c r="H70" s="156">
        <v>0</v>
      </c>
      <c r="I70" s="156">
        <v>0</v>
      </c>
      <c r="J70" s="156">
        <v>0</v>
      </c>
      <c r="K70" s="156">
        <v>0.93333333333333335</v>
      </c>
      <c r="L70" s="156">
        <v>0</v>
      </c>
      <c r="M70" s="156">
        <v>0</v>
      </c>
      <c r="N70" s="156">
        <v>0</v>
      </c>
      <c r="O70" s="156">
        <v>0</v>
      </c>
      <c r="P70" s="156">
        <v>0</v>
      </c>
      <c r="Q70" s="156">
        <v>0</v>
      </c>
      <c r="R70" s="156">
        <v>0.13333333333333333</v>
      </c>
      <c r="S70" s="156">
        <v>0</v>
      </c>
      <c r="T70" s="156">
        <v>0</v>
      </c>
      <c r="U70" s="156">
        <v>0</v>
      </c>
      <c r="V70" s="156">
        <v>0</v>
      </c>
      <c r="W70" s="156">
        <v>0</v>
      </c>
      <c r="X70" s="156">
        <v>0</v>
      </c>
      <c r="Y70" s="156">
        <v>0.13333333333333333</v>
      </c>
      <c r="Z70" s="156">
        <v>0</v>
      </c>
      <c r="AA70" s="156">
        <v>0</v>
      </c>
      <c r="AB70" s="156">
        <v>0</v>
      </c>
      <c r="AC70" s="156">
        <v>0</v>
      </c>
      <c r="AD70" s="157">
        <f t="shared" si="7"/>
        <v>23.599999999999998</v>
      </c>
      <c r="AE70" s="609">
        <f t="shared" si="8"/>
        <v>67</v>
      </c>
      <c r="AF70" s="16"/>
      <c r="AG70" s="163"/>
      <c r="AH70" s="163"/>
      <c r="AI70" s="163"/>
      <c r="AJ70" s="163"/>
      <c r="AK70" s="17"/>
      <c r="AN70" s="626" t="s">
        <v>460</v>
      </c>
      <c r="AO70" s="450"/>
      <c r="AP70" s="1">
        <v>1</v>
      </c>
      <c r="AQ70" s="1">
        <f>AP70+1</f>
        <v>2</v>
      </c>
      <c r="AR70" s="1">
        <f t="shared" ref="AR70:AW70" si="89">AQ70+1</f>
        <v>3</v>
      </c>
      <c r="AS70" s="1">
        <f t="shared" si="89"/>
        <v>4</v>
      </c>
      <c r="AT70" s="1">
        <f t="shared" si="89"/>
        <v>5</v>
      </c>
      <c r="AU70" s="1">
        <f t="shared" si="89"/>
        <v>6</v>
      </c>
      <c r="AV70" s="1">
        <f t="shared" si="89"/>
        <v>7</v>
      </c>
      <c r="AW70" s="1">
        <f t="shared" si="89"/>
        <v>8</v>
      </c>
      <c r="AX70" s="1">
        <f t="shared" ref="AX70:AY70" si="90">AW70+1</f>
        <v>9</v>
      </c>
      <c r="AY70" s="1">
        <f t="shared" si="90"/>
        <v>10</v>
      </c>
      <c r="AZ70" s="1">
        <f t="shared" ref="AZ70:BA70" si="91">AY70+1</f>
        <v>11</v>
      </c>
      <c r="BA70" s="1">
        <f t="shared" si="91"/>
        <v>12</v>
      </c>
      <c r="BB70" s="1"/>
      <c r="BC70" s="1">
        <v>13</v>
      </c>
      <c r="BD70" s="1"/>
      <c r="BE70" s="1"/>
      <c r="BF70" s="969">
        <v>14</v>
      </c>
      <c r="BH70" s="623">
        <f>LN(BJ66)</f>
        <v>2.6390573296152584</v>
      </c>
      <c r="BI70" s="624" t="s">
        <v>461</v>
      </c>
      <c r="BK70" s="510"/>
      <c r="BL70" s="264"/>
      <c r="BM70" s="266"/>
      <c r="BN70" s="266"/>
      <c r="BO70" s="264"/>
      <c r="BP70" s="264"/>
      <c r="BQ70" s="264"/>
      <c r="BR70" s="264"/>
      <c r="BS70" s="264"/>
      <c r="BT70" s="264"/>
      <c r="BU70" s="264"/>
      <c r="BV70" s="264"/>
      <c r="BW70" s="264"/>
      <c r="BX70" s="264"/>
      <c r="BY70" s="264"/>
      <c r="BZ70" s="264"/>
      <c r="CA70" s="264"/>
    </row>
    <row r="71" spans="1:79" ht="16.5" thickBot="1">
      <c r="A71" s="14" t="s">
        <v>121</v>
      </c>
      <c r="B71" s="35">
        <v>43726</v>
      </c>
      <c r="C71" s="14" t="s">
        <v>74</v>
      </c>
      <c r="D71" s="12"/>
      <c r="E71" s="156">
        <v>2.6666666666666665</v>
      </c>
      <c r="F71" s="156">
        <v>0</v>
      </c>
      <c r="G71" s="156">
        <v>0</v>
      </c>
      <c r="H71" s="156">
        <v>0</v>
      </c>
      <c r="I71" s="156">
        <v>0</v>
      </c>
      <c r="J71" s="156">
        <v>0</v>
      </c>
      <c r="K71" s="156">
        <v>0</v>
      </c>
      <c r="L71" s="156">
        <v>0</v>
      </c>
      <c r="M71" s="156">
        <v>0</v>
      </c>
      <c r="N71" s="156">
        <v>0</v>
      </c>
      <c r="O71" s="156">
        <v>0</v>
      </c>
      <c r="P71" s="156">
        <v>0</v>
      </c>
      <c r="Q71" s="156">
        <v>0</v>
      </c>
      <c r="R71" s="156">
        <v>0</v>
      </c>
      <c r="S71" s="156">
        <v>0</v>
      </c>
      <c r="T71" s="156">
        <v>0</v>
      </c>
      <c r="U71" s="156">
        <v>0</v>
      </c>
      <c r="V71" s="156">
        <v>0</v>
      </c>
      <c r="W71" s="156">
        <v>0</v>
      </c>
      <c r="X71" s="156">
        <v>0</v>
      </c>
      <c r="Y71" s="156">
        <v>0</v>
      </c>
      <c r="Z71" s="156">
        <v>0</v>
      </c>
      <c r="AA71" s="156">
        <v>0</v>
      </c>
      <c r="AB71" s="156">
        <v>0</v>
      </c>
      <c r="AC71" s="156">
        <v>0</v>
      </c>
      <c r="AD71" s="157">
        <f t="shared" si="7"/>
        <v>2.6666666666666665</v>
      </c>
      <c r="AE71" s="609">
        <f t="shared" si="8"/>
        <v>68</v>
      </c>
      <c r="AF71" s="16"/>
      <c r="AG71" s="163"/>
      <c r="AH71" s="163"/>
      <c r="AI71" s="163"/>
      <c r="AJ71" s="163"/>
      <c r="AK71" s="17"/>
      <c r="BH71" s="618">
        <f>BH69/BH70</f>
        <v>0.59426238237611373</v>
      </c>
      <c r="BI71" s="619" t="s">
        <v>462</v>
      </c>
      <c r="BJ71" s="513" t="s">
        <v>463</v>
      </c>
      <c r="BK71" s="514"/>
      <c r="BL71" s="264"/>
      <c r="BM71" s="266"/>
      <c r="BN71" s="266"/>
      <c r="BO71" s="264"/>
      <c r="BP71" s="264"/>
      <c r="BQ71" s="264"/>
      <c r="BR71" s="264"/>
      <c r="BS71" s="264"/>
      <c r="BT71" s="264"/>
      <c r="BU71" s="264"/>
      <c r="BV71" s="264"/>
      <c r="BW71" s="264"/>
      <c r="BX71" s="264"/>
      <c r="BY71" s="264"/>
      <c r="BZ71" s="264"/>
      <c r="CA71" s="264"/>
    </row>
    <row r="72" spans="1:79" ht="16.5" thickBot="1">
      <c r="A72" s="14" t="s">
        <v>121</v>
      </c>
      <c r="B72" s="35">
        <v>43759</v>
      </c>
      <c r="C72" s="14" t="s">
        <v>74</v>
      </c>
      <c r="D72" s="12"/>
      <c r="E72" s="156">
        <v>48.4</v>
      </c>
      <c r="F72" s="156">
        <v>0.66666666666666663</v>
      </c>
      <c r="G72" s="156">
        <v>0</v>
      </c>
      <c r="H72" s="156">
        <v>0.53333333333333333</v>
      </c>
      <c r="I72" s="156">
        <v>0.53333333333333333</v>
      </c>
      <c r="J72" s="156">
        <v>0</v>
      </c>
      <c r="K72" s="156">
        <v>0</v>
      </c>
      <c r="L72" s="156">
        <v>0</v>
      </c>
      <c r="M72" s="156">
        <v>0</v>
      </c>
      <c r="N72" s="156">
        <v>0</v>
      </c>
      <c r="O72" s="156">
        <v>0</v>
      </c>
      <c r="P72" s="156">
        <v>0</v>
      </c>
      <c r="Q72" s="156">
        <v>0</v>
      </c>
      <c r="R72" s="156">
        <v>0</v>
      </c>
      <c r="S72" s="156">
        <v>0</v>
      </c>
      <c r="T72" s="156">
        <v>0</v>
      </c>
      <c r="U72" s="156">
        <v>0</v>
      </c>
      <c r="V72" s="156">
        <v>0</v>
      </c>
      <c r="W72" s="156">
        <v>0</v>
      </c>
      <c r="X72" s="156">
        <v>0</v>
      </c>
      <c r="Y72" s="156">
        <v>0</v>
      </c>
      <c r="Z72" s="156">
        <v>0</v>
      </c>
      <c r="AA72" s="156">
        <v>0</v>
      </c>
      <c r="AB72" s="156">
        <v>0</v>
      </c>
      <c r="AC72" s="156">
        <v>0</v>
      </c>
      <c r="AD72" s="157">
        <f t="shared" si="7"/>
        <v>50.133333333333326</v>
      </c>
      <c r="AE72" s="609">
        <f t="shared" si="8"/>
        <v>69</v>
      </c>
      <c r="AF72" s="16"/>
      <c r="AG72" s="163"/>
      <c r="AH72" s="163"/>
      <c r="AI72" s="163"/>
      <c r="AJ72" s="163"/>
      <c r="AK72" s="17"/>
      <c r="AL72" s="607" t="s">
        <v>468</v>
      </c>
      <c r="BH72" s="586"/>
      <c r="BK72" s="264"/>
      <c r="BL72" s="264"/>
      <c r="BM72" s="264"/>
      <c r="BN72" s="264"/>
      <c r="BO72" s="264"/>
      <c r="BP72" s="264"/>
      <c r="BQ72" s="264"/>
      <c r="BR72" s="264"/>
      <c r="BS72" s="264"/>
      <c r="BT72" s="264"/>
      <c r="BU72" s="264"/>
      <c r="BV72" s="264"/>
      <c r="BW72" s="264"/>
      <c r="BX72" s="264"/>
      <c r="BY72" s="264"/>
      <c r="BZ72" s="264"/>
      <c r="CA72" s="264"/>
    </row>
    <row r="73" spans="1:79" ht="16.5" thickBot="1">
      <c r="A73" s="14" t="s">
        <v>121</v>
      </c>
      <c r="B73" s="35">
        <v>43793</v>
      </c>
      <c r="C73" s="14" t="s">
        <v>74</v>
      </c>
      <c r="D73" s="12"/>
      <c r="E73" s="156">
        <v>3.8666666666666667</v>
      </c>
      <c r="F73" s="156">
        <v>2.4</v>
      </c>
      <c r="G73" s="156">
        <v>0</v>
      </c>
      <c r="H73" s="156">
        <v>0</v>
      </c>
      <c r="I73" s="156">
        <v>0</v>
      </c>
      <c r="J73" s="156">
        <v>0</v>
      </c>
      <c r="K73" s="156">
        <v>0</v>
      </c>
      <c r="L73" s="156">
        <v>0</v>
      </c>
      <c r="M73" s="156">
        <v>0</v>
      </c>
      <c r="N73" s="156">
        <v>0</v>
      </c>
      <c r="O73" s="156">
        <v>0</v>
      </c>
      <c r="P73" s="156">
        <v>0</v>
      </c>
      <c r="Q73" s="156">
        <v>0</v>
      </c>
      <c r="R73" s="156">
        <v>0</v>
      </c>
      <c r="S73" s="156">
        <v>0</v>
      </c>
      <c r="T73" s="156">
        <v>0</v>
      </c>
      <c r="U73" s="156">
        <v>0</v>
      </c>
      <c r="V73" s="156">
        <v>0</v>
      </c>
      <c r="W73" s="156">
        <v>0</v>
      </c>
      <c r="X73" s="156">
        <v>0</v>
      </c>
      <c r="Y73" s="156">
        <v>0</v>
      </c>
      <c r="Z73" s="156">
        <v>0</v>
      </c>
      <c r="AA73" s="156">
        <v>0</v>
      </c>
      <c r="AB73" s="156">
        <v>0</v>
      </c>
      <c r="AC73" s="156">
        <v>0</v>
      </c>
      <c r="AD73" s="157">
        <f t="shared" si="7"/>
        <v>6.2666666666666666</v>
      </c>
      <c r="AE73" s="609">
        <f t="shared" si="8"/>
        <v>70</v>
      </c>
      <c r="AF73" s="16"/>
      <c r="AG73" s="163"/>
      <c r="AH73" s="163"/>
      <c r="AI73" s="163"/>
      <c r="AJ73" s="163"/>
      <c r="AK73" s="17"/>
      <c r="AL73" s="48" t="s">
        <v>118</v>
      </c>
      <c r="AM73" s="604">
        <v>43573</v>
      </c>
      <c r="AN73" s="48" t="s">
        <v>77</v>
      </c>
      <c r="AO73" s="589"/>
      <c r="AP73" s="48">
        <v>417.24</v>
      </c>
      <c r="AQ73" s="48">
        <v>76.86</v>
      </c>
      <c r="AR73" s="48">
        <v>0</v>
      </c>
      <c r="AS73" s="48">
        <v>614.88</v>
      </c>
      <c r="AT73" s="48">
        <v>10.98</v>
      </c>
      <c r="AU73" s="48">
        <v>0</v>
      </c>
      <c r="AV73" s="48">
        <v>0</v>
      </c>
      <c r="AW73" s="48">
        <v>0</v>
      </c>
      <c r="AX73" s="48">
        <v>0</v>
      </c>
      <c r="AY73" s="48">
        <v>0</v>
      </c>
      <c r="AZ73" s="48">
        <v>0</v>
      </c>
      <c r="BA73" s="48">
        <v>0</v>
      </c>
      <c r="BB73" s="48">
        <v>0</v>
      </c>
      <c r="BC73" s="48">
        <v>0</v>
      </c>
      <c r="BD73" s="48">
        <v>0</v>
      </c>
      <c r="BE73" s="48">
        <v>0</v>
      </c>
      <c r="BF73" s="48">
        <v>0</v>
      </c>
      <c r="BG73" s="48">
        <v>0</v>
      </c>
      <c r="BH73" s="611">
        <f t="shared" ref="BH73:BH95" si="92">SUM(AP73:BG73)</f>
        <v>1119.96</v>
      </c>
      <c r="BI73" s="606">
        <v>1</v>
      </c>
      <c r="BK73" s="264"/>
      <c r="BL73" s="264"/>
      <c r="BM73" s="264"/>
      <c r="BN73" s="264"/>
      <c r="BO73" s="264"/>
      <c r="BP73" s="264"/>
      <c r="BQ73" s="264"/>
      <c r="BR73" s="264"/>
      <c r="BS73" s="264"/>
      <c r="BT73" s="264"/>
      <c r="BU73" s="264"/>
      <c r="BV73" s="264"/>
      <c r="BW73" s="264"/>
      <c r="BX73" s="264"/>
      <c r="BY73" s="264"/>
      <c r="BZ73" s="264"/>
      <c r="CA73" s="264"/>
    </row>
    <row r="74" spans="1:79" s="13" customFormat="1" ht="16.5" thickBot="1">
      <c r="A74" s="14" t="s">
        <v>121</v>
      </c>
      <c r="B74" s="35">
        <v>43811</v>
      </c>
      <c r="C74" s="14" t="s">
        <v>74</v>
      </c>
      <c r="D74" s="12"/>
      <c r="E74" s="156">
        <v>4</v>
      </c>
      <c r="F74" s="156">
        <v>0.53333333333333333</v>
      </c>
      <c r="G74" s="156">
        <v>0</v>
      </c>
      <c r="H74" s="156">
        <v>0</v>
      </c>
      <c r="I74" s="156">
        <v>0</v>
      </c>
      <c r="J74" s="156">
        <v>0</v>
      </c>
      <c r="K74" s="156">
        <v>0</v>
      </c>
      <c r="L74" s="156">
        <v>0</v>
      </c>
      <c r="M74" s="156">
        <v>0</v>
      </c>
      <c r="N74" s="156">
        <v>0</v>
      </c>
      <c r="O74" s="156">
        <v>0</v>
      </c>
      <c r="P74" s="156">
        <v>0</v>
      </c>
      <c r="Q74" s="156">
        <v>0</v>
      </c>
      <c r="R74" s="156">
        <v>0</v>
      </c>
      <c r="S74" s="156">
        <v>0</v>
      </c>
      <c r="T74" s="156">
        <v>0</v>
      </c>
      <c r="U74" s="156">
        <v>0</v>
      </c>
      <c r="V74" s="156">
        <v>0</v>
      </c>
      <c r="W74" s="156">
        <v>0</v>
      </c>
      <c r="X74" s="156">
        <v>0</v>
      </c>
      <c r="Y74" s="156">
        <v>0</v>
      </c>
      <c r="Z74" s="156">
        <v>0</v>
      </c>
      <c r="AA74" s="156">
        <v>0</v>
      </c>
      <c r="AB74" s="156">
        <v>0</v>
      </c>
      <c r="AC74" s="156">
        <v>0</v>
      </c>
      <c r="AD74" s="157">
        <f t="shared" si="7"/>
        <v>4.5333333333333332</v>
      </c>
      <c r="AE74" s="609">
        <f t="shared" si="8"/>
        <v>71</v>
      </c>
      <c r="AF74" s="16"/>
      <c r="AG74" s="163"/>
      <c r="AH74" s="163"/>
      <c r="AI74" s="163"/>
      <c r="AJ74" s="163"/>
      <c r="AK74" s="17"/>
      <c r="AL74" s="48" t="s">
        <v>118</v>
      </c>
      <c r="AM74" s="604">
        <v>43643</v>
      </c>
      <c r="AN74" s="48" t="s">
        <v>77</v>
      </c>
      <c r="AO74" s="589"/>
      <c r="AP74" s="48">
        <v>142.74</v>
      </c>
      <c r="AQ74" s="48">
        <v>54.900000000000006</v>
      </c>
      <c r="AR74" s="48">
        <v>0</v>
      </c>
      <c r="AS74" s="48">
        <v>10.98</v>
      </c>
      <c r="AT74" s="48">
        <v>241.56</v>
      </c>
      <c r="AU74" s="48">
        <v>10.98</v>
      </c>
      <c r="AV74" s="48">
        <v>0</v>
      </c>
      <c r="AW74" s="48">
        <v>0</v>
      </c>
      <c r="AX74" s="48">
        <v>0</v>
      </c>
      <c r="AY74" s="48">
        <v>0</v>
      </c>
      <c r="AZ74" s="48">
        <v>0</v>
      </c>
      <c r="BA74" s="48">
        <v>0</v>
      </c>
      <c r="BB74" s="48">
        <v>0</v>
      </c>
      <c r="BC74" s="48">
        <v>0</v>
      </c>
      <c r="BD74" s="48">
        <v>0</v>
      </c>
      <c r="BE74" s="48">
        <v>0</v>
      </c>
      <c r="BF74" s="48">
        <v>0</v>
      </c>
      <c r="BG74" s="48">
        <v>43.92</v>
      </c>
      <c r="BH74" s="611">
        <f t="shared" si="92"/>
        <v>505.08000000000004</v>
      </c>
      <c r="BI74" s="606">
        <f t="shared" ref="BI74:BI95" si="93">BI73+1</f>
        <v>2</v>
      </c>
      <c r="BJ74"/>
      <c r="BK74" s="264"/>
      <c r="BL74" s="264"/>
      <c r="BM74" s="264"/>
      <c r="BN74" s="264"/>
      <c r="BO74" s="266"/>
      <c r="BP74" s="266"/>
      <c r="BQ74" s="266"/>
      <c r="BR74" s="266"/>
      <c r="BS74" s="266"/>
      <c r="BT74" s="266"/>
      <c r="BU74" s="266"/>
      <c r="BV74" s="266"/>
      <c r="BW74" s="266"/>
      <c r="BX74" s="266"/>
      <c r="BY74" s="266"/>
      <c r="BZ74" s="266"/>
      <c r="CA74" s="266"/>
    </row>
    <row r="75" spans="1:79" ht="16.5" thickBot="1">
      <c r="A75" s="14" t="s">
        <v>94</v>
      </c>
      <c r="B75" s="82">
        <v>43502</v>
      </c>
      <c r="C75" s="14" t="s">
        <v>74</v>
      </c>
      <c r="D75" s="12"/>
      <c r="E75" s="156">
        <v>0.26666666666666666</v>
      </c>
      <c r="F75" s="156">
        <v>0</v>
      </c>
      <c r="G75" s="156">
        <v>0</v>
      </c>
      <c r="H75" s="156">
        <v>0.8</v>
      </c>
      <c r="I75" s="156">
        <v>0</v>
      </c>
      <c r="J75" s="156">
        <v>0</v>
      </c>
      <c r="K75" s="156">
        <v>0</v>
      </c>
      <c r="L75" s="156">
        <v>0</v>
      </c>
      <c r="M75" s="156">
        <v>0</v>
      </c>
      <c r="N75" s="156">
        <v>0</v>
      </c>
      <c r="O75" s="156">
        <v>0</v>
      </c>
      <c r="P75" s="156">
        <v>0.13333333333333333</v>
      </c>
      <c r="Q75" s="156">
        <v>0</v>
      </c>
      <c r="R75" s="156">
        <v>0</v>
      </c>
      <c r="S75" s="156">
        <v>0</v>
      </c>
      <c r="T75" s="156">
        <v>0</v>
      </c>
      <c r="U75" s="156">
        <v>0</v>
      </c>
      <c r="V75" s="156">
        <v>0</v>
      </c>
      <c r="W75" s="156">
        <v>0</v>
      </c>
      <c r="X75" s="156">
        <v>0</v>
      </c>
      <c r="Y75" s="156">
        <v>0</v>
      </c>
      <c r="Z75" s="156">
        <v>0</v>
      </c>
      <c r="AA75" s="156">
        <v>0</v>
      </c>
      <c r="AB75" s="156">
        <v>0</v>
      </c>
      <c r="AC75" s="156">
        <v>0</v>
      </c>
      <c r="AD75" s="157">
        <f t="shared" si="7"/>
        <v>1.2</v>
      </c>
      <c r="AE75" s="609">
        <f t="shared" si="8"/>
        <v>72</v>
      </c>
      <c r="AF75" s="671">
        <v>9</v>
      </c>
      <c r="AL75" s="48" t="s">
        <v>89</v>
      </c>
      <c r="AM75" s="605">
        <v>43565</v>
      </c>
      <c r="AN75" s="48" t="s">
        <v>77</v>
      </c>
      <c r="AO75" s="589"/>
      <c r="AP75" s="48">
        <v>109.80000000000001</v>
      </c>
      <c r="AQ75" s="48">
        <v>252.54000000000002</v>
      </c>
      <c r="AR75" s="48">
        <v>0</v>
      </c>
      <c r="AS75" s="48">
        <v>0</v>
      </c>
      <c r="AT75" s="48">
        <v>0</v>
      </c>
      <c r="AU75" s="48">
        <v>0</v>
      </c>
      <c r="AV75" s="48">
        <v>0</v>
      </c>
      <c r="AW75" s="48">
        <v>0</v>
      </c>
      <c r="AX75" s="48">
        <v>0</v>
      </c>
      <c r="AY75" s="48">
        <v>0</v>
      </c>
      <c r="AZ75" s="48">
        <v>98.820000000000007</v>
      </c>
      <c r="BA75" s="48">
        <v>0</v>
      </c>
      <c r="BB75" s="48">
        <v>0</v>
      </c>
      <c r="BC75" s="48">
        <v>0</v>
      </c>
      <c r="BD75" s="48">
        <v>0</v>
      </c>
      <c r="BE75" s="48">
        <v>0</v>
      </c>
      <c r="BF75" s="48">
        <v>0</v>
      </c>
      <c r="BG75" s="48">
        <v>0</v>
      </c>
      <c r="BH75" s="611">
        <f t="shared" si="92"/>
        <v>461.16</v>
      </c>
      <c r="BI75" s="606">
        <f t="shared" si="93"/>
        <v>3</v>
      </c>
      <c r="BK75" s="264"/>
      <c r="BL75" s="264"/>
      <c r="BM75" s="264"/>
      <c r="BN75" s="264"/>
      <c r="BO75" s="264"/>
      <c r="BP75" s="264"/>
      <c r="BQ75" s="264"/>
      <c r="BR75" s="264"/>
      <c r="BS75" s="264"/>
      <c r="BT75" s="264"/>
      <c r="BU75" s="264"/>
      <c r="BV75" s="264"/>
      <c r="BW75" s="264"/>
      <c r="BX75" s="264"/>
      <c r="BY75" s="264"/>
      <c r="BZ75" s="264"/>
      <c r="CA75" s="264"/>
    </row>
    <row r="76" spans="1:79" ht="16.5" thickBot="1">
      <c r="A76" s="14" t="s">
        <v>94</v>
      </c>
      <c r="B76" s="82">
        <v>43535</v>
      </c>
      <c r="C76" s="14" t="s">
        <v>74</v>
      </c>
      <c r="D76" s="12"/>
      <c r="E76" s="156">
        <v>2.1333333333333333</v>
      </c>
      <c r="F76" s="156">
        <v>0.4</v>
      </c>
      <c r="G76" s="156">
        <v>6.8</v>
      </c>
      <c r="H76" s="156">
        <v>3.7333333333333334</v>
      </c>
      <c r="I76" s="156">
        <v>0</v>
      </c>
      <c r="J76" s="156">
        <v>0</v>
      </c>
      <c r="K76" s="156">
        <v>0</v>
      </c>
      <c r="L76" s="156">
        <v>0</v>
      </c>
      <c r="M76" s="156">
        <v>0</v>
      </c>
      <c r="N76" s="156">
        <v>0</v>
      </c>
      <c r="O76" s="156">
        <v>0</v>
      </c>
      <c r="P76" s="156">
        <v>0</v>
      </c>
      <c r="Q76" s="156">
        <v>0</v>
      </c>
      <c r="R76" s="156">
        <v>0</v>
      </c>
      <c r="S76" s="156">
        <v>0</v>
      </c>
      <c r="T76" s="156">
        <v>0</v>
      </c>
      <c r="U76" s="156">
        <v>0</v>
      </c>
      <c r="V76" s="156">
        <v>0</v>
      </c>
      <c r="W76" s="156">
        <v>0</v>
      </c>
      <c r="X76" s="156">
        <v>0</v>
      </c>
      <c r="Y76" s="156">
        <v>0</v>
      </c>
      <c r="Z76" s="156">
        <v>0</v>
      </c>
      <c r="AA76" s="156">
        <v>0</v>
      </c>
      <c r="AB76" s="156">
        <v>0</v>
      </c>
      <c r="AC76" s="156">
        <v>0</v>
      </c>
      <c r="AD76" s="157">
        <f t="shared" si="7"/>
        <v>13.066666666666666</v>
      </c>
      <c r="AE76" s="609">
        <f t="shared" si="8"/>
        <v>73</v>
      </c>
      <c r="AF76" s="672"/>
      <c r="AL76" s="48" t="s">
        <v>89</v>
      </c>
      <c r="AM76" s="604">
        <v>43678</v>
      </c>
      <c r="AN76" s="48" t="s">
        <v>77</v>
      </c>
      <c r="AO76" s="589"/>
      <c r="AP76" s="48">
        <v>21.96</v>
      </c>
      <c r="AQ76" s="48">
        <v>32.94</v>
      </c>
      <c r="AR76" s="48">
        <v>0</v>
      </c>
      <c r="AS76" s="48">
        <v>0</v>
      </c>
      <c r="AT76" s="48">
        <v>0</v>
      </c>
      <c r="AU76" s="48">
        <v>21.96</v>
      </c>
      <c r="AV76" s="48">
        <v>0</v>
      </c>
      <c r="AW76" s="48">
        <v>21.96</v>
      </c>
      <c r="AX76" s="48">
        <v>0</v>
      </c>
      <c r="AY76" s="48">
        <v>32.94</v>
      </c>
      <c r="AZ76" s="48">
        <v>0</v>
      </c>
      <c r="BA76" s="48">
        <v>0</v>
      </c>
      <c r="BB76" s="48">
        <v>0</v>
      </c>
      <c r="BC76" s="48">
        <v>0</v>
      </c>
      <c r="BD76" s="48">
        <v>0</v>
      </c>
      <c r="BE76" s="48">
        <v>0</v>
      </c>
      <c r="BF76" s="48">
        <v>0</v>
      </c>
      <c r="BG76" s="48">
        <v>0</v>
      </c>
      <c r="BH76" s="611">
        <f t="shared" si="92"/>
        <v>131.76</v>
      </c>
      <c r="BI76" s="606">
        <f t="shared" si="93"/>
        <v>4</v>
      </c>
      <c r="BK76" s="264"/>
      <c r="BL76" s="264"/>
      <c r="BM76" s="264"/>
      <c r="BN76" s="264"/>
      <c r="BO76" s="264"/>
      <c r="BP76" s="264"/>
      <c r="BQ76" s="264"/>
      <c r="BR76" s="264"/>
      <c r="BS76" s="264"/>
      <c r="BT76" s="264"/>
      <c r="BU76" s="264"/>
      <c r="BV76" s="264"/>
      <c r="BW76" s="264"/>
      <c r="BX76" s="264"/>
      <c r="BY76" s="264"/>
      <c r="BZ76" s="264"/>
      <c r="CA76" s="264"/>
    </row>
    <row r="77" spans="1:79" ht="16.5" thickBot="1">
      <c r="A77" s="14" t="s">
        <v>94</v>
      </c>
      <c r="B77" s="82">
        <v>43569</v>
      </c>
      <c r="C77" s="14" t="s">
        <v>74</v>
      </c>
      <c r="D77" s="12"/>
      <c r="E77" s="156">
        <v>5.4666666666666668</v>
      </c>
      <c r="F77" s="156">
        <v>6.2666666666666666</v>
      </c>
      <c r="G77" s="156">
        <v>1.3333333333333333</v>
      </c>
      <c r="H77" s="156">
        <v>0</v>
      </c>
      <c r="I77" s="156">
        <v>0</v>
      </c>
      <c r="J77" s="156">
        <v>0</v>
      </c>
      <c r="K77" s="156">
        <v>0</v>
      </c>
      <c r="L77" s="156">
        <v>0</v>
      </c>
      <c r="M77" s="156">
        <v>0</v>
      </c>
      <c r="N77" s="156">
        <v>0</v>
      </c>
      <c r="O77" s="156">
        <v>0</v>
      </c>
      <c r="P77" s="156">
        <v>0.13333333333333333</v>
      </c>
      <c r="Q77" s="156">
        <v>0</v>
      </c>
      <c r="R77" s="156">
        <v>0</v>
      </c>
      <c r="S77" s="156">
        <v>0</v>
      </c>
      <c r="T77" s="156">
        <v>0</v>
      </c>
      <c r="U77" s="156">
        <v>0</v>
      </c>
      <c r="V77" s="156">
        <v>0</v>
      </c>
      <c r="W77" s="156">
        <v>0</v>
      </c>
      <c r="X77" s="156">
        <v>0</v>
      </c>
      <c r="Y77" s="156">
        <v>0</v>
      </c>
      <c r="Z77" s="156">
        <v>0</v>
      </c>
      <c r="AA77" s="156">
        <v>0</v>
      </c>
      <c r="AB77" s="156">
        <v>0.13333333333333333</v>
      </c>
      <c r="AC77" s="156">
        <v>0</v>
      </c>
      <c r="AD77" s="157">
        <f t="shared" si="7"/>
        <v>13.333333333333334</v>
      </c>
      <c r="AE77" s="609">
        <f t="shared" si="8"/>
        <v>74</v>
      </c>
      <c r="AF77" s="672"/>
      <c r="AL77" s="48" t="s">
        <v>89</v>
      </c>
      <c r="AM77" s="604">
        <v>43769</v>
      </c>
      <c r="AN77" s="48" t="s">
        <v>77</v>
      </c>
      <c r="AO77" s="589"/>
      <c r="AP77" s="48">
        <v>10.98</v>
      </c>
      <c r="AQ77" s="48">
        <v>0</v>
      </c>
      <c r="AR77" s="48">
        <v>10.98</v>
      </c>
      <c r="AS77" s="48">
        <v>0</v>
      </c>
      <c r="AT77" s="48">
        <v>0</v>
      </c>
      <c r="AU77" s="48">
        <v>0</v>
      </c>
      <c r="AV77" s="48">
        <v>0</v>
      </c>
      <c r="AW77" s="48">
        <v>0</v>
      </c>
      <c r="AX77" s="48">
        <v>0</v>
      </c>
      <c r="AY77" s="48">
        <v>0</v>
      </c>
      <c r="AZ77" s="48">
        <v>0</v>
      </c>
      <c r="BA77" s="48">
        <v>0</v>
      </c>
      <c r="BB77" s="48">
        <v>0</v>
      </c>
      <c r="BC77" s="48">
        <v>0</v>
      </c>
      <c r="BD77" s="48">
        <v>0</v>
      </c>
      <c r="BE77" s="48">
        <v>0</v>
      </c>
      <c r="BF77" s="48">
        <v>0</v>
      </c>
      <c r="BG77" s="48">
        <v>0</v>
      </c>
      <c r="BH77" s="611">
        <f t="shared" si="92"/>
        <v>21.96</v>
      </c>
      <c r="BI77" s="606">
        <f t="shared" si="93"/>
        <v>5</v>
      </c>
      <c r="BK77" s="264"/>
      <c r="BL77" s="264"/>
      <c r="BM77" s="264"/>
      <c r="BN77" s="264"/>
      <c r="BO77" s="264"/>
      <c r="BP77" s="264"/>
      <c r="BQ77" s="264"/>
      <c r="BR77" s="264"/>
      <c r="BS77" s="264"/>
      <c r="BT77" s="264"/>
      <c r="BU77" s="264"/>
      <c r="BV77" s="264"/>
      <c r="BW77" s="264"/>
      <c r="BX77" s="264"/>
      <c r="BY77" s="264"/>
      <c r="BZ77" s="264"/>
      <c r="CA77" s="264"/>
    </row>
    <row r="78" spans="1:79" ht="16.5" thickBot="1">
      <c r="A78" s="14" t="s">
        <v>94</v>
      </c>
      <c r="B78" s="82">
        <v>43608</v>
      </c>
      <c r="C78" s="14" t="s">
        <v>74</v>
      </c>
      <c r="D78" s="12"/>
      <c r="E78" s="156">
        <v>0</v>
      </c>
      <c r="F78" s="156">
        <v>0</v>
      </c>
      <c r="G78" s="156">
        <v>0</v>
      </c>
      <c r="H78" s="156">
        <v>0</v>
      </c>
      <c r="I78" s="156">
        <v>0.13333333333333333</v>
      </c>
      <c r="J78" s="156">
        <v>0</v>
      </c>
      <c r="K78" s="156">
        <v>0</v>
      </c>
      <c r="L78" s="156">
        <v>0</v>
      </c>
      <c r="M78" s="156">
        <v>0</v>
      </c>
      <c r="N78" s="156">
        <v>0</v>
      </c>
      <c r="O78" s="156">
        <v>0</v>
      </c>
      <c r="P78" s="156">
        <v>0</v>
      </c>
      <c r="Q78" s="156">
        <v>0</v>
      </c>
      <c r="R78" s="156">
        <v>0</v>
      </c>
      <c r="S78" s="156">
        <v>0</v>
      </c>
      <c r="T78" s="156">
        <v>0</v>
      </c>
      <c r="U78" s="156">
        <v>0</v>
      </c>
      <c r="V78" s="156">
        <v>0</v>
      </c>
      <c r="W78" s="156">
        <v>0</v>
      </c>
      <c r="X78" s="156">
        <v>0</v>
      </c>
      <c r="Y78" s="156">
        <v>0</v>
      </c>
      <c r="Z78" s="156">
        <v>0</v>
      </c>
      <c r="AA78" s="156">
        <v>0</v>
      </c>
      <c r="AB78" s="156">
        <v>0</v>
      </c>
      <c r="AC78" s="156">
        <v>0</v>
      </c>
      <c r="AD78" s="157">
        <f t="shared" si="7"/>
        <v>0.13333333333333333</v>
      </c>
      <c r="AE78" s="609">
        <f t="shared" si="8"/>
        <v>75</v>
      </c>
      <c r="AF78" s="672"/>
      <c r="AL78" s="48" t="s">
        <v>92</v>
      </c>
      <c r="AM78" s="605">
        <v>43565</v>
      </c>
      <c r="AN78" s="48" t="s">
        <v>77</v>
      </c>
      <c r="AO78" s="589"/>
      <c r="AP78" s="48">
        <v>32.94</v>
      </c>
      <c r="AQ78" s="48">
        <v>109.80000000000001</v>
      </c>
      <c r="AR78" s="48">
        <v>10.98</v>
      </c>
      <c r="AS78" s="48">
        <v>0</v>
      </c>
      <c r="AT78" s="48">
        <v>0</v>
      </c>
      <c r="AU78" s="48">
        <v>0</v>
      </c>
      <c r="AV78" s="48">
        <v>0</v>
      </c>
      <c r="AW78" s="48">
        <v>0</v>
      </c>
      <c r="AX78" s="48">
        <v>0</v>
      </c>
      <c r="AY78" s="48">
        <v>0</v>
      </c>
      <c r="AZ78" s="48">
        <v>702.72</v>
      </c>
      <c r="BA78" s="48">
        <v>10.98</v>
      </c>
      <c r="BB78" s="48">
        <v>0</v>
      </c>
      <c r="BC78" s="48">
        <v>0</v>
      </c>
      <c r="BD78" s="48">
        <v>0</v>
      </c>
      <c r="BE78" s="48">
        <v>0</v>
      </c>
      <c r="BF78" s="48">
        <v>0</v>
      </c>
      <c r="BG78" s="48">
        <v>0</v>
      </c>
      <c r="BH78" s="611">
        <f t="shared" si="92"/>
        <v>867.42000000000007</v>
      </c>
      <c r="BI78" s="606">
        <f t="shared" si="93"/>
        <v>6</v>
      </c>
      <c r="BK78" s="264"/>
      <c r="BL78" s="264"/>
      <c r="BM78" s="264"/>
      <c r="BN78" s="264"/>
      <c r="BO78" s="264"/>
      <c r="BP78" s="264"/>
      <c r="BQ78" s="264"/>
      <c r="BR78" s="264"/>
      <c r="BS78" s="264"/>
      <c r="BT78" s="264"/>
      <c r="BU78" s="264"/>
      <c r="BV78" s="264"/>
      <c r="BW78" s="264"/>
      <c r="BX78" s="264"/>
      <c r="BY78" s="264"/>
      <c r="BZ78" s="264"/>
      <c r="CA78" s="264"/>
    </row>
    <row r="79" spans="1:79" ht="16.5" thickBot="1">
      <c r="A79" s="14" t="s">
        <v>94</v>
      </c>
      <c r="B79" s="35">
        <v>43648</v>
      </c>
      <c r="C79" s="14" t="s">
        <v>74</v>
      </c>
      <c r="D79" s="12"/>
      <c r="E79" s="156">
        <v>2.1333333333333333</v>
      </c>
      <c r="F79" s="156">
        <v>2.6666666666666665</v>
      </c>
      <c r="G79" s="156">
        <v>0.8</v>
      </c>
      <c r="H79" s="156">
        <v>0.13333333333333333</v>
      </c>
      <c r="I79" s="156">
        <v>0</v>
      </c>
      <c r="J79" s="156">
        <v>0</v>
      </c>
      <c r="K79" s="156">
        <v>1.8666666666666667</v>
      </c>
      <c r="L79" s="156">
        <v>0</v>
      </c>
      <c r="M79" s="156">
        <v>0.4</v>
      </c>
      <c r="N79" s="156">
        <v>0.13333333333333333</v>
      </c>
      <c r="O79" s="156">
        <v>0</v>
      </c>
      <c r="P79" s="156">
        <v>0</v>
      </c>
      <c r="Q79" s="156">
        <v>0</v>
      </c>
      <c r="R79" s="156">
        <v>0</v>
      </c>
      <c r="S79" s="156">
        <v>0</v>
      </c>
      <c r="T79" s="156">
        <v>0</v>
      </c>
      <c r="U79" s="156">
        <v>0</v>
      </c>
      <c r="V79" s="156">
        <v>0</v>
      </c>
      <c r="W79" s="156">
        <v>0</v>
      </c>
      <c r="X79" s="156">
        <v>0</v>
      </c>
      <c r="Y79" s="156">
        <v>0</v>
      </c>
      <c r="Z79" s="156">
        <v>0</v>
      </c>
      <c r="AA79" s="156">
        <v>0</v>
      </c>
      <c r="AB79" s="156">
        <v>0</v>
      </c>
      <c r="AC79" s="156">
        <v>0</v>
      </c>
      <c r="AD79" s="157">
        <f t="shared" si="7"/>
        <v>8.1333333333333329</v>
      </c>
      <c r="AE79" s="609">
        <f t="shared" si="8"/>
        <v>76</v>
      </c>
      <c r="AF79" s="672"/>
      <c r="AL79" s="48" t="s">
        <v>92</v>
      </c>
      <c r="AM79" s="604">
        <v>43678</v>
      </c>
      <c r="AN79" s="48" t="s">
        <v>77</v>
      </c>
      <c r="AO79" s="589"/>
      <c r="AP79" s="48">
        <v>373.32</v>
      </c>
      <c r="AQ79" s="48">
        <v>0</v>
      </c>
      <c r="AR79" s="48">
        <v>0</v>
      </c>
      <c r="AS79" s="48">
        <v>0</v>
      </c>
      <c r="AT79" s="48">
        <v>0</v>
      </c>
      <c r="AU79" s="48">
        <v>10.98</v>
      </c>
      <c r="AV79" s="48">
        <v>0</v>
      </c>
      <c r="AW79" s="48">
        <v>0</v>
      </c>
      <c r="AX79" s="48">
        <v>0</v>
      </c>
      <c r="AY79" s="48">
        <v>0</v>
      </c>
      <c r="AZ79" s="48">
        <v>0</v>
      </c>
      <c r="BA79" s="48">
        <v>0</v>
      </c>
      <c r="BB79" s="48">
        <v>0</v>
      </c>
      <c r="BC79" s="48">
        <v>0</v>
      </c>
      <c r="BD79" s="48">
        <v>0</v>
      </c>
      <c r="BE79" s="48">
        <v>0</v>
      </c>
      <c r="BF79" s="48">
        <v>0</v>
      </c>
      <c r="BG79" s="48">
        <v>0</v>
      </c>
      <c r="BH79" s="611">
        <f t="shared" si="92"/>
        <v>384.3</v>
      </c>
      <c r="BI79" s="606">
        <f t="shared" si="93"/>
        <v>7</v>
      </c>
      <c r="BK79" s="264"/>
      <c r="BL79" s="264"/>
      <c r="BM79" s="264"/>
      <c r="BN79" s="264"/>
      <c r="BO79" s="264"/>
      <c r="BP79" s="264"/>
      <c r="BQ79" s="264"/>
      <c r="BR79" s="264"/>
      <c r="BS79" s="264"/>
      <c r="BT79" s="264"/>
      <c r="BU79" s="264"/>
      <c r="BV79" s="264"/>
      <c r="BW79" s="264"/>
      <c r="BX79" s="264"/>
      <c r="BY79" s="264"/>
      <c r="BZ79" s="264"/>
      <c r="CA79" s="264"/>
    </row>
    <row r="80" spans="1:79" ht="16.5" thickBot="1">
      <c r="A80" s="14" t="s">
        <v>94</v>
      </c>
      <c r="B80" s="82">
        <v>43679</v>
      </c>
      <c r="C80" s="14" t="s">
        <v>74</v>
      </c>
      <c r="D80" s="12"/>
      <c r="E80" s="156">
        <v>0</v>
      </c>
      <c r="F80" s="156">
        <v>14</v>
      </c>
      <c r="G80" s="156">
        <v>8.1333333333333329</v>
      </c>
      <c r="H80" s="156">
        <v>0</v>
      </c>
      <c r="I80" s="156">
        <v>0</v>
      </c>
      <c r="J80" s="156">
        <v>0</v>
      </c>
      <c r="K80" s="156">
        <v>0</v>
      </c>
      <c r="L80" s="156">
        <v>0</v>
      </c>
      <c r="M80" s="156">
        <v>0</v>
      </c>
      <c r="N80" s="156">
        <v>0</v>
      </c>
      <c r="O80" s="156">
        <v>0</v>
      </c>
      <c r="P80" s="156">
        <v>0</v>
      </c>
      <c r="Q80" s="156">
        <v>0</v>
      </c>
      <c r="R80" s="156">
        <v>0</v>
      </c>
      <c r="S80" s="156">
        <v>0</v>
      </c>
      <c r="T80" s="156">
        <v>0</v>
      </c>
      <c r="U80" s="156">
        <v>0</v>
      </c>
      <c r="V80" s="156">
        <v>0</v>
      </c>
      <c r="W80" s="156">
        <v>0</v>
      </c>
      <c r="X80" s="156">
        <v>0</v>
      </c>
      <c r="Y80" s="156">
        <v>0</v>
      </c>
      <c r="Z80" s="156">
        <v>0</v>
      </c>
      <c r="AA80" s="156">
        <v>0</v>
      </c>
      <c r="AB80" s="156">
        <v>0</v>
      </c>
      <c r="AC80" s="156">
        <v>0</v>
      </c>
      <c r="AD80" s="157">
        <f t="shared" si="7"/>
        <v>22.133333333333333</v>
      </c>
      <c r="AE80" s="609">
        <f t="shared" si="8"/>
        <v>77</v>
      </c>
      <c r="AF80" s="672"/>
      <c r="AL80" s="48" t="s">
        <v>92</v>
      </c>
      <c r="AM80" s="604">
        <v>43769</v>
      </c>
      <c r="AN80" s="48" t="s">
        <v>77</v>
      </c>
      <c r="AO80" s="589"/>
      <c r="AP80" s="48">
        <v>1196.82</v>
      </c>
      <c r="AQ80" s="48">
        <v>0</v>
      </c>
      <c r="AR80" s="48">
        <v>0</v>
      </c>
      <c r="AS80" s="48">
        <v>0</v>
      </c>
      <c r="AT80" s="48">
        <v>0</v>
      </c>
      <c r="AU80" s="48">
        <v>0</v>
      </c>
      <c r="AV80" s="48">
        <v>0</v>
      </c>
      <c r="AW80" s="48">
        <v>0</v>
      </c>
      <c r="AX80" s="48">
        <v>0</v>
      </c>
      <c r="AY80" s="48">
        <v>0</v>
      </c>
      <c r="AZ80" s="48">
        <v>0</v>
      </c>
      <c r="BA80" s="48">
        <v>0</v>
      </c>
      <c r="BB80" s="48">
        <v>0</v>
      </c>
      <c r="BC80" s="48">
        <v>0</v>
      </c>
      <c r="BD80" s="48">
        <v>0</v>
      </c>
      <c r="BE80" s="48">
        <v>0</v>
      </c>
      <c r="BF80" s="48">
        <v>0</v>
      </c>
      <c r="BG80" s="48">
        <v>0</v>
      </c>
      <c r="BH80" s="611">
        <f t="shared" si="92"/>
        <v>1196.82</v>
      </c>
      <c r="BI80" s="606">
        <f t="shared" si="93"/>
        <v>8</v>
      </c>
      <c r="BK80" s="264"/>
      <c r="BL80" s="264"/>
      <c r="BM80" s="264"/>
      <c r="BN80" s="264"/>
      <c r="BO80" s="264"/>
      <c r="BP80" s="264"/>
      <c r="BQ80" s="264"/>
      <c r="BR80" s="264"/>
      <c r="BS80" s="264"/>
      <c r="BT80" s="264"/>
      <c r="BU80" s="264"/>
      <c r="BV80" s="264"/>
      <c r="BW80" s="264"/>
      <c r="BX80" s="264"/>
      <c r="BY80" s="264"/>
      <c r="BZ80" s="264"/>
      <c r="CA80" s="264"/>
    </row>
    <row r="81" spans="1:79" ht="16.5" thickBot="1">
      <c r="A81" s="14" t="s">
        <v>94</v>
      </c>
      <c r="B81" s="35">
        <v>43731</v>
      </c>
      <c r="C81" s="14" t="s">
        <v>74</v>
      </c>
      <c r="D81" s="12"/>
      <c r="E81" s="156">
        <v>0</v>
      </c>
      <c r="F81" s="156">
        <v>0</v>
      </c>
      <c r="G81" s="156">
        <v>0.13333333333333333</v>
      </c>
      <c r="H81" s="156">
        <v>0</v>
      </c>
      <c r="I81" s="156">
        <v>0</v>
      </c>
      <c r="J81" s="156">
        <v>0</v>
      </c>
      <c r="K81" s="156">
        <v>0</v>
      </c>
      <c r="L81" s="156">
        <v>0</v>
      </c>
      <c r="M81" s="156">
        <v>0</v>
      </c>
      <c r="N81" s="156">
        <v>0</v>
      </c>
      <c r="O81" s="156">
        <v>0</v>
      </c>
      <c r="P81" s="156">
        <v>0</v>
      </c>
      <c r="Q81" s="156">
        <v>0</v>
      </c>
      <c r="R81" s="156">
        <v>0</v>
      </c>
      <c r="S81" s="156">
        <v>0</v>
      </c>
      <c r="T81" s="156">
        <v>0</v>
      </c>
      <c r="U81" s="156">
        <v>0</v>
      </c>
      <c r="V81" s="156">
        <v>0</v>
      </c>
      <c r="W81" s="156">
        <v>0</v>
      </c>
      <c r="X81" s="156">
        <v>0</v>
      </c>
      <c r="Y81" s="156">
        <v>0</v>
      </c>
      <c r="Z81" s="156">
        <v>0</v>
      </c>
      <c r="AA81" s="156">
        <v>0</v>
      </c>
      <c r="AB81" s="156">
        <v>0</v>
      </c>
      <c r="AC81" s="156">
        <v>0</v>
      </c>
      <c r="AD81" s="157">
        <f t="shared" si="7"/>
        <v>0.13333333333333333</v>
      </c>
      <c r="AE81" s="609">
        <f t="shared" si="8"/>
        <v>78</v>
      </c>
      <c r="AF81" s="672"/>
      <c r="AL81" s="48" t="s">
        <v>121</v>
      </c>
      <c r="AM81" s="605">
        <v>43564</v>
      </c>
      <c r="AN81" s="48" t="s">
        <v>77</v>
      </c>
      <c r="AO81" s="589"/>
      <c r="AP81" s="48">
        <v>164.70000000000002</v>
      </c>
      <c r="AQ81" s="48">
        <v>1240.74</v>
      </c>
      <c r="AR81" s="48">
        <v>0</v>
      </c>
      <c r="AS81" s="48">
        <v>340.38</v>
      </c>
      <c r="AT81" s="48">
        <v>43.92</v>
      </c>
      <c r="AU81" s="48">
        <v>0</v>
      </c>
      <c r="AV81" s="48">
        <v>0</v>
      </c>
      <c r="AW81" s="48">
        <v>0</v>
      </c>
      <c r="AX81" s="48">
        <v>0</v>
      </c>
      <c r="AY81" s="48">
        <v>0</v>
      </c>
      <c r="AZ81" s="48">
        <v>0</v>
      </c>
      <c r="BA81" s="48">
        <v>0</v>
      </c>
      <c r="BB81" s="48">
        <v>0</v>
      </c>
      <c r="BC81" s="48">
        <v>0</v>
      </c>
      <c r="BD81" s="48">
        <v>0</v>
      </c>
      <c r="BE81" s="48">
        <v>0</v>
      </c>
      <c r="BF81" s="48">
        <v>0</v>
      </c>
      <c r="BG81" s="48">
        <v>0</v>
      </c>
      <c r="BH81" s="611">
        <f t="shared" si="92"/>
        <v>1789.7400000000002</v>
      </c>
      <c r="BI81" s="606">
        <f t="shared" si="93"/>
        <v>9</v>
      </c>
      <c r="BK81" s="264"/>
      <c r="BL81" s="264"/>
      <c r="BM81" s="264"/>
      <c r="BN81" s="264"/>
      <c r="BO81" s="264"/>
      <c r="BP81" s="264"/>
      <c r="BQ81" s="264"/>
      <c r="BR81" s="264"/>
      <c r="BS81" s="264"/>
      <c r="BT81" s="264"/>
      <c r="BU81" s="264"/>
      <c r="BV81" s="264"/>
      <c r="BW81" s="264"/>
      <c r="BX81" s="264"/>
      <c r="BY81" s="264"/>
      <c r="BZ81" s="264"/>
      <c r="CA81" s="264"/>
    </row>
    <row r="82" spans="1:79" ht="16.5" thickBot="1">
      <c r="A82" s="14" t="s">
        <v>94</v>
      </c>
      <c r="B82" s="35">
        <v>43759</v>
      </c>
      <c r="C82" s="14" t="s">
        <v>74</v>
      </c>
      <c r="D82" s="12"/>
      <c r="E82" s="156">
        <v>0.13333333333333333</v>
      </c>
      <c r="F82" s="156">
        <v>0.93333333333333335</v>
      </c>
      <c r="G82" s="156">
        <v>0.93333333333333335</v>
      </c>
      <c r="H82" s="156">
        <v>0</v>
      </c>
      <c r="I82" s="156">
        <v>0.4</v>
      </c>
      <c r="J82" s="156">
        <v>0</v>
      </c>
      <c r="K82" s="156">
        <v>0</v>
      </c>
      <c r="L82" s="156">
        <v>0</v>
      </c>
      <c r="M82" s="156">
        <v>0</v>
      </c>
      <c r="N82" s="156">
        <v>0</v>
      </c>
      <c r="O82" s="156">
        <v>0</v>
      </c>
      <c r="P82" s="156">
        <v>0</v>
      </c>
      <c r="Q82" s="156">
        <v>0</v>
      </c>
      <c r="R82" s="156">
        <v>0</v>
      </c>
      <c r="S82" s="156">
        <v>0</v>
      </c>
      <c r="T82" s="156">
        <v>0</v>
      </c>
      <c r="U82" s="156">
        <v>0</v>
      </c>
      <c r="V82" s="156">
        <v>0</v>
      </c>
      <c r="W82" s="156">
        <v>0</v>
      </c>
      <c r="X82" s="156">
        <v>0</v>
      </c>
      <c r="Y82" s="156">
        <v>0</v>
      </c>
      <c r="Z82" s="156">
        <v>0</v>
      </c>
      <c r="AA82" s="156">
        <v>0</v>
      </c>
      <c r="AB82" s="156">
        <v>0</v>
      </c>
      <c r="AC82" s="156">
        <v>0</v>
      </c>
      <c r="AD82" s="157">
        <f t="shared" si="7"/>
        <v>2.4</v>
      </c>
      <c r="AE82" s="609">
        <f t="shared" si="8"/>
        <v>79</v>
      </c>
      <c r="AF82" s="672"/>
      <c r="AL82" s="48" t="s">
        <v>121</v>
      </c>
      <c r="AM82" s="605">
        <v>43647</v>
      </c>
      <c r="AN82" s="48" t="s">
        <v>77</v>
      </c>
      <c r="AO82" s="589"/>
      <c r="AP82" s="48">
        <v>0</v>
      </c>
      <c r="AQ82" s="48">
        <v>0</v>
      </c>
      <c r="AR82" s="48">
        <v>21.96</v>
      </c>
      <c r="AS82" s="48">
        <v>0</v>
      </c>
      <c r="AT82" s="48">
        <v>10.98</v>
      </c>
      <c r="AU82" s="48">
        <v>0</v>
      </c>
      <c r="AV82" s="48">
        <v>0</v>
      </c>
      <c r="AW82" s="48">
        <v>0</v>
      </c>
      <c r="AX82" s="48">
        <v>0</v>
      </c>
      <c r="AY82" s="48">
        <v>0</v>
      </c>
      <c r="AZ82" s="48">
        <v>0</v>
      </c>
      <c r="BA82" s="48">
        <v>0</v>
      </c>
      <c r="BB82" s="48">
        <v>0</v>
      </c>
      <c r="BC82" s="48">
        <v>0</v>
      </c>
      <c r="BD82" s="48">
        <v>0</v>
      </c>
      <c r="BE82" s="48">
        <v>0</v>
      </c>
      <c r="BF82" s="48">
        <v>0</v>
      </c>
      <c r="BG82" s="48">
        <v>0</v>
      </c>
      <c r="BH82" s="611">
        <f t="shared" si="92"/>
        <v>32.94</v>
      </c>
      <c r="BI82" s="606">
        <f t="shared" si="93"/>
        <v>10</v>
      </c>
      <c r="BK82" s="264"/>
      <c r="BL82" s="264"/>
      <c r="BM82" s="264"/>
      <c r="BN82" s="264"/>
      <c r="BO82" s="264"/>
      <c r="BP82" s="264"/>
      <c r="BQ82" s="264"/>
      <c r="BR82" s="264"/>
      <c r="BS82" s="264"/>
      <c r="BT82" s="264"/>
      <c r="BU82" s="264"/>
      <c r="BV82" s="264"/>
      <c r="BW82" s="264"/>
      <c r="BX82" s="264"/>
      <c r="BY82" s="264"/>
      <c r="BZ82" s="264"/>
      <c r="CA82" s="264"/>
    </row>
    <row r="83" spans="1:79" ht="16.5" thickBot="1">
      <c r="A83" s="14" t="s">
        <v>94</v>
      </c>
      <c r="B83" s="35">
        <v>43787</v>
      </c>
      <c r="C83" s="14" t="s">
        <v>74</v>
      </c>
      <c r="D83" s="12"/>
      <c r="E83" s="156">
        <v>0.13333333333333333</v>
      </c>
      <c r="F83" s="156">
        <v>0</v>
      </c>
      <c r="G83" s="156">
        <v>0.26666666666666666</v>
      </c>
      <c r="H83" s="156">
        <v>0</v>
      </c>
      <c r="I83" s="156">
        <v>0</v>
      </c>
      <c r="J83" s="156">
        <v>0</v>
      </c>
      <c r="K83" s="156">
        <v>0</v>
      </c>
      <c r="L83" s="156">
        <v>0</v>
      </c>
      <c r="M83" s="156">
        <v>0</v>
      </c>
      <c r="N83" s="156">
        <v>0</v>
      </c>
      <c r="O83" s="156">
        <v>0</v>
      </c>
      <c r="P83" s="156">
        <v>0</v>
      </c>
      <c r="Q83" s="156">
        <v>0</v>
      </c>
      <c r="R83" s="156">
        <v>0.13333333333333333</v>
      </c>
      <c r="S83" s="156">
        <v>0</v>
      </c>
      <c r="T83" s="156">
        <v>0</v>
      </c>
      <c r="U83" s="156">
        <v>0</v>
      </c>
      <c r="V83" s="156">
        <v>0</v>
      </c>
      <c r="W83" s="156">
        <v>0</v>
      </c>
      <c r="X83" s="156">
        <v>0</v>
      </c>
      <c r="Y83" s="156">
        <v>0</v>
      </c>
      <c r="Z83" s="156">
        <v>0</v>
      </c>
      <c r="AA83" s="156">
        <v>0</v>
      </c>
      <c r="AB83" s="156">
        <v>0</v>
      </c>
      <c r="AC83" s="156">
        <v>0</v>
      </c>
      <c r="AD83" s="157">
        <f t="shared" si="7"/>
        <v>0.53333333333333333</v>
      </c>
      <c r="AE83" s="609">
        <f t="shared" si="8"/>
        <v>80</v>
      </c>
      <c r="AF83" s="672"/>
      <c r="AL83" s="48" t="s">
        <v>121</v>
      </c>
      <c r="AM83" s="604">
        <v>43678</v>
      </c>
      <c r="AN83" s="48" t="s">
        <v>77</v>
      </c>
      <c r="AO83" s="589"/>
      <c r="AP83" s="48">
        <v>76.86</v>
      </c>
      <c r="AQ83" s="48">
        <v>0</v>
      </c>
      <c r="AR83" s="48">
        <v>0</v>
      </c>
      <c r="AS83" s="48">
        <v>0</v>
      </c>
      <c r="AT83" s="48">
        <v>0</v>
      </c>
      <c r="AU83" s="48">
        <v>0</v>
      </c>
      <c r="AV83" s="48">
        <v>0</v>
      </c>
      <c r="AW83" s="48">
        <v>263.52</v>
      </c>
      <c r="AX83" s="48">
        <v>0</v>
      </c>
      <c r="AY83" s="48">
        <v>0</v>
      </c>
      <c r="AZ83" s="48">
        <v>76.86</v>
      </c>
      <c r="BA83" s="48">
        <v>0</v>
      </c>
      <c r="BB83" s="48">
        <v>0</v>
      </c>
      <c r="BC83" s="48">
        <v>0</v>
      </c>
      <c r="BD83" s="48">
        <v>10.98</v>
      </c>
      <c r="BE83" s="48">
        <v>32.94</v>
      </c>
      <c r="BF83" s="48">
        <v>0</v>
      </c>
      <c r="BG83" s="48">
        <v>0</v>
      </c>
      <c r="BH83" s="611">
        <f t="shared" si="92"/>
        <v>461.16</v>
      </c>
      <c r="BI83" s="606">
        <f t="shared" si="93"/>
        <v>11</v>
      </c>
      <c r="BK83" s="264"/>
      <c r="BL83" s="264"/>
      <c r="BM83" s="264"/>
      <c r="BN83" s="264"/>
      <c r="BO83" s="264"/>
      <c r="BP83" s="264"/>
      <c r="BQ83" s="264"/>
      <c r="BR83" s="264"/>
      <c r="BS83" s="264"/>
      <c r="BT83" s="264"/>
      <c r="BU83" s="264"/>
      <c r="BV83" s="264"/>
      <c r="BW83" s="264"/>
      <c r="BX83" s="264"/>
      <c r="BY83" s="264"/>
      <c r="BZ83" s="264"/>
      <c r="CA83" s="264"/>
    </row>
    <row r="84" spans="1:79" ht="16.5" thickBot="1">
      <c r="A84" s="14" t="s">
        <v>94</v>
      </c>
      <c r="B84" s="35">
        <v>43810</v>
      </c>
      <c r="C84" s="14" t="s">
        <v>74</v>
      </c>
      <c r="D84" s="12"/>
      <c r="E84" s="156">
        <v>0</v>
      </c>
      <c r="F84" s="156">
        <v>0</v>
      </c>
      <c r="G84" s="156">
        <v>0</v>
      </c>
      <c r="H84" s="156">
        <v>0.26666666666666666</v>
      </c>
      <c r="I84" s="156">
        <v>0.13333333333333333</v>
      </c>
      <c r="J84" s="156">
        <v>0</v>
      </c>
      <c r="K84" s="156">
        <v>0.13333333333333333</v>
      </c>
      <c r="L84" s="156">
        <v>0</v>
      </c>
      <c r="M84" s="156">
        <v>0</v>
      </c>
      <c r="N84" s="156">
        <v>0</v>
      </c>
      <c r="O84" s="156">
        <v>0</v>
      </c>
      <c r="P84" s="156">
        <v>0</v>
      </c>
      <c r="Q84" s="156">
        <v>0</v>
      </c>
      <c r="R84" s="156">
        <v>0</v>
      </c>
      <c r="S84" s="156">
        <v>0</v>
      </c>
      <c r="T84" s="156">
        <v>0</v>
      </c>
      <c r="U84" s="156">
        <v>0</v>
      </c>
      <c r="V84" s="156">
        <v>0</v>
      </c>
      <c r="W84" s="156">
        <v>0</v>
      </c>
      <c r="X84" s="156">
        <v>0</v>
      </c>
      <c r="Y84" s="156">
        <v>0</v>
      </c>
      <c r="Z84" s="156">
        <v>0</v>
      </c>
      <c r="AA84" s="156">
        <v>0</v>
      </c>
      <c r="AB84" s="156">
        <v>0</v>
      </c>
      <c r="AC84" s="156">
        <v>0</v>
      </c>
      <c r="AD84" s="157">
        <f t="shared" si="7"/>
        <v>0.53333333333333333</v>
      </c>
      <c r="AE84" s="609">
        <f t="shared" si="8"/>
        <v>81</v>
      </c>
      <c r="AF84" s="672"/>
      <c r="AL84" s="48" t="s">
        <v>121</v>
      </c>
      <c r="AM84" s="604">
        <v>43759</v>
      </c>
      <c r="AN84" s="48" t="s">
        <v>77</v>
      </c>
      <c r="AO84" s="589"/>
      <c r="AP84" s="48">
        <v>32.94</v>
      </c>
      <c r="AQ84" s="48">
        <v>0</v>
      </c>
      <c r="AR84" s="48">
        <v>0</v>
      </c>
      <c r="AS84" s="48">
        <v>0</v>
      </c>
      <c r="AT84" s="48">
        <v>0</v>
      </c>
      <c r="AU84" s="48">
        <v>32.94</v>
      </c>
      <c r="AV84" s="48">
        <v>0</v>
      </c>
      <c r="AW84" s="48">
        <v>0</v>
      </c>
      <c r="AX84" s="48">
        <v>0</v>
      </c>
      <c r="AY84" s="48">
        <v>0</v>
      </c>
      <c r="AZ84" s="48">
        <v>0</v>
      </c>
      <c r="BA84" s="48">
        <v>0</v>
      </c>
      <c r="BB84" s="48">
        <v>0</v>
      </c>
      <c r="BC84" s="48">
        <v>0</v>
      </c>
      <c r="BD84" s="48">
        <v>0</v>
      </c>
      <c r="BE84" s="48">
        <v>0</v>
      </c>
      <c r="BF84" s="48">
        <v>0</v>
      </c>
      <c r="BG84" s="48">
        <v>0</v>
      </c>
      <c r="BH84" s="611">
        <f t="shared" si="92"/>
        <v>65.88</v>
      </c>
      <c r="BI84" s="606">
        <f t="shared" si="93"/>
        <v>12</v>
      </c>
      <c r="BK84" s="264"/>
      <c r="BL84" s="264"/>
      <c r="BM84" s="264"/>
      <c r="BN84" s="264"/>
      <c r="BO84" s="264"/>
      <c r="BP84" s="264"/>
      <c r="BQ84" s="264"/>
      <c r="BR84" s="264"/>
      <c r="BS84" s="264"/>
      <c r="BT84" s="264"/>
      <c r="BU84" s="264"/>
      <c r="BV84" s="264"/>
      <c r="BW84" s="264"/>
      <c r="BX84" s="264"/>
      <c r="BY84" s="264"/>
      <c r="BZ84" s="264"/>
      <c r="CA84" s="264"/>
    </row>
    <row r="85" spans="1:79" ht="16.5" thickBot="1">
      <c r="A85" s="14" t="s">
        <v>128</v>
      </c>
      <c r="B85" s="82">
        <v>43537</v>
      </c>
      <c r="C85" s="14" t="s">
        <v>74</v>
      </c>
      <c r="D85" s="12"/>
      <c r="E85" s="156">
        <v>226.66666666666666</v>
      </c>
      <c r="F85" s="156">
        <v>0.4</v>
      </c>
      <c r="G85" s="156">
        <v>0</v>
      </c>
      <c r="H85" s="156">
        <v>112</v>
      </c>
      <c r="I85" s="156">
        <v>0</v>
      </c>
      <c r="J85" s="156">
        <v>0</v>
      </c>
      <c r="K85" s="156">
        <v>0</v>
      </c>
      <c r="L85" s="156">
        <v>0</v>
      </c>
      <c r="M85" s="156">
        <v>0</v>
      </c>
      <c r="N85" s="156">
        <v>0</v>
      </c>
      <c r="O85" s="156">
        <v>0</v>
      </c>
      <c r="P85" s="156">
        <v>0</v>
      </c>
      <c r="Q85" s="156">
        <v>0</v>
      </c>
      <c r="R85" s="156">
        <v>0</v>
      </c>
      <c r="S85" s="156">
        <v>0</v>
      </c>
      <c r="T85" s="156">
        <v>0</v>
      </c>
      <c r="U85" s="156">
        <v>0</v>
      </c>
      <c r="V85" s="156">
        <v>0</v>
      </c>
      <c r="W85" s="156">
        <v>0</v>
      </c>
      <c r="X85" s="156">
        <v>0</v>
      </c>
      <c r="Y85" s="156">
        <v>0</v>
      </c>
      <c r="Z85" s="156">
        <v>0</v>
      </c>
      <c r="AA85" s="156">
        <v>0.13333333333333333</v>
      </c>
      <c r="AB85" s="156">
        <v>0</v>
      </c>
      <c r="AC85" s="156">
        <v>0.4</v>
      </c>
      <c r="AD85" s="157">
        <f t="shared" si="7"/>
        <v>339.59999999999997</v>
      </c>
      <c r="AE85" s="609">
        <f t="shared" si="8"/>
        <v>82</v>
      </c>
      <c r="AF85" s="671">
        <v>10</v>
      </c>
      <c r="AL85" s="48" t="s">
        <v>94</v>
      </c>
      <c r="AM85" s="605">
        <v>43569</v>
      </c>
      <c r="AN85" s="48" t="s">
        <v>77</v>
      </c>
      <c r="AO85" s="589"/>
      <c r="AP85" s="48">
        <v>724.68000000000006</v>
      </c>
      <c r="AQ85" s="48">
        <v>32.94</v>
      </c>
      <c r="AR85" s="48">
        <v>10.98</v>
      </c>
      <c r="AS85" s="48">
        <v>0</v>
      </c>
      <c r="AT85" s="48">
        <v>0</v>
      </c>
      <c r="AU85" s="48">
        <v>10.98</v>
      </c>
      <c r="AV85" s="48">
        <v>21.96</v>
      </c>
      <c r="AW85" s="48">
        <v>0</v>
      </c>
      <c r="AX85" s="48">
        <v>0</v>
      </c>
      <c r="AY85" s="48">
        <v>0</v>
      </c>
      <c r="AZ85" s="48">
        <v>1207.8</v>
      </c>
      <c r="BA85" s="48">
        <v>0</v>
      </c>
      <c r="BB85" s="48">
        <v>0</v>
      </c>
      <c r="BC85" s="48">
        <v>10.98</v>
      </c>
      <c r="BD85" s="48">
        <v>0</v>
      </c>
      <c r="BE85" s="48">
        <v>0</v>
      </c>
      <c r="BF85" s="48">
        <v>0</v>
      </c>
      <c r="BG85" s="48">
        <v>0</v>
      </c>
      <c r="BH85" s="611">
        <f t="shared" si="92"/>
        <v>2020.3200000000002</v>
      </c>
      <c r="BI85" s="606">
        <f t="shared" si="93"/>
        <v>13</v>
      </c>
      <c r="BK85" s="264"/>
      <c r="BL85" s="264"/>
      <c r="BM85" s="264"/>
      <c r="BN85" s="264"/>
      <c r="BO85" s="264"/>
      <c r="BP85" s="264"/>
      <c r="BQ85" s="264"/>
      <c r="BR85" s="264"/>
      <c r="BS85" s="264"/>
      <c r="BT85" s="264"/>
      <c r="BU85" s="264"/>
      <c r="BV85" s="264"/>
      <c r="BW85" s="264"/>
      <c r="BX85" s="264"/>
      <c r="BY85" s="264"/>
      <c r="BZ85" s="264"/>
      <c r="CA85" s="264"/>
    </row>
    <row r="86" spans="1:79" ht="16.5" thickBot="1">
      <c r="A86" s="14" t="s">
        <v>128</v>
      </c>
      <c r="B86" s="82">
        <v>43564</v>
      </c>
      <c r="C86" s="14" t="s">
        <v>74</v>
      </c>
      <c r="D86" s="12"/>
      <c r="E86" s="156">
        <v>402.4</v>
      </c>
      <c r="F86" s="156">
        <v>134.4</v>
      </c>
      <c r="G86" s="156">
        <v>0.26666666666666666</v>
      </c>
      <c r="H86" s="156">
        <v>850.26666666666665</v>
      </c>
      <c r="I86" s="156">
        <v>0</v>
      </c>
      <c r="J86" s="156">
        <v>0</v>
      </c>
      <c r="K86" s="156">
        <v>0</v>
      </c>
      <c r="L86" s="156">
        <v>0</v>
      </c>
      <c r="M86" s="156">
        <v>0</v>
      </c>
      <c r="N86" s="156">
        <v>0</v>
      </c>
      <c r="O86" s="156">
        <v>0</v>
      </c>
      <c r="P86" s="156">
        <v>0.26666666666666666</v>
      </c>
      <c r="Q86" s="156">
        <v>0</v>
      </c>
      <c r="R86" s="156">
        <v>0</v>
      </c>
      <c r="S86" s="156">
        <v>0</v>
      </c>
      <c r="T86" s="156">
        <v>0</v>
      </c>
      <c r="U86" s="156">
        <v>0</v>
      </c>
      <c r="V86" s="156">
        <v>0</v>
      </c>
      <c r="W86" s="156">
        <v>0</v>
      </c>
      <c r="X86" s="156">
        <v>1.3333333333333333</v>
      </c>
      <c r="Y86" s="156">
        <v>0</v>
      </c>
      <c r="Z86" s="156">
        <v>0</v>
      </c>
      <c r="AA86" s="156">
        <v>0</v>
      </c>
      <c r="AB86" s="156">
        <v>3.6</v>
      </c>
      <c r="AC86" s="156">
        <v>3.7333333333333334</v>
      </c>
      <c r="AD86" s="157">
        <f t="shared" si="7"/>
        <v>1396.2666666666664</v>
      </c>
      <c r="AE86" s="609">
        <f t="shared" si="8"/>
        <v>83</v>
      </c>
      <c r="AF86" s="672"/>
      <c r="AL86" s="48" t="s">
        <v>94</v>
      </c>
      <c r="AM86" s="604">
        <v>43648</v>
      </c>
      <c r="AN86" s="48" t="s">
        <v>77</v>
      </c>
      <c r="AO86" s="589"/>
      <c r="AP86" s="48">
        <v>153.72</v>
      </c>
      <c r="AQ86" s="48">
        <v>0</v>
      </c>
      <c r="AR86" s="48">
        <v>0</v>
      </c>
      <c r="AS86" s="48">
        <v>0</v>
      </c>
      <c r="AT86" s="48">
        <v>0</v>
      </c>
      <c r="AU86" s="48">
        <v>0</v>
      </c>
      <c r="AV86" s="48">
        <v>0</v>
      </c>
      <c r="AW86" s="48">
        <v>0</v>
      </c>
      <c r="AX86" s="48">
        <v>0</v>
      </c>
      <c r="AY86" s="48">
        <v>0</v>
      </c>
      <c r="AZ86" s="48">
        <v>0</v>
      </c>
      <c r="BA86" s="48">
        <v>0</v>
      </c>
      <c r="BB86" s="48">
        <v>0</v>
      </c>
      <c r="BC86" s="48">
        <v>0</v>
      </c>
      <c r="BD86" s="48">
        <v>0</v>
      </c>
      <c r="BE86" s="48">
        <v>0</v>
      </c>
      <c r="BF86" s="48">
        <v>0</v>
      </c>
      <c r="BG86" s="48">
        <v>0</v>
      </c>
      <c r="BH86" s="611">
        <f t="shared" si="92"/>
        <v>153.72</v>
      </c>
      <c r="BI86" s="606">
        <f t="shared" si="93"/>
        <v>14</v>
      </c>
      <c r="BK86" s="264"/>
      <c r="BL86" s="264"/>
      <c r="BM86" s="264"/>
      <c r="BN86" s="264"/>
      <c r="BO86" s="264"/>
      <c r="BP86" s="264"/>
      <c r="BQ86" s="264"/>
      <c r="BR86" s="264"/>
      <c r="BS86" s="264"/>
      <c r="BT86" s="264"/>
      <c r="BU86" s="264"/>
      <c r="BV86" s="264"/>
      <c r="BW86" s="264"/>
      <c r="BX86" s="264"/>
      <c r="BY86" s="264"/>
      <c r="BZ86" s="264"/>
      <c r="CA86" s="264"/>
    </row>
    <row r="87" spans="1:79" s="13" customFormat="1" ht="16.5" thickBot="1">
      <c r="A87" s="14" t="s">
        <v>128</v>
      </c>
      <c r="B87" s="82">
        <v>43609</v>
      </c>
      <c r="C87" s="14" t="s">
        <v>74</v>
      </c>
      <c r="D87" s="12"/>
      <c r="E87" s="156">
        <v>8.1333333333333329</v>
      </c>
      <c r="F87" s="156">
        <v>18.933333333333334</v>
      </c>
      <c r="G87" s="156">
        <v>0.13333333333333333</v>
      </c>
      <c r="H87" s="156">
        <v>39.733333333333334</v>
      </c>
      <c r="I87" s="156">
        <v>0.13333333333333333</v>
      </c>
      <c r="J87" s="156">
        <v>0</v>
      </c>
      <c r="K87" s="156">
        <v>0.66666666666666663</v>
      </c>
      <c r="L87" s="156">
        <v>0</v>
      </c>
      <c r="M87" s="156">
        <v>0</v>
      </c>
      <c r="N87" s="156">
        <v>0</v>
      </c>
      <c r="O87" s="156">
        <v>0</v>
      </c>
      <c r="P87" s="156">
        <v>0</v>
      </c>
      <c r="Q87" s="156">
        <v>0</v>
      </c>
      <c r="R87" s="156">
        <v>0</v>
      </c>
      <c r="S87" s="156">
        <v>0</v>
      </c>
      <c r="T87" s="156">
        <v>0</v>
      </c>
      <c r="U87" s="156">
        <v>0</v>
      </c>
      <c r="V87" s="156">
        <v>0</v>
      </c>
      <c r="W87" s="156">
        <v>0</v>
      </c>
      <c r="X87" s="156">
        <v>0</v>
      </c>
      <c r="Y87" s="156">
        <v>0</v>
      </c>
      <c r="Z87" s="156">
        <v>0</v>
      </c>
      <c r="AA87" s="156">
        <v>0</v>
      </c>
      <c r="AB87" s="156">
        <v>0.26666666666666666</v>
      </c>
      <c r="AC87" s="156">
        <v>0.53333333333333333</v>
      </c>
      <c r="AD87" s="157">
        <f t="shared" si="7"/>
        <v>68.533333333333346</v>
      </c>
      <c r="AE87" s="609">
        <f t="shared" si="8"/>
        <v>84</v>
      </c>
      <c r="AF87" s="16"/>
      <c r="AG87" s="163"/>
      <c r="AH87" s="163"/>
      <c r="AI87" s="163"/>
      <c r="AJ87" s="163"/>
      <c r="AK87" s="17"/>
      <c r="AL87" s="48" t="s">
        <v>94</v>
      </c>
      <c r="AM87" s="605">
        <v>43679</v>
      </c>
      <c r="AN87" s="48" t="s">
        <v>77</v>
      </c>
      <c r="AO87" s="589"/>
      <c r="AP87" s="48">
        <v>0</v>
      </c>
      <c r="AQ87" s="48">
        <v>0</v>
      </c>
      <c r="AR87" s="48">
        <v>21.96</v>
      </c>
      <c r="AS87" s="48">
        <v>0</v>
      </c>
      <c r="AT87" s="48">
        <v>0</v>
      </c>
      <c r="AU87" s="48">
        <v>0</v>
      </c>
      <c r="AV87" s="48">
        <v>0</v>
      </c>
      <c r="AW87" s="48">
        <v>0</v>
      </c>
      <c r="AX87" s="48">
        <v>0</v>
      </c>
      <c r="AY87" s="48">
        <v>0</v>
      </c>
      <c r="AZ87" s="48">
        <v>0</v>
      </c>
      <c r="BA87" s="48">
        <v>0</v>
      </c>
      <c r="BB87" s="48">
        <v>0</v>
      </c>
      <c r="BC87" s="48">
        <v>0</v>
      </c>
      <c r="BD87" s="48">
        <v>0</v>
      </c>
      <c r="BE87" s="48">
        <v>0</v>
      </c>
      <c r="BF87" s="48">
        <v>0</v>
      </c>
      <c r="BG87" s="48">
        <v>0</v>
      </c>
      <c r="BH87" s="611">
        <f t="shared" si="92"/>
        <v>21.96</v>
      </c>
      <c r="BI87" s="606">
        <f t="shared" si="93"/>
        <v>15</v>
      </c>
      <c r="BJ87"/>
      <c r="BK87" s="264"/>
      <c r="BL87" s="264"/>
      <c r="BM87" s="264"/>
      <c r="BN87" s="264"/>
      <c r="BO87" s="266"/>
      <c r="BP87" s="266"/>
      <c r="BQ87" s="266"/>
      <c r="BR87" s="266"/>
      <c r="BS87" s="266"/>
      <c r="BT87" s="266"/>
      <c r="BU87" s="266"/>
      <c r="BV87" s="266"/>
      <c r="BW87" s="266"/>
      <c r="BX87" s="266"/>
      <c r="BY87" s="266"/>
      <c r="BZ87" s="266"/>
      <c r="CA87" s="266"/>
    </row>
    <row r="88" spans="1:79" s="13" customFormat="1" ht="16.5" thickBot="1">
      <c r="A88" s="14" t="s">
        <v>128</v>
      </c>
      <c r="B88" s="35">
        <v>43643</v>
      </c>
      <c r="C88" s="14" t="s">
        <v>74</v>
      </c>
      <c r="D88" s="12"/>
      <c r="E88" s="156">
        <v>85.066666666666663</v>
      </c>
      <c r="F88" s="156">
        <v>3.3333333333333335</v>
      </c>
      <c r="G88" s="156">
        <v>0</v>
      </c>
      <c r="H88" s="156">
        <v>116.66666666666667</v>
      </c>
      <c r="I88" s="156">
        <v>0</v>
      </c>
      <c r="J88" s="156">
        <v>0</v>
      </c>
      <c r="K88" s="156">
        <v>2.2666666666666666</v>
      </c>
      <c r="L88" s="156">
        <v>0</v>
      </c>
      <c r="M88" s="156">
        <v>0.26666666666666666</v>
      </c>
      <c r="N88" s="156">
        <v>0</v>
      </c>
      <c r="O88" s="156">
        <v>0.26666666666666666</v>
      </c>
      <c r="P88" s="156">
        <v>1.3333333333333333</v>
      </c>
      <c r="Q88" s="156">
        <v>0</v>
      </c>
      <c r="R88" s="156">
        <v>0</v>
      </c>
      <c r="S88" s="156">
        <v>0</v>
      </c>
      <c r="T88" s="156">
        <v>0</v>
      </c>
      <c r="U88" s="156">
        <v>0.13333333333333333</v>
      </c>
      <c r="V88" s="156">
        <v>0.8</v>
      </c>
      <c r="W88" s="156">
        <v>0</v>
      </c>
      <c r="X88" s="156">
        <v>0</v>
      </c>
      <c r="Y88" s="156">
        <v>0</v>
      </c>
      <c r="Z88" s="156">
        <v>0</v>
      </c>
      <c r="AA88" s="156">
        <v>0</v>
      </c>
      <c r="AB88" s="156">
        <v>0</v>
      </c>
      <c r="AC88" s="156">
        <v>0.26666666666666666</v>
      </c>
      <c r="AD88" s="157">
        <f t="shared" si="7"/>
        <v>210.40000000000006</v>
      </c>
      <c r="AE88" s="609">
        <f t="shared" si="8"/>
        <v>85</v>
      </c>
      <c r="AF88" s="16"/>
      <c r="AG88" s="163"/>
      <c r="AH88" s="163"/>
      <c r="AI88" s="163"/>
      <c r="AJ88" s="163"/>
      <c r="AK88" s="17"/>
      <c r="AL88" s="48" t="s">
        <v>94</v>
      </c>
      <c r="AM88" s="604">
        <v>43759</v>
      </c>
      <c r="AN88" s="48" t="s">
        <v>77</v>
      </c>
      <c r="AO88" s="589"/>
      <c r="AP88" s="48">
        <v>43.92</v>
      </c>
      <c r="AQ88" s="48">
        <v>0</v>
      </c>
      <c r="AR88" s="48">
        <v>0</v>
      </c>
      <c r="AS88" s="48">
        <v>0</v>
      </c>
      <c r="AT88" s="48">
        <v>0</v>
      </c>
      <c r="AU88" s="48">
        <v>0</v>
      </c>
      <c r="AV88" s="48">
        <v>0</v>
      </c>
      <c r="AW88" s="48">
        <v>0</v>
      </c>
      <c r="AX88" s="48">
        <v>0</v>
      </c>
      <c r="AY88" s="48">
        <v>0</v>
      </c>
      <c r="AZ88" s="48">
        <v>0</v>
      </c>
      <c r="BA88" s="48">
        <v>0</v>
      </c>
      <c r="BB88" s="48">
        <v>0</v>
      </c>
      <c r="BC88" s="48">
        <v>0</v>
      </c>
      <c r="BD88" s="48">
        <v>0</v>
      </c>
      <c r="BE88" s="48">
        <v>0</v>
      </c>
      <c r="BF88" s="48">
        <v>0</v>
      </c>
      <c r="BG88" s="48">
        <v>0</v>
      </c>
      <c r="BH88" s="611">
        <f t="shared" si="92"/>
        <v>43.92</v>
      </c>
      <c r="BI88" s="606">
        <f t="shared" si="93"/>
        <v>16</v>
      </c>
      <c r="BJ88"/>
      <c r="BK88" s="264"/>
      <c r="BL88" s="264"/>
      <c r="BM88" s="264"/>
      <c r="BN88" s="264"/>
      <c r="BO88" s="266"/>
      <c r="BP88" s="266"/>
      <c r="BQ88" s="266"/>
      <c r="BR88" s="266"/>
      <c r="BS88" s="266"/>
      <c r="BT88" s="266"/>
      <c r="BU88" s="266"/>
      <c r="BV88" s="266"/>
      <c r="BW88" s="266"/>
      <c r="BX88" s="266"/>
      <c r="BY88" s="266"/>
      <c r="BZ88" s="266"/>
      <c r="CA88" s="266"/>
    </row>
    <row r="89" spans="1:79" ht="16.5" thickBot="1">
      <c r="A89" s="14" t="s">
        <v>128</v>
      </c>
      <c r="B89" s="35">
        <v>43678</v>
      </c>
      <c r="C89" s="14" t="s">
        <v>74</v>
      </c>
      <c r="D89" s="12"/>
      <c r="E89" s="156">
        <v>9.1999999999999993</v>
      </c>
      <c r="F89" s="156">
        <v>3.4666666666666668</v>
      </c>
      <c r="G89" s="156">
        <v>0</v>
      </c>
      <c r="H89" s="156">
        <v>0.66666666666666663</v>
      </c>
      <c r="I89" s="156">
        <v>0</v>
      </c>
      <c r="J89" s="156">
        <v>0</v>
      </c>
      <c r="K89" s="156">
        <v>2.4</v>
      </c>
      <c r="L89" s="156">
        <v>0</v>
      </c>
      <c r="M89" s="156">
        <v>0.4</v>
      </c>
      <c r="N89" s="156">
        <v>0</v>
      </c>
      <c r="O89" s="156">
        <v>0</v>
      </c>
      <c r="P89" s="156">
        <v>0</v>
      </c>
      <c r="Q89" s="156">
        <v>0</v>
      </c>
      <c r="R89" s="156">
        <v>0</v>
      </c>
      <c r="S89" s="156">
        <v>0</v>
      </c>
      <c r="T89" s="156">
        <v>0</v>
      </c>
      <c r="U89" s="156">
        <v>0</v>
      </c>
      <c r="V89" s="156">
        <v>0</v>
      </c>
      <c r="W89" s="156">
        <v>0</v>
      </c>
      <c r="X89" s="156">
        <v>0</v>
      </c>
      <c r="Y89" s="156">
        <v>0</v>
      </c>
      <c r="Z89" s="156">
        <v>0</v>
      </c>
      <c r="AA89" s="156">
        <v>0</v>
      </c>
      <c r="AB89" s="156">
        <v>0</v>
      </c>
      <c r="AC89" s="156">
        <v>0</v>
      </c>
      <c r="AD89" s="157">
        <f t="shared" si="7"/>
        <v>16.133333333333333</v>
      </c>
      <c r="AE89" s="609">
        <f t="shared" si="8"/>
        <v>86</v>
      </c>
      <c r="AF89" s="672"/>
      <c r="AH89" s="450"/>
      <c r="AL89" s="48" t="s">
        <v>128</v>
      </c>
      <c r="AM89" s="604">
        <v>43564</v>
      </c>
      <c r="AN89" s="48" t="s">
        <v>77</v>
      </c>
      <c r="AO89" s="589"/>
      <c r="AP89" s="48">
        <v>1734.8400000000001</v>
      </c>
      <c r="AQ89" s="48">
        <v>76.86</v>
      </c>
      <c r="AR89" s="48">
        <v>0</v>
      </c>
      <c r="AS89" s="48">
        <v>120.78</v>
      </c>
      <c r="AT89" s="48">
        <v>0</v>
      </c>
      <c r="AU89" s="48">
        <v>0</v>
      </c>
      <c r="AV89" s="48">
        <v>0</v>
      </c>
      <c r="AW89" s="48">
        <v>0</v>
      </c>
      <c r="AX89" s="48">
        <v>0</v>
      </c>
      <c r="AY89" s="48">
        <v>0</v>
      </c>
      <c r="AZ89" s="48">
        <v>175.68</v>
      </c>
      <c r="BA89" s="48">
        <v>0</v>
      </c>
      <c r="BB89" s="48">
        <v>0</v>
      </c>
      <c r="BC89" s="48">
        <v>0</v>
      </c>
      <c r="BD89" s="48">
        <v>0</v>
      </c>
      <c r="BE89" s="48">
        <v>0</v>
      </c>
      <c r="BF89" s="48">
        <v>0</v>
      </c>
      <c r="BG89" s="48">
        <v>76.86</v>
      </c>
      <c r="BH89" s="611">
        <f t="shared" si="92"/>
        <v>2185.02</v>
      </c>
      <c r="BI89" s="606">
        <f t="shared" si="93"/>
        <v>17</v>
      </c>
      <c r="BK89" s="264"/>
      <c r="BL89" s="264"/>
      <c r="BM89" s="264"/>
      <c r="BN89" s="264"/>
      <c r="BO89" s="264"/>
      <c r="BP89" s="264"/>
      <c r="BQ89" s="264"/>
      <c r="BR89" s="264"/>
      <c r="BS89" s="264"/>
      <c r="BT89" s="264"/>
      <c r="BU89" s="264"/>
      <c r="BV89" s="264"/>
      <c r="BW89" s="264"/>
      <c r="BX89" s="264"/>
      <c r="BY89" s="264"/>
      <c r="BZ89" s="264"/>
      <c r="CA89" s="264"/>
    </row>
    <row r="90" spans="1:79" ht="16.5" thickBot="1">
      <c r="A90" s="14" t="s">
        <v>128</v>
      </c>
      <c r="B90" s="35">
        <v>43811</v>
      </c>
      <c r="C90" s="14" t="s">
        <v>74</v>
      </c>
      <c r="D90" s="12"/>
      <c r="E90" s="156">
        <v>0.26666666666666666</v>
      </c>
      <c r="F90" s="156">
        <v>2.2666666666666666</v>
      </c>
      <c r="G90" s="156">
        <v>0</v>
      </c>
      <c r="H90" s="156">
        <v>0.13333333333333333</v>
      </c>
      <c r="I90" s="156">
        <v>0</v>
      </c>
      <c r="J90" s="156">
        <v>0</v>
      </c>
      <c r="K90" s="156">
        <v>0</v>
      </c>
      <c r="L90" s="156">
        <v>0</v>
      </c>
      <c r="M90" s="156">
        <v>0</v>
      </c>
      <c r="N90" s="156">
        <v>0</v>
      </c>
      <c r="O90" s="156">
        <v>0</v>
      </c>
      <c r="P90" s="156">
        <v>0</v>
      </c>
      <c r="Q90" s="156">
        <v>0</v>
      </c>
      <c r="R90" s="156">
        <v>0</v>
      </c>
      <c r="S90" s="156">
        <v>0</v>
      </c>
      <c r="T90" s="156">
        <v>0</v>
      </c>
      <c r="U90" s="156">
        <v>0</v>
      </c>
      <c r="V90" s="156">
        <v>0</v>
      </c>
      <c r="W90" s="156">
        <v>0</v>
      </c>
      <c r="X90" s="156">
        <v>0</v>
      </c>
      <c r="Y90" s="156">
        <v>0</v>
      </c>
      <c r="Z90" s="156">
        <v>0</v>
      </c>
      <c r="AA90" s="156">
        <v>0</v>
      </c>
      <c r="AB90" s="156">
        <v>0</v>
      </c>
      <c r="AC90" s="156">
        <v>0</v>
      </c>
      <c r="AD90" s="157">
        <f t="shared" si="7"/>
        <v>2.6666666666666665</v>
      </c>
      <c r="AE90" s="609">
        <f t="shared" si="8"/>
        <v>87</v>
      </c>
      <c r="AF90" s="672"/>
      <c r="AL90" s="48" t="s">
        <v>128</v>
      </c>
      <c r="AM90" s="604">
        <v>43643</v>
      </c>
      <c r="AN90" s="48" t="s">
        <v>77</v>
      </c>
      <c r="AO90" s="589"/>
      <c r="AP90" s="48">
        <v>43.92</v>
      </c>
      <c r="AQ90" s="48">
        <v>0</v>
      </c>
      <c r="AR90" s="48">
        <v>0</v>
      </c>
      <c r="AS90" s="48">
        <v>164.70000000000002</v>
      </c>
      <c r="AT90" s="48">
        <v>0</v>
      </c>
      <c r="AU90" s="48">
        <v>0</v>
      </c>
      <c r="AV90" s="48">
        <v>0</v>
      </c>
      <c r="AW90" s="48">
        <v>0</v>
      </c>
      <c r="AX90" s="48">
        <v>0</v>
      </c>
      <c r="AY90" s="48">
        <v>0</v>
      </c>
      <c r="AZ90" s="48">
        <v>0</v>
      </c>
      <c r="BA90" s="48">
        <v>0</v>
      </c>
      <c r="BB90" s="48">
        <v>0</v>
      </c>
      <c r="BC90" s="48">
        <v>0</v>
      </c>
      <c r="BD90" s="48">
        <v>0</v>
      </c>
      <c r="BE90" s="48">
        <v>0</v>
      </c>
      <c r="BF90" s="48">
        <v>0</v>
      </c>
      <c r="BG90" s="48">
        <v>0</v>
      </c>
      <c r="BH90" s="611">
        <f t="shared" si="92"/>
        <v>208.62</v>
      </c>
      <c r="BI90" s="606">
        <f t="shared" si="93"/>
        <v>18</v>
      </c>
      <c r="BK90" s="264"/>
      <c r="BL90" s="264"/>
      <c r="BM90" s="264"/>
      <c r="BN90" s="264"/>
      <c r="BO90" s="264"/>
      <c r="BP90" s="264"/>
      <c r="BQ90" s="264"/>
      <c r="BR90" s="264"/>
      <c r="BS90" s="264"/>
      <c r="BT90" s="264"/>
      <c r="BU90" s="264"/>
      <c r="BV90" s="264"/>
      <c r="BW90" s="264"/>
      <c r="BX90" s="264"/>
      <c r="BY90" s="264"/>
      <c r="BZ90" s="264"/>
      <c r="CA90" s="264"/>
    </row>
    <row r="91" spans="1:79" ht="16.5" thickBot="1">
      <c r="A91" s="14" t="s">
        <v>98</v>
      </c>
      <c r="B91" s="82">
        <v>43503</v>
      </c>
      <c r="C91" s="14" t="s">
        <v>74</v>
      </c>
      <c r="D91" s="12"/>
      <c r="E91" s="156">
        <v>30.533333333333335</v>
      </c>
      <c r="F91" s="156">
        <v>1.7333333333333334</v>
      </c>
      <c r="G91" s="156">
        <v>0</v>
      </c>
      <c r="H91" s="156">
        <v>377.86666666666667</v>
      </c>
      <c r="I91" s="156">
        <v>0.13333333333333333</v>
      </c>
      <c r="J91" s="156">
        <v>0</v>
      </c>
      <c r="K91" s="156">
        <v>2.9333333333333331</v>
      </c>
      <c r="L91" s="156">
        <v>0</v>
      </c>
      <c r="M91" s="156">
        <v>0</v>
      </c>
      <c r="N91" s="156">
        <v>0</v>
      </c>
      <c r="O91" s="156">
        <v>0</v>
      </c>
      <c r="P91" s="156">
        <v>0</v>
      </c>
      <c r="Q91" s="156">
        <v>0</v>
      </c>
      <c r="R91" s="156">
        <v>0</v>
      </c>
      <c r="S91" s="156">
        <v>0</v>
      </c>
      <c r="T91" s="156">
        <v>0</v>
      </c>
      <c r="U91" s="156">
        <v>0</v>
      </c>
      <c r="V91" s="156">
        <v>0</v>
      </c>
      <c r="W91" s="156">
        <v>0</v>
      </c>
      <c r="X91" s="156">
        <v>0</v>
      </c>
      <c r="Y91" s="156">
        <v>0</v>
      </c>
      <c r="Z91" s="156">
        <v>0</v>
      </c>
      <c r="AA91" s="156">
        <v>0</v>
      </c>
      <c r="AB91" s="156">
        <v>0.13333333333333333</v>
      </c>
      <c r="AC91" s="156">
        <v>0</v>
      </c>
      <c r="AD91" s="157">
        <f t="shared" si="7"/>
        <v>413.33333333333331</v>
      </c>
      <c r="AE91" s="609">
        <f t="shared" si="8"/>
        <v>88</v>
      </c>
      <c r="AF91" s="671">
        <v>11</v>
      </c>
      <c r="AL91" s="48" t="s">
        <v>128</v>
      </c>
      <c r="AM91" s="605">
        <v>43678</v>
      </c>
      <c r="AN91" s="48" t="s">
        <v>77</v>
      </c>
      <c r="AO91" s="589"/>
      <c r="AP91" s="48">
        <v>0</v>
      </c>
      <c r="AQ91" s="48">
        <v>0</v>
      </c>
      <c r="AR91" s="48">
        <v>0</v>
      </c>
      <c r="AS91" s="48">
        <v>0</v>
      </c>
      <c r="AT91" s="48">
        <v>0</v>
      </c>
      <c r="AU91" s="48">
        <v>10.98</v>
      </c>
      <c r="AV91" s="48">
        <v>0</v>
      </c>
      <c r="AW91" s="48">
        <v>0</v>
      </c>
      <c r="AX91" s="48">
        <v>0</v>
      </c>
      <c r="AY91" s="48">
        <v>0</v>
      </c>
      <c r="AZ91" s="48">
        <v>0</v>
      </c>
      <c r="BA91" s="48">
        <v>0</v>
      </c>
      <c r="BB91" s="48">
        <v>109.80000000000001</v>
      </c>
      <c r="BC91" s="48">
        <v>0</v>
      </c>
      <c r="BD91" s="48">
        <v>0</v>
      </c>
      <c r="BE91" s="48">
        <v>0</v>
      </c>
      <c r="BF91" s="48">
        <v>0</v>
      </c>
      <c r="BG91" s="48">
        <v>10.98</v>
      </c>
      <c r="BH91" s="611">
        <f t="shared" si="92"/>
        <v>131.76000000000002</v>
      </c>
      <c r="BI91" s="606">
        <f t="shared" si="93"/>
        <v>19</v>
      </c>
      <c r="BK91" s="264"/>
      <c r="BL91" s="264"/>
      <c r="BM91" s="264"/>
      <c r="BN91" s="264"/>
      <c r="BO91" s="264"/>
      <c r="BP91" s="264"/>
      <c r="BQ91" s="264"/>
      <c r="BR91" s="264"/>
      <c r="BS91" s="264"/>
      <c r="BT91" s="264"/>
      <c r="BU91" s="264"/>
      <c r="BV91" s="264"/>
      <c r="BW91" s="264"/>
      <c r="BX91" s="264"/>
      <c r="BY91" s="264"/>
      <c r="BZ91" s="264"/>
      <c r="CA91" s="264"/>
    </row>
    <row r="92" spans="1:79" ht="16.5" thickBot="1">
      <c r="A92" s="14" t="s">
        <v>98</v>
      </c>
      <c r="B92" s="82">
        <v>43586</v>
      </c>
      <c r="C92" s="14" t="s">
        <v>74</v>
      </c>
      <c r="D92" s="12"/>
      <c r="E92" s="156">
        <v>0.53333333333333333</v>
      </c>
      <c r="F92" s="156">
        <v>2.4</v>
      </c>
      <c r="G92" s="156">
        <v>0.13333333333333333</v>
      </c>
      <c r="H92" s="156">
        <v>36.266666666666666</v>
      </c>
      <c r="I92" s="156">
        <v>0</v>
      </c>
      <c r="J92" s="156">
        <v>0</v>
      </c>
      <c r="K92" s="156">
        <v>0</v>
      </c>
      <c r="L92" s="156">
        <v>0</v>
      </c>
      <c r="M92" s="156">
        <v>0</v>
      </c>
      <c r="N92" s="156">
        <v>0</v>
      </c>
      <c r="O92" s="156">
        <v>0</v>
      </c>
      <c r="P92" s="156">
        <v>0</v>
      </c>
      <c r="Q92" s="156">
        <v>0</v>
      </c>
      <c r="R92" s="156">
        <v>0</v>
      </c>
      <c r="S92" s="156">
        <v>0</v>
      </c>
      <c r="T92" s="156">
        <v>0</v>
      </c>
      <c r="U92" s="156">
        <v>0</v>
      </c>
      <c r="V92" s="156">
        <v>0</v>
      </c>
      <c r="W92" s="156">
        <v>0</v>
      </c>
      <c r="X92" s="156">
        <v>0</v>
      </c>
      <c r="Y92" s="156">
        <v>0</v>
      </c>
      <c r="Z92" s="156">
        <v>0</v>
      </c>
      <c r="AA92" s="156">
        <v>0</v>
      </c>
      <c r="AB92" s="156">
        <v>0</v>
      </c>
      <c r="AC92" s="156">
        <v>0</v>
      </c>
      <c r="AD92" s="157">
        <f t="shared" si="7"/>
        <v>39.333333333333329</v>
      </c>
      <c r="AE92" s="609">
        <f t="shared" si="8"/>
        <v>89</v>
      </c>
      <c r="AF92" s="672"/>
      <c r="AL92" s="48" t="s">
        <v>98</v>
      </c>
      <c r="AM92" s="605">
        <v>43503</v>
      </c>
      <c r="AN92" s="48" t="s">
        <v>77</v>
      </c>
      <c r="AO92" s="589"/>
      <c r="AP92" s="48">
        <v>76.86</v>
      </c>
      <c r="AQ92" s="48">
        <v>0</v>
      </c>
      <c r="AR92" s="48">
        <v>0</v>
      </c>
      <c r="AS92" s="48">
        <v>439.20000000000005</v>
      </c>
      <c r="AT92" s="48">
        <v>0</v>
      </c>
      <c r="AU92" s="48">
        <v>65.88</v>
      </c>
      <c r="AV92" s="48">
        <v>0</v>
      </c>
      <c r="AW92" s="48">
        <v>0</v>
      </c>
      <c r="AX92" s="48">
        <v>0</v>
      </c>
      <c r="AY92" s="48">
        <v>0</v>
      </c>
      <c r="AZ92" s="48">
        <v>0</v>
      </c>
      <c r="BA92" s="48">
        <v>0</v>
      </c>
      <c r="BB92" s="48">
        <v>0</v>
      </c>
      <c r="BC92" s="48">
        <v>0</v>
      </c>
      <c r="BD92" s="48">
        <v>10.98</v>
      </c>
      <c r="BE92" s="48">
        <v>0</v>
      </c>
      <c r="BF92" s="48">
        <v>0</v>
      </c>
      <c r="BG92" s="48">
        <v>0</v>
      </c>
      <c r="BH92" s="611">
        <f t="shared" si="92"/>
        <v>592.92000000000007</v>
      </c>
      <c r="BI92" s="606">
        <f t="shared" si="93"/>
        <v>20</v>
      </c>
      <c r="BK92" s="264"/>
      <c r="BL92" s="264"/>
      <c r="BM92" s="264"/>
      <c r="BN92" s="264"/>
      <c r="BO92" s="264"/>
      <c r="BP92" s="264"/>
      <c r="BQ92" s="264"/>
      <c r="BR92" s="264"/>
      <c r="BS92" s="264"/>
      <c r="BT92" s="264"/>
      <c r="BU92" s="264"/>
      <c r="BV92" s="264"/>
      <c r="BW92" s="264"/>
      <c r="BX92" s="264"/>
      <c r="BY92" s="264"/>
      <c r="BZ92" s="264"/>
      <c r="CA92" s="264"/>
    </row>
    <row r="93" spans="1:79" ht="16.5" thickBot="1">
      <c r="A93" s="14" t="s">
        <v>84</v>
      </c>
      <c r="B93" s="82">
        <v>43495</v>
      </c>
      <c r="C93" s="14" t="s">
        <v>74</v>
      </c>
      <c r="D93" s="12"/>
      <c r="E93" s="156">
        <v>0.26666666666666666</v>
      </c>
      <c r="F93" s="156">
        <v>0.93333333333333335</v>
      </c>
      <c r="G93" s="156">
        <v>0</v>
      </c>
      <c r="H93" s="156">
        <v>18.133333333333333</v>
      </c>
      <c r="I93" s="156">
        <v>0</v>
      </c>
      <c r="J93" s="156">
        <v>0</v>
      </c>
      <c r="K93" s="156">
        <v>0</v>
      </c>
      <c r="L93" s="156">
        <v>0.93333333333333335</v>
      </c>
      <c r="M93" s="156">
        <v>0</v>
      </c>
      <c r="N93" s="156">
        <v>0</v>
      </c>
      <c r="O93" s="156">
        <v>0</v>
      </c>
      <c r="P93" s="156">
        <v>0</v>
      </c>
      <c r="Q93" s="156">
        <v>0</v>
      </c>
      <c r="R93" s="156">
        <v>0</v>
      </c>
      <c r="S93" s="156">
        <v>0</v>
      </c>
      <c r="T93" s="156">
        <v>0</v>
      </c>
      <c r="U93" s="156">
        <v>0</v>
      </c>
      <c r="V93" s="156">
        <v>0</v>
      </c>
      <c r="W93" s="156">
        <v>0</v>
      </c>
      <c r="X93" s="156">
        <v>0</v>
      </c>
      <c r="Y93" s="156">
        <v>0</v>
      </c>
      <c r="Z93" s="156">
        <v>0</v>
      </c>
      <c r="AA93" s="156">
        <v>0</v>
      </c>
      <c r="AB93" s="156">
        <v>0</v>
      </c>
      <c r="AC93" s="156">
        <v>0</v>
      </c>
      <c r="AD93" s="157">
        <f t="shared" si="7"/>
        <v>20.266666666666666</v>
      </c>
      <c r="AE93" s="609">
        <f t="shared" si="8"/>
        <v>90</v>
      </c>
      <c r="AF93" s="671">
        <v>12</v>
      </c>
      <c r="AL93" s="48" t="s">
        <v>98</v>
      </c>
      <c r="AM93" s="605">
        <v>43586</v>
      </c>
      <c r="AN93" s="48" t="s">
        <v>77</v>
      </c>
      <c r="AO93" s="589"/>
      <c r="AP93" s="48">
        <v>1668.96</v>
      </c>
      <c r="AQ93" s="48">
        <v>0</v>
      </c>
      <c r="AR93" s="48">
        <v>0</v>
      </c>
      <c r="AS93" s="48">
        <v>0</v>
      </c>
      <c r="AT93" s="48">
        <v>21.96</v>
      </c>
      <c r="AU93" s="48">
        <v>0</v>
      </c>
      <c r="AV93" s="48">
        <v>0</v>
      </c>
      <c r="AW93" s="48">
        <v>0</v>
      </c>
      <c r="AX93" s="48">
        <v>0</v>
      </c>
      <c r="AY93" s="48">
        <v>0</v>
      </c>
      <c r="AZ93" s="48">
        <v>0</v>
      </c>
      <c r="BA93" s="48">
        <v>0</v>
      </c>
      <c r="BB93" s="48">
        <v>0</v>
      </c>
      <c r="BC93" s="48">
        <v>0</v>
      </c>
      <c r="BD93" s="48">
        <v>0</v>
      </c>
      <c r="BE93" s="48">
        <v>0</v>
      </c>
      <c r="BF93" s="48">
        <v>0</v>
      </c>
      <c r="BG93" s="48">
        <v>0</v>
      </c>
      <c r="BH93" s="611">
        <f t="shared" si="92"/>
        <v>1690.92</v>
      </c>
      <c r="BI93" s="606">
        <f t="shared" si="93"/>
        <v>21</v>
      </c>
      <c r="BK93" s="264"/>
      <c r="BL93" s="264"/>
      <c r="BM93" s="264"/>
      <c r="BN93" s="264"/>
      <c r="BO93" s="264"/>
      <c r="BP93" s="264"/>
      <c r="BQ93" s="264"/>
      <c r="BR93" s="264"/>
      <c r="BS93" s="264"/>
      <c r="BT93" s="264"/>
      <c r="BU93" s="264"/>
      <c r="BV93" s="264"/>
      <c r="BW93" s="264"/>
      <c r="BX93" s="264"/>
      <c r="BY93" s="264"/>
      <c r="BZ93" s="264"/>
      <c r="CA93" s="264"/>
    </row>
    <row r="94" spans="1:79" ht="18.75" thickBot="1">
      <c r="A94" s="14" t="s">
        <v>84</v>
      </c>
      <c r="B94" s="82">
        <v>43586</v>
      </c>
      <c r="C94" s="14" t="s">
        <v>74</v>
      </c>
      <c r="D94" s="12"/>
      <c r="E94" s="156">
        <v>0</v>
      </c>
      <c r="F94" s="156">
        <v>217.6</v>
      </c>
      <c r="G94" s="156">
        <v>0</v>
      </c>
      <c r="H94" s="156">
        <v>2.5333333333333332</v>
      </c>
      <c r="I94" s="156">
        <v>0</v>
      </c>
      <c r="J94" s="156">
        <v>0</v>
      </c>
      <c r="K94" s="156">
        <v>0</v>
      </c>
      <c r="L94" s="156">
        <v>0</v>
      </c>
      <c r="M94" s="156">
        <v>0</v>
      </c>
      <c r="N94" s="156">
        <v>0</v>
      </c>
      <c r="O94" s="156">
        <v>0</v>
      </c>
      <c r="P94" s="156">
        <v>0</v>
      </c>
      <c r="Q94" s="156">
        <v>0</v>
      </c>
      <c r="R94" s="156">
        <v>0</v>
      </c>
      <c r="S94" s="156">
        <v>0</v>
      </c>
      <c r="T94" s="156">
        <v>0</v>
      </c>
      <c r="U94" s="156">
        <v>0</v>
      </c>
      <c r="V94" s="156">
        <v>0</v>
      </c>
      <c r="W94" s="156">
        <v>0</v>
      </c>
      <c r="X94" s="156">
        <v>0</v>
      </c>
      <c r="Y94" s="156">
        <v>0</v>
      </c>
      <c r="Z94" s="156">
        <v>0</v>
      </c>
      <c r="AA94" s="156">
        <v>0</v>
      </c>
      <c r="AB94" s="156">
        <v>0</v>
      </c>
      <c r="AC94" s="156">
        <v>0</v>
      </c>
      <c r="AD94" s="583">
        <f t="shared" si="7"/>
        <v>220.13333333333333</v>
      </c>
      <c r="AE94" s="1351">
        <f t="shared" si="8"/>
        <v>91</v>
      </c>
      <c r="AL94" s="48" t="s">
        <v>84</v>
      </c>
      <c r="AM94" s="605">
        <v>43495</v>
      </c>
      <c r="AN94" s="48" t="s">
        <v>77</v>
      </c>
      <c r="AO94" s="589"/>
      <c r="AP94" s="48">
        <v>10.98</v>
      </c>
      <c r="AQ94" s="48">
        <v>0</v>
      </c>
      <c r="AR94" s="48">
        <v>0</v>
      </c>
      <c r="AS94" s="48">
        <v>98.820000000000007</v>
      </c>
      <c r="AT94" s="48">
        <v>0</v>
      </c>
      <c r="AU94" s="48">
        <v>76.86</v>
      </c>
      <c r="AV94" s="48">
        <v>0</v>
      </c>
      <c r="AW94" s="48">
        <v>0</v>
      </c>
      <c r="AX94" s="48">
        <v>0</v>
      </c>
      <c r="AY94" s="48">
        <v>0</v>
      </c>
      <c r="AZ94" s="48">
        <v>0</v>
      </c>
      <c r="BA94" s="48">
        <v>0</v>
      </c>
      <c r="BB94" s="48">
        <v>0</v>
      </c>
      <c r="BC94" s="48">
        <v>0</v>
      </c>
      <c r="BD94" s="48">
        <v>0</v>
      </c>
      <c r="BE94" s="48">
        <v>0</v>
      </c>
      <c r="BF94" s="48">
        <v>0</v>
      </c>
      <c r="BG94" s="48">
        <v>0</v>
      </c>
      <c r="BH94" s="611">
        <f t="shared" si="92"/>
        <v>186.66000000000003</v>
      </c>
      <c r="BI94" s="606">
        <f t="shared" si="93"/>
        <v>22</v>
      </c>
      <c r="BK94" s="264"/>
      <c r="BL94" s="264"/>
      <c r="BM94" s="264"/>
      <c r="BN94" s="264"/>
      <c r="BO94" s="264"/>
      <c r="BP94" s="264"/>
      <c r="BQ94" s="264"/>
      <c r="BR94" s="264"/>
      <c r="BS94" s="264"/>
      <c r="BT94" s="264"/>
      <c r="BU94" s="264"/>
      <c r="BV94" s="264"/>
      <c r="BW94" s="264"/>
      <c r="BX94" s="264"/>
      <c r="BY94" s="264"/>
      <c r="BZ94" s="264"/>
      <c r="CA94" s="264"/>
    </row>
    <row r="95" spans="1:79" ht="18.75" thickBot="1">
      <c r="B95" s="626" t="s">
        <v>483</v>
      </c>
      <c r="C95" s="613" t="s">
        <v>484</v>
      </c>
      <c r="D95" s="1608" t="s">
        <v>453</v>
      </c>
      <c r="E95" s="610">
        <f t="shared" ref="E95:AB95" si="94">SUM(E3:E94)</f>
        <v>1494.2666666666664</v>
      </c>
      <c r="F95" s="610">
        <f t="shared" si="94"/>
        <v>1819.6000000000013</v>
      </c>
      <c r="G95" s="610">
        <f t="shared" si="94"/>
        <v>343.86666666666667</v>
      </c>
      <c r="H95" s="610">
        <f t="shared" si="94"/>
        <v>2408.5333333333333</v>
      </c>
      <c r="I95" s="610">
        <f t="shared" si="94"/>
        <v>10.133333333333333</v>
      </c>
      <c r="J95" s="610">
        <f t="shared" si="94"/>
        <v>0.66666666666666674</v>
      </c>
      <c r="K95" s="610">
        <f t="shared" si="94"/>
        <v>29.733333333333331</v>
      </c>
      <c r="L95" s="610">
        <f t="shared" si="94"/>
        <v>3.4666666666666668</v>
      </c>
      <c r="M95" s="610">
        <f t="shared" si="94"/>
        <v>1.8666666666666667</v>
      </c>
      <c r="N95" s="610">
        <f t="shared" si="94"/>
        <v>18.533333333333331</v>
      </c>
      <c r="O95" s="610">
        <f t="shared" si="94"/>
        <v>0.4</v>
      </c>
      <c r="P95" s="610">
        <f t="shared" si="94"/>
        <v>2.6666666666666665</v>
      </c>
      <c r="Q95" s="610">
        <f t="shared" si="94"/>
        <v>0.79999999999999993</v>
      </c>
      <c r="R95" s="610">
        <f t="shared" si="94"/>
        <v>0.4</v>
      </c>
      <c r="S95" s="610">
        <f t="shared" si="94"/>
        <v>10.4</v>
      </c>
      <c r="T95" s="610">
        <f t="shared" si="94"/>
        <v>0.66666666666666663</v>
      </c>
      <c r="U95" s="610">
        <f t="shared" si="94"/>
        <v>2.4</v>
      </c>
      <c r="V95" s="610">
        <f t="shared" si="94"/>
        <v>1.2000000000000002</v>
      </c>
      <c r="W95" s="610">
        <f t="shared" si="94"/>
        <v>45.866666666666667</v>
      </c>
      <c r="X95" s="610">
        <f t="shared" si="94"/>
        <v>3.4666666666666668</v>
      </c>
      <c r="Y95" s="610">
        <f t="shared" si="94"/>
        <v>1.0666666666666667</v>
      </c>
      <c r="Z95" s="610">
        <f t="shared" si="94"/>
        <v>0.26666666666666666</v>
      </c>
      <c r="AA95" s="610">
        <f t="shared" si="94"/>
        <v>3.0666666666666664</v>
      </c>
      <c r="AB95" s="610">
        <f t="shared" si="94"/>
        <v>8.1333333333333346</v>
      </c>
      <c r="AC95" s="634">
        <f>SUM(AC3:AC94)</f>
        <v>6.8</v>
      </c>
      <c r="AD95" s="731">
        <f>SUM(AD3:AD94)</f>
        <v>6218.2666666666628</v>
      </c>
      <c r="AE95" s="495" t="s">
        <v>451</v>
      </c>
      <c r="AF95" s="918">
        <f>AC99</f>
        <v>25</v>
      </c>
      <c r="AG95" s="497" t="s">
        <v>450</v>
      </c>
      <c r="AH95" s="498"/>
      <c r="AI95" s="499"/>
      <c r="AJ95" s="620"/>
      <c r="AL95" s="48" t="s">
        <v>84</v>
      </c>
      <c r="AM95" s="605">
        <v>43586</v>
      </c>
      <c r="AN95" s="48" t="s">
        <v>77</v>
      </c>
      <c r="AO95" s="589"/>
      <c r="AP95" s="48">
        <v>395.28000000000003</v>
      </c>
      <c r="AQ95" s="48">
        <v>21.96</v>
      </c>
      <c r="AR95" s="48">
        <v>0</v>
      </c>
      <c r="AS95" s="48">
        <v>32.94</v>
      </c>
      <c r="AT95" s="48">
        <v>10.98</v>
      </c>
      <c r="AU95" s="48">
        <v>21.96</v>
      </c>
      <c r="AV95" s="48">
        <v>0</v>
      </c>
      <c r="AW95" s="48">
        <v>0</v>
      </c>
      <c r="AX95" s="48">
        <v>0</v>
      </c>
      <c r="AY95" s="48">
        <v>0</v>
      </c>
      <c r="AZ95" s="48">
        <v>0</v>
      </c>
      <c r="BA95" s="48">
        <v>0</v>
      </c>
      <c r="BB95" s="48">
        <v>0</v>
      </c>
      <c r="BC95" s="48">
        <v>0</v>
      </c>
      <c r="BD95" s="48">
        <v>0</v>
      </c>
      <c r="BE95" s="48">
        <v>0</v>
      </c>
      <c r="BF95" s="48">
        <v>0</v>
      </c>
      <c r="BG95" s="48">
        <v>0</v>
      </c>
      <c r="BH95" s="612">
        <f t="shared" si="92"/>
        <v>483.12</v>
      </c>
      <c r="BI95" s="606">
        <f t="shared" si="93"/>
        <v>23</v>
      </c>
    </row>
    <row r="96" spans="1:79" ht="18.75" thickBot="1">
      <c r="C96" s="450"/>
      <c r="D96" s="450" t="s">
        <v>454</v>
      </c>
      <c r="E96" s="166">
        <f>E95/$AD95</f>
        <v>0.2403027638999079</v>
      </c>
      <c r="F96" s="166">
        <f t="shared" ref="F96:AC96" si="95">F95/$AD95</f>
        <v>0.29262173810493852</v>
      </c>
      <c r="G96" s="166">
        <f t="shared" si="95"/>
        <v>5.5299440358513662E-2</v>
      </c>
      <c r="H96" s="166">
        <f t="shared" si="95"/>
        <v>0.3873319467375691</v>
      </c>
      <c r="I96" s="166">
        <f t="shared" si="95"/>
        <v>1.6296073932714377E-3</v>
      </c>
      <c r="J96" s="166">
        <f t="shared" si="95"/>
        <v>1.0721101271522618E-4</v>
      </c>
      <c r="K96" s="166">
        <f t="shared" si="95"/>
        <v>4.781611167099087E-3</v>
      </c>
      <c r="L96" s="166">
        <f t="shared" si="95"/>
        <v>5.5749726611917618E-4</v>
      </c>
      <c r="M96" s="166">
        <f t="shared" si="95"/>
        <v>3.0019083560263329E-4</v>
      </c>
      <c r="N96" s="166">
        <f t="shared" si="95"/>
        <v>2.9804661534832875E-3</v>
      </c>
      <c r="O96" s="166">
        <f t="shared" si="95"/>
        <v>6.4326607629135708E-5</v>
      </c>
      <c r="P96" s="166">
        <f t="shared" si="95"/>
        <v>4.2884405086090468E-4</v>
      </c>
      <c r="Q96" s="166">
        <f t="shared" si="95"/>
        <v>1.2865321525827139E-4</v>
      </c>
      <c r="R96" s="166">
        <f t="shared" si="95"/>
        <v>6.4326607629135708E-5</v>
      </c>
      <c r="S96" s="166">
        <f t="shared" si="95"/>
        <v>1.6724917983575284E-3</v>
      </c>
      <c r="T96" s="166">
        <f t="shared" si="95"/>
        <v>1.0721101271522617E-4</v>
      </c>
      <c r="U96" s="166">
        <f t="shared" si="95"/>
        <v>3.8595964577481422E-4</v>
      </c>
      <c r="V96" s="166">
        <f t="shared" si="95"/>
        <v>1.9297982288740714E-4</v>
      </c>
      <c r="W96" s="166">
        <f t="shared" si="95"/>
        <v>7.3761176748075611E-3</v>
      </c>
      <c r="X96" s="166">
        <f t="shared" si="95"/>
        <v>5.5749726611917618E-4</v>
      </c>
      <c r="Y96" s="166">
        <f t="shared" si="95"/>
        <v>1.7153762034436188E-4</v>
      </c>
      <c r="Z96" s="166">
        <f t="shared" si="95"/>
        <v>4.288440508609047E-5</v>
      </c>
      <c r="AA96" s="166">
        <f t="shared" si="95"/>
        <v>4.931706584900404E-4</v>
      </c>
      <c r="AB96" s="166">
        <f t="shared" si="95"/>
        <v>1.3079743551257595E-3</v>
      </c>
      <c r="AC96" s="635">
        <f t="shared" si="95"/>
        <v>1.0935523296953069E-3</v>
      </c>
      <c r="AD96" s="636" t="s">
        <v>455</v>
      </c>
      <c r="AE96" s="546"/>
      <c r="AG96" s="264"/>
      <c r="AH96" s="264"/>
      <c r="AL96" s="218"/>
      <c r="AM96" s="607" t="s">
        <v>468</v>
      </c>
      <c r="AN96" s="613" t="s">
        <v>484</v>
      </c>
      <c r="AO96" s="1608" t="s">
        <v>453</v>
      </c>
      <c r="AP96" s="653">
        <f>SUM(AP73:AP95)</f>
        <v>7433.46</v>
      </c>
      <c r="AQ96" s="653">
        <f>SUM(AQ73:AQ95)</f>
        <v>1899.54</v>
      </c>
      <c r="AR96" s="653">
        <f t="shared" ref="AR96:BG96" si="96">SUM(AR73:AR95)</f>
        <v>76.860000000000014</v>
      </c>
      <c r="AS96" s="653">
        <f t="shared" si="96"/>
        <v>1822.68</v>
      </c>
      <c r="AT96" s="653">
        <f t="shared" si="96"/>
        <v>340.38</v>
      </c>
      <c r="AU96" s="653">
        <f t="shared" si="96"/>
        <v>263.52</v>
      </c>
      <c r="AV96" s="653">
        <f t="shared" si="96"/>
        <v>21.96</v>
      </c>
      <c r="AW96" s="653">
        <f t="shared" si="96"/>
        <v>285.47999999999996</v>
      </c>
      <c r="AX96" s="970">
        <f t="shared" si="96"/>
        <v>0</v>
      </c>
      <c r="AY96" s="653">
        <f t="shared" si="96"/>
        <v>32.94</v>
      </c>
      <c r="AZ96" s="653">
        <f t="shared" si="96"/>
        <v>2261.8799999999997</v>
      </c>
      <c r="BA96" s="653">
        <f t="shared" si="96"/>
        <v>10.98</v>
      </c>
      <c r="BB96" s="653">
        <f t="shared" si="96"/>
        <v>109.80000000000001</v>
      </c>
      <c r="BC96" s="653">
        <f t="shared" si="96"/>
        <v>10.98</v>
      </c>
      <c r="BD96" s="653">
        <f t="shared" si="96"/>
        <v>21.96</v>
      </c>
      <c r="BE96" s="653">
        <f t="shared" si="96"/>
        <v>32.94</v>
      </c>
      <c r="BF96" s="970">
        <f t="shared" si="96"/>
        <v>0</v>
      </c>
      <c r="BG96" s="653">
        <f t="shared" si="96"/>
        <v>131.76</v>
      </c>
      <c r="BH96" s="919">
        <f>SUM(BH73:BH95)</f>
        <v>14757.12</v>
      </c>
      <c r="BI96" s="495" t="s">
        <v>451</v>
      </c>
      <c r="BJ96" s="920">
        <f>BG100</f>
        <v>16</v>
      </c>
      <c r="BK96" s="497" t="s">
        <v>450</v>
      </c>
      <c r="BL96" s="498"/>
      <c r="BM96" s="499"/>
    </row>
    <row r="97" spans="1:66" ht="18.75" thickBot="1">
      <c r="C97" s="450"/>
      <c r="D97" s="450" t="s">
        <v>456</v>
      </c>
      <c r="E97" s="614">
        <f>LN(E96)</f>
        <v>-1.425855634433584</v>
      </c>
      <c r="F97" s="614">
        <f t="shared" ref="F97:AC97" si="97">LN(F96)</f>
        <v>-1.2288745002474972</v>
      </c>
      <c r="G97" s="614">
        <f t="shared" si="97"/>
        <v>-2.8949924906042668</v>
      </c>
      <c r="H97" s="614">
        <f t="shared" si="97"/>
        <v>-0.94847321009616858</v>
      </c>
      <c r="I97" s="614">
        <f t="shared" si="97"/>
        <v>-6.4194161561992811</v>
      </c>
      <c r="J97" s="614">
        <f t="shared" si="97"/>
        <v>-9.1407115840515107</v>
      </c>
      <c r="K97" s="614">
        <f t="shared" si="97"/>
        <v>-5.3429777250254933</v>
      </c>
      <c r="L97" s="614">
        <f t="shared" si="97"/>
        <v>-7.4920529584641296</v>
      </c>
      <c r="M97" s="614">
        <f t="shared" si="97"/>
        <v>-8.1110921668703533</v>
      </c>
      <c r="N97" s="614">
        <f t="shared" si="97"/>
        <v>-5.8156755633549198</v>
      </c>
      <c r="O97" s="614">
        <f t="shared" si="97"/>
        <v>-9.6515372078175012</v>
      </c>
      <c r="P97" s="614">
        <f t="shared" si="97"/>
        <v>-7.7544172229316208</v>
      </c>
      <c r="Q97" s="614">
        <f t="shared" si="97"/>
        <v>-8.9583900272575576</v>
      </c>
      <c r="R97" s="614">
        <f t="shared" si="97"/>
        <v>-9.6515372078175012</v>
      </c>
      <c r="S97" s="614">
        <f t="shared" si="97"/>
        <v>-6.3934406697960195</v>
      </c>
      <c r="T97" s="614">
        <f t="shared" si="97"/>
        <v>-9.1407115840515107</v>
      </c>
      <c r="U97" s="614">
        <f t="shared" si="97"/>
        <v>-7.8597777385894467</v>
      </c>
      <c r="V97" s="614">
        <f t="shared" si="97"/>
        <v>-8.5529249191493921</v>
      </c>
      <c r="W97" s="614">
        <f t="shared" si="97"/>
        <v>-4.9095078391122131</v>
      </c>
      <c r="X97" s="614">
        <f t="shared" si="97"/>
        <v>-7.4920529584641296</v>
      </c>
      <c r="Y97" s="614">
        <f t="shared" si="97"/>
        <v>-8.6707079548057759</v>
      </c>
      <c r="Z97" s="5">
        <f t="shared" si="97"/>
        <v>-10.057002315925667</v>
      </c>
      <c r="AA97" s="614">
        <f t="shared" si="97"/>
        <v>-7.6146552805564625</v>
      </c>
      <c r="AB97" s="614">
        <f t="shared" si="97"/>
        <v>-6.6392756323123008</v>
      </c>
      <c r="AC97" s="614">
        <f t="shared" si="97"/>
        <v>-6.818323863761286</v>
      </c>
      <c r="AD97" s="264"/>
      <c r="AE97" s="264"/>
      <c r="AG97" s="264"/>
      <c r="AH97" s="264"/>
      <c r="AN97" s="661" t="s">
        <v>454</v>
      </c>
      <c r="AO97" s="662" t="s">
        <v>454</v>
      </c>
      <c r="AP97" s="654">
        <f t="shared" ref="AP97:AW97" si="98">AP96/$BH96</f>
        <v>0.50372023809523803</v>
      </c>
      <c r="AQ97" s="655">
        <f t="shared" si="98"/>
        <v>0.12872023809523808</v>
      </c>
      <c r="AR97" s="655">
        <f t="shared" si="98"/>
        <v>5.2083333333333339E-3</v>
      </c>
      <c r="AS97" s="655">
        <f t="shared" si="98"/>
        <v>0.12351190476190475</v>
      </c>
      <c r="AT97" s="655">
        <f t="shared" si="98"/>
        <v>2.3065476190476188E-2</v>
      </c>
      <c r="AU97" s="655">
        <f t="shared" si="98"/>
        <v>1.7857142857142856E-2</v>
      </c>
      <c r="AV97" s="655">
        <f t="shared" si="98"/>
        <v>1.488095238095238E-3</v>
      </c>
      <c r="AW97" s="655">
        <f t="shared" si="98"/>
        <v>1.9345238095238092E-2</v>
      </c>
      <c r="AX97" s="655"/>
      <c r="AY97" s="655">
        <f t="shared" ref="AY97:BE97" si="99">AY96/$BH96</f>
        <v>2.232142857142857E-3</v>
      </c>
      <c r="AZ97" s="655">
        <f t="shared" si="99"/>
        <v>0.15327380952380948</v>
      </c>
      <c r="BA97" s="655">
        <f t="shared" si="99"/>
        <v>7.4404761904761901E-4</v>
      </c>
      <c r="BB97" s="655">
        <f t="shared" si="99"/>
        <v>7.4404761904761909E-3</v>
      </c>
      <c r="BC97" s="655">
        <f t="shared" si="99"/>
        <v>7.4404761904761901E-4</v>
      </c>
      <c r="BD97" s="655">
        <f t="shared" si="99"/>
        <v>1.488095238095238E-3</v>
      </c>
      <c r="BE97" s="655">
        <f t="shared" si="99"/>
        <v>2.232142857142857E-3</v>
      </c>
      <c r="BF97" s="655"/>
      <c r="BG97" s="656">
        <f>BG96/$BH96</f>
        <v>8.9285714285714281E-3</v>
      </c>
      <c r="BH97" s="545" t="s">
        <v>455</v>
      </c>
      <c r="BI97" s="546"/>
      <c r="BJ97" s="547"/>
      <c r="BK97" s="264"/>
      <c r="BL97" s="264"/>
      <c r="BM97" s="13"/>
      <c r="BN97" s="13"/>
    </row>
    <row r="98" spans="1:66" ht="16.5" thickBot="1">
      <c r="C98" s="450"/>
      <c r="D98" s="450" t="s">
        <v>457</v>
      </c>
      <c r="E98" s="614">
        <f>E96*E97</f>
        <v>-0.34263704987664695</v>
      </c>
      <c r="F98" s="614">
        <f t="shared" ref="F98:AC98" si="100">F96*F97</f>
        <v>-0.35959539217526032</v>
      </c>
      <c r="G98" s="614">
        <f t="shared" si="100"/>
        <v>-0.16009146457251558</v>
      </c>
      <c r="H98" s="614">
        <f t="shared" si="100"/>
        <v>-0.36737397489498036</v>
      </c>
      <c r="I98" s="614">
        <f t="shared" si="100"/>
        <v>-1.0461128028628463E-2</v>
      </c>
      <c r="J98" s="614">
        <f t="shared" si="100"/>
        <v>-9.7998494586396174E-4</v>
      </c>
      <c r="K98" s="614">
        <f t="shared" si="100"/>
        <v>-2.5548041955543575E-2</v>
      </c>
      <c r="L98" s="614">
        <f t="shared" si="100"/>
        <v>-4.1767990419638379E-3</v>
      </c>
      <c r="M98" s="614">
        <f t="shared" si="100"/>
        <v>-2.4348755352227849E-3</v>
      </c>
      <c r="N98" s="614">
        <f t="shared" si="100"/>
        <v>-1.7333424176219189E-2</v>
      </c>
      <c r="O98" s="614">
        <f t="shared" si="100"/>
        <v>-6.2085064698528039E-4</v>
      </c>
      <c r="P98" s="614">
        <f t="shared" si="100"/>
        <v>-3.3254356939475633E-3</v>
      </c>
      <c r="Q98" s="614">
        <f t="shared" si="100"/>
        <v>-1.1525256805443183E-3</v>
      </c>
      <c r="R98" s="614">
        <f t="shared" si="100"/>
        <v>-6.2085064698528039E-4</v>
      </c>
      <c r="S98" s="614">
        <f t="shared" si="100"/>
        <v>-1.0692977083519305E-2</v>
      </c>
      <c r="T98" s="614">
        <f t="shared" si="100"/>
        <v>-9.7998494586396174E-4</v>
      </c>
      <c r="U98" s="614">
        <f t="shared" si="100"/>
        <v>-3.0335570318547533E-3</v>
      </c>
      <c r="V98" s="614">
        <f t="shared" si="100"/>
        <v>-1.6505419360667408E-3</v>
      </c>
      <c r="W98" s="614">
        <f t="shared" si="100"/>
        <v>-3.6213107546681875E-2</v>
      </c>
      <c r="X98" s="614">
        <f t="shared" si="100"/>
        <v>-4.1767990419638379E-3</v>
      </c>
      <c r="Y98" s="614">
        <f t="shared" si="100"/>
        <v>-1.4873526092683117E-3</v>
      </c>
      <c r="Z98" s="614">
        <f t="shared" si="100"/>
        <v>-4.3128856126790628E-4</v>
      </c>
      <c r="AA98" s="614">
        <f t="shared" si="100"/>
        <v>-3.7553245588866939E-3</v>
      </c>
      <c r="AB98" s="614">
        <f t="shared" si="100"/>
        <v>-8.6840022636758499E-3</v>
      </c>
      <c r="AC98" s="614">
        <f t="shared" si="100"/>
        <v>-7.4561939458332605E-3</v>
      </c>
      <c r="AD98" s="616">
        <f>-(SUM(E98:AC98))</f>
        <v>1.37491292739619</v>
      </c>
      <c r="AE98" s="617" t="s">
        <v>458</v>
      </c>
      <c r="AF98" s="670" t="s">
        <v>459</v>
      </c>
      <c r="AG98" s="504"/>
      <c r="AH98" s="505"/>
      <c r="AI98" s="621"/>
      <c r="AJ98" s="622"/>
      <c r="AN98" s="663" t="s">
        <v>456</v>
      </c>
      <c r="AO98" s="664" t="s">
        <v>456</v>
      </c>
      <c r="AP98" s="657">
        <f>LN(AP97)</f>
        <v>-0.68573424817081996</v>
      </c>
      <c r="AQ98" s="651">
        <f t="shared" ref="AQ98" si="101">LN(AQ97)</f>
        <v>-2.0501139265853161</v>
      </c>
      <c r="AR98" s="651">
        <f t="shared" ref="AR98" si="102">LN(AR97)</f>
        <v>-5.2574953720277815</v>
      </c>
      <c r="AS98" s="651">
        <f t="shared" ref="AS98" si="103">LN(AS97)</f>
        <v>-2.0914177327265517</v>
      </c>
      <c r="AT98" s="651">
        <f t="shared" ref="AT98" si="104">LN(AT97)</f>
        <v>-3.7694183165979487</v>
      </c>
      <c r="AU98" s="651">
        <f t="shared" ref="AU98" si="105">LN(AU97)</f>
        <v>-4.0253516907351496</v>
      </c>
      <c r="AV98" s="651">
        <f t="shared" ref="AV98" si="106">LN(AV97)</f>
        <v>-6.5102583405231496</v>
      </c>
      <c r="AW98" s="651">
        <f t="shared" ref="AW98" si="107">LN(AW97)</f>
        <v>-3.9453089830616128</v>
      </c>
      <c r="AX98" s="652"/>
      <c r="AY98" s="651">
        <f t="shared" ref="AY98" si="108">LN(AY97)</f>
        <v>-6.1047932324149849</v>
      </c>
      <c r="AZ98" s="651">
        <f t="shared" ref="AZ98" si="109">LN(AZ97)</f>
        <v>-1.8755293522935141</v>
      </c>
      <c r="BA98" s="651">
        <f t="shared" ref="BA98" si="110">LN(BA97)</f>
        <v>-7.203405521083095</v>
      </c>
      <c r="BB98" s="651">
        <f t="shared" ref="BB98" si="111">LN(BB97)</f>
        <v>-4.9008204280890491</v>
      </c>
      <c r="BC98" s="651">
        <f t="shared" ref="BC98" si="112">LN(BC97)</f>
        <v>-7.203405521083095</v>
      </c>
      <c r="BD98" s="651">
        <f t="shared" ref="BD98" si="113">LN(BD97)</f>
        <v>-6.5102583405231496</v>
      </c>
      <c r="BE98" s="651">
        <f t="shared" ref="BE98" si="114">LN(BE97)</f>
        <v>-6.1047932324149849</v>
      </c>
      <c r="BF98" s="651"/>
      <c r="BG98" s="658">
        <f t="shared" ref="BG98" si="115">LN(BG97)</f>
        <v>-4.7184988712950942</v>
      </c>
      <c r="BH98" s="264"/>
      <c r="BI98" s="264"/>
      <c r="BJ98" s="264"/>
      <c r="BK98" s="264"/>
      <c r="BL98" s="264"/>
      <c r="BM98" s="13"/>
      <c r="BN98" s="13"/>
    </row>
    <row r="99" spans="1:66" ht="16.5" thickBot="1">
      <c r="C99" s="450"/>
      <c r="D99" s="450" t="s">
        <v>460</v>
      </c>
      <c r="E99" s="1">
        <v>1</v>
      </c>
      <c r="F99" s="1">
        <f>E99+1</f>
        <v>2</v>
      </c>
      <c r="G99" s="1">
        <f t="shared" ref="G99:AC99" si="116">F99+1</f>
        <v>3</v>
      </c>
      <c r="H99" s="1">
        <f t="shared" si="116"/>
        <v>4</v>
      </c>
      <c r="I99" s="1">
        <f t="shared" si="116"/>
        <v>5</v>
      </c>
      <c r="J99" s="1">
        <f t="shared" si="116"/>
        <v>6</v>
      </c>
      <c r="K99" s="1">
        <f t="shared" si="116"/>
        <v>7</v>
      </c>
      <c r="L99" s="1">
        <f t="shared" si="116"/>
        <v>8</v>
      </c>
      <c r="M99" s="1">
        <f t="shared" si="116"/>
        <v>9</v>
      </c>
      <c r="N99" s="1">
        <f t="shared" si="116"/>
        <v>10</v>
      </c>
      <c r="O99" s="1">
        <f t="shared" si="116"/>
        <v>11</v>
      </c>
      <c r="P99" s="1">
        <f t="shared" si="116"/>
        <v>12</v>
      </c>
      <c r="Q99" s="1">
        <f t="shared" si="116"/>
        <v>13</v>
      </c>
      <c r="R99" s="1">
        <f t="shared" si="116"/>
        <v>14</v>
      </c>
      <c r="S99" s="1">
        <f t="shared" si="116"/>
        <v>15</v>
      </c>
      <c r="T99" s="1">
        <f t="shared" si="116"/>
        <v>16</v>
      </c>
      <c r="U99" s="1">
        <f t="shared" si="116"/>
        <v>17</v>
      </c>
      <c r="V99" s="1">
        <f t="shared" si="116"/>
        <v>18</v>
      </c>
      <c r="W99" s="1">
        <f t="shared" si="116"/>
        <v>19</v>
      </c>
      <c r="X99" s="1">
        <f t="shared" si="116"/>
        <v>20</v>
      </c>
      <c r="Y99" s="1">
        <f t="shared" si="116"/>
        <v>21</v>
      </c>
      <c r="Z99" s="1">
        <f t="shared" si="116"/>
        <v>22</v>
      </c>
      <c r="AA99" s="1">
        <f t="shared" si="116"/>
        <v>23</v>
      </c>
      <c r="AB99" s="1">
        <f t="shared" si="116"/>
        <v>24</v>
      </c>
      <c r="AC99" s="615">
        <f t="shared" si="116"/>
        <v>25</v>
      </c>
      <c r="AD99" s="623">
        <f>LN(AF95)</f>
        <v>3.2188758248682006</v>
      </c>
      <c r="AE99" s="624" t="s">
        <v>461</v>
      </c>
      <c r="AG99" s="510"/>
      <c r="AH99" s="264"/>
      <c r="AN99" s="663" t="s">
        <v>457</v>
      </c>
      <c r="AO99" s="664"/>
      <c r="AP99" s="657">
        <f>AP97*AP98</f>
        <v>-0.34541821875866446</v>
      </c>
      <c r="AQ99" s="652">
        <f t="shared" ref="AQ99" si="117">AQ97*AQ98</f>
        <v>-0.26389115275242536</v>
      </c>
      <c r="AR99" s="651">
        <f t="shared" ref="AR99" si="118">AR97*AR98</f>
        <v>-2.7382788395978033E-2</v>
      </c>
      <c r="AS99" s="651">
        <f t="shared" ref="AS99" si="119">AS97*AS98</f>
        <v>-0.25831498782188062</v>
      </c>
      <c r="AT99" s="651">
        <f t="shared" ref="AT99" si="120">AT97*AT98</f>
        <v>-8.6943428433434819E-2</v>
      </c>
      <c r="AU99" s="651">
        <f t="shared" ref="AU99" si="121">AU97*AU98</f>
        <v>-7.1881280191699093E-2</v>
      </c>
      <c r="AV99" s="651">
        <f t="shared" ref="AV99" si="122">AV97*AV98</f>
        <v>-9.6878844353023054E-3</v>
      </c>
      <c r="AW99" s="651">
        <f t="shared" ref="AW99" si="123">AW97*AW98</f>
        <v>-7.6322941636608577E-2</v>
      </c>
      <c r="AX99" s="652"/>
      <c r="AY99" s="651">
        <f t="shared" ref="AY99" si="124">AY97*AY98</f>
        <v>-1.3626770608069163E-2</v>
      </c>
      <c r="AZ99" s="651">
        <f t="shared" ref="AZ99" si="125">AZ97*AZ98</f>
        <v>-0.28746952869974984</v>
      </c>
      <c r="BA99" s="651">
        <f t="shared" ref="BA99" si="126">BA97*BA98</f>
        <v>-5.3596767269963501E-3</v>
      </c>
      <c r="BB99" s="651">
        <f t="shared" ref="BB99" si="127">BB97*BB98</f>
        <v>-3.6464437708995906E-2</v>
      </c>
      <c r="BC99" s="651">
        <f t="shared" ref="BC99" si="128">BC97*BC98</f>
        <v>-5.3596767269963501E-3</v>
      </c>
      <c r="BD99" s="651">
        <f t="shared" ref="BD99" si="129">BD97*BD98</f>
        <v>-9.6878844353023054E-3</v>
      </c>
      <c r="BE99" s="651">
        <f t="shared" ref="BE99" si="130">BE97*BE98</f>
        <v>-1.3626770608069163E-2</v>
      </c>
      <c r="BF99" s="651"/>
      <c r="BG99" s="658">
        <f t="shared" ref="BG99" si="131">BG97*BG98</f>
        <v>-4.2129454207991912E-2</v>
      </c>
      <c r="BH99" s="616">
        <f>-(SUM(AP99:BG99))</f>
        <v>1.5535668821481647</v>
      </c>
      <c r="BI99" s="617" t="s">
        <v>458</v>
      </c>
      <c r="BJ99" s="503" t="s">
        <v>459</v>
      </c>
      <c r="BK99" s="504"/>
      <c r="BL99" s="505"/>
    </row>
    <row r="100" spans="1:66" ht="16.5" thickBot="1">
      <c r="AD100" s="618">
        <f>AD98/AD99</f>
        <v>0.42714071688443805</v>
      </c>
      <c r="AE100" s="619" t="s">
        <v>462</v>
      </c>
      <c r="AF100" s="670" t="s">
        <v>463</v>
      </c>
      <c r="AG100" s="514"/>
      <c r="AH100" s="264"/>
      <c r="AN100" s="481" t="s">
        <v>460</v>
      </c>
      <c r="AO100" s="665"/>
      <c r="AP100" s="659">
        <v>1</v>
      </c>
      <c r="AQ100" s="660">
        <f>AP100+1</f>
        <v>2</v>
      </c>
      <c r="AR100" s="660">
        <f t="shared" ref="AR100:BE100" si="132">AQ100+1</f>
        <v>3</v>
      </c>
      <c r="AS100" s="660">
        <f t="shared" si="132"/>
        <v>4</v>
      </c>
      <c r="AT100" s="660">
        <f t="shared" si="132"/>
        <v>5</v>
      </c>
      <c r="AU100" s="660">
        <f t="shared" si="132"/>
        <v>6</v>
      </c>
      <c r="AV100" s="660">
        <f t="shared" si="132"/>
        <v>7</v>
      </c>
      <c r="AW100" s="660">
        <f t="shared" si="132"/>
        <v>8</v>
      </c>
      <c r="AX100" s="660"/>
      <c r="AY100" s="660">
        <f>AW100+1</f>
        <v>9</v>
      </c>
      <c r="AZ100" s="660">
        <f t="shared" si="132"/>
        <v>10</v>
      </c>
      <c r="BA100" s="660">
        <f t="shared" si="132"/>
        <v>11</v>
      </c>
      <c r="BB100" s="660">
        <f t="shared" si="132"/>
        <v>12</v>
      </c>
      <c r="BC100" s="660">
        <f t="shared" si="132"/>
        <v>13</v>
      </c>
      <c r="BD100" s="660">
        <f t="shared" si="132"/>
        <v>14</v>
      </c>
      <c r="BE100" s="660">
        <f t="shared" si="132"/>
        <v>15</v>
      </c>
      <c r="BF100" s="660"/>
      <c r="BG100" s="644">
        <f>BE100+1</f>
        <v>16</v>
      </c>
      <c r="BH100" s="639">
        <f>LN(BJ96)</f>
        <v>2.7725887222397811</v>
      </c>
      <c r="BI100" s="624" t="s">
        <v>461</v>
      </c>
      <c r="BK100" s="510"/>
      <c r="BL100" s="264"/>
      <c r="BM100" s="13"/>
      <c r="BN100" s="13"/>
    </row>
    <row r="101" spans="1:66" ht="16.5" thickBot="1">
      <c r="BH101" s="618">
        <f>BH99/BH100</f>
        <v>0.56033080914112154</v>
      </c>
      <c r="BI101" s="619" t="s">
        <v>462</v>
      </c>
      <c r="BJ101" s="513" t="s">
        <v>463</v>
      </c>
      <c r="BK101" s="514"/>
      <c r="BL101" s="264"/>
      <c r="BM101" s="13"/>
      <c r="BN101" s="13"/>
    </row>
    <row r="102" spans="1:66" ht="16.5" thickBot="1">
      <c r="A102" s="132" t="s">
        <v>465</v>
      </c>
    </row>
    <row r="103" spans="1:66" ht="16.5" thickBot="1">
      <c r="A103" s="280" t="s">
        <v>82</v>
      </c>
      <c r="B103" s="82">
        <v>43493</v>
      </c>
      <c r="C103" s="282" t="s">
        <v>74</v>
      </c>
      <c r="D103" s="12"/>
      <c r="E103" s="156">
        <v>11.466666666666667</v>
      </c>
      <c r="F103" s="156">
        <v>18.8</v>
      </c>
      <c r="G103" s="156">
        <v>9.0666666666666664</v>
      </c>
      <c r="H103" s="156">
        <v>0</v>
      </c>
      <c r="I103" s="156">
        <v>0</v>
      </c>
      <c r="J103" s="156">
        <v>0</v>
      </c>
      <c r="K103" s="156">
        <v>0</v>
      </c>
      <c r="L103" s="156">
        <v>0.8</v>
      </c>
      <c r="M103" s="156">
        <v>0</v>
      </c>
      <c r="N103" s="156">
        <v>0</v>
      </c>
      <c r="O103" s="156">
        <v>0.13333333333333333</v>
      </c>
      <c r="P103" s="156">
        <v>0</v>
      </c>
      <c r="Q103" s="156">
        <v>0</v>
      </c>
      <c r="R103" s="156">
        <v>0</v>
      </c>
      <c r="S103" s="156">
        <v>0</v>
      </c>
      <c r="T103" s="156">
        <v>0</v>
      </c>
      <c r="U103" s="156">
        <v>0</v>
      </c>
      <c r="V103" s="156">
        <v>0</v>
      </c>
      <c r="W103" s="156">
        <v>0</v>
      </c>
      <c r="X103" s="156">
        <v>0</v>
      </c>
      <c r="Y103" s="156">
        <v>0</v>
      </c>
      <c r="Z103" s="156">
        <v>0</v>
      </c>
      <c r="AA103" s="156">
        <v>0.53333333333333333</v>
      </c>
      <c r="AB103" s="156">
        <v>0.26666666666666666</v>
      </c>
      <c r="AC103" s="156">
        <v>0</v>
      </c>
      <c r="AD103" s="157">
        <f>SUM(E103:AC103)</f>
        <v>41.066666666666656</v>
      </c>
      <c r="AE103" s="609">
        <v>1</v>
      </c>
    </row>
    <row r="104" spans="1:66" ht="16.5" thickBot="1">
      <c r="A104" s="14" t="s">
        <v>82</v>
      </c>
      <c r="B104" s="82">
        <v>43535</v>
      </c>
      <c r="C104" s="14" t="s">
        <v>74</v>
      </c>
      <c r="D104" s="12"/>
      <c r="E104" s="156">
        <v>37.466666666666669</v>
      </c>
      <c r="F104" s="156">
        <v>1.4666666666666666</v>
      </c>
      <c r="G104" s="156">
        <v>0</v>
      </c>
      <c r="H104" s="156">
        <v>47.2</v>
      </c>
      <c r="I104" s="156">
        <v>0</v>
      </c>
      <c r="J104" s="156">
        <v>0</v>
      </c>
      <c r="K104" s="156">
        <v>0</v>
      </c>
      <c r="L104" s="156">
        <v>0</v>
      </c>
      <c r="M104" s="156">
        <v>0</v>
      </c>
      <c r="N104" s="156">
        <v>0</v>
      </c>
      <c r="O104" s="156">
        <v>0</v>
      </c>
      <c r="P104" s="156">
        <v>0</v>
      </c>
      <c r="Q104" s="156">
        <v>0</v>
      </c>
      <c r="R104" s="156">
        <v>0</v>
      </c>
      <c r="S104" s="156">
        <v>0</v>
      </c>
      <c r="T104" s="156">
        <v>0</v>
      </c>
      <c r="U104" s="156">
        <v>0</v>
      </c>
      <c r="V104" s="156">
        <v>0</v>
      </c>
      <c r="W104" s="156">
        <v>0</v>
      </c>
      <c r="X104" s="156">
        <v>0</v>
      </c>
      <c r="Y104" s="156">
        <v>0</v>
      </c>
      <c r="Z104" s="156">
        <v>0</v>
      </c>
      <c r="AA104" s="156">
        <v>0</v>
      </c>
      <c r="AB104" s="156">
        <v>0</v>
      </c>
      <c r="AC104" s="156">
        <v>0</v>
      </c>
      <c r="AD104" s="157">
        <f t="shared" ref="AD104:AD138" si="133">SUM(E104:AC104)</f>
        <v>86.13333333333334</v>
      </c>
      <c r="AE104" s="609">
        <f>AE103+1</f>
        <v>2</v>
      </c>
    </row>
    <row r="105" spans="1:66" ht="19.5" thickBot="1">
      <c r="A105" s="14" t="s">
        <v>82</v>
      </c>
      <c r="B105" s="82">
        <v>43566</v>
      </c>
      <c r="C105" s="14" t="s">
        <v>74</v>
      </c>
      <c r="D105" s="12"/>
      <c r="E105" s="156">
        <v>0.4</v>
      </c>
      <c r="F105" s="156">
        <v>21.466666666666665</v>
      </c>
      <c r="G105" s="156">
        <v>8.9333333333333336</v>
      </c>
      <c r="H105" s="156">
        <v>0</v>
      </c>
      <c r="I105" s="156">
        <v>0.4</v>
      </c>
      <c r="J105" s="156">
        <v>0</v>
      </c>
      <c r="K105" s="156">
        <v>0.13333333333333333</v>
      </c>
      <c r="L105" s="156">
        <v>0</v>
      </c>
      <c r="M105" s="156">
        <v>0</v>
      </c>
      <c r="N105" s="156">
        <v>0</v>
      </c>
      <c r="O105" s="156">
        <v>0</v>
      </c>
      <c r="P105" s="156">
        <v>0</v>
      </c>
      <c r="Q105" s="156">
        <v>0</v>
      </c>
      <c r="R105" s="156">
        <v>0</v>
      </c>
      <c r="S105" s="156">
        <v>0</v>
      </c>
      <c r="T105" s="156">
        <v>0</v>
      </c>
      <c r="U105" s="156">
        <v>0</v>
      </c>
      <c r="V105" s="156">
        <v>0</v>
      </c>
      <c r="W105" s="156">
        <v>0</v>
      </c>
      <c r="X105" s="156">
        <v>0</v>
      </c>
      <c r="Y105" s="156">
        <v>0</v>
      </c>
      <c r="Z105" s="156">
        <v>0</v>
      </c>
      <c r="AA105" s="156">
        <v>0</v>
      </c>
      <c r="AB105" s="156">
        <v>0</v>
      </c>
      <c r="AC105" s="156">
        <v>0</v>
      </c>
      <c r="AD105" s="157">
        <f t="shared" si="133"/>
        <v>31.333333333333329</v>
      </c>
      <c r="AE105" s="609">
        <f t="shared" ref="AE105:AE138" si="134">AE104+1</f>
        <v>3</v>
      </c>
      <c r="BH105" s="968">
        <f>BH66+BH96</f>
        <v>30140.100000000002</v>
      </c>
      <c r="BI105" t="s">
        <v>485</v>
      </c>
    </row>
    <row r="106" spans="1:66" ht="16.5" thickBot="1">
      <c r="A106" s="14" t="s">
        <v>82</v>
      </c>
      <c r="B106" s="82">
        <v>43608</v>
      </c>
      <c r="C106" s="14" t="s">
        <v>74</v>
      </c>
      <c r="D106" s="12"/>
      <c r="E106" s="156">
        <v>0</v>
      </c>
      <c r="F106" s="156">
        <v>1.8666666666666667</v>
      </c>
      <c r="G106" s="156">
        <v>16.933333333333334</v>
      </c>
      <c r="H106" s="156">
        <v>0</v>
      </c>
      <c r="I106" s="156">
        <v>0</v>
      </c>
      <c r="J106" s="156">
        <v>0</v>
      </c>
      <c r="K106" s="156">
        <v>0.13333333333333333</v>
      </c>
      <c r="L106" s="156">
        <v>0.53333333333333333</v>
      </c>
      <c r="M106" s="156">
        <v>0</v>
      </c>
      <c r="N106" s="156">
        <v>0</v>
      </c>
      <c r="O106" s="156">
        <v>0</v>
      </c>
      <c r="P106" s="156">
        <v>0</v>
      </c>
      <c r="Q106" s="156">
        <v>0</v>
      </c>
      <c r="R106" s="156">
        <v>0</v>
      </c>
      <c r="S106" s="156">
        <v>0</v>
      </c>
      <c r="T106" s="156">
        <v>0</v>
      </c>
      <c r="U106" s="156">
        <v>0</v>
      </c>
      <c r="V106" s="156">
        <v>0</v>
      </c>
      <c r="W106" s="156">
        <v>0.13333333333333333</v>
      </c>
      <c r="X106" s="156">
        <v>0</v>
      </c>
      <c r="Y106" s="156">
        <v>0</v>
      </c>
      <c r="Z106" s="156">
        <v>0</v>
      </c>
      <c r="AA106" s="156">
        <v>0</v>
      </c>
      <c r="AB106" s="156">
        <v>0.26666666666666666</v>
      </c>
      <c r="AC106" s="156">
        <v>0</v>
      </c>
      <c r="AD106" s="157">
        <f t="shared" si="133"/>
        <v>19.866666666666667</v>
      </c>
      <c r="AE106" s="609">
        <f t="shared" si="134"/>
        <v>4</v>
      </c>
      <c r="BH106" s="586">
        <f>AD212</f>
        <v>6218.2666666666655</v>
      </c>
      <c r="BI106" t="s">
        <v>486</v>
      </c>
    </row>
    <row r="107" spans="1:66" ht="18.75" thickBot="1">
      <c r="A107" s="14" t="s">
        <v>82</v>
      </c>
      <c r="B107" s="35">
        <v>43658</v>
      </c>
      <c r="C107" s="14" t="s">
        <v>74</v>
      </c>
      <c r="D107" s="12"/>
      <c r="E107" s="156">
        <v>0</v>
      </c>
      <c r="F107" s="156">
        <v>32.533333333333331</v>
      </c>
      <c r="G107" s="156">
        <v>92.933333333333337</v>
      </c>
      <c r="H107" s="156">
        <v>0</v>
      </c>
      <c r="I107" s="156">
        <v>0</v>
      </c>
      <c r="J107" s="156">
        <v>0</v>
      </c>
      <c r="K107" s="156">
        <v>0</v>
      </c>
      <c r="L107" s="156">
        <v>0</v>
      </c>
      <c r="M107" s="156">
        <v>0</v>
      </c>
      <c r="N107" s="156">
        <v>0</v>
      </c>
      <c r="O107" s="156">
        <v>0</v>
      </c>
      <c r="P107" s="156">
        <v>0</v>
      </c>
      <c r="Q107" s="156">
        <v>0</v>
      </c>
      <c r="R107" s="156">
        <v>0</v>
      </c>
      <c r="S107" s="156">
        <v>0</v>
      </c>
      <c r="T107" s="156">
        <v>0</v>
      </c>
      <c r="U107" s="156">
        <v>0</v>
      </c>
      <c r="V107" s="156">
        <v>0</v>
      </c>
      <c r="W107" s="156">
        <v>0</v>
      </c>
      <c r="X107" s="156">
        <v>0</v>
      </c>
      <c r="Y107" s="156">
        <v>0</v>
      </c>
      <c r="Z107" s="156">
        <v>0</v>
      </c>
      <c r="AA107" s="156">
        <v>0.13333333333333333</v>
      </c>
      <c r="AB107" s="156">
        <v>0</v>
      </c>
      <c r="AC107" s="156">
        <v>0</v>
      </c>
      <c r="AD107" s="157">
        <f t="shared" si="133"/>
        <v>125.60000000000001</v>
      </c>
      <c r="AE107" s="609">
        <f t="shared" si="134"/>
        <v>5</v>
      </c>
      <c r="BH107" s="812">
        <f>SUM(BH105:BH106)</f>
        <v>36358.366666666669</v>
      </c>
      <c r="BI107" t="s">
        <v>487</v>
      </c>
    </row>
    <row r="108" spans="1:66" ht="16.5" thickBot="1">
      <c r="A108" s="14" t="s">
        <v>82</v>
      </c>
      <c r="B108" s="35">
        <v>43679</v>
      </c>
      <c r="C108" s="14" t="s">
        <v>74</v>
      </c>
      <c r="D108" s="12"/>
      <c r="E108" s="156">
        <v>0</v>
      </c>
      <c r="F108" s="156">
        <v>0.13333333333333333</v>
      </c>
      <c r="G108" s="156">
        <v>40.93333333333333</v>
      </c>
      <c r="H108" s="156">
        <v>0</v>
      </c>
      <c r="I108" s="156">
        <v>2.5333333333333332</v>
      </c>
      <c r="J108" s="156">
        <v>0</v>
      </c>
      <c r="K108" s="156">
        <v>0</v>
      </c>
      <c r="L108" s="156">
        <v>0</v>
      </c>
      <c r="M108" s="156">
        <v>0</v>
      </c>
      <c r="N108" s="156">
        <v>0</v>
      </c>
      <c r="O108" s="156">
        <v>0</v>
      </c>
      <c r="P108" s="156">
        <v>0</v>
      </c>
      <c r="Q108" s="156">
        <v>0</v>
      </c>
      <c r="R108" s="156">
        <v>0</v>
      </c>
      <c r="S108" s="156">
        <v>0</v>
      </c>
      <c r="T108" s="156">
        <v>0</v>
      </c>
      <c r="U108" s="156">
        <v>0</v>
      </c>
      <c r="V108" s="156">
        <v>0</v>
      </c>
      <c r="W108" s="156">
        <v>0</v>
      </c>
      <c r="X108" s="156">
        <v>0</v>
      </c>
      <c r="Y108" s="156">
        <v>0</v>
      </c>
      <c r="Z108" s="156">
        <v>0</v>
      </c>
      <c r="AA108" s="156">
        <v>0</v>
      </c>
      <c r="AB108" s="156">
        <v>0</v>
      </c>
      <c r="AC108" s="156">
        <v>0</v>
      </c>
      <c r="AD108" s="157">
        <f t="shared" si="133"/>
        <v>43.599999999999994</v>
      </c>
      <c r="AE108" s="609">
        <f t="shared" si="134"/>
        <v>6</v>
      </c>
    </row>
    <row r="109" spans="1:66" ht="16.5" thickBot="1">
      <c r="A109" s="14" t="s">
        <v>82</v>
      </c>
      <c r="B109" s="35">
        <v>43763</v>
      </c>
      <c r="C109" s="14" t="s">
        <v>74</v>
      </c>
      <c r="D109" s="12"/>
      <c r="E109" s="156">
        <v>0</v>
      </c>
      <c r="F109" s="156">
        <v>0</v>
      </c>
      <c r="G109" s="156">
        <v>2.1333333333333333</v>
      </c>
      <c r="H109" s="156">
        <v>0</v>
      </c>
      <c r="I109" s="156">
        <v>0</v>
      </c>
      <c r="J109" s="156">
        <v>0</v>
      </c>
      <c r="K109" s="156">
        <v>0</v>
      </c>
      <c r="L109" s="156">
        <v>0.13333333333333333</v>
      </c>
      <c r="M109" s="156">
        <v>0</v>
      </c>
      <c r="N109" s="156">
        <v>0</v>
      </c>
      <c r="O109" s="156">
        <v>0</v>
      </c>
      <c r="P109" s="156">
        <v>0</v>
      </c>
      <c r="Q109" s="156">
        <v>0</v>
      </c>
      <c r="R109" s="156">
        <v>0</v>
      </c>
      <c r="S109" s="156">
        <v>0</v>
      </c>
      <c r="T109" s="156">
        <v>0</v>
      </c>
      <c r="U109" s="156">
        <v>0</v>
      </c>
      <c r="V109" s="156">
        <v>0</v>
      </c>
      <c r="W109" s="156">
        <v>7.333333333333333</v>
      </c>
      <c r="X109" s="156">
        <v>0</v>
      </c>
      <c r="Y109" s="156">
        <v>0</v>
      </c>
      <c r="Z109" s="156">
        <v>0</v>
      </c>
      <c r="AA109" s="156">
        <v>0</v>
      </c>
      <c r="AB109" s="156">
        <v>0</v>
      </c>
      <c r="AC109" s="156">
        <v>0</v>
      </c>
      <c r="AD109" s="157">
        <f t="shared" si="133"/>
        <v>9.6</v>
      </c>
      <c r="AE109" s="609">
        <f t="shared" si="134"/>
        <v>7</v>
      </c>
    </row>
    <row r="110" spans="1:66" ht="16.5" thickBot="1">
      <c r="A110" s="14" t="s">
        <v>82</v>
      </c>
      <c r="B110" s="35">
        <v>43810</v>
      </c>
      <c r="C110" s="14" t="s">
        <v>74</v>
      </c>
      <c r="D110" s="12"/>
      <c r="E110" s="156">
        <v>0</v>
      </c>
      <c r="F110" s="156">
        <v>0</v>
      </c>
      <c r="G110" s="156">
        <v>0.8</v>
      </c>
      <c r="H110" s="156">
        <v>0</v>
      </c>
      <c r="I110" s="156">
        <v>0</v>
      </c>
      <c r="J110" s="156">
        <v>0.26666666666666666</v>
      </c>
      <c r="K110" s="156">
        <v>0</v>
      </c>
      <c r="L110" s="156">
        <v>0.13333333333333333</v>
      </c>
      <c r="M110" s="156">
        <v>0</v>
      </c>
      <c r="N110" s="156">
        <v>0</v>
      </c>
      <c r="O110" s="156">
        <v>0</v>
      </c>
      <c r="P110" s="156">
        <v>0</v>
      </c>
      <c r="Q110" s="156">
        <v>0</v>
      </c>
      <c r="R110" s="156">
        <v>0.13333333333333333</v>
      </c>
      <c r="S110" s="156">
        <v>0</v>
      </c>
      <c r="T110" s="156">
        <v>0</v>
      </c>
      <c r="U110" s="156">
        <v>0</v>
      </c>
      <c r="V110" s="156">
        <v>0</v>
      </c>
      <c r="W110" s="156">
        <v>0.13333333333333333</v>
      </c>
      <c r="X110" s="156">
        <v>0</v>
      </c>
      <c r="Y110" s="156">
        <v>0</v>
      </c>
      <c r="Z110" s="156">
        <v>0.13333333333333333</v>
      </c>
      <c r="AA110" s="156">
        <v>0.53333333333333333</v>
      </c>
      <c r="AB110" s="156">
        <v>0</v>
      </c>
      <c r="AC110" s="156">
        <v>0</v>
      </c>
      <c r="AD110" s="157">
        <f t="shared" si="133"/>
        <v>2.1333333333333333</v>
      </c>
      <c r="AE110" s="609">
        <f t="shared" si="134"/>
        <v>8</v>
      </c>
    </row>
    <row r="111" spans="1:66" ht="16.5" thickBot="1">
      <c r="A111" s="14" t="s">
        <v>82</v>
      </c>
      <c r="B111" s="35">
        <v>43790</v>
      </c>
      <c r="C111" s="14" t="s">
        <v>133</v>
      </c>
      <c r="D111" s="12"/>
      <c r="E111" s="156">
        <v>0</v>
      </c>
      <c r="F111" s="156">
        <v>0</v>
      </c>
      <c r="G111" s="156">
        <v>0.93333333333333335</v>
      </c>
      <c r="H111" s="156">
        <v>0</v>
      </c>
      <c r="I111" s="156">
        <v>0</v>
      </c>
      <c r="J111" s="156">
        <v>0</v>
      </c>
      <c r="K111" s="156">
        <v>0</v>
      </c>
      <c r="L111" s="156">
        <v>0.13333333333333333</v>
      </c>
      <c r="M111" s="156">
        <v>0</v>
      </c>
      <c r="N111" s="156">
        <v>0</v>
      </c>
      <c r="O111" s="156">
        <v>0</v>
      </c>
      <c r="P111" s="156">
        <v>0</v>
      </c>
      <c r="Q111" s="156">
        <v>0</v>
      </c>
      <c r="R111" s="156">
        <v>0</v>
      </c>
      <c r="S111" s="156">
        <v>0</v>
      </c>
      <c r="T111" s="156">
        <v>0</v>
      </c>
      <c r="U111" s="156">
        <v>0</v>
      </c>
      <c r="V111" s="156">
        <v>0</v>
      </c>
      <c r="W111" s="156">
        <v>38.133333333333333</v>
      </c>
      <c r="X111" s="156">
        <v>0</v>
      </c>
      <c r="Y111" s="156">
        <v>0</v>
      </c>
      <c r="Z111" s="156">
        <v>0.13333333333333333</v>
      </c>
      <c r="AA111" s="156">
        <v>0</v>
      </c>
      <c r="AB111" s="156">
        <v>0</v>
      </c>
      <c r="AC111" s="156">
        <v>0</v>
      </c>
      <c r="AD111" s="157">
        <f t="shared" si="133"/>
        <v>39.333333333333336</v>
      </c>
      <c r="AE111" s="609">
        <f t="shared" si="134"/>
        <v>9</v>
      </c>
    </row>
    <row r="112" spans="1:66" ht="16.5" thickBot="1">
      <c r="A112" s="14" t="s">
        <v>86</v>
      </c>
      <c r="B112" s="82">
        <v>43502</v>
      </c>
      <c r="C112" s="14" t="s">
        <v>74</v>
      </c>
      <c r="D112" s="12"/>
      <c r="E112" s="156">
        <v>43.2</v>
      </c>
      <c r="F112" s="156">
        <v>2</v>
      </c>
      <c r="G112" s="156">
        <v>0</v>
      </c>
      <c r="H112" s="156">
        <v>0</v>
      </c>
      <c r="I112" s="156">
        <v>0</v>
      </c>
      <c r="J112" s="156">
        <v>0</v>
      </c>
      <c r="K112" s="156">
        <v>0.93333333333333335</v>
      </c>
      <c r="L112" s="156">
        <v>0</v>
      </c>
      <c r="M112" s="156">
        <v>0.4</v>
      </c>
      <c r="N112" s="156">
        <v>0</v>
      </c>
      <c r="O112" s="156">
        <v>0</v>
      </c>
      <c r="P112" s="156">
        <v>0</v>
      </c>
      <c r="Q112" s="156">
        <v>0</v>
      </c>
      <c r="R112" s="156">
        <v>0</v>
      </c>
      <c r="S112" s="156">
        <v>0</v>
      </c>
      <c r="T112" s="156">
        <v>0</v>
      </c>
      <c r="U112" s="156">
        <v>0</v>
      </c>
      <c r="V112" s="156">
        <v>0</v>
      </c>
      <c r="W112" s="156">
        <v>0</v>
      </c>
      <c r="X112" s="156">
        <v>0</v>
      </c>
      <c r="Y112" s="156">
        <v>0</v>
      </c>
      <c r="Z112" s="156">
        <v>0</v>
      </c>
      <c r="AA112" s="156">
        <v>0</v>
      </c>
      <c r="AB112" s="156">
        <v>0.4</v>
      </c>
      <c r="AC112" s="156">
        <v>0</v>
      </c>
      <c r="AD112" s="157">
        <f t="shared" si="133"/>
        <v>46.93333333333333</v>
      </c>
      <c r="AE112" s="609">
        <f t="shared" si="134"/>
        <v>10</v>
      </c>
    </row>
    <row r="113" spans="1:31" ht="16.5" thickBot="1">
      <c r="A113" s="14" t="s">
        <v>86</v>
      </c>
      <c r="B113" s="82">
        <v>43537</v>
      </c>
      <c r="C113" s="14" t="s">
        <v>74</v>
      </c>
      <c r="D113" s="12"/>
      <c r="E113" s="156">
        <v>338.53333333333336</v>
      </c>
      <c r="F113" s="156">
        <v>33.733333333333334</v>
      </c>
      <c r="G113" s="156">
        <v>0.13333333333333333</v>
      </c>
      <c r="H113" s="156">
        <v>223.06666666666666</v>
      </c>
      <c r="I113" s="156">
        <v>0</v>
      </c>
      <c r="J113" s="156">
        <v>0</v>
      </c>
      <c r="K113" s="156">
        <v>0</v>
      </c>
      <c r="L113" s="156">
        <v>0</v>
      </c>
      <c r="M113" s="156">
        <v>0</v>
      </c>
      <c r="N113" s="156">
        <v>0</v>
      </c>
      <c r="O113" s="156">
        <v>0</v>
      </c>
      <c r="P113" s="156">
        <v>0</v>
      </c>
      <c r="Q113" s="156">
        <v>0</v>
      </c>
      <c r="R113" s="156">
        <v>0</v>
      </c>
      <c r="S113" s="156">
        <v>0</v>
      </c>
      <c r="T113" s="156">
        <v>0</v>
      </c>
      <c r="U113" s="156">
        <v>0</v>
      </c>
      <c r="V113" s="156">
        <v>0</v>
      </c>
      <c r="W113" s="156">
        <v>0</v>
      </c>
      <c r="X113" s="156">
        <v>0.53333333333333333</v>
      </c>
      <c r="Y113" s="156">
        <v>0</v>
      </c>
      <c r="Z113" s="156">
        <v>0</v>
      </c>
      <c r="AA113" s="156">
        <v>0.53333333333333333</v>
      </c>
      <c r="AB113" s="156">
        <v>0.53333333333333333</v>
      </c>
      <c r="AC113" s="156">
        <v>0</v>
      </c>
      <c r="AD113" s="157">
        <f t="shared" si="133"/>
        <v>597.06666666666661</v>
      </c>
      <c r="AE113" s="609">
        <f t="shared" si="134"/>
        <v>11</v>
      </c>
    </row>
    <row r="114" spans="1:31" ht="16.5" thickBot="1">
      <c r="A114" s="14" t="s">
        <v>86</v>
      </c>
      <c r="B114" s="82">
        <v>43657</v>
      </c>
      <c r="C114" s="14" t="s">
        <v>74</v>
      </c>
      <c r="D114" s="12"/>
      <c r="E114" s="156">
        <v>0.13333333333333333</v>
      </c>
      <c r="F114" s="156">
        <v>3.0666666666666669</v>
      </c>
      <c r="G114" s="156">
        <v>0</v>
      </c>
      <c r="H114" s="156">
        <v>18.266666666666666</v>
      </c>
      <c r="I114" s="156">
        <v>0</v>
      </c>
      <c r="J114" s="156">
        <v>0</v>
      </c>
      <c r="K114" s="156">
        <v>0.13333333333333333</v>
      </c>
      <c r="L114" s="156">
        <v>0</v>
      </c>
      <c r="M114" s="156">
        <v>0</v>
      </c>
      <c r="N114" s="156">
        <v>0</v>
      </c>
      <c r="O114" s="156">
        <v>0</v>
      </c>
      <c r="P114" s="156">
        <v>0</v>
      </c>
      <c r="Q114" s="156">
        <v>0</v>
      </c>
      <c r="R114" s="156">
        <v>0</v>
      </c>
      <c r="S114" s="156">
        <v>0</v>
      </c>
      <c r="T114" s="156">
        <v>0</v>
      </c>
      <c r="U114" s="156">
        <v>0</v>
      </c>
      <c r="V114" s="156">
        <v>0</v>
      </c>
      <c r="W114" s="156">
        <v>0</v>
      </c>
      <c r="X114" s="156">
        <v>0</v>
      </c>
      <c r="Y114" s="156">
        <v>0</v>
      </c>
      <c r="Z114" s="156">
        <v>0</v>
      </c>
      <c r="AA114" s="156">
        <v>0.13333333333333333</v>
      </c>
      <c r="AB114" s="156">
        <v>0.53333333333333333</v>
      </c>
      <c r="AC114" s="156">
        <v>0</v>
      </c>
      <c r="AD114" s="157">
        <f t="shared" si="133"/>
        <v>22.266666666666666</v>
      </c>
      <c r="AE114" s="609">
        <f t="shared" si="134"/>
        <v>12</v>
      </c>
    </row>
    <row r="115" spans="1:31" ht="16.5" thickBot="1">
      <c r="A115" s="14" t="s">
        <v>86</v>
      </c>
      <c r="B115" s="35">
        <v>43680</v>
      </c>
      <c r="C115" s="14" t="s">
        <v>74</v>
      </c>
      <c r="D115" s="12"/>
      <c r="E115" s="156">
        <v>1.4666666666666666</v>
      </c>
      <c r="F115" s="156">
        <v>1.7333333333333334</v>
      </c>
      <c r="G115" s="156">
        <v>0</v>
      </c>
      <c r="H115" s="156">
        <v>3.4666666666666668</v>
      </c>
      <c r="I115" s="156">
        <v>0</v>
      </c>
      <c r="J115" s="156">
        <v>0</v>
      </c>
      <c r="K115" s="156">
        <v>0</v>
      </c>
      <c r="L115" s="156">
        <v>0</v>
      </c>
      <c r="M115" s="156">
        <v>0</v>
      </c>
      <c r="N115" s="156">
        <v>0</v>
      </c>
      <c r="O115" s="156">
        <v>0</v>
      </c>
      <c r="P115" s="156">
        <v>0</v>
      </c>
      <c r="Q115" s="156">
        <v>0.13333333333333333</v>
      </c>
      <c r="R115" s="156">
        <v>0</v>
      </c>
      <c r="S115" s="156">
        <v>0</v>
      </c>
      <c r="T115" s="156">
        <v>0</v>
      </c>
      <c r="U115" s="156">
        <v>0</v>
      </c>
      <c r="V115" s="156">
        <v>0</v>
      </c>
      <c r="W115" s="156">
        <v>0</v>
      </c>
      <c r="X115" s="156">
        <v>0</v>
      </c>
      <c r="Y115" s="156">
        <v>0</v>
      </c>
      <c r="Z115" s="156">
        <v>0</v>
      </c>
      <c r="AA115" s="156">
        <v>0.53333333333333333</v>
      </c>
      <c r="AB115" s="156">
        <v>0</v>
      </c>
      <c r="AC115" s="156">
        <v>0</v>
      </c>
      <c r="AD115" s="157">
        <f t="shared" si="133"/>
        <v>7.3333333333333339</v>
      </c>
      <c r="AE115" s="609">
        <f t="shared" si="134"/>
        <v>13</v>
      </c>
    </row>
    <row r="116" spans="1:31" ht="16.5" thickBot="1">
      <c r="A116" s="14" t="s">
        <v>86</v>
      </c>
      <c r="B116" s="35">
        <v>43732</v>
      </c>
      <c r="C116" s="14" t="s">
        <v>74</v>
      </c>
      <c r="D116" s="12"/>
      <c r="E116" s="156">
        <v>19.466666666666665</v>
      </c>
      <c r="F116" s="156">
        <v>4</v>
      </c>
      <c r="G116" s="156">
        <v>0.4</v>
      </c>
      <c r="H116" s="156">
        <v>118.26666666666667</v>
      </c>
      <c r="I116" s="156">
        <v>0</v>
      </c>
      <c r="J116" s="156">
        <v>0.4</v>
      </c>
      <c r="K116" s="156">
        <v>0.26666666666666666</v>
      </c>
      <c r="L116" s="156">
        <v>0</v>
      </c>
      <c r="M116" s="156">
        <v>0.4</v>
      </c>
      <c r="N116" s="156">
        <v>0</v>
      </c>
      <c r="O116" s="156">
        <v>0</v>
      </c>
      <c r="P116" s="156">
        <v>0</v>
      </c>
      <c r="Q116" s="156">
        <v>0.53333333333333333</v>
      </c>
      <c r="R116" s="156">
        <v>0</v>
      </c>
      <c r="S116" s="156">
        <v>0</v>
      </c>
      <c r="T116" s="156">
        <v>0</v>
      </c>
      <c r="U116" s="156">
        <v>1.0666666666666667</v>
      </c>
      <c r="V116" s="156">
        <v>0.26666666666666666</v>
      </c>
      <c r="W116" s="156">
        <v>0</v>
      </c>
      <c r="X116" s="156">
        <v>0</v>
      </c>
      <c r="Y116" s="156">
        <v>0</v>
      </c>
      <c r="Z116" s="156">
        <v>0</v>
      </c>
      <c r="AA116" s="156">
        <v>0</v>
      </c>
      <c r="AB116" s="156">
        <v>0</v>
      </c>
      <c r="AC116" s="156">
        <v>0</v>
      </c>
      <c r="AD116" s="157">
        <f t="shared" si="133"/>
        <v>145.06666666666669</v>
      </c>
      <c r="AE116" s="609">
        <f t="shared" si="134"/>
        <v>14</v>
      </c>
    </row>
    <row r="117" spans="1:31" ht="16.5" thickBot="1">
      <c r="A117" s="14" t="s">
        <v>86</v>
      </c>
      <c r="B117" s="35">
        <v>43767</v>
      </c>
      <c r="C117" s="14" t="s">
        <v>74</v>
      </c>
      <c r="D117" s="12"/>
      <c r="E117" s="156">
        <v>30.933333333333334</v>
      </c>
      <c r="F117" s="156">
        <v>2.1333333333333333</v>
      </c>
      <c r="G117" s="156">
        <v>1.3333333333333333</v>
      </c>
      <c r="H117" s="156">
        <v>0.13333333333333333</v>
      </c>
      <c r="I117" s="156">
        <v>0.4</v>
      </c>
      <c r="J117" s="156">
        <v>0</v>
      </c>
      <c r="K117" s="156">
        <v>0.53333333333333333</v>
      </c>
      <c r="L117" s="156">
        <v>0</v>
      </c>
      <c r="M117" s="156">
        <v>0</v>
      </c>
      <c r="N117" s="156">
        <v>0</v>
      </c>
      <c r="O117" s="156">
        <v>0</v>
      </c>
      <c r="P117" s="156">
        <v>0.13333333333333333</v>
      </c>
      <c r="Q117" s="156">
        <v>0</v>
      </c>
      <c r="R117" s="156">
        <v>0</v>
      </c>
      <c r="S117" s="156">
        <v>0</v>
      </c>
      <c r="T117" s="156">
        <v>0</v>
      </c>
      <c r="U117" s="156">
        <v>1.0666666666666667</v>
      </c>
      <c r="V117" s="156">
        <v>0.13333333333333333</v>
      </c>
      <c r="W117" s="156">
        <v>0</v>
      </c>
      <c r="X117" s="156">
        <v>0</v>
      </c>
      <c r="Y117" s="156">
        <v>0</v>
      </c>
      <c r="Z117" s="156">
        <v>0</v>
      </c>
      <c r="AA117" s="156">
        <v>0</v>
      </c>
      <c r="AB117" s="156">
        <v>0</v>
      </c>
      <c r="AC117" s="156">
        <v>0</v>
      </c>
      <c r="AD117" s="157">
        <f t="shared" si="133"/>
        <v>36.800000000000004</v>
      </c>
      <c r="AE117" s="609">
        <f t="shared" si="134"/>
        <v>15</v>
      </c>
    </row>
    <row r="118" spans="1:31" ht="16.5" thickBot="1">
      <c r="A118" s="14" t="s">
        <v>86</v>
      </c>
      <c r="B118" s="35">
        <v>43791</v>
      </c>
      <c r="C118" s="14" t="s">
        <v>74</v>
      </c>
      <c r="D118" s="12"/>
      <c r="E118" s="156">
        <v>47.333333333333336</v>
      </c>
      <c r="F118" s="156">
        <v>230.4</v>
      </c>
      <c r="G118" s="156">
        <v>1.2</v>
      </c>
      <c r="H118" s="156">
        <v>0</v>
      </c>
      <c r="I118" s="156">
        <v>0</v>
      </c>
      <c r="J118" s="156">
        <v>0</v>
      </c>
      <c r="K118" s="156">
        <v>0.13333333333333333</v>
      </c>
      <c r="L118" s="156">
        <v>0</v>
      </c>
      <c r="M118" s="156">
        <v>0</v>
      </c>
      <c r="N118" s="156">
        <v>18</v>
      </c>
      <c r="O118" s="156">
        <v>0</v>
      </c>
      <c r="P118" s="156">
        <v>0</v>
      </c>
      <c r="Q118" s="156">
        <v>0</v>
      </c>
      <c r="R118" s="156">
        <v>0</v>
      </c>
      <c r="S118" s="156">
        <v>0</v>
      </c>
      <c r="T118" s="156">
        <v>0</v>
      </c>
      <c r="U118" s="156">
        <v>0</v>
      </c>
      <c r="V118" s="156">
        <v>0</v>
      </c>
      <c r="W118" s="156">
        <v>0</v>
      </c>
      <c r="X118" s="156">
        <v>0</v>
      </c>
      <c r="Y118" s="156">
        <v>0</v>
      </c>
      <c r="Z118" s="156">
        <v>0</v>
      </c>
      <c r="AA118" s="156">
        <v>0</v>
      </c>
      <c r="AB118" s="156">
        <v>0</v>
      </c>
      <c r="AC118" s="156">
        <v>0</v>
      </c>
      <c r="AD118" s="157">
        <f t="shared" si="133"/>
        <v>297.06666666666666</v>
      </c>
      <c r="AE118" s="609">
        <f t="shared" si="134"/>
        <v>16</v>
      </c>
    </row>
    <row r="119" spans="1:31" ht="16.5" thickBot="1">
      <c r="A119" s="14" t="s">
        <v>73</v>
      </c>
      <c r="B119" s="82">
        <v>43489</v>
      </c>
      <c r="C119" s="14" t="s">
        <v>74</v>
      </c>
      <c r="D119" s="12"/>
      <c r="E119" s="156">
        <v>0.26666666666666666</v>
      </c>
      <c r="F119" s="156">
        <v>0.26666666666666666</v>
      </c>
      <c r="G119" s="156">
        <v>0</v>
      </c>
      <c r="H119" s="156">
        <v>0.13333333333333333</v>
      </c>
      <c r="I119" s="156">
        <v>0</v>
      </c>
      <c r="J119" s="156">
        <v>0</v>
      </c>
      <c r="K119" s="156">
        <v>0</v>
      </c>
      <c r="L119" s="156">
        <v>0</v>
      </c>
      <c r="M119" s="156">
        <v>0</v>
      </c>
      <c r="N119" s="156">
        <v>0</v>
      </c>
      <c r="O119" s="156">
        <v>0</v>
      </c>
      <c r="P119" s="156">
        <v>0</v>
      </c>
      <c r="Q119" s="156">
        <v>0</v>
      </c>
      <c r="R119" s="156">
        <v>0</v>
      </c>
      <c r="S119" s="156">
        <v>0</v>
      </c>
      <c r="T119" s="156">
        <v>0</v>
      </c>
      <c r="U119" s="156">
        <v>0</v>
      </c>
      <c r="V119" s="156">
        <v>0</v>
      </c>
      <c r="W119" s="156">
        <v>0</v>
      </c>
      <c r="X119" s="156">
        <v>0</v>
      </c>
      <c r="Y119" s="156">
        <v>0</v>
      </c>
      <c r="Z119" s="156">
        <v>0</v>
      </c>
      <c r="AA119" s="156">
        <v>0</v>
      </c>
      <c r="AB119" s="156">
        <v>0</v>
      </c>
      <c r="AC119" s="156">
        <v>0</v>
      </c>
      <c r="AD119" s="157">
        <f t="shared" si="133"/>
        <v>0.66666666666666663</v>
      </c>
      <c r="AE119" s="609">
        <f t="shared" si="134"/>
        <v>17</v>
      </c>
    </row>
    <row r="120" spans="1:31" ht="16.5" thickBot="1">
      <c r="A120" s="14" t="s">
        <v>73</v>
      </c>
      <c r="B120" s="82">
        <v>43535</v>
      </c>
      <c r="C120" s="14" t="s">
        <v>74</v>
      </c>
      <c r="D120" s="12"/>
      <c r="E120" s="156">
        <v>0.53333333333333333</v>
      </c>
      <c r="F120" s="156">
        <v>391.06666666666666</v>
      </c>
      <c r="G120" s="156">
        <v>1.4666666666666666</v>
      </c>
      <c r="H120" s="156">
        <v>0.8</v>
      </c>
      <c r="I120" s="156">
        <v>0</v>
      </c>
      <c r="J120" s="156">
        <v>0</v>
      </c>
      <c r="K120" s="156">
        <v>0</v>
      </c>
      <c r="L120" s="156">
        <v>0</v>
      </c>
      <c r="M120" s="156">
        <v>0</v>
      </c>
      <c r="N120" s="156">
        <v>0</v>
      </c>
      <c r="O120" s="156">
        <v>0</v>
      </c>
      <c r="P120" s="156">
        <v>0</v>
      </c>
      <c r="Q120" s="156">
        <v>0</v>
      </c>
      <c r="R120" s="156">
        <v>0</v>
      </c>
      <c r="S120" s="156">
        <v>7.8666666666666663</v>
      </c>
      <c r="T120" s="156">
        <v>0.53333333333333333</v>
      </c>
      <c r="U120" s="156">
        <v>0</v>
      </c>
      <c r="V120" s="156">
        <v>0</v>
      </c>
      <c r="W120" s="156">
        <v>0</v>
      </c>
      <c r="X120" s="156">
        <v>0</v>
      </c>
      <c r="Y120" s="156">
        <v>0</v>
      </c>
      <c r="Z120" s="156">
        <v>0</v>
      </c>
      <c r="AA120" s="156">
        <v>0</v>
      </c>
      <c r="AB120" s="156">
        <v>0</v>
      </c>
      <c r="AC120" s="156">
        <v>0</v>
      </c>
      <c r="AD120" s="157">
        <f t="shared" si="133"/>
        <v>402.26666666666671</v>
      </c>
      <c r="AE120" s="609">
        <f t="shared" si="134"/>
        <v>18</v>
      </c>
    </row>
    <row r="121" spans="1:31" ht="16.5" thickBot="1">
      <c r="A121" s="14" t="s">
        <v>73</v>
      </c>
      <c r="B121" s="82">
        <v>43566</v>
      </c>
      <c r="C121" s="14" t="s">
        <v>74</v>
      </c>
      <c r="D121" s="12"/>
      <c r="E121" s="156">
        <v>0</v>
      </c>
      <c r="F121" s="156">
        <v>11.333333333333334</v>
      </c>
      <c r="G121" s="156">
        <v>0.4</v>
      </c>
      <c r="H121" s="156">
        <v>0</v>
      </c>
      <c r="I121" s="156">
        <v>0</v>
      </c>
      <c r="J121" s="156">
        <v>0</v>
      </c>
      <c r="K121" s="156">
        <v>0</v>
      </c>
      <c r="L121" s="156">
        <v>0</v>
      </c>
      <c r="M121" s="156">
        <v>0</v>
      </c>
      <c r="N121" s="156">
        <v>0</v>
      </c>
      <c r="O121" s="156">
        <v>0</v>
      </c>
      <c r="P121" s="156">
        <v>0</v>
      </c>
      <c r="Q121" s="156">
        <v>0</v>
      </c>
      <c r="R121" s="156">
        <v>0</v>
      </c>
      <c r="S121" s="156">
        <v>0</v>
      </c>
      <c r="T121" s="156">
        <v>0</v>
      </c>
      <c r="U121" s="156">
        <v>0</v>
      </c>
      <c r="V121" s="156">
        <v>0</v>
      </c>
      <c r="W121" s="156">
        <v>0</v>
      </c>
      <c r="X121" s="156">
        <v>0</v>
      </c>
      <c r="Y121" s="156">
        <v>0</v>
      </c>
      <c r="Z121" s="156">
        <v>0</v>
      </c>
      <c r="AA121" s="156">
        <v>0</v>
      </c>
      <c r="AB121" s="156">
        <v>0</v>
      </c>
      <c r="AC121" s="156">
        <v>0</v>
      </c>
      <c r="AD121" s="157">
        <f t="shared" si="133"/>
        <v>11.733333333333334</v>
      </c>
      <c r="AE121" s="609">
        <f t="shared" si="134"/>
        <v>19</v>
      </c>
    </row>
    <row r="122" spans="1:31" ht="16.5" thickBot="1">
      <c r="A122" s="14" t="s">
        <v>73</v>
      </c>
      <c r="B122" s="82">
        <v>43608</v>
      </c>
      <c r="C122" s="14" t="s">
        <v>74</v>
      </c>
      <c r="D122" s="12"/>
      <c r="E122" s="156">
        <v>0</v>
      </c>
      <c r="F122" s="156">
        <v>0.13333333333333333</v>
      </c>
      <c r="G122" s="156">
        <v>1.0666666666666667</v>
      </c>
      <c r="H122" s="156">
        <v>0.66666666666666663</v>
      </c>
      <c r="I122" s="156">
        <v>0</v>
      </c>
      <c r="J122" s="156">
        <v>0</v>
      </c>
      <c r="K122" s="156">
        <v>0</v>
      </c>
      <c r="L122" s="156">
        <v>0</v>
      </c>
      <c r="M122" s="156">
        <v>0</v>
      </c>
      <c r="N122" s="156">
        <v>0</v>
      </c>
      <c r="O122" s="156">
        <v>0</v>
      </c>
      <c r="P122" s="156">
        <v>0</v>
      </c>
      <c r="Q122" s="156">
        <v>0</v>
      </c>
      <c r="R122" s="156">
        <v>0</v>
      </c>
      <c r="S122" s="156">
        <v>0</v>
      </c>
      <c r="T122" s="156">
        <v>0</v>
      </c>
      <c r="U122" s="156">
        <v>0</v>
      </c>
      <c r="V122" s="156">
        <v>0</v>
      </c>
      <c r="W122" s="156">
        <v>0</v>
      </c>
      <c r="X122" s="156">
        <v>0</v>
      </c>
      <c r="Y122" s="156">
        <v>0</v>
      </c>
      <c r="Z122" s="156">
        <v>0</v>
      </c>
      <c r="AA122" s="156">
        <v>0</v>
      </c>
      <c r="AB122" s="156">
        <v>0.13333333333333333</v>
      </c>
      <c r="AC122" s="156">
        <v>0</v>
      </c>
      <c r="AD122" s="157">
        <f t="shared" si="133"/>
        <v>2</v>
      </c>
      <c r="AE122" s="609">
        <f t="shared" si="134"/>
        <v>20</v>
      </c>
    </row>
    <row r="123" spans="1:31" ht="16.5" thickBot="1">
      <c r="A123" s="14" t="s">
        <v>73</v>
      </c>
      <c r="B123" s="35">
        <v>43643</v>
      </c>
      <c r="C123" s="14" t="s">
        <v>74</v>
      </c>
      <c r="D123" s="12"/>
      <c r="E123" s="156">
        <v>0</v>
      </c>
      <c r="F123" s="156">
        <v>220</v>
      </c>
      <c r="G123" s="156">
        <v>6</v>
      </c>
      <c r="H123" s="156">
        <v>0</v>
      </c>
      <c r="I123" s="156">
        <v>0</v>
      </c>
      <c r="J123" s="156">
        <v>0</v>
      </c>
      <c r="K123" s="156">
        <v>0.66666666666666663</v>
      </c>
      <c r="L123" s="156">
        <v>0</v>
      </c>
      <c r="M123" s="156">
        <v>0</v>
      </c>
      <c r="N123" s="156">
        <v>0.26666666666666666</v>
      </c>
      <c r="O123" s="156">
        <v>0</v>
      </c>
      <c r="P123" s="156">
        <v>0.26666666666666666</v>
      </c>
      <c r="Q123" s="156">
        <v>0</v>
      </c>
      <c r="R123" s="156">
        <v>0</v>
      </c>
      <c r="S123" s="156">
        <v>0</v>
      </c>
      <c r="T123" s="156">
        <v>0</v>
      </c>
      <c r="U123" s="156">
        <v>0</v>
      </c>
      <c r="V123" s="156">
        <v>0</v>
      </c>
      <c r="W123" s="156">
        <v>0</v>
      </c>
      <c r="X123" s="156">
        <v>0</v>
      </c>
      <c r="Y123" s="156">
        <v>0</v>
      </c>
      <c r="Z123" s="156">
        <v>0</v>
      </c>
      <c r="AA123" s="156">
        <v>0</v>
      </c>
      <c r="AB123" s="156">
        <v>0</v>
      </c>
      <c r="AC123" s="156">
        <v>0</v>
      </c>
      <c r="AD123" s="157">
        <f t="shared" si="133"/>
        <v>227.20000000000002</v>
      </c>
      <c r="AE123" s="609">
        <f t="shared" si="134"/>
        <v>21</v>
      </c>
    </row>
    <row r="124" spans="1:31" ht="16.5" thickBot="1">
      <c r="A124" s="14" t="s">
        <v>73</v>
      </c>
      <c r="B124" s="35">
        <v>43679</v>
      </c>
      <c r="C124" s="14" t="s">
        <v>74</v>
      </c>
      <c r="D124" s="12"/>
      <c r="E124" s="156">
        <v>0.26666666666666666</v>
      </c>
      <c r="F124" s="156">
        <v>12.133333333333333</v>
      </c>
      <c r="G124" s="156">
        <v>36.4</v>
      </c>
      <c r="H124" s="156">
        <v>0</v>
      </c>
      <c r="I124" s="156">
        <v>0</v>
      </c>
      <c r="J124" s="156">
        <v>0</v>
      </c>
      <c r="K124" s="156">
        <v>0</v>
      </c>
      <c r="L124" s="156">
        <v>0</v>
      </c>
      <c r="M124" s="156">
        <v>0</v>
      </c>
      <c r="N124" s="156">
        <v>0</v>
      </c>
      <c r="O124" s="156">
        <v>0</v>
      </c>
      <c r="P124" s="156">
        <v>0.13333333333333333</v>
      </c>
      <c r="Q124" s="156">
        <v>0</v>
      </c>
      <c r="R124" s="156">
        <v>0</v>
      </c>
      <c r="S124" s="156">
        <v>0</v>
      </c>
      <c r="T124" s="156">
        <v>0</v>
      </c>
      <c r="U124" s="156">
        <v>0</v>
      </c>
      <c r="V124" s="156">
        <v>0</v>
      </c>
      <c r="W124" s="156">
        <v>0</v>
      </c>
      <c r="X124" s="156">
        <v>0</v>
      </c>
      <c r="Y124" s="156">
        <v>0</v>
      </c>
      <c r="Z124" s="156">
        <v>0</v>
      </c>
      <c r="AA124" s="156">
        <v>0</v>
      </c>
      <c r="AB124" s="156">
        <v>0</v>
      </c>
      <c r="AC124" s="156">
        <v>0</v>
      </c>
      <c r="AD124" s="157">
        <f t="shared" si="133"/>
        <v>48.93333333333333</v>
      </c>
      <c r="AE124" s="609">
        <f t="shared" si="134"/>
        <v>22</v>
      </c>
    </row>
    <row r="125" spans="1:31" ht="16.5" thickBot="1">
      <c r="A125" s="14" t="s">
        <v>73</v>
      </c>
      <c r="B125" s="82">
        <v>43732</v>
      </c>
      <c r="C125" s="14" t="s">
        <v>74</v>
      </c>
      <c r="D125" s="12"/>
      <c r="E125" s="156">
        <v>3.3333333333333335</v>
      </c>
      <c r="F125" s="156">
        <v>0.8</v>
      </c>
      <c r="G125" s="156">
        <v>0.4</v>
      </c>
      <c r="H125" s="156">
        <v>0</v>
      </c>
      <c r="I125" s="156">
        <v>0.53333333333333333</v>
      </c>
      <c r="J125" s="156">
        <v>0</v>
      </c>
      <c r="K125" s="156">
        <v>0</v>
      </c>
      <c r="L125" s="156">
        <v>0</v>
      </c>
      <c r="M125" s="156">
        <v>0</v>
      </c>
      <c r="N125" s="156">
        <v>0</v>
      </c>
      <c r="O125" s="156">
        <v>0</v>
      </c>
      <c r="P125" s="156">
        <v>0</v>
      </c>
      <c r="Q125" s="156">
        <v>0</v>
      </c>
      <c r="R125" s="156">
        <v>0</v>
      </c>
      <c r="S125" s="156">
        <v>0.13333333333333333</v>
      </c>
      <c r="T125" s="156">
        <v>0</v>
      </c>
      <c r="U125" s="156">
        <v>0</v>
      </c>
      <c r="V125" s="156">
        <v>0</v>
      </c>
      <c r="W125" s="156">
        <v>0</v>
      </c>
      <c r="X125" s="156">
        <v>0</v>
      </c>
      <c r="Y125" s="156">
        <v>0</v>
      </c>
      <c r="Z125" s="156">
        <v>0</v>
      </c>
      <c r="AA125" s="156">
        <v>0</v>
      </c>
      <c r="AB125" s="156">
        <v>0</v>
      </c>
      <c r="AC125" s="156">
        <v>0</v>
      </c>
      <c r="AD125" s="157">
        <f t="shared" si="133"/>
        <v>5.2000000000000011</v>
      </c>
      <c r="AE125" s="609">
        <f t="shared" si="134"/>
        <v>23</v>
      </c>
    </row>
    <row r="126" spans="1:31" ht="16.5" thickBot="1">
      <c r="A126" s="14" t="s">
        <v>73</v>
      </c>
      <c r="B126" s="35">
        <v>43767</v>
      </c>
      <c r="C126" s="14" t="s">
        <v>74</v>
      </c>
      <c r="D126" s="12"/>
      <c r="E126" s="156">
        <v>3.3333333333333335</v>
      </c>
      <c r="F126" s="156">
        <v>0</v>
      </c>
      <c r="G126" s="156">
        <v>0</v>
      </c>
      <c r="H126" s="156">
        <v>0</v>
      </c>
      <c r="I126" s="156">
        <v>0.13333333333333333</v>
      </c>
      <c r="J126" s="156">
        <v>0</v>
      </c>
      <c r="K126" s="156">
        <v>0</v>
      </c>
      <c r="L126" s="156">
        <v>0</v>
      </c>
      <c r="M126" s="156">
        <v>0</v>
      </c>
      <c r="N126" s="156">
        <v>0</v>
      </c>
      <c r="O126" s="156">
        <v>0</v>
      </c>
      <c r="P126" s="156">
        <v>0</v>
      </c>
      <c r="Q126" s="156">
        <v>0</v>
      </c>
      <c r="R126" s="156">
        <v>0</v>
      </c>
      <c r="S126" s="156">
        <v>0</v>
      </c>
      <c r="T126" s="156">
        <v>0</v>
      </c>
      <c r="U126" s="156">
        <v>0</v>
      </c>
      <c r="V126" s="156">
        <v>0</v>
      </c>
      <c r="W126" s="156">
        <v>0</v>
      </c>
      <c r="X126" s="156">
        <v>0</v>
      </c>
      <c r="Y126" s="156">
        <v>0</v>
      </c>
      <c r="Z126" s="156">
        <v>0</v>
      </c>
      <c r="AA126" s="156">
        <v>0</v>
      </c>
      <c r="AB126" s="156">
        <v>0</v>
      </c>
      <c r="AC126" s="156">
        <v>0</v>
      </c>
      <c r="AD126" s="157">
        <f t="shared" si="133"/>
        <v>3.4666666666666668</v>
      </c>
      <c r="AE126" s="609">
        <f t="shared" si="134"/>
        <v>24</v>
      </c>
    </row>
    <row r="127" spans="1:31" ht="16.5" thickBot="1">
      <c r="A127" s="14" t="s">
        <v>73</v>
      </c>
      <c r="B127" s="35">
        <v>43790</v>
      </c>
      <c r="C127" s="14" t="s">
        <v>74</v>
      </c>
      <c r="D127" s="12"/>
      <c r="E127" s="156">
        <v>0.66666666666666663</v>
      </c>
      <c r="F127" s="156">
        <v>0</v>
      </c>
      <c r="G127" s="156">
        <v>0</v>
      </c>
      <c r="H127" s="156">
        <v>0</v>
      </c>
      <c r="I127" s="156">
        <v>0</v>
      </c>
      <c r="J127" s="156">
        <v>0</v>
      </c>
      <c r="K127" s="156">
        <v>0</v>
      </c>
      <c r="L127" s="156">
        <v>0</v>
      </c>
      <c r="M127" s="156">
        <v>0</v>
      </c>
      <c r="N127" s="156">
        <v>0</v>
      </c>
      <c r="O127" s="156">
        <v>0</v>
      </c>
      <c r="P127" s="156">
        <v>0</v>
      </c>
      <c r="Q127" s="156">
        <v>0</v>
      </c>
      <c r="R127" s="156">
        <v>0</v>
      </c>
      <c r="S127" s="156">
        <v>0</v>
      </c>
      <c r="T127" s="156">
        <v>0</v>
      </c>
      <c r="U127" s="156">
        <v>0</v>
      </c>
      <c r="V127" s="156">
        <v>0</v>
      </c>
      <c r="W127" s="156">
        <v>0</v>
      </c>
      <c r="X127" s="156">
        <v>0</v>
      </c>
      <c r="Y127" s="156">
        <v>0</v>
      </c>
      <c r="Z127" s="156">
        <v>0</v>
      </c>
      <c r="AA127" s="156">
        <v>0</v>
      </c>
      <c r="AB127" s="156">
        <v>0</v>
      </c>
      <c r="AC127" s="156">
        <v>0</v>
      </c>
      <c r="AD127" s="157">
        <f t="shared" si="133"/>
        <v>0.66666666666666663</v>
      </c>
      <c r="AE127" s="609">
        <f t="shared" si="134"/>
        <v>25</v>
      </c>
    </row>
    <row r="128" spans="1:31" ht="16.5" thickBot="1">
      <c r="A128" s="14" t="s">
        <v>73</v>
      </c>
      <c r="B128" s="35">
        <v>43810</v>
      </c>
      <c r="C128" s="14" t="s">
        <v>74</v>
      </c>
      <c r="D128" s="12"/>
      <c r="E128" s="156">
        <v>0</v>
      </c>
      <c r="F128" s="156">
        <v>0</v>
      </c>
      <c r="G128" s="156">
        <v>0.4</v>
      </c>
      <c r="H128" s="156">
        <v>0</v>
      </c>
      <c r="I128" s="156">
        <v>0</v>
      </c>
      <c r="J128" s="156">
        <v>0</v>
      </c>
      <c r="K128" s="156">
        <v>0</v>
      </c>
      <c r="L128" s="156">
        <v>0</v>
      </c>
      <c r="M128" s="156">
        <v>0</v>
      </c>
      <c r="N128" s="156">
        <v>0</v>
      </c>
      <c r="O128" s="156">
        <v>0</v>
      </c>
      <c r="P128" s="156">
        <v>0</v>
      </c>
      <c r="Q128" s="156">
        <v>0</v>
      </c>
      <c r="R128" s="156">
        <v>0</v>
      </c>
      <c r="S128" s="156">
        <v>0</v>
      </c>
      <c r="T128" s="156">
        <v>0</v>
      </c>
      <c r="U128" s="156">
        <v>0</v>
      </c>
      <c r="V128" s="156">
        <v>0</v>
      </c>
      <c r="W128" s="156">
        <v>0</v>
      </c>
      <c r="X128" s="156">
        <v>0</v>
      </c>
      <c r="Y128" s="156">
        <v>0.13333333333333333</v>
      </c>
      <c r="Z128" s="156">
        <v>0</v>
      </c>
      <c r="AA128" s="156">
        <v>0</v>
      </c>
      <c r="AB128" s="156">
        <v>0</v>
      </c>
      <c r="AC128" s="156">
        <v>0</v>
      </c>
      <c r="AD128" s="157">
        <f t="shared" si="133"/>
        <v>0.53333333333333333</v>
      </c>
      <c r="AE128" s="609">
        <f t="shared" si="134"/>
        <v>26</v>
      </c>
    </row>
    <row r="129" spans="1:36" ht="16.5" thickBot="1">
      <c r="A129" s="14" t="s">
        <v>96</v>
      </c>
      <c r="B129" s="82">
        <v>43502</v>
      </c>
      <c r="C129" s="14" t="s">
        <v>74</v>
      </c>
      <c r="D129" s="12"/>
      <c r="E129" s="156">
        <v>0.26666666666666666</v>
      </c>
      <c r="F129" s="156">
        <v>0.53333333333333333</v>
      </c>
      <c r="G129" s="156">
        <v>0</v>
      </c>
      <c r="H129" s="156">
        <v>0</v>
      </c>
      <c r="I129" s="156">
        <v>0</v>
      </c>
      <c r="J129" s="156">
        <v>0</v>
      </c>
      <c r="K129" s="156">
        <v>0</v>
      </c>
      <c r="L129" s="156">
        <v>0</v>
      </c>
      <c r="M129" s="156">
        <v>0</v>
      </c>
      <c r="N129" s="156">
        <v>0</v>
      </c>
      <c r="O129" s="156">
        <v>0</v>
      </c>
      <c r="P129" s="156">
        <v>0</v>
      </c>
      <c r="Q129" s="156">
        <v>0</v>
      </c>
      <c r="R129" s="156">
        <v>0</v>
      </c>
      <c r="S129" s="156">
        <v>0</v>
      </c>
      <c r="T129" s="156">
        <v>0</v>
      </c>
      <c r="U129" s="156">
        <v>0</v>
      </c>
      <c r="V129" s="156">
        <v>0</v>
      </c>
      <c r="W129" s="156">
        <v>0</v>
      </c>
      <c r="X129" s="156">
        <v>0</v>
      </c>
      <c r="Y129" s="156">
        <v>0</v>
      </c>
      <c r="Z129" s="156">
        <v>0</v>
      </c>
      <c r="AA129" s="156">
        <v>0</v>
      </c>
      <c r="AB129" s="156">
        <v>0</v>
      </c>
      <c r="AC129" s="156">
        <v>0</v>
      </c>
      <c r="AD129" s="157">
        <f t="shared" si="133"/>
        <v>0.8</v>
      </c>
      <c r="AE129" s="609">
        <f t="shared" si="134"/>
        <v>27</v>
      </c>
    </row>
    <row r="130" spans="1:36" ht="16.5" thickBot="1">
      <c r="A130" s="14" t="s">
        <v>96</v>
      </c>
      <c r="B130" s="82">
        <v>43535</v>
      </c>
      <c r="C130" s="14" t="s">
        <v>74</v>
      </c>
      <c r="D130" s="12"/>
      <c r="E130" s="156">
        <v>0.4</v>
      </c>
      <c r="F130" s="156">
        <v>0.26666666666666666</v>
      </c>
      <c r="G130" s="156">
        <v>1.0666666666666667</v>
      </c>
      <c r="H130" s="156">
        <v>3.0666666666666669</v>
      </c>
      <c r="I130" s="156">
        <v>0.26666666666666666</v>
      </c>
      <c r="J130" s="156">
        <v>0</v>
      </c>
      <c r="K130" s="156">
        <v>0</v>
      </c>
      <c r="L130" s="156">
        <v>0</v>
      </c>
      <c r="M130" s="156">
        <v>0</v>
      </c>
      <c r="N130" s="156">
        <v>0</v>
      </c>
      <c r="O130" s="156">
        <v>0</v>
      </c>
      <c r="P130" s="156">
        <v>0</v>
      </c>
      <c r="Q130" s="156">
        <v>0</v>
      </c>
      <c r="R130" s="156">
        <v>0</v>
      </c>
      <c r="S130" s="156">
        <v>0</v>
      </c>
      <c r="T130" s="156">
        <v>0.13333333333333333</v>
      </c>
      <c r="U130" s="156">
        <v>0</v>
      </c>
      <c r="V130" s="156">
        <v>0</v>
      </c>
      <c r="W130" s="156">
        <v>0</v>
      </c>
      <c r="X130" s="156">
        <v>0</v>
      </c>
      <c r="Y130" s="156">
        <v>0</v>
      </c>
      <c r="Z130" s="156">
        <v>0</v>
      </c>
      <c r="AA130" s="156">
        <v>0</v>
      </c>
      <c r="AB130" s="156">
        <v>0</v>
      </c>
      <c r="AC130" s="156">
        <v>0</v>
      </c>
      <c r="AD130" s="157">
        <f t="shared" si="133"/>
        <v>5.2000000000000011</v>
      </c>
      <c r="AE130" s="609">
        <f t="shared" si="134"/>
        <v>28</v>
      </c>
    </row>
    <row r="131" spans="1:36" ht="16.5" thickBot="1">
      <c r="A131" s="14" t="s">
        <v>96</v>
      </c>
      <c r="B131" s="82">
        <v>43569</v>
      </c>
      <c r="C131" s="14" t="s">
        <v>74</v>
      </c>
      <c r="D131" s="12"/>
      <c r="E131" s="156">
        <v>0.93333333333333335</v>
      </c>
      <c r="F131" s="156">
        <v>4.2666666666666666</v>
      </c>
      <c r="G131" s="156">
        <v>1.8666666666666667</v>
      </c>
      <c r="H131" s="156">
        <v>0</v>
      </c>
      <c r="I131" s="156">
        <v>0</v>
      </c>
      <c r="J131" s="156">
        <v>0</v>
      </c>
      <c r="K131" s="156">
        <v>0</v>
      </c>
      <c r="L131" s="156">
        <v>0</v>
      </c>
      <c r="M131" s="156">
        <v>0</v>
      </c>
      <c r="N131" s="156">
        <v>0</v>
      </c>
      <c r="O131" s="156">
        <v>0</v>
      </c>
      <c r="P131" s="156">
        <v>0</v>
      </c>
      <c r="Q131" s="156">
        <v>0</v>
      </c>
      <c r="R131" s="156">
        <v>0</v>
      </c>
      <c r="S131" s="156">
        <v>0</v>
      </c>
      <c r="T131" s="156">
        <v>0</v>
      </c>
      <c r="U131" s="156">
        <v>0</v>
      </c>
      <c r="V131" s="156">
        <v>0</v>
      </c>
      <c r="W131" s="156">
        <v>0</v>
      </c>
      <c r="X131" s="156">
        <v>0</v>
      </c>
      <c r="Y131" s="156">
        <v>0</v>
      </c>
      <c r="Z131" s="156">
        <v>0</v>
      </c>
      <c r="AA131" s="156">
        <v>0.13333333333333333</v>
      </c>
      <c r="AB131" s="156">
        <v>0.26666666666666666</v>
      </c>
      <c r="AC131" s="156">
        <v>0</v>
      </c>
      <c r="AD131" s="157">
        <f t="shared" si="133"/>
        <v>7.4666666666666668</v>
      </c>
      <c r="AE131" s="609">
        <f t="shared" si="134"/>
        <v>29</v>
      </c>
    </row>
    <row r="132" spans="1:36" ht="16.5" thickBot="1">
      <c r="A132" s="14" t="s">
        <v>96</v>
      </c>
      <c r="B132" s="82">
        <v>43608</v>
      </c>
      <c r="C132" s="14" t="s">
        <v>74</v>
      </c>
      <c r="D132" s="12"/>
      <c r="E132" s="156">
        <v>0</v>
      </c>
      <c r="F132" s="156">
        <v>0</v>
      </c>
      <c r="G132" s="156">
        <v>0</v>
      </c>
      <c r="H132" s="156">
        <v>0</v>
      </c>
      <c r="I132" s="156">
        <v>0</v>
      </c>
      <c r="J132" s="156">
        <v>0</v>
      </c>
      <c r="K132" s="156">
        <v>0</v>
      </c>
      <c r="L132" s="156">
        <v>0</v>
      </c>
      <c r="M132" s="156">
        <v>0</v>
      </c>
      <c r="N132" s="156">
        <v>0</v>
      </c>
      <c r="O132" s="156">
        <v>0</v>
      </c>
      <c r="P132" s="156">
        <v>0</v>
      </c>
      <c r="Q132" s="156">
        <v>0</v>
      </c>
      <c r="R132" s="156">
        <v>0</v>
      </c>
      <c r="S132" s="156">
        <v>0</v>
      </c>
      <c r="T132" s="156">
        <v>0</v>
      </c>
      <c r="U132" s="156">
        <v>0</v>
      </c>
      <c r="V132" s="156">
        <v>0</v>
      </c>
      <c r="W132" s="156">
        <v>0</v>
      </c>
      <c r="X132" s="156">
        <v>0</v>
      </c>
      <c r="Y132" s="156">
        <v>0</v>
      </c>
      <c r="Z132" s="156">
        <v>0</v>
      </c>
      <c r="AA132" s="156">
        <v>0</v>
      </c>
      <c r="AB132" s="156">
        <v>0</v>
      </c>
      <c r="AC132" s="156">
        <v>0</v>
      </c>
      <c r="AD132" s="157">
        <f t="shared" si="133"/>
        <v>0</v>
      </c>
      <c r="AE132" s="609">
        <f t="shared" si="134"/>
        <v>30</v>
      </c>
    </row>
    <row r="133" spans="1:36" ht="16.5" thickBot="1">
      <c r="A133" s="14" t="s">
        <v>96</v>
      </c>
      <c r="B133" s="35">
        <v>43648</v>
      </c>
      <c r="C133" s="14" t="s">
        <v>74</v>
      </c>
      <c r="D133" s="12"/>
      <c r="E133" s="156">
        <v>0</v>
      </c>
      <c r="F133" s="156">
        <v>29.733333333333334</v>
      </c>
      <c r="G133" s="156">
        <v>12.4</v>
      </c>
      <c r="H133" s="156">
        <v>0</v>
      </c>
      <c r="I133" s="156">
        <v>0</v>
      </c>
      <c r="J133" s="156">
        <v>0</v>
      </c>
      <c r="K133" s="156">
        <v>7.7333333333333334</v>
      </c>
      <c r="L133" s="156">
        <v>0</v>
      </c>
      <c r="M133" s="156">
        <v>0</v>
      </c>
      <c r="N133" s="156">
        <v>0</v>
      </c>
      <c r="O133" s="156">
        <v>0</v>
      </c>
      <c r="P133" s="156">
        <v>0</v>
      </c>
      <c r="Q133" s="156">
        <v>0</v>
      </c>
      <c r="R133" s="156">
        <v>0</v>
      </c>
      <c r="S133" s="156">
        <v>0</v>
      </c>
      <c r="T133" s="156">
        <v>0</v>
      </c>
      <c r="U133" s="156">
        <v>0</v>
      </c>
      <c r="V133" s="156">
        <v>0</v>
      </c>
      <c r="W133" s="156">
        <v>0</v>
      </c>
      <c r="X133" s="156">
        <v>0</v>
      </c>
      <c r="Y133" s="156">
        <v>0</v>
      </c>
      <c r="Z133" s="156">
        <v>0</v>
      </c>
      <c r="AA133" s="156">
        <v>0</v>
      </c>
      <c r="AB133" s="156">
        <v>0</v>
      </c>
      <c r="AC133" s="156">
        <v>0</v>
      </c>
      <c r="AD133" s="157">
        <f t="shared" si="133"/>
        <v>49.866666666666667</v>
      </c>
      <c r="AE133" s="609">
        <f t="shared" si="134"/>
        <v>31</v>
      </c>
    </row>
    <row r="134" spans="1:36" ht="16.5" thickBot="1">
      <c r="A134" s="14" t="s">
        <v>96</v>
      </c>
      <c r="B134" s="82">
        <v>43679</v>
      </c>
      <c r="C134" s="14" t="s">
        <v>74</v>
      </c>
      <c r="D134" s="12"/>
      <c r="E134" s="156">
        <v>0</v>
      </c>
      <c r="F134" s="156">
        <v>0</v>
      </c>
      <c r="G134" s="156">
        <v>6.5333333333333332</v>
      </c>
      <c r="H134" s="156">
        <v>0</v>
      </c>
      <c r="I134" s="156">
        <v>0</v>
      </c>
      <c r="J134" s="156">
        <v>0</v>
      </c>
      <c r="K134" s="156">
        <v>0</v>
      </c>
      <c r="L134" s="156">
        <v>0</v>
      </c>
      <c r="M134" s="156">
        <v>0</v>
      </c>
      <c r="N134" s="156">
        <v>0</v>
      </c>
      <c r="O134" s="156">
        <v>0</v>
      </c>
      <c r="P134" s="156">
        <v>0</v>
      </c>
      <c r="Q134" s="156">
        <v>0</v>
      </c>
      <c r="R134" s="156">
        <v>0</v>
      </c>
      <c r="S134" s="156">
        <v>0</v>
      </c>
      <c r="T134" s="156">
        <v>0</v>
      </c>
      <c r="U134" s="156">
        <v>0</v>
      </c>
      <c r="V134" s="156">
        <v>0</v>
      </c>
      <c r="W134" s="156">
        <v>0</v>
      </c>
      <c r="X134" s="156">
        <v>0</v>
      </c>
      <c r="Y134" s="156">
        <v>0</v>
      </c>
      <c r="Z134" s="156">
        <v>0</v>
      </c>
      <c r="AA134" s="156">
        <v>0</v>
      </c>
      <c r="AB134" s="156">
        <v>0</v>
      </c>
      <c r="AC134" s="156">
        <v>0</v>
      </c>
      <c r="AD134" s="157">
        <f t="shared" si="133"/>
        <v>6.5333333333333332</v>
      </c>
      <c r="AE134" s="609">
        <f t="shared" si="134"/>
        <v>32</v>
      </c>
    </row>
    <row r="135" spans="1:36" ht="16.5" thickBot="1">
      <c r="A135" s="14" t="s">
        <v>96</v>
      </c>
      <c r="B135" s="35">
        <v>43731</v>
      </c>
      <c r="C135" s="14" t="s">
        <v>74</v>
      </c>
      <c r="D135" s="12"/>
      <c r="E135" s="156">
        <v>0.26666666666666666</v>
      </c>
      <c r="F135" s="156">
        <v>0.13333333333333333</v>
      </c>
      <c r="G135" s="156">
        <v>0.13333333333333333</v>
      </c>
      <c r="H135" s="156">
        <v>0</v>
      </c>
      <c r="I135" s="156">
        <v>0</v>
      </c>
      <c r="J135" s="156">
        <v>0</v>
      </c>
      <c r="K135" s="156">
        <v>0</v>
      </c>
      <c r="L135" s="156">
        <v>0</v>
      </c>
      <c r="M135" s="156">
        <v>0</v>
      </c>
      <c r="N135" s="156">
        <v>0</v>
      </c>
      <c r="O135" s="156">
        <v>0</v>
      </c>
      <c r="P135" s="156">
        <v>0</v>
      </c>
      <c r="Q135" s="156">
        <v>0</v>
      </c>
      <c r="R135" s="156">
        <v>0</v>
      </c>
      <c r="S135" s="156">
        <v>0</v>
      </c>
      <c r="T135" s="156">
        <v>0</v>
      </c>
      <c r="U135" s="156">
        <v>0</v>
      </c>
      <c r="V135" s="156">
        <v>0</v>
      </c>
      <c r="W135" s="156">
        <v>0</v>
      </c>
      <c r="X135" s="156">
        <v>0</v>
      </c>
      <c r="Y135" s="156">
        <v>0</v>
      </c>
      <c r="Z135" s="156">
        <v>0</v>
      </c>
      <c r="AA135" s="156">
        <v>0</v>
      </c>
      <c r="AB135" s="156">
        <v>0</v>
      </c>
      <c r="AC135" s="156">
        <v>0</v>
      </c>
      <c r="AD135" s="157">
        <f t="shared" si="133"/>
        <v>0.53333333333333333</v>
      </c>
      <c r="AE135" s="609">
        <f t="shared" si="134"/>
        <v>33</v>
      </c>
    </row>
    <row r="136" spans="1:36" ht="16.5" thickBot="1">
      <c r="A136" s="14" t="s">
        <v>96</v>
      </c>
      <c r="B136" s="35">
        <v>43759</v>
      </c>
      <c r="C136" s="14" t="s">
        <v>74</v>
      </c>
      <c r="D136" s="12"/>
      <c r="E136" s="156">
        <v>0</v>
      </c>
      <c r="F136" s="156">
        <v>0.26666666666666666</v>
      </c>
      <c r="G136" s="156">
        <v>0.8</v>
      </c>
      <c r="H136" s="156">
        <v>0</v>
      </c>
      <c r="I136" s="156">
        <v>0</v>
      </c>
      <c r="J136" s="156">
        <v>0</v>
      </c>
      <c r="K136" s="156">
        <v>0</v>
      </c>
      <c r="L136" s="156">
        <v>0.13333333333333333</v>
      </c>
      <c r="M136" s="156">
        <v>0</v>
      </c>
      <c r="N136" s="156">
        <v>0</v>
      </c>
      <c r="O136" s="156">
        <v>0</v>
      </c>
      <c r="P136" s="156">
        <v>0</v>
      </c>
      <c r="Q136" s="156">
        <v>0</v>
      </c>
      <c r="R136" s="156">
        <v>0</v>
      </c>
      <c r="S136" s="156">
        <v>0</v>
      </c>
      <c r="T136" s="156">
        <v>0</v>
      </c>
      <c r="U136" s="156">
        <v>0</v>
      </c>
      <c r="V136" s="156">
        <v>0</v>
      </c>
      <c r="W136" s="156">
        <v>0</v>
      </c>
      <c r="X136" s="156">
        <v>0</v>
      </c>
      <c r="Y136" s="156">
        <v>0</v>
      </c>
      <c r="Z136" s="156">
        <v>0</v>
      </c>
      <c r="AA136" s="156">
        <v>0</v>
      </c>
      <c r="AB136" s="156">
        <v>0</v>
      </c>
      <c r="AC136" s="156">
        <v>0</v>
      </c>
      <c r="AD136" s="157">
        <f t="shared" si="133"/>
        <v>1.2</v>
      </c>
      <c r="AE136" s="609">
        <f t="shared" si="134"/>
        <v>34</v>
      </c>
    </row>
    <row r="137" spans="1:36" ht="16.5" thickBot="1">
      <c r="A137" s="14" t="s">
        <v>96</v>
      </c>
      <c r="B137" s="35">
        <v>43787</v>
      </c>
      <c r="C137" s="14" t="s">
        <v>74</v>
      </c>
      <c r="D137" s="12"/>
      <c r="E137" s="156">
        <v>0</v>
      </c>
      <c r="F137" s="156">
        <v>0</v>
      </c>
      <c r="G137" s="156">
        <v>0.13333333333333333</v>
      </c>
      <c r="H137" s="156">
        <v>0</v>
      </c>
      <c r="I137" s="156">
        <v>0</v>
      </c>
      <c r="J137" s="156">
        <v>0</v>
      </c>
      <c r="K137" s="156">
        <v>0</v>
      </c>
      <c r="L137" s="156">
        <v>0</v>
      </c>
      <c r="M137" s="156">
        <v>0</v>
      </c>
      <c r="N137" s="156">
        <v>0</v>
      </c>
      <c r="O137" s="156">
        <v>0</v>
      </c>
      <c r="P137" s="156">
        <v>0</v>
      </c>
      <c r="Q137" s="156">
        <v>0</v>
      </c>
      <c r="R137" s="156">
        <v>0</v>
      </c>
      <c r="S137" s="156">
        <v>0</v>
      </c>
      <c r="T137" s="156">
        <v>0</v>
      </c>
      <c r="U137" s="156">
        <v>0</v>
      </c>
      <c r="V137" s="156">
        <v>0</v>
      </c>
      <c r="W137" s="156">
        <v>0</v>
      </c>
      <c r="X137" s="156">
        <v>0</v>
      </c>
      <c r="Y137" s="156">
        <v>0</v>
      </c>
      <c r="Z137" s="156">
        <v>0</v>
      </c>
      <c r="AA137" s="156">
        <v>0</v>
      </c>
      <c r="AB137" s="156">
        <v>0</v>
      </c>
      <c r="AC137" s="156">
        <v>0</v>
      </c>
      <c r="AD137" s="157">
        <f t="shared" si="133"/>
        <v>0.13333333333333333</v>
      </c>
      <c r="AE137" s="609">
        <f t="shared" si="134"/>
        <v>35</v>
      </c>
    </row>
    <row r="138" spans="1:36" ht="16.5" thickBot="1">
      <c r="A138" s="14" t="s">
        <v>96</v>
      </c>
      <c r="B138" s="35">
        <v>43810</v>
      </c>
      <c r="C138" s="14" t="s">
        <v>74</v>
      </c>
      <c r="D138" s="12"/>
      <c r="E138" s="156">
        <v>0</v>
      </c>
      <c r="F138" s="156">
        <v>0.26666666666666666</v>
      </c>
      <c r="G138" s="156">
        <v>0</v>
      </c>
      <c r="H138" s="156">
        <v>0</v>
      </c>
      <c r="I138" s="156">
        <v>0</v>
      </c>
      <c r="J138" s="156">
        <v>0</v>
      </c>
      <c r="K138" s="156">
        <v>0</v>
      </c>
      <c r="L138" s="156">
        <v>0</v>
      </c>
      <c r="M138" s="156">
        <v>0</v>
      </c>
      <c r="N138" s="156">
        <v>0</v>
      </c>
      <c r="O138" s="156">
        <v>0</v>
      </c>
      <c r="P138" s="156">
        <v>0</v>
      </c>
      <c r="Q138" s="156">
        <v>0</v>
      </c>
      <c r="R138" s="156">
        <v>0</v>
      </c>
      <c r="S138" s="156">
        <v>0</v>
      </c>
      <c r="T138" s="156">
        <v>0</v>
      </c>
      <c r="U138" s="156">
        <v>0</v>
      </c>
      <c r="V138" s="156">
        <v>0</v>
      </c>
      <c r="W138" s="156">
        <v>0</v>
      </c>
      <c r="X138" s="156">
        <v>0</v>
      </c>
      <c r="Y138" s="156">
        <v>0</v>
      </c>
      <c r="Z138" s="156">
        <v>0</v>
      </c>
      <c r="AA138" s="156">
        <v>0.13333333333333333</v>
      </c>
      <c r="AB138" s="156">
        <v>0</v>
      </c>
      <c r="AC138" s="156">
        <v>0</v>
      </c>
      <c r="AD138" s="583">
        <f t="shared" si="133"/>
        <v>0.4</v>
      </c>
      <c r="AE138" s="609">
        <f t="shared" si="134"/>
        <v>36</v>
      </c>
    </row>
    <row r="139" spans="1:36" ht="18.75" thickBot="1">
      <c r="B139" s="626" t="s">
        <v>465</v>
      </c>
      <c r="C139" s="613" t="s">
        <v>212</v>
      </c>
      <c r="E139" s="645">
        <f>SUM(E103:E138)</f>
        <v>540.66666666666652</v>
      </c>
      <c r="F139" s="645">
        <f t="shared" ref="F139:AC139" si="135">SUM(F103:F138)</f>
        <v>1024.5333333333333</v>
      </c>
      <c r="G139" s="645">
        <f t="shared" si="135"/>
        <v>244.80000000000004</v>
      </c>
      <c r="H139" s="645">
        <f t="shared" si="135"/>
        <v>415.06666666666661</v>
      </c>
      <c r="I139" s="645">
        <f t="shared" si="135"/>
        <v>4.2666666666666666</v>
      </c>
      <c r="J139" s="645">
        <f t="shared" si="135"/>
        <v>0.66666666666666674</v>
      </c>
      <c r="K139" s="645">
        <f t="shared" si="135"/>
        <v>10.666666666666666</v>
      </c>
      <c r="L139" s="645">
        <f t="shared" si="135"/>
        <v>1.8666666666666667</v>
      </c>
      <c r="M139" s="645">
        <f t="shared" si="135"/>
        <v>0.8</v>
      </c>
      <c r="N139" s="645">
        <f t="shared" si="135"/>
        <v>18.266666666666666</v>
      </c>
      <c r="O139" s="645">
        <f t="shared" si="135"/>
        <v>0.13333333333333333</v>
      </c>
      <c r="P139" s="645">
        <f t="shared" si="135"/>
        <v>0.53333333333333333</v>
      </c>
      <c r="Q139" s="645">
        <f t="shared" si="135"/>
        <v>0.66666666666666663</v>
      </c>
      <c r="R139" s="645">
        <f t="shared" si="135"/>
        <v>0.13333333333333333</v>
      </c>
      <c r="S139" s="645">
        <f t="shared" si="135"/>
        <v>8</v>
      </c>
      <c r="T139" s="645">
        <f t="shared" si="135"/>
        <v>0.66666666666666663</v>
      </c>
      <c r="U139" s="645">
        <f t="shared" si="135"/>
        <v>2.1333333333333333</v>
      </c>
      <c r="V139" s="645">
        <f t="shared" si="135"/>
        <v>0.4</v>
      </c>
      <c r="W139" s="645">
        <f t="shared" si="135"/>
        <v>45.733333333333334</v>
      </c>
      <c r="X139" s="645">
        <f t="shared" si="135"/>
        <v>0.53333333333333333</v>
      </c>
      <c r="Y139" s="645">
        <f t="shared" si="135"/>
        <v>0.13333333333333333</v>
      </c>
      <c r="Z139" s="645">
        <f t="shared" si="135"/>
        <v>0.26666666666666666</v>
      </c>
      <c r="AA139" s="645">
        <f t="shared" si="135"/>
        <v>2.6666666666666665</v>
      </c>
      <c r="AB139" s="645">
        <f t="shared" si="135"/>
        <v>2.4</v>
      </c>
      <c r="AC139" s="646">
        <f t="shared" si="135"/>
        <v>0</v>
      </c>
      <c r="AD139" s="917">
        <f>SUM(AD103:AD138)</f>
        <v>2325.9999999999991</v>
      </c>
      <c r="AE139" s="495" t="s">
        <v>451</v>
      </c>
      <c r="AF139" s="918">
        <f>AC143</f>
        <v>24</v>
      </c>
      <c r="AG139" s="497" t="s">
        <v>450</v>
      </c>
      <c r="AH139" s="498"/>
      <c r="AI139" s="499"/>
      <c r="AJ139" s="620"/>
    </row>
    <row r="140" spans="1:36" ht="18.75" thickBot="1">
      <c r="B140" s="1597"/>
      <c r="C140" s="537" t="s">
        <v>454</v>
      </c>
      <c r="D140" s="251"/>
      <c r="E140" s="640">
        <f>E139/$AD139</f>
        <v>0.23244482659787907</v>
      </c>
      <c r="F140" s="640">
        <f t="shared" ref="F140:AB140" si="136">F139/$AD139</f>
        <v>0.44047004872456308</v>
      </c>
      <c r="G140" s="640">
        <f t="shared" si="136"/>
        <v>0.10524505588993988</v>
      </c>
      <c r="H140" s="640">
        <f t="shared" si="136"/>
        <v>0.17844654628833481</v>
      </c>
      <c r="I140" s="640">
        <f t="shared" si="136"/>
        <v>1.8343364860991696E-3</v>
      </c>
      <c r="J140" s="641">
        <f t="shared" si="136"/>
        <v>2.866150759529953E-4</v>
      </c>
      <c r="K140" s="641">
        <f t="shared" si="136"/>
        <v>4.5858412152479239E-3</v>
      </c>
      <c r="L140" s="641">
        <f t="shared" si="136"/>
        <v>8.0252221266838666E-4</v>
      </c>
      <c r="M140" s="641">
        <f t="shared" si="136"/>
        <v>3.4393809114359431E-4</v>
      </c>
      <c r="N140" s="641">
        <f t="shared" si="136"/>
        <v>7.8532530811120695E-3</v>
      </c>
      <c r="O140" s="641">
        <f t="shared" si="136"/>
        <v>5.732301519059905E-5</v>
      </c>
      <c r="P140" s="641">
        <f t="shared" si="136"/>
        <v>2.292920607623962E-4</v>
      </c>
      <c r="Q140" s="641">
        <f t="shared" si="136"/>
        <v>2.8661507595299524E-4</v>
      </c>
      <c r="R140" s="641">
        <f t="shared" si="136"/>
        <v>5.732301519059905E-5</v>
      </c>
      <c r="S140" s="641">
        <f t="shared" si="136"/>
        <v>3.4393809114359429E-3</v>
      </c>
      <c r="T140" s="641">
        <f t="shared" si="136"/>
        <v>2.8661507595299524E-4</v>
      </c>
      <c r="U140" s="641">
        <f t="shared" si="136"/>
        <v>9.171682430495848E-4</v>
      </c>
      <c r="V140" s="641">
        <f t="shared" si="136"/>
        <v>1.7196904557179716E-4</v>
      </c>
      <c r="W140" s="641">
        <f t="shared" si="136"/>
        <v>1.9661794210375474E-2</v>
      </c>
      <c r="X140" s="641">
        <f t="shared" si="136"/>
        <v>2.292920607623962E-4</v>
      </c>
      <c r="Y140" s="641">
        <f t="shared" si="136"/>
        <v>5.732301519059905E-5</v>
      </c>
      <c r="Z140" s="641">
        <f t="shared" si="136"/>
        <v>1.146460303811981E-4</v>
      </c>
      <c r="AA140" s="641">
        <f t="shared" si="136"/>
        <v>1.146460303811981E-3</v>
      </c>
      <c r="AB140" s="641">
        <f t="shared" si="136"/>
        <v>1.0318142734307828E-3</v>
      </c>
      <c r="AC140" s="647"/>
      <c r="AD140" s="545" t="s">
        <v>455</v>
      </c>
      <c r="AE140" s="546"/>
      <c r="AG140" s="264"/>
      <c r="AH140" s="264"/>
    </row>
    <row r="141" spans="1:36" ht="18.75" thickBot="1">
      <c r="B141" s="1599"/>
      <c r="C141" s="548" t="s">
        <v>456</v>
      </c>
      <c r="D141" s="254"/>
      <c r="E141" s="632">
        <f>LN(E140)</f>
        <v>-1.4591023870713611</v>
      </c>
      <c r="F141" s="632">
        <f t="shared" ref="F141:AB141" si="137">LN(F140)</f>
        <v>-0.81991282973242685</v>
      </c>
      <c r="G141" s="632">
        <f t="shared" si="137"/>
        <v>-2.251463782440438</v>
      </c>
      <c r="H141" s="632">
        <f t="shared" si="137"/>
        <v>-1.7234661831792661</v>
      </c>
      <c r="I141" s="632">
        <f t="shared" si="137"/>
        <v>-6.3010724508211471</v>
      </c>
      <c r="J141" s="633">
        <f t="shared" si="137"/>
        <v>-8.1573704411867727</v>
      </c>
      <c r="K141" s="633">
        <f t="shared" si="137"/>
        <v>-5.3847817189469929</v>
      </c>
      <c r="L141" s="633">
        <f t="shared" si="137"/>
        <v>-7.1277510240056152</v>
      </c>
      <c r="M141" s="633">
        <f t="shared" si="137"/>
        <v>-7.9750488843928187</v>
      </c>
      <c r="N141" s="633">
        <f t="shared" si="137"/>
        <v>-4.846827427792749</v>
      </c>
      <c r="O141" s="633">
        <f t="shared" si="137"/>
        <v>-9.7668083536208741</v>
      </c>
      <c r="P141" s="633">
        <f t="shared" si="137"/>
        <v>-8.3805139925009833</v>
      </c>
      <c r="Q141" s="633">
        <f t="shared" si="137"/>
        <v>-8.1573704411867745</v>
      </c>
      <c r="R141" s="633">
        <f t="shared" si="137"/>
        <v>-9.7668083536208741</v>
      </c>
      <c r="S141" s="633">
        <f t="shared" si="137"/>
        <v>-5.6724637913987737</v>
      </c>
      <c r="T141" s="633">
        <f t="shared" si="137"/>
        <v>-8.1573704411867745</v>
      </c>
      <c r="U141" s="633">
        <f t="shared" si="137"/>
        <v>-6.9942196313810925</v>
      </c>
      <c r="V141" s="633">
        <f t="shared" si="137"/>
        <v>-8.668196064952765</v>
      </c>
      <c r="W141" s="633">
        <f t="shared" si="137"/>
        <v>-3.9290779064549342</v>
      </c>
      <c r="X141" s="633">
        <f t="shared" si="137"/>
        <v>-8.3805139925009833</v>
      </c>
      <c r="Y141" s="633">
        <f t="shared" si="137"/>
        <v>-9.7668083536208741</v>
      </c>
      <c r="Z141" s="633">
        <f t="shared" si="137"/>
        <v>-9.0736611730609287</v>
      </c>
      <c r="AA141" s="633">
        <f t="shared" si="137"/>
        <v>-6.7710760800668828</v>
      </c>
      <c r="AB141" s="633">
        <f t="shared" si="137"/>
        <v>-6.8764365957247096</v>
      </c>
      <c r="AC141" s="648"/>
      <c r="AD141" s="264"/>
      <c r="AE141" s="264"/>
      <c r="AG141" s="264"/>
      <c r="AH141" s="264"/>
    </row>
    <row r="142" spans="1:36" ht="18.75" thickBot="1">
      <c r="B142" s="1599"/>
      <c r="C142" s="548" t="s">
        <v>457</v>
      </c>
      <c r="D142" s="254"/>
      <c r="E142" s="632">
        <f>E140*E141</f>
        <v>-0.33916080135135396</v>
      </c>
      <c r="F142" s="632">
        <f t="shared" ref="F142" si="138">F140*F141</f>
        <v>-0.36114704406213644</v>
      </c>
      <c r="G142" s="632">
        <f t="shared" ref="G142" si="139">G140*G141</f>
        <v>-0.23695543161711932</v>
      </c>
      <c r="H142" s="632">
        <f t="shared" ref="H142" si="140">H140*H141</f>
        <v>-0.30754658803307866</v>
      </c>
      <c r="I142" s="632">
        <f t="shared" ref="I142" si="141">I140*I141</f>
        <v>-1.1558287098095546E-2</v>
      </c>
      <c r="J142" s="632">
        <f t="shared" ref="J142" si="142">J140*J141</f>
        <v>-2.3380253485774656E-3</v>
      </c>
      <c r="K142" s="633">
        <f t="shared" ref="K142" si="143">K140*K141</f>
        <v>-2.4693753941860682E-2</v>
      </c>
      <c r="L142" s="633">
        <f t="shared" ref="L142" si="144">L140*L141</f>
        <v>-5.7201785231343451E-3</v>
      </c>
      <c r="M142" s="633">
        <f t="shared" ref="M142" si="145">M140*M141</f>
        <v>-2.7429230900749176E-3</v>
      </c>
      <c r="N142" s="633">
        <f t="shared" ref="N142" si="146">N140*N141</f>
        <v>-3.8063362430931891E-2</v>
      </c>
      <c r="O142" s="633">
        <f t="shared" ref="O142" si="147">O140*O141</f>
        <v>-5.5986290361827911E-4</v>
      </c>
      <c r="P142" s="633">
        <f t="shared" ref="P142" si="148">P140*P141</f>
        <v>-1.9215853235886469E-3</v>
      </c>
      <c r="Q142" s="633">
        <f t="shared" ref="Q142" si="149">Q140*Q141</f>
        <v>-2.3380253485774656E-3</v>
      </c>
      <c r="R142" s="633">
        <f t="shared" ref="R142" si="150">R140*R141</f>
        <v>-5.5986290361827911E-4</v>
      </c>
      <c r="S142" s="633">
        <f t="shared" ref="S142" si="151">S140*S141</f>
        <v>-1.95097636849485E-2</v>
      </c>
      <c r="T142" s="633">
        <f t="shared" ref="T142" si="152">T140*T141</f>
        <v>-2.3380253485774656E-3</v>
      </c>
      <c r="U142" s="633">
        <f t="shared" ref="U142" si="153">U140*U141</f>
        <v>-6.4148761308167115E-3</v>
      </c>
      <c r="V142" s="633">
        <f t="shared" ref="V142" si="154">V140*V141</f>
        <v>-1.4906614041191348E-3</v>
      </c>
      <c r="W142" s="633">
        <f t="shared" ref="W142" si="155">W140*W141</f>
        <v>-7.7252721233249819E-2</v>
      </c>
      <c r="X142" s="633">
        <f t="shared" ref="X142" si="156">X140*X141</f>
        <v>-1.9215853235886469E-3</v>
      </c>
      <c r="Y142" s="633">
        <f t="shared" ref="Y142" si="157">Y140*Y141</f>
        <v>-5.5986290361827911E-4</v>
      </c>
      <c r="Z142" s="633">
        <f t="shared" ref="Z142" si="158">Z140*Z141</f>
        <v>-1.0402592345154409E-3</v>
      </c>
      <c r="AA142" s="633">
        <f t="shared" ref="AA142" si="159">AA140*AA141</f>
        <v>-7.762769939887516E-3</v>
      </c>
      <c r="AB142" s="633">
        <f t="shared" ref="AB142" si="160">AB140*AB141</f>
        <v>-7.0952054298105372E-3</v>
      </c>
      <c r="AC142" s="649"/>
      <c r="AD142" s="638">
        <f>-(SUM(E142:AB142))</f>
        <v>1.4606914626088976</v>
      </c>
      <c r="AE142" s="617" t="s">
        <v>458</v>
      </c>
      <c r="AF142" s="670" t="s">
        <v>459</v>
      </c>
      <c r="AG142" s="504"/>
      <c r="AH142" s="505"/>
      <c r="AI142" s="621"/>
      <c r="AJ142" s="622"/>
    </row>
    <row r="143" spans="1:36" ht="16.5" thickBot="1">
      <c r="B143" s="1601"/>
      <c r="C143" s="552" t="s">
        <v>460</v>
      </c>
      <c r="D143" s="257"/>
      <c r="E143" s="566">
        <v>1</v>
      </c>
      <c r="F143" s="566">
        <f>E143+1</f>
        <v>2</v>
      </c>
      <c r="G143" s="566">
        <f t="shared" ref="G143:AB143" si="161">F143+1</f>
        <v>3</v>
      </c>
      <c r="H143" s="566">
        <f t="shared" si="161"/>
        <v>4</v>
      </c>
      <c r="I143" s="566">
        <f t="shared" si="161"/>
        <v>5</v>
      </c>
      <c r="J143" s="566">
        <f t="shared" si="161"/>
        <v>6</v>
      </c>
      <c r="K143" s="566">
        <f t="shared" si="161"/>
        <v>7</v>
      </c>
      <c r="L143" s="566">
        <f t="shared" si="161"/>
        <v>8</v>
      </c>
      <c r="M143" s="566">
        <f t="shared" si="161"/>
        <v>9</v>
      </c>
      <c r="N143" s="566">
        <f t="shared" si="161"/>
        <v>10</v>
      </c>
      <c r="O143" s="566">
        <f t="shared" si="161"/>
        <v>11</v>
      </c>
      <c r="P143" s="566">
        <f t="shared" si="161"/>
        <v>12</v>
      </c>
      <c r="Q143" s="566">
        <f t="shared" si="161"/>
        <v>13</v>
      </c>
      <c r="R143" s="566">
        <f t="shared" si="161"/>
        <v>14</v>
      </c>
      <c r="S143" s="566">
        <f t="shared" si="161"/>
        <v>15</v>
      </c>
      <c r="T143" s="566">
        <f t="shared" si="161"/>
        <v>16</v>
      </c>
      <c r="U143" s="566">
        <f t="shared" si="161"/>
        <v>17</v>
      </c>
      <c r="V143" s="566">
        <f t="shared" si="161"/>
        <v>18</v>
      </c>
      <c r="W143" s="566">
        <f t="shared" si="161"/>
        <v>19</v>
      </c>
      <c r="X143" s="566">
        <f t="shared" si="161"/>
        <v>20</v>
      </c>
      <c r="Y143" s="566">
        <f t="shared" si="161"/>
        <v>21</v>
      </c>
      <c r="Z143" s="566">
        <f t="shared" si="161"/>
        <v>22</v>
      </c>
      <c r="AA143" s="566">
        <f t="shared" si="161"/>
        <v>23</v>
      </c>
      <c r="AB143" s="566">
        <f t="shared" si="161"/>
        <v>24</v>
      </c>
      <c r="AC143" s="650">
        <v>24</v>
      </c>
      <c r="AD143" s="639">
        <f>LN(AF139)</f>
        <v>3.1780538303479458</v>
      </c>
      <c r="AE143" s="624" t="s">
        <v>461</v>
      </c>
      <c r="AG143" s="510"/>
      <c r="AH143" s="264"/>
    </row>
    <row r="144" spans="1:36" ht="16.5" thickBot="1">
      <c r="AD144" s="618">
        <f>AD142/AD143</f>
        <v>0.45961822567649063</v>
      </c>
      <c r="AE144" s="619" t="s">
        <v>462</v>
      </c>
      <c r="AF144" s="670" t="s">
        <v>463</v>
      </c>
      <c r="AG144" s="514"/>
      <c r="AH144" s="264"/>
    </row>
    <row r="147" spans="1:31" ht="16.5" thickBot="1">
      <c r="A147" s="587" t="s">
        <v>468</v>
      </c>
    </row>
    <row r="148" spans="1:31" ht="16.5" thickBot="1">
      <c r="A148" s="14" t="s">
        <v>118</v>
      </c>
      <c r="B148" s="82">
        <v>43514</v>
      </c>
      <c r="C148" s="14" t="s">
        <v>74</v>
      </c>
      <c r="D148" s="12"/>
      <c r="E148" s="156">
        <v>7.8666666666666663</v>
      </c>
      <c r="F148" s="156">
        <v>3.3333333333333335</v>
      </c>
      <c r="G148" s="156">
        <v>0</v>
      </c>
      <c r="H148" s="156">
        <v>32.133333333333333</v>
      </c>
      <c r="I148" s="156">
        <v>0</v>
      </c>
      <c r="J148" s="156">
        <v>0</v>
      </c>
      <c r="K148" s="156">
        <v>0</v>
      </c>
      <c r="L148" s="156">
        <v>0.13333333333333333</v>
      </c>
      <c r="M148" s="156">
        <v>0</v>
      </c>
      <c r="N148" s="156">
        <v>0</v>
      </c>
      <c r="O148" s="156">
        <v>0</v>
      </c>
      <c r="P148" s="156">
        <v>0</v>
      </c>
      <c r="Q148" s="156">
        <v>0</v>
      </c>
      <c r="R148" s="156">
        <v>0</v>
      </c>
      <c r="S148" s="156">
        <v>0</v>
      </c>
      <c r="T148" s="156">
        <v>0</v>
      </c>
      <c r="U148" s="156">
        <v>0</v>
      </c>
      <c r="V148" s="156">
        <v>0</v>
      </c>
      <c r="W148" s="156">
        <v>0</v>
      </c>
      <c r="X148" s="156">
        <v>0</v>
      </c>
      <c r="Y148" s="156">
        <v>0</v>
      </c>
      <c r="Z148" s="156">
        <v>0</v>
      </c>
      <c r="AA148" s="156">
        <v>0</v>
      </c>
      <c r="AB148" s="156">
        <v>0.4</v>
      </c>
      <c r="AC148" s="156">
        <v>0</v>
      </c>
      <c r="AD148" s="157">
        <f t="shared" ref="AD148:AD202" si="162">SUM(E148:AC148)</f>
        <v>43.86666666666666</v>
      </c>
      <c r="AE148" s="609">
        <v>1</v>
      </c>
    </row>
    <row r="149" spans="1:31" ht="16.5" thickBot="1">
      <c r="A149" s="14" t="s">
        <v>118</v>
      </c>
      <c r="B149" s="82">
        <v>43573</v>
      </c>
      <c r="C149" s="14" t="s">
        <v>74</v>
      </c>
      <c r="D149" s="12"/>
      <c r="E149" s="156">
        <v>13.733333333333333</v>
      </c>
      <c r="F149" s="156">
        <v>8.9333333333333336</v>
      </c>
      <c r="G149" s="156">
        <v>0.13333333333333333</v>
      </c>
      <c r="H149" s="156">
        <v>43.6</v>
      </c>
      <c r="I149" s="156">
        <v>0</v>
      </c>
      <c r="J149" s="156">
        <v>0</v>
      </c>
      <c r="K149" s="156">
        <v>0</v>
      </c>
      <c r="L149" s="156">
        <v>0</v>
      </c>
      <c r="M149" s="156">
        <v>0</v>
      </c>
      <c r="N149" s="156">
        <v>0</v>
      </c>
      <c r="O149" s="156">
        <v>0</v>
      </c>
      <c r="P149" s="156">
        <v>0</v>
      </c>
      <c r="Q149" s="156">
        <v>0</v>
      </c>
      <c r="R149" s="156">
        <v>0</v>
      </c>
      <c r="S149" s="156">
        <v>0</v>
      </c>
      <c r="T149" s="156">
        <v>0</v>
      </c>
      <c r="U149" s="156">
        <v>0</v>
      </c>
      <c r="V149" s="156">
        <v>0</v>
      </c>
      <c r="W149" s="156">
        <v>0</v>
      </c>
      <c r="X149" s="156">
        <v>0</v>
      </c>
      <c r="Y149" s="156">
        <v>0</v>
      </c>
      <c r="Z149" s="156">
        <v>0</v>
      </c>
      <c r="AA149" s="156">
        <v>0</v>
      </c>
      <c r="AB149" s="156">
        <v>0</v>
      </c>
      <c r="AC149" s="156">
        <v>0.13333333333333333</v>
      </c>
      <c r="AD149" s="157">
        <f t="shared" si="162"/>
        <v>66.533333333333346</v>
      </c>
      <c r="AE149" s="609">
        <f>AE148+1</f>
        <v>2</v>
      </c>
    </row>
    <row r="150" spans="1:31" ht="16.5" thickBot="1">
      <c r="A150" s="14" t="s">
        <v>118</v>
      </c>
      <c r="B150" s="82">
        <v>43609</v>
      </c>
      <c r="C150" s="14" t="s">
        <v>74</v>
      </c>
      <c r="D150" s="12"/>
      <c r="E150" s="156">
        <v>1.7333333333333334</v>
      </c>
      <c r="F150" s="156">
        <v>10.4</v>
      </c>
      <c r="G150" s="156">
        <v>0</v>
      </c>
      <c r="H150" s="156">
        <v>1.2</v>
      </c>
      <c r="I150" s="156">
        <v>0</v>
      </c>
      <c r="J150" s="156">
        <v>0</v>
      </c>
      <c r="K150" s="156">
        <v>0.4</v>
      </c>
      <c r="L150" s="156">
        <v>0</v>
      </c>
      <c r="M150" s="156">
        <v>0</v>
      </c>
      <c r="N150" s="156">
        <v>0</v>
      </c>
      <c r="O150" s="156">
        <v>0</v>
      </c>
      <c r="P150" s="156">
        <v>0</v>
      </c>
      <c r="Q150" s="156">
        <v>0</v>
      </c>
      <c r="R150" s="156">
        <v>0</v>
      </c>
      <c r="S150" s="156">
        <v>0</v>
      </c>
      <c r="T150" s="156">
        <v>0</v>
      </c>
      <c r="U150" s="156">
        <v>0</v>
      </c>
      <c r="V150" s="156">
        <v>0</v>
      </c>
      <c r="W150" s="156">
        <v>0</v>
      </c>
      <c r="X150" s="156">
        <v>0</v>
      </c>
      <c r="Y150" s="156">
        <v>0</v>
      </c>
      <c r="Z150" s="156">
        <v>0</v>
      </c>
      <c r="AA150" s="156">
        <v>0</v>
      </c>
      <c r="AB150" s="156">
        <v>0</v>
      </c>
      <c r="AC150" s="156">
        <v>0</v>
      </c>
      <c r="AD150" s="157">
        <f t="shared" si="162"/>
        <v>13.733333333333333</v>
      </c>
      <c r="AE150" s="609">
        <f t="shared" ref="AE150:AE202" si="163">AE149+1</f>
        <v>3</v>
      </c>
    </row>
    <row r="151" spans="1:31" ht="16.5" thickBot="1">
      <c r="A151" s="14" t="s">
        <v>118</v>
      </c>
      <c r="B151" s="35">
        <v>43643</v>
      </c>
      <c r="C151" s="14" t="s">
        <v>74</v>
      </c>
      <c r="D151" s="12"/>
      <c r="E151" s="156">
        <v>23.466666666666665</v>
      </c>
      <c r="F151" s="156">
        <v>160.53333333333333</v>
      </c>
      <c r="G151" s="156">
        <v>0.53333333333333333</v>
      </c>
      <c r="H151" s="156">
        <v>87.86666666666666</v>
      </c>
      <c r="I151" s="156">
        <v>1.2</v>
      </c>
      <c r="J151" s="156">
        <v>0</v>
      </c>
      <c r="K151" s="156">
        <v>0</v>
      </c>
      <c r="L151" s="156">
        <v>0</v>
      </c>
      <c r="M151" s="156">
        <v>0</v>
      </c>
      <c r="N151" s="156">
        <v>0</v>
      </c>
      <c r="O151" s="156">
        <v>0</v>
      </c>
      <c r="P151" s="156">
        <v>0</v>
      </c>
      <c r="Q151" s="156">
        <v>0.13333333333333333</v>
      </c>
      <c r="R151" s="156">
        <v>0</v>
      </c>
      <c r="S151" s="156">
        <v>0</v>
      </c>
      <c r="T151" s="156">
        <v>0</v>
      </c>
      <c r="U151" s="156">
        <v>0.13333333333333333</v>
      </c>
      <c r="V151" s="156">
        <v>0</v>
      </c>
      <c r="W151" s="156">
        <v>0.13333333333333333</v>
      </c>
      <c r="X151" s="156">
        <v>1.6</v>
      </c>
      <c r="Y151" s="156">
        <v>0.66666666666666663</v>
      </c>
      <c r="Z151" s="156">
        <v>0</v>
      </c>
      <c r="AA151" s="156">
        <v>0.26666666666666666</v>
      </c>
      <c r="AB151" s="156">
        <v>0</v>
      </c>
      <c r="AC151" s="156">
        <v>1.7333333333333334</v>
      </c>
      <c r="AD151" s="157">
        <f t="shared" si="162"/>
        <v>278.26666666666665</v>
      </c>
      <c r="AE151" s="609">
        <f t="shared" si="163"/>
        <v>4</v>
      </c>
    </row>
    <row r="152" spans="1:31" ht="16.5" thickBot="1">
      <c r="A152" s="14" t="s">
        <v>118</v>
      </c>
      <c r="B152" s="35">
        <v>43811</v>
      </c>
      <c r="C152" s="14" t="s">
        <v>74</v>
      </c>
      <c r="D152" s="12"/>
      <c r="E152" s="156">
        <v>0.66666666666666663</v>
      </c>
      <c r="F152" s="156">
        <v>1.2</v>
      </c>
      <c r="G152" s="156">
        <v>0</v>
      </c>
      <c r="H152" s="156">
        <v>0</v>
      </c>
      <c r="I152" s="156">
        <v>0</v>
      </c>
      <c r="J152" s="156">
        <v>0</v>
      </c>
      <c r="K152" s="156">
        <v>0</v>
      </c>
      <c r="L152" s="156">
        <v>0</v>
      </c>
      <c r="M152" s="156">
        <v>0</v>
      </c>
      <c r="N152" s="156">
        <v>0</v>
      </c>
      <c r="O152" s="156">
        <v>0</v>
      </c>
      <c r="P152" s="156">
        <v>0.13333333333333333</v>
      </c>
      <c r="Q152" s="156">
        <v>0</v>
      </c>
      <c r="R152" s="156">
        <v>0</v>
      </c>
      <c r="S152" s="156">
        <v>0</v>
      </c>
      <c r="T152" s="156">
        <v>0</v>
      </c>
      <c r="U152" s="156">
        <v>0</v>
      </c>
      <c r="V152" s="156">
        <v>0</v>
      </c>
      <c r="W152" s="156">
        <v>0</v>
      </c>
      <c r="X152" s="156">
        <v>0</v>
      </c>
      <c r="Y152" s="156">
        <v>0</v>
      </c>
      <c r="Z152" s="156">
        <v>0</v>
      </c>
      <c r="AA152" s="156">
        <v>0</v>
      </c>
      <c r="AB152" s="156">
        <v>0</v>
      </c>
      <c r="AC152" s="156">
        <v>0</v>
      </c>
      <c r="AD152" s="157">
        <f t="shared" si="162"/>
        <v>2</v>
      </c>
      <c r="AE152" s="609">
        <f t="shared" si="163"/>
        <v>5</v>
      </c>
    </row>
    <row r="153" spans="1:31" ht="16.5" thickBot="1">
      <c r="A153" s="14" t="s">
        <v>89</v>
      </c>
      <c r="B153" s="82">
        <v>43502</v>
      </c>
      <c r="C153" s="14" t="s">
        <v>74</v>
      </c>
      <c r="D153" s="12"/>
      <c r="E153" s="156">
        <v>4</v>
      </c>
      <c r="F153" s="156">
        <v>4.5333333333333332</v>
      </c>
      <c r="G153" s="156">
        <v>0.26666666666666666</v>
      </c>
      <c r="H153" s="156">
        <v>3.4666666666666668</v>
      </c>
      <c r="I153" s="156">
        <v>0</v>
      </c>
      <c r="J153" s="156">
        <v>0</v>
      </c>
      <c r="K153" s="156">
        <v>0</v>
      </c>
      <c r="L153" s="156">
        <v>0</v>
      </c>
      <c r="M153" s="156">
        <v>0</v>
      </c>
      <c r="N153" s="156">
        <v>0</v>
      </c>
      <c r="O153" s="156">
        <v>0</v>
      </c>
      <c r="P153" s="156">
        <v>0</v>
      </c>
      <c r="Q153" s="156">
        <v>0</v>
      </c>
      <c r="R153" s="156">
        <v>0</v>
      </c>
      <c r="S153" s="156">
        <v>0</v>
      </c>
      <c r="T153" s="156">
        <v>0</v>
      </c>
      <c r="U153" s="156">
        <v>0</v>
      </c>
      <c r="V153" s="156">
        <v>0</v>
      </c>
      <c r="W153" s="156">
        <v>0</v>
      </c>
      <c r="X153" s="156">
        <v>0</v>
      </c>
      <c r="Y153" s="156">
        <v>0</v>
      </c>
      <c r="Z153" s="156">
        <v>0</v>
      </c>
      <c r="AA153" s="156">
        <v>0</v>
      </c>
      <c r="AB153" s="156">
        <v>1.2</v>
      </c>
      <c r="AC153" s="156">
        <v>0</v>
      </c>
      <c r="AD153" s="157">
        <f t="shared" si="162"/>
        <v>13.466666666666667</v>
      </c>
      <c r="AE153" s="609">
        <f t="shared" si="163"/>
        <v>6</v>
      </c>
    </row>
    <row r="154" spans="1:31" ht="16.5" thickBot="1">
      <c r="A154" s="14" t="s">
        <v>89</v>
      </c>
      <c r="B154" s="35">
        <v>43539</v>
      </c>
      <c r="C154" s="14" t="s">
        <v>74</v>
      </c>
      <c r="D154" s="12"/>
      <c r="E154" s="156">
        <v>24</v>
      </c>
      <c r="F154" s="156">
        <v>0.13333333333333333</v>
      </c>
      <c r="G154" s="156">
        <v>30.266666666666666</v>
      </c>
      <c r="H154" s="156">
        <v>250.53333333333333</v>
      </c>
      <c r="I154" s="156">
        <v>0</v>
      </c>
      <c r="J154" s="156">
        <v>0</v>
      </c>
      <c r="K154" s="156">
        <v>1.0666666666666667</v>
      </c>
      <c r="L154" s="156">
        <v>0.53333333333333333</v>
      </c>
      <c r="M154" s="156">
        <v>0</v>
      </c>
      <c r="N154" s="156">
        <v>0</v>
      </c>
      <c r="O154" s="156">
        <v>0</v>
      </c>
      <c r="P154" s="156">
        <v>0</v>
      </c>
      <c r="Q154" s="156">
        <v>0</v>
      </c>
      <c r="R154" s="156">
        <v>0</v>
      </c>
      <c r="S154" s="156">
        <v>0</v>
      </c>
      <c r="T154" s="156">
        <v>0</v>
      </c>
      <c r="U154" s="156">
        <v>0</v>
      </c>
      <c r="V154" s="156">
        <v>0</v>
      </c>
      <c r="W154" s="156">
        <v>0</v>
      </c>
      <c r="X154" s="156">
        <v>0</v>
      </c>
      <c r="Y154" s="156">
        <v>0</v>
      </c>
      <c r="Z154" s="156">
        <v>0</v>
      </c>
      <c r="AA154" s="156">
        <v>0</v>
      </c>
      <c r="AB154" s="156">
        <v>0</v>
      </c>
      <c r="AC154" s="156">
        <v>0</v>
      </c>
      <c r="AD154" s="157">
        <f t="shared" si="162"/>
        <v>306.53333333333336</v>
      </c>
      <c r="AE154" s="609">
        <f t="shared" si="163"/>
        <v>7</v>
      </c>
    </row>
    <row r="155" spans="1:31" ht="16.5" thickBot="1">
      <c r="A155" s="14" t="s">
        <v>89</v>
      </c>
      <c r="B155" s="82">
        <v>43565</v>
      </c>
      <c r="C155" s="14" t="s">
        <v>74</v>
      </c>
      <c r="D155" s="12"/>
      <c r="E155" s="156">
        <v>0.93333333333333335</v>
      </c>
      <c r="F155" s="156">
        <v>22.666666666666668</v>
      </c>
      <c r="G155" s="156">
        <v>0.66666666666666663</v>
      </c>
      <c r="H155" s="156">
        <v>0</v>
      </c>
      <c r="I155" s="156">
        <v>0.26666666666666666</v>
      </c>
      <c r="J155" s="156">
        <v>0</v>
      </c>
      <c r="K155" s="156">
        <v>0</v>
      </c>
      <c r="L155" s="156">
        <v>0</v>
      </c>
      <c r="M155" s="156">
        <v>0</v>
      </c>
      <c r="N155" s="156">
        <v>0</v>
      </c>
      <c r="O155" s="156">
        <v>0</v>
      </c>
      <c r="P155" s="156">
        <v>0</v>
      </c>
      <c r="Q155" s="156">
        <v>0</v>
      </c>
      <c r="R155" s="156">
        <v>0</v>
      </c>
      <c r="S155" s="156">
        <v>0</v>
      </c>
      <c r="T155" s="156">
        <v>0</v>
      </c>
      <c r="U155" s="156">
        <v>0</v>
      </c>
      <c r="V155" s="156">
        <v>0</v>
      </c>
      <c r="W155" s="156">
        <v>0</v>
      </c>
      <c r="X155" s="156">
        <v>0</v>
      </c>
      <c r="Y155" s="156">
        <v>0</v>
      </c>
      <c r="Z155" s="156">
        <v>0</v>
      </c>
      <c r="AA155" s="156">
        <v>0</v>
      </c>
      <c r="AB155" s="156">
        <v>0</v>
      </c>
      <c r="AC155" s="156">
        <v>0</v>
      </c>
      <c r="AD155" s="157">
        <f t="shared" si="162"/>
        <v>24.533333333333335</v>
      </c>
      <c r="AE155" s="609">
        <f t="shared" si="163"/>
        <v>8</v>
      </c>
    </row>
    <row r="156" spans="1:31" ht="16.5" thickBot="1">
      <c r="A156" s="14" t="s">
        <v>89</v>
      </c>
      <c r="B156" s="35">
        <v>43608</v>
      </c>
      <c r="C156" s="14" t="s">
        <v>74</v>
      </c>
      <c r="D156" s="12"/>
      <c r="E156" s="156">
        <v>0</v>
      </c>
      <c r="F156" s="156">
        <v>0</v>
      </c>
      <c r="G156" s="156">
        <v>2.1333333333333333</v>
      </c>
      <c r="H156" s="156">
        <v>0.13333333333333333</v>
      </c>
      <c r="I156" s="156">
        <v>0</v>
      </c>
      <c r="J156" s="156">
        <v>0</v>
      </c>
      <c r="K156" s="156">
        <v>0</v>
      </c>
      <c r="L156" s="156">
        <v>0</v>
      </c>
      <c r="M156" s="156">
        <v>0</v>
      </c>
      <c r="N156" s="156">
        <v>0</v>
      </c>
      <c r="O156" s="156">
        <v>0</v>
      </c>
      <c r="P156" s="156">
        <v>0</v>
      </c>
      <c r="Q156" s="156">
        <v>0</v>
      </c>
      <c r="R156" s="156">
        <v>0</v>
      </c>
      <c r="S156" s="156">
        <v>0</v>
      </c>
      <c r="T156" s="156">
        <v>0</v>
      </c>
      <c r="U156" s="156">
        <v>0</v>
      </c>
      <c r="V156" s="156">
        <v>0</v>
      </c>
      <c r="W156" s="156">
        <v>0</v>
      </c>
      <c r="X156" s="156">
        <v>0</v>
      </c>
      <c r="Y156" s="156">
        <v>0</v>
      </c>
      <c r="Z156" s="156">
        <v>0</v>
      </c>
      <c r="AA156" s="156">
        <v>0</v>
      </c>
      <c r="AB156" s="156">
        <v>0</v>
      </c>
      <c r="AC156" s="156">
        <v>0</v>
      </c>
      <c r="AD156" s="157">
        <f t="shared" si="162"/>
        <v>2.2666666666666666</v>
      </c>
      <c r="AE156" s="609">
        <f t="shared" si="163"/>
        <v>9</v>
      </c>
    </row>
    <row r="157" spans="1:31" ht="16.5" thickBot="1">
      <c r="A157" s="14" t="s">
        <v>89</v>
      </c>
      <c r="B157" s="35">
        <v>43647</v>
      </c>
      <c r="C157" s="14" t="s">
        <v>74</v>
      </c>
      <c r="D157" s="12"/>
      <c r="E157" s="156">
        <v>18.399999999999999</v>
      </c>
      <c r="F157" s="156">
        <v>0.26666666666666666</v>
      </c>
      <c r="G157" s="156">
        <v>0</v>
      </c>
      <c r="H157" s="156">
        <v>0</v>
      </c>
      <c r="I157" s="156">
        <v>0</v>
      </c>
      <c r="J157" s="156">
        <v>0</v>
      </c>
      <c r="K157" s="156">
        <v>0</v>
      </c>
      <c r="L157" s="156">
        <v>0</v>
      </c>
      <c r="M157" s="156">
        <v>0</v>
      </c>
      <c r="N157" s="156">
        <v>0</v>
      </c>
      <c r="O157" s="156">
        <v>0</v>
      </c>
      <c r="P157" s="156">
        <v>0</v>
      </c>
      <c r="Q157" s="156">
        <v>0</v>
      </c>
      <c r="R157" s="156">
        <v>0</v>
      </c>
      <c r="S157" s="156">
        <v>0</v>
      </c>
      <c r="T157" s="156">
        <v>0</v>
      </c>
      <c r="U157" s="156">
        <v>0</v>
      </c>
      <c r="V157" s="156">
        <v>0</v>
      </c>
      <c r="W157" s="156">
        <v>0</v>
      </c>
      <c r="X157" s="156">
        <v>0</v>
      </c>
      <c r="Y157" s="156">
        <v>0</v>
      </c>
      <c r="Z157" s="156">
        <v>0</v>
      </c>
      <c r="AA157" s="156">
        <v>0</v>
      </c>
      <c r="AB157" s="156">
        <v>0</v>
      </c>
      <c r="AC157" s="156">
        <v>0</v>
      </c>
      <c r="AD157" s="157">
        <f t="shared" si="162"/>
        <v>18.666666666666664</v>
      </c>
      <c r="AE157" s="609">
        <f t="shared" si="163"/>
        <v>10</v>
      </c>
    </row>
    <row r="158" spans="1:31" ht="16.5" thickBot="1">
      <c r="A158" s="14" t="s">
        <v>89</v>
      </c>
      <c r="B158" s="35">
        <v>43678</v>
      </c>
      <c r="C158" s="14" t="s">
        <v>74</v>
      </c>
      <c r="D158" s="12"/>
      <c r="E158" s="156">
        <v>0</v>
      </c>
      <c r="F158" s="156">
        <v>0</v>
      </c>
      <c r="G158" s="156">
        <v>0</v>
      </c>
      <c r="H158" s="156">
        <v>0</v>
      </c>
      <c r="I158" s="156">
        <v>0</v>
      </c>
      <c r="J158" s="156">
        <v>0</v>
      </c>
      <c r="K158" s="156">
        <v>0</v>
      </c>
      <c r="L158" s="156">
        <v>0</v>
      </c>
      <c r="M158" s="156">
        <v>0</v>
      </c>
      <c r="N158" s="156">
        <v>0</v>
      </c>
      <c r="O158" s="156">
        <v>0</v>
      </c>
      <c r="P158" s="156">
        <v>0</v>
      </c>
      <c r="Q158" s="156">
        <v>0</v>
      </c>
      <c r="R158" s="156">
        <v>0</v>
      </c>
      <c r="S158" s="156">
        <v>0</v>
      </c>
      <c r="T158" s="156">
        <v>0</v>
      </c>
      <c r="U158" s="156">
        <v>0</v>
      </c>
      <c r="V158" s="156">
        <v>0</v>
      </c>
      <c r="W158" s="156">
        <v>0</v>
      </c>
      <c r="X158" s="156">
        <v>0</v>
      </c>
      <c r="Y158" s="156">
        <v>0</v>
      </c>
      <c r="Z158" s="156">
        <v>0</v>
      </c>
      <c r="AA158" s="156">
        <v>0</v>
      </c>
      <c r="AB158" s="156">
        <v>0</v>
      </c>
      <c r="AC158" s="156">
        <v>0</v>
      </c>
      <c r="AD158" s="157">
        <f t="shared" si="162"/>
        <v>0</v>
      </c>
      <c r="AE158" s="609">
        <f t="shared" si="163"/>
        <v>11</v>
      </c>
    </row>
    <row r="159" spans="1:31" ht="16.5" thickBot="1">
      <c r="A159" s="14" t="s">
        <v>89</v>
      </c>
      <c r="B159" s="82">
        <v>43728</v>
      </c>
      <c r="C159" s="14" t="s">
        <v>74</v>
      </c>
      <c r="D159" s="12"/>
      <c r="E159" s="156">
        <v>0.26666666666666666</v>
      </c>
      <c r="F159" s="156">
        <v>0</v>
      </c>
      <c r="G159" s="156">
        <v>2.8</v>
      </c>
      <c r="H159" s="156">
        <v>0</v>
      </c>
      <c r="I159" s="156">
        <v>0.13333333333333333</v>
      </c>
      <c r="J159" s="156">
        <v>0</v>
      </c>
      <c r="K159" s="156">
        <v>0</v>
      </c>
      <c r="L159" s="156">
        <v>0</v>
      </c>
      <c r="M159" s="156">
        <v>0</v>
      </c>
      <c r="N159" s="156">
        <v>0</v>
      </c>
      <c r="O159" s="156">
        <v>0</v>
      </c>
      <c r="P159" s="156">
        <v>0</v>
      </c>
      <c r="Q159" s="156">
        <v>0</v>
      </c>
      <c r="R159" s="156">
        <v>0</v>
      </c>
      <c r="S159" s="156">
        <v>0</v>
      </c>
      <c r="T159" s="156">
        <v>0</v>
      </c>
      <c r="U159" s="156">
        <v>0</v>
      </c>
      <c r="V159" s="156">
        <v>0</v>
      </c>
      <c r="W159" s="156">
        <v>0</v>
      </c>
      <c r="X159" s="156">
        <v>0</v>
      </c>
      <c r="Y159" s="156">
        <v>0</v>
      </c>
      <c r="Z159" s="156">
        <v>0</v>
      </c>
      <c r="AA159" s="156">
        <v>0</v>
      </c>
      <c r="AB159" s="156">
        <v>0</v>
      </c>
      <c r="AC159" s="156">
        <v>0</v>
      </c>
      <c r="AD159" s="157">
        <f t="shared" si="162"/>
        <v>3.1999999999999997</v>
      </c>
      <c r="AE159" s="609">
        <f t="shared" si="163"/>
        <v>12</v>
      </c>
    </row>
    <row r="160" spans="1:31" ht="16.5" thickBot="1">
      <c r="A160" s="14" t="s">
        <v>89</v>
      </c>
      <c r="B160" s="35">
        <v>43769</v>
      </c>
      <c r="C160" s="14" t="s">
        <v>74</v>
      </c>
      <c r="D160" s="12"/>
      <c r="E160" s="156">
        <v>0.13333333333333333</v>
      </c>
      <c r="F160" s="156">
        <v>0.26666666666666666</v>
      </c>
      <c r="G160" s="156">
        <v>2.1333333333333333</v>
      </c>
      <c r="H160" s="156">
        <v>0</v>
      </c>
      <c r="I160" s="156">
        <v>0</v>
      </c>
      <c r="J160" s="156">
        <v>0</v>
      </c>
      <c r="K160" s="156">
        <v>0</v>
      </c>
      <c r="L160" s="156">
        <v>0</v>
      </c>
      <c r="M160" s="156">
        <v>0</v>
      </c>
      <c r="N160" s="156">
        <v>0</v>
      </c>
      <c r="O160" s="156">
        <v>0</v>
      </c>
      <c r="P160" s="156">
        <v>0</v>
      </c>
      <c r="Q160" s="156">
        <v>0</v>
      </c>
      <c r="R160" s="156">
        <v>0</v>
      </c>
      <c r="S160" s="156">
        <v>0</v>
      </c>
      <c r="T160" s="156">
        <v>0</v>
      </c>
      <c r="U160" s="156">
        <v>0</v>
      </c>
      <c r="V160" s="156">
        <v>0</v>
      </c>
      <c r="W160" s="156">
        <v>0</v>
      </c>
      <c r="X160" s="156">
        <v>0</v>
      </c>
      <c r="Y160" s="156">
        <v>0</v>
      </c>
      <c r="Z160" s="156">
        <v>0</v>
      </c>
      <c r="AA160" s="156">
        <v>0</v>
      </c>
      <c r="AB160" s="156">
        <v>0</v>
      </c>
      <c r="AC160" s="156">
        <v>0</v>
      </c>
      <c r="AD160" s="157">
        <f t="shared" si="162"/>
        <v>2.5333333333333332</v>
      </c>
      <c r="AE160" s="609">
        <f t="shared" si="163"/>
        <v>13</v>
      </c>
    </row>
    <row r="161" spans="1:31" ht="16.5" thickBot="1">
      <c r="A161" s="14" t="s">
        <v>89</v>
      </c>
      <c r="B161" s="35">
        <v>43793</v>
      </c>
      <c r="C161" s="14" t="s">
        <v>74</v>
      </c>
      <c r="D161" s="12"/>
      <c r="E161" s="156">
        <v>0.93333333333333335</v>
      </c>
      <c r="F161" s="156">
        <v>0</v>
      </c>
      <c r="G161" s="156">
        <v>5.0666666666666664</v>
      </c>
      <c r="H161" s="156">
        <v>0</v>
      </c>
      <c r="I161" s="156">
        <v>0</v>
      </c>
      <c r="J161" s="156">
        <v>0</v>
      </c>
      <c r="K161" s="156">
        <v>0</v>
      </c>
      <c r="L161" s="156">
        <v>0</v>
      </c>
      <c r="M161" s="156">
        <v>0</v>
      </c>
      <c r="N161" s="156">
        <v>0</v>
      </c>
      <c r="O161" s="156">
        <v>0</v>
      </c>
      <c r="P161" s="156">
        <v>0</v>
      </c>
      <c r="Q161" s="156">
        <v>0</v>
      </c>
      <c r="R161" s="156">
        <v>0</v>
      </c>
      <c r="S161" s="156">
        <v>0</v>
      </c>
      <c r="T161" s="156">
        <v>0</v>
      </c>
      <c r="U161" s="156">
        <v>0</v>
      </c>
      <c r="V161" s="156">
        <v>0</v>
      </c>
      <c r="W161" s="156">
        <v>0</v>
      </c>
      <c r="X161" s="156">
        <v>0</v>
      </c>
      <c r="Y161" s="156">
        <v>0</v>
      </c>
      <c r="Z161" s="156">
        <v>0</v>
      </c>
      <c r="AA161" s="156">
        <v>0</v>
      </c>
      <c r="AB161" s="156">
        <v>0</v>
      </c>
      <c r="AC161" s="156">
        <v>0</v>
      </c>
      <c r="AD161" s="157">
        <f t="shared" si="162"/>
        <v>6</v>
      </c>
      <c r="AE161" s="609">
        <f t="shared" si="163"/>
        <v>14</v>
      </c>
    </row>
    <row r="162" spans="1:31" ht="16.5" thickBot="1">
      <c r="A162" s="14" t="s">
        <v>89</v>
      </c>
      <c r="B162" s="35">
        <v>43811</v>
      </c>
      <c r="C162" s="14" t="s">
        <v>74</v>
      </c>
      <c r="D162" s="12"/>
      <c r="E162" s="156">
        <v>0.13333333333333333</v>
      </c>
      <c r="F162" s="156">
        <v>0.4</v>
      </c>
      <c r="G162" s="156">
        <v>0.13333333333333333</v>
      </c>
      <c r="H162" s="156">
        <v>0</v>
      </c>
      <c r="I162" s="156">
        <v>0</v>
      </c>
      <c r="J162" s="156">
        <v>0</v>
      </c>
      <c r="K162" s="156">
        <v>0</v>
      </c>
      <c r="L162" s="156">
        <v>0</v>
      </c>
      <c r="M162" s="156">
        <v>0</v>
      </c>
      <c r="N162" s="156">
        <v>0</v>
      </c>
      <c r="O162" s="156">
        <v>0</v>
      </c>
      <c r="P162" s="156">
        <v>0</v>
      </c>
      <c r="Q162" s="156">
        <v>0</v>
      </c>
      <c r="R162" s="156">
        <v>0</v>
      </c>
      <c r="S162" s="156">
        <v>0</v>
      </c>
      <c r="T162" s="156">
        <v>0</v>
      </c>
      <c r="U162" s="156">
        <v>0</v>
      </c>
      <c r="V162" s="156">
        <v>0</v>
      </c>
      <c r="W162" s="156">
        <v>0</v>
      </c>
      <c r="X162" s="156">
        <v>0</v>
      </c>
      <c r="Y162" s="156">
        <v>0</v>
      </c>
      <c r="Z162" s="156">
        <v>0</v>
      </c>
      <c r="AA162" s="156">
        <v>0</v>
      </c>
      <c r="AB162" s="156">
        <v>0</v>
      </c>
      <c r="AC162" s="156">
        <v>0</v>
      </c>
      <c r="AD162" s="157">
        <f t="shared" si="162"/>
        <v>0.66666666666666663</v>
      </c>
      <c r="AE162" s="609">
        <f t="shared" si="163"/>
        <v>15</v>
      </c>
    </row>
    <row r="163" spans="1:31" ht="16.5" thickBot="1">
      <c r="A163" s="14" t="s">
        <v>92</v>
      </c>
      <c r="B163" s="82">
        <v>43502</v>
      </c>
      <c r="C163" s="14" t="s">
        <v>74</v>
      </c>
      <c r="D163" s="12"/>
      <c r="E163" s="156">
        <v>1.3333333333333333</v>
      </c>
      <c r="F163" s="156">
        <v>38.666666666666664</v>
      </c>
      <c r="G163" s="156">
        <v>0.53333333333333333</v>
      </c>
      <c r="H163" s="156">
        <v>0.66666666666666663</v>
      </c>
      <c r="I163" s="156">
        <v>0</v>
      </c>
      <c r="J163" s="156">
        <v>0</v>
      </c>
      <c r="K163" s="156">
        <v>0</v>
      </c>
      <c r="L163" s="156">
        <v>0</v>
      </c>
      <c r="M163" s="156">
        <v>0</v>
      </c>
      <c r="N163" s="156">
        <v>0</v>
      </c>
      <c r="O163" s="156">
        <v>0</v>
      </c>
      <c r="P163" s="156">
        <v>0</v>
      </c>
      <c r="Q163" s="156">
        <v>0</v>
      </c>
      <c r="R163" s="156">
        <v>0</v>
      </c>
      <c r="S163" s="156">
        <v>0</v>
      </c>
      <c r="T163" s="156">
        <v>0</v>
      </c>
      <c r="U163" s="156">
        <v>0</v>
      </c>
      <c r="V163" s="156">
        <v>0</v>
      </c>
      <c r="W163" s="156">
        <v>0</v>
      </c>
      <c r="X163" s="156">
        <v>0</v>
      </c>
      <c r="Y163" s="156">
        <v>0</v>
      </c>
      <c r="Z163" s="156">
        <v>0</v>
      </c>
      <c r="AA163" s="156">
        <v>0</v>
      </c>
      <c r="AB163" s="156">
        <v>0</v>
      </c>
      <c r="AC163" s="156">
        <v>0</v>
      </c>
      <c r="AD163" s="157">
        <f t="shared" si="162"/>
        <v>41.199999999999996</v>
      </c>
      <c r="AE163" s="609">
        <f t="shared" si="163"/>
        <v>16</v>
      </c>
    </row>
    <row r="164" spans="1:31" ht="16.5" thickBot="1">
      <c r="A164" s="14" t="s">
        <v>92</v>
      </c>
      <c r="B164" s="82">
        <v>43537</v>
      </c>
      <c r="C164" s="14" t="s">
        <v>74</v>
      </c>
      <c r="D164" s="12"/>
      <c r="E164" s="156">
        <v>1.7333333333333334</v>
      </c>
      <c r="F164" s="156">
        <v>2</v>
      </c>
      <c r="G164" s="156">
        <v>0</v>
      </c>
      <c r="H164" s="156">
        <v>10.666666666666666</v>
      </c>
      <c r="I164" s="156">
        <v>0</v>
      </c>
      <c r="J164" s="156">
        <v>0</v>
      </c>
      <c r="K164" s="156">
        <v>0</v>
      </c>
      <c r="L164" s="156">
        <v>0</v>
      </c>
      <c r="M164" s="156">
        <v>0</v>
      </c>
      <c r="N164" s="156">
        <v>0</v>
      </c>
      <c r="O164" s="156">
        <v>0</v>
      </c>
      <c r="P164" s="156">
        <v>0</v>
      </c>
      <c r="Q164" s="156">
        <v>0</v>
      </c>
      <c r="R164" s="156">
        <v>0</v>
      </c>
      <c r="S164" s="156">
        <v>0</v>
      </c>
      <c r="T164" s="156">
        <v>0</v>
      </c>
      <c r="U164" s="156">
        <v>0</v>
      </c>
      <c r="V164" s="156">
        <v>0</v>
      </c>
      <c r="W164" s="156">
        <v>0</v>
      </c>
      <c r="X164" s="156">
        <v>0</v>
      </c>
      <c r="Y164" s="156">
        <v>0</v>
      </c>
      <c r="Z164" s="156">
        <v>0</v>
      </c>
      <c r="AA164" s="156">
        <v>0</v>
      </c>
      <c r="AB164" s="156">
        <v>0</v>
      </c>
      <c r="AC164" s="156">
        <v>0</v>
      </c>
      <c r="AD164" s="157">
        <f t="shared" si="162"/>
        <v>14.399999999999999</v>
      </c>
      <c r="AE164" s="609">
        <f t="shared" si="163"/>
        <v>17</v>
      </c>
    </row>
    <row r="165" spans="1:31" ht="16.5" thickBot="1">
      <c r="A165" s="14" t="s">
        <v>92</v>
      </c>
      <c r="B165" s="35">
        <v>43608</v>
      </c>
      <c r="C165" s="14" t="s">
        <v>74</v>
      </c>
      <c r="D165" s="12"/>
      <c r="E165" s="156">
        <v>0</v>
      </c>
      <c r="F165" s="156">
        <v>0.13333333333333333</v>
      </c>
      <c r="G165" s="156">
        <v>0.53333333333333333</v>
      </c>
      <c r="H165" s="156">
        <v>0</v>
      </c>
      <c r="I165" s="156">
        <v>0</v>
      </c>
      <c r="J165" s="156">
        <v>0</v>
      </c>
      <c r="K165" s="156">
        <v>0</v>
      </c>
      <c r="L165" s="156">
        <v>0</v>
      </c>
      <c r="M165" s="156">
        <v>0</v>
      </c>
      <c r="N165" s="156">
        <v>0</v>
      </c>
      <c r="O165" s="156">
        <v>0</v>
      </c>
      <c r="P165" s="156">
        <v>0</v>
      </c>
      <c r="Q165" s="156">
        <v>0</v>
      </c>
      <c r="R165" s="156">
        <v>0</v>
      </c>
      <c r="S165" s="156">
        <v>0</v>
      </c>
      <c r="T165" s="156">
        <v>0</v>
      </c>
      <c r="U165" s="156">
        <v>0</v>
      </c>
      <c r="V165" s="156">
        <v>0</v>
      </c>
      <c r="W165" s="156">
        <v>0</v>
      </c>
      <c r="X165" s="156">
        <v>0</v>
      </c>
      <c r="Y165" s="156">
        <v>0</v>
      </c>
      <c r="Z165" s="156">
        <v>0</v>
      </c>
      <c r="AA165" s="156">
        <v>0</v>
      </c>
      <c r="AB165" s="156">
        <v>0</v>
      </c>
      <c r="AC165" s="156">
        <v>0</v>
      </c>
      <c r="AD165" s="157">
        <f t="shared" si="162"/>
        <v>0.66666666666666663</v>
      </c>
      <c r="AE165" s="609">
        <f t="shared" si="163"/>
        <v>18</v>
      </c>
    </row>
    <row r="166" spans="1:31" ht="16.5" thickBot="1">
      <c r="A166" s="14" t="s">
        <v>92</v>
      </c>
      <c r="B166" s="35">
        <v>43647</v>
      </c>
      <c r="C166" s="14" t="s">
        <v>74</v>
      </c>
      <c r="D166" s="12"/>
      <c r="E166" s="156">
        <v>1.2</v>
      </c>
      <c r="F166" s="156">
        <v>32.533333333333331</v>
      </c>
      <c r="G166" s="156">
        <v>1.4666666666666666</v>
      </c>
      <c r="H166" s="156">
        <v>0</v>
      </c>
      <c r="I166" s="156">
        <v>0.4</v>
      </c>
      <c r="J166" s="156">
        <v>0</v>
      </c>
      <c r="K166" s="156">
        <v>2.2666666666666666</v>
      </c>
      <c r="L166" s="156">
        <v>0</v>
      </c>
      <c r="M166" s="156">
        <v>0</v>
      </c>
      <c r="N166" s="156">
        <v>0</v>
      </c>
      <c r="O166" s="156">
        <v>0</v>
      </c>
      <c r="P166" s="156">
        <v>0.13333333333333333</v>
      </c>
      <c r="Q166" s="156">
        <v>0</v>
      </c>
      <c r="R166" s="156">
        <v>0</v>
      </c>
      <c r="S166" s="156">
        <v>0</v>
      </c>
      <c r="T166" s="156">
        <v>0</v>
      </c>
      <c r="U166" s="156">
        <v>0</v>
      </c>
      <c r="V166" s="156">
        <v>0</v>
      </c>
      <c r="W166" s="156">
        <v>0</v>
      </c>
      <c r="X166" s="156">
        <v>0</v>
      </c>
      <c r="Y166" s="156">
        <v>0</v>
      </c>
      <c r="Z166" s="156">
        <v>0</v>
      </c>
      <c r="AA166" s="156">
        <v>0</v>
      </c>
      <c r="AB166" s="156">
        <v>0</v>
      </c>
      <c r="AC166" s="156">
        <v>0</v>
      </c>
      <c r="AD166" s="157">
        <f t="shared" si="162"/>
        <v>38</v>
      </c>
      <c r="AE166" s="609">
        <f t="shared" si="163"/>
        <v>19</v>
      </c>
    </row>
    <row r="167" spans="1:31" ht="16.5" thickBot="1">
      <c r="A167" s="14" t="s">
        <v>92</v>
      </c>
      <c r="B167" s="82">
        <v>43678</v>
      </c>
      <c r="C167" s="14" t="s">
        <v>74</v>
      </c>
      <c r="D167" s="12"/>
      <c r="E167" s="156">
        <v>0.26666666666666666</v>
      </c>
      <c r="F167" s="156">
        <v>16.933333333333334</v>
      </c>
      <c r="G167" s="156">
        <v>2</v>
      </c>
      <c r="H167" s="156">
        <v>0</v>
      </c>
      <c r="I167" s="156">
        <v>0</v>
      </c>
      <c r="J167" s="156">
        <v>0</v>
      </c>
      <c r="K167" s="156">
        <v>1.7333333333333334</v>
      </c>
      <c r="L167" s="156">
        <v>0</v>
      </c>
      <c r="M167" s="156">
        <v>0</v>
      </c>
      <c r="N167" s="156">
        <v>0</v>
      </c>
      <c r="O167" s="156">
        <v>0</v>
      </c>
      <c r="P167" s="156">
        <v>0</v>
      </c>
      <c r="Q167" s="156">
        <v>0</v>
      </c>
      <c r="R167" s="156">
        <v>0</v>
      </c>
      <c r="S167" s="156">
        <v>0</v>
      </c>
      <c r="T167" s="156">
        <v>0</v>
      </c>
      <c r="U167" s="156">
        <v>0</v>
      </c>
      <c r="V167" s="156">
        <v>0</v>
      </c>
      <c r="W167" s="156">
        <v>0</v>
      </c>
      <c r="X167" s="156">
        <v>0</v>
      </c>
      <c r="Y167" s="156">
        <v>0</v>
      </c>
      <c r="Z167" s="156">
        <v>0</v>
      </c>
      <c r="AA167" s="156">
        <v>0</v>
      </c>
      <c r="AB167" s="156">
        <v>0</v>
      </c>
      <c r="AC167" s="156">
        <v>0</v>
      </c>
      <c r="AD167" s="157">
        <f t="shared" si="162"/>
        <v>20.933333333333334</v>
      </c>
      <c r="AE167" s="609">
        <f t="shared" si="163"/>
        <v>20</v>
      </c>
    </row>
    <row r="168" spans="1:31" ht="16.5" thickBot="1">
      <c r="A168" s="14" t="s">
        <v>92</v>
      </c>
      <c r="B168" s="35">
        <v>43728</v>
      </c>
      <c r="C168" s="14" t="s">
        <v>74</v>
      </c>
      <c r="D168" s="12"/>
      <c r="E168" s="156">
        <v>3.4666666666666668</v>
      </c>
      <c r="F168" s="156">
        <v>0.4</v>
      </c>
      <c r="G168" s="156">
        <v>0.26666666666666666</v>
      </c>
      <c r="H168" s="156">
        <v>0</v>
      </c>
      <c r="I168" s="156">
        <v>0.13333333333333333</v>
      </c>
      <c r="J168" s="156">
        <v>0</v>
      </c>
      <c r="K168" s="156">
        <v>0.26666666666666666</v>
      </c>
      <c r="L168" s="156">
        <v>0</v>
      </c>
      <c r="M168" s="156">
        <v>0</v>
      </c>
      <c r="N168" s="156">
        <v>0</v>
      </c>
      <c r="O168" s="156">
        <v>0</v>
      </c>
      <c r="P168" s="156">
        <v>0</v>
      </c>
      <c r="Q168" s="156">
        <v>0</v>
      </c>
      <c r="R168" s="156">
        <v>0</v>
      </c>
      <c r="S168" s="156">
        <v>0</v>
      </c>
      <c r="T168" s="156">
        <v>0</v>
      </c>
      <c r="U168" s="156">
        <v>0</v>
      </c>
      <c r="V168" s="156">
        <v>0</v>
      </c>
      <c r="W168" s="156">
        <v>0</v>
      </c>
      <c r="X168" s="156">
        <v>0</v>
      </c>
      <c r="Y168" s="156">
        <v>0</v>
      </c>
      <c r="Z168" s="156">
        <v>0</v>
      </c>
      <c r="AA168" s="156">
        <v>0</v>
      </c>
      <c r="AB168" s="156">
        <v>0</v>
      </c>
      <c r="AC168" s="156">
        <v>0</v>
      </c>
      <c r="AD168" s="157">
        <f t="shared" si="162"/>
        <v>4.5333333333333341</v>
      </c>
      <c r="AE168" s="609">
        <f t="shared" si="163"/>
        <v>21</v>
      </c>
    </row>
    <row r="169" spans="1:31" ht="16.5" thickBot="1">
      <c r="A169" s="14" t="s">
        <v>92</v>
      </c>
      <c r="B169" s="35">
        <v>43769</v>
      </c>
      <c r="C169" s="14" t="s">
        <v>74</v>
      </c>
      <c r="D169" s="12"/>
      <c r="E169" s="156">
        <v>4.1333333333333337</v>
      </c>
      <c r="F169" s="156">
        <v>0</v>
      </c>
      <c r="G169" s="156">
        <v>1.6</v>
      </c>
      <c r="H169" s="156">
        <v>0</v>
      </c>
      <c r="I169" s="156">
        <v>0</v>
      </c>
      <c r="J169" s="156">
        <v>0</v>
      </c>
      <c r="K169" s="156">
        <v>0</v>
      </c>
      <c r="L169" s="156">
        <v>0</v>
      </c>
      <c r="M169" s="156">
        <v>0</v>
      </c>
      <c r="N169" s="156">
        <v>0</v>
      </c>
      <c r="O169" s="156">
        <v>0</v>
      </c>
      <c r="P169" s="156">
        <v>0</v>
      </c>
      <c r="Q169" s="156">
        <v>0</v>
      </c>
      <c r="R169" s="156">
        <v>0</v>
      </c>
      <c r="S169" s="156">
        <v>0</v>
      </c>
      <c r="T169" s="156">
        <v>0</v>
      </c>
      <c r="U169" s="156">
        <v>0</v>
      </c>
      <c r="V169" s="156">
        <v>0</v>
      </c>
      <c r="W169" s="156">
        <v>0</v>
      </c>
      <c r="X169" s="156">
        <v>0</v>
      </c>
      <c r="Y169" s="156">
        <v>0</v>
      </c>
      <c r="Z169" s="156">
        <v>0</v>
      </c>
      <c r="AA169" s="156">
        <v>0</v>
      </c>
      <c r="AB169" s="156">
        <v>0</v>
      </c>
      <c r="AC169" s="156">
        <v>0</v>
      </c>
      <c r="AD169" s="157">
        <f t="shared" si="162"/>
        <v>5.7333333333333343</v>
      </c>
      <c r="AE169" s="609">
        <f t="shared" si="163"/>
        <v>22</v>
      </c>
    </row>
    <row r="170" spans="1:31" ht="16.5" thickBot="1">
      <c r="A170" s="14" t="s">
        <v>92</v>
      </c>
      <c r="B170" s="35">
        <v>43793</v>
      </c>
      <c r="C170" s="14" t="s">
        <v>74</v>
      </c>
      <c r="D170" s="12"/>
      <c r="E170" s="156">
        <v>3.2</v>
      </c>
      <c r="F170" s="156">
        <v>0</v>
      </c>
      <c r="G170" s="156">
        <v>3.3333333333333335</v>
      </c>
      <c r="H170" s="156">
        <v>0</v>
      </c>
      <c r="I170" s="156">
        <v>0.13333333333333333</v>
      </c>
      <c r="J170" s="156">
        <v>0</v>
      </c>
      <c r="K170" s="156">
        <v>0</v>
      </c>
      <c r="L170" s="156">
        <v>0</v>
      </c>
      <c r="M170" s="156">
        <v>0</v>
      </c>
      <c r="N170" s="156">
        <v>0</v>
      </c>
      <c r="O170" s="156">
        <v>0</v>
      </c>
      <c r="P170" s="156">
        <v>0</v>
      </c>
      <c r="Q170" s="156">
        <v>0</v>
      </c>
      <c r="R170" s="156">
        <v>0</v>
      </c>
      <c r="S170" s="156">
        <v>0</v>
      </c>
      <c r="T170" s="156">
        <v>0</v>
      </c>
      <c r="U170" s="156">
        <v>0</v>
      </c>
      <c r="V170" s="156">
        <v>0</v>
      </c>
      <c r="W170" s="156">
        <v>0</v>
      </c>
      <c r="X170" s="156">
        <v>0</v>
      </c>
      <c r="Y170" s="156">
        <v>0</v>
      </c>
      <c r="Z170" s="156">
        <v>0</v>
      </c>
      <c r="AA170" s="156">
        <v>0</v>
      </c>
      <c r="AB170" s="156">
        <v>0</v>
      </c>
      <c r="AC170" s="156">
        <v>0</v>
      </c>
      <c r="AD170" s="157">
        <f t="shared" si="162"/>
        <v>6.666666666666667</v>
      </c>
      <c r="AE170" s="609">
        <f t="shared" si="163"/>
        <v>23</v>
      </c>
    </row>
    <row r="171" spans="1:31" ht="16.5" thickBot="1">
      <c r="A171" s="14" t="s">
        <v>92</v>
      </c>
      <c r="B171" s="35">
        <v>43811</v>
      </c>
      <c r="C171" s="14" t="s">
        <v>74</v>
      </c>
      <c r="D171" s="12"/>
      <c r="E171" s="156">
        <v>0.4</v>
      </c>
      <c r="F171" s="156">
        <v>0.93333333333333335</v>
      </c>
      <c r="G171" s="156">
        <v>1.0666666666666667</v>
      </c>
      <c r="H171" s="156">
        <v>0.13333333333333333</v>
      </c>
      <c r="I171" s="156">
        <v>0</v>
      </c>
      <c r="J171" s="156">
        <v>0</v>
      </c>
      <c r="K171" s="156">
        <v>0</v>
      </c>
      <c r="L171" s="156">
        <v>0</v>
      </c>
      <c r="M171" s="156">
        <v>0</v>
      </c>
      <c r="N171" s="156">
        <v>0</v>
      </c>
      <c r="O171" s="156">
        <v>0</v>
      </c>
      <c r="P171" s="156">
        <v>0</v>
      </c>
      <c r="Q171" s="156">
        <v>0</v>
      </c>
      <c r="R171" s="156">
        <v>0</v>
      </c>
      <c r="S171" s="156">
        <v>0</v>
      </c>
      <c r="T171" s="156">
        <v>0</v>
      </c>
      <c r="U171" s="156">
        <v>0</v>
      </c>
      <c r="V171" s="156">
        <v>0</v>
      </c>
      <c r="W171" s="156">
        <v>0</v>
      </c>
      <c r="X171" s="156">
        <v>0</v>
      </c>
      <c r="Y171" s="156">
        <v>0</v>
      </c>
      <c r="Z171" s="156">
        <v>0</v>
      </c>
      <c r="AA171" s="156">
        <v>0</v>
      </c>
      <c r="AB171" s="156">
        <v>0</v>
      </c>
      <c r="AC171" s="156">
        <v>0</v>
      </c>
      <c r="AD171" s="157">
        <f t="shared" si="162"/>
        <v>2.5333333333333337</v>
      </c>
      <c r="AE171" s="609">
        <f t="shared" si="163"/>
        <v>24</v>
      </c>
    </row>
    <row r="172" spans="1:31" ht="16.5" thickBot="1">
      <c r="A172" s="14" t="s">
        <v>92</v>
      </c>
      <c r="B172" s="82">
        <v>43565</v>
      </c>
      <c r="C172" s="14" t="s">
        <v>133</v>
      </c>
      <c r="D172" s="12"/>
      <c r="E172" s="156">
        <v>0.4</v>
      </c>
      <c r="F172" s="156">
        <v>2</v>
      </c>
      <c r="G172" s="156">
        <v>0.8</v>
      </c>
      <c r="H172" s="156">
        <v>0</v>
      </c>
      <c r="I172" s="156">
        <v>0</v>
      </c>
      <c r="J172" s="156">
        <v>0</v>
      </c>
      <c r="K172" s="156">
        <v>0</v>
      </c>
      <c r="L172" s="156">
        <v>0</v>
      </c>
      <c r="M172" s="156">
        <v>0</v>
      </c>
      <c r="N172" s="156">
        <v>0</v>
      </c>
      <c r="O172" s="156">
        <v>0</v>
      </c>
      <c r="P172" s="156">
        <v>0</v>
      </c>
      <c r="Q172" s="156">
        <v>0</v>
      </c>
      <c r="R172" s="156">
        <v>0</v>
      </c>
      <c r="S172" s="156">
        <v>0</v>
      </c>
      <c r="T172" s="156">
        <v>0</v>
      </c>
      <c r="U172" s="156">
        <v>0</v>
      </c>
      <c r="V172" s="156">
        <v>0</v>
      </c>
      <c r="W172" s="156">
        <v>0</v>
      </c>
      <c r="X172" s="156">
        <v>0</v>
      </c>
      <c r="Y172" s="156">
        <v>0</v>
      </c>
      <c r="Z172" s="156">
        <v>0</v>
      </c>
      <c r="AA172" s="156">
        <v>0</v>
      </c>
      <c r="AB172" s="156">
        <v>0</v>
      </c>
      <c r="AC172" s="156">
        <v>0</v>
      </c>
      <c r="AD172" s="157">
        <f t="shared" si="162"/>
        <v>3.2</v>
      </c>
      <c r="AE172" s="609">
        <f t="shared" si="163"/>
        <v>25</v>
      </c>
    </row>
    <row r="173" spans="1:31" ht="16.5" thickBot="1">
      <c r="A173" s="14" t="s">
        <v>121</v>
      </c>
      <c r="B173" s="82">
        <v>43514</v>
      </c>
      <c r="C173" s="14" t="s">
        <v>74</v>
      </c>
      <c r="D173" s="12"/>
      <c r="E173" s="156">
        <v>0.13333333333333333</v>
      </c>
      <c r="F173" s="156">
        <v>0</v>
      </c>
      <c r="G173" s="156">
        <v>0</v>
      </c>
      <c r="H173" s="156">
        <v>0.13333333333333333</v>
      </c>
      <c r="I173" s="156">
        <v>0</v>
      </c>
      <c r="J173" s="156">
        <v>0</v>
      </c>
      <c r="K173" s="156">
        <v>0</v>
      </c>
      <c r="L173" s="156">
        <v>0</v>
      </c>
      <c r="M173" s="156">
        <v>0</v>
      </c>
      <c r="N173" s="156">
        <v>0</v>
      </c>
      <c r="O173" s="156">
        <v>0</v>
      </c>
      <c r="P173" s="156">
        <v>0</v>
      </c>
      <c r="Q173" s="156">
        <v>0</v>
      </c>
      <c r="R173" s="156">
        <v>0</v>
      </c>
      <c r="S173" s="156">
        <v>0</v>
      </c>
      <c r="T173" s="156">
        <v>0</v>
      </c>
      <c r="U173" s="156">
        <v>0</v>
      </c>
      <c r="V173" s="156">
        <v>0</v>
      </c>
      <c r="W173" s="156">
        <v>0</v>
      </c>
      <c r="X173" s="156">
        <v>0</v>
      </c>
      <c r="Y173" s="156">
        <v>0.13333333333333333</v>
      </c>
      <c r="Z173" s="156">
        <v>0</v>
      </c>
      <c r="AA173" s="156">
        <v>0</v>
      </c>
      <c r="AB173" s="156">
        <v>0</v>
      </c>
      <c r="AC173" s="156">
        <v>0</v>
      </c>
      <c r="AD173" s="157">
        <f t="shared" si="162"/>
        <v>0.4</v>
      </c>
      <c r="AE173" s="609">
        <f t="shared" si="163"/>
        <v>26</v>
      </c>
    </row>
    <row r="174" spans="1:31" ht="16.5" thickBot="1">
      <c r="A174" s="14" t="s">
        <v>121</v>
      </c>
      <c r="B174" s="82">
        <v>43537</v>
      </c>
      <c r="C174" s="14" t="s">
        <v>74</v>
      </c>
      <c r="D174" s="12"/>
      <c r="E174" s="156">
        <v>1.2</v>
      </c>
      <c r="F174" s="156">
        <v>0</v>
      </c>
      <c r="G174" s="156">
        <v>0</v>
      </c>
      <c r="H174" s="156">
        <v>2.6666666666666665</v>
      </c>
      <c r="I174" s="156">
        <v>0</v>
      </c>
      <c r="J174" s="156">
        <v>0</v>
      </c>
      <c r="K174" s="156">
        <v>0.26666666666666666</v>
      </c>
      <c r="L174" s="156">
        <v>0</v>
      </c>
      <c r="M174" s="156">
        <v>0</v>
      </c>
      <c r="N174" s="156">
        <v>0</v>
      </c>
      <c r="O174" s="156">
        <v>0</v>
      </c>
      <c r="P174" s="156">
        <v>0</v>
      </c>
      <c r="Q174" s="156">
        <v>0</v>
      </c>
      <c r="R174" s="156">
        <v>0</v>
      </c>
      <c r="S174" s="156">
        <v>0</v>
      </c>
      <c r="T174" s="156">
        <v>0</v>
      </c>
      <c r="U174" s="156">
        <v>0</v>
      </c>
      <c r="V174" s="156">
        <v>0</v>
      </c>
      <c r="W174" s="156">
        <v>0</v>
      </c>
      <c r="X174" s="156">
        <v>0</v>
      </c>
      <c r="Y174" s="156">
        <v>0</v>
      </c>
      <c r="Z174" s="156">
        <v>0</v>
      </c>
      <c r="AA174" s="156">
        <v>0</v>
      </c>
      <c r="AB174" s="156">
        <v>0</v>
      </c>
      <c r="AC174" s="156">
        <v>0</v>
      </c>
      <c r="AD174" s="157">
        <f t="shared" si="162"/>
        <v>4.1333333333333329</v>
      </c>
      <c r="AE174" s="609">
        <f t="shared" si="163"/>
        <v>27</v>
      </c>
    </row>
    <row r="175" spans="1:31" ht="16.5" thickBot="1">
      <c r="A175" s="14" t="s">
        <v>121</v>
      </c>
      <c r="B175" s="82">
        <v>43564</v>
      </c>
      <c r="C175" s="14" t="s">
        <v>74</v>
      </c>
      <c r="D175" s="12"/>
      <c r="E175" s="156">
        <v>1.6</v>
      </c>
      <c r="F175" s="156">
        <v>53.333333333333336</v>
      </c>
      <c r="G175" s="156">
        <v>0.8</v>
      </c>
      <c r="H175" s="156">
        <v>0</v>
      </c>
      <c r="I175" s="156">
        <v>0</v>
      </c>
      <c r="J175" s="156">
        <v>0</v>
      </c>
      <c r="K175" s="156">
        <v>0</v>
      </c>
      <c r="L175" s="156">
        <v>0</v>
      </c>
      <c r="M175" s="156">
        <v>0</v>
      </c>
      <c r="N175" s="156">
        <v>0</v>
      </c>
      <c r="O175" s="156">
        <v>0</v>
      </c>
      <c r="P175" s="156">
        <v>0</v>
      </c>
      <c r="Q175" s="156">
        <v>0</v>
      </c>
      <c r="R175" s="156">
        <v>0</v>
      </c>
      <c r="S175" s="156">
        <v>0</v>
      </c>
      <c r="T175" s="156">
        <v>0</v>
      </c>
      <c r="U175" s="156">
        <v>0</v>
      </c>
      <c r="V175" s="156">
        <v>0</v>
      </c>
      <c r="W175" s="156">
        <v>0</v>
      </c>
      <c r="X175" s="156">
        <v>0</v>
      </c>
      <c r="Y175" s="156">
        <v>0</v>
      </c>
      <c r="Z175" s="156">
        <v>0</v>
      </c>
      <c r="AA175" s="156">
        <v>0</v>
      </c>
      <c r="AB175" s="156">
        <v>0</v>
      </c>
      <c r="AC175" s="156">
        <v>0</v>
      </c>
      <c r="AD175" s="157">
        <f t="shared" si="162"/>
        <v>55.733333333333334</v>
      </c>
      <c r="AE175" s="609">
        <f t="shared" si="163"/>
        <v>28</v>
      </c>
    </row>
    <row r="176" spans="1:31" ht="16.5" thickBot="1">
      <c r="A176" s="14" t="s">
        <v>121</v>
      </c>
      <c r="B176" s="35">
        <v>43609</v>
      </c>
      <c r="C176" s="14" t="s">
        <v>74</v>
      </c>
      <c r="D176" s="12"/>
      <c r="E176" s="156">
        <v>2.2666666666666666</v>
      </c>
      <c r="F176" s="156">
        <v>0.4</v>
      </c>
      <c r="G176" s="156">
        <v>5.8666666666666663</v>
      </c>
      <c r="H176" s="156">
        <v>0.26666666666666666</v>
      </c>
      <c r="I176" s="156">
        <v>0</v>
      </c>
      <c r="J176" s="156">
        <v>0</v>
      </c>
      <c r="K176" s="156">
        <v>0.53333333333333333</v>
      </c>
      <c r="L176" s="156">
        <v>0</v>
      </c>
      <c r="M176" s="156">
        <v>0</v>
      </c>
      <c r="N176" s="156">
        <v>0</v>
      </c>
      <c r="O176" s="156">
        <v>0</v>
      </c>
      <c r="P176" s="156">
        <v>0</v>
      </c>
      <c r="Q176" s="156">
        <v>0</v>
      </c>
      <c r="R176" s="156">
        <v>0</v>
      </c>
      <c r="S176" s="156">
        <v>0</v>
      </c>
      <c r="T176" s="156">
        <v>0</v>
      </c>
      <c r="U176" s="156">
        <v>0</v>
      </c>
      <c r="V176" s="156">
        <v>0</v>
      </c>
      <c r="W176" s="156">
        <v>0</v>
      </c>
      <c r="X176" s="156">
        <v>0</v>
      </c>
      <c r="Y176" s="156">
        <v>0</v>
      </c>
      <c r="Z176" s="156">
        <v>0</v>
      </c>
      <c r="AA176" s="156">
        <v>0</v>
      </c>
      <c r="AB176" s="156">
        <v>0</v>
      </c>
      <c r="AC176" s="156">
        <v>0</v>
      </c>
      <c r="AD176" s="157">
        <f t="shared" si="162"/>
        <v>9.3333333333333339</v>
      </c>
      <c r="AE176" s="609">
        <f t="shared" si="163"/>
        <v>29</v>
      </c>
    </row>
    <row r="177" spans="1:31" ht="16.5" thickBot="1">
      <c r="A177" s="14" t="s">
        <v>121</v>
      </c>
      <c r="B177" s="35">
        <v>43647</v>
      </c>
      <c r="C177" s="14" t="s">
        <v>74</v>
      </c>
      <c r="D177" s="12"/>
      <c r="E177" s="156">
        <v>2.1333333333333333</v>
      </c>
      <c r="F177" s="156">
        <v>14.4</v>
      </c>
      <c r="G177" s="156">
        <v>4.2666666666666666</v>
      </c>
      <c r="H177" s="156">
        <v>0.26666666666666666</v>
      </c>
      <c r="I177" s="156">
        <v>2.1333333333333333</v>
      </c>
      <c r="J177" s="156">
        <v>0</v>
      </c>
      <c r="K177" s="156">
        <v>1.3333333333333333</v>
      </c>
      <c r="L177" s="156">
        <v>0</v>
      </c>
      <c r="M177" s="156">
        <v>0</v>
      </c>
      <c r="N177" s="156">
        <v>0.13333333333333333</v>
      </c>
      <c r="O177" s="156">
        <v>0</v>
      </c>
      <c r="P177" s="156">
        <v>0</v>
      </c>
      <c r="Q177" s="156">
        <v>0</v>
      </c>
      <c r="R177" s="156">
        <v>0</v>
      </c>
      <c r="S177" s="156">
        <v>2.4</v>
      </c>
      <c r="T177" s="156">
        <v>0</v>
      </c>
      <c r="U177" s="156">
        <v>0</v>
      </c>
      <c r="V177" s="156">
        <v>0</v>
      </c>
      <c r="W177" s="156">
        <v>0</v>
      </c>
      <c r="X177" s="156">
        <v>0</v>
      </c>
      <c r="Y177" s="156">
        <v>0</v>
      </c>
      <c r="Z177" s="156">
        <v>0</v>
      </c>
      <c r="AA177" s="156">
        <v>0</v>
      </c>
      <c r="AB177" s="156">
        <v>0</v>
      </c>
      <c r="AC177" s="156">
        <v>0</v>
      </c>
      <c r="AD177" s="157">
        <f t="shared" si="162"/>
        <v>27.066666666666663</v>
      </c>
      <c r="AE177" s="609">
        <f t="shared" si="163"/>
        <v>30</v>
      </c>
    </row>
    <row r="178" spans="1:31" ht="16.5" thickBot="1">
      <c r="A178" s="14" t="s">
        <v>121</v>
      </c>
      <c r="B178" s="35">
        <v>43678</v>
      </c>
      <c r="C178" s="14" t="s">
        <v>74</v>
      </c>
      <c r="D178" s="12"/>
      <c r="E178" s="156">
        <v>1.6</v>
      </c>
      <c r="F178" s="156">
        <v>7.333333333333333</v>
      </c>
      <c r="G178" s="156">
        <v>13.466666666666667</v>
      </c>
      <c r="H178" s="156">
        <v>0</v>
      </c>
      <c r="I178" s="156">
        <v>0</v>
      </c>
      <c r="J178" s="156">
        <v>0</v>
      </c>
      <c r="K178" s="156">
        <v>0.93333333333333335</v>
      </c>
      <c r="L178" s="156">
        <v>0</v>
      </c>
      <c r="M178" s="156">
        <v>0</v>
      </c>
      <c r="N178" s="156">
        <v>0</v>
      </c>
      <c r="O178" s="156">
        <v>0</v>
      </c>
      <c r="P178" s="156">
        <v>0</v>
      </c>
      <c r="Q178" s="156">
        <v>0</v>
      </c>
      <c r="R178" s="156">
        <v>0.13333333333333333</v>
      </c>
      <c r="S178" s="156">
        <v>0</v>
      </c>
      <c r="T178" s="156">
        <v>0</v>
      </c>
      <c r="U178" s="156">
        <v>0</v>
      </c>
      <c r="V178" s="156">
        <v>0</v>
      </c>
      <c r="W178" s="156">
        <v>0</v>
      </c>
      <c r="X178" s="156">
        <v>0</v>
      </c>
      <c r="Y178" s="156">
        <v>0.13333333333333333</v>
      </c>
      <c r="Z178" s="156">
        <v>0</v>
      </c>
      <c r="AA178" s="156">
        <v>0</v>
      </c>
      <c r="AB178" s="156">
        <v>0</v>
      </c>
      <c r="AC178" s="156">
        <v>0</v>
      </c>
      <c r="AD178" s="157">
        <f t="shared" si="162"/>
        <v>23.599999999999998</v>
      </c>
      <c r="AE178" s="609">
        <f t="shared" si="163"/>
        <v>31</v>
      </c>
    </row>
    <row r="179" spans="1:31" ht="16.5" thickBot="1">
      <c r="A179" s="14" t="s">
        <v>121</v>
      </c>
      <c r="B179" s="35">
        <v>43726</v>
      </c>
      <c r="C179" s="14" t="s">
        <v>74</v>
      </c>
      <c r="D179" s="12"/>
      <c r="E179" s="156">
        <v>2.6666666666666665</v>
      </c>
      <c r="F179" s="156">
        <v>0</v>
      </c>
      <c r="G179" s="156">
        <v>0</v>
      </c>
      <c r="H179" s="156">
        <v>0</v>
      </c>
      <c r="I179" s="156">
        <v>0</v>
      </c>
      <c r="J179" s="156">
        <v>0</v>
      </c>
      <c r="K179" s="156">
        <v>0</v>
      </c>
      <c r="L179" s="156">
        <v>0</v>
      </c>
      <c r="M179" s="156">
        <v>0</v>
      </c>
      <c r="N179" s="156">
        <v>0</v>
      </c>
      <c r="O179" s="156">
        <v>0</v>
      </c>
      <c r="P179" s="156">
        <v>0</v>
      </c>
      <c r="Q179" s="156">
        <v>0</v>
      </c>
      <c r="R179" s="156">
        <v>0</v>
      </c>
      <c r="S179" s="156">
        <v>0</v>
      </c>
      <c r="T179" s="156">
        <v>0</v>
      </c>
      <c r="U179" s="156">
        <v>0</v>
      </c>
      <c r="V179" s="156">
        <v>0</v>
      </c>
      <c r="W179" s="156">
        <v>0</v>
      </c>
      <c r="X179" s="156">
        <v>0</v>
      </c>
      <c r="Y179" s="156">
        <v>0</v>
      </c>
      <c r="Z179" s="156">
        <v>0</v>
      </c>
      <c r="AA179" s="156">
        <v>0</v>
      </c>
      <c r="AB179" s="156">
        <v>0</v>
      </c>
      <c r="AC179" s="156">
        <v>0</v>
      </c>
      <c r="AD179" s="157">
        <f t="shared" si="162"/>
        <v>2.6666666666666665</v>
      </c>
      <c r="AE179" s="609">
        <f t="shared" si="163"/>
        <v>32</v>
      </c>
    </row>
    <row r="180" spans="1:31" ht="16.5" thickBot="1">
      <c r="A180" s="14" t="s">
        <v>121</v>
      </c>
      <c r="B180" s="35">
        <v>43759</v>
      </c>
      <c r="C180" s="14" t="s">
        <v>74</v>
      </c>
      <c r="D180" s="12"/>
      <c r="E180" s="156">
        <v>48.4</v>
      </c>
      <c r="F180" s="156">
        <v>0.66666666666666663</v>
      </c>
      <c r="G180" s="156">
        <v>0</v>
      </c>
      <c r="H180" s="156">
        <v>0.53333333333333333</v>
      </c>
      <c r="I180" s="156">
        <v>0.53333333333333333</v>
      </c>
      <c r="J180" s="156">
        <v>0</v>
      </c>
      <c r="K180" s="156">
        <v>0</v>
      </c>
      <c r="L180" s="156">
        <v>0</v>
      </c>
      <c r="M180" s="156">
        <v>0</v>
      </c>
      <c r="N180" s="156">
        <v>0</v>
      </c>
      <c r="O180" s="156">
        <v>0</v>
      </c>
      <c r="P180" s="156">
        <v>0</v>
      </c>
      <c r="Q180" s="156">
        <v>0</v>
      </c>
      <c r="R180" s="156">
        <v>0</v>
      </c>
      <c r="S180" s="156">
        <v>0</v>
      </c>
      <c r="T180" s="156">
        <v>0</v>
      </c>
      <c r="U180" s="156">
        <v>0</v>
      </c>
      <c r="V180" s="156">
        <v>0</v>
      </c>
      <c r="W180" s="156">
        <v>0</v>
      </c>
      <c r="X180" s="156">
        <v>0</v>
      </c>
      <c r="Y180" s="156">
        <v>0</v>
      </c>
      <c r="Z180" s="156">
        <v>0</v>
      </c>
      <c r="AA180" s="156">
        <v>0</v>
      </c>
      <c r="AB180" s="156">
        <v>0</v>
      </c>
      <c r="AC180" s="156">
        <v>0</v>
      </c>
      <c r="AD180" s="157">
        <f t="shared" si="162"/>
        <v>50.133333333333326</v>
      </c>
      <c r="AE180" s="609">
        <f t="shared" si="163"/>
        <v>33</v>
      </c>
    </row>
    <row r="181" spans="1:31" ht="16.5" thickBot="1">
      <c r="A181" s="14" t="s">
        <v>121</v>
      </c>
      <c r="B181" s="35">
        <v>43793</v>
      </c>
      <c r="C181" s="14" t="s">
        <v>74</v>
      </c>
      <c r="D181" s="12"/>
      <c r="E181" s="156">
        <v>3.8666666666666667</v>
      </c>
      <c r="F181" s="156">
        <v>2.4</v>
      </c>
      <c r="G181" s="156">
        <v>0</v>
      </c>
      <c r="H181" s="156">
        <v>0</v>
      </c>
      <c r="I181" s="156">
        <v>0</v>
      </c>
      <c r="J181" s="156">
        <v>0</v>
      </c>
      <c r="K181" s="156">
        <v>0</v>
      </c>
      <c r="L181" s="156">
        <v>0</v>
      </c>
      <c r="M181" s="156">
        <v>0</v>
      </c>
      <c r="N181" s="156">
        <v>0</v>
      </c>
      <c r="O181" s="156">
        <v>0</v>
      </c>
      <c r="P181" s="156">
        <v>0</v>
      </c>
      <c r="Q181" s="156">
        <v>0</v>
      </c>
      <c r="R181" s="156">
        <v>0</v>
      </c>
      <c r="S181" s="156">
        <v>0</v>
      </c>
      <c r="T181" s="156">
        <v>0</v>
      </c>
      <c r="U181" s="156">
        <v>0</v>
      </c>
      <c r="V181" s="156">
        <v>0</v>
      </c>
      <c r="W181" s="156">
        <v>0</v>
      </c>
      <c r="X181" s="156">
        <v>0</v>
      </c>
      <c r="Y181" s="156">
        <v>0</v>
      </c>
      <c r="Z181" s="156">
        <v>0</v>
      </c>
      <c r="AA181" s="156">
        <v>0</v>
      </c>
      <c r="AB181" s="156">
        <v>0</v>
      </c>
      <c r="AC181" s="156">
        <v>0</v>
      </c>
      <c r="AD181" s="157">
        <f t="shared" si="162"/>
        <v>6.2666666666666666</v>
      </c>
      <c r="AE181" s="609">
        <f t="shared" si="163"/>
        <v>34</v>
      </c>
    </row>
    <row r="182" spans="1:31" ht="16.5" thickBot="1">
      <c r="A182" s="14" t="s">
        <v>121</v>
      </c>
      <c r="B182" s="35">
        <v>43811</v>
      </c>
      <c r="C182" s="14" t="s">
        <v>74</v>
      </c>
      <c r="D182" s="12"/>
      <c r="E182" s="156">
        <v>4</v>
      </c>
      <c r="F182" s="156">
        <v>0.53333333333333333</v>
      </c>
      <c r="G182" s="156">
        <v>0</v>
      </c>
      <c r="H182" s="156">
        <v>0</v>
      </c>
      <c r="I182" s="156">
        <v>0</v>
      </c>
      <c r="J182" s="156">
        <v>0</v>
      </c>
      <c r="K182" s="156">
        <v>0</v>
      </c>
      <c r="L182" s="156">
        <v>0</v>
      </c>
      <c r="M182" s="156">
        <v>0</v>
      </c>
      <c r="N182" s="156">
        <v>0</v>
      </c>
      <c r="O182" s="156">
        <v>0</v>
      </c>
      <c r="P182" s="156">
        <v>0</v>
      </c>
      <c r="Q182" s="156">
        <v>0</v>
      </c>
      <c r="R182" s="156">
        <v>0</v>
      </c>
      <c r="S182" s="156">
        <v>0</v>
      </c>
      <c r="T182" s="156">
        <v>0</v>
      </c>
      <c r="U182" s="156">
        <v>0</v>
      </c>
      <c r="V182" s="156">
        <v>0</v>
      </c>
      <c r="W182" s="156">
        <v>0</v>
      </c>
      <c r="X182" s="156">
        <v>0</v>
      </c>
      <c r="Y182" s="156">
        <v>0</v>
      </c>
      <c r="Z182" s="156">
        <v>0</v>
      </c>
      <c r="AA182" s="156">
        <v>0</v>
      </c>
      <c r="AB182" s="156">
        <v>0</v>
      </c>
      <c r="AC182" s="156">
        <v>0</v>
      </c>
      <c r="AD182" s="157">
        <f t="shared" si="162"/>
        <v>4.5333333333333332</v>
      </c>
      <c r="AE182" s="609">
        <f t="shared" si="163"/>
        <v>35</v>
      </c>
    </row>
    <row r="183" spans="1:31" ht="16.5" thickBot="1">
      <c r="A183" s="14" t="s">
        <v>94</v>
      </c>
      <c r="B183" s="82">
        <v>43502</v>
      </c>
      <c r="C183" s="14" t="s">
        <v>74</v>
      </c>
      <c r="D183" s="12"/>
      <c r="E183" s="156">
        <v>0.26666666666666666</v>
      </c>
      <c r="F183" s="156">
        <v>0</v>
      </c>
      <c r="G183" s="156">
        <v>0</v>
      </c>
      <c r="H183" s="156">
        <v>0.8</v>
      </c>
      <c r="I183" s="156">
        <v>0</v>
      </c>
      <c r="J183" s="156">
        <v>0</v>
      </c>
      <c r="K183" s="156">
        <v>0</v>
      </c>
      <c r="L183" s="156">
        <v>0</v>
      </c>
      <c r="M183" s="156">
        <v>0</v>
      </c>
      <c r="N183" s="156">
        <v>0</v>
      </c>
      <c r="O183" s="156">
        <v>0</v>
      </c>
      <c r="P183" s="156">
        <v>0.13333333333333333</v>
      </c>
      <c r="Q183" s="156">
        <v>0</v>
      </c>
      <c r="R183" s="156">
        <v>0</v>
      </c>
      <c r="S183" s="156">
        <v>0</v>
      </c>
      <c r="T183" s="156">
        <v>0</v>
      </c>
      <c r="U183" s="156">
        <v>0</v>
      </c>
      <c r="V183" s="156">
        <v>0</v>
      </c>
      <c r="W183" s="156">
        <v>0</v>
      </c>
      <c r="X183" s="156">
        <v>0</v>
      </c>
      <c r="Y183" s="156">
        <v>0</v>
      </c>
      <c r="Z183" s="156">
        <v>0</v>
      </c>
      <c r="AA183" s="156">
        <v>0</v>
      </c>
      <c r="AB183" s="156">
        <v>0</v>
      </c>
      <c r="AC183" s="156">
        <v>0</v>
      </c>
      <c r="AD183" s="157">
        <f t="shared" si="162"/>
        <v>1.2</v>
      </c>
      <c r="AE183" s="609">
        <f t="shared" si="163"/>
        <v>36</v>
      </c>
    </row>
    <row r="184" spans="1:31" ht="16.5" thickBot="1">
      <c r="A184" s="14" t="s">
        <v>94</v>
      </c>
      <c r="B184" s="82">
        <v>43535</v>
      </c>
      <c r="C184" s="14" t="s">
        <v>74</v>
      </c>
      <c r="D184" s="12"/>
      <c r="E184" s="156">
        <v>2.1333333333333333</v>
      </c>
      <c r="F184" s="156">
        <v>0.4</v>
      </c>
      <c r="G184" s="156">
        <v>6.8</v>
      </c>
      <c r="H184" s="156">
        <v>3.7333333333333334</v>
      </c>
      <c r="I184" s="156">
        <v>0</v>
      </c>
      <c r="J184" s="156">
        <v>0</v>
      </c>
      <c r="K184" s="156">
        <v>0</v>
      </c>
      <c r="L184" s="156">
        <v>0</v>
      </c>
      <c r="M184" s="156">
        <v>0</v>
      </c>
      <c r="N184" s="156">
        <v>0</v>
      </c>
      <c r="O184" s="156">
        <v>0</v>
      </c>
      <c r="P184" s="156">
        <v>0</v>
      </c>
      <c r="Q184" s="156">
        <v>0</v>
      </c>
      <c r="R184" s="156">
        <v>0</v>
      </c>
      <c r="S184" s="156">
        <v>0</v>
      </c>
      <c r="T184" s="156">
        <v>0</v>
      </c>
      <c r="U184" s="156">
        <v>0</v>
      </c>
      <c r="V184" s="156">
        <v>0</v>
      </c>
      <c r="W184" s="156">
        <v>0</v>
      </c>
      <c r="X184" s="156">
        <v>0</v>
      </c>
      <c r="Y184" s="156">
        <v>0</v>
      </c>
      <c r="Z184" s="156">
        <v>0</v>
      </c>
      <c r="AA184" s="156">
        <v>0</v>
      </c>
      <c r="AB184" s="156">
        <v>0</v>
      </c>
      <c r="AC184" s="156">
        <v>0</v>
      </c>
      <c r="AD184" s="157">
        <f t="shared" si="162"/>
        <v>13.066666666666666</v>
      </c>
      <c r="AE184" s="609">
        <f t="shared" si="163"/>
        <v>37</v>
      </c>
    </row>
    <row r="185" spans="1:31" ht="16.5" thickBot="1">
      <c r="A185" s="14" t="s">
        <v>94</v>
      </c>
      <c r="B185" s="82">
        <v>43569</v>
      </c>
      <c r="C185" s="14" t="s">
        <v>74</v>
      </c>
      <c r="D185" s="12"/>
      <c r="E185" s="156">
        <v>5.4666666666666668</v>
      </c>
      <c r="F185" s="156">
        <v>6.2666666666666666</v>
      </c>
      <c r="G185" s="156">
        <v>1.3333333333333333</v>
      </c>
      <c r="H185" s="156">
        <v>0</v>
      </c>
      <c r="I185" s="156">
        <v>0</v>
      </c>
      <c r="J185" s="156">
        <v>0</v>
      </c>
      <c r="K185" s="156">
        <v>0</v>
      </c>
      <c r="L185" s="156">
        <v>0</v>
      </c>
      <c r="M185" s="156">
        <v>0</v>
      </c>
      <c r="N185" s="156">
        <v>0</v>
      </c>
      <c r="O185" s="156">
        <v>0</v>
      </c>
      <c r="P185" s="156">
        <v>0.13333333333333333</v>
      </c>
      <c r="Q185" s="156">
        <v>0</v>
      </c>
      <c r="R185" s="156">
        <v>0</v>
      </c>
      <c r="S185" s="156">
        <v>0</v>
      </c>
      <c r="T185" s="156">
        <v>0</v>
      </c>
      <c r="U185" s="156">
        <v>0</v>
      </c>
      <c r="V185" s="156">
        <v>0</v>
      </c>
      <c r="W185" s="156">
        <v>0</v>
      </c>
      <c r="X185" s="156">
        <v>0</v>
      </c>
      <c r="Y185" s="156">
        <v>0</v>
      </c>
      <c r="Z185" s="156">
        <v>0</v>
      </c>
      <c r="AA185" s="156">
        <v>0</v>
      </c>
      <c r="AB185" s="156">
        <v>0.13333333333333333</v>
      </c>
      <c r="AC185" s="156">
        <v>0</v>
      </c>
      <c r="AD185" s="157">
        <f t="shared" si="162"/>
        <v>13.333333333333334</v>
      </c>
      <c r="AE185" s="609">
        <f t="shared" si="163"/>
        <v>38</v>
      </c>
    </row>
    <row r="186" spans="1:31" ht="16.5" thickBot="1">
      <c r="A186" s="14" t="s">
        <v>94</v>
      </c>
      <c r="B186" s="82">
        <v>43608</v>
      </c>
      <c r="C186" s="14" t="s">
        <v>74</v>
      </c>
      <c r="D186" s="12"/>
      <c r="E186" s="156">
        <v>0</v>
      </c>
      <c r="F186" s="156">
        <v>0</v>
      </c>
      <c r="G186" s="156">
        <v>0</v>
      </c>
      <c r="H186" s="156">
        <v>0</v>
      </c>
      <c r="I186" s="156">
        <v>0.13333333333333333</v>
      </c>
      <c r="J186" s="156">
        <v>0</v>
      </c>
      <c r="K186" s="156">
        <v>0</v>
      </c>
      <c r="L186" s="156">
        <v>0</v>
      </c>
      <c r="M186" s="156">
        <v>0</v>
      </c>
      <c r="N186" s="156">
        <v>0</v>
      </c>
      <c r="O186" s="156">
        <v>0</v>
      </c>
      <c r="P186" s="156">
        <v>0</v>
      </c>
      <c r="Q186" s="156">
        <v>0</v>
      </c>
      <c r="R186" s="156">
        <v>0</v>
      </c>
      <c r="S186" s="156">
        <v>0</v>
      </c>
      <c r="T186" s="156">
        <v>0</v>
      </c>
      <c r="U186" s="156">
        <v>0</v>
      </c>
      <c r="V186" s="156">
        <v>0</v>
      </c>
      <c r="W186" s="156">
        <v>0</v>
      </c>
      <c r="X186" s="156">
        <v>0</v>
      </c>
      <c r="Y186" s="156">
        <v>0</v>
      </c>
      <c r="Z186" s="156">
        <v>0</v>
      </c>
      <c r="AA186" s="156">
        <v>0</v>
      </c>
      <c r="AB186" s="156">
        <v>0</v>
      </c>
      <c r="AC186" s="156">
        <v>0</v>
      </c>
      <c r="AD186" s="157">
        <f t="shared" si="162"/>
        <v>0.13333333333333333</v>
      </c>
      <c r="AE186" s="609">
        <f t="shared" si="163"/>
        <v>39</v>
      </c>
    </row>
    <row r="187" spans="1:31" ht="16.5" thickBot="1">
      <c r="A187" s="14" t="s">
        <v>94</v>
      </c>
      <c r="B187" s="35">
        <v>43648</v>
      </c>
      <c r="C187" s="14" t="s">
        <v>74</v>
      </c>
      <c r="D187" s="12"/>
      <c r="E187" s="156">
        <v>2.1333333333333333</v>
      </c>
      <c r="F187" s="156">
        <v>2.6666666666666665</v>
      </c>
      <c r="G187" s="156">
        <v>0.8</v>
      </c>
      <c r="H187" s="156">
        <v>0.13333333333333333</v>
      </c>
      <c r="I187" s="156">
        <v>0</v>
      </c>
      <c r="J187" s="156">
        <v>0</v>
      </c>
      <c r="K187" s="156">
        <v>1.8666666666666667</v>
      </c>
      <c r="L187" s="156">
        <v>0</v>
      </c>
      <c r="M187" s="156">
        <v>0.4</v>
      </c>
      <c r="N187" s="156">
        <v>0.13333333333333333</v>
      </c>
      <c r="O187" s="156">
        <v>0</v>
      </c>
      <c r="P187" s="156">
        <v>0</v>
      </c>
      <c r="Q187" s="156">
        <v>0</v>
      </c>
      <c r="R187" s="156">
        <v>0</v>
      </c>
      <c r="S187" s="156">
        <v>0</v>
      </c>
      <c r="T187" s="156">
        <v>0</v>
      </c>
      <c r="U187" s="156">
        <v>0</v>
      </c>
      <c r="V187" s="156">
        <v>0</v>
      </c>
      <c r="W187" s="156">
        <v>0</v>
      </c>
      <c r="X187" s="156">
        <v>0</v>
      </c>
      <c r="Y187" s="156">
        <v>0</v>
      </c>
      <c r="Z187" s="156">
        <v>0</v>
      </c>
      <c r="AA187" s="156">
        <v>0</v>
      </c>
      <c r="AB187" s="156">
        <v>0</v>
      </c>
      <c r="AC187" s="156">
        <v>0</v>
      </c>
      <c r="AD187" s="157">
        <f t="shared" si="162"/>
        <v>8.1333333333333329</v>
      </c>
      <c r="AE187" s="609">
        <f t="shared" si="163"/>
        <v>40</v>
      </c>
    </row>
    <row r="188" spans="1:31" ht="16.5" thickBot="1">
      <c r="A188" s="14" t="s">
        <v>94</v>
      </c>
      <c r="B188" s="82">
        <v>43679</v>
      </c>
      <c r="C188" s="14" t="s">
        <v>74</v>
      </c>
      <c r="D188" s="12"/>
      <c r="E188" s="156">
        <v>0</v>
      </c>
      <c r="F188" s="156">
        <v>14</v>
      </c>
      <c r="G188" s="156">
        <v>8.1333333333333329</v>
      </c>
      <c r="H188" s="156">
        <v>0</v>
      </c>
      <c r="I188" s="156">
        <v>0</v>
      </c>
      <c r="J188" s="156">
        <v>0</v>
      </c>
      <c r="K188" s="156">
        <v>0</v>
      </c>
      <c r="L188" s="156">
        <v>0</v>
      </c>
      <c r="M188" s="156">
        <v>0</v>
      </c>
      <c r="N188" s="156">
        <v>0</v>
      </c>
      <c r="O188" s="156">
        <v>0</v>
      </c>
      <c r="P188" s="156">
        <v>0</v>
      </c>
      <c r="Q188" s="156">
        <v>0</v>
      </c>
      <c r="R188" s="156">
        <v>0</v>
      </c>
      <c r="S188" s="156">
        <v>0</v>
      </c>
      <c r="T188" s="156">
        <v>0</v>
      </c>
      <c r="U188" s="156">
        <v>0</v>
      </c>
      <c r="V188" s="156">
        <v>0</v>
      </c>
      <c r="W188" s="156">
        <v>0</v>
      </c>
      <c r="X188" s="156">
        <v>0</v>
      </c>
      <c r="Y188" s="156">
        <v>0</v>
      </c>
      <c r="Z188" s="156">
        <v>0</v>
      </c>
      <c r="AA188" s="156">
        <v>0</v>
      </c>
      <c r="AB188" s="156">
        <v>0</v>
      </c>
      <c r="AC188" s="156">
        <v>0</v>
      </c>
      <c r="AD188" s="157">
        <f t="shared" si="162"/>
        <v>22.133333333333333</v>
      </c>
      <c r="AE188" s="609">
        <f t="shared" si="163"/>
        <v>41</v>
      </c>
    </row>
    <row r="189" spans="1:31" ht="16.5" thickBot="1">
      <c r="A189" s="14" t="s">
        <v>94</v>
      </c>
      <c r="B189" s="35">
        <v>43731</v>
      </c>
      <c r="C189" s="14" t="s">
        <v>74</v>
      </c>
      <c r="D189" s="12"/>
      <c r="E189" s="156">
        <v>0</v>
      </c>
      <c r="F189" s="156">
        <v>0</v>
      </c>
      <c r="G189" s="156">
        <v>0.13333333333333333</v>
      </c>
      <c r="H189" s="156">
        <v>0</v>
      </c>
      <c r="I189" s="156">
        <v>0</v>
      </c>
      <c r="J189" s="156">
        <v>0</v>
      </c>
      <c r="K189" s="156">
        <v>0</v>
      </c>
      <c r="L189" s="156">
        <v>0</v>
      </c>
      <c r="M189" s="156">
        <v>0</v>
      </c>
      <c r="N189" s="156">
        <v>0</v>
      </c>
      <c r="O189" s="156">
        <v>0</v>
      </c>
      <c r="P189" s="156">
        <v>0</v>
      </c>
      <c r="Q189" s="156">
        <v>0</v>
      </c>
      <c r="R189" s="156">
        <v>0</v>
      </c>
      <c r="S189" s="156">
        <v>0</v>
      </c>
      <c r="T189" s="156">
        <v>0</v>
      </c>
      <c r="U189" s="156">
        <v>0</v>
      </c>
      <c r="V189" s="156">
        <v>0</v>
      </c>
      <c r="W189" s="156">
        <v>0</v>
      </c>
      <c r="X189" s="156">
        <v>0</v>
      </c>
      <c r="Y189" s="156">
        <v>0</v>
      </c>
      <c r="Z189" s="156">
        <v>0</v>
      </c>
      <c r="AA189" s="156">
        <v>0</v>
      </c>
      <c r="AB189" s="156">
        <v>0</v>
      </c>
      <c r="AC189" s="156">
        <v>0</v>
      </c>
      <c r="AD189" s="157">
        <f t="shared" si="162"/>
        <v>0.13333333333333333</v>
      </c>
      <c r="AE189" s="609">
        <f t="shared" si="163"/>
        <v>42</v>
      </c>
    </row>
    <row r="190" spans="1:31" ht="16.5" thickBot="1">
      <c r="A190" s="14" t="s">
        <v>94</v>
      </c>
      <c r="B190" s="35">
        <v>43759</v>
      </c>
      <c r="C190" s="14" t="s">
        <v>74</v>
      </c>
      <c r="D190" s="12"/>
      <c r="E190" s="156">
        <v>0.13333333333333333</v>
      </c>
      <c r="F190" s="156">
        <v>0.93333333333333335</v>
      </c>
      <c r="G190" s="156">
        <v>0.93333333333333335</v>
      </c>
      <c r="H190" s="156">
        <v>0</v>
      </c>
      <c r="I190" s="156">
        <v>0.4</v>
      </c>
      <c r="J190" s="156">
        <v>0</v>
      </c>
      <c r="K190" s="156">
        <v>0</v>
      </c>
      <c r="L190" s="156">
        <v>0</v>
      </c>
      <c r="M190" s="156">
        <v>0</v>
      </c>
      <c r="N190" s="156">
        <v>0</v>
      </c>
      <c r="O190" s="156">
        <v>0</v>
      </c>
      <c r="P190" s="156">
        <v>0</v>
      </c>
      <c r="Q190" s="156">
        <v>0</v>
      </c>
      <c r="R190" s="156">
        <v>0</v>
      </c>
      <c r="S190" s="156">
        <v>0</v>
      </c>
      <c r="T190" s="156">
        <v>0</v>
      </c>
      <c r="U190" s="156">
        <v>0</v>
      </c>
      <c r="V190" s="156">
        <v>0</v>
      </c>
      <c r="W190" s="156">
        <v>0</v>
      </c>
      <c r="X190" s="156">
        <v>0</v>
      </c>
      <c r="Y190" s="156">
        <v>0</v>
      </c>
      <c r="Z190" s="156">
        <v>0</v>
      </c>
      <c r="AA190" s="156">
        <v>0</v>
      </c>
      <c r="AB190" s="156">
        <v>0</v>
      </c>
      <c r="AC190" s="156">
        <v>0</v>
      </c>
      <c r="AD190" s="157">
        <f t="shared" si="162"/>
        <v>2.4</v>
      </c>
      <c r="AE190" s="609">
        <f t="shared" si="163"/>
        <v>43</v>
      </c>
    </row>
    <row r="191" spans="1:31" ht="16.5" thickBot="1">
      <c r="A191" s="14" t="s">
        <v>94</v>
      </c>
      <c r="B191" s="35">
        <v>43787</v>
      </c>
      <c r="C191" s="14" t="s">
        <v>74</v>
      </c>
      <c r="D191" s="12"/>
      <c r="E191" s="156">
        <v>0.13333333333333333</v>
      </c>
      <c r="F191" s="156">
        <v>0</v>
      </c>
      <c r="G191" s="156">
        <v>0.26666666666666666</v>
      </c>
      <c r="H191" s="156">
        <v>0</v>
      </c>
      <c r="I191" s="156">
        <v>0</v>
      </c>
      <c r="J191" s="156">
        <v>0</v>
      </c>
      <c r="K191" s="156">
        <v>0</v>
      </c>
      <c r="L191" s="156">
        <v>0</v>
      </c>
      <c r="M191" s="156">
        <v>0</v>
      </c>
      <c r="N191" s="156">
        <v>0</v>
      </c>
      <c r="O191" s="156">
        <v>0</v>
      </c>
      <c r="P191" s="156">
        <v>0</v>
      </c>
      <c r="Q191" s="156">
        <v>0</v>
      </c>
      <c r="R191" s="156">
        <v>0.13333333333333333</v>
      </c>
      <c r="S191" s="156">
        <v>0</v>
      </c>
      <c r="T191" s="156">
        <v>0</v>
      </c>
      <c r="U191" s="156">
        <v>0</v>
      </c>
      <c r="V191" s="156">
        <v>0</v>
      </c>
      <c r="W191" s="156">
        <v>0</v>
      </c>
      <c r="X191" s="156">
        <v>0</v>
      </c>
      <c r="Y191" s="156">
        <v>0</v>
      </c>
      <c r="Z191" s="156">
        <v>0</v>
      </c>
      <c r="AA191" s="156">
        <v>0</v>
      </c>
      <c r="AB191" s="156">
        <v>0</v>
      </c>
      <c r="AC191" s="156">
        <v>0</v>
      </c>
      <c r="AD191" s="157">
        <f t="shared" si="162"/>
        <v>0.53333333333333333</v>
      </c>
      <c r="AE191" s="609">
        <f t="shared" si="163"/>
        <v>44</v>
      </c>
    </row>
    <row r="192" spans="1:31" ht="16.5" thickBot="1">
      <c r="A192" s="14" t="s">
        <v>94</v>
      </c>
      <c r="B192" s="35">
        <v>43810</v>
      </c>
      <c r="C192" s="14" t="s">
        <v>74</v>
      </c>
      <c r="D192" s="12"/>
      <c r="E192" s="156">
        <v>0</v>
      </c>
      <c r="F192" s="156">
        <v>0</v>
      </c>
      <c r="G192" s="156">
        <v>0</v>
      </c>
      <c r="H192" s="156">
        <v>0.26666666666666666</v>
      </c>
      <c r="I192" s="156">
        <v>0.13333333333333333</v>
      </c>
      <c r="J192" s="156">
        <v>0</v>
      </c>
      <c r="K192" s="156">
        <v>0.13333333333333333</v>
      </c>
      <c r="L192" s="156">
        <v>0</v>
      </c>
      <c r="M192" s="156">
        <v>0</v>
      </c>
      <c r="N192" s="156">
        <v>0</v>
      </c>
      <c r="O192" s="156">
        <v>0</v>
      </c>
      <c r="P192" s="156">
        <v>0</v>
      </c>
      <c r="Q192" s="156">
        <v>0</v>
      </c>
      <c r="R192" s="156">
        <v>0</v>
      </c>
      <c r="S192" s="156">
        <v>0</v>
      </c>
      <c r="T192" s="156">
        <v>0</v>
      </c>
      <c r="U192" s="156">
        <v>0</v>
      </c>
      <c r="V192" s="156">
        <v>0</v>
      </c>
      <c r="W192" s="156">
        <v>0</v>
      </c>
      <c r="X192" s="156">
        <v>0</v>
      </c>
      <c r="Y192" s="156">
        <v>0</v>
      </c>
      <c r="Z192" s="156">
        <v>0</v>
      </c>
      <c r="AA192" s="156">
        <v>0</v>
      </c>
      <c r="AB192" s="156">
        <v>0</v>
      </c>
      <c r="AC192" s="156">
        <v>0</v>
      </c>
      <c r="AD192" s="157">
        <f t="shared" si="162"/>
        <v>0.53333333333333333</v>
      </c>
      <c r="AE192" s="609">
        <f t="shared" si="163"/>
        <v>45</v>
      </c>
    </row>
    <row r="193" spans="1:36" ht="16.5" thickBot="1">
      <c r="A193" s="14" t="s">
        <v>128</v>
      </c>
      <c r="B193" s="82">
        <v>43537</v>
      </c>
      <c r="C193" s="14" t="s">
        <v>74</v>
      </c>
      <c r="D193" s="12"/>
      <c r="E193" s="156">
        <v>226.66666666666666</v>
      </c>
      <c r="F193" s="156">
        <v>0.4</v>
      </c>
      <c r="G193" s="156">
        <v>0</v>
      </c>
      <c r="H193" s="156">
        <v>112</v>
      </c>
      <c r="I193" s="156">
        <v>0</v>
      </c>
      <c r="J193" s="156">
        <v>0</v>
      </c>
      <c r="K193" s="156">
        <v>0</v>
      </c>
      <c r="L193" s="156">
        <v>0</v>
      </c>
      <c r="M193" s="156">
        <v>0</v>
      </c>
      <c r="N193" s="156">
        <v>0</v>
      </c>
      <c r="O193" s="156">
        <v>0</v>
      </c>
      <c r="P193" s="156">
        <v>0</v>
      </c>
      <c r="Q193" s="156">
        <v>0</v>
      </c>
      <c r="R193" s="156">
        <v>0</v>
      </c>
      <c r="S193" s="156">
        <v>0</v>
      </c>
      <c r="T193" s="156">
        <v>0</v>
      </c>
      <c r="U193" s="156">
        <v>0</v>
      </c>
      <c r="V193" s="156">
        <v>0</v>
      </c>
      <c r="W193" s="156">
        <v>0</v>
      </c>
      <c r="X193" s="156">
        <v>0</v>
      </c>
      <c r="Y193" s="156">
        <v>0</v>
      </c>
      <c r="Z193" s="156">
        <v>0</v>
      </c>
      <c r="AA193" s="156">
        <v>0.13333333333333333</v>
      </c>
      <c r="AB193" s="156">
        <v>0</v>
      </c>
      <c r="AC193" s="156">
        <v>0.4</v>
      </c>
      <c r="AD193" s="157">
        <f t="shared" si="162"/>
        <v>339.59999999999997</v>
      </c>
      <c r="AE193" s="609">
        <f t="shared" si="163"/>
        <v>46</v>
      </c>
    </row>
    <row r="194" spans="1:36" ht="16.5" thickBot="1">
      <c r="A194" s="14" t="s">
        <v>128</v>
      </c>
      <c r="B194" s="82">
        <v>43564</v>
      </c>
      <c r="C194" s="14" t="s">
        <v>74</v>
      </c>
      <c r="D194" s="12"/>
      <c r="E194" s="156">
        <v>402.4</v>
      </c>
      <c r="F194" s="156">
        <v>134.4</v>
      </c>
      <c r="G194" s="156">
        <v>0.26666666666666666</v>
      </c>
      <c r="H194" s="156">
        <v>850.26666666666665</v>
      </c>
      <c r="I194" s="156">
        <v>0</v>
      </c>
      <c r="J194" s="156">
        <v>0</v>
      </c>
      <c r="K194" s="156">
        <v>0</v>
      </c>
      <c r="L194" s="156">
        <v>0</v>
      </c>
      <c r="M194" s="156">
        <v>0</v>
      </c>
      <c r="N194" s="156">
        <v>0</v>
      </c>
      <c r="O194" s="156">
        <v>0</v>
      </c>
      <c r="P194" s="156">
        <v>0.26666666666666666</v>
      </c>
      <c r="Q194" s="156">
        <v>0</v>
      </c>
      <c r="R194" s="156">
        <v>0</v>
      </c>
      <c r="S194" s="156">
        <v>0</v>
      </c>
      <c r="T194" s="156">
        <v>0</v>
      </c>
      <c r="U194" s="156">
        <v>0</v>
      </c>
      <c r="V194" s="156">
        <v>0</v>
      </c>
      <c r="W194" s="156">
        <v>0</v>
      </c>
      <c r="X194" s="156">
        <v>1.3333333333333333</v>
      </c>
      <c r="Y194" s="156">
        <v>0</v>
      </c>
      <c r="Z194" s="156">
        <v>0</v>
      </c>
      <c r="AA194" s="156">
        <v>0</v>
      </c>
      <c r="AB194" s="156">
        <v>3.6</v>
      </c>
      <c r="AC194" s="156">
        <v>3.7333333333333334</v>
      </c>
      <c r="AD194" s="157">
        <f t="shared" si="162"/>
        <v>1396.2666666666664</v>
      </c>
      <c r="AE194" s="609">
        <f t="shared" si="163"/>
        <v>47</v>
      </c>
    </row>
    <row r="195" spans="1:36" ht="16.5" thickBot="1">
      <c r="A195" s="14" t="s">
        <v>128</v>
      </c>
      <c r="B195" s="82">
        <v>43609</v>
      </c>
      <c r="C195" s="14" t="s">
        <v>74</v>
      </c>
      <c r="D195" s="12"/>
      <c r="E195" s="156">
        <v>8.1333333333333329</v>
      </c>
      <c r="F195" s="156">
        <v>18.933333333333334</v>
      </c>
      <c r="G195" s="156">
        <v>0.13333333333333333</v>
      </c>
      <c r="H195" s="156">
        <v>39.733333333333334</v>
      </c>
      <c r="I195" s="156">
        <v>0.13333333333333333</v>
      </c>
      <c r="J195" s="156">
        <v>0</v>
      </c>
      <c r="K195" s="156">
        <v>0.66666666666666663</v>
      </c>
      <c r="L195" s="156">
        <v>0</v>
      </c>
      <c r="M195" s="156">
        <v>0</v>
      </c>
      <c r="N195" s="156">
        <v>0</v>
      </c>
      <c r="O195" s="156">
        <v>0</v>
      </c>
      <c r="P195" s="156">
        <v>0</v>
      </c>
      <c r="Q195" s="156">
        <v>0</v>
      </c>
      <c r="R195" s="156">
        <v>0</v>
      </c>
      <c r="S195" s="156">
        <v>0</v>
      </c>
      <c r="T195" s="156">
        <v>0</v>
      </c>
      <c r="U195" s="156">
        <v>0</v>
      </c>
      <c r="V195" s="156">
        <v>0</v>
      </c>
      <c r="W195" s="156">
        <v>0</v>
      </c>
      <c r="X195" s="156">
        <v>0</v>
      </c>
      <c r="Y195" s="156">
        <v>0</v>
      </c>
      <c r="Z195" s="156">
        <v>0</v>
      </c>
      <c r="AA195" s="156">
        <v>0</v>
      </c>
      <c r="AB195" s="156">
        <v>0.26666666666666666</v>
      </c>
      <c r="AC195" s="156">
        <v>0.53333333333333333</v>
      </c>
      <c r="AD195" s="157">
        <f t="shared" si="162"/>
        <v>68.533333333333346</v>
      </c>
      <c r="AE195" s="609">
        <f t="shared" si="163"/>
        <v>48</v>
      </c>
    </row>
    <row r="196" spans="1:36" ht="16.5" thickBot="1">
      <c r="A196" s="14" t="s">
        <v>128</v>
      </c>
      <c r="B196" s="35">
        <v>43643</v>
      </c>
      <c r="C196" s="14" t="s">
        <v>74</v>
      </c>
      <c r="D196" s="12"/>
      <c r="E196" s="156">
        <v>85.066666666666663</v>
      </c>
      <c r="F196" s="156">
        <v>3.3333333333333335</v>
      </c>
      <c r="G196" s="156">
        <v>0</v>
      </c>
      <c r="H196" s="156">
        <v>116.66666666666667</v>
      </c>
      <c r="I196" s="156">
        <v>0</v>
      </c>
      <c r="J196" s="156">
        <v>0</v>
      </c>
      <c r="K196" s="156">
        <v>2.2666666666666666</v>
      </c>
      <c r="L196" s="156">
        <v>0</v>
      </c>
      <c r="M196" s="156">
        <v>0.26666666666666666</v>
      </c>
      <c r="N196" s="156">
        <v>0</v>
      </c>
      <c r="O196" s="156">
        <v>0.26666666666666666</v>
      </c>
      <c r="P196" s="156">
        <v>1.3333333333333333</v>
      </c>
      <c r="Q196" s="156">
        <v>0</v>
      </c>
      <c r="R196" s="156">
        <v>0</v>
      </c>
      <c r="S196" s="156">
        <v>0</v>
      </c>
      <c r="T196" s="156">
        <v>0</v>
      </c>
      <c r="U196" s="156">
        <v>0.13333333333333333</v>
      </c>
      <c r="V196" s="156">
        <v>0.8</v>
      </c>
      <c r="W196" s="156">
        <v>0</v>
      </c>
      <c r="X196" s="156">
        <v>0</v>
      </c>
      <c r="Y196" s="156">
        <v>0</v>
      </c>
      <c r="Z196" s="156">
        <v>0</v>
      </c>
      <c r="AA196" s="156">
        <v>0</v>
      </c>
      <c r="AB196" s="156">
        <v>0</v>
      </c>
      <c r="AC196" s="156">
        <v>0.26666666666666666</v>
      </c>
      <c r="AD196" s="157">
        <f t="shared" si="162"/>
        <v>210.40000000000006</v>
      </c>
      <c r="AE196" s="609">
        <f t="shared" si="163"/>
        <v>49</v>
      </c>
    </row>
    <row r="197" spans="1:36" ht="16.5" thickBot="1">
      <c r="A197" s="14" t="s">
        <v>128</v>
      </c>
      <c r="B197" s="35">
        <v>43678</v>
      </c>
      <c r="C197" s="14" t="s">
        <v>74</v>
      </c>
      <c r="D197" s="12"/>
      <c r="E197" s="156">
        <v>9.1999999999999993</v>
      </c>
      <c r="F197" s="156">
        <v>3.4666666666666668</v>
      </c>
      <c r="G197" s="156">
        <v>0</v>
      </c>
      <c r="H197" s="156">
        <v>0.66666666666666663</v>
      </c>
      <c r="I197" s="156">
        <v>0</v>
      </c>
      <c r="J197" s="156">
        <v>0</v>
      </c>
      <c r="K197" s="156">
        <v>2.4</v>
      </c>
      <c r="L197" s="156">
        <v>0</v>
      </c>
      <c r="M197" s="156">
        <v>0.4</v>
      </c>
      <c r="N197" s="156">
        <v>0</v>
      </c>
      <c r="O197" s="156">
        <v>0</v>
      </c>
      <c r="P197" s="156">
        <v>0</v>
      </c>
      <c r="Q197" s="156">
        <v>0</v>
      </c>
      <c r="R197" s="156">
        <v>0</v>
      </c>
      <c r="S197" s="156">
        <v>0</v>
      </c>
      <c r="T197" s="156">
        <v>0</v>
      </c>
      <c r="U197" s="156">
        <v>0</v>
      </c>
      <c r="V197" s="156">
        <v>0</v>
      </c>
      <c r="W197" s="156">
        <v>0</v>
      </c>
      <c r="X197" s="156">
        <v>0</v>
      </c>
      <c r="Y197" s="156">
        <v>0</v>
      </c>
      <c r="Z197" s="156">
        <v>0</v>
      </c>
      <c r="AA197" s="156">
        <v>0</v>
      </c>
      <c r="AB197" s="156">
        <v>0</v>
      </c>
      <c r="AC197" s="156">
        <v>0</v>
      </c>
      <c r="AD197" s="157">
        <f t="shared" si="162"/>
        <v>16.133333333333333</v>
      </c>
      <c r="AE197" s="609">
        <f t="shared" si="163"/>
        <v>50</v>
      </c>
    </row>
    <row r="198" spans="1:36" ht="16.5" thickBot="1">
      <c r="A198" s="14" t="s">
        <v>128</v>
      </c>
      <c r="B198" s="35">
        <v>43811</v>
      </c>
      <c r="C198" s="14" t="s">
        <v>74</v>
      </c>
      <c r="D198" s="12"/>
      <c r="E198" s="156">
        <v>0.26666666666666666</v>
      </c>
      <c r="F198" s="156">
        <v>2.2666666666666666</v>
      </c>
      <c r="G198" s="156">
        <v>0</v>
      </c>
      <c r="H198" s="156">
        <v>0.13333333333333333</v>
      </c>
      <c r="I198" s="156">
        <v>0</v>
      </c>
      <c r="J198" s="156">
        <v>0</v>
      </c>
      <c r="K198" s="156">
        <v>0</v>
      </c>
      <c r="L198" s="156">
        <v>0</v>
      </c>
      <c r="M198" s="156">
        <v>0</v>
      </c>
      <c r="N198" s="156">
        <v>0</v>
      </c>
      <c r="O198" s="156">
        <v>0</v>
      </c>
      <c r="P198" s="156">
        <v>0</v>
      </c>
      <c r="Q198" s="156">
        <v>0</v>
      </c>
      <c r="R198" s="156">
        <v>0</v>
      </c>
      <c r="S198" s="156">
        <v>0</v>
      </c>
      <c r="T198" s="156">
        <v>0</v>
      </c>
      <c r="U198" s="156">
        <v>0</v>
      </c>
      <c r="V198" s="156">
        <v>0</v>
      </c>
      <c r="W198" s="156">
        <v>0</v>
      </c>
      <c r="X198" s="156">
        <v>0</v>
      </c>
      <c r="Y198" s="156">
        <v>0</v>
      </c>
      <c r="Z198" s="156">
        <v>0</v>
      </c>
      <c r="AA198" s="156">
        <v>0</v>
      </c>
      <c r="AB198" s="156">
        <v>0</v>
      </c>
      <c r="AC198" s="156">
        <v>0</v>
      </c>
      <c r="AD198" s="157">
        <f t="shared" si="162"/>
        <v>2.6666666666666665</v>
      </c>
      <c r="AE198" s="609">
        <f t="shared" si="163"/>
        <v>51</v>
      </c>
    </row>
    <row r="199" spans="1:36" ht="16.5" thickBot="1">
      <c r="A199" s="14" t="s">
        <v>98</v>
      </c>
      <c r="B199" s="82">
        <v>43503</v>
      </c>
      <c r="C199" s="14" t="s">
        <v>74</v>
      </c>
      <c r="D199" s="12"/>
      <c r="E199" s="156">
        <v>30.533333333333335</v>
      </c>
      <c r="F199" s="156">
        <v>1.7333333333333334</v>
      </c>
      <c r="G199" s="156">
        <v>0</v>
      </c>
      <c r="H199" s="156">
        <v>377.86666666666667</v>
      </c>
      <c r="I199" s="156">
        <v>0.13333333333333333</v>
      </c>
      <c r="J199" s="156">
        <v>0</v>
      </c>
      <c r="K199" s="156">
        <v>2.9333333333333331</v>
      </c>
      <c r="L199" s="156">
        <v>0</v>
      </c>
      <c r="M199" s="156">
        <v>0</v>
      </c>
      <c r="N199" s="156">
        <v>0</v>
      </c>
      <c r="O199" s="156">
        <v>0</v>
      </c>
      <c r="P199" s="156">
        <v>0</v>
      </c>
      <c r="Q199" s="156">
        <v>0</v>
      </c>
      <c r="R199" s="156">
        <v>0</v>
      </c>
      <c r="S199" s="156">
        <v>0</v>
      </c>
      <c r="T199" s="156">
        <v>0</v>
      </c>
      <c r="U199" s="156">
        <v>0</v>
      </c>
      <c r="V199" s="156">
        <v>0</v>
      </c>
      <c r="W199" s="156">
        <v>0</v>
      </c>
      <c r="X199" s="156">
        <v>0</v>
      </c>
      <c r="Y199" s="156">
        <v>0</v>
      </c>
      <c r="Z199" s="156">
        <v>0</v>
      </c>
      <c r="AA199" s="156">
        <v>0</v>
      </c>
      <c r="AB199" s="156">
        <v>0.13333333333333333</v>
      </c>
      <c r="AC199" s="156">
        <v>0</v>
      </c>
      <c r="AD199" s="157">
        <f t="shared" si="162"/>
        <v>413.33333333333331</v>
      </c>
      <c r="AE199" s="609">
        <f t="shared" si="163"/>
        <v>52</v>
      </c>
    </row>
    <row r="200" spans="1:36" ht="16.5" thickBot="1">
      <c r="A200" s="14" t="s">
        <v>98</v>
      </c>
      <c r="B200" s="82">
        <v>43586</v>
      </c>
      <c r="C200" s="14" t="s">
        <v>74</v>
      </c>
      <c r="D200" s="12"/>
      <c r="E200" s="156">
        <v>0.53333333333333333</v>
      </c>
      <c r="F200" s="156">
        <v>2.4</v>
      </c>
      <c r="G200" s="156">
        <v>0.13333333333333333</v>
      </c>
      <c r="H200" s="156">
        <v>36.266666666666666</v>
      </c>
      <c r="I200" s="156">
        <v>0</v>
      </c>
      <c r="J200" s="156">
        <v>0</v>
      </c>
      <c r="K200" s="156">
        <v>0</v>
      </c>
      <c r="L200" s="156">
        <v>0</v>
      </c>
      <c r="M200" s="156">
        <v>0</v>
      </c>
      <c r="N200" s="156">
        <v>0</v>
      </c>
      <c r="O200" s="156">
        <v>0</v>
      </c>
      <c r="P200" s="156">
        <v>0</v>
      </c>
      <c r="Q200" s="156">
        <v>0</v>
      </c>
      <c r="R200" s="156">
        <v>0</v>
      </c>
      <c r="S200" s="156">
        <v>0</v>
      </c>
      <c r="T200" s="156">
        <v>0</v>
      </c>
      <c r="U200" s="156">
        <v>0</v>
      </c>
      <c r="V200" s="156">
        <v>0</v>
      </c>
      <c r="W200" s="156">
        <v>0</v>
      </c>
      <c r="X200" s="156">
        <v>0</v>
      </c>
      <c r="Y200" s="156">
        <v>0</v>
      </c>
      <c r="Z200" s="156">
        <v>0</v>
      </c>
      <c r="AA200" s="156">
        <v>0</v>
      </c>
      <c r="AB200" s="156">
        <v>0</v>
      </c>
      <c r="AC200" s="156">
        <v>0</v>
      </c>
      <c r="AD200" s="157">
        <f t="shared" si="162"/>
        <v>39.333333333333329</v>
      </c>
      <c r="AE200" s="609">
        <f t="shared" si="163"/>
        <v>53</v>
      </c>
    </row>
    <row r="201" spans="1:36" ht="16.5" thickBot="1">
      <c r="A201" s="14" t="s">
        <v>84</v>
      </c>
      <c r="B201" s="82">
        <v>43495</v>
      </c>
      <c r="C201" s="14" t="s">
        <v>74</v>
      </c>
      <c r="D201" s="12"/>
      <c r="E201" s="156">
        <v>0.26666666666666666</v>
      </c>
      <c r="F201" s="156">
        <v>0.93333333333333335</v>
      </c>
      <c r="G201" s="156">
        <v>0</v>
      </c>
      <c r="H201" s="156">
        <v>18.133333333333333</v>
      </c>
      <c r="I201" s="156">
        <v>0</v>
      </c>
      <c r="J201" s="156">
        <v>0</v>
      </c>
      <c r="K201" s="156">
        <v>0</v>
      </c>
      <c r="L201" s="156">
        <v>0.93333333333333335</v>
      </c>
      <c r="M201" s="156">
        <v>0</v>
      </c>
      <c r="N201" s="156">
        <v>0</v>
      </c>
      <c r="O201" s="156">
        <v>0</v>
      </c>
      <c r="P201" s="156">
        <v>0</v>
      </c>
      <c r="Q201" s="156">
        <v>0</v>
      </c>
      <c r="R201" s="156">
        <v>0</v>
      </c>
      <c r="S201" s="156">
        <v>0</v>
      </c>
      <c r="T201" s="156">
        <v>0</v>
      </c>
      <c r="U201" s="156">
        <v>0</v>
      </c>
      <c r="V201" s="156">
        <v>0</v>
      </c>
      <c r="W201" s="156">
        <v>0</v>
      </c>
      <c r="X201" s="156">
        <v>0</v>
      </c>
      <c r="Y201" s="156">
        <v>0</v>
      </c>
      <c r="Z201" s="156">
        <v>0</v>
      </c>
      <c r="AA201" s="156">
        <v>0</v>
      </c>
      <c r="AB201" s="156">
        <v>0</v>
      </c>
      <c r="AC201" s="156">
        <v>0</v>
      </c>
      <c r="AD201" s="157">
        <f t="shared" si="162"/>
        <v>20.266666666666666</v>
      </c>
      <c r="AE201" s="609">
        <f t="shared" si="163"/>
        <v>54</v>
      </c>
    </row>
    <row r="202" spans="1:36" ht="16.5" thickBot="1">
      <c r="A202" s="14" t="s">
        <v>84</v>
      </c>
      <c r="B202" s="82">
        <v>43586</v>
      </c>
      <c r="C202" s="14" t="s">
        <v>74</v>
      </c>
      <c r="D202" s="12"/>
      <c r="E202" s="156">
        <v>0</v>
      </c>
      <c r="F202" s="156">
        <v>217.6</v>
      </c>
      <c r="G202" s="156">
        <v>0</v>
      </c>
      <c r="H202" s="156">
        <v>2.5333333333333332</v>
      </c>
      <c r="I202" s="156">
        <v>0</v>
      </c>
      <c r="J202" s="156">
        <v>0</v>
      </c>
      <c r="K202" s="156">
        <v>0</v>
      </c>
      <c r="L202" s="156">
        <v>0</v>
      </c>
      <c r="M202" s="156">
        <v>0</v>
      </c>
      <c r="N202" s="156">
        <v>0</v>
      </c>
      <c r="O202" s="156">
        <v>0</v>
      </c>
      <c r="P202" s="156">
        <v>0</v>
      </c>
      <c r="Q202" s="156">
        <v>0</v>
      </c>
      <c r="R202" s="156">
        <v>0</v>
      </c>
      <c r="S202" s="156">
        <v>0</v>
      </c>
      <c r="T202" s="156">
        <v>0</v>
      </c>
      <c r="U202" s="156">
        <v>0</v>
      </c>
      <c r="V202" s="156">
        <v>0</v>
      </c>
      <c r="W202" s="156">
        <v>0</v>
      </c>
      <c r="X202" s="156">
        <v>0</v>
      </c>
      <c r="Y202" s="156">
        <v>0</v>
      </c>
      <c r="Z202" s="156">
        <v>0</v>
      </c>
      <c r="AA202" s="156">
        <v>0</v>
      </c>
      <c r="AB202" s="156">
        <v>0</v>
      </c>
      <c r="AC202" s="156">
        <v>0</v>
      </c>
      <c r="AD202" s="583">
        <f t="shared" si="162"/>
        <v>220.13333333333333</v>
      </c>
      <c r="AE202" s="609">
        <f t="shared" si="163"/>
        <v>55</v>
      </c>
    </row>
    <row r="203" spans="1:36" ht="18.75" thickBot="1">
      <c r="B203" s="626" t="s">
        <v>465</v>
      </c>
      <c r="C203" s="613" t="s">
        <v>212</v>
      </c>
      <c r="E203" s="627">
        <f>SUM(E148:E202)</f>
        <v>953.59999999999991</v>
      </c>
      <c r="F203" s="627">
        <f t="shared" ref="F203:AC203" si="164">SUM(F148:F202)</f>
        <v>795.06666666666649</v>
      </c>
      <c r="G203" s="627">
        <f t="shared" si="164"/>
        <v>99.066666666666677</v>
      </c>
      <c r="H203" s="628">
        <f t="shared" si="164"/>
        <v>1993.4666666666672</v>
      </c>
      <c r="I203" s="627">
        <f t="shared" si="164"/>
        <v>5.8666666666666689</v>
      </c>
      <c r="J203" s="627">
        <f t="shared" si="164"/>
        <v>0</v>
      </c>
      <c r="K203" s="627">
        <f t="shared" si="164"/>
        <v>19.066666666666663</v>
      </c>
      <c r="L203" s="627">
        <f t="shared" si="164"/>
        <v>1.6</v>
      </c>
      <c r="M203" s="627">
        <f t="shared" si="164"/>
        <v>1.0666666666666669</v>
      </c>
      <c r="N203" s="627">
        <f t="shared" si="164"/>
        <v>0.26666666666666666</v>
      </c>
      <c r="O203" s="627">
        <f t="shared" si="164"/>
        <v>0.26666666666666666</v>
      </c>
      <c r="P203" s="627">
        <f t="shared" si="164"/>
        <v>2.1333333333333333</v>
      </c>
      <c r="Q203" s="627">
        <f t="shared" si="164"/>
        <v>0.13333333333333333</v>
      </c>
      <c r="R203" s="627">
        <f t="shared" si="164"/>
        <v>0.26666666666666666</v>
      </c>
      <c r="S203" s="627">
        <f t="shared" si="164"/>
        <v>2.4</v>
      </c>
      <c r="T203" s="627">
        <f t="shared" si="164"/>
        <v>0</v>
      </c>
      <c r="U203" s="627">
        <f t="shared" si="164"/>
        <v>0.26666666666666666</v>
      </c>
      <c r="V203" s="627">
        <f t="shared" si="164"/>
        <v>0.8</v>
      </c>
      <c r="W203" s="627">
        <f t="shared" si="164"/>
        <v>0.13333333333333333</v>
      </c>
      <c r="X203" s="627">
        <f t="shared" si="164"/>
        <v>2.9333333333333336</v>
      </c>
      <c r="Y203" s="627">
        <f t="shared" si="164"/>
        <v>0.93333333333333324</v>
      </c>
      <c r="Z203" s="627">
        <f t="shared" si="164"/>
        <v>0</v>
      </c>
      <c r="AA203" s="627">
        <f t="shared" si="164"/>
        <v>0.4</v>
      </c>
      <c r="AB203" s="627">
        <f t="shared" si="164"/>
        <v>5.7333333333333343</v>
      </c>
      <c r="AC203" s="627">
        <f t="shared" si="164"/>
        <v>6.8</v>
      </c>
      <c r="AD203" s="917">
        <f>SUM(AD148:AD202)</f>
        <v>3892.2666666666664</v>
      </c>
      <c r="AE203" s="495" t="s">
        <v>451</v>
      </c>
      <c r="AF203" s="916">
        <f>AC207</f>
        <v>22</v>
      </c>
      <c r="AG203" s="497" t="s">
        <v>450</v>
      </c>
      <c r="AH203" s="498"/>
      <c r="AI203" s="499"/>
      <c r="AJ203" s="620"/>
    </row>
    <row r="204" spans="1:36" ht="18.75" thickBot="1">
      <c r="B204" s="251"/>
      <c r="C204" s="537" t="s">
        <v>454</v>
      </c>
      <c r="D204" s="251"/>
      <c r="E204" s="640">
        <f>E203/$AD203</f>
        <v>0.24499862976157852</v>
      </c>
      <c r="F204" s="640">
        <f t="shared" ref="F204" si="165">F203/$AD203</f>
        <v>0.20426829268292679</v>
      </c>
      <c r="G204" s="640">
        <f t="shared" ref="G204" si="166">G203/$AD203</f>
        <v>2.5452178679090165E-2</v>
      </c>
      <c r="H204" s="640">
        <f t="shared" ref="H204" si="167">H203/$AD203</f>
        <v>0.51216086599068256</v>
      </c>
      <c r="I204" s="640">
        <f t="shared" ref="I204" si="168">I203/$AD203</f>
        <v>1.5072622636338729E-3</v>
      </c>
      <c r="J204" s="641"/>
      <c r="K204" s="641">
        <f t="shared" ref="K204" si="169">K203/$AD203</f>
        <v>4.8986023568100842E-3</v>
      </c>
      <c r="L204" s="641">
        <f t="shared" ref="L204" si="170">L203/$AD203</f>
        <v>4.1107152644560157E-4</v>
      </c>
      <c r="M204" s="641">
        <f t="shared" ref="M204" si="171">M203/$AD203</f>
        <v>2.7404768429706777E-4</v>
      </c>
      <c r="N204" s="641">
        <f t="shared" ref="N204" si="172">N203/$AD203</f>
        <v>6.8511921074266928E-5</v>
      </c>
      <c r="O204" s="641">
        <f t="shared" ref="O204" si="173">O203/$AD203</f>
        <v>6.8511921074266928E-5</v>
      </c>
      <c r="P204" s="641">
        <f t="shared" ref="P204" si="174">P203/$AD203</f>
        <v>5.4809536859413543E-4</v>
      </c>
      <c r="Q204" s="641">
        <f t="shared" ref="Q204" si="175">Q203/$AD203</f>
        <v>3.4255960537133464E-5</v>
      </c>
      <c r="R204" s="641">
        <f t="shared" ref="R204" si="176">R203/$AD203</f>
        <v>6.8511921074266928E-5</v>
      </c>
      <c r="S204" s="641">
        <f t="shared" ref="S204" si="177">S203/$AD203</f>
        <v>6.1660728966840236E-4</v>
      </c>
      <c r="T204" s="641"/>
      <c r="U204" s="641">
        <f t="shared" ref="U204" si="178">U203/$AD203</f>
        <v>6.8511921074266928E-5</v>
      </c>
      <c r="V204" s="641">
        <f t="shared" ref="V204" si="179">V203/$AD203</f>
        <v>2.0553576322280079E-4</v>
      </c>
      <c r="W204" s="641">
        <f t="shared" ref="W204" si="180">W203/$AD203</f>
        <v>3.4255960537133464E-5</v>
      </c>
      <c r="X204" s="641">
        <f t="shared" ref="X204" si="181">X203/$AD203</f>
        <v>7.5363113181693621E-4</v>
      </c>
      <c r="Y204" s="641">
        <f t="shared" ref="Y204" si="182">Y203/$AD203</f>
        <v>2.3979172375993422E-4</v>
      </c>
      <c r="Z204" s="641"/>
      <c r="AA204" s="641">
        <f t="shared" ref="AA204" si="183">AA203/$AD203</f>
        <v>1.0276788161140039E-4</v>
      </c>
      <c r="AB204" s="641">
        <f t="shared" ref="AB204:AC204" si="184">AB203/$AD203</f>
        <v>1.4730063030967391E-3</v>
      </c>
      <c r="AC204" s="642">
        <f t="shared" si="184"/>
        <v>1.7470539873938066E-3</v>
      </c>
      <c r="AD204" s="545" t="s">
        <v>455</v>
      </c>
      <c r="AE204" s="546"/>
      <c r="AG204" s="264"/>
      <c r="AH204" s="264"/>
    </row>
    <row r="205" spans="1:36" ht="18.75" thickBot="1">
      <c r="B205" s="254"/>
      <c r="C205" s="548" t="s">
        <v>456</v>
      </c>
      <c r="D205" s="254"/>
      <c r="E205" s="632">
        <f>LN(E204)</f>
        <v>-1.4065026612629334</v>
      </c>
      <c r="F205" s="632">
        <f t="shared" ref="F205" si="185">LN(F204)</f>
        <v>-1.588320988993178</v>
      </c>
      <c r="G205" s="632">
        <f t="shared" ref="G205" si="186">LN(G204)</f>
        <v>-3.6709539333985242</v>
      </c>
      <c r="H205" s="632">
        <f t="shared" ref="H205" si="187">LN(H204)</f>
        <v>-0.66911651190235544</v>
      </c>
      <c r="I205" s="632">
        <f t="shared" ref="I205" si="188">LN(I204)</f>
        <v>-6.4974603441980223</v>
      </c>
      <c r="J205" s="633"/>
      <c r="K205" s="633">
        <f t="shared" ref="K205" si="189">LN(K204)</f>
        <v>-5.3188053478563768</v>
      </c>
      <c r="L205" s="633">
        <f t="shared" ref="L205" si="190">LN(L204)</f>
        <v>-7.796743328328283</v>
      </c>
      <c r="M205" s="633">
        <f t="shared" ref="M205" si="191">LN(M204)</f>
        <v>-8.2022084364364467</v>
      </c>
      <c r="N205" s="633">
        <f t="shared" ref="N205" si="192">LN(N204)</f>
        <v>-9.5885027975563375</v>
      </c>
      <c r="O205" s="633">
        <f t="shared" ref="O205" si="193">LN(O204)</f>
        <v>-9.5885027975563375</v>
      </c>
      <c r="P205" s="633">
        <f t="shared" ref="P205" si="194">LN(P204)</f>
        <v>-7.5090612558765022</v>
      </c>
      <c r="Q205" s="637">
        <f t="shared" ref="Q205" si="195">LN(Q204)</f>
        <v>-10.281649978116283</v>
      </c>
      <c r="R205" s="633">
        <f t="shared" ref="R205" si="196">LN(R204)</f>
        <v>-9.5885027975563375</v>
      </c>
      <c r="S205" s="633">
        <f t="shared" ref="S205" si="197">LN(S204)</f>
        <v>-7.3912782202201184</v>
      </c>
      <c r="T205" s="637"/>
      <c r="U205" s="633">
        <f t="shared" ref="U205" si="198">LN(U204)</f>
        <v>-9.5885027975563375</v>
      </c>
      <c r="V205" s="633">
        <f t="shared" ref="V205" si="199">LN(V204)</f>
        <v>-8.4898905088882284</v>
      </c>
      <c r="W205" s="637">
        <f t="shared" ref="W205" si="200">LN(W204)</f>
        <v>-10.281649978116283</v>
      </c>
      <c r="X205" s="633">
        <f t="shared" ref="X205" si="201">LN(X204)</f>
        <v>-7.1906075247579677</v>
      </c>
      <c r="Y205" s="633">
        <f t="shared" ref="Y205" si="202">LN(Y204)</f>
        <v>-8.3357398290609694</v>
      </c>
      <c r="Z205" s="633"/>
      <c r="AA205" s="633">
        <f t="shared" ref="AA205" si="203">LN(AA204)</f>
        <v>-9.1830376894481738</v>
      </c>
      <c r="AB205" s="633">
        <f t="shared" ref="AB205:AC205" si="204">LN(AB204)</f>
        <v>-6.520449862422721</v>
      </c>
      <c r="AC205" s="643">
        <f t="shared" si="204"/>
        <v>-6.3498243453919576</v>
      </c>
      <c r="AD205" s="264"/>
      <c r="AE205" s="264"/>
      <c r="AG205" s="264"/>
      <c r="AH205" s="264"/>
    </row>
    <row r="206" spans="1:36" ht="18.75" thickBot="1">
      <c r="B206" s="254"/>
      <c r="C206" s="548" t="s">
        <v>457</v>
      </c>
      <c r="D206" s="254"/>
      <c r="E206" s="632">
        <f>E204*E205</f>
        <v>-0.3445912247654323</v>
      </c>
      <c r="F206" s="632">
        <f t="shared" ref="F206" si="205">F204*F205</f>
        <v>-0.32444361665409421</v>
      </c>
      <c r="G206" s="632">
        <f t="shared" ref="G206" si="206">G204*G205</f>
        <v>-9.3433775435568092E-2</v>
      </c>
      <c r="H206" s="632">
        <f t="shared" ref="H206" si="207">H204*H205</f>
        <v>-0.34269529218457523</v>
      </c>
      <c r="I206" s="632">
        <f t="shared" ref="I206" si="208">I204*I205</f>
        <v>-9.7933767862672331E-3</v>
      </c>
      <c r="J206" s="632"/>
      <c r="K206" s="633">
        <f t="shared" ref="K206" si="209">K204*K205</f>
        <v>-2.6054712412423329E-2</v>
      </c>
      <c r="L206" s="633">
        <f t="shared" ref="L206" si="210">L204*L205</f>
        <v>-3.2050191812804676E-3</v>
      </c>
      <c r="M206" s="633">
        <f t="shared" ref="M206" si="211">M204*M205</f>
        <v>-2.2477962281272812E-3</v>
      </c>
      <c r="N206" s="633">
        <f t="shared" ref="N206" si="212">N204*N205</f>
        <v>-6.5692674688656741E-4</v>
      </c>
      <c r="O206" s="633">
        <f t="shared" ref="O206" si="213">O204*O205</f>
        <v>-6.5692674688656741E-4</v>
      </c>
      <c r="P206" s="633">
        <f t="shared" ref="P206" si="214">P204*P205</f>
        <v>-4.1156816968355731E-3</v>
      </c>
      <c r="Q206" s="633">
        <f t="shared" ref="Q206" si="215">Q204*Q205</f>
        <v>-3.5220779590697054E-4</v>
      </c>
      <c r="R206" s="633">
        <f t="shared" ref="R206" si="216">R204*R205</f>
        <v>-6.5692674688656741E-4</v>
      </c>
      <c r="S206" s="633">
        <f t="shared" ref="S206" si="217">S204*S205</f>
        <v>-4.5575160305550196E-3</v>
      </c>
      <c r="T206" s="637"/>
      <c r="U206" s="633">
        <f t="shared" ref="U206" si="218">U204*U205</f>
        <v>-6.5692674688656741E-4</v>
      </c>
      <c r="V206" s="633">
        <f t="shared" ref="V206" si="219">V204*V205</f>
        <v>-1.7449761254223547E-3</v>
      </c>
      <c r="W206" s="633">
        <f t="shared" ref="W206" si="220">W204*W205</f>
        <v>-3.5220779590697054E-4</v>
      </c>
      <c r="X206" s="633">
        <f t="shared" ref="X206" si="221">X204*X205</f>
        <v>-5.4190656873347254E-3</v>
      </c>
      <c r="Y206" s="633">
        <f t="shared" ref="Y206" si="222">Y204*Y205</f>
        <v>-1.9988414224248693E-3</v>
      </c>
      <c r="Z206" s="633"/>
      <c r="AA206" s="633">
        <f t="shared" ref="AA206" si="223">AA204*AA205</f>
        <v>-9.4372133010223777E-4</v>
      </c>
      <c r="AB206" s="633">
        <f t="shared" ref="AB206:AC206" si="224">AB204*AB205</f>
        <v>-9.6046637463749335E-3</v>
      </c>
      <c r="AC206" s="643">
        <f t="shared" si="224"/>
        <v>-1.1093485941867287E-2</v>
      </c>
      <c r="AD206" s="638">
        <f>-(SUM(E206:AC206))</f>
        <v>1.1892748882080455</v>
      </c>
      <c r="AE206" s="617" t="s">
        <v>458</v>
      </c>
      <c r="AF206" s="617" t="s">
        <v>459</v>
      </c>
      <c r="AG206" s="504"/>
      <c r="AH206" s="505"/>
      <c r="AI206" s="621"/>
      <c r="AJ206" s="622"/>
    </row>
    <row r="207" spans="1:36" ht="16.5" thickBot="1">
      <c r="B207" s="257"/>
      <c r="C207" s="552" t="s">
        <v>460</v>
      </c>
      <c r="D207" s="257"/>
      <c r="E207" s="566">
        <v>1</v>
      </c>
      <c r="F207" s="566">
        <f>E207+1</f>
        <v>2</v>
      </c>
      <c r="G207" s="566">
        <f t="shared" ref="G207:AB207" si="225">F207+1</f>
        <v>3</v>
      </c>
      <c r="H207" s="566">
        <f t="shared" si="225"/>
        <v>4</v>
      </c>
      <c r="I207" s="566">
        <f t="shared" si="225"/>
        <v>5</v>
      </c>
      <c r="J207" s="566"/>
      <c r="K207" s="566">
        <f>I207+1</f>
        <v>6</v>
      </c>
      <c r="L207" s="566">
        <f t="shared" si="225"/>
        <v>7</v>
      </c>
      <c r="M207" s="566">
        <f t="shared" si="225"/>
        <v>8</v>
      </c>
      <c r="N207" s="566">
        <f t="shared" si="225"/>
        <v>9</v>
      </c>
      <c r="O207" s="566">
        <f t="shared" si="225"/>
        <v>10</v>
      </c>
      <c r="P207" s="566">
        <f t="shared" si="225"/>
        <v>11</v>
      </c>
      <c r="Q207" s="566">
        <f t="shared" si="225"/>
        <v>12</v>
      </c>
      <c r="R207" s="566">
        <f t="shared" si="225"/>
        <v>13</v>
      </c>
      <c r="S207" s="566">
        <f t="shared" si="225"/>
        <v>14</v>
      </c>
      <c r="T207" s="566"/>
      <c r="U207" s="566">
        <f>S207+1</f>
        <v>15</v>
      </c>
      <c r="V207" s="566">
        <f t="shared" si="225"/>
        <v>16</v>
      </c>
      <c r="W207" s="566">
        <f t="shared" si="225"/>
        <v>17</v>
      </c>
      <c r="X207" s="566">
        <f t="shared" si="225"/>
        <v>18</v>
      </c>
      <c r="Y207" s="566">
        <f t="shared" si="225"/>
        <v>19</v>
      </c>
      <c r="Z207" s="566"/>
      <c r="AA207" s="566">
        <f>Y207+1</f>
        <v>20</v>
      </c>
      <c r="AB207" s="566">
        <f t="shared" si="225"/>
        <v>21</v>
      </c>
      <c r="AC207" s="644">
        <f t="shared" ref="AC207" si="226">AB207+1</f>
        <v>22</v>
      </c>
      <c r="AD207" s="639">
        <f>LN(AF203)</f>
        <v>3.0910424533583161</v>
      </c>
      <c r="AE207" s="624" t="s">
        <v>461</v>
      </c>
      <c r="AF207" s="624"/>
      <c r="AG207" s="510"/>
      <c r="AH207" s="264"/>
    </row>
    <row r="208" spans="1:36" ht="16.5" thickBot="1">
      <c r="AD208" s="618">
        <f>AD206/AD207</f>
        <v>0.38474880437696268</v>
      </c>
      <c r="AE208" s="619" t="s">
        <v>462</v>
      </c>
      <c r="AF208" s="619" t="s">
        <v>463</v>
      </c>
      <c r="AG208" s="514"/>
      <c r="AH208" s="264"/>
    </row>
    <row r="212" spans="30:32" ht="18">
      <c r="AD212" s="971">
        <f>AD203+AD139</f>
        <v>6218.2666666666655</v>
      </c>
      <c r="AE212" s="972" t="s">
        <v>486</v>
      </c>
      <c r="AF212" s="973"/>
    </row>
  </sheetData>
  <sortState xmlns:xlrd2="http://schemas.microsoft.com/office/spreadsheetml/2017/richdata2" ref="A85:BA90">
    <sortCondition ref="A85"/>
  </sortState>
  <mergeCells count="1">
    <mergeCell ref="BK1:BN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O205"/>
  <sheetViews>
    <sheetView zoomScale="80" zoomScaleNormal="80" workbookViewId="0"/>
  </sheetViews>
  <sheetFormatPr defaultRowHeight="15"/>
  <sheetData>
    <row r="1" spans="1:40" ht="16.5" thickBot="1">
      <c r="B1" s="1094"/>
      <c r="C1" s="1"/>
      <c r="D1" s="1"/>
      <c r="E1" s="1"/>
      <c r="G1" s="1095" t="s">
        <v>488</v>
      </c>
      <c r="H1" s="269"/>
      <c r="I1" s="1096"/>
      <c r="J1" s="269"/>
      <c r="K1" s="1097"/>
      <c r="L1" s="255"/>
      <c r="M1" s="255"/>
      <c r="O1" s="250"/>
      <c r="Q1" s="250"/>
      <c r="S1" s="250"/>
      <c r="U1" s="250"/>
      <c r="W1" s="250"/>
      <c r="AM1" s="614"/>
    </row>
    <row r="2" spans="1:40" ht="18">
      <c r="A2" s="261">
        <v>2018</v>
      </c>
      <c r="B2" s="1094"/>
      <c r="C2" s="1"/>
      <c r="D2" s="1"/>
      <c r="E2" s="1"/>
      <c r="G2" s="1098" t="s">
        <v>489</v>
      </c>
      <c r="H2" s="1099">
        <v>1.5625000000000001E-3</v>
      </c>
      <c r="I2" s="252" t="s">
        <v>490</v>
      </c>
      <c r="J2" s="1100"/>
      <c r="K2" s="1101"/>
      <c r="L2" s="255"/>
      <c r="M2" s="255"/>
      <c r="N2" s="260">
        <v>640</v>
      </c>
      <c r="O2" t="s">
        <v>491</v>
      </c>
      <c r="P2" s="250"/>
      <c r="R2" s="1102"/>
      <c r="S2" s="1103" t="s">
        <v>492</v>
      </c>
      <c r="U2" s="250"/>
      <c r="W2" s="250"/>
      <c r="AM2" s="614"/>
    </row>
    <row r="3" spans="1:40" ht="21">
      <c r="A3" s="1104" t="s">
        <v>493</v>
      </c>
      <c r="B3" s="1105"/>
      <c r="C3" s="1106"/>
      <c r="D3" s="1106"/>
      <c r="E3" s="1106"/>
      <c r="F3" s="1107"/>
      <c r="G3" s="1108" t="s">
        <v>494</v>
      </c>
      <c r="H3" s="1109">
        <v>0.13333333333333333</v>
      </c>
      <c r="I3" s="255" t="s">
        <v>495</v>
      </c>
      <c r="J3" s="1110"/>
      <c r="K3" s="1111"/>
      <c r="L3" s="255"/>
      <c r="M3" s="255"/>
      <c r="N3" s="250">
        <v>7.5</v>
      </c>
      <c r="P3" s="250"/>
      <c r="R3" s="250"/>
      <c r="T3" s="1107"/>
      <c r="U3" s="1112"/>
      <c r="V3" s="1107"/>
      <c r="W3" s="1112"/>
      <c r="X3" s="1107"/>
      <c r="AM3" s="614"/>
    </row>
    <row r="4" spans="1:40" ht="15.75" thickBot="1">
      <c r="A4" s="1057" t="s">
        <v>496</v>
      </c>
      <c r="B4" s="1094"/>
      <c r="C4" s="1"/>
      <c r="D4" s="1"/>
      <c r="E4" s="1"/>
      <c r="G4" s="1113" t="s">
        <v>497</v>
      </c>
      <c r="H4" s="1114">
        <v>10.193679918450561</v>
      </c>
      <c r="I4" s="258" t="s">
        <v>498</v>
      </c>
      <c r="J4" s="1115"/>
      <c r="K4" s="1116"/>
      <c r="L4" s="255"/>
      <c r="M4" s="255"/>
      <c r="N4" s="250">
        <v>9.8175000000000026E-2</v>
      </c>
      <c r="P4" s="250"/>
      <c r="R4" s="250"/>
      <c r="U4" s="250"/>
      <c r="W4" s="250"/>
      <c r="AM4" s="614"/>
    </row>
    <row r="5" spans="1:40" ht="5.0999999999999996" customHeight="1" thickBot="1">
      <c r="A5" s="263"/>
      <c r="B5" s="1117"/>
      <c r="C5" s="1118"/>
      <c r="D5" s="1118"/>
      <c r="E5" s="1118"/>
      <c r="F5" s="263"/>
      <c r="G5" s="1119"/>
      <c r="H5" s="263"/>
      <c r="I5" s="1120"/>
      <c r="J5" s="263"/>
      <c r="K5" s="1120"/>
      <c r="L5" s="263"/>
      <c r="M5" s="263"/>
      <c r="N5" s="263"/>
      <c r="O5" s="1120"/>
      <c r="P5" s="263"/>
      <c r="Q5" s="1120"/>
      <c r="R5" s="263"/>
      <c r="S5" s="1120"/>
      <c r="T5" s="263"/>
      <c r="U5" s="1120"/>
      <c r="V5" s="263"/>
      <c r="W5" s="1120"/>
      <c r="X5" s="263"/>
      <c r="AM5" s="614"/>
    </row>
    <row r="6" spans="1:40" ht="141.75" customHeight="1">
      <c r="A6" s="2" t="s">
        <v>18</v>
      </c>
      <c r="B6" s="2" t="s">
        <v>59</v>
      </c>
      <c r="C6" s="2" t="s">
        <v>19</v>
      </c>
      <c r="D6" s="2" t="s">
        <v>310</v>
      </c>
      <c r="E6" s="2" t="s">
        <v>20</v>
      </c>
      <c r="F6" s="2" t="s">
        <v>21</v>
      </c>
      <c r="G6" s="377" t="s">
        <v>181</v>
      </c>
      <c r="H6" s="2" t="s">
        <v>22</v>
      </c>
      <c r="I6" s="377" t="s">
        <v>182</v>
      </c>
      <c r="J6" s="2" t="s">
        <v>499</v>
      </c>
      <c r="K6" s="1121" t="s">
        <v>183</v>
      </c>
      <c r="L6" s="2" t="s">
        <v>500</v>
      </c>
      <c r="M6" s="377" t="s">
        <v>501</v>
      </c>
      <c r="N6" s="2" t="s">
        <v>502</v>
      </c>
      <c r="O6" s="377" t="s">
        <v>503</v>
      </c>
      <c r="P6" s="2" t="s">
        <v>504</v>
      </c>
      <c r="Q6" s="377" t="s">
        <v>505</v>
      </c>
      <c r="R6" s="2" t="s">
        <v>25</v>
      </c>
      <c r="S6" s="377" t="s">
        <v>185</v>
      </c>
      <c r="T6" s="2" t="s">
        <v>506</v>
      </c>
      <c r="U6" s="377" t="s">
        <v>507</v>
      </c>
      <c r="V6" s="2" t="s">
        <v>508</v>
      </c>
      <c r="W6" s="377" t="s">
        <v>509</v>
      </c>
      <c r="X6" s="2" t="s">
        <v>510</v>
      </c>
      <c r="Y6" s="377" t="s">
        <v>511</v>
      </c>
      <c r="Z6" s="2" t="s">
        <v>512</v>
      </c>
      <c r="AA6" s="377" t="s">
        <v>513</v>
      </c>
      <c r="AB6" s="2" t="s">
        <v>514</v>
      </c>
      <c r="AC6" s="377" t="s">
        <v>515</v>
      </c>
      <c r="AD6" s="2" t="s">
        <v>516</v>
      </c>
      <c r="AE6" s="377" t="s">
        <v>517</v>
      </c>
      <c r="AF6" s="2" t="s">
        <v>518</v>
      </c>
      <c r="AG6" s="377" t="s">
        <v>519</v>
      </c>
      <c r="AH6" s="1122" t="s">
        <v>520</v>
      </c>
      <c r="AI6" s="1123" t="s">
        <v>521</v>
      </c>
      <c r="AJ6" s="2" t="s">
        <v>522</v>
      </c>
      <c r="AK6" s="377" t="s">
        <v>523</v>
      </c>
      <c r="AL6" s="2" t="s">
        <v>58</v>
      </c>
      <c r="AM6" s="1124" t="s">
        <v>524</v>
      </c>
    </row>
    <row r="7" spans="1:40" s="1130" customFormat="1" ht="16.5" thickBot="1">
      <c r="A7" s="1125" t="s">
        <v>525</v>
      </c>
      <c r="B7" s="1125"/>
      <c r="C7" s="1125"/>
      <c r="D7" s="1125"/>
      <c r="E7" s="1125"/>
      <c r="F7" s="1126"/>
      <c r="G7" s="1127"/>
      <c r="H7" s="1126"/>
      <c r="I7" s="1126"/>
      <c r="J7" s="1126"/>
      <c r="K7" s="1126"/>
      <c r="L7" s="1126"/>
      <c r="M7" s="1126"/>
      <c r="N7" s="1126"/>
      <c r="O7" s="1126"/>
      <c r="P7" s="1126"/>
      <c r="Q7" s="1126"/>
      <c r="R7" s="1126"/>
      <c r="S7" s="1126"/>
      <c r="T7" s="1126"/>
      <c r="U7" s="1126"/>
      <c r="V7" s="1126"/>
      <c r="W7" s="1126"/>
      <c r="X7" s="1126"/>
      <c r="Y7" s="1126"/>
      <c r="Z7" s="1126"/>
      <c r="AA7" s="1126"/>
      <c r="AB7" s="1126"/>
      <c r="AC7" s="1126"/>
      <c r="AD7" s="1126"/>
      <c r="AE7" s="1126"/>
      <c r="AF7" s="1126"/>
      <c r="AG7" s="1126"/>
      <c r="AH7" s="1128"/>
      <c r="AI7" s="1128"/>
      <c r="AJ7" s="1126"/>
      <c r="AK7" s="1126"/>
      <c r="AL7" s="1126"/>
      <c r="AM7" s="1129"/>
    </row>
    <row r="8" spans="1:40" s="1142" customFormat="1">
      <c r="A8" s="1131">
        <v>43265</v>
      </c>
      <c r="B8" s="1132" t="s">
        <v>91</v>
      </c>
      <c r="C8" s="1133" t="s">
        <v>526</v>
      </c>
      <c r="D8" s="1132" t="s">
        <v>91</v>
      </c>
      <c r="E8" s="1134" t="s">
        <v>527</v>
      </c>
      <c r="F8" s="1135">
        <v>3</v>
      </c>
      <c r="G8" s="1136">
        <v>4.6875000000000007E-3</v>
      </c>
      <c r="H8" s="1137">
        <v>299</v>
      </c>
      <c r="I8" s="1136">
        <v>0.46718750000000003</v>
      </c>
      <c r="J8" s="1137">
        <v>8</v>
      </c>
      <c r="K8" s="1136">
        <v>1.2500000000000001E-2</v>
      </c>
      <c r="L8" s="1137">
        <v>0</v>
      </c>
      <c r="M8" s="1136">
        <v>0</v>
      </c>
      <c r="N8" s="1137">
        <v>4</v>
      </c>
      <c r="O8" s="1136">
        <v>6.2500000000000003E-3</v>
      </c>
      <c r="P8" s="1137">
        <v>0</v>
      </c>
      <c r="Q8" s="1136">
        <v>0</v>
      </c>
      <c r="R8" s="1137">
        <v>0</v>
      </c>
      <c r="S8" s="1136">
        <v>0</v>
      </c>
      <c r="T8" s="1137">
        <v>0</v>
      </c>
      <c r="U8" s="1136">
        <v>0</v>
      </c>
      <c r="V8" s="1137">
        <v>0</v>
      </c>
      <c r="W8" s="1136">
        <v>0</v>
      </c>
      <c r="X8" s="1137">
        <v>0</v>
      </c>
      <c r="Y8" s="1136">
        <v>0</v>
      </c>
      <c r="Z8" s="1137">
        <v>3</v>
      </c>
      <c r="AA8" s="1136">
        <v>4.6875000000000007E-3</v>
      </c>
      <c r="AB8" s="1137">
        <v>0</v>
      </c>
      <c r="AC8" s="1136">
        <v>0</v>
      </c>
      <c r="AD8" s="1137">
        <v>0</v>
      </c>
      <c r="AE8" s="1136">
        <v>0</v>
      </c>
      <c r="AF8" s="1137">
        <v>0</v>
      </c>
      <c r="AG8" s="1136">
        <v>0</v>
      </c>
      <c r="AH8" s="1138">
        <v>0</v>
      </c>
      <c r="AI8" s="1136">
        <v>0</v>
      </c>
      <c r="AJ8" s="1137">
        <v>0</v>
      </c>
      <c r="AK8" s="1136">
        <v>0</v>
      </c>
      <c r="AL8" s="1139">
        <v>317</v>
      </c>
      <c r="AM8" s="1140">
        <v>0.49531250000000004</v>
      </c>
      <c r="AN8" s="1141"/>
    </row>
    <row r="9" spans="1:40" s="1142" customFormat="1">
      <c r="A9" s="1143">
        <v>43265</v>
      </c>
      <c r="B9" s="1144" t="s">
        <v>91</v>
      </c>
      <c r="C9" s="1142" t="s">
        <v>528</v>
      </c>
      <c r="D9" s="1144" t="s">
        <v>91</v>
      </c>
      <c r="E9" s="1145" t="s">
        <v>529</v>
      </c>
      <c r="F9" s="1146">
        <v>9</v>
      </c>
      <c r="G9" s="1147">
        <v>1.40625E-2</v>
      </c>
      <c r="H9" s="1148">
        <v>209</v>
      </c>
      <c r="I9" s="1147">
        <v>0.32656250000000003</v>
      </c>
      <c r="J9" s="1148">
        <v>3</v>
      </c>
      <c r="K9" s="1147">
        <v>4.6875000000000007E-3</v>
      </c>
      <c r="L9" s="1148">
        <v>0</v>
      </c>
      <c r="M9" s="1147">
        <v>0</v>
      </c>
      <c r="N9" s="1148">
        <v>3</v>
      </c>
      <c r="O9" s="1147">
        <v>4.6875000000000007E-3</v>
      </c>
      <c r="P9" s="1148">
        <v>0</v>
      </c>
      <c r="Q9" s="1147">
        <v>0</v>
      </c>
      <c r="R9" s="1148">
        <v>37</v>
      </c>
      <c r="S9" s="1147">
        <v>5.7812500000000003E-2</v>
      </c>
      <c r="T9" s="1148">
        <v>0</v>
      </c>
      <c r="U9" s="1147">
        <v>0</v>
      </c>
      <c r="V9" s="1148">
        <v>0</v>
      </c>
      <c r="W9" s="1147">
        <v>0</v>
      </c>
      <c r="X9" s="1148">
        <v>0</v>
      </c>
      <c r="Y9" s="1147">
        <v>0</v>
      </c>
      <c r="Z9" s="1148">
        <v>0</v>
      </c>
      <c r="AA9" s="1147">
        <v>0</v>
      </c>
      <c r="AB9" s="1148">
        <v>0</v>
      </c>
      <c r="AC9" s="1147">
        <v>0</v>
      </c>
      <c r="AD9" s="1148">
        <v>0</v>
      </c>
      <c r="AE9" s="1147">
        <v>0</v>
      </c>
      <c r="AF9" s="1148">
        <v>0</v>
      </c>
      <c r="AG9" s="1147">
        <v>0</v>
      </c>
      <c r="AH9" s="1148">
        <v>0</v>
      </c>
      <c r="AI9" s="1147">
        <v>0</v>
      </c>
      <c r="AJ9" s="1148">
        <v>0</v>
      </c>
      <c r="AK9" s="1147">
        <v>0</v>
      </c>
      <c r="AL9" s="1149">
        <v>261</v>
      </c>
      <c r="AM9" s="1150">
        <v>0.40781250000000002</v>
      </c>
      <c r="AN9" s="1141"/>
    </row>
    <row r="10" spans="1:40" s="1142" customFormat="1">
      <c r="A10" s="1143">
        <v>43265</v>
      </c>
      <c r="B10" s="1144"/>
      <c r="C10" s="1142" t="s">
        <v>530</v>
      </c>
      <c r="E10" s="1145" t="s">
        <v>531</v>
      </c>
      <c r="F10" s="1146">
        <v>0</v>
      </c>
      <c r="G10" s="1147">
        <v>0</v>
      </c>
      <c r="H10" s="1148">
        <v>87</v>
      </c>
      <c r="I10" s="1147">
        <v>0.13593750000000002</v>
      </c>
      <c r="J10" s="1148">
        <v>9</v>
      </c>
      <c r="K10" s="1147">
        <v>1.40625E-2</v>
      </c>
      <c r="L10" s="1148">
        <v>0</v>
      </c>
      <c r="M10" s="1147">
        <v>0</v>
      </c>
      <c r="N10" s="1148">
        <v>0</v>
      </c>
      <c r="O10" s="1147">
        <v>0</v>
      </c>
      <c r="P10" s="1148">
        <v>0</v>
      </c>
      <c r="Q10" s="1147">
        <v>0</v>
      </c>
      <c r="R10" s="1148">
        <v>2</v>
      </c>
      <c r="S10" s="1147">
        <v>3.1250000000000002E-3</v>
      </c>
      <c r="T10" s="1148">
        <v>0</v>
      </c>
      <c r="U10" s="1147">
        <v>0</v>
      </c>
      <c r="V10" s="1148">
        <v>0</v>
      </c>
      <c r="W10" s="1147">
        <v>0</v>
      </c>
      <c r="X10" s="1148">
        <v>0</v>
      </c>
      <c r="Y10" s="1147">
        <v>0</v>
      </c>
      <c r="Z10" s="1148">
        <v>2</v>
      </c>
      <c r="AA10" s="1147">
        <v>3.1250000000000002E-3</v>
      </c>
      <c r="AB10" s="1148">
        <v>0</v>
      </c>
      <c r="AC10" s="1147">
        <v>0</v>
      </c>
      <c r="AD10" s="1148">
        <v>0</v>
      </c>
      <c r="AE10" s="1147">
        <v>0</v>
      </c>
      <c r="AF10" s="1148">
        <v>0</v>
      </c>
      <c r="AG10" s="1147">
        <v>0</v>
      </c>
      <c r="AH10" s="1148">
        <v>0</v>
      </c>
      <c r="AI10" s="1147">
        <v>0</v>
      </c>
      <c r="AJ10" s="1148">
        <v>0</v>
      </c>
      <c r="AK10" s="1147">
        <v>0</v>
      </c>
      <c r="AL10" s="1149">
        <v>100</v>
      </c>
      <c r="AM10" s="1150">
        <v>0.15625</v>
      </c>
      <c r="AN10" s="1141"/>
    </row>
    <row r="11" spans="1:40" s="1142" customFormat="1">
      <c r="A11" s="1143">
        <v>43265</v>
      </c>
      <c r="B11" s="1144" t="s">
        <v>91</v>
      </c>
      <c r="C11" s="1142" t="s">
        <v>528</v>
      </c>
      <c r="D11" s="1144" t="s">
        <v>91</v>
      </c>
      <c r="E11" s="1145" t="s">
        <v>532</v>
      </c>
      <c r="F11" s="1146">
        <v>3</v>
      </c>
      <c r="G11" s="1147">
        <v>4.6875000000000007E-3</v>
      </c>
      <c r="H11" s="1148">
        <v>98</v>
      </c>
      <c r="I11" s="1147">
        <v>0.15312500000000001</v>
      </c>
      <c r="J11" s="1148">
        <v>11</v>
      </c>
      <c r="K11" s="1147">
        <v>1.7187500000000001E-2</v>
      </c>
      <c r="L11" s="1148">
        <v>0</v>
      </c>
      <c r="M11" s="1147">
        <v>0</v>
      </c>
      <c r="N11" s="1148">
        <v>2</v>
      </c>
      <c r="O11" s="1147">
        <v>3.1250000000000002E-3</v>
      </c>
      <c r="P11" s="1148">
        <v>0</v>
      </c>
      <c r="Q11" s="1147">
        <v>0</v>
      </c>
      <c r="R11" s="1148">
        <v>25</v>
      </c>
      <c r="S11" s="1147">
        <v>3.90625E-2</v>
      </c>
      <c r="T11" s="1148">
        <v>1</v>
      </c>
      <c r="U11" s="1147">
        <v>1.5625000000000001E-3</v>
      </c>
      <c r="V11" s="1148">
        <v>1</v>
      </c>
      <c r="W11" s="1147">
        <v>1.5625000000000001E-3</v>
      </c>
      <c r="X11" s="1148">
        <v>5</v>
      </c>
      <c r="Y11" s="1147">
        <v>7.8125E-3</v>
      </c>
      <c r="Z11" s="1148">
        <v>4</v>
      </c>
      <c r="AA11" s="1147">
        <v>6.2500000000000003E-3</v>
      </c>
      <c r="AB11" s="1148">
        <v>0</v>
      </c>
      <c r="AC11" s="1147">
        <v>0</v>
      </c>
      <c r="AD11" s="1148">
        <v>0</v>
      </c>
      <c r="AE11" s="1147">
        <v>0</v>
      </c>
      <c r="AF11" s="1148">
        <v>0</v>
      </c>
      <c r="AG11" s="1147">
        <v>0</v>
      </c>
      <c r="AH11" s="1148">
        <v>0</v>
      </c>
      <c r="AI11" s="1147">
        <v>0</v>
      </c>
      <c r="AJ11" s="1148">
        <v>0</v>
      </c>
      <c r="AK11" s="1147">
        <v>0</v>
      </c>
      <c r="AL11" s="1149">
        <v>150</v>
      </c>
      <c r="AM11" s="1150">
        <v>0.234375</v>
      </c>
      <c r="AN11" s="1141"/>
    </row>
    <row r="12" spans="1:40" s="1142" customFormat="1">
      <c r="A12" s="1143">
        <v>43265</v>
      </c>
      <c r="B12" s="1144" t="s">
        <v>91</v>
      </c>
      <c r="C12" s="1142" t="s">
        <v>530</v>
      </c>
      <c r="D12" s="1144" t="s">
        <v>91</v>
      </c>
      <c r="E12" s="1145" t="s">
        <v>533</v>
      </c>
      <c r="F12" s="1146">
        <v>0</v>
      </c>
      <c r="G12" s="1151">
        <v>0</v>
      </c>
      <c r="H12" s="1148">
        <v>8</v>
      </c>
      <c r="I12" s="1151">
        <v>1.0666666666666667</v>
      </c>
      <c r="J12" s="1148">
        <v>0</v>
      </c>
      <c r="K12" s="1151">
        <v>0</v>
      </c>
      <c r="L12" s="1148">
        <v>0</v>
      </c>
      <c r="M12" s="1151">
        <v>0</v>
      </c>
      <c r="N12" s="1148">
        <v>0</v>
      </c>
      <c r="O12" s="1151">
        <v>0</v>
      </c>
      <c r="P12" s="1148">
        <v>0</v>
      </c>
      <c r="Q12" s="1151">
        <v>0</v>
      </c>
      <c r="R12" s="1148">
        <v>0</v>
      </c>
      <c r="S12" s="1151">
        <v>0</v>
      </c>
      <c r="T12" s="1148">
        <v>0</v>
      </c>
      <c r="U12" s="1151">
        <v>0</v>
      </c>
      <c r="V12" s="1148">
        <v>0</v>
      </c>
      <c r="W12" s="1151">
        <v>0</v>
      </c>
      <c r="X12" s="1148">
        <v>0</v>
      </c>
      <c r="Y12" s="1151">
        <v>0</v>
      </c>
      <c r="Z12" s="1148">
        <v>0</v>
      </c>
      <c r="AA12" s="1151">
        <v>0</v>
      </c>
      <c r="AB12" s="1148">
        <v>0</v>
      </c>
      <c r="AC12" s="1151">
        <v>0</v>
      </c>
      <c r="AD12" s="1148">
        <v>0</v>
      </c>
      <c r="AE12" s="1151">
        <v>0</v>
      </c>
      <c r="AF12" s="1148">
        <v>0</v>
      </c>
      <c r="AG12" s="1151">
        <v>0</v>
      </c>
      <c r="AH12" s="1148">
        <v>0</v>
      </c>
      <c r="AI12" s="1151">
        <v>0</v>
      </c>
      <c r="AJ12" s="1148">
        <v>0</v>
      </c>
      <c r="AK12" s="1151">
        <v>0</v>
      </c>
      <c r="AL12" s="1149">
        <v>8</v>
      </c>
      <c r="AM12" s="1150">
        <v>1.0666666666666667</v>
      </c>
      <c r="AN12" s="1141"/>
    </row>
    <row r="13" spans="1:40" s="1142" customFormat="1">
      <c r="A13" s="1143">
        <v>43265</v>
      </c>
      <c r="B13" s="1144" t="s">
        <v>91</v>
      </c>
      <c r="C13" s="1142" t="s">
        <v>528</v>
      </c>
      <c r="D13" s="1144" t="s">
        <v>91</v>
      </c>
      <c r="E13" s="1145" t="s">
        <v>534</v>
      </c>
      <c r="F13" s="1146">
        <v>0</v>
      </c>
      <c r="G13" s="1151">
        <v>0</v>
      </c>
      <c r="H13" s="1148">
        <v>4</v>
      </c>
      <c r="I13" s="1151">
        <v>0.53333333333333333</v>
      </c>
      <c r="J13" s="1148">
        <v>3</v>
      </c>
      <c r="K13" s="1151">
        <v>0.4</v>
      </c>
      <c r="L13" s="1148">
        <v>0</v>
      </c>
      <c r="M13" s="1151">
        <v>0</v>
      </c>
      <c r="N13" s="1148">
        <v>0</v>
      </c>
      <c r="O13" s="1151">
        <v>0</v>
      </c>
      <c r="P13" s="1148">
        <v>0</v>
      </c>
      <c r="Q13" s="1151">
        <v>0</v>
      </c>
      <c r="R13" s="1148">
        <v>0</v>
      </c>
      <c r="S13" s="1151">
        <v>0</v>
      </c>
      <c r="T13" s="1148">
        <v>0</v>
      </c>
      <c r="U13" s="1151">
        <v>0</v>
      </c>
      <c r="V13" s="1148">
        <v>0</v>
      </c>
      <c r="W13" s="1151">
        <v>0</v>
      </c>
      <c r="X13" s="1148">
        <v>0</v>
      </c>
      <c r="Y13" s="1151">
        <v>0</v>
      </c>
      <c r="Z13" s="1148">
        <v>1</v>
      </c>
      <c r="AA13" s="1151">
        <v>0.13333333333333333</v>
      </c>
      <c r="AB13" s="1148">
        <v>0</v>
      </c>
      <c r="AC13" s="1151">
        <v>0</v>
      </c>
      <c r="AD13" s="1148">
        <v>0</v>
      </c>
      <c r="AE13" s="1151">
        <v>0</v>
      </c>
      <c r="AF13" s="1148">
        <v>0</v>
      </c>
      <c r="AG13" s="1151">
        <v>0</v>
      </c>
      <c r="AH13" s="1148">
        <v>0</v>
      </c>
      <c r="AI13" s="1151">
        <v>0</v>
      </c>
      <c r="AJ13" s="1148">
        <v>0</v>
      </c>
      <c r="AK13" s="1151">
        <v>0</v>
      </c>
      <c r="AL13" s="1149">
        <v>8</v>
      </c>
      <c r="AM13" s="1150">
        <v>1.0666666666666667</v>
      </c>
      <c r="AN13" s="1141"/>
    </row>
    <row r="14" spans="1:40" s="1142" customFormat="1">
      <c r="A14" s="1143">
        <v>43265</v>
      </c>
      <c r="B14" s="1144" t="s">
        <v>91</v>
      </c>
      <c r="C14" s="1142" t="s">
        <v>528</v>
      </c>
      <c r="D14" s="1144" t="s">
        <v>91</v>
      </c>
      <c r="E14" s="1145" t="s">
        <v>535</v>
      </c>
      <c r="F14" s="1146">
        <v>1</v>
      </c>
      <c r="G14" s="1151">
        <v>0.13333333333333333</v>
      </c>
      <c r="H14" s="1148">
        <v>112</v>
      </c>
      <c r="I14" s="1151">
        <v>14.933333333333334</v>
      </c>
      <c r="J14" s="1148">
        <v>36</v>
      </c>
      <c r="K14" s="1151">
        <v>4.8</v>
      </c>
      <c r="L14" s="1148">
        <v>0</v>
      </c>
      <c r="M14" s="1151">
        <v>0</v>
      </c>
      <c r="N14" s="1148">
        <v>1</v>
      </c>
      <c r="O14" s="1151">
        <v>0.13333333333333333</v>
      </c>
      <c r="P14" s="1148">
        <v>0</v>
      </c>
      <c r="Q14" s="1151">
        <v>0</v>
      </c>
      <c r="R14" s="1148">
        <v>1</v>
      </c>
      <c r="S14" s="1151">
        <v>0.13333333333333333</v>
      </c>
      <c r="T14" s="1148">
        <v>0</v>
      </c>
      <c r="U14" s="1151">
        <v>0</v>
      </c>
      <c r="V14" s="1148">
        <v>0</v>
      </c>
      <c r="W14" s="1151">
        <v>0</v>
      </c>
      <c r="X14" s="1148">
        <v>0</v>
      </c>
      <c r="Y14" s="1151">
        <v>0</v>
      </c>
      <c r="Z14" s="1148">
        <v>0</v>
      </c>
      <c r="AA14" s="1151">
        <v>0</v>
      </c>
      <c r="AB14" s="1148">
        <v>0</v>
      </c>
      <c r="AC14" s="1151">
        <v>0</v>
      </c>
      <c r="AD14" s="1148">
        <v>0</v>
      </c>
      <c r="AE14" s="1151">
        <v>0</v>
      </c>
      <c r="AF14" s="1148">
        <v>0</v>
      </c>
      <c r="AG14" s="1151">
        <v>0</v>
      </c>
      <c r="AH14" s="1148">
        <v>0</v>
      </c>
      <c r="AI14" s="1151">
        <v>0</v>
      </c>
      <c r="AJ14" s="1148">
        <v>0</v>
      </c>
      <c r="AK14" s="1151">
        <v>0</v>
      </c>
      <c r="AL14" s="1149">
        <v>151</v>
      </c>
      <c r="AM14" s="1150">
        <v>20.133333333333333</v>
      </c>
      <c r="AN14" s="1141"/>
    </row>
    <row r="15" spans="1:40" s="1142" customFormat="1" ht="15.75" thickBot="1">
      <c r="A15" s="1152">
        <v>43265</v>
      </c>
      <c r="B15" s="1153" t="s">
        <v>91</v>
      </c>
      <c r="C15" s="1154" t="s">
        <v>528</v>
      </c>
      <c r="D15" s="1153" t="s">
        <v>91</v>
      </c>
      <c r="E15" s="1155" t="s">
        <v>536</v>
      </c>
      <c r="F15" s="1156">
        <v>14</v>
      </c>
      <c r="G15" s="1157">
        <v>1.8666666666666667</v>
      </c>
      <c r="H15" s="1158">
        <v>290</v>
      </c>
      <c r="I15" s="1157">
        <v>38.666666666666664</v>
      </c>
      <c r="J15" s="1158">
        <v>60</v>
      </c>
      <c r="K15" s="1157">
        <v>8</v>
      </c>
      <c r="L15" s="1158">
        <v>0</v>
      </c>
      <c r="M15" s="1157">
        <v>0</v>
      </c>
      <c r="N15" s="1158">
        <v>2</v>
      </c>
      <c r="O15" s="1157">
        <v>0.26666666666666666</v>
      </c>
      <c r="P15" s="1158">
        <v>0</v>
      </c>
      <c r="Q15" s="1157">
        <v>0</v>
      </c>
      <c r="R15" s="1158">
        <v>0</v>
      </c>
      <c r="S15" s="1157">
        <v>0</v>
      </c>
      <c r="T15" s="1158">
        <v>6</v>
      </c>
      <c r="U15" s="1157">
        <v>0.8</v>
      </c>
      <c r="V15" s="1158">
        <v>6</v>
      </c>
      <c r="W15" s="1157">
        <v>0.8</v>
      </c>
      <c r="X15" s="1158">
        <v>0</v>
      </c>
      <c r="Y15" s="1157">
        <v>0</v>
      </c>
      <c r="Z15" s="1158">
        <v>5</v>
      </c>
      <c r="AA15" s="1157">
        <v>0.66666666666666663</v>
      </c>
      <c r="AB15" s="1158">
        <v>0</v>
      </c>
      <c r="AC15" s="1157">
        <v>0</v>
      </c>
      <c r="AD15" s="1158">
        <v>0</v>
      </c>
      <c r="AE15" s="1157">
        <v>0</v>
      </c>
      <c r="AF15" s="1158">
        <v>0</v>
      </c>
      <c r="AG15" s="1157">
        <v>0</v>
      </c>
      <c r="AH15" s="1158">
        <v>0</v>
      </c>
      <c r="AI15" s="1157">
        <v>0</v>
      </c>
      <c r="AJ15" s="1158">
        <v>0</v>
      </c>
      <c r="AK15" s="1157">
        <v>0</v>
      </c>
      <c r="AL15" s="1159">
        <v>383</v>
      </c>
      <c r="AM15" s="1160">
        <v>51.066666666666656</v>
      </c>
      <c r="AN15" s="1141"/>
    </row>
    <row r="16" spans="1:40" s="1142" customFormat="1" ht="15.75">
      <c r="A16" s="1161"/>
      <c r="B16" s="1162"/>
      <c r="C16" s="1163"/>
      <c r="D16" s="1164"/>
      <c r="E16" s="1165" t="s">
        <v>58</v>
      </c>
      <c r="F16" s="1166">
        <v>30</v>
      </c>
      <c r="G16" s="1167">
        <v>2.0234375</v>
      </c>
      <c r="H16" s="1166">
        <v>1107</v>
      </c>
      <c r="I16" s="1167">
        <v>56.282812499999999</v>
      </c>
      <c r="J16" s="1166">
        <v>130</v>
      </c>
      <c r="K16" s="1167">
        <v>13.2484375</v>
      </c>
      <c r="L16" s="1166">
        <v>0</v>
      </c>
      <c r="M16" s="1167">
        <v>0</v>
      </c>
      <c r="N16" s="1166">
        <v>12</v>
      </c>
      <c r="O16" s="1167">
        <v>0.4140625</v>
      </c>
      <c r="P16" s="1166">
        <v>0</v>
      </c>
      <c r="Q16" s="1167">
        <v>0</v>
      </c>
      <c r="R16" s="1166">
        <v>65</v>
      </c>
      <c r="S16" s="1167">
        <v>0.23333333333333334</v>
      </c>
      <c r="T16" s="1166">
        <v>7</v>
      </c>
      <c r="U16" s="1167">
        <v>0.80156250000000007</v>
      </c>
      <c r="V16" s="1166">
        <v>7</v>
      </c>
      <c r="W16" s="1167">
        <v>0.80156250000000007</v>
      </c>
      <c r="X16" s="1166">
        <v>5</v>
      </c>
      <c r="Y16" s="1167">
        <v>7.8125E-3</v>
      </c>
      <c r="Z16" s="1166">
        <v>15</v>
      </c>
      <c r="AA16" s="1167">
        <v>0.81406249999999991</v>
      </c>
      <c r="AB16" s="1166">
        <v>0</v>
      </c>
      <c r="AC16" s="1167">
        <v>0</v>
      </c>
      <c r="AD16" s="1166">
        <v>0</v>
      </c>
      <c r="AE16" s="1167">
        <v>0</v>
      </c>
      <c r="AF16" s="1166">
        <v>0</v>
      </c>
      <c r="AG16" s="1167">
        <v>0</v>
      </c>
      <c r="AH16" s="1166">
        <v>0</v>
      </c>
      <c r="AI16" s="1167">
        <v>0</v>
      </c>
      <c r="AJ16" s="1166">
        <v>0</v>
      </c>
      <c r="AK16" s="1167">
        <v>0</v>
      </c>
      <c r="AL16" s="1168"/>
      <c r="AM16" s="1169"/>
    </row>
    <row r="17" spans="1:40" s="1142" customFormat="1" ht="15.75">
      <c r="A17" s="1170"/>
      <c r="B17" s="1144"/>
      <c r="C17" s="1145"/>
      <c r="D17" s="1171"/>
      <c r="E17" s="1172" t="s">
        <v>537</v>
      </c>
      <c r="F17" s="1166"/>
      <c r="G17" s="1167">
        <v>0.2529296875</v>
      </c>
      <c r="H17" s="1166"/>
      <c r="I17" s="1167">
        <v>7.0353515624999998</v>
      </c>
      <c r="J17" s="1166"/>
      <c r="K17" s="1167">
        <v>1.6560546875</v>
      </c>
      <c r="L17" s="1166"/>
      <c r="M17" s="1167">
        <v>0</v>
      </c>
      <c r="N17" s="1166"/>
      <c r="O17" s="1167">
        <v>5.17578125E-2</v>
      </c>
      <c r="P17" s="1166"/>
      <c r="Q17" s="1167">
        <v>0</v>
      </c>
      <c r="R17" s="1166"/>
      <c r="S17" s="1167">
        <v>2.9166666666666667E-2</v>
      </c>
      <c r="T17" s="1166"/>
      <c r="U17" s="1167">
        <v>0.10019531250000001</v>
      </c>
      <c r="V17" s="1166"/>
      <c r="W17" s="1167">
        <v>0.10019531250000001</v>
      </c>
      <c r="X17" s="1166"/>
      <c r="Y17" s="1167">
        <v>9.765625E-4</v>
      </c>
      <c r="Z17" s="1166"/>
      <c r="AA17" s="1167">
        <v>0.10175781249999999</v>
      </c>
      <c r="AB17" s="1166"/>
      <c r="AC17" s="1167">
        <v>0</v>
      </c>
      <c r="AD17" s="1166"/>
      <c r="AE17" s="1167">
        <v>0</v>
      </c>
      <c r="AF17" s="1166"/>
      <c r="AG17" s="1167">
        <v>0</v>
      </c>
      <c r="AH17" s="1166"/>
      <c r="AI17" s="1167">
        <v>0</v>
      </c>
      <c r="AJ17" s="1166"/>
      <c r="AK17" s="1167">
        <v>0</v>
      </c>
      <c r="AL17" s="1148"/>
      <c r="AM17" s="1173"/>
    </row>
    <row r="18" spans="1:40" s="1142" customFormat="1" ht="16.5" thickBot="1">
      <c r="A18" s="1170"/>
      <c r="B18" s="1144"/>
      <c r="C18" s="1145"/>
      <c r="D18" s="1174"/>
      <c r="E18" s="905" t="s">
        <v>162</v>
      </c>
      <c r="F18" s="1175"/>
      <c r="G18" s="1176">
        <v>3</v>
      </c>
      <c r="H18" s="1177"/>
      <c r="I18" s="1178">
        <v>1</v>
      </c>
      <c r="J18" s="1177"/>
      <c r="K18" s="1176">
        <v>2</v>
      </c>
      <c r="L18" s="1177"/>
      <c r="M18" s="1179"/>
      <c r="N18" s="1177"/>
      <c r="O18" s="1179"/>
      <c r="P18" s="1177"/>
      <c r="Q18" s="1179"/>
      <c r="R18" s="1177"/>
      <c r="S18" s="1179"/>
      <c r="T18" s="1177"/>
      <c r="U18" s="1180">
        <v>5</v>
      </c>
      <c r="V18" s="1177"/>
      <c r="W18" s="1181">
        <v>6</v>
      </c>
      <c r="X18" s="1177"/>
      <c r="Y18" s="1179"/>
      <c r="Z18" s="1177"/>
      <c r="AA18" s="1182">
        <v>4</v>
      </c>
      <c r="AB18" s="1177"/>
      <c r="AC18" s="1179"/>
      <c r="AD18" s="1177"/>
      <c r="AE18" s="1179"/>
      <c r="AF18" s="1177"/>
      <c r="AG18" s="1179"/>
      <c r="AH18" s="1177"/>
      <c r="AI18" s="1179"/>
      <c r="AJ18" s="1177"/>
      <c r="AK18" s="1179"/>
      <c r="AL18" s="1177"/>
      <c r="AM18" s="1183"/>
    </row>
    <row r="19" spans="1:40" s="1142" customFormat="1" ht="15.75" thickBot="1">
      <c r="A19" s="1184"/>
      <c r="B19" s="1185"/>
      <c r="C19" s="1186"/>
      <c r="D19" s="1187"/>
      <c r="E19" s="1188"/>
      <c r="F19" s="1189"/>
      <c r="G19" s="1190"/>
      <c r="H19" s="1189"/>
      <c r="I19" s="1190"/>
      <c r="J19" s="1189"/>
      <c r="K19" s="1190"/>
      <c r="L19" s="1189"/>
      <c r="M19" s="1190"/>
      <c r="N19" s="1189"/>
      <c r="O19" s="1190"/>
      <c r="P19" s="1189"/>
      <c r="Q19" s="1190"/>
      <c r="R19" s="1189"/>
      <c r="S19" s="1190"/>
      <c r="T19" s="1189"/>
      <c r="U19" s="1190"/>
      <c r="V19" s="1189"/>
      <c r="W19" s="1190"/>
      <c r="X19" s="1189"/>
      <c r="Y19" s="1190"/>
      <c r="Z19" s="1189"/>
      <c r="AA19" s="1190"/>
      <c r="AB19" s="1189"/>
      <c r="AC19" s="1190"/>
      <c r="AD19" s="1189"/>
      <c r="AE19" s="1190"/>
      <c r="AF19" s="1189"/>
      <c r="AG19" s="1190"/>
      <c r="AH19" s="1191"/>
      <c r="AI19" s="1190"/>
      <c r="AJ19" s="1189"/>
      <c r="AK19" s="1190"/>
      <c r="AL19" s="1191"/>
      <c r="AM19" s="1192"/>
    </row>
    <row r="20" spans="1:40" s="1142" customFormat="1">
      <c r="A20" s="1193">
        <v>43265</v>
      </c>
      <c r="B20" s="1194"/>
      <c r="C20" s="1195" t="s">
        <v>538</v>
      </c>
      <c r="D20" s="1195"/>
      <c r="E20" s="1196" t="s">
        <v>527</v>
      </c>
      <c r="F20" s="1197">
        <v>9</v>
      </c>
      <c r="G20" s="1136">
        <v>1.40625E-2</v>
      </c>
      <c r="H20" s="1138">
        <v>384</v>
      </c>
      <c r="I20" s="1136">
        <v>0.60000000000000009</v>
      </c>
      <c r="J20" s="1138">
        <v>69</v>
      </c>
      <c r="K20" s="1136">
        <v>0.10781250000000001</v>
      </c>
      <c r="L20" s="1138">
        <v>0</v>
      </c>
      <c r="M20" s="1136">
        <v>0</v>
      </c>
      <c r="N20" s="1138">
        <v>3</v>
      </c>
      <c r="O20" s="1136">
        <v>4.6875000000000007E-3</v>
      </c>
      <c r="P20" s="1138">
        <v>1</v>
      </c>
      <c r="Q20" s="1136">
        <v>1.5625000000000001E-3</v>
      </c>
      <c r="R20" s="1138">
        <v>0</v>
      </c>
      <c r="S20" s="1136">
        <v>0</v>
      </c>
      <c r="T20" s="1138">
        <v>2</v>
      </c>
      <c r="U20" s="1136">
        <v>3.1250000000000002E-3</v>
      </c>
      <c r="V20" s="1138">
        <v>0</v>
      </c>
      <c r="W20" s="1136">
        <v>0</v>
      </c>
      <c r="X20" s="1138">
        <v>0</v>
      </c>
      <c r="Y20" s="1136">
        <v>0</v>
      </c>
      <c r="Z20" s="1138">
        <v>46</v>
      </c>
      <c r="AA20" s="1136">
        <v>7.1875000000000008E-2</v>
      </c>
      <c r="AB20" s="1138">
        <v>0</v>
      </c>
      <c r="AC20" s="1136">
        <v>0</v>
      </c>
      <c r="AD20" s="1138">
        <v>1</v>
      </c>
      <c r="AE20" s="1136">
        <v>1.5625000000000001E-3</v>
      </c>
      <c r="AF20" s="1138">
        <v>0</v>
      </c>
      <c r="AG20" s="1136">
        <v>0</v>
      </c>
      <c r="AH20" s="1138">
        <v>0</v>
      </c>
      <c r="AI20" s="1136">
        <v>0</v>
      </c>
      <c r="AJ20" s="1138">
        <v>2</v>
      </c>
      <c r="AK20" s="1136">
        <v>3.1250000000000002E-3</v>
      </c>
      <c r="AL20" s="1139">
        <v>517</v>
      </c>
      <c r="AM20" s="1198">
        <v>0.80781250000000016</v>
      </c>
      <c r="AN20" s="1141"/>
    </row>
    <row r="21" spans="1:40" s="1142" customFormat="1">
      <c r="A21" s="1143">
        <v>43265</v>
      </c>
      <c r="B21" s="1144" t="s">
        <v>91</v>
      </c>
      <c r="C21" s="1142" t="s">
        <v>538</v>
      </c>
      <c r="D21" s="1199" t="s">
        <v>91</v>
      </c>
      <c r="E21" s="1145" t="s">
        <v>529</v>
      </c>
      <c r="F21" s="1146">
        <v>3</v>
      </c>
      <c r="G21" s="1147">
        <v>4.6875000000000007E-3</v>
      </c>
      <c r="H21" s="1148">
        <v>93</v>
      </c>
      <c r="I21" s="1147">
        <v>0.14531250000000001</v>
      </c>
      <c r="J21" s="1148">
        <v>26</v>
      </c>
      <c r="K21" s="1147">
        <v>4.0625000000000001E-2</v>
      </c>
      <c r="L21" s="1148">
        <v>0</v>
      </c>
      <c r="M21" s="1147">
        <v>0</v>
      </c>
      <c r="N21" s="1148">
        <v>1</v>
      </c>
      <c r="O21" s="1147">
        <v>1.5625000000000001E-3</v>
      </c>
      <c r="P21" s="1148">
        <v>0</v>
      </c>
      <c r="Q21" s="1147">
        <v>0</v>
      </c>
      <c r="R21" s="1148">
        <v>0</v>
      </c>
      <c r="S21" s="1147">
        <v>0</v>
      </c>
      <c r="T21" s="1148">
        <v>0</v>
      </c>
      <c r="U21" s="1147">
        <v>0</v>
      </c>
      <c r="V21" s="1148">
        <v>0</v>
      </c>
      <c r="W21" s="1147">
        <v>0</v>
      </c>
      <c r="X21" s="1148">
        <v>0</v>
      </c>
      <c r="Y21" s="1147">
        <v>0</v>
      </c>
      <c r="Z21" s="1148">
        <v>20</v>
      </c>
      <c r="AA21" s="1147">
        <v>3.125E-2</v>
      </c>
      <c r="AB21" s="1148">
        <v>3</v>
      </c>
      <c r="AC21" s="1147">
        <v>4.6875000000000007E-3</v>
      </c>
      <c r="AD21" s="1148">
        <v>0</v>
      </c>
      <c r="AE21" s="1147">
        <v>0</v>
      </c>
      <c r="AF21" s="1148">
        <v>0</v>
      </c>
      <c r="AG21" s="1147">
        <v>0</v>
      </c>
      <c r="AH21" s="1148">
        <v>0</v>
      </c>
      <c r="AI21" s="1147">
        <v>0</v>
      </c>
      <c r="AJ21" s="1148">
        <v>0</v>
      </c>
      <c r="AK21" s="1147">
        <v>0</v>
      </c>
      <c r="AL21" s="1149">
        <v>146</v>
      </c>
      <c r="AM21" s="1150">
        <v>0.22812500000000002</v>
      </c>
      <c r="AN21" s="1141"/>
    </row>
    <row r="22" spans="1:40" s="1142" customFormat="1">
      <c r="A22" s="1200">
        <v>43265</v>
      </c>
      <c r="B22" s="1144" t="s">
        <v>91</v>
      </c>
      <c r="C22" s="1201" t="s">
        <v>538</v>
      </c>
      <c r="D22" s="1201"/>
      <c r="E22" s="1202" t="s">
        <v>531</v>
      </c>
      <c r="F22" s="1203">
        <v>2</v>
      </c>
      <c r="G22" s="1147">
        <v>3.1250000000000002E-3</v>
      </c>
      <c r="H22" s="1204">
        <v>102</v>
      </c>
      <c r="I22" s="1147">
        <v>0.15937500000000002</v>
      </c>
      <c r="J22" s="1204">
        <v>17</v>
      </c>
      <c r="K22" s="1147">
        <v>2.6562500000000003E-2</v>
      </c>
      <c r="L22" s="1204">
        <v>0</v>
      </c>
      <c r="M22" s="1147">
        <v>0</v>
      </c>
      <c r="N22" s="1204">
        <v>6</v>
      </c>
      <c r="O22" s="1147">
        <v>9.3750000000000014E-3</v>
      </c>
      <c r="P22" s="1204">
        <v>0</v>
      </c>
      <c r="Q22" s="1147">
        <v>0</v>
      </c>
      <c r="R22" s="1204">
        <v>32</v>
      </c>
      <c r="S22" s="1147">
        <v>0.05</v>
      </c>
      <c r="T22" s="1204">
        <v>1</v>
      </c>
      <c r="U22" s="1147">
        <v>1.5625000000000001E-3</v>
      </c>
      <c r="V22" s="1204">
        <v>0</v>
      </c>
      <c r="W22" s="1147">
        <v>0</v>
      </c>
      <c r="X22" s="1204">
        <v>0</v>
      </c>
      <c r="Y22" s="1147">
        <v>0</v>
      </c>
      <c r="Z22" s="1204">
        <v>57</v>
      </c>
      <c r="AA22" s="1147">
        <v>8.9062500000000003E-2</v>
      </c>
      <c r="AB22" s="1204">
        <v>0</v>
      </c>
      <c r="AC22" s="1147">
        <v>0</v>
      </c>
      <c r="AD22" s="1204">
        <v>4</v>
      </c>
      <c r="AE22" s="1147">
        <v>6.2500000000000003E-3</v>
      </c>
      <c r="AF22" s="1204">
        <v>0</v>
      </c>
      <c r="AG22" s="1147">
        <v>0</v>
      </c>
      <c r="AH22" s="1148">
        <v>2</v>
      </c>
      <c r="AI22" s="1147">
        <v>3.1250000000000002E-3</v>
      </c>
      <c r="AJ22" s="1204">
        <v>4</v>
      </c>
      <c r="AK22" s="1147">
        <v>6.2500000000000003E-3</v>
      </c>
      <c r="AL22" s="1149">
        <v>227</v>
      </c>
      <c r="AM22" s="1150">
        <v>0.35468749999999999</v>
      </c>
      <c r="AN22" s="1141"/>
    </row>
    <row r="23" spans="1:40" s="1142" customFormat="1">
      <c r="A23" s="1143">
        <v>43265</v>
      </c>
      <c r="B23" s="1144"/>
      <c r="C23" s="1142" t="s">
        <v>538</v>
      </c>
      <c r="E23" s="1145" t="s">
        <v>532</v>
      </c>
      <c r="F23" s="1146">
        <v>0</v>
      </c>
      <c r="G23" s="1147">
        <v>0</v>
      </c>
      <c r="H23" s="1148">
        <v>8</v>
      </c>
      <c r="I23" s="1147">
        <v>1.2500000000000001E-2</v>
      </c>
      <c r="J23" s="1148">
        <v>24</v>
      </c>
      <c r="K23" s="1147">
        <v>3.7500000000000006E-2</v>
      </c>
      <c r="L23" s="1148">
        <v>0</v>
      </c>
      <c r="M23" s="1147">
        <v>0</v>
      </c>
      <c r="N23" s="1148">
        <v>2</v>
      </c>
      <c r="O23" s="1147">
        <v>3.1250000000000002E-3</v>
      </c>
      <c r="P23" s="1148">
        <v>2</v>
      </c>
      <c r="Q23" s="1147">
        <v>3.1250000000000002E-3</v>
      </c>
      <c r="R23" s="1148">
        <v>0</v>
      </c>
      <c r="S23" s="1147">
        <v>0</v>
      </c>
      <c r="T23" s="1148">
        <v>0</v>
      </c>
      <c r="U23" s="1147">
        <v>0</v>
      </c>
      <c r="V23" s="1148">
        <v>0</v>
      </c>
      <c r="W23" s="1147">
        <v>0</v>
      </c>
      <c r="X23" s="1148">
        <v>0</v>
      </c>
      <c r="Y23" s="1147">
        <v>0</v>
      </c>
      <c r="Z23" s="1148">
        <v>8</v>
      </c>
      <c r="AA23" s="1147">
        <v>1.2500000000000001E-2</v>
      </c>
      <c r="AB23" s="1148">
        <v>0</v>
      </c>
      <c r="AC23" s="1147">
        <v>0</v>
      </c>
      <c r="AD23" s="1148">
        <v>2</v>
      </c>
      <c r="AE23" s="1147">
        <v>3.1250000000000002E-3</v>
      </c>
      <c r="AF23" s="1148">
        <v>0</v>
      </c>
      <c r="AG23" s="1147">
        <v>0</v>
      </c>
      <c r="AH23" s="1148">
        <v>1</v>
      </c>
      <c r="AI23" s="1147">
        <v>1.5625000000000001E-3</v>
      </c>
      <c r="AJ23" s="1148">
        <v>2</v>
      </c>
      <c r="AK23" s="1147">
        <v>3.1250000000000002E-3</v>
      </c>
      <c r="AL23" s="1149">
        <v>49</v>
      </c>
      <c r="AM23" s="1150">
        <v>7.6562500000000006E-2</v>
      </c>
      <c r="AN23" s="1141"/>
    </row>
    <row r="24" spans="1:40" s="1142" customFormat="1">
      <c r="A24" s="1143">
        <v>43265</v>
      </c>
      <c r="B24" s="1144"/>
      <c r="C24" s="1142" t="s">
        <v>538</v>
      </c>
      <c r="D24" s="1144"/>
      <c r="E24" s="1145" t="s">
        <v>539</v>
      </c>
      <c r="F24" s="1146">
        <v>2</v>
      </c>
      <c r="G24" s="1151">
        <v>0.26666666666666666</v>
      </c>
      <c r="H24" s="1148">
        <v>4</v>
      </c>
      <c r="I24" s="1151">
        <v>0.53333333333333333</v>
      </c>
      <c r="J24" s="1148">
        <v>0</v>
      </c>
      <c r="K24" s="1151">
        <v>0</v>
      </c>
      <c r="L24" s="1148">
        <v>0</v>
      </c>
      <c r="M24" s="1151">
        <v>0</v>
      </c>
      <c r="N24" s="1148">
        <v>0</v>
      </c>
      <c r="O24" s="1151">
        <v>0</v>
      </c>
      <c r="P24" s="1148">
        <v>0</v>
      </c>
      <c r="Q24" s="1151">
        <v>0</v>
      </c>
      <c r="R24" s="1148">
        <v>0</v>
      </c>
      <c r="S24" s="1151">
        <v>0</v>
      </c>
      <c r="T24" s="1148">
        <v>0</v>
      </c>
      <c r="U24" s="1151">
        <v>0</v>
      </c>
      <c r="V24" s="1148">
        <v>0</v>
      </c>
      <c r="W24" s="1151">
        <v>0</v>
      </c>
      <c r="X24" s="1148">
        <v>0</v>
      </c>
      <c r="Y24" s="1151">
        <v>0</v>
      </c>
      <c r="Z24" s="1148">
        <v>0</v>
      </c>
      <c r="AA24" s="1151">
        <v>0</v>
      </c>
      <c r="AB24" s="1148">
        <v>0</v>
      </c>
      <c r="AC24" s="1151">
        <v>0</v>
      </c>
      <c r="AD24" s="1148">
        <v>0</v>
      </c>
      <c r="AE24" s="1151">
        <v>0</v>
      </c>
      <c r="AF24" s="1148">
        <v>0</v>
      </c>
      <c r="AG24" s="1151">
        <v>0</v>
      </c>
      <c r="AH24" s="1148">
        <v>0</v>
      </c>
      <c r="AI24" s="1151">
        <v>0</v>
      </c>
      <c r="AJ24" s="1148">
        <v>1</v>
      </c>
      <c r="AK24" s="1151">
        <v>0.13333333333333333</v>
      </c>
      <c r="AL24" s="1149">
        <v>7</v>
      </c>
      <c r="AM24" s="1150">
        <v>0.93333333333333335</v>
      </c>
      <c r="AN24" s="1141"/>
    </row>
    <row r="25" spans="1:40" s="1142" customFormat="1">
      <c r="A25" s="1143">
        <v>43265</v>
      </c>
      <c r="B25" s="1144"/>
      <c r="C25" s="1142" t="s">
        <v>538</v>
      </c>
      <c r="D25" s="1144"/>
      <c r="E25" s="1145" t="s">
        <v>540</v>
      </c>
      <c r="F25" s="1146">
        <v>0</v>
      </c>
      <c r="G25" s="1151">
        <v>0</v>
      </c>
      <c r="H25" s="1148">
        <v>6</v>
      </c>
      <c r="I25" s="1151">
        <v>0.8</v>
      </c>
      <c r="J25" s="1148">
        <v>2</v>
      </c>
      <c r="K25" s="1151">
        <v>0.26666666666666666</v>
      </c>
      <c r="L25" s="1148">
        <v>1</v>
      </c>
      <c r="M25" s="1151">
        <v>0.13333333333333333</v>
      </c>
      <c r="N25" s="1148">
        <v>0</v>
      </c>
      <c r="O25" s="1151">
        <v>0</v>
      </c>
      <c r="P25" s="1148">
        <v>0</v>
      </c>
      <c r="Q25" s="1151">
        <v>0</v>
      </c>
      <c r="R25" s="1148">
        <v>0</v>
      </c>
      <c r="S25" s="1151">
        <v>0</v>
      </c>
      <c r="T25" s="1148">
        <v>0</v>
      </c>
      <c r="U25" s="1151">
        <v>0</v>
      </c>
      <c r="V25" s="1148">
        <v>0</v>
      </c>
      <c r="W25" s="1151">
        <v>0</v>
      </c>
      <c r="X25" s="1148">
        <v>0</v>
      </c>
      <c r="Y25" s="1151">
        <v>0</v>
      </c>
      <c r="Z25" s="1148">
        <v>2</v>
      </c>
      <c r="AA25" s="1151">
        <v>0.26666666666666666</v>
      </c>
      <c r="AB25" s="1148">
        <v>0</v>
      </c>
      <c r="AC25" s="1151">
        <v>0</v>
      </c>
      <c r="AD25" s="1148">
        <v>0</v>
      </c>
      <c r="AE25" s="1151">
        <v>0</v>
      </c>
      <c r="AF25" s="1148">
        <v>0</v>
      </c>
      <c r="AG25" s="1151">
        <v>0</v>
      </c>
      <c r="AH25" s="1148">
        <v>0</v>
      </c>
      <c r="AI25" s="1151">
        <v>0</v>
      </c>
      <c r="AJ25" s="1148">
        <v>0</v>
      </c>
      <c r="AK25" s="1151">
        <v>0</v>
      </c>
      <c r="AL25" s="1149">
        <v>11</v>
      </c>
      <c r="AM25" s="1150">
        <v>1.4666666666666666</v>
      </c>
      <c r="AN25" s="1141"/>
    </row>
    <row r="26" spans="1:40" s="1142" customFormat="1">
      <c r="A26" s="1143">
        <v>43265</v>
      </c>
      <c r="B26" s="1144"/>
      <c r="C26" s="1142" t="s">
        <v>538</v>
      </c>
      <c r="D26" s="1144"/>
      <c r="E26" s="1145" t="s">
        <v>535</v>
      </c>
      <c r="F26" s="1146">
        <v>48</v>
      </c>
      <c r="G26" s="1151">
        <v>6.4</v>
      </c>
      <c r="H26" s="1148">
        <v>168</v>
      </c>
      <c r="I26" s="1151">
        <v>22.4</v>
      </c>
      <c r="J26" s="1148">
        <v>17</v>
      </c>
      <c r="K26" s="1151">
        <v>2.2666666666666666</v>
      </c>
      <c r="L26" s="1148">
        <v>0</v>
      </c>
      <c r="M26" s="1151">
        <v>0</v>
      </c>
      <c r="N26" s="1148">
        <v>2</v>
      </c>
      <c r="O26" s="1151">
        <v>0.26666666666666666</v>
      </c>
      <c r="P26" s="1148">
        <v>0</v>
      </c>
      <c r="Q26" s="1151">
        <v>0</v>
      </c>
      <c r="R26" s="1148">
        <v>0</v>
      </c>
      <c r="S26" s="1151">
        <v>0</v>
      </c>
      <c r="T26" s="1148">
        <v>3</v>
      </c>
      <c r="U26" s="1151">
        <v>0.4</v>
      </c>
      <c r="V26" s="1148">
        <v>0</v>
      </c>
      <c r="W26" s="1151">
        <v>0</v>
      </c>
      <c r="X26" s="1148">
        <v>0</v>
      </c>
      <c r="Y26" s="1151">
        <v>0</v>
      </c>
      <c r="Z26" s="1148">
        <v>3</v>
      </c>
      <c r="AA26" s="1151">
        <v>0.4</v>
      </c>
      <c r="AB26" s="1148">
        <v>0</v>
      </c>
      <c r="AC26" s="1151">
        <v>0</v>
      </c>
      <c r="AD26" s="1148">
        <v>0</v>
      </c>
      <c r="AE26" s="1151">
        <v>0</v>
      </c>
      <c r="AF26" s="1148">
        <v>0</v>
      </c>
      <c r="AG26" s="1151">
        <v>0</v>
      </c>
      <c r="AH26" s="1148">
        <v>0</v>
      </c>
      <c r="AI26" s="1151">
        <v>0</v>
      </c>
      <c r="AJ26" s="1148">
        <v>0</v>
      </c>
      <c r="AK26" s="1151">
        <v>0</v>
      </c>
      <c r="AL26" s="1149">
        <v>241</v>
      </c>
      <c r="AM26" s="1150">
        <v>32.133333333333326</v>
      </c>
      <c r="AN26" s="1141"/>
    </row>
    <row r="27" spans="1:40" s="1142" customFormat="1" ht="15.75" thickBot="1">
      <c r="A27" s="1152">
        <v>43265</v>
      </c>
      <c r="B27" s="1153"/>
      <c r="C27" s="1154" t="s">
        <v>538</v>
      </c>
      <c r="D27" s="1154"/>
      <c r="E27" s="1155" t="s">
        <v>536</v>
      </c>
      <c r="F27" s="1156">
        <v>126</v>
      </c>
      <c r="G27" s="1157">
        <v>16.8</v>
      </c>
      <c r="H27" s="1158">
        <v>279</v>
      </c>
      <c r="I27" s="1157">
        <v>37.200000000000003</v>
      </c>
      <c r="J27" s="1158">
        <v>31</v>
      </c>
      <c r="K27" s="1157">
        <v>4.1333333333333329</v>
      </c>
      <c r="L27" s="1158">
        <v>1</v>
      </c>
      <c r="M27" s="1157">
        <v>0.13333333333333333</v>
      </c>
      <c r="N27" s="1158">
        <v>5</v>
      </c>
      <c r="O27" s="1157">
        <v>0.66666666666666663</v>
      </c>
      <c r="P27" s="1158">
        <v>0</v>
      </c>
      <c r="Q27" s="1157">
        <v>0</v>
      </c>
      <c r="R27" s="1158">
        <v>0</v>
      </c>
      <c r="S27" s="1157">
        <v>0</v>
      </c>
      <c r="T27" s="1158">
        <v>3</v>
      </c>
      <c r="U27" s="1157">
        <v>0.4</v>
      </c>
      <c r="V27" s="1158">
        <v>0</v>
      </c>
      <c r="W27" s="1157">
        <v>0</v>
      </c>
      <c r="X27" s="1158">
        <v>0</v>
      </c>
      <c r="Y27" s="1157">
        <v>0</v>
      </c>
      <c r="Z27" s="1158">
        <v>2</v>
      </c>
      <c r="AA27" s="1157">
        <v>0.26666666666666666</v>
      </c>
      <c r="AB27" s="1158">
        <v>0</v>
      </c>
      <c r="AC27" s="1157">
        <v>0</v>
      </c>
      <c r="AD27" s="1158">
        <v>0</v>
      </c>
      <c r="AE27" s="1157">
        <v>0</v>
      </c>
      <c r="AF27" s="1158">
        <v>1</v>
      </c>
      <c r="AG27" s="1157">
        <v>0.13333333333333333</v>
      </c>
      <c r="AH27" s="1158">
        <v>0</v>
      </c>
      <c r="AI27" s="1157">
        <v>0</v>
      </c>
      <c r="AJ27" s="1158">
        <v>0</v>
      </c>
      <c r="AK27" s="1157">
        <v>0</v>
      </c>
      <c r="AL27" s="1159">
        <v>448</v>
      </c>
      <c r="AM27" s="1160">
        <v>59.733333333333327</v>
      </c>
      <c r="AN27" s="1141"/>
    </row>
    <row r="28" spans="1:40" s="1142" customFormat="1" ht="15.75">
      <c r="A28" s="1205"/>
      <c r="B28" s="1205"/>
      <c r="C28" s="1163"/>
      <c r="D28" s="1206"/>
      <c r="E28" s="1165" t="s">
        <v>58</v>
      </c>
      <c r="F28" s="1207">
        <v>190</v>
      </c>
      <c r="G28" s="1208">
        <v>23.488541666666666</v>
      </c>
      <c r="H28" s="1207">
        <v>1044</v>
      </c>
      <c r="I28" s="1208">
        <v>61.850520833333334</v>
      </c>
      <c r="J28" s="1207">
        <v>186</v>
      </c>
      <c r="K28" s="1208">
        <v>6.8791666666666664</v>
      </c>
      <c r="L28" s="1207">
        <v>2</v>
      </c>
      <c r="M28" s="1208">
        <v>0.26666666666666666</v>
      </c>
      <c r="N28" s="1207">
        <v>19</v>
      </c>
      <c r="O28" s="1208">
        <v>0.95208333333333328</v>
      </c>
      <c r="P28" s="1207">
        <v>3</v>
      </c>
      <c r="Q28" s="1208">
        <v>4.6875000000000007E-3</v>
      </c>
      <c r="R28" s="1207">
        <v>32</v>
      </c>
      <c r="S28" s="1208">
        <v>0.05</v>
      </c>
      <c r="T28" s="1207">
        <v>9</v>
      </c>
      <c r="U28" s="1208">
        <v>0.8046875</v>
      </c>
      <c r="V28" s="1207">
        <v>0</v>
      </c>
      <c r="W28" s="1208">
        <v>0</v>
      </c>
      <c r="X28" s="1207">
        <v>0</v>
      </c>
      <c r="Y28" s="1208">
        <v>0</v>
      </c>
      <c r="Z28" s="1207">
        <v>138</v>
      </c>
      <c r="AA28" s="1208">
        <v>1.1380208333333333</v>
      </c>
      <c r="AB28" s="1207">
        <v>3</v>
      </c>
      <c r="AC28" s="1208">
        <v>4.6875000000000007E-3</v>
      </c>
      <c r="AD28" s="1207">
        <v>7</v>
      </c>
      <c r="AE28" s="1208">
        <v>1.0937499999999999E-2</v>
      </c>
      <c r="AF28" s="1207">
        <v>1</v>
      </c>
      <c r="AG28" s="1208">
        <v>0.13333333333333333</v>
      </c>
      <c r="AH28" s="1207">
        <v>3</v>
      </c>
      <c r="AI28" s="1208">
        <v>4.6875000000000007E-3</v>
      </c>
      <c r="AJ28" s="1207">
        <v>9</v>
      </c>
      <c r="AK28" s="1208">
        <v>0.14583333333333334</v>
      </c>
      <c r="AL28" s="1205"/>
      <c r="AM28" s="1169"/>
    </row>
    <row r="29" spans="1:40" s="1209" customFormat="1" ht="15.75">
      <c r="C29" s="1210"/>
      <c r="D29" s="1211"/>
      <c r="E29" s="1172" t="s">
        <v>537</v>
      </c>
      <c r="F29" s="1166"/>
      <c r="G29" s="1167">
        <v>2.9360677083333333</v>
      </c>
      <c r="H29" s="1166"/>
      <c r="I29" s="1167">
        <v>7.7313151041666668</v>
      </c>
      <c r="J29" s="1166"/>
      <c r="K29" s="1167">
        <v>0.8598958333333333</v>
      </c>
      <c r="L29" s="1166"/>
      <c r="M29" s="1167">
        <v>3.3333333333333333E-2</v>
      </c>
      <c r="N29" s="1166"/>
      <c r="O29" s="1167">
        <v>0.11901041666666666</v>
      </c>
      <c r="P29" s="1166"/>
      <c r="Q29" s="1167">
        <v>5.8593750000000009E-4</v>
      </c>
      <c r="R29" s="1166"/>
      <c r="S29" s="1167">
        <v>6.2500000000000003E-3</v>
      </c>
      <c r="T29" s="1166"/>
      <c r="U29" s="1167">
        <v>0.1005859375</v>
      </c>
      <c r="V29" s="1166"/>
      <c r="W29" s="1167">
        <v>0</v>
      </c>
      <c r="X29" s="1166"/>
      <c r="Y29" s="1167">
        <v>0</v>
      </c>
      <c r="Z29" s="1166"/>
      <c r="AA29" s="1167">
        <v>0.14225260416666666</v>
      </c>
      <c r="AB29" s="1166"/>
      <c r="AC29" s="1167">
        <v>5.8593750000000009E-4</v>
      </c>
      <c r="AD29" s="1166"/>
      <c r="AE29" s="1167">
        <v>1.3671874999999999E-3</v>
      </c>
      <c r="AF29" s="1166"/>
      <c r="AG29" s="1167">
        <v>1.6666666666666666E-2</v>
      </c>
      <c r="AH29" s="1166"/>
      <c r="AI29" s="1167">
        <v>5.8593750000000009E-4</v>
      </c>
      <c r="AJ29" s="1166"/>
      <c r="AK29" s="1167">
        <v>1.8229166666666668E-2</v>
      </c>
      <c r="AM29" s="1212"/>
    </row>
    <row r="30" spans="1:40" s="1213" customFormat="1" ht="16.5" thickBot="1">
      <c r="C30" s="1214"/>
      <c r="D30" s="257"/>
      <c r="E30" s="552" t="s">
        <v>162</v>
      </c>
      <c r="F30" s="1215"/>
      <c r="G30" s="1216">
        <v>2</v>
      </c>
      <c r="H30" s="1217"/>
      <c r="I30" s="1218">
        <v>1</v>
      </c>
      <c r="J30" s="1217"/>
      <c r="K30" s="1219">
        <v>3</v>
      </c>
      <c r="L30" s="1217"/>
      <c r="M30" s="1217"/>
      <c r="N30" s="1217"/>
      <c r="O30" s="1220">
        <v>5</v>
      </c>
      <c r="P30" s="1217"/>
      <c r="Q30" s="1217"/>
      <c r="R30" s="1217"/>
      <c r="S30" s="1217"/>
      <c r="T30" s="1217"/>
      <c r="U30" s="1221">
        <v>6</v>
      </c>
      <c r="V30" s="1217"/>
      <c r="W30" s="1217"/>
      <c r="X30" s="1217"/>
      <c r="Y30" s="1217"/>
      <c r="Z30" s="1217"/>
      <c r="AA30" s="1222">
        <v>4</v>
      </c>
      <c r="AB30" s="1217"/>
      <c r="AC30" s="1217"/>
      <c r="AD30" s="1217"/>
      <c r="AE30" s="1217"/>
      <c r="AF30" s="1217"/>
      <c r="AG30" s="1217"/>
      <c r="AH30" s="1217"/>
      <c r="AI30" s="1217"/>
      <c r="AJ30" s="1217"/>
      <c r="AK30" s="1217"/>
      <c r="AL30" s="1217"/>
      <c r="AM30" s="1223"/>
    </row>
    <row r="31" spans="1:40">
      <c r="AM31" s="614"/>
    </row>
    <row r="32" spans="1:40" ht="15.75" thickBot="1">
      <c r="AM32" s="614"/>
    </row>
    <row r="33" spans="7:39" ht="18">
      <c r="G33" s="251"/>
      <c r="H33" s="1224" t="s">
        <v>541</v>
      </c>
      <c r="I33" s="252"/>
      <c r="J33" s="252"/>
      <c r="K33" s="252"/>
      <c r="L33" s="252"/>
      <c r="M33" s="252"/>
      <c r="N33" s="252"/>
      <c r="O33" s="253"/>
      <c r="AM33" s="614"/>
    </row>
    <row r="34" spans="7:39" ht="15.75">
      <c r="G34" s="254"/>
      <c r="H34" s="255"/>
      <c r="I34" s="1225" t="s">
        <v>542</v>
      </c>
      <c r="J34" s="255"/>
      <c r="K34" s="255"/>
      <c r="L34" s="255"/>
      <c r="M34" s="255"/>
      <c r="N34" s="255"/>
      <c r="O34" s="256"/>
      <c r="AM34" s="614"/>
    </row>
    <row r="35" spans="7:39" ht="15.75">
      <c r="G35" s="1226" t="s">
        <v>96</v>
      </c>
      <c r="H35" s="1227">
        <v>7.0353515624999998</v>
      </c>
      <c r="I35" s="1227">
        <v>1.6560546875</v>
      </c>
      <c r="J35" s="1227">
        <v>0.2529296875</v>
      </c>
      <c r="K35" s="1227">
        <v>0.10175781249999999</v>
      </c>
      <c r="L35" s="1227">
        <v>5.17578125E-2</v>
      </c>
      <c r="M35" s="1227">
        <v>0.10019531250000001</v>
      </c>
      <c r="N35" s="1227">
        <v>0.10019531250000001</v>
      </c>
      <c r="O35" s="1228">
        <v>8.1901041666666674E-2</v>
      </c>
      <c r="AM35" s="614"/>
    </row>
    <row r="36" spans="7:39" ht="15.75">
      <c r="G36" s="1226" t="s">
        <v>94</v>
      </c>
      <c r="H36" s="1227">
        <v>7.7313151041666668</v>
      </c>
      <c r="I36" s="1227">
        <v>0.8598958333333333</v>
      </c>
      <c r="J36" s="1227">
        <v>2.9360677083333333</v>
      </c>
      <c r="K36" s="1227">
        <v>0.14225260416666666</v>
      </c>
      <c r="L36" s="1227">
        <v>0.11901041666666666</v>
      </c>
      <c r="M36" s="1227">
        <v>0.1005859375</v>
      </c>
      <c r="N36" s="1227">
        <v>0</v>
      </c>
      <c r="O36" s="1228">
        <v>7.7604166666666669E-2</v>
      </c>
      <c r="AM36" s="614"/>
    </row>
    <row r="37" spans="7:39" ht="75.75" customHeight="1" thickBot="1">
      <c r="G37" s="257"/>
      <c r="H37" s="1229" t="s">
        <v>543</v>
      </c>
      <c r="I37" s="1229" t="s">
        <v>544</v>
      </c>
      <c r="J37" s="1229" t="s">
        <v>21</v>
      </c>
      <c r="K37" s="1229" t="s">
        <v>512</v>
      </c>
      <c r="L37" s="1229" t="s">
        <v>545</v>
      </c>
      <c r="M37" s="1229" t="s">
        <v>546</v>
      </c>
      <c r="N37" s="1229" t="s">
        <v>547</v>
      </c>
      <c r="O37" s="1230" t="s">
        <v>263</v>
      </c>
      <c r="P37" s="1231"/>
      <c r="Q37" s="1231"/>
      <c r="AM37" s="614"/>
    </row>
    <row r="38" spans="7:39">
      <c r="AM38" s="614"/>
    </row>
    <row r="39" spans="7:39">
      <c r="AM39" s="614"/>
    </row>
    <row r="40" spans="7:39">
      <c r="AM40" s="614"/>
    </row>
    <row r="41" spans="7:39">
      <c r="AM41" s="614"/>
    </row>
    <row r="42" spans="7:39">
      <c r="AM42" s="614"/>
    </row>
    <row r="43" spans="7:39">
      <c r="AM43" s="614"/>
    </row>
    <row r="44" spans="7:39">
      <c r="AM44" s="614"/>
    </row>
    <row r="45" spans="7:39">
      <c r="AM45" s="614"/>
    </row>
    <row r="46" spans="7:39">
      <c r="AM46" s="614"/>
    </row>
    <row r="47" spans="7:39">
      <c r="AM47" s="614"/>
    </row>
    <row r="48" spans="7:39">
      <c r="AM48" s="614"/>
    </row>
    <row r="49" spans="1:41">
      <c r="AM49" s="614"/>
    </row>
    <row r="50" spans="1:41" ht="18">
      <c r="G50" s="139" t="s">
        <v>125</v>
      </c>
      <c r="AM50" s="614"/>
    </row>
    <row r="51" spans="1:41" ht="18">
      <c r="G51" s="139"/>
      <c r="AM51" s="614"/>
    </row>
    <row r="52" spans="1:41" ht="18.75" thickBot="1">
      <c r="G52" s="139"/>
      <c r="AM52" s="614"/>
    </row>
    <row r="53" spans="1:41" ht="130.5" thickBot="1">
      <c r="A53" s="1232" t="s">
        <v>18</v>
      </c>
      <c r="B53" s="1232" t="s">
        <v>59</v>
      </c>
      <c r="C53" s="1232" t="s">
        <v>19</v>
      </c>
      <c r="D53" s="1232" t="s">
        <v>310</v>
      </c>
      <c r="E53" s="1232" t="s">
        <v>20</v>
      </c>
      <c r="F53" s="1233" t="s">
        <v>22</v>
      </c>
      <c r="G53" s="1234" t="s">
        <v>182</v>
      </c>
      <c r="H53" s="1234" t="s">
        <v>499</v>
      </c>
      <c r="I53" s="1234" t="s">
        <v>183</v>
      </c>
      <c r="J53" s="1234" t="s">
        <v>21</v>
      </c>
      <c r="K53" s="1234" t="s">
        <v>181</v>
      </c>
      <c r="L53" s="1234" t="s">
        <v>512</v>
      </c>
      <c r="M53" s="1234" t="s">
        <v>513</v>
      </c>
      <c r="N53" s="1234" t="s">
        <v>502</v>
      </c>
      <c r="O53" s="1234" t="s">
        <v>503</v>
      </c>
      <c r="P53" s="1234" t="s">
        <v>506</v>
      </c>
      <c r="Q53" s="1234" t="s">
        <v>507</v>
      </c>
      <c r="R53" s="1234" t="s">
        <v>508</v>
      </c>
      <c r="S53" s="1234" t="s">
        <v>509</v>
      </c>
      <c r="T53" s="1234" t="s">
        <v>263</v>
      </c>
      <c r="U53" s="1235" t="s">
        <v>548</v>
      </c>
      <c r="V53" s="1236" t="s">
        <v>504</v>
      </c>
      <c r="W53" s="1237" t="s">
        <v>505</v>
      </c>
      <c r="X53" s="1237" t="s">
        <v>25</v>
      </c>
      <c r="Y53" s="1237" t="s">
        <v>185</v>
      </c>
      <c r="Z53" s="1237" t="s">
        <v>500</v>
      </c>
      <c r="AA53" s="1237" t="s">
        <v>501</v>
      </c>
      <c r="AB53" s="1237" t="s">
        <v>510</v>
      </c>
      <c r="AC53" s="1237" t="s">
        <v>511</v>
      </c>
      <c r="AD53" s="1237" t="s">
        <v>549</v>
      </c>
      <c r="AE53" s="1237" t="s">
        <v>515</v>
      </c>
      <c r="AF53" s="1237" t="s">
        <v>550</v>
      </c>
      <c r="AG53" s="1237" t="s">
        <v>517</v>
      </c>
      <c r="AH53" s="1237" t="s">
        <v>551</v>
      </c>
      <c r="AI53" s="1237" t="s">
        <v>519</v>
      </c>
      <c r="AJ53" s="1237" t="s">
        <v>520</v>
      </c>
      <c r="AK53" s="1237" t="s">
        <v>521</v>
      </c>
      <c r="AL53" s="1237" t="s">
        <v>522</v>
      </c>
      <c r="AM53" s="1238" t="s">
        <v>523</v>
      </c>
      <c r="AN53" s="1236" t="s">
        <v>58</v>
      </c>
      <c r="AO53" s="1239" t="s">
        <v>524</v>
      </c>
    </row>
    <row r="54" spans="1:41">
      <c r="A54" s="1131">
        <v>43265</v>
      </c>
      <c r="B54" s="1132" t="s">
        <v>91</v>
      </c>
      <c r="C54" s="1133" t="s">
        <v>526</v>
      </c>
      <c r="D54" s="1132" t="s">
        <v>91</v>
      </c>
      <c r="E54" s="1134" t="s">
        <v>527</v>
      </c>
      <c r="F54" s="1135">
        <v>299</v>
      </c>
      <c r="G54" s="1136">
        <v>0.46718750000000003</v>
      </c>
      <c r="H54" s="1137">
        <v>8</v>
      </c>
      <c r="I54" s="1136">
        <v>1.2500000000000001E-2</v>
      </c>
      <c r="J54" s="1137">
        <v>3</v>
      </c>
      <c r="K54" s="1136">
        <v>4.6875000000000007E-3</v>
      </c>
      <c r="L54" s="1137">
        <v>3</v>
      </c>
      <c r="M54" s="1136">
        <v>4.6875000000000007E-3</v>
      </c>
      <c r="N54" s="1137">
        <v>4</v>
      </c>
      <c r="O54" s="1136">
        <v>6.2500000000000003E-3</v>
      </c>
      <c r="P54" s="1137">
        <v>0</v>
      </c>
      <c r="Q54" s="1136">
        <v>0</v>
      </c>
      <c r="R54" s="1137">
        <v>0</v>
      </c>
      <c r="S54" s="1136">
        <v>0</v>
      </c>
      <c r="T54" s="1137">
        <v>0</v>
      </c>
      <c r="U54" s="1198">
        <v>0</v>
      </c>
      <c r="V54" s="1135">
        <v>0</v>
      </c>
      <c r="W54" s="1136">
        <v>0</v>
      </c>
      <c r="X54" s="1137">
        <v>0</v>
      </c>
      <c r="Y54" s="1136">
        <v>0</v>
      </c>
      <c r="Z54" s="1137">
        <v>0</v>
      </c>
      <c r="AA54" s="1136">
        <v>0</v>
      </c>
      <c r="AB54" s="1137">
        <v>0</v>
      </c>
      <c r="AC54" s="1136">
        <v>0</v>
      </c>
      <c r="AD54" s="1137">
        <v>0</v>
      </c>
      <c r="AE54" s="1136">
        <v>0</v>
      </c>
      <c r="AF54" s="1137">
        <v>0</v>
      </c>
      <c r="AG54" s="1136">
        <v>0</v>
      </c>
      <c r="AH54" s="1137">
        <v>0</v>
      </c>
      <c r="AI54" s="1136">
        <v>0</v>
      </c>
      <c r="AJ54" s="1138">
        <v>0</v>
      </c>
      <c r="AK54" s="1136">
        <v>0</v>
      </c>
      <c r="AL54" s="1137">
        <v>0</v>
      </c>
      <c r="AM54" s="1136">
        <v>0</v>
      </c>
      <c r="AN54" s="1135">
        <v>317</v>
      </c>
      <c r="AO54" s="1140">
        <v>0.49531250000000004</v>
      </c>
    </row>
    <row r="55" spans="1:41">
      <c r="A55" s="1143">
        <v>43265</v>
      </c>
      <c r="B55" s="1144" t="s">
        <v>91</v>
      </c>
      <c r="C55" s="1142" t="s">
        <v>528</v>
      </c>
      <c r="D55" s="1144" t="s">
        <v>91</v>
      </c>
      <c r="E55" s="1145" t="s">
        <v>529</v>
      </c>
      <c r="F55" s="1146">
        <v>209</v>
      </c>
      <c r="G55" s="1147">
        <v>0.32656250000000003</v>
      </c>
      <c r="H55" s="1148">
        <v>3</v>
      </c>
      <c r="I55" s="1147">
        <v>4.6875000000000007E-3</v>
      </c>
      <c r="J55" s="1148">
        <v>9</v>
      </c>
      <c r="K55" s="1147">
        <v>1.40625E-2</v>
      </c>
      <c r="L55" s="1148">
        <v>0</v>
      </c>
      <c r="M55" s="1147">
        <v>0</v>
      </c>
      <c r="N55" s="1148">
        <v>3</v>
      </c>
      <c r="O55" s="1147">
        <v>4.6875000000000007E-3</v>
      </c>
      <c r="P55" s="1148">
        <v>0</v>
      </c>
      <c r="Q55" s="1147">
        <v>0</v>
      </c>
      <c r="R55" s="1148">
        <v>0</v>
      </c>
      <c r="S55" s="1147">
        <v>0</v>
      </c>
      <c r="T55" s="1148">
        <v>37</v>
      </c>
      <c r="U55" s="1150">
        <v>5.7812500000000003E-2</v>
      </c>
      <c r="V55" s="1146">
        <v>0</v>
      </c>
      <c r="W55" s="1147">
        <v>0</v>
      </c>
      <c r="X55" s="1148">
        <v>37</v>
      </c>
      <c r="Y55" s="1147">
        <v>5.7812500000000003E-2</v>
      </c>
      <c r="Z55" s="1148">
        <v>0</v>
      </c>
      <c r="AA55" s="1147">
        <v>0</v>
      </c>
      <c r="AB55" s="1148">
        <v>0</v>
      </c>
      <c r="AC55" s="1147">
        <v>0</v>
      </c>
      <c r="AD55" s="1148">
        <v>0</v>
      </c>
      <c r="AE55" s="1147">
        <v>0</v>
      </c>
      <c r="AF55" s="1148">
        <v>0</v>
      </c>
      <c r="AG55" s="1147">
        <v>0</v>
      </c>
      <c r="AH55" s="1148">
        <v>0</v>
      </c>
      <c r="AI55" s="1147">
        <v>0</v>
      </c>
      <c r="AJ55" s="1148">
        <v>0</v>
      </c>
      <c r="AK55" s="1147">
        <v>0</v>
      </c>
      <c r="AL55" s="1148">
        <v>0</v>
      </c>
      <c r="AM55" s="1147">
        <v>0</v>
      </c>
      <c r="AN55" s="1240">
        <v>261</v>
      </c>
      <c r="AO55" s="1150">
        <v>0.40781250000000002</v>
      </c>
    </row>
    <row r="56" spans="1:41">
      <c r="A56" s="1143"/>
      <c r="B56" s="1144"/>
      <c r="C56" s="1142"/>
      <c r="D56" s="1144"/>
      <c r="E56" s="1145"/>
      <c r="F56" s="1146"/>
      <c r="G56" s="1147">
        <v>0.39687500000000003</v>
      </c>
      <c r="H56" s="1148"/>
      <c r="I56" s="1147">
        <v>8.5937500000000007E-3</v>
      </c>
      <c r="J56" s="1148"/>
      <c r="K56" s="1147">
        <v>9.3750000000000014E-3</v>
      </c>
      <c r="L56" s="1148"/>
      <c r="M56" s="1147">
        <v>2.3437500000000003E-3</v>
      </c>
      <c r="N56" s="1148"/>
      <c r="O56" s="1147">
        <v>5.4687500000000005E-3</v>
      </c>
      <c r="P56" s="1148"/>
      <c r="Q56" s="1147">
        <v>0</v>
      </c>
      <c r="R56" s="1148"/>
      <c r="S56" s="1147">
        <v>0</v>
      </c>
      <c r="T56" s="1148"/>
      <c r="U56" s="1241">
        <v>2.8906250000000001E-2</v>
      </c>
      <c r="V56" s="1146"/>
      <c r="W56" s="1147">
        <v>0</v>
      </c>
      <c r="X56" s="1148"/>
      <c r="Y56" s="1147">
        <v>2.8906250000000001E-2</v>
      </c>
      <c r="Z56" s="1148"/>
      <c r="AA56" s="1147">
        <v>0</v>
      </c>
      <c r="AB56" s="1148"/>
      <c r="AC56" s="1147">
        <v>0</v>
      </c>
      <c r="AD56" s="1148"/>
      <c r="AE56" s="1147">
        <v>0</v>
      </c>
      <c r="AF56" s="1148"/>
      <c r="AG56" s="1147">
        <v>0</v>
      </c>
      <c r="AH56" s="1148"/>
      <c r="AI56" s="1147">
        <v>0</v>
      </c>
      <c r="AJ56" s="1148"/>
      <c r="AK56" s="1147">
        <v>0</v>
      </c>
      <c r="AL56" s="1148"/>
      <c r="AM56" s="1147">
        <v>0</v>
      </c>
      <c r="AN56" s="1240"/>
      <c r="AO56" s="1150"/>
    </row>
    <row r="57" spans="1:41">
      <c r="A57" s="1143"/>
      <c r="B57" s="1144"/>
      <c r="C57" s="1142"/>
      <c r="D57" s="1144"/>
      <c r="E57" s="1145"/>
      <c r="F57" s="1146"/>
      <c r="G57" s="1242"/>
      <c r="H57" s="1148"/>
      <c r="I57" s="1242"/>
      <c r="J57" s="1148"/>
      <c r="K57" s="1242"/>
      <c r="L57" s="1148"/>
      <c r="M57" s="1242"/>
      <c r="N57" s="1148"/>
      <c r="O57" s="1242"/>
      <c r="P57" s="1148"/>
      <c r="Q57" s="1242"/>
      <c r="R57" s="1148"/>
      <c r="S57" s="1242"/>
      <c r="T57" s="1148"/>
      <c r="U57" s="1243"/>
      <c r="V57" s="1146"/>
      <c r="W57" s="1242"/>
      <c r="X57" s="1148"/>
      <c r="Y57" s="1242"/>
      <c r="Z57" s="1148"/>
      <c r="AA57" s="1242"/>
      <c r="AB57" s="1148"/>
      <c r="AC57" s="1242"/>
      <c r="AD57" s="1148"/>
      <c r="AE57" s="1242"/>
      <c r="AF57" s="1148"/>
      <c r="AG57" s="1242"/>
      <c r="AH57" s="1148"/>
      <c r="AI57" s="1242"/>
      <c r="AJ57" s="1148"/>
      <c r="AK57" s="1242"/>
      <c r="AL57" s="1148"/>
      <c r="AM57" s="1242"/>
      <c r="AN57" s="1240"/>
      <c r="AO57" s="1150"/>
    </row>
    <row r="58" spans="1:41">
      <c r="A58" s="1143">
        <v>43265</v>
      </c>
      <c r="B58" s="1144"/>
      <c r="C58" s="1142" t="s">
        <v>530</v>
      </c>
      <c r="D58" s="1142"/>
      <c r="E58" s="1145" t="s">
        <v>531</v>
      </c>
      <c r="F58" s="1146">
        <v>87</v>
      </c>
      <c r="G58" s="1147">
        <v>0.13593750000000002</v>
      </c>
      <c r="H58" s="1148">
        <v>9</v>
      </c>
      <c r="I58" s="1147">
        <v>1.40625E-2</v>
      </c>
      <c r="J58" s="1148">
        <v>0</v>
      </c>
      <c r="K58" s="1147">
        <v>0</v>
      </c>
      <c r="L58" s="1148">
        <v>2</v>
      </c>
      <c r="M58" s="1147">
        <v>3.1250000000000002E-3</v>
      </c>
      <c r="N58" s="1148">
        <v>0</v>
      </c>
      <c r="O58" s="1147">
        <v>0</v>
      </c>
      <c r="P58" s="1148">
        <v>0</v>
      </c>
      <c r="Q58" s="1147">
        <v>0</v>
      </c>
      <c r="R58" s="1148">
        <v>0</v>
      </c>
      <c r="S58" s="1147">
        <v>0</v>
      </c>
      <c r="T58" s="1148">
        <v>2</v>
      </c>
      <c r="U58" s="1150">
        <v>3.1250000000000002E-3</v>
      </c>
      <c r="V58" s="1146">
        <v>0</v>
      </c>
      <c r="W58" s="1147">
        <v>0</v>
      </c>
      <c r="X58" s="1148">
        <v>2</v>
      </c>
      <c r="Y58" s="1147">
        <v>3.1250000000000002E-3</v>
      </c>
      <c r="Z58" s="1148">
        <v>0</v>
      </c>
      <c r="AA58" s="1147">
        <v>0</v>
      </c>
      <c r="AB58" s="1148">
        <v>0</v>
      </c>
      <c r="AC58" s="1147">
        <v>0</v>
      </c>
      <c r="AD58" s="1148">
        <v>0</v>
      </c>
      <c r="AE58" s="1147">
        <v>0</v>
      </c>
      <c r="AF58" s="1148">
        <v>0</v>
      </c>
      <c r="AG58" s="1147">
        <v>0</v>
      </c>
      <c r="AH58" s="1148">
        <v>0</v>
      </c>
      <c r="AI58" s="1147">
        <v>0</v>
      </c>
      <c r="AJ58" s="1148">
        <v>0</v>
      </c>
      <c r="AK58" s="1147">
        <v>0</v>
      </c>
      <c r="AL58" s="1148">
        <v>0</v>
      </c>
      <c r="AM58" s="1147">
        <v>0</v>
      </c>
      <c r="AN58" s="1240">
        <v>100</v>
      </c>
      <c r="AO58" s="1150">
        <v>0.15625</v>
      </c>
    </row>
    <row r="59" spans="1:41">
      <c r="A59" s="1143">
        <v>43265</v>
      </c>
      <c r="B59" s="1144" t="s">
        <v>91</v>
      </c>
      <c r="C59" s="1142" t="s">
        <v>528</v>
      </c>
      <c r="D59" s="1144" t="s">
        <v>91</v>
      </c>
      <c r="E59" s="1145" t="s">
        <v>532</v>
      </c>
      <c r="F59" s="1146">
        <v>98</v>
      </c>
      <c r="G59" s="1147">
        <v>0.15312500000000001</v>
      </c>
      <c r="H59" s="1148">
        <v>11</v>
      </c>
      <c r="I59" s="1147">
        <v>1.7187500000000001E-2</v>
      </c>
      <c r="J59" s="1148">
        <v>3</v>
      </c>
      <c r="K59" s="1147">
        <v>4.6875000000000007E-3</v>
      </c>
      <c r="L59" s="1148">
        <v>4</v>
      </c>
      <c r="M59" s="1147">
        <v>6.2500000000000003E-3</v>
      </c>
      <c r="N59" s="1148">
        <v>2</v>
      </c>
      <c r="O59" s="1147">
        <v>3.1250000000000002E-3</v>
      </c>
      <c r="P59" s="1148">
        <v>1</v>
      </c>
      <c r="Q59" s="1147">
        <v>1.5625000000000001E-3</v>
      </c>
      <c r="R59" s="1148">
        <v>1</v>
      </c>
      <c r="S59" s="1147">
        <v>1.5625000000000001E-3</v>
      </c>
      <c r="T59" s="1148">
        <v>30</v>
      </c>
      <c r="U59" s="1150">
        <v>4.6875E-2</v>
      </c>
      <c r="V59" s="1146">
        <v>0</v>
      </c>
      <c r="W59" s="1147">
        <v>0</v>
      </c>
      <c r="X59" s="1148">
        <v>25</v>
      </c>
      <c r="Y59" s="1147">
        <v>3.90625E-2</v>
      </c>
      <c r="Z59" s="1148">
        <v>0</v>
      </c>
      <c r="AA59" s="1147">
        <v>0</v>
      </c>
      <c r="AB59" s="1148">
        <v>5</v>
      </c>
      <c r="AC59" s="1147">
        <v>7.8125E-3</v>
      </c>
      <c r="AD59" s="1148">
        <v>0</v>
      </c>
      <c r="AE59" s="1147">
        <v>0</v>
      </c>
      <c r="AF59" s="1148">
        <v>0</v>
      </c>
      <c r="AG59" s="1147">
        <v>0</v>
      </c>
      <c r="AH59" s="1148">
        <v>0</v>
      </c>
      <c r="AI59" s="1147">
        <v>0</v>
      </c>
      <c r="AJ59" s="1148">
        <v>0</v>
      </c>
      <c r="AK59" s="1147">
        <v>0</v>
      </c>
      <c r="AL59" s="1148">
        <v>0</v>
      </c>
      <c r="AM59" s="1147">
        <v>0</v>
      </c>
      <c r="AN59" s="1240">
        <v>150</v>
      </c>
      <c r="AO59" s="1150">
        <v>0.234375</v>
      </c>
    </row>
    <row r="60" spans="1:41">
      <c r="A60" s="1143"/>
      <c r="B60" s="1144"/>
      <c r="C60" s="1142"/>
      <c r="D60" s="1144"/>
      <c r="E60" s="1145"/>
      <c r="F60" s="1146"/>
      <c r="G60" s="1147">
        <v>0.14453125</v>
      </c>
      <c r="H60" s="1148"/>
      <c r="I60" s="1147">
        <v>1.5625E-2</v>
      </c>
      <c r="J60" s="1148"/>
      <c r="K60" s="1147">
        <v>2.3437500000000003E-3</v>
      </c>
      <c r="L60" s="1148"/>
      <c r="M60" s="1147">
        <v>4.6875000000000007E-3</v>
      </c>
      <c r="N60" s="1148"/>
      <c r="O60" s="1147">
        <v>1.5625000000000001E-3</v>
      </c>
      <c r="P60" s="1148"/>
      <c r="Q60" s="1147">
        <v>7.8125000000000004E-4</v>
      </c>
      <c r="R60" s="1148"/>
      <c r="S60" s="1147">
        <v>7.8125000000000004E-4</v>
      </c>
      <c r="T60" s="1148"/>
      <c r="U60" s="1241">
        <v>2.5000000000000001E-2</v>
      </c>
      <c r="V60" s="1146"/>
      <c r="W60" s="1147">
        <v>0</v>
      </c>
      <c r="X60" s="1148"/>
      <c r="Y60" s="1147">
        <v>2.1093750000000001E-2</v>
      </c>
      <c r="Z60" s="1148"/>
      <c r="AA60" s="1147">
        <v>0</v>
      </c>
      <c r="AB60" s="1148"/>
      <c r="AC60" s="1147">
        <v>3.90625E-3</v>
      </c>
      <c r="AD60" s="1148"/>
      <c r="AE60" s="1147">
        <v>0</v>
      </c>
      <c r="AF60" s="1148"/>
      <c r="AG60" s="1147">
        <v>0</v>
      </c>
      <c r="AH60" s="1148"/>
      <c r="AI60" s="1147">
        <v>0</v>
      </c>
      <c r="AJ60" s="1148"/>
      <c r="AK60" s="1147">
        <v>0</v>
      </c>
      <c r="AL60" s="1148"/>
      <c r="AM60" s="1147">
        <v>0</v>
      </c>
      <c r="AN60" s="1240"/>
      <c r="AO60" s="1150"/>
    </row>
    <row r="61" spans="1:41">
      <c r="A61" s="1143"/>
      <c r="B61" s="1144"/>
      <c r="C61" s="1142"/>
      <c r="D61" s="1144"/>
      <c r="E61" s="1145"/>
      <c r="F61" s="1146"/>
      <c r="G61" s="1242"/>
      <c r="H61" s="1148"/>
      <c r="I61" s="1242"/>
      <c r="J61" s="1148"/>
      <c r="K61" s="1242"/>
      <c r="L61" s="1148"/>
      <c r="M61" s="1242"/>
      <c r="N61" s="1148"/>
      <c r="O61" s="1242"/>
      <c r="P61" s="1148"/>
      <c r="Q61" s="1242"/>
      <c r="R61" s="1148"/>
      <c r="S61" s="1242"/>
      <c r="T61" s="1148"/>
      <c r="U61" s="1244"/>
      <c r="V61" s="1146"/>
      <c r="W61" s="1242"/>
      <c r="X61" s="1148"/>
      <c r="Y61" s="1242"/>
      <c r="Z61" s="1148"/>
      <c r="AA61" s="1242"/>
      <c r="AB61" s="1148"/>
      <c r="AC61" s="1242"/>
      <c r="AD61" s="1148"/>
      <c r="AE61" s="1242"/>
      <c r="AF61" s="1148"/>
      <c r="AG61" s="1242"/>
      <c r="AH61" s="1148"/>
      <c r="AI61" s="1242"/>
      <c r="AJ61" s="1148"/>
      <c r="AK61" s="1242"/>
      <c r="AL61" s="1148"/>
      <c r="AM61" s="1242"/>
      <c r="AN61" s="1240"/>
      <c r="AO61" s="1150"/>
    </row>
    <row r="62" spans="1:41">
      <c r="A62" s="1143">
        <v>43265</v>
      </c>
      <c r="B62" s="1144" t="s">
        <v>91</v>
      </c>
      <c r="C62" s="1142" t="s">
        <v>530</v>
      </c>
      <c r="D62" s="1144" t="s">
        <v>91</v>
      </c>
      <c r="E62" s="1145" t="s">
        <v>533</v>
      </c>
      <c r="F62" s="1146">
        <v>8</v>
      </c>
      <c r="G62" s="1151">
        <v>1.0666666666666667</v>
      </c>
      <c r="H62" s="1148">
        <v>0</v>
      </c>
      <c r="I62" s="1151">
        <v>0</v>
      </c>
      <c r="J62" s="1148">
        <v>0</v>
      </c>
      <c r="K62" s="1151">
        <v>0</v>
      </c>
      <c r="L62" s="1148">
        <v>0</v>
      </c>
      <c r="M62" s="1151">
        <v>0</v>
      </c>
      <c r="N62" s="1148">
        <v>0</v>
      </c>
      <c r="O62" s="1151">
        <v>0</v>
      </c>
      <c r="P62" s="1148">
        <v>0</v>
      </c>
      <c r="Q62" s="1151">
        <v>0</v>
      </c>
      <c r="R62" s="1148">
        <v>0</v>
      </c>
      <c r="S62" s="1151">
        <v>0</v>
      </c>
      <c r="T62" s="1148">
        <v>0</v>
      </c>
      <c r="U62" s="1150">
        <v>0</v>
      </c>
      <c r="V62" s="1146">
        <v>0</v>
      </c>
      <c r="W62" s="1151">
        <v>0</v>
      </c>
      <c r="X62" s="1148">
        <v>0</v>
      </c>
      <c r="Y62" s="1151">
        <v>0</v>
      </c>
      <c r="Z62" s="1148">
        <v>0</v>
      </c>
      <c r="AA62" s="1151">
        <v>0</v>
      </c>
      <c r="AB62" s="1148">
        <v>0</v>
      </c>
      <c r="AC62" s="1151">
        <v>0</v>
      </c>
      <c r="AD62" s="1148">
        <v>0</v>
      </c>
      <c r="AE62" s="1151">
        <v>0</v>
      </c>
      <c r="AF62" s="1148">
        <v>0</v>
      </c>
      <c r="AG62" s="1151">
        <v>0</v>
      </c>
      <c r="AH62" s="1148">
        <v>0</v>
      </c>
      <c r="AI62" s="1151">
        <v>0</v>
      </c>
      <c r="AJ62" s="1148">
        <v>0</v>
      </c>
      <c r="AK62" s="1151">
        <v>0</v>
      </c>
      <c r="AL62" s="1148">
        <v>0</v>
      </c>
      <c r="AM62" s="1151">
        <v>0</v>
      </c>
      <c r="AN62" s="1240">
        <v>8</v>
      </c>
      <c r="AO62" s="1150">
        <v>1.0666666666666667</v>
      </c>
    </row>
    <row r="63" spans="1:41">
      <c r="A63" s="1143">
        <v>43265</v>
      </c>
      <c r="B63" s="1144" t="s">
        <v>91</v>
      </c>
      <c r="C63" s="1142" t="s">
        <v>528</v>
      </c>
      <c r="D63" s="1144" t="s">
        <v>91</v>
      </c>
      <c r="E63" s="1145" t="s">
        <v>534</v>
      </c>
      <c r="F63" s="1146">
        <v>4</v>
      </c>
      <c r="G63" s="1151">
        <v>0.53333333333333333</v>
      </c>
      <c r="H63" s="1148">
        <v>3</v>
      </c>
      <c r="I63" s="1151">
        <v>0.4</v>
      </c>
      <c r="J63" s="1148">
        <v>0</v>
      </c>
      <c r="K63" s="1151">
        <v>0</v>
      </c>
      <c r="L63" s="1148">
        <v>1</v>
      </c>
      <c r="M63" s="1151">
        <v>0.13333333333333333</v>
      </c>
      <c r="N63" s="1148">
        <v>0</v>
      </c>
      <c r="O63" s="1151">
        <v>0</v>
      </c>
      <c r="P63" s="1148">
        <v>0</v>
      </c>
      <c r="Q63" s="1151">
        <v>0</v>
      </c>
      <c r="R63" s="1148">
        <v>0</v>
      </c>
      <c r="S63" s="1151">
        <v>0</v>
      </c>
      <c r="T63" s="1148">
        <v>0</v>
      </c>
      <c r="U63" s="1150">
        <v>0</v>
      </c>
      <c r="V63" s="1146">
        <v>0</v>
      </c>
      <c r="W63" s="1151">
        <v>0</v>
      </c>
      <c r="X63" s="1148">
        <v>0</v>
      </c>
      <c r="Y63" s="1151">
        <v>0</v>
      </c>
      <c r="Z63" s="1148">
        <v>0</v>
      </c>
      <c r="AA63" s="1151">
        <v>0</v>
      </c>
      <c r="AB63" s="1148">
        <v>0</v>
      </c>
      <c r="AC63" s="1151">
        <v>0</v>
      </c>
      <c r="AD63" s="1148">
        <v>0</v>
      </c>
      <c r="AE63" s="1151">
        <v>0</v>
      </c>
      <c r="AF63" s="1148">
        <v>0</v>
      </c>
      <c r="AG63" s="1151">
        <v>0</v>
      </c>
      <c r="AH63" s="1148">
        <v>0</v>
      </c>
      <c r="AI63" s="1151">
        <v>0</v>
      </c>
      <c r="AJ63" s="1148">
        <v>0</v>
      </c>
      <c r="AK63" s="1151">
        <v>0</v>
      </c>
      <c r="AL63" s="1148">
        <v>0</v>
      </c>
      <c r="AM63" s="1151">
        <v>0</v>
      </c>
      <c r="AN63" s="1240">
        <v>8</v>
      </c>
      <c r="AO63" s="1150">
        <v>1.0666666666666667</v>
      </c>
    </row>
    <row r="64" spans="1:41">
      <c r="A64" s="1143"/>
      <c r="B64" s="1144"/>
      <c r="C64" s="1142"/>
      <c r="D64" s="1144"/>
      <c r="E64" s="1145"/>
      <c r="F64" s="1146"/>
      <c r="G64" s="1147">
        <v>0.8</v>
      </c>
      <c r="H64" s="1148"/>
      <c r="I64" s="1147">
        <v>0.2</v>
      </c>
      <c r="J64" s="1148"/>
      <c r="K64" s="1147">
        <v>0</v>
      </c>
      <c r="L64" s="1148"/>
      <c r="M64" s="1147">
        <v>6.6666666666666666E-2</v>
      </c>
      <c r="N64" s="1148"/>
      <c r="O64" s="1147">
        <v>0</v>
      </c>
      <c r="P64" s="1148"/>
      <c r="Q64" s="1147">
        <v>0</v>
      </c>
      <c r="R64" s="1148"/>
      <c r="S64" s="1147">
        <v>0</v>
      </c>
      <c r="T64" s="1148"/>
      <c r="U64" s="1241">
        <v>0</v>
      </c>
      <c r="V64" s="1146"/>
      <c r="W64" s="1147">
        <v>0</v>
      </c>
      <c r="X64" s="1148"/>
      <c r="Y64" s="1147">
        <v>0</v>
      </c>
      <c r="Z64" s="1148"/>
      <c r="AA64" s="1147">
        <v>0</v>
      </c>
      <c r="AB64" s="1148"/>
      <c r="AC64" s="1147">
        <v>0</v>
      </c>
      <c r="AD64" s="1148"/>
      <c r="AE64" s="1147">
        <v>0</v>
      </c>
      <c r="AF64" s="1148"/>
      <c r="AG64" s="1147">
        <v>0</v>
      </c>
      <c r="AH64" s="1148"/>
      <c r="AI64" s="1147">
        <v>0</v>
      </c>
      <c r="AJ64" s="1148"/>
      <c r="AK64" s="1147">
        <v>0</v>
      </c>
      <c r="AL64" s="1148"/>
      <c r="AM64" s="1147">
        <v>0</v>
      </c>
      <c r="AN64" s="1240"/>
      <c r="AO64" s="1150"/>
    </row>
    <row r="65" spans="1:41">
      <c r="A65" s="1143"/>
      <c r="B65" s="1144"/>
      <c r="C65" s="1142"/>
      <c r="D65" s="1144"/>
      <c r="E65" s="1145"/>
      <c r="F65" s="1146"/>
      <c r="G65" s="1245"/>
      <c r="H65" s="1148"/>
      <c r="I65" s="1245"/>
      <c r="J65" s="1148"/>
      <c r="K65" s="1245"/>
      <c r="L65" s="1148"/>
      <c r="M65" s="1245"/>
      <c r="N65" s="1148"/>
      <c r="O65" s="1245"/>
      <c r="P65" s="1148"/>
      <c r="Q65" s="1245"/>
      <c r="R65" s="1148"/>
      <c r="S65" s="1245"/>
      <c r="T65" s="1148"/>
      <c r="U65" s="1243"/>
      <c r="V65" s="1146"/>
      <c r="W65" s="1245"/>
      <c r="X65" s="1148"/>
      <c r="Y65" s="1245"/>
      <c r="Z65" s="1148"/>
      <c r="AA65" s="1245"/>
      <c r="AB65" s="1148"/>
      <c r="AC65" s="1245"/>
      <c r="AD65" s="1148"/>
      <c r="AE65" s="1245"/>
      <c r="AF65" s="1148"/>
      <c r="AG65" s="1245"/>
      <c r="AH65" s="1148"/>
      <c r="AI65" s="1245"/>
      <c r="AJ65" s="1148"/>
      <c r="AK65" s="1245"/>
      <c r="AL65" s="1148"/>
      <c r="AM65" s="1245"/>
      <c r="AN65" s="1240"/>
      <c r="AO65" s="1150"/>
    </row>
    <row r="66" spans="1:41">
      <c r="A66" s="1143">
        <v>43265</v>
      </c>
      <c r="B66" s="1144" t="s">
        <v>91</v>
      </c>
      <c r="C66" s="1142" t="s">
        <v>528</v>
      </c>
      <c r="D66" s="1144" t="s">
        <v>91</v>
      </c>
      <c r="E66" s="1145" t="s">
        <v>535</v>
      </c>
      <c r="F66" s="1146">
        <v>112</v>
      </c>
      <c r="G66" s="1151">
        <v>14.933333333333334</v>
      </c>
      <c r="H66" s="1148">
        <v>36</v>
      </c>
      <c r="I66" s="1151">
        <v>4.8</v>
      </c>
      <c r="J66" s="1148">
        <v>1</v>
      </c>
      <c r="K66" s="1151">
        <v>0.13333333333333333</v>
      </c>
      <c r="L66" s="1148">
        <v>0</v>
      </c>
      <c r="M66" s="1151">
        <v>0</v>
      </c>
      <c r="N66" s="1148">
        <v>1</v>
      </c>
      <c r="O66" s="1151">
        <v>0.13333333333333333</v>
      </c>
      <c r="P66" s="1148">
        <v>0</v>
      </c>
      <c r="Q66" s="1151">
        <v>0</v>
      </c>
      <c r="R66" s="1148">
        <v>0</v>
      </c>
      <c r="S66" s="1151">
        <v>0</v>
      </c>
      <c r="T66" s="1148">
        <v>1</v>
      </c>
      <c r="U66" s="1150">
        <v>0.13333333333333333</v>
      </c>
      <c r="V66" s="1146">
        <v>0</v>
      </c>
      <c r="W66" s="1151">
        <v>0</v>
      </c>
      <c r="X66" s="1148">
        <v>1</v>
      </c>
      <c r="Y66" s="1151">
        <v>0.13333333333333333</v>
      </c>
      <c r="Z66" s="1148">
        <v>0</v>
      </c>
      <c r="AA66" s="1151">
        <v>0</v>
      </c>
      <c r="AB66" s="1148">
        <v>0</v>
      </c>
      <c r="AC66" s="1151">
        <v>0</v>
      </c>
      <c r="AD66" s="1148">
        <v>0</v>
      </c>
      <c r="AE66" s="1151">
        <v>0</v>
      </c>
      <c r="AF66" s="1148">
        <v>0</v>
      </c>
      <c r="AG66" s="1151">
        <v>0</v>
      </c>
      <c r="AH66" s="1148">
        <v>0</v>
      </c>
      <c r="AI66" s="1151">
        <v>0</v>
      </c>
      <c r="AJ66" s="1148">
        <v>0</v>
      </c>
      <c r="AK66" s="1151">
        <v>0</v>
      </c>
      <c r="AL66" s="1148">
        <v>0</v>
      </c>
      <c r="AM66" s="1151">
        <v>0</v>
      </c>
      <c r="AN66" s="1240">
        <v>151</v>
      </c>
      <c r="AO66" s="1150">
        <v>20.133333333333333</v>
      </c>
    </row>
    <row r="67" spans="1:41" ht="15.75" customHeight="1">
      <c r="A67" s="1246">
        <v>43265</v>
      </c>
      <c r="B67" s="1185" t="s">
        <v>91</v>
      </c>
      <c r="C67" s="1186" t="s">
        <v>528</v>
      </c>
      <c r="D67" s="1185" t="s">
        <v>91</v>
      </c>
      <c r="E67" s="1247" t="s">
        <v>536</v>
      </c>
      <c r="F67" s="1248">
        <v>290</v>
      </c>
      <c r="G67" s="1249">
        <v>38.666666666666664</v>
      </c>
      <c r="H67" s="1191">
        <v>60</v>
      </c>
      <c r="I67" s="1249">
        <v>8</v>
      </c>
      <c r="J67" s="1191">
        <v>14</v>
      </c>
      <c r="K67" s="1249">
        <v>1.8666666666666667</v>
      </c>
      <c r="L67" s="1191">
        <v>5</v>
      </c>
      <c r="M67" s="1249">
        <v>0.66666666666666663</v>
      </c>
      <c r="N67" s="1191">
        <v>2</v>
      </c>
      <c r="O67" s="1249">
        <v>0.26666666666666666</v>
      </c>
      <c r="P67" s="1191">
        <v>6</v>
      </c>
      <c r="Q67" s="1249">
        <v>0.8</v>
      </c>
      <c r="R67" s="1191">
        <v>6</v>
      </c>
      <c r="S67" s="1249">
        <v>0.8</v>
      </c>
      <c r="T67" s="1191">
        <v>0</v>
      </c>
      <c r="U67" s="1150">
        <v>0</v>
      </c>
      <c r="V67" s="1248">
        <v>0</v>
      </c>
      <c r="W67" s="1249">
        <v>0</v>
      </c>
      <c r="X67" s="1191">
        <v>0</v>
      </c>
      <c r="Y67" s="1249">
        <v>0</v>
      </c>
      <c r="Z67" s="1191">
        <v>0</v>
      </c>
      <c r="AA67" s="1249">
        <v>0</v>
      </c>
      <c r="AB67" s="1191">
        <v>0</v>
      </c>
      <c r="AC67" s="1249">
        <v>0</v>
      </c>
      <c r="AD67" s="1191">
        <v>0</v>
      </c>
      <c r="AE67" s="1249">
        <v>0</v>
      </c>
      <c r="AF67" s="1191">
        <v>0</v>
      </c>
      <c r="AG67" s="1249">
        <v>0</v>
      </c>
      <c r="AH67" s="1191">
        <v>0</v>
      </c>
      <c r="AI67" s="1249">
        <v>0</v>
      </c>
      <c r="AJ67" s="1191">
        <v>0</v>
      </c>
      <c r="AK67" s="1249">
        <v>0</v>
      </c>
      <c r="AL67" s="1191">
        <v>0</v>
      </c>
      <c r="AM67" s="1249">
        <v>0</v>
      </c>
      <c r="AN67" s="1250">
        <v>383</v>
      </c>
      <c r="AO67" s="1251">
        <v>51.066666666666656</v>
      </c>
    </row>
    <row r="68" spans="1:41" ht="15.75" customHeight="1">
      <c r="A68" s="1252"/>
      <c r="B68" s="1187"/>
      <c r="C68" s="1188"/>
      <c r="D68" s="1187"/>
      <c r="E68" s="1253"/>
      <c r="F68" s="1254"/>
      <c r="G68" s="1147">
        <v>26.799999999999997</v>
      </c>
      <c r="H68" s="1255"/>
      <c r="I68" s="1147">
        <v>6.4</v>
      </c>
      <c r="J68" s="1255"/>
      <c r="K68" s="1147">
        <v>1</v>
      </c>
      <c r="L68" s="1255"/>
      <c r="M68" s="1147">
        <v>0.33333333333333331</v>
      </c>
      <c r="N68" s="1255"/>
      <c r="O68" s="1147">
        <v>0.2</v>
      </c>
      <c r="P68" s="1255"/>
      <c r="Q68" s="1147">
        <v>0.4</v>
      </c>
      <c r="R68" s="1255"/>
      <c r="S68" s="1147">
        <v>0.4</v>
      </c>
      <c r="T68" s="1255"/>
      <c r="U68" s="1241">
        <v>6.6666666666666666E-2</v>
      </c>
      <c r="V68" s="1254"/>
      <c r="W68" s="1147">
        <v>0</v>
      </c>
      <c r="X68" s="1255"/>
      <c r="Y68" s="1147">
        <v>6.6666666666666666E-2</v>
      </c>
      <c r="Z68" s="1255"/>
      <c r="AA68" s="1147">
        <v>0</v>
      </c>
      <c r="AB68" s="1255"/>
      <c r="AC68" s="1147">
        <v>0</v>
      </c>
      <c r="AD68" s="1255"/>
      <c r="AE68" s="1147">
        <v>0</v>
      </c>
      <c r="AF68" s="1255"/>
      <c r="AG68" s="1147">
        <v>0</v>
      </c>
      <c r="AH68" s="1255"/>
      <c r="AI68" s="1147">
        <v>0</v>
      </c>
      <c r="AJ68" s="1255"/>
      <c r="AK68" s="1147">
        <v>0</v>
      </c>
      <c r="AL68" s="1255"/>
      <c r="AM68" s="1147">
        <v>0</v>
      </c>
      <c r="AN68" s="1256"/>
      <c r="AO68" s="1257"/>
    </row>
    <row r="69" spans="1:41" ht="15.75" thickBot="1">
      <c r="A69" s="1152"/>
      <c r="B69" s="1153"/>
      <c r="C69" s="1154"/>
      <c r="D69" s="1258"/>
      <c r="E69" s="1259"/>
      <c r="F69" s="1260"/>
      <c r="G69" s="1261"/>
      <c r="H69" s="1262"/>
      <c r="I69" s="1261"/>
      <c r="J69" s="1262"/>
      <c r="K69" s="1261"/>
      <c r="L69" s="1262"/>
      <c r="M69" s="1261"/>
      <c r="N69" s="1262"/>
      <c r="O69" s="1261"/>
      <c r="P69" s="1262"/>
      <c r="Q69" s="1261"/>
      <c r="R69" s="1262"/>
      <c r="S69" s="1261"/>
      <c r="T69" s="1262"/>
      <c r="U69" s="1263"/>
      <c r="V69" s="1250"/>
      <c r="W69" s="1261"/>
      <c r="X69" s="1189"/>
      <c r="Y69" s="1261"/>
      <c r="Z69" s="1189"/>
      <c r="AA69" s="1261"/>
      <c r="AB69" s="1189"/>
      <c r="AC69" s="1261"/>
      <c r="AD69" s="1189"/>
      <c r="AE69" s="1261"/>
      <c r="AF69" s="1189"/>
      <c r="AG69" s="1261"/>
      <c r="AH69" s="1189"/>
      <c r="AI69" s="1261"/>
      <c r="AJ69" s="1191"/>
      <c r="AK69" s="1261"/>
      <c r="AL69" s="1189"/>
      <c r="AM69" s="1261"/>
      <c r="AN69" s="1248"/>
      <c r="AO69" s="1264"/>
    </row>
    <row r="70" spans="1:41">
      <c r="A70" s="1265">
        <v>43265</v>
      </c>
      <c r="B70" s="1162"/>
      <c r="C70" s="1205" t="s">
        <v>538</v>
      </c>
      <c r="D70" s="1205"/>
      <c r="E70" s="1163" t="s">
        <v>527</v>
      </c>
      <c r="F70" s="1197">
        <v>384</v>
      </c>
      <c r="G70" s="1136">
        <v>0.60000000000000009</v>
      </c>
      <c r="H70" s="1138">
        <v>69</v>
      </c>
      <c r="I70" s="1136">
        <v>0.10781250000000001</v>
      </c>
      <c r="J70" s="1137">
        <v>9</v>
      </c>
      <c r="K70" s="1136">
        <v>1.40625E-2</v>
      </c>
      <c r="L70" s="1138">
        <v>46</v>
      </c>
      <c r="M70" s="1136">
        <v>7.1875000000000008E-2</v>
      </c>
      <c r="N70" s="1138">
        <v>3</v>
      </c>
      <c r="O70" s="1136">
        <v>4.6875000000000007E-3</v>
      </c>
      <c r="P70" s="1138">
        <v>2</v>
      </c>
      <c r="Q70" s="1136">
        <v>3.1250000000000002E-3</v>
      </c>
      <c r="R70" s="1138">
        <v>0</v>
      </c>
      <c r="S70" s="1136">
        <v>0</v>
      </c>
      <c r="T70" s="1138">
        <v>4</v>
      </c>
      <c r="U70" s="1140">
        <v>6.2500000000000003E-3</v>
      </c>
      <c r="V70" s="1197">
        <v>1</v>
      </c>
      <c r="W70" s="1266">
        <v>1.5625000000000001E-3</v>
      </c>
      <c r="X70" s="1138">
        <v>0</v>
      </c>
      <c r="Y70" s="1266">
        <v>0</v>
      </c>
      <c r="Z70" s="1138">
        <v>0</v>
      </c>
      <c r="AA70" s="1266">
        <v>0</v>
      </c>
      <c r="AB70" s="1138">
        <v>0</v>
      </c>
      <c r="AC70" s="1266">
        <v>0</v>
      </c>
      <c r="AD70" s="1138">
        <v>0</v>
      </c>
      <c r="AE70" s="1266">
        <v>0</v>
      </c>
      <c r="AF70" s="1138">
        <v>1</v>
      </c>
      <c r="AG70" s="1266">
        <v>1.5625000000000001E-3</v>
      </c>
      <c r="AH70" s="1138">
        <v>0</v>
      </c>
      <c r="AI70" s="1266">
        <v>0</v>
      </c>
      <c r="AJ70" s="1138">
        <v>0</v>
      </c>
      <c r="AK70" s="1266">
        <v>0</v>
      </c>
      <c r="AL70" s="1138">
        <v>2</v>
      </c>
      <c r="AM70" s="1266">
        <v>3.1250000000000002E-3</v>
      </c>
      <c r="AN70" s="1135">
        <v>517</v>
      </c>
      <c r="AO70" s="1198">
        <v>0.80781250000000016</v>
      </c>
    </row>
    <row r="71" spans="1:41">
      <c r="A71" s="1143">
        <v>43265</v>
      </c>
      <c r="B71" s="1144" t="s">
        <v>91</v>
      </c>
      <c r="C71" s="1142" t="s">
        <v>538</v>
      </c>
      <c r="D71" s="1199" t="s">
        <v>91</v>
      </c>
      <c r="E71" s="1145" t="s">
        <v>529</v>
      </c>
      <c r="F71" s="1146">
        <v>93</v>
      </c>
      <c r="G71" s="1147">
        <v>0.14531250000000001</v>
      </c>
      <c r="H71" s="1148">
        <v>26</v>
      </c>
      <c r="I71" s="1147">
        <v>4.0625000000000001E-2</v>
      </c>
      <c r="J71" s="1148">
        <v>3</v>
      </c>
      <c r="K71" s="1147">
        <v>4.6875000000000007E-3</v>
      </c>
      <c r="L71" s="1148">
        <v>20</v>
      </c>
      <c r="M71" s="1147">
        <v>3.125E-2</v>
      </c>
      <c r="N71" s="1148">
        <v>1</v>
      </c>
      <c r="O71" s="1147">
        <v>1.5625000000000001E-3</v>
      </c>
      <c r="P71" s="1148">
        <v>0</v>
      </c>
      <c r="Q71" s="1147">
        <v>0</v>
      </c>
      <c r="R71" s="1148">
        <v>0</v>
      </c>
      <c r="S71" s="1147">
        <v>0</v>
      </c>
      <c r="T71" s="1148">
        <v>3</v>
      </c>
      <c r="U71" s="1241">
        <v>4.6875000000000007E-3</v>
      </c>
      <c r="V71" s="1146">
        <v>0</v>
      </c>
      <c r="W71" s="1147">
        <v>0</v>
      </c>
      <c r="X71" s="1148">
        <v>0</v>
      </c>
      <c r="Y71" s="1147">
        <v>0</v>
      </c>
      <c r="Z71" s="1148">
        <v>0</v>
      </c>
      <c r="AA71" s="1147">
        <v>0</v>
      </c>
      <c r="AB71" s="1148">
        <v>0</v>
      </c>
      <c r="AC71" s="1147">
        <v>0</v>
      </c>
      <c r="AD71" s="1148">
        <v>3</v>
      </c>
      <c r="AE71" s="1147">
        <v>4.6875000000000007E-3</v>
      </c>
      <c r="AF71" s="1148">
        <v>0</v>
      </c>
      <c r="AG71" s="1147">
        <v>0</v>
      </c>
      <c r="AH71" s="1148">
        <v>0</v>
      </c>
      <c r="AI71" s="1147">
        <v>0</v>
      </c>
      <c r="AJ71" s="1148">
        <v>0</v>
      </c>
      <c r="AK71" s="1147">
        <v>0</v>
      </c>
      <c r="AL71" s="1148">
        <v>0</v>
      </c>
      <c r="AM71" s="1147">
        <v>0</v>
      </c>
      <c r="AN71" s="1240">
        <v>146</v>
      </c>
      <c r="AO71" s="1150">
        <v>0.22812500000000002</v>
      </c>
    </row>
    <row r="72" spans="1:41">
      <c r="A72" s="1143"/>
      <c r="B72" s="1144"/>
      <c r="C72" s="1142"/>
      <c r="D72" s="1199"/>
      <c r="E72" s="1145"/>
      <c r="F72" s="1146"/>
      <c r="G72" s="1147">
        <v>0.37265625000000002</v>
      </c>
      <c r="H72" s="1148"/>
      <c r="I72" s="1147">
        <v>7.421875E-2</v>
      </c>
      <c r="J72" s="1148"/>
      <c r="K72" s="1147">
        <v>9.3750000000000014E-3</v>
      </c>
      <c r="L72" s="1148"/>
      <c r="M72" s="1147">
        <v>5.1562500000000004E-2</v>
      </c>
      <c r="N72" s="1148"/>
      <c r="O72" s="1147">
        <v>3.1250000000000002E-3</v>
      </c>
      <c r="P72" s="1148"/>
      <c r="Q72" s="1147">
        <v>1.5625000000000001E-3</v>
      </c>
      <c r="R72" s="1148"/>
      <c r="S72" s="1147">
        <v>0</v>
      </c>
      <c r="T72" s="1148"/>
      <c r="U72" s="1241">
        <v>5.4687500000000005E-3</v>
      </c>
      <c r="V72" s="1146"/>
      <c r="W72" s="1147">
        <v>7.8125000000000004E-4</v>
      </c>
      <c r="X72" s="1148"/>
      <c r="Y72" s="1147">
        <v>0</v>
      </c>
      <c r="Z72" s="1148"/>
      <c r="AA72" s="1147">
        <v>0</v>
      </c>
      <c r="AB72" s="1148"/>
      <c r="AC72" s="1147">
        <v>0</v>
      </c>
      <c r="AD72" s="1148"/>
      <c r="AE72" s="1147">
        <v>2.3437500000000003E-3</v>
      </c>
      <c r="AF72" s="1148"/>
      <c r="AG72" s="1147">
        <v>7.8125000000000004E-4</v>
      </c>
      <c r="AH72" s="1148"/>
      <c r="AI72" s="1147">
        <v>0</v>
      </c>
      <c r="AJ72" s="1148"/>
      <c r="AK72" s="1147">
        <v>0</v>
      </c>
      <c r="AL72" s="1148"/>
      <c r="AM72" s="1147">
        <v>1.5625000000000001E-3</v>
      </c>
      <c r="AN72" s="1240"/>
      <c r="AO72" s="1150"/>
    </row>
    <row r="73" spans="1:41">
      <c r="A73" s="1143"/>
      <c r="B73" s="1144"/>
      <c r="C73" s="1142"/>
      <c r="D73" s="1199"/>
      <c r="E73" s="1145"/>
      <c r="F73" s="1146"/>
      <c r="G73" s="1242"/>
      <c r="H73" s="1148"/>
      <c r="I73" s="1242"/>
      <c r="J73" s="1148"/>
      <c r="K73" s="1242"/>
      <c r="L73" s="1148"/>
      <c r="M73" s="1242"/>
      <c r="N73" s="1148"/>
      <c r="O73" s="1242"/>
      <c r="P73" s="1148"/>
      <c r="Q73" s="1242"/>
      <c r="R73" s="1148"/>
      <c r="S73" s="1242"/>
      <c r="T73" s="1148"/>
      <c r="U73" s="1244"/>
      <c r="V73" s="1146"/>
      <c r="W73" s="1242"/>
      <c r="X73" s="1148"/>
      <c r="Y73" s="1242"/>
      <c r="Z73" s="1148"/>
      <c r="AA73" s="1242"/>
      <c r="AB73" s="1148"/>
      <c r="AC73" s="1242"/>
      <c r="AD73" s="1148"/>
      <c r="AE73" s="1242"/>
      <c r="AF73" s="1148"/>
      <c r="AG73" s="1242"/>
      <c r="AH73" s="1148"/>
      <c r="AI73" s="1242"/>
      <c r="AJ73" s="1148"/>
      <c r="AK73" s="1242"/>
      <c r="AL73" s="1148"/>
      <c r="AM73" s="1242"/>
      <c r="AN73" s="1240"/>
      <c r="AO73" s="1150"/>
    </row>
    <row r="74" spans="1:41">
      <c r="A74" s="1200">
        <v>43265</v>
      </c>
      <c r="B74" s="1144" t="s">
        <v>91</v>
      </c>
      <c r="C74" s="1201" t="s">
        <v>538</v>
      </c>
      <c r="D74" s="1201"/>
      <c r="E74" s="1202" t="s">
        <v>531</v>
      </c>
      <c r="F74" s="1203">
        <v>102</v>
      </c>
      <c r="G74" s="1147">
        <v>0.15937500000000002</v>
      </c>
      <c r="H74" s="1204">
        <v>17</v>
      </c>
      <c r="I74" s="1147">
        <v>2.6562500000000003E-2</v>
      </c>
      <c r="J74" s="1148">
        <v>2</v>
      </c>
      <c r="K74" s="1147">
        <v>3.1250000000000002E-3</v>
      </c>
      <c r="L74" s="1204">
        <v>57</v>
      </c>
      <c r="M74" s="1147">
        <v>8.9062500000000003E-2</v>
      </c>
      <c r="N74" s="1204">
        <v>6</v>
      </c>
      <c r="O74" s="1147">
        <v>9.3750000000000014E-3</v>
      </c>
      <c r="P74" s="1204">
        <v>1</v>
      </c>
      <c r="Q74" s="1147">
        <v>1.5625000000000001E-3</v>
      </c>
      <c r="R74" s="1204">
        <v>0</v>
      </c>
      <c r="S74" s="1147">
        <v>0</v>
      </c>
      <c r="T74" s="1204">
        <v>42</v>
      </c>
      <c r="U74" s="1241">
        <v>6.5625000000000003E-2</v>
      </c>
      <c r="V74" s="1203">
        <v>0</v>
      </c>
      <c r="W74" s="1147">
        <v>0</v>
      </c>
      <c r="X74" s="1204">
        <v>32</v>
      </c>
      <c r="Y74" s="1147">
        <v>0.05</v>
      </c>
      <c r="Z74" s="1204">
        <v>0</v>
      </c>
      <c r="AA74" s="1147">
        <v>0</v>
      </c>
      <c r="AB74" s="1204">
        <v>0</v>
      </c>
      <c r="AC74" s="1147">
        <v>0</v>
      </c>
      <c r="AD74" s="1204">
        <v>0</v>
      </c>
      <c r="AE74" s="1147">
        <v>0</v>
      </c>
      <c r="AF74" s="1204">
        <v>4</v>
      </c>
      <c r="AG74" s="1147">
        <v>6.2500000000000003E-3</v>
      </c>
      <c r="AH74" s="1204">
        <v>0</v>
      </c>
      <c r="AI74" s="1147">
        <v>0</v>
      </c>
      <c r="AJ74" s="1148">
        <v>2</v>
      </c>
      <c r="AK74" s="1147">
        <v>3.1250000000000002E-3</v>
      </c>
      <c r="AL74" s="1204">
        <v>4</v>
      </c>
      <c r="AM74" s="1147">
        <v>6.2500000000000003E-3</v>
      </c>
      <c r="AN74" s="1240">
        <v>227</v>
      </c>
      <c r="AO74" s="1150">
        <v>0.35468749999999999</v>
      </c>
    </row>
    <row r="75" spans="1:41">
      <c r="A75" s="1143">
        <v>43265</v>
      </c>
      <c r="B75" s="1144"/>
      <c r="C75" s="1142" t="s">
        <v>538</v>
      </c>
      <c r="D75" s="1142"/>
      <c r="E75" s="1145" t="s">
        <v>532</v>
      </c>
      <c r="F75" s="1146">
        <v>8</v>
      </c>
      <c r="G75" s="1147">
        <v>1.2500000000000001E-2</v>
      </c>
      <c r="H75" s="1148">
        <v>24</v>
      </c>
      <c r="I75" s="1147">
        <v>3.7500000000000006E-2</v>
      </c>
      <c r="J75" s="1148">
        <v>0</v>
      </c>
      <c r="K75" s="1147">
        <v>0</v>
      </c>
      <c r="L75" s="1148">
        <v>8</v>
      </c>
      <c r="M75" s="1147">
        <v>1.2500000000000001E-2</v>
      </c>
      <c r="N75" s="1148">
        <v>2</v>
      </c>
      <c r="O75" s="1147">
        <v>3.1250000000000002E-3</v>
      </c>
      <c r="P75" s="1148">
        <v>0</v>
      </c>
      <c r="Q75" s="1147">
        <v>0</v>
      </c>
      <c r="R75" s="1148">
        <v>0</v>
      </c>
      <c r="S75" s="1147">
        <v>0</v>
      </c>
      <c r="T75" s="1148">
        <v>7</v>
      </c>
      <c r="U75" s="1241">
        <v>1.0937500000000001E-2</v>
      </c>
      <c r="V75" s="1146">
        <v>2</v>
      </c>
      <c r="W75" s="1147">
        <v>3.1250000000000002E-3</v>
      </c>
      <c r="X75" s="1148">
        <v>0</v>
      </c>
      <c r="Y75" s="1147">
        <v>0</v>
      </c>
      <c r="Z75" s="1148">
        <v>0</v>
      </c>
      <c r="AA75" s="1147">
        <v>0</v>
      </c>
      <c r="AB75" s="1148">
        <v>0</v>
      </c>
      <c r="AC75" s="1147">
        <v>0</v>
      </c>
      <c r="AD75" s="1148">
        <v>0</v>
      </c>
      <c r="AE75" s="1147">
        <v>0</v>
      </c>
      <c r="AF75" s="1148">
        <v>2</v>
      </c>
      <c r="AG75" s="1147">
        <v>3.1250000000000002E-3</v>
      </c>
      <c r="AH75" s="1148">
        <v>0</v>
      </c>
      <c r="AI75" s="1147">
        <v>0</v>
      </c>
      <c r="AJ75" s="1148">
        <v>1</v>
      </c>
      <c r="AK75" s="1147">
        <v>1.5625000000000001E-3</v>
      </c>
      <c r="AL75" s="1148">
        <v>2</v>
      </c>
      <c r="AM75" s="1147">
        <v>3.1250000000000002E-3</v>
      </c>
      <c r="AN75" s="1240">
        <v>49</v>
      </c>
      <c r="AO75" s="1150">
        <v>7.6562500000000006E-2</v>
      </c>
    </row>
    <row r="76" spans="1:41">
      <c r="A76" s="1143"/>
      <c r="B76" s="1144"/>
      <c r="C76" s="1142"/>
      <c r="D76" s="1142"/>
      <c r="E76" s="1145"/>
      <c r="F76" s="1146"/>
      <c r="G76" s="1147">
        <v>8.5937500000000014E-2</v>
      </c>
      <c r="H76" s="1148"/>
      <c r="I76" s="1147">
        <v>3.2031250000000004E-2</v>
      </c>
      <c r="J76" s="1148"/>
      <c r="K76" s="1147">
        <v>1.5625000000000001E-3</v>
      </c>
      <c r="L76" s="1148"/>
      <c r="M76" s="1147">
        <v>5.078125E-2</v>
      </c>
      <c r="N76" s="1148"/>
      <c r="O76" s="1147">
        <v>6.2500000000000003E-3</v>
      </c>
      <c r="P76" s="1148"/>
      <c r="Q76" s="1147">
        <v>7.8125000000000004E-4</v>
      </c>
      <c r="R76" s="1148"/>
      <c r="S76" s="1147">
        <v>0</v>
      </c>
      <c r="T76" s="1148"/>
      <c r="U76" s="1241">
        <v>3.8281250000000003E-2</v>
      </c>
      <c r="V76" s="1146"/>
      <c r="W76" s="1147">
        <v>1.5625000000000001E-3</v>
      </c>
      <c r="X76" s="1148"/>
      <c r="Y76" s="1147">
        <v>2.5000000000000001E-2</v>
      </c>
      <c r="Z76" s="1148"/>
      <c r="AA76" s="1147">
        <v>0</v>
      </c>
      <c r="AB76" s="1148"/>
      <c r="AC76" s="1147">
        <v>0</v>
      </c>
      <c r="AD76" s="1148"/>
      <c r="AE76" s="1147">
        <v>0</v>
      </c>
      <c r="AF76" s="1148"/>
      <c r="AG76" s="1147">
        <v>4.6875000000000007E-3</v>
      </c>
      <c r="AH76" s="1148"/>
      <c r="AI76" s="1147">
        <v>0</v>
      </c>
      <c r="AJ76" s="1148"/>
      <c r="AK76" s="1147">
        <v>2.3437500000000003E-3</v>
      </c>
      <c r="AL76" s="1148"/>
      <c r="AM76" s="1147">
        <v>4.6875000000000007E-3</v>
      </c>
      <c r="AN76" s="1240"/>
      <c r="AO76" s="1150"/>
    </row>
    <row r="77" spans="1:41">
      <c r="A77" s="1143"/>
      <c r="B77" s="1144"/>
      <c r="C77" s="1142"/>
      <c r="D77" s="1142"/>
      <c r="E77" s="1145"/>
      <c r="F77" s="1146"/>
      <c r="G77" s="1242"/>
      <c r="H77" s="1148"/>
      <c r="I77" s="1242"/>
      <c r="J77" s="1148"/>
      <c r="K77" s="1242"/>
      <c r="L77" s="1148"/>
      <c r="M77" s="1242"/>
      <c r="N77" s="1148"/>
      <c r="O77" s="1242"/>
      <c r="P77" s="1148"/>
      <c r="Q77" s="1242"/>
      <c r="R77" s="1148"/>
      <c r="S77" s="1242"/>
      <c r="T77" s="1148"/>
      <c r="U77" s="1244"/>
      <c r="V77" s="1146"/>
      <c r="W77" s="1242"/>
      <c r="X77" s="1148"/>
      <c r="Y77" s="1242"/>
      <c r="Z77" s="1148"/>
      <c r="AA77" s="1242"/>
      <c r="AB77" s="1148"/>
      <c r="AC77" s="1242"/>
      <c r="AD77" s="1148"/>
      <c r="AE77" s="1242"/>
      <c r="AF77" s="1148"/>
      <c r="AG77" s="1242"/>
      <c r="AH77" s="1148"/>
      <c r="AI77" s="1242"/>
      <c r="AJ77" s="1148"/>
      <c r="AK77" s="1242"/>
      <c r="AL77" s="1148"/>
      <c r="AM77" s="1242"/>
      <c r="AN77" s="1240"/>
      <c r="AO77" s="1150"/>
    </row>
    <row r="78" spans="1:41">
      <c r="A78" s="1143">
        <v>43265</v>
      </c>
      <c r="B78" s="1144"/>
      <c r="C78" s="1142" t="s">
        <v>538</v>
      </c>
      <c r="D78" s="1144"/>
      <c r="E78" s="1145" t="s">
        <v>539</v>
      </c>
      <c r="F78" s="1146">
        <v>4</v>
      </c>
      <c r="G78" s="1151">
        <v>0.53333333333333333</v>
      </c>
      <c r="H78" s="1148">
        <v>0</v>
      </c>
      <c r="I78" s="1151">
        <v>0</v>
      </c>
      <c r="J78" s="1148">
        <v>2</v>
      </c>
      <c r="K78" s="1151">
        <v>0.26666666666666666</v>
      </c>
      <c r="L78" s="1148">
        <v>0</v>
      </c>
      <c r="M78" s="1151">
        <v>0</v>
      </c>
      <c r="N78" s="1148">
        <v>0</v>
      </c>
      <c r="O78" s="1151">
        <v>0</v>
      </c>
      <c r="P78" s="1148">
        <v>0</v>
      </c>
      <c r="Q78" s="1151">
        <v>0</v>
      </c>
      <c r="R78" s="1148">
        <v>0</v>
      </c>
      <c r="S78" s="1151">
        <v>0</v>
      </c>
      <c r="T78" s="1148">
        <v>1</v>
      </c>
      <c r="U78" s="1150">
        <v>0.13333333333333333</v>
      </c>
      <c r="V78" s="1146">
        <v>0</v>
      </c>
      <c r="W78" s="1151">
        <v>0</v>
      </c>
      <c r="X78" s="1148">
        <v>0</v>
      </c>
      <c r="Y78" s="1151">
        <v>0</v>
      </c>
      <c r="Z78" s="1148">
        <v>0</v>
      </c>
      <c r="AA78" s="1151">
        <v>0</v>
      </c>
      <c r="AB78" s="1148">
        <v>0</v>
      </c>
      <c r="AC78" s="1151">
        <v>0</v>
      </c>
      <c r="AD78" s="1148">
        <v>0</v>
      </c>
      <c r="AE78" s="1151">
        <v>0</v>
      </c>
      <c r="AF78" s="1148">
        <v>0</v>
      </c>
      <c r="AG78" s="1151">
        <v>0</v>
      </c>
      <c r="AH78" s="1148">
        <v>0</v>
      </c>
      <c r="AI78" s="1151">
        <v>0</v>
      </c>
      <c r="AJ78" s="1148">
        <v>0</v>
      </c>
      <c r="AK78" s="1151">
        <v>0</v>
      </c>
      <c r="AL78" s="1148">
        <v>1</v>
      </c>
      <c r="AM78" s="1151">
        <v>0.13333333333333333</v>
      </c>
      <c r="AN78" s="1240">
        <v>7</v>
      </c>
      <c r="AO78" s="1150">
        <v>0.93333333333333335</v>
      </c>
    </row>
    <row r="79" spans="1:41">
      <c r="A79" s="1143">
        <v>43265</v>
      </c>
      <c r="B79" s="1144"/>
      <c r="C79" s="1142" t="s">
        <v>538</v>
      </c>
      <c r="D79" s="1144"/>
      <c r="E79" s="1145" t="s">
        <v>540</v>
      </c>
      <c r="F79" s="1146">
        <v>6</v>
      </c>
      <c r="G79" s="1151">
        <v>0.8</v>
      </c>
      <c r="H79" s="1148">
        <v>2</v>
      </c>
      <c r="I79" s="1151">
        <v>0.26666666666666666</v>
      </c>
      <c r="J79" s="1148">
        <v>0</v>
      </c>
      <c r="K79" s="1151">
        <v>0</v>
      </c>
      <c r="L79" s="1148">
        <v>2</v>
      </c>
      <c r="M79" s="1151">
        <v>0.26666666666666666</v>
      </c>
      <c r="N79" s="1148">
        <v>0</v>
      </c>
      <c r="O79" s="1151">
        <v>0</v>
      </c>
      <c r="P79" s="1148">
        <v>0</v>
      </c>
      <c r="Q79" s="1151">
        <v>0</v>
      </c>
      <c r="R79" s="1148">
        <v>0</v>
      </c>
      <c r="S79" s="1151">
        <v>0</v>
      </c>
      <c r="T79" s="1148">
        <v>1</v>
      </c>
      <c r="U79" s="1150">
        <v>0.13333333333333333</v>
      </c>
      <c r="V79" s="1146">
        <v>0</v>
      </c>
      <c r="W79" s="1151">
        <v>0</v>
      </c>
      <c r="X79" s="1148">
        <v>0</v>
      </c>
      <c r="Y79" s="1151">
        <v>0</v>
      </c>
      <c r="Z79" s="1148">
        <v>1</v>
      </c>
      <c r="AA79" s="1151">
        <v>0.13333333333333333</v>
      </c>
      <c r="AB79" s="1148">
        <v>0</v>
      </c>
      <c r="AC79" s="1151">
        <v>0</v>
      </c>
      <c r="AD79" s="1148">
        <v>0</v>
      </c>
      <c r="AE79" s="1151">
        <v>0</v>
      </c>
      <c r="AF79" s="1148">
        <v>0</v>
      </c>
      <c r="AG79" s="1151">
        <v>0</v>
      </c>
      <c r="AH79" s="1148">
        <v>0</v>
      </c>
      <c r="AI79" s="1151">
        <v>0</v>
      </c>
      <c r="AJ79" s="1148">
        <v>0</v>
      </c>
      <c r="AK79" s="1151">
        <v>0</v>
      </c>
      <c r="AL79" s="1148">
        <v>0</v>
      </c>
      <c r="AM79" s="1151">
        <v>0</v>
      </c>
      <c r="AN79" s="1240">
        <v>11</v>
      </c>
      <c r="AO79" s="1150">
        <v>1.4666666666666666</v>
      </c>
    </row>
    <row r="80" spans="1:41">
      <c r="A80" s="1143"/>
      <c r="B80" s="1144"/>
      <c r="C80" s="1142"/>
      <c r="D80" s="1144"/>
      <c r="E80" s="1145"/>
      <c r="F80" s="1146"/>
      <c r="G80" s="1147">
        <v>0.66666666666666674</v>
      </c>
      <c r="H80" s="1148"/>
      <c r="I80" s="1147">
        <v>0.13333333333333333</v>
      </c>
      <c r="J80" s="1148"/>
      <c r="K80" s="1147">
        <v>0.13333333333333333</v>
      </c>
      <c r="L80" s="1148"/>
      <c r="M80" s="1147">
        <v>0.13333333333333333</v>
      </c>
      <c r="N80" s="1148"/>
      <c r="O80" s="1147">
        <v>0</v>
      </c>
      <c r="P80" s="1148"/>
      <c r="Q80" s="1147">
        <v>0</v>
      </c>
      <c r="R80" s="1148"/>
      <c r="S80" s="1147">
        <v>0</v>
      </c>
      <c r="T80" s="1148"/>
      <c r="U80" s="1241">
        <v>0.13333333333333333</v>
      </c>
      <c r="V80" s="1146"/>
      <c r="W80" s="1147">
        <v>0</v>
      </c>
      <c r="X80" s="1148"/>
      <c r="Y80" s="1147">
        <v>0</v>
      </c>
      <c r="Z80" s="1148"/>
      <c r="AA80" s="1147">
        <v>6.6666666666666666E-2</v>
      </c>
      <c r="AB80" s="1148"/>
      <c r="AC80" s="1147">
        <v>0</v>
      </c>
      <c r="AD80" s="1148"/>
      <c r="AE80" s="1147">
        <v>0</v>
      </c>
      <c r="AF80" s="1148"/>
      <c r="AG80" s="1147">
        <v>0</v>
      </c>
      <c r="AH80" s="1148"/>
      <c r="AI80" s="1147">
        <v>0</v>
      </c>
      <c r="AJ80" s="1148"/>
      <c r="AK80" s="1147">
        <v>0</v>
      </c>
      <c r="AL80" s="1148"/>
      <c r="AM80" s="1147">
        <v>6.6666666666666666E-2</v>
      </c>
      <c r="AN80" s="1240"/>
      <c r="AO80" s="1150"/>
    </row>
    <row r="81" spans="1:41">
      <c r="A81" s="1143"/>
      <c r="B81" s="1144"/>
      <c r="C81" s="1142"/>
      <c r="D81" s="1144"/>
      <c r="E81" s="1145"/>
      <c r="F81" s="1146"/>
      <c r="G81" s="1245"/>
      <c r="H81" s="1148"/>
      <c r="I81" s="1245"/>
      <c r="J81" s="1148"/>
      <c r="K81" s="1245"/>
      <c r="L81" s="1148"/>
      <c r="M81" s="1245"/>
      <c r="N81" s="1148"/>
      <c r="O81" s="1245"/>
      <c r="P81" s="1148"/>
      <c r="Q81" s="1245"/>
      <c r="R81" s="1148"/>
      <c r="S81" s="1245"/>
      <c r="T81" s="1148"/>
      <c r="U81" s="1243"/>
      <c r="V81" s="1146"/>
      <c r="W81" s="1245"/>
      <c r="X81" s="1148"/>
      <c r="Y81" s="1245"/>
      <c r="Z81" s="1148"/>
      <c r="AA81" s="1245"/>
      <c r="AB81" s="1148"/>
      <c r="AC81" s="1245"/>
      <c r="AD81" s="1148"/>
      <c r="AE81" s="1245"/>
      <c r="AF81" s="1148"/>
      <c r="AG81" s="1245"/>
      <c r="AH81" s="1148"/>
      <c r="AI81" s="1245"/>
      <c r="AJ81" s="1148"/>
      <c r="AK81" s="1245"/>
      <c r="AL81" s="1148"/>
      <c r="AM81" s="1245"/>
      <c r="AN81" s="1240"/>
      <c r="AO81" s="1150"/>
    </row>
    <row r="82" spans="1:41">
      <c r="A82" s="1143">
        <v>43265</v>
      </c>
      <c r="B82" s="1144"/>
      <c r="C82" s="1142" t="s">
        <v>538</v>
      </c>
      <c r="D82" s="1144"/>
      <c r="E82" s="1145" t="s">
        <v>535</v>
      </c>
      <c r="F82" s="1146">
        <v>168</v>
      </c>
      <c r="G82" s="1151">
        <v>22.4</v>
      </c>
      <c r="H82" s="1148">
        <v>17</v>
      </c>
      <c r="I82" s="1151">
        <v>2.2666666666666666</v>
      </c>
      <c r="J82" s="1148">
        <v>48</v>
      </c>
      <c r="K82" s="1151">
        <v>6.4</v>
      </c>
      <c r="L82" s="1148">
        <v>3</v>
      </c>
      <c r="M82" s="1151">
        <v>0.4</v>
      </c>
      <c r="N82" s="1148">
        <v>2</v>
      </c>
      <c r="O82" s="1151">
        <v>0.26666666666666666</v>
      </c>
      <c r="P82" s="1148">
        <v>3</v>
      </c>
      <c r="Q82" s="1151">
        <v>0.4</v>
      </c>
      <c r="R82" s="1148">
        <v>0</v>
      </c>
      <c r="S82" s="1151">
        <v>0</v>
      </c>
      <c r="T82" s="1148">
        <v>0</v>
      </c>
      <c r="U82" s="1150">
        <v>0</v>
      </c>
      <c r="V82" s="1146">
        <v>0</v>
      </c>
      <c r="W82" s="1151">
        <v>0</v>
      </c>
      <c r="X82" s="1148">
        <v>0</v>
      </c>
      <c r="Y82" s="1151">
        <v>0</v>
      </c>
      <c r="Z82" s="1148">
        <v>0</v>
      </c>
      <c r="AA82" s="1151">
        <v>0</v>
      </c>
      <c r="AB82" s="1148">
        <v>0</v>
      </c>
      <c r="AC82" s="1151">
        <v>0</v>
      </c>
      <c r="AD82" s="1148">
        <v>0</v>
      </c>
      <c r="AE82" s="1151">
        <v>0</v>
      </c>
      <c r="AF82" s="1148">
        <v>0</v>
      </c>
      <c r="AG82" s="1151">
        <v>0</v>
      </c>
      <c r="AH82" s="1148">
        <v>0</v>
      </c>
      <c r="AI82" s="1151">
        <v>0</v>
      </c>
      <c r="AJ82" s="1148">
        <v>0</v>
      </c>
      <c r="AK82" s="1151">
        <v>0</v>
      </c>
      <c r="AL82" s="1148">
        <v>0</v>
      </c>
      <c r="AM82" s="1151">
        <v>0</v>
      </c>
      <c r="AN82" s="1240">
        <v>241</v>
      </c>
      <c r="AO82" s="1150">
        <v>32.133333333333326</v>
      </c>
    </row>
    <row r="83" spans="1:41">
      <c r="A83" s="1246">
        <v>43265</v>
      </c>
      <c r="B83" s="1185"/>
      <c r="C83" s="1186" t="s">
        <v>538</v>
      </c>
      <c r="D83" s="1186"/>
      <c r="E83" s="1247" t="s">
        <v>536</v>
      </c>
      <c r="F83" s="1248">
        <v>279</v>
      </c>
      <c r="G83" s="1151">
        <v>37.200000000000003</v>
      </c>
      <c r="H83" s="1191">
        <v>31</v>
      </c>
      <c r="I83" s="1151">
        <v>4.1333333333333329</v>
      </c>
      <c r="J83" s="1191">
        <v>126</v>
      </c>
      <c r="K83" s="1151">
        <v>16.8</v>
      </c>
      <c r="L83" s="1191">
        <v>2</v>
      </c>
      <c r="M83" s="1151">
        <v>0.26666666666666666</v>
      </c>
      <c r="N83" s="1191">
        <v>5</v>
      </c>
      <c r="O83" s="1151">
        <v>0.66666666666666663</v>
      </c>
      <c r="P83" s="1191">
        <v>3</v>
      </c>
      <c r="Q83" s="1151">
        <v>0.4</v>
      </c>
      <c r="R83" s="1191">
        <v>0</v>
      </c>
      <c r="S83" s="1151">
        <v>0</v>
      </c>
      <c r="T83" s="1191">
        <v>2</v>
      </c>
      <c r="U83" s="1150">
        <v>0.26666666666666666</v>
      </c>
      <c r="V83" s="1248">
        <v>0</v>
      </c>
      <c r="W83" s="1151">
        <v>0</v>
      </c>
      <c r="X83" s="1191">
        <v>0</v>
      </c>
      <c r="Y83" s="1151">
        <v>0</v>
      </c>
      <c r="Z83" s="1191">
        <v>1</v>
      </c>
      <c r="AA83" s="1151">
        <v>0.13333333333333333</v>
      </c>
      <c r="AB83" s="1191">
        <v>0</v>
      </c>
      <c r="AC83" s="1151">
        <v>0</v>
      </c>
      <c r="AD83" s="1191">
        <v>0</v>
      </c>
      <c r="AE83" s="1151">
        <v>0</v>
      </c>
      <c r="AF83" s="1191">
        <v>0</v>
      </c>
      <c r="AG83" s="1151">
        <v>0</v>
      </c>
      <c r="AH83" s="1191">
        <v>1</v>
      </c>
      <c r="AI83" s="1151">
        <v>0.13333333333333333</v>
      </c>
      <c r="AJ83" s="1191">
        <v>0</v>
      </c>
      <c r="AK83" s="1151">
        <v>0</v>
      </c>
      <c r="AL83" s="1191">
        <v>0</v>
      </c>
      <c r="AM83" s="1151">
        <v>0</v>
      </c>
      <c r="AN83" s="1250">
        <v>448</v>
      </c>
      <c r="AO83" s="1251">
        <v>59.733333333333327</v>
      </c>
    </row>
    <row r="84" spans="1:41" ht="15.75" thickBot="1">
      <c r="F84" s="257"/>
      <c r="G84" s="1267">
        <v>29.8</v>
      </c>
      <c r="H84" s="258"/>
      <c r="I84" s="1267">
        <v>3.1999999999999997</v>
      </c>
      <c r="J84" s="1268"/>
      <c r="K84" s="1267">
        <v>11.600000000000001</v>
      </c>
      <c r="L84" s="258"/>
      <c r="M84" s="1267">
        <v>0.33333333333333337</v>
      </c>
      <c r="N84" s="258"/>
      <c r="O84" s="1267">
        <v>0.46666666666666667</v>
      </c>
      <c r="P84" s="258"/>
      <c r="Q84" s="1267">
        <v>0.4</v>
      </c>
      <c r="R84" s="258"/>
      <c r="S84" s="1267">
        <v>0</v>
      </c>
      <c r="T84" s="258"/>
      <c r="U84" s="1269">
        <v>0.13333333333333333</v>
      </c>
      <c r="V84" s="257"/>
      <c r="W84" s="1267">
        <v>0</v>
      </c>
      <c r="X84" s="258"/>
      <c r="Y84" s="1267">
        <v>0</v>
      </c>
      <c r="Z84" s="258"/>
      <c r="AA84" s="1267">
        <v>6.6666666666666666E-2</v>
      </c>
      <c r="AB84" s="258"/>
      <c r="AC84" s="1267">
        <v>0</v>
      </c>
      <c r="AD84" s="258"/>
      <c r="AE84" s="1267">
        <v>0</v>
      </c>
      <c r="AF84" s="258"/>
      <c r="AG84" s="1267">
        <v>0</v>
      </c>
      <c r="AH84" s="258"/>
      <c r="AI84" s="1267">
        <v>6.6666666666666666E-2</v>
      </c>
      <c r="AJ84" s="258"/>
      <c r="AK84" s="1267">
        <v>0</v>
      </c>
      <c r="AL84" s="258"/>
      <c r="AM84" s="1267">
        <v>0</v>
      </c>
      <c r="AN84" s="257"/>
      <c r="AO84" s="1270"/>
    </row>
    <row r="85" spans="1:41" ht="18">
      <c r="G85" s="139"/>
      <c r="AM85" s="614"/>
    </row>
    <row r="86" spans="1:41" ht="18.75" thickBot="1">
      <c r="G86" s="139"/>
      <c r="J86" s="139" t="s">
        <v>552</v>
      </c>
      <c r="AM86" s="614"/>
    </row>
    <row r="87" spans="1:41" ht="18">
      <c r="G87" s="1271" t="s">
        <v>553</v>
      </c>
      <c r="H87" s="252"/>
      <c r="I87" s="253"/>
      <c r="J87" s="1272">
        <v>0.39687500000000003</v>
      </c>
      <c r="K87" s="1273">
        <v>8.5937500000000007E-3</v>
      </c>
      <c r="L87" s="1273">
        <v>9.3750000000000014E-3</v>
      </c>
      <c r="M87" s="1273">
        <v>2.3437500000000003E-3</v>
      </c>
      <c r="N87" s="1273">
        <v>5.4687500000000005E-3</v>
      </c>
      <c r="O87" s="1273">
        <v>0</v>
      </c>
      <c r="P87" s="1273">
        <v>0</v>
      </c>
      <c r="Q87" s="1274">
        <v>2.8906250000000001E-2</v>
      </c>
      <c r="AM87" s="614"/>
    </row>
    <row r="88" spans="1:41" ht="18">
      <c r="G88" s="1275" t="s">
        <v>554</v>
      </c>
      <c r="H88" s="255"/>
      <c r="I88" s="256"/>
      <c r="J88" s="1276">
        <v>0.37265625000000002</v>
      </c>
      <c r="K88" s="1277">
        <v>7.421875E-2</v>
      </c>
      <c r="L88" s="1277">
        <v>9.3750000000000014E-3</v>
      </c>
      <c r="M88" s="1277">
        <v>5.1562500000000004E-2</v>
      </c>
      <c r="N88" s="1277">
        <v>3.1250000000000002E-3</v>
      </c>
      <c r="O88" s="1277">
        <v>1.5625000000000001E-3</v>
      </c>
      <c r="P88" s="1277">
        <v>0</v>
      </c>
      <c r="Q88" s="1278">
        <v>5.4687500000000005E-3</v>
      </c>
      <c r="AM88" s="614"/>
    </row>
    <row r="89" spans="1:41" ht="18">
      <c r="G89" s="1275" t="s">
        <v>555</v>
      </c>
      <c r="H89" s="255"/>
      <c r="I89" s="256"/>
      <c r="J89" s="1276">
        <v>0.14453125</v>
      </c>
      <c r="K89" s="1277">
        <v>1.5625E-2</v>
      </c>
      <c r="L89" s="1277">
        <v>2.3437500000000003E-3</v>
      </c>
      <c r="M89" s="1277">
        <v>4.6875000000000007E-3</v>
      </c>
      <c r="N89" s="1277">
        <v>1.5625000000000001E-3</v>
      </c>
      <c r="O89" s="1277">
        <v>7.8125000000000004E-4</v>
      </c>
      <c r="P89" s="1277">
        <v>7.8125000000000004E-4</v>
      </c>
      <c r="Q89" s="1278">
        <v>2.5000000000000001E-2</v>
      </c>
      <c r="AM89" s="614"/>
    </row>
    <row r="90" spans="1:41" ht="18.75" thickBot="1">
      <c r="G90" s="1279" t="s">
        <v>556</v>
      </c>
      <c r="H90" s="258"/>
      <c r="I90" s="259"/>
      <c r="J90" s="1280">
        <v>8.5937500000000014E-2</v>
      </c>
      <c r="K90" s="1281">
        <v>3.2031250000000004E-2</v>
      </c>
      <c r="L90" s="1281">
        <v>1.5625000000000001E-3</v>
      </c>
      <c r="M90" s="1281">
        <v>5.078125E-2</v>
      </c>
      <c r="N90" s="1281">
        <v>6.2500000000000003E-3</v>
      </c>
      <c r="O90" s="1281">
        <v>7.8125000000000004E-4</v>
      </c>
      <c r="P90" s="1281">
        <v>0</v>
      </c>
      <c r="Q90" s="1282">
        <v>3.8281250000000003E-2</v>
      </c>
      <c r="AM90" s="614"/>
    </row>
    <row r="91" spans="1:41" ht="96.75" customHeight="1" thickBot="1">
      <c r="G91" s="139"/>
      <c r="J91" s="1283" t="s">
        <v>543</v>
      </c>
      <c r="K91" s="1284" t="s">
        <v>544</v>
      </c>
      <c r="L91" s="1284" t="s">
        <v>21</v>
      </c>
      <c r="M91" s="1284" t="s">
        <v>512</v>
      </c>
      <c r="N91" s="1284" t="s">
        <v>545</v>
      </c>
      <c r="O91" s="1284" t="s">
        <v>546</v>
      </c>
      <c r="P91" s="1284" t="s">
        <v>547</v>
      </c>
      <c r="Q91" s="1285" t="s">
        <v>263</v>
      </c>
      <c r="AM91" s="614"/>
    </row>
    <row r="92" spans="1:41" ht="18">
      <c r="G92" s="139"/>
      <c r="AM92" s="614"/>
    </row>
    <row r="93" spans="1:41" ht="18">
      <c r="G93" s="139"/>
      <c r="AM93" s="614"/>
    </row>
    <row r="94" spans="1:41" ht="18">
      <c r="G94" s="139"/>
      <c r="AM94" s="614"/>
    </row>
    <row r="95" spans="1:41" ht="18">
      <c r="G95" s="139"/>
      <c r="AM95" s="614"/>
    </row>
    <row r="96" spans="1:41" ht="18">
      <c r="G96" s="139"/>
      <c r="AM96" s="614"/>
    </row>
    <row r="97" spans="6:39" ht="18">
      <c r="G97" s="139"/>
      <c r="AM97" s="614"/>
    </row>
    <row r="98" spans="6:39" ht="18">
      <c r="G98" s="139"/>
      <c r="AM98" s="614"/>
    </row>
    <row r="99" spans="6:39" ht="18">
      <c r="G99" s="139"/>
      <c r="AM99" s="614"/>
    </row>
    <row r="100" spans="6:39" ht="18">
      <c r="G100" s="139"/>
      <c r="AM100" s="614"/>
    </row>
    <row r="101" spans="6:39" ht="18">
      <c r="G101" s="139"/>
      <c r="AM101" s="614"/>
    </row>
    <row r="102" spans="6:39" ht="18">
      <c r="G102" s="139"/>
      <c r="AM102" s="614"/>
    </row>
    <row r="103" spans="6:39" ht="18">
      <c r="G103" s="139"/>
      <c r="AM103" s="614"/>
    </row>
    <row r="104" spans="6:39">
      <c r="AM104" s="614"/>
    </row>
    <row r="105" spans="6:39" ht="18">
      <c r="F105" s="264"/>
      <c r="G105" s="139" t="s">
        <v>557</v>
      </c>
      <c r="H105" s="264"/>
      <c r="I105" s="264"/>
      <c r="J105" s="264"/>
      <c r="K105" s="264"/>
      <c r="L105" s="264"/>
      <c r="M105" s="264"/>
      <c r="N105" s="264"/>
      <c r="O105" s="264"/>
      <c r="P105" s="264"/>
      <c r="Q105" s="264"/>
      <c r="AM105" s="614"/>
    </row>
    <row r="106" spans="6:39" ht="16.5" thickBot="1">
      <c r="F106" s="264"/>
      <c r="G106" s="132"/>
      <c r="H106" s="264"/>
      <c r="I106" s="264"/>
      <c r="J106" s="264"/>
      <c r="K106" s="264"/>
      <c r="L106" s="264"/>
      <c r="M106" s="264"/>
      <c r="N106" s="264"/>
      <c r="O106" s="264"/>
      <c r="P106" s="264"/>
      <c r="Q106" s="264"/>
      <c r="AM106" s="614"/>
    </row>
    <row r="107" spans="6:39" ht="15.75">
      <c r="F107" s="667"/>
      <c r="G107" s="472"/>
      <c r="H107" s="472"/>
      <c r="I107" s="1286" t="s">
        <v>558</v>
      </c>
      <c r="J107" s="1287">
        <v>8.5937500000000014E-2</v>
      </c>
      <c r="K107" s="641">
        <v>3.2031250000000004E-2</v>
      </c>
      <c r="L107" s="641">
        <v>1.5625000000000001E-3</v>
      </c>
      <c r="M107" s="641">
        <v>5.078125E-2</v>
      </c>
      <c r="N107" s="641">
        <v>6.2500000000000003E-3</v>
      </c>
      <c r="O107" s="641">
        <v>7.8125000000000004E-4</v>
      </c>
      <c r="P107" s="641">
        <v>0</v>
      </c>
      <c r="Q107" s="642">
        <v>3.8281250000000003E-2</v>
      </c>
      <c r="AM107" s="614"/>
    </row>
    <row r="108" spans="6:39" ht="15.75">
      <c r="F108" s="668"/>
      <c r="G108" s="491"/>
      <c r="H108" s="491"/>
      <c r="I108" s="492" t="s">
        <v>559</v>
      </c>
      <c r="J108" s="1288">
        <v>0.8</v>
      </c>
      <c r="K108" s="1289">
        <v>0.2</v>
      </c>
      <c r="L108" s="1289">
        <v>0</v>
      </c>
      <c r="M108" s="1289">
        <v>6.6666666666666666E-2</v>
      </c>
      <c r="N108" s="1289">
        <v>0</v>
      </c>
      <c r="O108" s="1289">
        <v>0</v>
      </c>
      <c r="P108" s="1289">
        <v>0</v>
      </c>
      <c r="Q108" s="1290">
        <v>0</v>
      </c>
      <c r="AM108" s="614"/>
    </row>
    <row r="109" spans="6:39" ht="15.75">
      <c r="F109" s="668"/>
      <c r="G109" s="491"/>
      <c r="H109" s="491"/>
      <c r="I109" s="492" t="s">
        <v>560</v>
      </c>
      <c r="J109" s="1288">
        <v>0.37265625000000002</v>
      </c>
      <c r="K109" s="1289">
        <v>7.421875E-2</v>
      </c>
      <c r="L109" s="1289">
        <v>9.3750000000000014E-3</v>
      </c>
      <c r="M109" s="1289">
        <v>5.1562500000000004E-2</v>
      </c>
      <c r="N109" s="1289">
        <v>3.1250000000000002E-3</v>
      </c>
      <c r="O109" s="1289">
        <v>1.5625000000000001E-3</v>
      </c>
      <c r="P109" s="1289">
        <v>0</v>
      </c>
      <c r="Q109" s="1290">
        <v>5.4687500000000005E-3</v>
      </c>
      <c r="AM109" s="614"/>
    </row>
    <row r="110" spans="6:39" ht="16.5" thickBot="1">
      <c r="F110" s="563"/>
      <c r="G110" s="480"/>
      <c r="H110" s="480"/>
      <c r="I110" s="903" t="s">
        <v>561</v>
      </c>
      <c r="J110" s="1291">
        <v>0.66666666666666674</v>
      </c>
      <c r="K110" s="1292">
        <v>0.13333333333333333</v>
      </c>
      <c r="L110" s="1292">
        <v>0.13333333333333333</v>
      </c>
      <c r="M110" s="1292">
        <v>0.13333333333333333</v>
      </c>
      <c r="N110" s="1292">
        <v>0</v>
      </c>
      <c r="O110" s="1292">
        <v>0</v>
      </c>
      <c r="P110" s="1292">
        <v>0</v>
      </c>
      <c r="Q110" s="1293">
        <v>0.13333333333333333</v>
      </c>
      <c r="AM110" s="614"/>
    </row>
    <row r="111" spans="6:39" ht="74.45" customHeight="1" thickBot="1">
      <c r="F111" s="264"/>
      <c r="G111" s="132"/>
      <c r="H111" s="264"/>
      <c r="I111" s="264"/>
      <c r="J111" s="1294" t="s">
        <v>543</v>
      </c>
      <c r="K111" s="1229" t="s">
        <v>544</v>
      </c>
      <c r="L111" s="1229" t="s">
        <v>21</v>
      </c>
      <c r="M111" s="1229" t="s">
        <v>512</v>
      </c>
      <c r="N111" s="1229" t="s">
        <v>545</v>
      </c>
      <c r="O111" s="1229" t="s">
        <v>546</v>
      </c>
      <c r="P111" s="1229" t="s">
        <v>547</v>
      </c>
      <c r="Q111" s="1230" t="s">
        <v>263</v>
      </c>
      <c r="AM111" s="614"/>
    </row>
    <row r="112" spans="6:39" ht="18">
      <c r="G112" s="139"/>
      <c r="AM112" s="614"/>
    </row>
    <row r="113" spans="6:39" ht="18">
      <c r="G113" s="139"/>
      <c r="AM113" s="614"/>
    </row>
    <row r="114" spans="6:39" ht="18">
      <c r="G114" s="139"/>
      <c r="AM114" s="614"/>
    </row>
    <row r="115" spans="6:39" ht="18">
      <c r="G115" s="139"/>
      <c r="AM115" s="614"/>
    </row>
    <row r="116" spans="6:39" ht="18">
      <c r="G116" s="139"/>
      <c r="AM116" s="614"/>
    </row>
    <row r="117" spans="6:39" ht="18">
      <c r="G117" s="139"/>
      <c r="AM117" s="614"/>
    </row>
    <row r="118" spans="6:39" ht="18">
      <c r="G118" s="139"/>
      <c r="AM118" s="614"/>
    </row>
    <row r="119" spans="6:39" ht="18">
      <c r="G119" s="139"/>
      <c r="AM119" s="614"/>
    </row>
    <row r="120" spans="6:39" ht="18">
      <c r="G120" s="139"/>
      <c r="AM120" s="614"/>
    </row>
    <row r="121" spans="6:39" ht="18">
      <c r="G121" s="139"/>
      <c r="AM121" s="614"/>
    </row>
    <row r="122" spans="6:39" ht="18">
      <c r="G122" s="139"/>
      <c r="AM122" s="614"/>
    </row>
    <row r="123" spans="6:39">
      <c r="AM123" s="614"/>
    </row>
    <row r="124" spans="6:39">
      <c r="AM124" s="614"/>
    </row>
    <row r="125" spans="6:39">
      <c r="AM125" s="614"/>
    </row>
    <row r="126" spans="6:39" ht="18">
      <c r="F126" s="264"/>
      <c r="G126" s="139" t="s">
        <v>562</v>
      </c>
      <c r="H126" s="264"/>
      <c r="J126" s="264"/>
      <c r="K126" s="264"/>
      <c r="L126" s="264"/>
      <c r="M126" s="264"/>
      <c r="N126" s="264"/>
      <c r="O126" s="264"/>
      <c r="P126" s="264"/>
      <c r="Q126" s="264"/>
      <c r="AM126" s="614"/>
    </row>
    <row r="127" spans="6:39" ht="16.5" thickBot="1">
      <c r="F127" s="264" t="s">
        <v>563</v>
      </c>
      <c r="G127" s="264"/>
      <c r="H127" s="264"/>
      <c r="I127" s="264"/>
      <c r="J127" s="264"/>
      <c r="K127" s="264" t="s">
        <v>564</v>
      </c>
      <c r="L127" s="264"/>
      <c r="M127" s="264"/>
      <c r="N127" s="264"/>
      <c r="O127" s="264"/>
      <c r="P127" s="264"/>
      <c r="Q127" s="264"/>
      <c r="AM127" s="614"/>
    </row>
    <row r="128" spans="6:39" ht="15.75">
      <c r="F128" s="1295"/>
      <c r="G128" s="1296"/>
      <c r="H128" s="1296"/>
      <c r="I128" s="1297" t="s">
        <v>559</v>
      </c>
      <c r="J128" s="1298">
        <v>0.8</v>
      </c>
      <c r="K128" s="1299">
        <v>0.2</v>
      </c>
      <c r="L128" s="1299">
        <v>0</v>
      </c>
      <c r="M128" s="1299">
        <v>6.6666666666666666E-2</v>
      </c>
      <c r="N128" s="1299">
        <v>0</v>
      </c>
      <c r="O128" s="1299">
        <v>0</v>
      </c>
      <c r="P128" s="1299">
        <v>0</v>
      </c>
      <c r="Q128" s="1300">
        <v>0</v>
      </c>
      <c r="AM128" s="614"/>
    </row>
    <row r="129" spans="6:39" ht="15.75">
      <c r="F129" s="524"/>
      <c r="G129" s="1052"/>
      <c r="H129" s="525"/>
      <c r="I129" s="1301" t="s">
        <v>565</v>
      </c>
      <c r="J129" s="1302">
        <v>26.799999999999997</v>
      </c>
      <c r="K129" s="1303">
        <v>6.4</v>
      </c>
      <c r="L129" s="1303">
        <v>1</v>
      </c>
      <c r="M129" s="1303">
        <v>0.33333333333333331</v>
      </c>
      <c r="N129" s="1303">
        <v>0.2</v>
      </c>
      <c r="O129" s="1303">
        <v>0.4</v>
      </c>
      <c r="P129" s="1303">
        <v>0.4</v>
      </c>
      <c r="Q129" s="1304">
        <v>6.6666666666666666E-2</v>
      </c>
      <c r="AM129" s="614"/>
    </row>
    <row r="130" spans="6:39" ht="15.75">
      <c r="F130" s="524"/>
      <c r="G130" s="525"/>
      <c r="H130" s="525"/>
      <c r="I130" s="1301" t="s">
        <v>561</v>
      </c>
      <c r="J130" s="1302">
        <v>0.66666666666666674</v>
      </c>
      <c r="K130" s="1303">
        <v>0.13333333333333333</v>
      </c>
      <c r="L130" s="1303">
        <v>0.13333333333333333</v>
      </c>
      <c r="M130" s="1303">
        <v>0.13333333333333333</v>
      </c>
      <c r="N130" s="1303">
        <v>0</v>
      </c>
      <c r="O130" s="1303">
        <v>0</v>
      </c>
      <c r="P130" s="1303">
        <v>0</v>
      </c>
      <c r="Q130" s="1304">
        <v>0.13333333333333333</v>
      </c>
      <c r="AM130" s="614"/>
    </row>
    <row r="131" spans="6:39" ht="16.5" thickBot="1">
      <c r="F131" s="1305"/>
      <c r="G131" s="529"/>
      <c r="H131" s="529"/>
      <c r="I131" s="1306" t="s">
        <v>565</v>
      </c>
      <c r="J131" s="1307">
        <v>29.8</v>
      </c>
      <c r="K131" s="1308">
        <v>3.1999999999999997</v>
      </c>
      <c r="L131" s="1308">
        <v>11.600000000000001</v>
      </c>
      <c r="M131" s="1308">
        <v>0.33333333333333337</v>
      </c>
      <c r="N131" s="1308">
        <v>0.46666666666666667</v>
      </c>
      <c r="O131" s="1308">
        <v>0.4</v>
      </c>
      <c r="P131" s="1308">
        <v>0</v>
      </c>
      <c r="Q131" s="1309">
        <v>0.13333333333333333</v>
      </c>
      <c r="AM131" s="614"/>
    </row>
    <row r="132" spans="6:39" ht="78.75" customHeight="1" thickBot="1">
      <c r="F132" s="264"/>
      <c r="G132" s="132"/>
      <c r="H132" s="264"/>
      <c r="I132" s="264"/>
      <c r="J132" s="1294" t="s">
        <v>543</v>
      </c>
      <c r="K132" s="1229" t="s">
        <v>544</v>
      </c>
      <c r="L132" s="1229" t="s">
        <v>21</v>
      </c>
      <c r="M132" s="1229" t="s">
        <v>512</v>
      </c>
      <c r="N132" s="1229" t="s">
        <v>545</v>
      </c>
      <c r="O132" s="1229" t="s">
        <v>546</v>
      </c>
      <c r="P132" s="1229" t="s">
        <v>547</v>
      </c>
      <c r="Q132" s="1230" t="s">
        <v>263</v>
      </c>
      <c r="AM132" s="614"/>
    </row>
    <row r="133" spans="6:39" ht="18">
      <c r="G133" s="139"/>
      <c r="AM133" s="614"/>
    </row>
    <row r="134" spans="6:39" ht="18">
      <c r="G134" s="139"/>
      <c r="AM134" s="614"/>
    </row>
    <row r="135" spans="6:39" ht="18">
      <c r="G135" s="139"/>
      <c r="AM135" s="614"/>
    </row>
    <row r="136" spans="6:39" ht="18">
      <c r="G136" s="139"/>
      <c r="AM136" s="614"/>
    </row>
    <row r="137" spans="6:39" ht="18">
      <c r="G137" s="139"/>
      <c r="AM137" s="614"/>
    </row>
    <row r="138" spans="6:39" ht="18">
      <c r="G138" s="139"/>
      <c r="AM138" s="614"/>
    </row>
    <row r="139" spans="6:39" ht="18">
      <c r="G139" s="139"/>
      <c r="AM139" s="614"/>
    </row>
    <row r="140" spans="6:39" ht="18">
      <c r="G140" s="139"/>
      <c r="AM140" s="614"/>
    </row>
    <row r="141" spans="6:39" ht="18">
      <c r="G141" s="139"/>
      <c r="AM141" s="614"/>
    </row>
    <row r="142" spans="6:39" ht="18">
      <c r="G142" s="139"/>
      <c r="AM142" s="614"/>
    </row>
    <row r="143" spans="6:39" ht="18">
      <c r="G143" s="139"/>
      <c r="AM143" s="614"/>
    </row>
    <row r="144" spans="6:39" ht="18">
      <c r="G144" s="139"/>
      <c r="AM144" s="614"/>
    </row>
    <row r="145" spans="3:39" ht="18">
      <c r="G145" s="139"/>
      <c r="AM145" s="614"/>
    </row>
    <row r="146" spans="3:39" ht="18">
      <c r="G146" s="139"/>
      <c r="AM146" s="614"/>
    </row>
    <row r="147" spans="3:39" ht="18">
      <c r="G147" s="139"/>
      <c r="AM147" s="614"/>
    </row>
    <row r="148" spans="3:39" ht="18">
      <c r="G148" s="139"/>
      <c r="AM148" s="614"/>
    </row>
    <row r="149" spans="3:39" ht="18">
      <c r="G149" s="139"/>
      <c r="AM149" s="614"/>
    </row>
    <row r="150" spans="3:39" ht="18.75" thickBot="1">
      <c r="G150" s="139"/>
      <c r="AM150" s="614"/>
    </row>
    <row r="151" spans="3:39" ht="33" customHeight="1" thickBot="1">
      <c r="D151" s="356"/>
      <c r="E151" s="269"/>
      <c r="F151" s="269"/>
      <c r="G151" s="269"/>
      <c r="H151" s="269"/>
      <c r="I151" s="269"/>
      <c r="J151" s="269"/>
      <c r="K151" s="1310" t="s">
        <v>566</v>
      </c>
      <c r="L151" s="269"/>
      <c r="M151" s="269"/>
      <c r="N151" s="269"/>
      <c r="O151" s="269"/>
      <c r="P151" s="269"/>
      <c r="Q151" s="269"/>
      <c r="R151" s="269"/>
      <c r="S151" s="269"/>
      <c r="T151" s="269"/>
      <c r="U151" s="270"/>
      <c r="AM151" s="614"/>
    </row>
    <row r="152" spans="3:39" ht="16.350000000000001" customHeight="1" thickBot="1">
      <c r="D152" s="1311" t="s">
        <v>19</v>
      </c>
      <c r="E152" s="1312" t="s">
        <v>567</v>
      </c>
      <c r="F152" s="252"/>
      <c r="G152" s="252"/>
      <c r="H152" s="1313" t="s">
        <v>568</v>
      </c>
      <c r="I152" s="252"/>
      <c r="J152" s="252"/>
      <c r="K152" s="252"/>
      <c r="L152" s="252"/>
      <c r="M152" s="253"/>
      <c r="N152" s="1314" t="s">
        <v>569</v>
      </c>
      <c r="O152" s="1313"/>
      <c r="P152" s="252"/>
      <c r="Q152" s="252"/>
      <c r="R152" s="252"/>
      <c r="S152" s="252"/>
      <c r="T152" s="252"/>
      <c r="U152" s="253"/>
      <c r="AM152" s="614"/>
    </row>
    <row r="153" spans="3:39" ht="15.75">
      <c r="C153">
        <v>54</v>
      </c>
      <c r="D153" s="1315" t="s">
        <v>570</v>
      </c>
      <c r="E153" s="1316" t="s">
        <v>527</v>
      </c>
      <c r="F153" s="1317">
        <v>0.46718750000000003</v>
      </c>
      <c r="G153" s="1318">
        <v>1.2500000000000001E-2</v>
      </c>
      <c r="H153" s="1318">
        <v>4.6875000000000007E-3</v>
      </c>
      <c r="I153" s="1318">
        <v>4.6875000000000007E-3</v>
      </c>
      <c r="J153" s="1318">
        <v>6.2500000000000003E-3</v>
      </c>
      <c r="K153" s="1318">
        <v>0</v>
      </c>
      <c r="L153" s="1318">
        <v>0</v>
      </c>
      <c r="M153" s="1319">
        <v>0</v>
      </c>
      <c r="N153" s="1272">
        <v>1.1771653543307086</v>
      </c>
      <c r="O153" s="1273">
        <v>1.4545454545454546</v>
      </c>
      <c r="P153" s="1273">
        <v>0.5</v>
      </c>
      <c r="Q153" s="1273">
        <v>2</v>
      </c>
      <c r="R153" s="1273">
        <v>2</v>
      </c>
      <c r="S153" s="1273">
        <v>0</v>
      </c>
      <c r="T153" s="1273">
        <v>0</v>
      </c>
      <c r="U153" s="1274">
        <v>0</v>
      </c>
      <c r="AM153" s="614"/>
    </row>
    <row r="154" spans="3:39" ht="15.75">
      <c r="C154">
        <v>55</v>
      </c>
      <c r="D154" s="1320" t="s">
        <v>571</v>
      </c>
      <c r="E154" s="1321" t="s">
        <v>529</v>
      </c>
      <c r="F154" s="1317">
        <v>0.32656250000000003</v>
      </c>
      <c r="G154" s="1318">
        <v>4.6875000000000007E-3</v>
      </c>
      <c r="H154" s="1318">
        <v>1.40625E-2</v>
      </c>
      <c r="I154" s="1318">
        <v>0</v>
      </c>
      <c r="J154" s="1318">
        <v>0</v>
      </c>
      <c r="K154" s="1318">
        <v>0</v>
      </c>
      <c r="L154" s="1318">
        <v>0</v>
      </c>
      <c r="M154" s="1319">
        <v>5.7812500000000003E-2</v>
      </c>
      <c r="N154" s="1276">
        <v>0.82283464566929132</v>
      </c>
      <c r="O154" s="1277">
        <v>0.54545454545454553</v>
      </c>
      <c r="P154" s="1277">
        <v>1.4999999999999998</v>
      </c>
      <c r="Q154" s="1277">
        <v>0</v>
      </c>
      <c r="R154" s="1277">
        <v>0</v>
      </c>
      <c r="S154" s="1277">
        <v>0</v>
      </c>
      <c r="T154" s="1277">
        <v>0</v>
      </c>
      <c r="U154" s="1278">
        <v>2</v>
      </c>
      <c r="AM154" s="614"/>
    </row>
    <row r="155" spans="3:39" ht="15.75">
      <c r="D155" s="1322"/>
      <c r="E155" s="1323" t="s">
        <v>572</v>
      </c>
      <c r="F155" s="1324"/>
      <c r="G155" s="1324"/>
      <c r="H155" s="1324"/>
      <c r="I155" s="1324"/>
      <c r="J155" s="1324"/>
      <c r="K155" s="1324"/>
      <c r="L155" s="1324"/>
      <c r="M155" s="1324"/>
      <c r="N155" s="1325">
        <v>3.1387562775125541E-2</v>
      </c>
      <c r="O155" s="1326">
        <v>0.20661157024793386</v>
      </c>
      <c r="P155" s="1326">
        <v>0.24999999999999989</v>
      </c>
      <c r="Q155" s="1326">
        <v>1</v>
      </c>
      <c r="R155" s="1326">
        <v>1</v>
      </c>
      <c r="S155" s="1326">
        <v>0</v>
      </c>
      <c r="T155" s="1326">
        <v>0</v>
      </c>
      <c r="U155" s="1327">
        <v>1</v>
      </c>
      <c r="AM155" s="614"/>
    </row>
    <row r="156" spans="3:39" ht="15.75">
      <c r="C156">
        <v>70</v>
      </c>
      <c r="D156" s="1320" t="s">
        <v>573</v>
      </c>
      <c r="E156" s="1321" t="s">
        <v>527</v>
      </c>
      <c r="F156" s="1317">
        <v>0.60000000000000009</v>
      </c>
      <c r="G156" s="1318">
        <v>0.10781250000000001</v>
      </c>
      <c r="H156" s="1318">
        <v>1.40625E-2</v>
      </c>
      <c r="I156" s="1318">
        <v>7.1875000000000008E-2</v>
      </c>
      <c r="J156" s="1318">
        <v>4.6875000000000007E-3</v>
      </c>
      <c r="K156" s="1318">
        <v>3.1250000000000002E-3</v>
      </c>
      <c r="L156" s="1318">
        <v>0</v>
      </c>
      <c r="M156" s="1319">
        <v>6.2500000000000003E-3</v>
      </c>
      <c r="N156" s="1276">
        <v>1.6100628930817611</v>
      </c>
      <c r="O156" s="1277">
        <v>1.4526315789473685</v>
      </c>
      <c r="P156" s="1277">
        <v>1.4999999999999998</v>
      </c>
      <c r="Q156" s="1277">
        <v>1.393939393939394</v>
      </c>
      <c r="R156" s="1277">
        <v>1.5000000000000002</v>
      </c>
      <c r="S156" s="1277">
        <v>2</v>
      </c>
      <c r="T156" s="1277">
        <v>0</v>
      </c>
      <c r="U156" s="1278">
        <v>1.1428571428571428</v>
      </c>
      <c r="AM156" s="614"/>
    </row>
    <row r="157" spans="3:39" ht="15.75">
      <c r="C157">
        <v>71</v>
      </c>
      <c r="D157" s="1320" t="s">
        <v>574</v>
      </c>
      <c r="E157" s="1321" t="s">
        <v>529</v>
      </c>
      <c r="F157" s="1317">
        <v>0.14531250000000001</v>
      </c>
      <c r="G157" s="1318">
        <v>4.0625000000000001E-2</v>
      </c>
      <c r="H157" s="1318">
        <v>4.6875000000000007E-3</v>
      </c>
      <c r="I157" s="1318">
        <v>3.125E-2</v>
      </c>
      <c r="J157" s="1318">
        <v>1.5625000000000001E-3</v>
      </c>
      <c r="K157" s="1318">
        <v>0</v>
      </c>
      <c r="L157" s="1318">
        <v>0</v>
      </c>
      <c r="M157" s="1319">
        <v>4.6875000000000007E-3</v>
      </c>
      <c r="N157" s="1276">
        <v>0.38993710691823902</v>
      </c>
      <c r="O157" s="1277">
        <v>0.54736842105263162</v>
      </c>
      <c r="P157" s="1277">
        <v>0.5</v>
      </c>
      <c r="Q157" s="1277">
        <v>0.60606060606060597</v>
      </c>
      <c r="R157" s="1277">
        <v>0.5</v>
      </c>
      <c r="S157" s="1277">
        <v>0</v>
      </c>
      <c r="T157" s="1277">
        <v>0</v>
      </c>
      <c r="U157" s="1278">
        <v>0.85714285714285721</v>
      </c>
      <c r="AM157" s="614"/>
    </row>
    <row r="158" spans="3:39" ht="15.75">
      <c r="D158" s="1328"/>
      <c r="E158" s="1329" t="s">
        <v>572</v>
      </c>
      <c r="F158" s="1324"/>
      <c r="G158" s="1324"/>
      <c r="H158" s="1324"/>
      <c r="I158" s="1324"/>
      <c r="J158" s="1324"/>
      <c r="K158" s="1324"/>
      <c r="L158" s="1324"/>
      <c r="M158" s="1324"/>
      <c r="N158" s="1325">
        <v>0.37217673351528824</v>
      </c>
      <c r="O158" s="1326">
        <v>0.20487534626038784</v>
      </c>
      <c r="P158" s="1326">
        <v>0.24999999999999989</v>
      </c>
      <c r="Q158" s="1326">
        <v>0.15518824609733708</v>
      </c>
      <c r="R158" s="1326">
        <v>0.25000000000000011</v>
      </c>
      <c r="S158" s="1326">
        <v>1</v>
      </c>
      <c r="T158" s="1326">
        <v>0</v>
      </c>
      <c r="U158" s="1327">
        <v>2.0408163265306103E-2</v>
      </c>
      <c r="AM158" s="614"/>
    </row>
    <row r="159" spans="3:39" ht="16.5" thickBot="1">
      <c r="D159" s="1330" t="s">
        <v>575</v>
      </c>
      <c r="E159" s="1331"/>
      <c r="F159" s="1332"/>
      <c r="G159" s="1332"/>
      <c r="H159" s="1332"/>
      <c r="I159" s="1332"/>
      <c r="J159" s="1332"/>
      <c r="K159" s="1332"/>
      <c r="L159" s="1332"/>
      <c r="M159" s="1332"/>
      <c r="N159" s="1333">
        <v>0.2017821481452069</v>
      </c>
      <c r="O159" s="1334">
        <v>0.20574345825416085</v>
      </c>
      <c r="P159" s="1334">
        <v>0.24999999999999989</v>
      </c>
      <c r="Q159" s="1334">
        <v>0.57759412304866853</v>
      </c>
      <c r="R159" s="1334">
        <v>0.625</v>
      </c>
      <c r="S159" s="1334">
        <v>0.5</v>
      </c>
      <c r="T159" s="1334">
        <v>0</v>
      </c>
      <c r="U159" s="1335">
        <v>0.51020408163265307</v>
      </c>
      <c r="AM159" s="614"/>
    </row>
    <row r="160" spans="3:39" ht="16.5" thickBot="1">
      <c r="D160" s="1336"/>
      <c r="E160" s="1337"/>
      <c r="F160" s="1338"/>
      <c r="G160" s="1339"/>
      <c r="H160" s="1339"/>
      <c r="I160" s="1339"/>
      <c r="J160" s="1339"/>
      <c r="K160" s="1339"/>
      <c r="L160" s="1339"/>
      <c r="M160" s="1340"/>
      <c r="N160" s="1341"/>
      <c r="O160" s="1342"/>
      <c r="P160" s="1342"/>
      <c r="Q160" s="1342"/>
      <c r="R160" s="1342"/>
      <c r="S160" s="1342"/>
      <c r="T160" s="1342"/>
      <c r="U160" s="1343"/>
      <c r="AM160" s="614"/>
    </row>
    <row r="161" spans="3:39" ht="15.75">
      <c r="C161">
        <v>58</v>
      </c>
      <c r="D161" s="1315" t="s">
        <v>576</v>
      </c>
      <c r="E161" s="1316" t="s">
        <v>531</v>
      </c>
      <c r="F161" s="1317">
        <v>0.13593750000000002</v>
      </c>
      <c r="G161" s="1318">
        <v>1.40625E-2</v>
      </c>
      <c r="H161" s="1318">
        <v>0</v>
      </c>
      <c r="I161" s="1318">
        <v>3.1250000000000002E-3</v>
      </c>
      <c r="J161" s="1318">
        <v>0</v>
      </c>
      <c r="K161" s="1318">
        <v>0</v>
      </c>
      <c r="L161" s="1318">
        <v>0</v>
      </c>
      <c r="M161" s="1319">
        <v>3.1250000000000002E-3</v>
      </c>
      <c r="N161" s="1272">
        <v>0.9405405405405407</v>
      </c>
      <c r="O161" s="1273">
        <v>0.9</v>
      </c>
      <c r="P161" s="1273">
        <v>0</v>
      </c>
      <c r="Q161" s="1273">
        <v>0.66666666666666663</v>
      </c>
      <c r="R161" s="1273">
        <v>0</v>
      </c>
      <c r="S161" s="1273">
        <v>0</v>
      </c>
      <c r="T161" s="1273">
        <v>0</v>
      </c>
      <c r="U161" s="1274">
        <v>0.125</v>
      </c>
      <c r="AM161" s="614"/>
    </row>
    <row r="162" spans="3:39" ht="15.75">
      <c r="C162">
        <v>59</v>
      </c>
      <c r="D162" s="1320" t="s">
        <v>577</v>
      </c>
      <c r="E162" s="1321" t="s">
        <v>532</v>
      </c>
      <c r="F162" s="1317">
        <v>0.15312500000000001</v>
      </c>
      <c r="G162" s="1318">
        <v>1.7187500000000001E-2</v>
      </c>
      <c r="H162" s="1318">
        <v>4.6875000000000007E-3</v>
      </c>
      <c r="I162" s="1318">
        <v>6.2500000000000003E-3</v>
      </c>
      <c r="J162" s="1318">
        <v>3.1250000000000002E-3</v>
      </c>
      <c r="K162" s="1318">
        <v>1.5625000000000001E-3</v>
      </c>
      <c r="L162" s="1318">
        <v>1.5625000000000001E-3</v>
      </c>
      <c r="M162" s="1319">
        <v>4.6875E-2</v>
      </c>
      <c r="N162" s="1276">
        <v>1.0594594594594595</v>
      </c>
      <c r="O162" s="1277">
        <v>1.1000000000000001</v>
      </c>
      <c r="P162" s="1277">
        <v>2</v>
      </c>
      <c r="Q162" s="1277">
        <v>1.3333333333333333</v>
      </c>
      <c r="R162" s="1277">
        <v>2</v>
      </c>
      <c r="S162" s="1277">
        <v>2</v>
      </c>
      <c r="T162" s="1277">
        <v>2</v>
      </c>
      <c r="U162" s="1278">
        <v>1.875</v>
      </c>
      <c r="AM162" s="614"/>
    </row>
    <row r="163" spans="3:39" ht="15.75">
      <c r="D163" s="1322"/>
      <c r="E163" s="1323" t="s">
        <v>572</v>
      </c>
      <c r="F163" s="1324"/>
      <c r="G163" s="1324"/>
      <c r="H163" s="1324"/>
      <c r="I163" s="1324"/>
      <c r="J163" s="1324"/>
      <c r="K163" s="1324"/>
      <c r="L163" s="1324"/>
      <c r="M163" s="1324"/>
      <c r="N163" s="1325">
        <v>3.5354273192110966E-3</v>
      </c>
      <c r="O163" s="1326">
        <v>1.0000000000000005E-2</v>
      </c>
      <c r="P163" s="1326">
        <v>1</v>
      </c>
      <c r="Q163" s="1326">
        <v>0.1111111111111111</v>
      </c>
      <c r="R163" s="1326">
        <v>1</v>
      </c>
      <c r="S163" s="1326">
        <v>1</v>
      </c>
      <c r="T163" s="1326">
        <v>1</v>
      </c>
      <c r="U163" s="1327">
        <v>0.765625</v>
      </c>
      <c r="AM163" s="614"/>
    </row>
    <row r="164" spans="3:39" ht="15.75">
      <c r="C164">
        <v>74</v>
      </c>
      <c r="D164" s="1320" t="s">
        <v>578</v>
      </c>
      <c r="E164" s="1321" t="s">
        <v>531</v>
      </c>
      <c r="F164" s="1317">
        <v>0.15937500000000002</v>
      </c>
      <c r="G164" s="1318">
        <v>2.6562500000000003E-2</v>
      </c>
      <c r="H164" s="1318">
        <v>3.1250000000000002E-3</v>
      </c>
      <c r="I164" s="1318">
        <v>8.9062500000000003E-2</v>
      </c>
      <c r="J164" s="1318">
        <v>9.3750000000000014E-3</v>
      </c>
      <c r="K164" s="1318">
        <v>1.5625000000000001E-3</v>
      </c>
      <c r="L164" s="1318">
        <v>0</v>
      </c>
      <c r="M164" s="1319">
        <v>6.5625000000000003E-2</v>
      </c>
      <c r="N164" s="1276">
        <v>1.8545454545454545</v>
      </c>
      <c r="O164" s="1277">
        <v>0.82926829268292679</v>
      </c>
      <c r="P164" s="1277">
        <v>2</v>
      </c>
      <c r="Q164" s="1277">
        <v>1.7538461538461538</v>
      </c>
      <c r="R164" s="1277">
        <v>1.5000000000000002</v>
      </c>
      <c r="S164" s="1277">
        <v>2</v>
      </c>
      <c r="T164" s="1277">
        <v>0</v>
      </c>
      <c r="U164" s="1278">
        <v>1.7142857142857142</v>
      </c>
      <c r="AM164" s="614"/>
    </row>
    <row r="165" spans="3:39" ht="15.75">
      <c r="C165">
        <v>75</v>
      </c>
      <c r="D165" s="1320" t="s">
        <v>579</v>
      </c>
      <c r="E165" s="1321" t="s">
        <v>532</v>
      </c>
      <c r="F165" s="1317">
        <v>1.2500000000000001E-2</v>
      </c>
      <c r="G165" s="1318">
        <v>3.7500000000000006E-2</v>
      </c>
      <c r="H165" s="1318">
        <v>0</v>
      </c>
      <c r="I165" s="1318">
        <v>1.2500000000000001E-2</v>
      </c>
      <c r="J165" s="1318">
        <v>3.1250000000000002E-3</v>
      </c>
      <c r="K165" s="1318">
        <v>0</v>
      </c>
      <c r="L165" s="1318">
        <v>0</v>
      </c>
      <c r="M165" s="1319">
        <v>1.0937500000000001E-2</v>
      </c>
      <c r="N165" s="1276">
        <v>0.14545454545454545</v>
      </c>
      <c r="O165" s="1277">
        <v>1.1707317073170731</v>
      </c>
      <c r="P165" s="1277">
        <v>0</v>
      </c>
      <c r="Q165" s="1277">
        <v>0.24615384615384617</v>
      </c>
      <c r="R165" s="1277">
        <v>0.5</v>
      </c>
      <c r="S165" s="1277">
        <v>0</v>
      </c>
      <c r="T165" s="1277">
        <v>0</v>
      </c>
      <c r="U165" s="1278">
        <v>0.2857142857142857</v>
      </c>
      <c r="AM165" s="614"/>
    </row>
    <row r="166" spans="3:39" ht="15.75">
      <c r="D166" s="1328"/>
      <c r="E166" s="1329" t="s">
        <v>572</v>
      </c>
      <c r="F166" s="1324"/>
      <c r="G166" s="1324"/>
      <c r="H166" s="1324"/>
      <c r="I166" s="1324"/>
      <c r="J166" s="1324"/>
      <c r="K166" s="1324"/>
      <c r="L166" s="1324"/>
      <c r="M166" s="1324"/>
      <c r="N166" s="1325">
        <v>0.73024793388429743</v>
      </c>
      <c r="O166" s="1326">
        <v>2.9149315883402731E-2</v>
      </c>
      <c r="P166" s="1326">
        <v>1</v>
      </c>
      <c r="Q166" s="1326">
        <v>0.56828402366863906</v>
      </c>
      <c r="R166" s="1326">
        <v>0.25000000000000011</v>
      </c>
      <c r="S166" s="1326">
        <v>1</v>
      </c>
      <c r="T166" s="1326">
        <v>0</v>
      </c>
      <c r="U166" s="1327">
        <v>0.51020408163265296</v>
      </c>
      <c r="AM166" s="614"/>
    </row>
    <row r="167" spans="3:39" ht="16.5" thickBot="1">
      <c r="D167" s="1330" t="s">
        <v>575</v>
      </c>
      <c r="E167" s="1331"/>
      <c r="F167" s="1332"/>
      <c r="G167" s="1332"/>
      <c r="H167" s="1332"/>
      <c r="I167" s="1332"/>
      <c r="J167" s="1332"/>
      <c r="K167" s="1332"/>
      <c r="L167" s="1332"/>
      <c r="M167" s="1332"/>
      <c r="N167" s="1333">
        <v>0.36689168060175426</v>
      </c>
      <c r="O167" s="1334">
        <v>1.9574657941701368E-2</v>
      </c>
      <c r="P167" s="1334">
        <v>1</v>
      </c>
      <c r="Q167" s="1334">
        <v>0.33969756738987511</v>
      </c>
      <c r="R167" s="1334">
        <v>0.625</v>
      </c>
      <c r="S167" s="1334">
        <v>1</v>
      </c>
      <c r="T167" s="1334">
        <v>0.5</v>
      </c>
      <c r="U167" s="1335">
        <v>0.63791454081632648</v>
      </c>
      <c r="AM167" s="614"/>
    </row>
    <row r="168" spans="3:39" ht="16.5" thickBot="1">
      <c r="D168" s="1336"/>
      <c r="E168" s="1337"/>
      <c r="F168" s="1338"/>
      <c r="G168" s="1339"/>
      <c r="H168" s="1339"/>
      <c r="I168" s="1339"/>
      <c r="J168" s="1339"/>
      <c r="K168" s="1339"/>
      <c r="L168" s="1339"/>
      <c r="M168" s="1340"/>
      <c r="N168" s="1341"/>
      <c r="O168" s="1342"/>
      <c r="P168" s="1342"/>
      <c r="Q168" s="1342"/>
      <c r="R168" s="1342"/>
      <c r="S168" s="1342"/>
      <c r="T168" s="1342"/>
      <c r="U168" s="1343"/>
      <c r="AM168" s="614"/>
    </row>
    <row r="169" spans="3:39" ht="15.75">
      <c r="C169">
        <v>62</v>
      </c>
      <c r="D169" s="1315" t="s">
        <v>580</v>
      </c>
      <c r="E169" s="1316" t="s">
        <v>533</v>
      </c>
      <c r="F169" s="1317">
        <v>1.0666666666666667</v>
      </c>
      <c r="G169" s="1318">
        <v>0</v>
      </c>
      <c r="H169" s="1318">
        <v>0</v>
      </c>
      <c r="I169" s="1318">
        <v>0</v>
      </c>
      <c r="J169" s="1318">
        <v>0</v>
      </c>
      <c r="K169" s="1318">
        <v>0</v>
      </c>
      <c r="L169" s="1318">
        <v>0</v>
      </c>
      <c r="M169" s="1319">
        <v>0</v>
      </c>
      <c r="N169" s="1272">
        <v>1.3333333333333333</v>
      </c>
      <c r="O169" s="1273">
        <v>0</v>
      </c>
      <c r="P169" s="1273">
        <v>0</v>
      </c>
      <c r="Q169" s="1273">
        <v>0</v>
      </c>
      <c r="R169" s="1273">
        <v>0</v>
      </c>
      <c r="S169" s="1273">
        <v>0</v>
      </c>
      <c r="T169" s="1273">
        <v>0</v>
      </c>
      <c r="U169" s="1274">
        <v>0</v>
      </c>
      <c r="AM169" s="614"/>
    </row>
    <row r="170" spans="3:39" ht="15.75">
      <c r="C170">
        <v>63</v>
      </c>
      <c r="D170" s="1320" t="s">
        <v>581</v>
      </c>
      <c r="E170" s="1321" t="s">
        <v>534</v>
      </c>
      <c r="F170" s="1317">
        <v>0.53333333333333333</v>
      </c>
      <c r="G170" s="1318">
        <v>0.4</v>
      </c>
      <c r="H170" s="1318">
        <v>0</v>
      </c>
      <c r="I170" s="1318">
        <v>0.13333333333333333</v>
      </c>
      <c r="J170" s="1318">
        <v>0</v>
      </c>
      <c r="K170" s="1318">
        <v>0</v>
      </c>
      <c r="L170" s="1318">
        <v>0</v>
      </c>
      <c r="M170" s="1319">
        <v>0</v>
      </c>
      <c r="N170" s="1276">
        <v>0.66666666666666663</v>
      </c>
      <c r="O170" s="1277">
        <v>2</v>
      </c>
      <c r="P170" s="1277">
        <v>0</v>
      </c>
      <c r="Q170" s="1277">
        <v>2</v>
      </c>
      <c r="R170" s="1277">
        <v>0</v>
      </c>
      <c r="S170" s="1277">
        <v>0</v>
      </c>
      <c r="T170" s="1277">
        <v>0</v>
      </c>
      <c r="U170" s="1278">
        <v>0</v>
      </c>
      <c r="AM170" s="614"/>
    </row>
    <row r="171" spans="3:39" ht="15.75">
      <c r="D171" s="1322"/>
      <c r="E171" s="1323" t="s">
        <v>572</v>
      </c>
      <c r="F171" s="1324"/>
      <c r="G171" s="1324"/>
      <c r="H171" s="1324"/>
      <c r="I171" s="1324"/>
      <c r="J171" s="1324"/>
      <c r="K171" s="1324"/>
      <c r="L171" s="1324"/>
      <c r="M171" s="1324"/>
      <c r="N171" s="1325">
        <v>0.1111111111111111</v>
      </c>
      <c r="O171" s="1326">
        <v>1</v>
      </c>
      <c r="P171" s="1326">
        <v>0</v>
      </c>
      <c r="Q171" s="1326">
        <v>1</v>
      </c>
      <c r="R171" s="1326">
        <v>0</v>
      </c>
      <c r="S171" s="1326">
        <v>0</v>
      </c>
      <c r="T171" s="1326">
        <v>0</v>
      </c>
      <c r="U171" s="1327">
        <v>0</v>
      </c>
      <c r="AM171" s="614"/>
    </row>
    <row r="172" spans="3:39" ht="15.75">
      <c r="C172">
        <v>78</v>
      </c>
      <c r="D172" s="1320" t="s">
        <v>582</v>
      </c>
      <c r="E172" s="1321" t="s">
        <v>539</v>
      </c>
      <c r="F172" s="1317">
        <v>0.53333333333333333</v>
      </c>
      <c r="G172" s="1318">
        <v>0</v>
      </c>
      <c r="H172" s="1318">
        <v>0.26666666666666666</v>
      </c>
      <c r="I172" s="1318">
        <v>0</v>
      </c>
      <c r="J172" s="1318">
        <v>0</v>
      </c>
      <c r="K172" s="1318">
        <v>0</v>
      </c>
      <c r="L172" s="1318">
        <v>0</v>
      </c>
      <c r="M172" s="1319">
        <v>0.13333333333333333</v>
      </c>
      <c r="N172" s="1276">
        <v>0.79999999999999993</v>
      </c>
      <c r="O172" s="1277">
        <v>0</v>
      </c>
      <c r="P172" s="1277">
        <v>2</v>
      </c>
      <c r="Q172" s="1277">
        <v>0</v>
      </c>
      <c r="R172" s="1277">
        <v>0</v>
      </c>
      <c r="S172" s="1277">
        <v>0</v>
      </c>
      <c r="T172" s="1277">
        <v>0</v>
      </c>
      <c r="U172" s="1278">
        <v>1</v>
      </c>
      <c r="AM172" s="614"/>
    </row>
    <row r="173" spans="3:39" ht="15.75">
      <c r="C173">
        <v>79</v>
      </c>
      <c r="D173" s="1320" t="s">
        <v>583</v>
      </c>
      <c r="E173" s="1321" t="s">
        <v>540</v>
      </c>
      <c r="F173" s="1317">
        <v>0.8</v>
      </c>
      <c r="G173" s="1318">
        <v>0.26666666666666666</v>
      </c>
      <c r="H173" s="1318">
        <v>0</v>
      </c>
      <c r="I173" s="1318">
        <v>0.26666666666666666</v>
      </c>
      <c r="J173" s="1318">
        <v>0</v>
      </c>
      <c r="K173" s="1318">
        <v>0</v>
      </c>
      <c r="L173" s="1318">
        <v>0</v>
      </c>
      <c r="M173" s="1319">
        <v>0.13333333333333333</v>
      </c>
      <c r="N173" s="1276">
        <v>1.2</v>
      </c>
      <c r="O173" s="1277">
        <v>2</v>
      </c>
      <c r="P173" s="1277">
        <v>0</v>
      </c>
      <c r="Q173" s="1277">
        <v>2</v>
      </c>
      <c r="R173" s="1277">
        <v>0</v>
      </c>
      <c r="S173" s="1277">
        <v>0</v>
      </c>
      <c r="T173" s="1277">
        <v>0</v>
      </c>
      <c r="U173" s="1278">
        <v>1</v>
      </c>
      <c r="AM173" s="614"/>
    </row>
    <row r="174" spans="3:39" ht="15.75">
      <c r="D174" s="1328"/>
      <c r="E174" s="1329" t="s">
        <v>572</v>
      </c>
      <c r="F174" s="1324"/>
      <c r="G174" s="1324"/>
      <c r="H174" s="1324"/>
      <c r="I174" s="1324"/>
      <c r="J174" s="1324"/>
      <c r="K174" s="1324"/>
      <c r="L174" s="1324"/>
      <c r="M174" s="1324"/>
      <c r="N174" s="1325">
        <v>4.0000000000000008E-2</v>
      </c>
      <c r="O174" s="1326">
        <v>1</v>
      </c>
      <c r="P174" s="1326">
        <v>1</v>
      </c>
      <c r="Q174" s="1326">
        <v>1</v>
      </c>
      <c r="R174" s="1326">
        <v>0</v>
      </c>
      <c r="S174" s="1326">
        <v>0</v>
      </c>
      <c r="T174" s="1326">
        <v>0</v>
      </c>
      <c r="U174" s="1327">
        <v>0</v>
      </c>
      <c r="AM174" s="614"/>
    </row>
    <row r="175" spans="3:39" ht="16.5" thickBot="1">
      <c r="D175" s="1330" t="s">
        <v>575</v>
      </c>
      <c r="E175" s="1331"/>
      <c r="F175" s="1332"/>
      <c r="G175" s="1332"/>
      <c r="H175" s="1332"/>
      <c r="I175" s="1332"/>
      <c r="J175" s="1332"/>
      <c r="K175" s="1332"/>
      <c r="L175" s="1332"/>
      <c r="M175" s="1332"/>
      <c r="N175" s="1333">
        <v>7.5555555555555556E-2</v>
      </c>
      <c r="O175" s="1334">
        <v>1</v>
      </c>
      <c r="P175" s="1334">
        <v>0.5</v>
      </c>
      <c r="Q175" s="1334">
        <v>1</v>
      </c>
      <c r="R175" s="1334">
        <v>0</v>
      </c>
      <c r="S175" s="1334">
        <v>0</v>
      </c>
      <c r="T175" s="1334">
        <v>0</v>
      </c>
      <c r="U175" s="1335">
        <v>0</v>
      </c>
      <c r="AM175" s="614"/>
    </row>
    <row r="176" spans="3:39" ht="16.5" thickBot="1">
      <c r="D176" s="1336"/>
      <c r="E176" s="1337"/>
      <c r="F176" s="1338"/>
      <c r="G176" s="1339"/>
      <c r="H176" s="1339"/>
      <c r="I176" s="1339"/>
      <c r="J176" s="1339"/>
      <c r="K176" s="1339"/>
      <c r="L176" s="1339"/>
      <c r="M176" s="1340"/>
      <c r="N176" s="1341"/>
      <c r="O176" s="1342"/>
      <c r="P176" s="1342"/>
      <c r="Q176" s="1342"/>
      <c r="R176" s="1342"/>
      <c r="S176" s="1342"/>
      <c r="T176" s="1342"/>
      <c r="U176" s="1343"/>
      <c r="AM176" s="614"/>
    </row>
    <row r="177" spans="3:39" ht="15.75">
      <c r="C177">
        <v>66</v>
      </c>
      <c r="D177" s="1315" t="s">
        <v>584</v>
      </c>
      <c r="E177" s="1316" t="s">
        <v>535</v>
      </c>
      <c r="F177" s="1317">
        <v>14.933333333333334</v>
      </c>
      <c r="G177" s="1318">
        <v>4.8</v>
      </c>
      <c r="H177" s="1318">
        <v>0.13333333333333333</v>
      </c>
      <c r="I177" s="1318">
        <v>0</v>
      </c>
      <c r="J177" s="1318">
        <v>0.13333333333333333</v>
      </c>
      <c r="K177" s="1318">
        <v>0</v>
      </c>
      <c r="L177" s="1318">
        <v>0</v>
      </c>
      <c r="M177" s="1319">
        <v>0.13333333333333333</v>
      </c>
      <c r="N177" s="1272">
        <v>0.55721393034825872</v>
      </c>
      <c r="O177" s="1273">
        <v>0.74999999999999989</v>
      </c>
      <c r="P177" s="1273">
        <v>0.13333333333333333</v>
      </c>
      <c r="Q177" s="1273">
        <v>0</v>
      </c>
      <c r="R177" s="1273">
        <v>0.66666666666666663</v>
      </c>
      <c r="S177" s="1273">
        <v>0</v>
      </c>
      <c r="T177" s="1273">
        <v>0</v>
      </c>
      <c r="U177" s="1274">
        <v>2</v>
      </c>
      <c r="AM177" s="614"/>
    </row>
    <row r="178" spans="3:39" ht="15.75">
      <c r="C178">
        <v>67</v>
      </c>
      <c r="D178" s="1320" t="s">
        <v>585</v>
      </c>
      <c r="E178" s="1321" t="s">
        <v>536</v>
      </c>
      <c r="F178" s="1317">
        <v>38.666666666666664</v>
      </c>
      <c r="G178" s="1318">
        <v>8</v>
      </c>
      <c r="H178" s="1318">
        <v>1.8666666666666667</v>
      </c>
      <c r="I178" s="1318">
        <v>0.66666666666666663</v>
      </c>
      <c r="J178" s="1318">
        <v>0.26666666666666666</v>
      </c>
      <c r="K178" s="1318">
        <v>0.8</v>
      </c>
      <c r="L178" s="1318">
        <v>0.8</v>
      </c>
      <c r="M178" s="1319">
        <v>0</v>
      </c>
      <c r="N178" s="1276">
        <v>1.4427860696517414</v>
      </c>
      <c r="O178" s="1277">
        <v>1.25</v>
      </c>
      <c r="P178" s="1277">
        <v>1.8666666666666667</v>
      </c>
      <c r="Q178" s="1277">
        <v>2</v>
      </c>
      <c r="R178" s="1277">
        <v>1.3333333333333333</v>
      </c>
      <c r="S178" s="1277">
        <v>2</v>
      </c>
      <c r="T178" s="1277">
        <v>2</v>
      </c>
      <c r="U178" s="1278">
        <v>0</v>
      </c>
      <c r="AM178" s="614"/>
    </row>
    <row r="179" spans="3:39" ht="15.75">
      <c r="D179" s="1322"/>
      <c r="E179" s="1323" t="s">
        <v>572</v>
      </c>
      <c r="F179" s="1324"/>
      <c r="G179" s="1324"/>
      <c r="H179" s="1324"/>
      <c r="I179" s="1324"/>
      <c r="J179" s="1324"/>
      <c r="K179" s="1324"/>
      <c r="L179" s="1324"/>
      <c r="M179" s="1324"/>
      <c r="N179" s="1325">
        <v>0.19605950347763673</v>
      </c>
      <c r="O179" s="1326">
        <v>6.2500000000000028E-2</v>
      </c>
      <c r="P179" s="1326">
        <v>0.75111111111111117</v>
      </c>
      <c r="Q179" s="1326">
        <v>1</v>
      </c>
      <c r="R179" s="1326">
        <v>0.1111111111111111</v>
      </c>
      <c r="S179" s="1326">
        <v>1</v>
      </c>
      <c r="T179" s="1326">
        <v>1</v>
      </c>
      <c r="U179" s="1327">
        <v>1</v>
      </c>
      <c r="AM179" s="614"/>
    </row>
    <row r="180" spans="3:39" ht="15.75">
      <c r="C180">
        <v>82</v>
      </c>
      <c r="D180" s="1320" t="s">
        <v>586</v>
      </c>
      <c r="E180" s="1321" t="s">
        <v>535</v>
      </c>
      <c r="F180" s="1317">
        <v>22.4</v>
      </c>
      <c r="G180" s="1318">
        <v>2.2666666666666666</v>
      </c>
      <c r="H180" s="1318">
        <v>6.4</v>
      </c>
      <c r="I180" s="1318">
        <v>0.4</v>
      </c>
      <c r="J180" s="1318">
        <v>0.26666666666666666</v>
      </c>
      <c r="K180" s="1318">
        <v>0.4</v>
      </c>
      <c r="L180" s="1318">
        <v>0</v>
      </c>
      <c r="M180" s="1319">
        <v>0</v>
      </c>
      <c r="N180" s="1276">
        <v>0.7516778523489932</v>
      </c>
      <c r="O180" s="1277">
        <v>0.70833333333333337</v>
      </c>
      <c r="P180" s="1277">
        <v>0.55172413793103448</v>
      </c>
      <c r="Q180" s="1277">
        <v>1.2</v>
      </c>
      <c r="R180" s="1277">
        <v>0.5714285714285714</v>
      </c>
      <c r="S180" s="1277">
        <v>1</v>
      </c>
      <c r="T180" s="1277">
        <v>0</v>
      </c>
      <c r="U180" s="1278">
        <v>0</v>
      </c>
      <c r="AM180" s="614"/>
    </row>
    <row r="181" spans="3:39" ht="15.75">
      <c r="C181">
        <v>83</v>
      </c>
      <c r="D181" s="1344" t="s">
        <v>587</v>
      </c>
      <c r="E181" s="1345" t="s">
        <v>536</v>
      </c>
      <c r="F181" s="1317">
        <v>37.200000000000003</v>
      </c>
      <c r="G181" s="1318">
        <v>4.1333333333333329</v>
      </c>
      <c r="H181" s="1318">
        <v>16.8</v>
      </c>
      <c r="I181" s="1318">
        <v>0.26666666666666666</v>
      </c>
      <c r="J181" s="1318">
        <v>0.66666666666666663</v>
      </c>
      <c r="K181" s="1318">
        <v>0.4</v>
      </c>
      <c r="L181" s="1318">
        <v>0</v>
      </c>
      <c r="M181" s="1319">
        <v>0.26666666666666666</v>
      </c>
      <c r="N181" s="1276">
        <v>1.2483221476510067</v>
      </c>
      <c r="O181" s="1277">
        <v>1.2916666666666665</v>
      </c>
      <c r="P181" s="1277">
        <v>1.4482758620689653</v>
      </c>
      <c r="Q181" s="1277">
        <v>0.79999999999999993</v>
      </c>
      <c r="R181" s="1277">
        <v>1.4285714285714284</v>
      </c>
      <c r="S181" s="1277">
        <v>1</v>
      </c>
      <c r="T181" s="1277">
        <v>0</v>
      </c>
      <c r="U181" s="1278">
        <v>2</v>
      </c>
      <c r="AM181" s="614"/>
    </row>
    <row r="182" spans="3:39" ht="15.75">
      <c r="D182" s="1328"/>
      <c r="E182" s="1329" t="s">
        <v>572</v>
      </c>
      <c r="F182" s="1324"/>
      <c r="G182" s="1324"/>
      <c r="H182" s="1324"/>
      <c r="I182" s="1324"/>
      <c r="J182" s="1324"/>
      <c r="K182" s="1324"/>
      <c r="L182" s="1324"/>
      <c r="M182" s="1324"/>
      <c r="N182" s="1325">
        <v>6.1663889014008391E-2</v>
      </c>
      <c r="O182" s="1326">
        <v>8.5069444444444392E-2</v>
      </c>
      <c r="P182" s="1326">
        <v>0.2009512485136741</v>
      </c>
      <c r="Q182" s="1326">
        <v>4.0000000000000008E-2</v>
      </c>
      <c r="R182" s="1326">
        <v>0.18367346938775503</v>
      </c>
      <c r="S182" s="1326">
        <v>0</v>
      </c>
      <c r="T182" s="1326">
        <v>0</v>
      </c>
      <c r="U182" s="1327">
        <v>1</v>
      </c>
      <c r="AM182" s="614"/>
    </row>
    <row r="183" spans="3:39" ht="16.5" thickBot="1">
      <c r="D183" s="1330" t="s">
        <v>575</v>
      </c>
      <c r="E183" s="1331"/>
      <c r="F183" s="1332"/>
      <c r="G183" s="1332"/>
      <c r="H183" s="1332"/>
      <c r="I183" s="1332"/>
      <c r="J183" s="1332"/>
      <c r="K183" s="1332"/>
      <c r="L183" s="1332"/>
      <c r="M183" s="1332"/>
      <c r="N183" s="1333">
        <v>0.12886169624582255</v>
      </c>
      <c r="O183" s="1334">
        <v>7.378472222222221E-2</v>
      </c>
      <c r="P183" s="1334">
        <v>0.47603117981239262</v>
      </c>
      <c r="Q183" s="1334">
        <v>0.52</v>
      </c>
      <c r="R183" s="1334">
        <v>0.14739229024943307</v>
      </c>
      <c r="S183" s="1334">
        <v>0.5</v>
      </c>
      <c r="T183" s="1334">
        <v>0.5</v>
      </c>
      <c r="U183" s="1335">
        <v>1</v>
      </c>
      <c r="AM183" s="614"/>
    </row>
    <row r="184" spans="3:39" ht="16.5" thickBot="1">
      <c r="D184" s="1346"/>
      <c r="E184" s="1347"/>
      <c r="F184" s="1338"/>
      <c r="G184" s="1339"/>
      <c r="H184" s="1339"/>
      <c r="I184" s="1339"/>
      <c r="J184" s="1339"/>
      <c r="K184" s="1339"/>
      <c r="L184" s="1339"/>
      <c r="M184" s="1340"/>
      <c r="N184" s="1341"/>
      <c r="O184" s="1342"/>
      <c r="P184" s="1342"/>
      <c r="Q184" s="1342"/>
      <c r="R184" s="1342"/>
      <c r="S184" s="1342"/>
      <c r="T184" s="1342"/>
      <c r="U184" s="1343"/>
      <c r="AM184" s="614"/>
    </row>
    <row r="185" spans="3:39" ht="86.45" customHeight="1" thickBot="1">
      <c r="E185" s="450"/>
      <c r="F185" s="1283" t="s">
        <v>543</v>
      </c>
      <c r="G185" s="1284" t="s">
        <v>544</v>
      </c>
      <c r="H185" s="1284" t="s">
        <v>21</v>
      </c>
      <c r="I185" s="1284" t="s">
        <v>512</v>
      </c>
      <c r="J185" s="1284" t="s">
        <v>545</v>
      </c>
      <c r="K185" s="1284" t="s">
        <v>546</v>
      </c>
      <c r="L185" s="1284" t="s">
        <v>547</v>
      </c>
      <c r="M185" s="1285" t="s">
        <v>263</v>
      </c>
      <c r="N185" s="1283" t="s">
        <v>543</v>
      </c>
      <c r="O185" s="1284" t="s">
        <v>544</v>
      </c>
      <c r="P185" s="1284" t="s">
        <v>21</v>
      </c>
      <c r="Q185" s="1284" t="s">
        <v>512</v>
      </c>
      <c r="R185" s="1284" t="s">
        <v>545</v>
      </c>
      <c r="S185" s="1284" t="s">
        <v>546</v>
      </c>
      <c r="T185" s="1284" t="s">
        <v>547</v>
      </c>
      <c r="U185" s="1285" t="s">
        <v>263</v>
      </c>
      <c r="AM185" s="614"/>
    </row>
    <row r="186" spans="3:39">
      <c r="AM186" s="614"/>
    </row>
    <row r="187" spans="3:39">
      <c r="AM187" s="614"/>
    </row>
    <row r="188" spans="3:39">
      <c r="AM188" s="614"/>
    </row>
    <row r="189" spans="3:39">
      <c r="AM189" s="614"/>
    </row>
    <row r="190" spans="3:39">
      <c r="AM190" s="614"/>
    </row>
    <row r="191" spans="3:39">
      <c r="AM191" s="614"/>
    </row>
    <row r="192" spans="3:39">
      <c r="AM192" s="614"/>
    </row>
    <row r="193" spans="39:39">
      <c r="AM193" s="614"/>
    </row>
    <row r="194" spans="39:39">
      <c r="AM194" s="614"/>
    </row>
    <row r="195" spans="39:39">
      <c r="AM195" s="614"/>
    </row>
    <row r="196" spans="39:39">
      <c r="AM196" s="614"/>
    </row>
    <row r="197" spans="39:39">
      <c r="AM197" s="614"/>
    </row>
    <row r="198" spans="39:39">
      <c r="AM198" s="614"/>
    </row>
    <row r="199" spans="39:39">
      <c r="AM199" s="614"/>
    </row>
    <row r="200" spans="39:39">
      <c r="AM200" s="614"/>
    </row>
    <row r="201" spans="39:39">
      <c r="AM201" s="614"/>
    </row>
    <row r="202" spans="39:39">
      <c r="AM202" s="614"/>
    </row>
    <row r="203" spans="39:39">
      <c r="AM203" s="614"/>
    </row>
    <row r="204" spans="39:39">
      <c r="AM204" s="614"/>
    </row>
    <row r="205" spans="39:39">
      <c r="AM205" s="614"/>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O232"/>
  <sheetViews>
    <sheetView zoomScale="80" zoomScaleNormal="80" workbookViewId="0"/>
  </sheetViews>
  <sheetFormatPr defaultRowHeight="15"/>
  <sheetData>
    <row r="1" spans="1:40" ht="16.5" thickBot="1">
      <c r="B1" s="1094"/>
      <c r="C1" s="1"/>
      <c r="D1" s="1"/>
      <c r="E1" s="1"/>
      <c r="G1" s="1095" t="s">
        <v>488</v>
      </c>
      <c r="H1" s="269"/>
      <c r="I1" s="1096"/>
      <c r="J1" s="269"/>
      <c r="K1" s="1097"/>
      <c r="L1" s="255"/>
      <c r="M1" s="255"/>
      <c r="O1" s="250"/>
      <c r="Q1" s="250"/>
      <c r="S1" s="250"/>
      <c r="U1" s="250"/>
      <c r="W1" s="250"/>
      <c r="AM1" s="614"/>
    </row>
    <row r="2" spans="1:40" ht="18">
      <c r="A2" s="261">
        <v>2018</v>
      </c>
      <c r="B2" s="1094"/>
      <c r="C2" s="1"/>
      <c r="D2" s="1"/>
      <c r="E2" s="1"/>
      <c r="G2" s="1098" t="s">
        <v>489</v>
      </c>
      <c r="H2" s="1099">
        <v>1.5625000000000001E-3</v>
      </c>
      <c r="I2" s="252" t="s">
        <v>490</v>
      </c>
      <c r="J2" s="1100"/>
      <c r="K2" s="1101"/>
      <c r="L2" s="255"/>
      <c r="M2" s="255"/>
      <c r="N2" s="260">
        <v>640</v>
      </c>
      <c r="O2" t="s">
        <v>491</v>
      </c>
      <c r="P2" s="250"/>
      <c r="R2" s="1102"/>
      <c r="S2" s="1103" t="s">
        <v>492</v>
      </c>
      <c r="U2" s="250"/>
      <c r="W2" s="250"/>
      <c r="AM2" s="614"/>
    </row>
    <row r="3" spans="1:40" ht="21">
      <c r="A3" s="1104" t="s">
        <v>493</v>
      </c>
      <c r="B3" s="1105"/>
      <c r="C3" s="1106"/>
      <c r="D3" s="1106"/>
      <c r="E3" s="1106"/>
      <c r="F3" s="1107"/>
      <c r="G3" s="1108" t="s">
        <v>494</v>
      </c>
      <c r="H3" s="1109">
        <v>0.13333333333333333</v>
      </c>
      <c r="I3" s="255" t="s">
        <v>495</v>
      </c>
      <c r="J3" s="1110"/>
      <c r="K3" s="1111"/>
      <c r="L3" s="255"/>
      <c r="M3" s="255"/>
      <c r="N3" s="250">
        <v>7.5</v>
      </c>
      <c r="P3" s="250"/>
      <c r="R3" s="250"/>
      <c r="T3" s="1107"/>
      <c r="U3" s="1112"/>
      <c r="V3" s="1107"/>
      <c r="W3" s="1112"/>
      <c r="X3" s="1107"/>
      <c r="AM3" s="614"/>
    </row>
    <row r="4" spans="1:40" ht="15.75" thickBot="1">
      <c r="A4" s="1057" t="s">
        <v>496</v>
      </c>
      <c r="B4" s="1094"/>
      <c r="C4" s="1"/>
      <c r="D4" s="1"/>
      <c r="E4" s="1"/>
      <c r="G4" s="1113" t="s">
        <v>497</v>
      </c>
      <c r="H4" s="1114">
        <v>10.193679918450561</v>
      </c>
      <c r="I4" s="258" t="s">
        <v>498</v>
      </c>
      <c r="J4" s="1115"/>
      <c r="K4" s="1116"/>
      <c r="L4" s="255"/>
      <c r="M4" s="255"/>
      <c r="N4" s="250">
        <v>9.8175000000000026E-2</v>
      </c>
      <c r="P4" s="250"/>
      <c r="R4" s="250"/>
      <c r="U4" s="250"/>
      <c r="W4" s="250"/>
      <c r="AM4" s="614"/>
    </row>
    <row r="5" spans="1:40" ht="5.0999999999999996" customHeight="1" thickBot="1">
      <c r="A5" s="263"/>
      <c r="B5" s="1117"/>
      <c r="C5" s="1118"/>
      <c r="D5" s="1118"/>
      <c r="E5" s="1118"/>
      <c r="F5" s="263"/>
      <c r="G5" s="1119"/>
      <c r="H5" s="263"/>
      <c r="I5" s="1120"/>
      <c r="J5" s="263"/>
      <c r="K5" s="1120"/>
      <c r="L5" s="263"/>
      <c r="M5" s="263"/>
      <c r="N5" s="263"/>
      <c r="O5" s="1120"/>
      <c r="P5" s="263"/>
      <c r="Q5" s="1120"/>
      <c r="R5" s="263"/>
      <c r="S5" s="1120"/>
      <c r="T5" s="263"/>
      <c r="U5" s="1120"/>
      <c r="V5" s="263"/>
      <c r="W5" s="1120"/>
      <c r="X5" s="263"/>
      <c r="AM5" s="614"/>
    </row>
    <row r="6" spans="1:40" ht="141.75" customHeight="1">
      <c r="A6" s="2" t="s">
        <v>18</v>
      </c>
      <c r="B6" s="2" t="s">
        <v>59</v>
      </c>
      <c r="C6" s="2" t="s">
        <v>19</v>
      </c>
      <c r="D6" s="2" t="s">
        <v>310</v>
      </c>
      <c r="E6" s="2" t="s">
        <v>20</v>
      </c>
      <c r="F6" s="2" t="s">
        <v>21</v>
      </c>
      <c r="G6" s="377" t="s">
        <v>181</v>
      </c>
      <c r="H6" s="2" t="s">
        <v>22</v>
      </c>
      <c r="I6" s="377" t="s">
        <v>182</v>
      </c>
      <c r="J6" s="2" t="s">
        <v>499</v>
      </c>
      <c r="K6" s="1121" t="s">
        <v>183</v>
      </c>
      <c r="L6" s="2" t="s">
        <v>500</v>
      </c>
      <c r="M6" s="377" t="s">
        <v>501</v>
      </c>
      <c r="N6" s="2" t="s">
        <v>502</v>
      </c>
      <c r="O6" s="377" t="s">
        <v>503</v>
      </c>
      <c r="P6" s="2" t="s">
        <v>504</v>
      </c>
      <c r="Q6" s="377" t="s">
        <v>505</v>
      </c>
      <c r="R6" s="2" t="s">
        <v>25</v>
      </c>
      <c r="S6" s="377" t="s">
        <v>185</v>
      </c>
      <c r="T6" s="2" t="s">
        <v>506</v>
      </c>
      <c r="U6" s="377" t="s">
        <v>507</v>
      </c>
      <c r="V6" s="2" t="s">
        <v>508</v>
      </c>
      <c r="W6" s="377" t="s">
        <v>509</v>
      </c>
      <c r="X6" s="2" t="s">
        <v>510</v>
      </c>
      <c r="Y6" s="377" t="s">
        <v>511</v>
      </c>
      <c r="Z6" s="2" t="s">
        <v>512</v>
      </c>
      <c r="AA6" s="377" t="s">
        <v>513</v>
      </c>
      <c r="AB6" s="2" t="s">
        <v>514</v>
      </c>
      <c r="AC6" s="377" t="s">
        <v>515</v>
      </c>
      <c r="AD6" s="2" t="s">
        <v>516</v>
      </c>
      <c r="AE6" s="377" t="s">
        <v>517</v>
      </c>
      <c r="AF6" s="2" t="s">
        <v>518</v>
      </c>
      <c r="AG6" s="377" t="s">
        <v>519</v>
      </c>
      <c r="AH6" s="1122" t="s">
        <v>520</v>
      </c>
      <c r="AI6" s="1123" t="s">
        <v>521</v>
      </c>
      <c r="AJ6" s="2" t="s">
        <v>522</v>
      </c>
      <c r="AK6" s="377" t="s">
        <v>523</v>
      </c>
      <c r="AL6" s="2" t="s">
        <v>58</v>
      </c>
      <c r="AM6" s="1124" t="s">
        <v>524</v>
      </c>
    </row>
    <row r="7" spans="1:40" s="1130" customFormat="1" ht="16.5" thickBot="1">
      <c r="A7" s="1125" t="s">
        <v>525</v>
      </c>
      <c r="B7" s="1125"/>
      <c r="C7" s="1125"/>
      <c r="D7" s="1125"/>
      <c r="E7" s="1125"/>
      <c r="F7" s="1126"/>
      <c r="G7" s="1127"/>
      <c r="H7" s="1126"/>
      <c r="I7" s="1126"/>
      <c r="J7" s="1126"/>
      <c r="K7" s="1126"/>
      <c r="L7" s="1126"/>
      <c r="M7" s="1126"/>
      <c r="N7" s="1126"/>
      <c r="O7" s="1126"/>
      <c r="P7" s="1126"/>
      <c r="Q7" s="1126"/>
      <c r="R7" s="1126"/>
      <c r="S7" s="1126"/>
      <c r="T7" s="1126"/>
      <c r="U7" s="1126"/>
      <c r="V7" s="1126"/>
      <c r="W7" s="1126"/>
      <c r="X7" s="1126"/>
      <c r="Y7" s="1126"/>
      <c r="Z7" s="1126"/>
      <c r="AA7" s="1126"/>
      <c r="AB7" s="1126"/>
      <c r="AC7" s="1126"/>
      <c r="AD7" s="1126"/>
      <c r="AE7" s="1126"/>
      <c r="AF7" s="1126"/>
      <c r="AG7" s="1126"/>
      <c r="AH7" s="1128"/>
      <c r="AI7" s="1128"/>
      <c r="AJ7" s="1126"/>
      <c r="AK7" s="1126"/>
      <c r="AL7" s="1126"/>
      <c r="AM7" s="1129"/>
    </row>
    <row r="8" spans="1:40" s="1142" customFormat="1">
      <c r="A8" s="1131">
        <v>43265</v>
      </c>
      <c r="B8" s="1132" t="s">
        <v>91</v>
      </c>
      <c r="C8" s="1133" t="s">
        <v>526</v>
      </c>
      <c r="D8" s="1132" t="s">
        <v>91</v>
      </c>
      <c r="E8" s="1134" t="s">
        <v>527</v>
      </c>
      <c r="F8" s="1135">
        <v>3</v>
      </c>
      <c r="G8" s="1136">
        <v>4.6875000000000007E-3</v>
      </c>
      <c r="H8" s="1137">
        <v>299</v>
      </c>
      <c r="I8" s="1136">
        <v>0.46718750000000003</v>
      </c>
      <c r="J8" s="1137">
        <v>8</v>
      </c>
      <c r="K8" s="1136">
        <v>1.2500000000000001E-2</v>
      </c>
      <c r="L8" s="1137">
        <v>0</v>
      </c>
      <c r="M8" s="1136">
        <v>0</v>
      </c>
      <c r="N8" s="1137">
        <v>4</v>
      </c>
      <c r="O8" s="1136">
        <v>6.2500000000000003E-3</v>
      </c>
      <c r="P8" s="1137">
        <v>0</v>
      </c>
      <c r="Q8" s="1136">
        <v>0</v>
      </c>
      <c r="R8" s="1137">
        <v>0</v>
      </c>
      <c r="S8" s="1136">
        <v>0</v>
      </c>
      <c r="T8" s="1137">
        <v>0</v>
      </c>
      <c r="U8" s="1136">
        <v>0</v>
      </c>
      <c r="V8" s="1137">
        <v>0</v>
      </c>
      <c r="W8" s="1136">
        <v>0</v>
      </c>
      <c r="X8" s="1137">
        <v>0</v>
      </c>
      <c r="Y8" s="1136">
        <v>0</v>
      </c>
      <c r="Z8" s="1137">
        <v>3</v>
      </c>
      <c r="AA8" s="1136">
        <v>4.6875000000000007E-3</v>
      </c>
      <c r="AB8" s="1137">
        <v>0</v>
      </c>
      <c r="AC8" s="1136">
        <v>0</v>
      </c>
      <c r="AD8" s="1137">
        <v>0</v>
      </c>
      <c r="AE8" s="1136">
        <v>0</v>
      </c>
      <c r="AF8" s="1137">
        <v>0</v>
      </c>
      <c r="AG8" s="1136">
        <v>0</v>
      </c>
      <c r="AH8" s="1138">
        <v>0</v>
      </c>
      <c r="AI8" s="1136">
        <v>0</v>
      </c>
      <c r="AJ8" s="1137">
        <v>0</v>
      </c>
      <c r="AK8" s="1136">
        <v>0</v>
      </c>
      <c r="AL8" s="1139">
        <v>317</v>
      </c>
      <c r="AM8" s="1140">
        <v>0.49531250000000004</v>
      </c>
      <c r="AN8" s="1141"/>
    </row>
    <row r="9" spans="1:40" s="1142" customFormat="1">
      <c r="A9" s="1143">
        <v>43265</v>
      </c>
      <c r="B9" s="1144" t="s">
        <v>91</v>
      </c>
      <c r="C9" s="1142" t="s">
        <v>528</v>
      </c>
      <c r="D9" s="1144" t="s">
        <v>91</v>
      </c>
      <c r="E9" s="1145" t="s">
        <v>529</v>
      </c>
      <c r="F9" s="1146">
        <v>9</v>
      </c>
      <c r="G9" s="1147">
        <v>1.40625E-2</v>
      </c>
      <c r="H9" s="1148">
        <v>209</v>
      </c>
      <c r="I9" s="1147">
        <v>0.32656250000000003</v>
      </c>
      <c r="J9" s="1148">
        <v>3</v>
      </c>
      <c r="K9" s="1147">
        <v>4.6875000000000007E-3</v>
      </c>
      <c r="L9" s="1148">
        <v>0</v>
      </c>
      <c r="M9" s="1147">
        <v>0</v>
      </c>
      <c r="N9" s="1148">
        <v>3</v>
      </c>
      <c r="O9" s="1147">
        <v>4.6875000000000007E-3</v>
      </c>
      <c r="P9" s="1148">
        <v>0</v>
      </c>
      <c r="Q9" s="1147">
        <v>0</v>
      </c>
      <c r="R9" s="1148">
        <v>37</v>
      </c>
      <c r="S9" s="1147">
        <v>5.7812500000000003E-2</v>
      </c>
      <c r="T9" s="1148">
        <v>0</v>
      </c>
      <c r="U9" s="1147">
        <v>0</v>
      </c>
      <c r="V9" s="1148">
        <v>0</v>
      </c>
      <c r="W9" s="1147">
        <v>0</v>
      </c>
      <c r="X9" s="1148">
        <v>0</v>
      </c>
      <c r="Y9" s="1147">
        <v>0</v>
      </c>
      <c r="Z9" s="1148">
        <v>0</v>
      </c>
      <c r="AA9" s="1147">
        <v>0</v>
      </c>
      <c r="AB9" s="1148">
        <v>0</v>
      </c>
      <c r="AC9" s="1147">
        <v>0</v>
      </c>
      <c r="AD9" s="1148">
        <v>0</v>
      </c>
      <c r="AE9" s="1147">
        <v>0</v>
      </c>
      <c r="AF9" s="1148">
        <v>0</v>
      </c>
      <c r="AG9" s="1147">
        <v>0</v>
      </c>
      <c r="AH9" s="1148">
        <v>0</v>
      </c>
      <c r="AI9" s="1147">
        <v>0</v>
      </c>
      <c r="AJ9" s="1148">
        <v>0</v>
      </c>
      <c r="AK9" s="1147">
        <v>0</v>
      </c>
      <c r="AL9" s="1149">
        <v>261</v>
      </c>
      <c r="AM9" s="1150">
        <v>0.40781250000000002</v>
      </c>
      <c r="AN9" s="1141"/>
    </row>
    <row r="10" spans="1:40" s="1142" customFormat="1">
      <c r="A10" s="1143">
        <v>43265</v>
      </c>
      <c r="B10" s="1144"/>
      <c r="C10" s="1142" t="s">
        <v>530</v>
      </c>
      <c r="E10" s="1145" t="s">
        <v>531</v>
      </c>
      <c r="F10" s="1146">
        <v>0</v>
      </c>
      <c r="G10" s="1147">
        <v>0</v>
      </c>
      <c r="H10" s="1148">
        <v>87</v>
      </c>
      <c r="I10" s="1147">
        <v>0.13593750000000002</v>
      </c>
      <c r="J10" s="1148">
        <v>9</v>
      </c>
      <c r="K10" s="1147">
        <v>1.40625E-2</v>
      </c>
      <c r="L10" s="1148">
        <v>0</v>
      </c>
      <c r="M10" s="1147">
        <v>0</v>
      </c>
      <c r="N10" s="1148">
        <v>0</v>
      </c>
      <c r="O10" s="1147">
        <v>0</v>
      </c>
      <c r="P10" s="1148">
        <v>0</v>
      </c>
      <c r="Q10" s="1147">
        <v>0</v>
      </c>
      <c r="R10" s="1148">
        <v>2</v>
      </c>
      <c r="S10" s="1147">
        <v>3.1250000000000002E-3</v>
      </c>
      <c r="T10" s="1148">
        <v>0</v>
      </c>
      <c r="U10" s="1147">
        <v>0</v>
      </c>
      <c r="V10" s="1148">
        <v>0</v>
      </c>
      <c r="W10" s="1147">
        <v>0</v>
      </c>
      <c r="X10" s="1148">
        <v>0</v>
      </c>
      <c r="Y10" s="1147">
        <v>0</v>
      </c>
      <c r="Z10" s="1148">
        <v>2</v>
      </c>
      <c r="AA10" s="1147">
        <v>3.1250000000000002E-3</v>
      </c>
      <c r="AB10" s="1148">
        <v>0</v>
      </c>
      <c r="AC10" s="1147">
        <v>0</v>
      </c>
      <c r="AD10" s="1148">
        <v>0</v>
      </c>
      <c r="AE10" s="1147">
        <v>0</v>
      </c>
      <c r="AF10" s="1148">
        <v>0</v>
      </c>
      <c r="AG10" s="1147">
        <v>0</v>
      </c>
      <c r="AH10" s="1148">
        <v>0</v>
      </c>
      <c r="AI10" s="1147">
        <v>0</v>
      </c>
      <c r="AJ10" s="1148">
        <v>0</v>
      </c>
      <c r="AK10" s="1147">
        <v>0</v>
      </c>
      <c r="AL10" s="1149">
        <v>100</v>
      </c>
      <c r="AM10" s="1150">
        <v>0.15625</v>
      </c>
      <c r="AN10" s="1141"/>
    </row>
    <row r="11" spans="1:40" s="1142" customFormat="1">
      <c r="A11" s="1143">
        <v>43265</v>
      </c>
      <c r="B11" s="1144" t="s">
        <v>91</v>
      </c>
      <c r="C11" s="1142" t="s">
        <v>528</v>
      </c>
      <c r="D11" s="1144" t="s">
        <v>91</v>
      </c>
      <c r="E11" s="1145" t="s">
        <v>532</v>
      </c>
      <c r="F11" s="1146">
        <v>3</v>
      </c>
      <c r="G11" s="1147">
        <v>4.6875000000000007E-3</v>
      </c>
      <c r="H11" s="1148">
        <v>98</v>
      </c>
      <c r="I11" s="1147">
        <v>0.15312500000000001</v>
      </c>
      <c r="J11" s="1148">
        <v>11</v>
      </c>
      <c r="K11" s="1147">
        <v>1.7187500000000001E-2</v>
      </c>
      <c r="L11" s="1148">
        <v>0</v>
      </c>
      <c r="M11" s="1147">
        <v>0</v>
      </c>
      <c r="N11" s="1148">
        <v>2</v>
      </c>
      <c r="O11" s="1147">
        <v>3.1250000000000002E-3</v>
      </c>
      <c r="P11" s="1148">
        <v>0</v>
      </c>
      <c r="Q11" s="1147">
        <v>0</v>
      </c>
      <c r="R11" s="1148">
        <v>25</v>
      </c>
      <c r="S11" s="1147">
        <v>3.90625E-2</v>
      </c>
      <c r="T11" s="1148">
        <v>1</v>
      </c>
      <c r="U11" s="1147">
        <v>1.5625000000000001E-3</v>
      </c>
      <c r="V11" s="1148">
        <v>1</v>
      </c>
      <c r="W11" s="1147">
        <v>1.5625000000000001E-3</v>
      </c>
      <c r="X11" s="1148">
        <v>5</v>
      </c>
      <c r="Y11" s="1147">
        <v>7.8125E-3</v>
      </c>
      <c r="Z11" s="1148">
        <v>4</v>
      </c>
      <c r="AA11" s="1147">
        <v>6.2500000000000003E-3</v>
      </c>
      <c r="AB11" s="1148">
        <v>0</v>
      </c>
      <c r="AC11" s="1147">
        <v>0</v>
      </c>
      <c r="AD11" s="1148">
        <v>0</v>
      </c>
      <c r="AE11" s="1147">
        <v>0</v>
      </c>
      <c r="AF11" s="1148">
        <v>0</v>
      </c>
      <c r="AG11" s="1147">
        <v>0</v>
      </c>
      <c r="AH11" s="1148">
        <v>0</v>
      </c>
      <c r="AI11" s="1147">
        <v>0</v>
      </c>
      <c r="AJ11" s="1148">
        <v>0</v>
      </c>
      <c r="AK11" s="1147">
        <v>0</v>
      </c>
      <c r="AL11" s="1149">
        <v>150</v>
      </c>
      <c r="AM11" s="1150">
        <v>0.234375</v>
      </c>
      <c r="AN11" s="1141"/>
    </row>
    <row r="12" spans="1:40" s="1142" customFormat="1">
      <c r="A12" s="1143">
        <v>43265</v>
      </c>
      <c r="B12" s="1144" t="s">
        <v>91</v>
      </c>
      <c r="C12" s="1142" t="s">
        <v>530</v>
      </c>
      <c r="D12" s="1144" t="s">
        <v>91</v>
      </c>
      <c r="E12" s="1145" t="s">
        <v>533</v>
      </c>
      <c r="F12" s="1146">
        <v>0</v>
      </c>
      <c r="G12" s="1151">
        <v>0</v>
      </c>
      <c r="H12" s="1148">
        <v>8</v>
      </c>
      <c r="I12" s="1151">
        <v>1.0666666666666667</v>
      </c>
      <c r="J12" s="1148">
        <v>0</v>
      </c>
      <c r="K12" s="1151">
        <v>0</v>
      </c>
      <c r="L12" s="1148">
        <v>0</v>
      </c>
      <c r="M12" s="1151">
        <v>0</v>
      </c>
      <c r="N12" s="1148">
        <v>0</v>
      </c>
      <c r="O12" s="1151">
        <v>0</v>
      </c>
      <c r="P12" s="1148">
        <v>0</v>
      </c>
      <c r="Q12" s="1151">
        <v>0</v>
      </c>
      <c r="R12" s="1148">
        <v>0</v>
      </c>
      <c r="S12" s="1151">
        <v>0</v>
      </c>
      <c r="T12" s="1148">
        <v>0</v>
      </c>
      <c r="U12" s="1151">
        <v>0</v>
      </c>
      <c r="V12" s="1148">
        <v>0</v>
      </c>
      <c r="W12" s="1151">
        <v>0</v>
      </c>
      <c r="X12" s="1148">
        <v>0</v>
      </c>
      <c r="Y12" s="1151">
        <v>0</v>
      </c>
      <c r="Z12" s="1148">
        <v>0</v>
      </c>
      <c r="AA12" s="1151">
        <v>0</v>
      </c>
      <c r="AB12" s="1148">
        <v>0</v>
      </c>
      <c r="AC12" s="1151">
        <v>0</v>
      </c>
      <c r="AD12" s="1148">
        <v>0</v>
      </c>
      <c r="AE12" s="1151">
        <v>0</v>
      </c>
      <c r="AF12" s="1148">
        <v>0</v>
      </c>
      <c r="AG12" s="1151">
        <v>0</v>
      </c>
      <c r="AH12" s="1148">
        <v>0</v>
      </c>
      <c r="AI12" s="1151">
        <v>0</v>
      </c>
      <c r="AJ12" s="1148">
        <v>0</v>
      </c>
      <c r="AK12" s="1151">
        <v>0</v>
      </c>
      <c r="AL12" s="1149">
        <v>8</v>
      </c>
      <c r="AM12" s="1150">
        <v>1.0666666666666667</v>
      </c>
      <c r="AN12" s="1141"/>
    </row>
    <row r="13" spans="1:40" s="1142" customFormat="1">
      <c r="A13" s="1143">
        <v>43265</v>
      </c>
      <c r="B13" s="1144" t="s">
        <v>91</v>
      </c>
      <c r="C13" s="1142" t="s">
        <v>528</v>
      </c>
      <c r="D13" s="1144" t="s">
        <v>91</v>
      </c>
      <c r="E13" s="1145" t="s">
        <v>534</v>
      </c>
      <c r="F13" s="1146">
        <v>0</v>
      </c>
      <c r="G13" s="1151">
        <v>0</v>
      </c>
      <c r="H13" s="1148">
        <v>4</v>
      </c>
      <c r="I13" s="1151">
        <v>0.53333333333333333</v>
      </c>
      <c r="J13" s="1148">
        <v>3</v>
      </c>
      <c r="K13" s="1151">
        <v>0.4</v>
      </c>
      <c r="L13" s="1148">
        <v>0</v>
      </c>
      <c r="M13" s="1151">
        <v>0</v>
      </c>
      <c r="N13" s="1148">
        <v>0</v>
      </c>
      <c r="O13" s="1151">
        <v>0</v>
      </c>
      <c r="P13" s="1148">
        <v>0</v>
      </c>
      <c r="Q13" s="1151">
        <v>0</v>
      </c>
      <c r="R13" s="1148">
        <v>0</v>
      </c>
      <c r="S13" s="1151">
        <v>0</v>
      </c>
      <c r="T13" s="1148">
        <v>0</v>
      </c>
      <c r="U13" s="1151">
        <v>0</v>
      </c>
      <c r="V13" s="1148">
        <v>0</v>
      </c>
      <c r="W13" s="1151">
        <v>0</v>
      </c>
      <c r="X13" s="1148">
        <v>0</v>
      </c>
      <c r="Y13" s="1151">
        <v>0</v>
      </c>
      <c r="Z13" s="1148">
        <v>1</v>
      </c>
      <c r="AA13" s="1151">
        <v>0.13333333333333333</v>
      </c>
      <c r="AB13" s="1148">
        <v>0</v>
      </c>
      <c r="AC13" s="1151">
        <v>0</v>
      </c>
      <c r="AD13" s="1148">
        <v>0</v>
      </c>
      <c r="AE13" s="1151">
        <v>0</v>
      </c>
      <c r="AF13" s="1148">
        <v>0</v>
      </c>
      <c r="AG13" s="1151">
        <v>0</v>
      </c>
      <c r="AH13" s="1148">
        <v>0</v>
      </c>
      <c r="AI13" s="1151">
        <v>0</v>
      </c>
      <c r="AJ13" s="1148">
        <v>0</v>
      </c>
      <c r="AK13" s="1151">
        <v>0</v>
      </c>
      <c r="AL13" s="1149">
        <v>8</v>
      </c>
      <c r="AM13" s="1150">
        <v>1.0666666666666667</v>
      </c>
      <c r="AN13" s="1141"/>
    </row>
    <row r="14" spans="1:40" s="1142" customFormat="1">
      <c r="A14" s="1143">
        <v>43265</v>
      </c>
      <c r="B14" s="1144" t="s">
        <v>91</v>
      </c>
      <c r="C14" s="1142" t="s">
        <v>528</v>
      </c>
      <c r="D14" s="1144" t="s">
        <v>91</v>
      </c>
      <c r="E14" s="1145" t="s">
        <v>535</v>
      </c>
      <c r="F14" s="1146">
        <v>1</v>
      </c>
      <c r="G14" s="1151">
        <v>0.13333333333333333</v>
      </c>
      <c r="H14" s="1148">
        <v>112</v>
      </c>
      <c r="I14" s="1151">
        <v>14.933333333333334</v>
      </c>
      <c r="J14" s="1148">
        <v>36</v>
      </c>
      <c r="K14" s="1151">
        <v>4.8</v>
      </c>
      <c r="L14" s="1148">
        <v>0</v>
      </c>
      <c r="M14" s="1151">
        <v>0</v>
      </c>
      <c r="N14" s="1148">
        <v>1</v>
      </c>
      <c r="O14" s="1151">
        <v>0.13333333333333333</v>
      </c>
      <c r="P14" s="1148">
        <v>0</v>
      </c>
      <c r="Q14" s="1151">
        <v>0</v>
      </c>
      <c r="R14" s="1148">
        <v>1</v>
      </c>
      <c r="S14" s="1151">
        <v>0.13333333333333333</v>
      </c>
      <c r="T14" s="1148">
        <v>0</v>
      </c>
      <c r="U14" s="1151">
        <v>0</v>
      </c>
      <c r="V14" s="1148">
        <v>0</v>
      </c>
      <c r="W14" s="1151">
        <v>0</v>
      </c>
      <c r="X14" s="1148">
        <v>0</v>
      </c>
      <c r="Y14" s="1151">
        <v>0</v>
      </c>
      <c r="Z14" s="1148">
        <v>0</v>
      </c>
      <c r="AA14" s="1151">
        <v>0</v>
      </c>
      <c r="AB14" s="1148">
        <v>0</v>
      </c>
      <c r="AC14" s="1151">
        <v>0</v>
      </c>
      <c r="AD14" s="1148">
        <v>0</v>
      </c>
      <c r="AE14" s="1151">
        <v>0</v>
      </c>
      <c r="AF14" s="1148">
        <v>0</v>
      </c>
      <c r="AG14" s="1151">
        <v>0</v>
      </c>
      <c r="AH14" s="1148">
        <v>0</v>
      </c>
      <c r="AI14" s="1151">
        <v>0</v>
      </c>
      <c r="AJ14" s="1148">
        <v>0</v>
      </c>
      <c r="AK14" s="1151">
        <v>0</v>
      </c>
      <c r="AL14" s="1149">
        <v>151</v>
      </c>
      <c r="AM14" s="1150">
        <v>20.133333333333333</v>
      </c>
      <c r="AN14" s="1141"/>
    </row>
    <row r="15" spans="1:40" s="1142" customFormat="1" ht="15.75" thickBot="1">
      <c r="A15" s="1152">
        <v>43265</v>
      </c>
      <c r="B15" s="1153" t="s">
        <v>91</v>
      </c>
      <c r="C15" s="1154" t="s">
        <v>528</v>
      </c>
      <c r="D15" s="1153" t="s">
        <v>91</v>
      </c>
      <c r="E15" s="1155" t="s">
        <v>536</v>
      </c>
      <c r="F15" s="1156">
        <v>14</v>
      </c>
      <c r="G15" s="1157">
        <v>1.8666666666666667</v>
      </c>
      <c r="H15" s="1158">
        <v>290</v>
      </c>
      <c r="I15" s="1157">
        <v>38.666666666666664</v>
      </c>
      <c r="J15" s="1158">
        <v>60</v>
      </c>
      <c r="K15" s="1157">
        <v>8</v>
      </c>
      <c r="L15" s="1158">
        <v>0</v>
      </c>
      <c r="M15" s="1157">
        <v>0</v>
      </c>
      <c r="N15" s="1158">
        <v>2</v>
      </c>
      <c r="O15" s="1157">
        <v>0.26666666666666666</v>
      </c>
      <c r="P15" s="1158">
        <v>0</v>
      </c>
      <c r="Q15" s="1157">
        <v>0</v>
      </c>
      <c r="R15" s="1158">
        <v>0</v>
      </c>
      <c r="S15" s="1157">
        <v>0</v>
      </c>
      <c r="T15" s="1158">
        <v>6</v>
      </c>
      <c r="U15" s="1157">
        <v>0.8</v>
      </c>
      <c r="V15" s="1158">
        <v>6</v>
      </c>
      <c r="W15" s="1157">
        <v>0.8</v>
      </c>
      <c r="X15" s="1158">
        <v>0</v>
      </c>
      <c r="Y15" s="1157">
        <v>0</v>
      </c>
      <c r="Z15" s="1158">
        <v>5</v>
      </c>
      <c r="AA15" s="1157">
        <v>0.66666666666666663</v>
      </c>
      <c r="AB15" s="1158">
        <v>0</v>
      </c>
      <c r="AC15" s="1157">
        <v>0</v>
      </c>
      <c r="AD15" s="1158">
        <v>0</v>
      </c>
      <c r="AE15" s="1157">
        <v>0</v>
      </c>
      <c r="AF15" s="1158">
        <v>0</v>
      </c>
      <c r="AG15" s="1157">
        <v>0</v>
      </c>
      <c r="AH15" s="1158">
        <v>0</v>
      </c>
      <c r="AI15" s="1157">
        <v>0</v>
      </c>
      <c r="AJ15" s="1158">
        <v>0</v>
      </c>
      <c r="AK15" s="1157">
        <v>0</v>
      </c>
      <c r="AL15" s="1159">
        <v>383</v>
      </c>
      <c r="AM15" s="1160">
        <v>51.066666666666656</v>
      </c>
      <c r="AN15" s="1141"/>
    </row>
    <row r="16" spans="1:40" s="1142" customFormat="1" ht="15.75">
      <c r="A16" s="1161"/>
      <c r="B16" s="1162"/>
      <c r="C16" s="1163"/>
      <c r="D16" s="1164"/>
      <c r="E16" s="1165" t="s">
        <v>58</v>
      </c>
      <c r="F16" s="1166">
        <v>30</v>
      </c>
      <c r="G16" s="1167">
        <v>2.0234375</v>
      </c>
      <c r="H16" s="1166">
        <v>1107</v>
      </c>
      <c r="I16" s="1167">
        <v>56.282812499999999</v>
      </c>
      <c r="J16" s="1166">
        <v>130</v>
      </c>
      <c r="K16" s="1167">
        <v>13.2484375</v>
      </c>
      <c r="L16" s="1166">
        <v>0</v>
      </c>
      <c r="M16" s="1167">
        <v>0</v>
      </c>
      <c r="N16" s="1166">
        <v>12</v>
      </c>
      <c r="O16" s="1167">
        <v>0.4140625</v>
      </c>
      <c r="P16" s="1166">
        <v>0</v>
      </c>
      <c r="Q16" s="1167">
        <v>0</v>
      </c>
      <c r="R16" s="1166">
        <v>65</v>
      </c>
      <c r="S16" s="1167">
        <v>0.23333333333333334</v>
      </c>
      <c r="T16" s="1166">
        <v>7</v>
      </c>
      <c r="U16" s="1167">
        <v>0.80156250000000007</v>
      </c>
      <c r="V16" s="1166">
        <v>7</v>
      </c>
      <c r="W16" s="1167">
        <v>0.80156250000000007</v>
      </c>
      <c r="X16" s="1166">
        <v>5</v>
      </c>
      <c r="Y16" s="1167">
        <v>7.8125E-3</v>
      </c>
      <c r="Z16" s="1166">
        <v>15</v>
      </c>
      <c r="AA16" s="1167">
        <v>0.81406249999999991</v>
      </c>
      <c r="AB16" s="1166">
        <v>0</v>
      </c>
      <c r="AC16" s="1167">
        <v>0</v>
      </c>
      <c r="AD16" s="1166">
        <v>0</v>
      </c>
      <c r="AE16" s="1167">
        <v>0</v>
      </c>
      <c r="AF16" s="1166">
        <v>0</v>
      </c>
      <c r="AG16" s="1167">
        <v>0</v>
      </c>
      <c r="AH16" s="1166">
        <v>0</v>
      </c>
      <c r="AI16" s="1167">
        <v>0</v>
      </c>
      <c r="AJ16" s="1166">
        <v>0</v>
      </c>
      <c r="AK16" s="1167">
        <v>0</v>
      </c>
      <c r="AL16" s="1168"/>
      <c r="AM16" s="1169"/>
    </row>
    <row r="17" spans="1:40" s="1142" customFormat="1" ht="15.75">
      <c r="A17" s="1170"/>
      <c r="B17" s="1144"/>
      <c r="C17" s="1145"/>
      <c r="D17" s="1171"/>
      <c r="E17" s="1172" t="s">
        <v>537</v>
      </c>
      <c r="F17" s="1166"/>
      <c r="G17" s="1167">
        <v>0.2529296875</v>
      </c>
      <c r="H17" s="1166"/>
      <c r="I17" s="1167">
        <v>7.0353515624999998</v>
      </c>
      <c r="J17" s="1166"/>
      <c r="K17" s="1167">
        <v>1.6560546875</v>
      </c>
      <c r="L17" s="1166"/>
      <c r="M17" s="1167">
        <v>0</v>
      </c>
      <c r="N17" s="1166"/>
      <c r="O17" s="1167">
        <v>5.17578125E-2</v>
      </c>
      <c r="P17" s="1166"/>
      <c r="Q17" s="1167">
        <v>0</v>
      </c>
      <c r="R17" s="1166"/>
      <c r="S17" s="1167">
        <v>2.9166666666666667E-2</v>
      </c>
      <c r="T17" s="1166"/>
      <c r="U17" s="1167">
        <v>0.10019531250000001</v>
      </c>
      <c r="V17" s="1166"/>
      <c r="W17" s="1167">
        <v>0.10019531250000001</v>
      </c>
      <c r="X17" s="1166"/>
      <c r="Y17" s="1167">
        <v>9.765625E-4</v>
      </c>
      <c r="Z17" s="1166"/>
      <c r="AA17" s="1167">
        <v>0.10175781249999999</v>
      </c>
      <c r="AB17" s="1166"/>
      <c r="AC17" s="1167">
        <v>0</v>
      </c>
      <c r="AD17" s="1166"/>
      <c r="AE17" s="1167">
        <v>0</v>
      </c>
      <c r="AF17" s="1166"/>
      <c r="AG17" s="1167">
        <v>0</v>
      </c>
      <c r="AH17" s="1166"/>
      <c r="AI17" s="1167">
        <v>0</v>
      </c>
      <c r="AJ17" s="1166"/>
      <c r="AK17" s="1167">
        <v>0</v>
      </c>
      <c r="AL17" s="1148"/>
      <c r="AM17" s="1173"/>
    </row>
    <row r="18" spans="1:40" s="1142" customFormat="1" ht="16.5" thickBot="1">
      <c r="A18" s="1170"/>
      <c r="B18" s="1144"/>
      <c r="C18" s="1145"/>
      <c r="D18" s="1174"/>
      <c r="E18" s="905" t="s">
        <v>162</v>
      </c>
      <c r="F18" s="1175"/>
      <c r="G18" s="1176">
        <v>3</v>
      </c>
      <c r="H18" s="1177"/>
      <c r="I18" s="1178">
        <v>1</v>
      </c>
      <c r="J18" s="1177"/>
      <c r="K18" s="1176">
        <v>2</v>
      </c>
      <c r="L18" s="1177"/>
      <c r="M18" s="1179"/>
      <c r="N18" s="1177"/>
      <c r="O18" s="1179"/>
      <c r="P18" s="1177"/>
      <c r="Q18" s="1179"/>
      <c r="R18" s="1177"/>
      <c r="S18" s="1179"/>
      <c r="T18" s="1177"/>
      <c r="U18" s="1180">
        <v>5</v>
      </c>
      <c r="V18" s="1177"/>
      <c r="W18" s="1181">
        <v>6</v>
      </c>
      <c r="X18" s="1177"/>
      <c r="Y18" s="1179"/>
      <c r="Z18" s="1177"/>
      <c r="AA18" s="1182">
        <v>4</v>
      </c>
      <c r="AB18" s="1177"/>
      <c r="AC18" s="1179"/>
      <c r="AD18" s="1177"/>
      <c r="AE18" s="1179"/>
      <c r="AF18" s="1177"/>
      <c r="AG18" s="1179"/>
      <c r="AH18" s="1177"/>
      <c r="AI18" s="1179"/>
      <c r="AJ18" s="1177"/>
      <c r="AK18" s="1179"/>
      <c r="AL18" s="1177"/>
      <c r="AM18" s="1183"/>
    </row>
    <row r="19" spans="1:40" s="1142" customFormat="1" ht="15.75" thickBot="1">
      <c r="A19" s="1184"/>
      <c r="B19" s="1185"/>
      <c r="C19" s="1186"/>
      <c r="D19" s="1187"/>
      <c r="E19" s="1188"/>
      <c r="F19" s="1189"/>
      <c r="G19" s="1190"/>
      <c r="H19" s="1189"/>
      <c r="I19" s="1190"/>
      <c r="J19" s="1189"/>
      <c r="K19" s="1190"/>
      <c r="L19" s="1189"/>
      <c r="M19" s="1190"/>
      <c r="N19" s="1189"/>
      <c r="O19" s="1190"/>
      <c r="P19" s="1189"/>
      <c r="Q19" s="1190"/>
      <c r="R19" s="1189"/>
      <c r="S19" s="1190"/>
      <c r="T19" s="1189"/>
      <c r="U19" s="1190"/>
      <c r="V19" s="1189"/>
      <c r="W19" s="1190"/>
      <c r="X19" s="1189"/>
      <c r="Y19" s="1190"/>
      <c r="Z19" s="1189"/>
      <c r="AA19" s="1190"/>
      <c r="AB19" s="1189"/>
      <c r="AC19" s="1190"/>
      <c r="AD19" s="1189"/>
      <c r="AE19" s="1190"/>
      <c r="AF19" s="1189"/>
      <c r="AG19" s="1190"/>
      <c r="AH19" s="1191"/>
      <c r="AI19" s="1190"/>
      <c r="AJ19" s="1189"/>
      <c r="AK19" s="1190"/>
      <c r="AL19" s="1191"/>
      <c r="AM19" s="1192"/>
    </row>
    <row r="20" spans="1:40" s="1142" customFormat="1">
      <c r="A20" s="1193">
        <v>43265</v>
      </c>
      <c r="B20" s="1194"/>
      <c r="C20" s="1195" t="s">
        <v>538</v>
      </c>
      <c r="D20" s="1195"/>
      <c r="E20" s="1196" t="s">
        <v>527</v>
      </c>
      <c r="F20" s="1197">
        <v>9</v>
      </c>
      <c r="G20" s="1136">
        <v>1.40625E-2</v>
      </c>
      <c r="H20" s="1138">
        <v>384</v>
      </c>
      <c r="I20" s="1136">
        <v>0.60000000000000009</v>
      </c>
      <c r="J20" s="1138">
        <v>69</v>
      </c>
      <c r="K20" s="1136">
        <v>0.10781250000000001</v>
      </c>
      <c r="L20" s="1138">
        <v>0</v>
      </c>
      <c r="M20" s="1136">
        <v>0</v>
      </c>
      <c r="N20" s="1138">
        <v>3</v>
      </c>
      <c r="O20" s="1136">
        <v>4.6875000000000007E-3</v>
      </c>
      <c r="P20" s="1138">
        <v>1</v>
      </c>
      <c r="Q20" s="1136">
        <v>1.5625000000000001E-3</v>
      </c>
      <c r="R20" s="1138">
        <v>0</v>
      </c>
      <c r="S20" s="1136">
        <v>0</v>
      </c>
      <c r="T20" s="1138">
        <v>2</v>
      </c>
      <c r="U20" s="1136">
        <v>3.1250000000000002E-3</v>
      </c>
      <c r="V20" s="1138">
        <v>0</v>
      </c>
      <c r="W20" s="1136">
        <v>0</v>
      </c>
      <c r="X20" s="1138">
        <v>0</v>
      </c>
      <c r="Y20" s="1136">
        <v>0</v>
      </c>
      <c r="Z20" s="1138">
        <v>46</v>
      </c>
      <c r="AA20" s="1136">
        <v>7.1875000000000008E-2</v>
      </c>
      <c r="AB20" s="1138">
        <v>0</v>
      </c>
      <c r="AC20" s="1136">
        <v>0</v>
      </c>
      <c r="AD20" s="1138">
        <v>1</v>
      </c>
      <c r="AE20" s="1136">
        <v>1.5625000000000001E-3</v>
      </c>
      <c r="AF20" s="1138">
        <v>0</v>
      </c>
      <c r="AG20" s="1136">
        <v>0</v>
      </c>
      <c r="AH20" s="1138">
        <v>0</v>
      </c>
      <c r="AI20" s="1136">
        <v>0</v>
      </c>
      <c r="AJ20" s="1138">
        <v>2</v>
      </c>
      <c r="AK20" s="1136">
        <v>3.1250000000000002E-3</v>
      </c>
      <c r="AL20" s="1139">
        <v>517</v>
      </c>
      <c r="AM20" s="1198">
        <v>0.80781250000000016</v>
      </c>
      <c r="AN20" s="1141"/>
    </row>
    <row r="21" spans="1:40" s="1142" customFormat="1">
      <c r="A21" s="1143">
        <v>43265</v>
      </c>
      <c r="B21" s="1144" t="s">
        <v>91</v>
      </c>
      <c r="C21" s="1142" t="s">
        <v>538</v>
      </c>
      <c r="D21" s="1199" t="s">
        <v>91</v>
      </c>
      <c r="E21" s="1145" t="s">
        <v>529</v>
      </c>
      <c r="F21" s="1146">
        <v>3</v>
      </c>
      <c r="G21" s="1147">
        <v>4.6875000000000007E-3</v>
      </c>
      <c r="H21" s="1148">
        <v>93</v>
      </c>
      <c r="I21" s="1147">
        <v>0.14531250000000001</v>
      </c>
      <c r="J21" s="1148">
        <v>26</v>
      </c>
      <c r="K21" s="1147">
        <v>4.0625000000000001E-2</v>
      </c>
      <c r="L21" s="1148">
        <v>0</v>
      </c>
      <c r="M21" s="1147">
        <v>0</v>
      </c>
      <c r="N21" s="1148">
        <v>1</v>
      </c>
      <c r="O21" s="1147">
        <v>1.5625000000000001E-3</v>
      </c>
      <c r="P21" s="1148">
        <v>0</v>
      </c>
      <c r="Q21" s="1147">
        <v>0</v>
      </c>
      <c r="R21" s="1148">
        <v>0</v>
      </c>
      <c r="S21" s="1147">
        <v>0</v>
      </c>
      <c r="T21" s="1148">
        <v>0</v>
      </c>
      <c r="U21" s="1147">
        <v>0</v>
      </c>
      <c r="V21" s="1148">
        <v>0</v>
      </c>
      <c r="W21" s="1147">
        <v>0</v>
      </c>
      <c r="X21" s="1148">
        <v>0</v>
      </c>
      <c r="Y21" s="1147">
        <v>0</v>
      </c>
      <c r="Z21" s="1148">
        <v>20</v>
      </c>
      <c r="AA21" s="1147">
        <v>3.125E-2</v>
      </c>
      <c r="AB21" s="1148">
        <v>3</v>
      </c>
      <c r="AC21" s="1147">
        <v>4.6875000000000007E-3</v>
      </c>
      <c r="AD21" s="1148">
        <v>0</v>
      </c>
      <c r="AE21" s="1147">
        <v>0</v>
      </c>
      <c r="AF21" s="1148">
        <v>0</v>
      </c>
      <c r="AG21" s="1147">
        <v>0</v>
      </c>
      <c r="AH21" s="1148">
        <v>0</v>
      </c>
      <c r="AI21" s="1147">
        <v>0</v>
      </c>
      <c r="AJ21" s="1148">
        <v>0</v>
      </c>
      <c r="AK21" s="1147">
        <v>0</v>
      </c>
      <c r="AL21" s="1149">
        <v>146</v>
      </c>
      <c r="AM21" s="1150">
        <v>0.22812500000000002</v>
      </c>
      <c r="AN21" s="1141"/>
    </row>
    <row r="22" spans="1:40" s="1142" customFormat="1">
      <c r="A22" s="1200">
        <v>43265</v>
      </c>
      <c r="B22" s="1144" t="s">
        <v>91</v>
      </c>
      <c r="C22" s="1201" t="s">
        <v>538</v>
      </c>
      <c r="D22" s="1201"/>
      <c r="E22" s="1202" t="s">
        <v>531</v>
      </c>
      <c r="F22" s="1203">
        <v>2</v>
      </c>
      <c r="G22" s="1147">
        <v>3.1250000000000002E-3</v>
      </c>
      <c r="H22" s="1204">
        <v>102</v>
      </c>
      <c r="I22" s="1147">
        <v>0.15937500000000002</v>
      </c>
      <c r="J22" s="1204">
        <v>17</v>
      </c>
      <c r="K22" s="1147">
        <v>2.6562500000000003E-2</v>
      </c>
      <c r="L22" s="1204">
        <v>0</v>
      </c>
      <c r="M22" s="1147">
        <v>0</v>
      </c>
      <c r="N22" s="1204">
        <v>6</v>
      </c>
      <c r="O22" s="1147">
        <v>9.3750000000000014E-3</v>
      </c>
      <c r="P22" s="1204">
        <v>0</v>
      </c>
      <c r="Q22" s="1147">
        <v>0</v>
      </c>
      <c r="R22" s="1204">
        <v>32</v>
      </c>
      <c r="S22" s="1147">
        <v>0.05</v>
      </c>
      <c r="T22" s="1204">
        <v>1</v>
      </c>
      <c r="U22" s="1147">
        <v>1.5625000000000001E-3</v>
      </c>
      <c r="V22" s="1204">
        <v>0</v>
      </c>
      <c r="W22" s="1147">
        <v>0</v>
      </c>
      <c r="X22" s="1204">
        <v>0</v>
      </c>
      <c r="Y22" s="1147">
        <v>0</v>
      </c>
      <c r="Z22" s="1204">
        <v>57</v>
      </c>
      <c r="AA22" s="1147">
        <v>8.9062500000000003E-2</v>
      </c>
      <c r="AB22" s="1204">
        <v>0</v>
      </c>
      <c r="AC22" s="1147">
        <v>0</v>
      </c>
      <c r="AD22" s="1204">
        <v>4</v>
      </c>
      <c r="AE22" s="1147">
        <v>6.2500000000000003E-3</v>
      </c>
      <c r="AF22" s="1204">
        <v>0</v>
      </c>
      <c r="AG22" s="1147">
        <v>0</v>
      </c>
      <c r="AH22" s="1148">
        <v>2</v>
      </c>
      <c r="AI22" s="1147">
        <v>3.1250000000000002E-3</v>
      </c>
      <c r="AJ22" s="1204">
        <v>4</v>
      </c>
      <c r="AK22" s="1147">
        <v>6.2500000000000003E-3</v>
      </c>
      <c r="AL22" s="1149">
        <v>227</v>
      </c>
      <c r="AM22" s="1150">
        <v>0.35468749999999999</v>
      </c>
      <c r="AN22" s="1141"/>
    </row>
    <row r="23" spans="1:40" s="1142" customFormat="1">
      <c r="A23" s="1143">
        <v>43265</v>
      </c>
      <c r="B23" s="1144"/>
      <c r="C23" s="1142" t="s">
        <v>538</v>
      </c>
      <c r="E23" s="1145" t="s">
        <v>532</v>
      </c>
      <c r="F23" s="1146">
        <v>0</v>
      </c>
      <c r="G23" s="1147">
        <v>0</v>
      </c>
      <c r="H23" s="1148">
        <v>8</v>
      </c>
      <c r="I23" s="1147">
        <v>1.2500000000000001E-2</v>
      </c>
      <c r="J23" s="1148">
        <v>24</v>
      </c>
      <c r="K23" s="1147">
        <v>3.7500000000000006E-2</v>
      </c>
      <c r="L23" s="1148">
        <v>0</v>
      </c>
      <c r="M23" s="1147">
        <v>0</v>
      </c>
      <c r="N23" s="1148">
        <v>2</v>
      </c>
      <c r="O23" s="1147">
        <v>3.1250000000000002E-3</v>
      </c>
      <c r="P23" s="1148">
        <v>2</v>
      </c>
      <c r="Q23" s="1147">
        <v>3.1250000000000002E-3</v>
      </c>
      <c r="R23" s="1148">
        <v>0</v>
      </c>
      <c r="S23" s="1147">
        <v>0</v>
      </c>
      <c r="T23" s="1148">
        <v>0</v>
      </c>
      <c r="U23" s="1147">
        <v>0</v>
      </c>
      <c r="V23" s="1148">
        <v>0</v>
      </c>
      <c r="W23" s="1147">
        <v>0</v>
      </c>
      <c r="X23" s="1148">
        <v>0</v>
      </c>
      <c r="Y23" s="1147">
        <v>0</v>
      </c>
      <c r="Z23" s="1148">
        <v>8</v>
      </c>
      <c r="AA23" s="1147">
        <v>1.2500000000000001E-2</v>
      </c>
      <c r="AB23" s="1148">
        <v>0</v>
      </c>
      <c r="AC23" s="1147">
        <v>0</v>
      </c>
      <c r="AD23" s="1148">
        <v>2</v>
      </c>
      <c r="AE23" s="1147">
        <v>3.1250000000000002E-3</v>
      </c>
      <c r="AF23" s="1148">
        <v>0</v>
      </c>
      <c r="AG23" s="1147">
        <v>0</v>
      </c>
      <c r="AH23" s="1148">
        <v>1</v>
      </c>
      <c r="AI23" s="1147">
        <v>1.5625000000000001E-3</v>
      </c>
      <c r="AJ23" s="1148">
        <v>2</v>
      </c>
      <c r="AK23" s="1147">
        <v>3.1250000000000002E-3</v>
      </c>
      <c r="AL23" s="1149">
        <v>49</v>
      </c>
      <c r="AM23" s="1150">
        <v>7.6562500000000006E-2</v>
      </c>
      <c r="AN23" s="1141"/>
    </row>
    <row r="24" spans="1:40" s="1142" customFormat="1">
      <c r="A24" s="1143">
        <v>43265</v>
      </c>
      <c r="B24" s="1144"/>
      <c r="C24" s="1142" t="s">
        <v>538</v>
      </c>
      <c r="D24" s="1144"/>
      <c r="E24" s="1145" t="s">
        <v>539</v>
      </c>
      <c r="F24" s="1146">
        <v>2</v>
      </c>
      <c r="G24" s="1151">
        <v>0.26666666666666666</v>
      </c>
      <c r="H24" s="1148">
        <v>4</v>
      </c>
      <c r="I24" s="1151">
        <v>0.53333333333333333</v>
      </c>
      <c r="J24" s="1148">
        <v>0</v>
      </c>
      <c r="K24" s="1151">
        <v>0</v>
      </c>
      <c r="L24" s="1148">
        <v>0</v>
      </c>
      <c r="M24" s="1151">
        <v>0</v>
      </c>
      <c r="N24" s="1148">
        <v>0</v>
      </c>
      <c r="O24" s="1151">
        <v>0</v>
      </c>
      <c r="P24" s="1148">
        <v>0</v>
      </c>
      <c r="Q24" s="1151">
        <v>0</v>
      </c>
      <c r="R24" s="1148">
        <v>0</v>
      </c>
      <c r="S24" s="1151">
        <v>0</v>
      </c>
      <c r="T24" s="1148">
        <v>0</v>
      </c>
      <c r="U24" s="1151">
        <v>0</v>
      </c>
      <c r="V24" s="1148">
        <v>0</v>
      </c>
      <c r="W24" s="1151">
        <v>0</v>
      </c>
      <c r="X24" s="1148">
        <v>0</v>
      </c>
      <c r="Y24" s="1151">
        <v>0</v>
      </c>
      <c r="Z24" s="1148">
        <v>0</v>
      </c>
      <c r="AA24" s="1151">
        <v>0</v>
      </c>
      <c r="AB24" s="1148">
        <v>0</v>
      </c>
      <c r="AC24" s="1151">
        <v>0</v>
      </c>
      <c r="AD24" s="1148">
        <v>0</v>
      </c>
      <c r="AE24" s="1151">
        <v>0</v>
      </c>
      <c r="AF24" s="1148">
        <v>0</v>
      </c>
      <c r="AG24" s="1151">
        <v>0</v>
      </c>
      <c r="AH24" s="1148">
        <v>0</v>
      </c>
      <c r="AI24" s="1151">
        <v>0</v>
      </c>
      <c r="AJ24" s="1148">
        <v>1</v>
      </c>
      <c r="AK24" s="1151">
        <v>0.13333333333333333</v>
      </c>
      <c r="AL24" s="1149">
        <v>7</v>
      </c>
      <c r="AM24" s="1150">
        <v>0.93333333333333335</v>
      </c>
      <c r="AN24" s="1141"/>
    </row>
    <row r="25" spans="1:40" s="1142" customFormat="1">
      <c r="A25" s="1143">
        <v>43265</v>
      </c>
      <c r="B25" s="1144"/>
      <c r="C25" s="1142" t="s">
        <v>538</v>
      </c>
      <c r="D25" s="1144"/>
      <c r="E25" s="1145" t="s">
        <v>540</v>
      </c>
      <c r="F25" s="1146">
        <v>0</v>
      </c>
      <c r="G25" s="1151">
        <v>0</v>
      </c>
      <c r="H25" s="1148">
        <v>6</v>
      </c>
      <c r="I25" s="1151">
        <v>0.8</v>
      </c>
      <c r="J25" s="1148">
        <v>2</v>
      </c>
      <c r="K25" s="1151">
        <v>0.26666666666666666</v>
      </c>
      <c r="L25" s="1148">
        <v>1</v>
      </c>
      <c r="M25" s="1151">
        <v>0.13333333333333333</v>
      </c>
      <c r="N25" s="1148">
        <v>0</v>
      </c>
      <c r="O25" s="1151">
        <v>0</v>
      </c>
      <c r="P25" s="1148">
        <v>0</v>
      </c>
      <c r="Q25" s="1151">
        <v>0</v>
      </c>
      <c r="R25" s="1148">
        <v>0</v>
      </c>
      <c r="S25" s="1151">
        <v>0</v>
      </c>
      <c r="T25" s="1148">
        <v>0</v>
      </c>
      <c r="U25" s="1151">
        <v>0</v>
      </c>
      <c r="V25" s="1148">
        <v>0</v>
      </c>
      <c r="W25" s="1151">
        <v>0</v>
      </c>
      <c r="X25" s="1148">
        <v>0</v>
      </c>
      <c r="Y25" s="1151">
        <v>0</v>
      </c>
      <c r="Z25" s="1148">
        <v>2</v>
      </c>
      <c r="AA25" s="1151">
        <v>0.26666666666666666</v>
      </c>
      <c r="AB25" s="1148">
        <v>0</v>
      </c>
      <c r="AC25" s="1151">
        <v>0</v>
      </c>
      <c r="AD25" s="1148">
        <v>0</v>
      </c>
      <c r="AE25" s="1151">
        <v>0</v>
      </c>
      <c r="AF25" s="1148">
        <v>0</v>
      </c>
      <c r="AG25" s="1151">
        <v>0</v>
      </c>
      <c r="AH25" s="1148">
        <v>0</v>
      </c>
      <c r="AI25" s="1151">
        <v>0</v>
      </c>
      <c r="AJ25" s="1148">
        <v>0</v>
      </c>
      <c r="AK25" s="1151">
        <v>0</v>
      </c>
      <c r="AL25" s="1149">
        <v>11</v>
      </c>
      <c r="AM25" s="1150">
        <v>1.4666666666666666</v>
      </c>
      <c r="AN25" s="1141"/>
    </row>
    <row r="26" spans="1:40" s="1142" customFormat="1">
      <c r="A26" s="1143">
        <v>43265</v>
      </c>
      <c r="B26" s="1144"/>
      <c r="C26" s="1142" t="s">
        <v>538</v>
      </c>
      <c r="D26" s="1144"/>
      <c r="E26" s="1145" t="s">
        <v>535</v>
      </c>
      <c r="F26" s="1146">
        <v>48</v>
      </c>
      <c r="G26" s="1151">
        <v>6.4</v>
      </c>
      <c r="H26" s="1148">
        <v>168</v>
      </c>
      <c r="I26" s="1151">
        <v>22.4</v>
      </c>
      <c r="J26" s="1148">
        <v>17</v>
      </c>
      <c r="K26" s="1151">
        <v>2.2666666666666666</v>
      </c>
      <c r="L26" s="1148">
        <v>0</v>
      </c>
      <c r="M26" s="1151">
        <v>0</v>
      </c>
      <c r="N26" s="1148">
        <v>2</v>
      </c>
      <c r="O26" s="1151">
        <v>0.26666666666666666</v>
      </c>
      <c r="P26" s="1148">
        <v>0</v>
      </c>
      <c r="Q26" s="1151">
        <v>0</v>
      </c>
      <c r="R26" s="1148">
        <v>0</v>
      </c>
      <c r="S26" s="1151">
        <v>0</v>
      </c>
      <c r="T26" s="1148">
        <v>3</v>
      </c>
      <c r="U26" s="1151">
        <v>0.4</v>
      </c>
      <c r="V26" s="1148">
        <v>0</v>
      </c>
      <c r="W26" s="1151">
        <v>0</v>
      </c>
      <c r="X26" s="1148">
        <v>0</v>
      </c>
      <c r="Y26" s="1151">
        <v>0</v>
      </c>
      <c r="Z26" s="1148">
        <v>3</v>
      </c>
      <c r="AA26" s="1151">
        <v>0.4</v>
      </c>
      <c r="AB26" s="1148">
        <v>0</v>
      </c>
      <c r="AC26" s="1151">
        <v>0</v>
      </c>
      <c r="AD26" s="1148">
        <v>0</v>
      </c>
      <c r="AE26" s="1151">
        <v>0</v>
      </c>
      <c r="AF26" s="1148">
        <v>0</v>
      </c>
      <c r="AG26" s="1151">
        <v>0</v>
      </c>
      <c r="AH26" s="1148">
        <v>0</v>
      </c>
      <c r="AI26" s="1151">
        <v>0</v>
      </c>
      <c r="AJ26" s="1148">
        <v>0</v>
      </c>
      <c r="AK26" s="1151">
        <v>0</v>
      </c>
      <c r="AL26" s="1149">
        <v>241</v>
      </c>
      <c r="AM26" s="1150">
        <v>32.133333333333326</v>
      </c>
      <c r="AN26" s="1141"/>
    </row>
    <row r="27" spans="1:40" s="1142" customFormat="1" ht="15.75" thickBot="1">
      <c r="A27" s="1152">
        <v>43265</v>
      </c>
      <c r="B27" s="1153"/>
      <c r="C27" s="1154" t="s">
        <v>538</v>
      </c>
      <c r="D27" s="1154"/>
      <c r="E27" s="1155" t="s">
        <v>536</v>
      </c>
      <c r="F27" s="1156">
        <v>126</v>
      </c>
      <c r="G27" s="1157">
        <v>16.8</v>
      </c>
      <c r="H27" s="1158">
        <v>279</v>
      </c>
      <c r="I27" s="1157">
        <v>37.200000000000003</v>
      </c>
      <c r="J27" s="1158">
        <v>31</v>
      </c>
      <c r="K27" s="1157">
        <v>4.1333333333333329</v>
      </c>
      <c r="L27" s="1158">
        <v>1</v>
      </c>
      <c r="M27" s="1157">
        <v>0.13333333333333333</v>
      </c>
      <c r="N27" s="1158">
        <v>5</v>
      </c>
      <c r="O27" s="1157">
        <v>0.66666666666666663</v>
      </c>
      <c r="P27" s="1158">
        <v>0</v>
      </c>
      <c r="Q27" s="1157">
        <v>0</v>
      </c>
      <c r="R27" s="1158">
        <v>0</v>
      </c>
      <c r="S27" s="1157">
        <v>0</v>
      </c>
      <c r="T27" s="1158">
        <v>3</v>
      </c>
      <c r="U27" s="1157">
        <v>0.4</v>
      </c>
      <c r="V27" s="1158">
        <v>0</v>
      </c>
      <c r="W27" s="1157">
        <v>0</v>
      </c>
      <c r="X27" s="1158">
        <v>0</v>
      </c>
      <c r="Y27" s="1157">
        <v>0</v>
      </c>
      <c r="Z27" s="1158">
        <v>2</v>
      </c>
      <c r="AA27" s="1157">
        <v>0.26666666666666666</v>
      </c>
      <c r="AB27" s="1158">
        <v>0</v>
      </c>
      <c r="AC27" s="1157">
        <v>0</v>
      </c>
      <c r="AD27" s="1158">
        <v>0</v>
      </c>
      <c r="AE27" s="1157">
        <v>0</v>
      </c>
      <c r="AF27" s="1158">
        <v>1</v>
      </c>
      <c r="AG27" s="1157">
        <v>0.13333333333333333</v>
      </c>
      <c r="AH27" s="1158">
        <v>0</v>
      </c>
      <c r="AI27" s="1157">
        <v>0</v>
      </c>
      <c r="AJ27" s="1158">
        <v>0</v>
      </c>
      <c r="AK27" s="1157">
        <v>0</v>
      </c>
      <c r="AL27" s="1159">
        <v>448</v>
      </c>
      <c r="AM27" s="1160">
        <v>59.733333333333327</v>
      </c>
      <c r="AN27" s="1141"/>
    </row>
    <row r="28" spans="1:40" s="1142" customFormat="1" ht="15.75">
      <c r="A28" s="1205"/>
      <c r="B28" s="1205"/>
      <c r="C28" s="1163"/>
      <c r="D28" s="1206"/>
      <c r="E28" s="1165" t="s">
        <v>58</v>
      </c>
      <c r="F28" s="1207">
        <v>190</v>
      </c>
      <c r="G28" s="1208">
        <v>23.488541666666666</v>
      </c>
      <c r="H28" s="1207">
        <v>1044</v>
      </c>
      <c r="I28" s="1208">
        <v>61.850520833333334</v>
      </c>
      <c r="J28" s="1207">
        <v>186</v>
      </c>
      <c r="K28" s="1208">
        <v>6.8791666666666664</v>
      </c>
      <c r="L28" s="1207">
        <v>2</v>
      </c>
      <c r="M28" s="1208">
        <v>0.26666666666666666</v>
      </c>
      <c r="N28" s="1207">
        <v>19</v>
      </c>
      <c r="O28" s="1208">
        <v>0.95208333333333328</v>
      </c>
      <c r="P28" s="1207">
        <v>3</v>
      </c>
      <c r="Q28" s="1208">
        <v>4.6875000000000007E-3</v>
      </c>
      <c r="R28" s="1207">
        <v>32</v>
      </c>
      <c r="S28" s="1208">
        <v>0.05</v>
      </c>
      <c r="T28" s="1207">
        <v>9</v>
      </c>
      <c r="U28" s="1208">
        <v>0.8046875</v>
      </c>
      <c r="V28" s="1207">
        <v>0</v>
      </c>
      <c r="W28" s="1208">
        <v>0</v>
      </c>
      <c r="X28" s="1207">
        <v>0</v>
      </c>
      <c r="Y28" s="1208">
        <v>0</v>
      </c>
      <c r="Z28" s="1207">
        <v>138</v>
      </c>
      <c r="AA28" s="1208">
        <v>1.1380208333333333</v>
      </c>
      <c r="AB28" s="1207">
        <v>3</v>
      </c>
      <c r="AC28" s="1208">
        <v>4.6875000000000007E-3</v>
      </c>
      <c r="AD28" s="1207">
        <v>7</v>
      </c>
      <c r="AE28" s="1208">
        <v>1.0937499999999999E-2</v>
      </c>
      <c r="AF28" s="1207">
        <v>1</v>
      </c>
      <c r="AG28" s="1208">
        <v>0.13333333333333333</v>
      </c>
      <c r="AH28" s="1207">
        <v>3</v>
      </c>
      <c r="AI28" s="1208">
        <v>4.6875000000000007E-3</v>
      </c>
      <c r="AJ28" s="1207">
        <v>9</v>
      </c>
      <c r="AK28" s="1208">
        <v>0.14583333333333334</v>
      </c>
      <c r="AL28" s="1205"/>
      <c r="AM28" s="1169"/>
    </row>
    <row r="29" spans="1:40" s="1209" customFormat="1" ht="15.75">
      <c r="C29" s="1210"/>
      <c r="D29" s="1211"/>
      <c r="E29" s="1172" t="s">
        <v>537</v>
      </c>
      <c r="F29" s="1166"/>
      <c r="G29" s="1167">
        <v>2.9360677083333333</v>
      </c>
      <c r="H29" s="1166"/>
      <c r="I29" s="1167">
        <v>7.7313151041666668</v>
      </c>
      <c r="J29" s="1166"/>
      <c r="K29" s="1167">
        <v>0.8598958333333333</v>
      </c>
      <c r="L29" s="1166"/>
      <c r="M29" s="1167">
        <v>3.3333333333333333E-2</v>
      </c>
      <c r="N29" s="1166"/>
      <c r="O29" s="1167">
        <v>0.11901041666666666</v>
      </c>
      <c r="P29" s="1166"/>
      <c r="Q29" s="1167">
        <v>5.8593750000000009E-4</v>
      </c>
      <c r="R29" s="1166"/>
      <c r="S29" s="1167">
        <v>6.2500000000000003E-3</v>
      </c>
      <c r="T29" s="1166"/>
      <c r="U29" s="1167">
        <v>0.1005859375</v>
      </c>
      <c r="V29" s="1166"/>
      <c r="W29" s="1167">
        <v>0</v>
      </c>
      <c r="X29" s="1166"/>
      <c r="Y29" s="1167">
        <v>0</v>
      </c>
      <c r="Z29" s="1166"/>
      <c r="AA29" s="1167">
        <v>0.14225260416666666</v>
      </c>
      <c r="AB29" s="1166"/>
      <c r="AC29" s="1167">
        <v>5.8593750000000009E-4</v>
      </c>
      <c r="AD29" s="1166"/>
      <c r="AE29" s="1167">
        <v>1.3671874999999999E-3</v>
      </c>
      <c r="AF29" s="1166"/>
      <c r="AG29" s="1167">
        <v>1.6666666666666666E-2</v>
      </c>
      <c r="AH29" s="1166"/>
      <c r="AI29" s="1167">
        <v>5.8593750000000009E-4</v>
      </c>
      <c r="AJ29" s="1166"/>
      <c r="AK29" s="1167">
        <v>1.8229166666666668E-2</v>
      </c>
      <c r="AM29" s="1212"/>
    </row>
    <row r="30" spans="1:40" s="1213" customFormat="1" ht="16.5" thickBot="1">
      <c r="C30" s="1214"/>
      <c r="D30" s="257"/>
      <c r="E30" s="552" t="s">
        <v>162</v>
      </c>
      <c r="F30" s="1215"/>
      <c r="G30" s="1216">
        <v>2</v>
      </c>
      <c r="H30" s="1217"/>
      <c r="I30" s="1218">
        <v>1</v>
      </c>
      <c r="J30" s="1217"/>
      <c r="K30" s="1219">
        <v>3</v>
      </c>
      <c r="L30" s="1217"/>
      <c r="M30" s="1217"/>
      <c r="N30" s="1217"/>
      <c r="O30" s="1220">
        <v>5</v>
      </c>
      <c r="P30" s="1217"/>
      <c r="Q30" s="1217"/>
      <c r="R30" s="1217"/>
      <c r="S30" s="1217"/>
      <c r="T30" s="1217"/>
      <c r="U30" s="1221">
        <v>6</v>
      </c>
      <c r="V30" s="1217"/>
      <c r="W30" s="1217"/>
      <c r="X30" s="1217"/>
      <c r="Y30" s="1217"/>
      <c r="Z30" s="1217"/>
      <c r="AA30" s="1222">
        <v>4</v>
      </c>
      <c r="AB30" s="1217"/>
      <c r="AC30" s="1217"/>
      <c r="AD30" s="1217"/>
      <c r="AE30" s="1217"/>
      <c r="AF30" s="1217"/>
      <c r="AG30" s="1217"/>
      <c r="AH30" s="1217"/>
      <c r="AI30" s="1217"/>
      <c r="AJ30" s="1217"/>
      <c r="AK30" s="1217"/>
      <c r="AL30" s="1217"/>
      <c r="AM30" s="1223"/>
    </row>
    <row r="31" spans="1:40">
      <c r="AM31" s="614"/>
    </row>
    <row r="32" spans="1:40" ht="15.75" thickBot="1">
      <c r="AM32" s="614"/>
    </row>
    <row r="33" spans="7:39" ht="18">
      <c r="G33" s="251"/>
      <c r="H33" s="1224" t="s">
        <v>541</v>
      </c>
      <c r="I33" s="252"/>
      <c r="J33" s="252"/>
      <c r="K33" s="252"/>
      <c r="L33" s="252"/>
      <c r="M33" s="252"/>
      <c r="N33" s="252"/>
      <c r="O33" s="253"/>
      <c r="AM33" s="614"/>
    </row>
    <row r="34" spans="7:39" ht="15.75">
      <c r="G34" s="254"/>
      <c r="H34" s="255"/>
      <c r="I34" s="1225" t="s">
        <v>542</v>
      </c>
      <c r="J34" s="255"/>
      <c r="K34" s="255"/>
      <c r="L34" s="255"/>
      <c r="M34" s="255"/>
      <c r="N34" s="255"/>
      <c r="O34" s="256"/>
      <c r="AM34" s="614"/>
    </row>
    <row r="35" spans="7:39" ht="15.75">
      <c r="G35" s="1226" t="s">
        <v>96</v>
      </c>
      <c r="H35" s="1227">
        <v>7.0353515624999998</v>
      </c>
      <c r="I35" s="1227">
        <v>1.6560546875</v>
      </c>
      <c r="J35" s="1227">
        <v>0.2529296875</v>
      </c>
      <c r="K35" s="1227">
        <v>0.10175781249999999</v>
      </c>
      <c r="L35" s="1227">
        <v>5.17578125E-2</v>
      </c>
      <c r="M35" s="1227">
        <v>0.10019531250000001</v>
      </c>
      <c r="N35" s="1227">
        <v>0.10019531250000001</v>
      </c>
      <c r="O35" s="1228">
        <v>8.1901041666666674E-2</v>
      </c>
      <c r="AM35" s="614"/>
    </row>
    <row r="36" spans="7:39" ht="15.75">
      <c r="G36" s="1226" t="s">
        <v>94</v>
      </c>
      <c r="H36" s="1227">
        <v>7.7313151041666668</v>
      </c>
      <c r="I36" s="1227">
        <v>0.8598958333333333</v>
      </c>
      <c r="J36" s="1227">
        <v>2.9360677083333333</v>
      </c>
      <c r="K36" s="1227">
        <v>0.14225260416666666</v>
      </c>
      <c r="L36" s="1227">
        <v>0.11901041666666666</v>
      </c>
      <c r="M36" s="1227">
        <v>0.1005859375</v>
      </c>
      <c r="N36" s="1227">
        <v>0</v>
      </c>
      <c r="O36" s="1228">
        <v>7.7604166666666669E-2</v>
      </c>
      <c r="AM36" s="614"/>
    </row>
    <row r="37" spans="7:39" ht="75.75" customHeight="1" thickBot="1">
      <c r="G37" s="257"/>
      <c r="H37" s="1229" t="s">
        <v>543</v>
      </c>
      <c r="I37" s="1229" t="s">
        <v>544</v>
      </c>
      <c r="J37" s="1229" t="s">
        <v>21</v>
      </c>
      <c r="K37" s="1229" t="s">
        <v>512</v>
      </c>
      <c r="L37" s="1229" t="s">
        <v>545</v>
      </c>
      <c r="M37" s="1229" t="s">
        <v>546</v>
      </c>
      <c r="N37" s="1229" t="s">
        <v>547</v>
      </c>
      <c r="O37" s="1230" t="s">
        <v>263</v>
      </c>
      <c r="P37" s="1231"/>
      <c r="Q37" s="1231"/>
      <c r="AM37" s="614"/>
    </row>
    <row r="38" spans="7:39">
      <c r="AM38" s="614"/>
    </row>
    <row r="39" spans="7:39">
      <c r="AM39" s="614"/>
    </row>
    <row r="40" spans="7:39">
      <c r="AM40" s="614"/>
    </row>
    <row r="41" spans="7:39">
      <c r="AM41" s="614"/>
    </row>
    <row r="42" spans="7:39">
      <c r="AM42" s="614"/>
    </row>
    <row r="43" spans="7:39">
      <c r="AM43" s="614"/>
    </row>
    <row r="44" spans="7:39">
      <c r="AM44" s="614"/>
    </row>
    <row r="45" spans="7:39">
      <c r="AM45" s="614"/>
    </row>
    <row r="46" spans="7:39">
      <c r="AM46" s="614"/>
    </row>
    <row r="47" spans="7:39">
      <c r="AM47" s="614"/>
    </row>
    <row r="48" spans="7:39">
      <c r="AM48" s="614"/>
    </row>
    <row r="49" spans="1:41">
      <c r="AM49" s="614"/>
    </row>
    <row r="50" spans="1:41" ht="18">
      <c r="G50" s="139" t="s">
        <v>125</v>
      </c>
      <c r="AM50" s="614"/>
    </row>
    <row r="51" spans="1:41" ht="18">
      <c r="G51" s="139"/>
      <c r="AM51" s="614"/>
    </row>
    <row r="52" spans="1:41" ht="18.75" thickBot="1">
      <c r="G52" s="139"/>
      <c r="AM52" s="614"/>
    </row>
    <row r="53" spans="1:41" ht="130.5" thickBot="1">
      <c r="A53" s="1232" t="s">
        <v>18</v>
      </c>
      <c r="B53" s="1232" t="s">
        <v>59</v>
      </c>
      <c r="C53" s="1232" t="s">
        <v>19</v>
      </c>
      <c r="D53" s="1232" t="s">
        <v>310</v>
      </c>
      <c r="E53" s="1232" t="s">
        <v>20</v>
      </c>
      <c r="F53" s="1233" t="s">
        <v>22</v>
      </c>
      <c r="G53" s="1234" t="s">
        <v>182</v>
      </c>
      <c r="H53" s="1234" t="s">
        <v>499</v>
      </c>
      <c r="I53" s="1234" t="s">
        <v>183</v>
      </c>
      <c r="J53" s="1234" t="s">
        <v>21</v>
      </c>
      <c r="K53" s="1234" t="s">
        <v>181</v>
      </c>
      <c r="L53" s="1234" t="s">
        <v>512</v>
      </c>
      <c r="M53" s="1234" t="s">
        <v>513</v>
      </c>
      <c r="N53" s="1234" t="s">
        <v>502</v>
      </c>
      <c r="O53" s="1234" t="s">
        <v>503</v>
      </c>
      <c r="P53" s="1234" t="s">
        <v>506</v>
      </c>
      <c r="Q53" s="1234" t="s">
        <v>507</v>
      </c>
      <c r="R53" s="1234" t="s">
        <v>508</v>
      </c>
      <c r="S53" s="1234" t="s">
        <v>509</v>
      </c>
      <c r="T53" s="1234" t="s">
        <v>263</v>
      </c>
      <c r="U53" s="1235" t="s">
        <v>548</v>
      </c>
      <c r="V53" s="1236" t="s">
        <v>504</v>
      </c>
      <c r="W53" s="1237" t="s">
        <v>505</v>
      </c>
      <c r="X53" s="1237" t="s">
        <v>25</v>
      </c>
      <c r="Y53" s="1237" t="s">
        <v>185</v>
      </c>
      <c r="Z53" s="1237" t="s">
        <v>500</v>
      </c>
      <c r="AA53" s="1237" t="s">
        <v>501</v>
      </c>
      <c r="AB53" s="1237" t="s">
        <v>510</v>
      </c>
      <c r="AC53" s="1237" t="s">
        <v>511</v>
      </c>
      <c r="AD53" s="1237" t="s">
        <v>549</v>
      </c>
      <c r="AE53" s="1237" t="s">
        <v>515</v>
      </c>
      <c r="AF53" s="1237" t="s">
        <v>550</v>
      </c>
      <c r="AG53" s="1237" t="s">
        <v>517</v>
      </c>
      <c r="AH53" s="1237" t="s">
        <v>551</v>
      </c>
      <c r="AI53" s="1237" t="s">
        <v>519</v>
      </c>
      <c r="AJ53" s="1237" t="s">
        <v>520</v>
      </c>
      <c r="AK53" s="1237" t="s">
        <v>521</v>
      </c>
      <c r="AL53" s="1237" t="s">
        <v>522</v>
      </c>
      <c r="AM53" s="1238" t="s">
        <v>523</v>
      </c>
      <c r="AN53" s="1236" t="s">
        <v>58</v>
      </c>
      <c r="AO53" s="1239" t="s">
        <v>524</v>
      </c>
    </row>
    <row r="54" spans="1:41">
      <c r="A54" s="1131">
        <v>43265</v>
      </c>
      <c r="B54" s="1132" t="s">
        <v>91</v>
      </c>
      <c r="C54" s="1133" t="s">
        <v>526</v>
      </c>
      <c r="D54" s="1132" t="s">
        <v>91</v>
      </c>
      <c r="E54" s="1134" t="s">
        <v>527</v>
      </c>
      <c r="F54" s="1135">
        <v>299</v>
      </c>
      <c r="G54" s="1136">
        <v>0.46718750000000003</v>
      </c>
      <c r="H54" s="1137">
        <v>8</v>
      </c>
      <c r="I54" s="1136">
        <v>1.2500000000000001E-2</v>
      </c>
      <c r="J54" s="1137">
        <v>3</v>
      </c>
      <c r="K54" s="1136">
        <v>4.6875000000000007E-3</v>
      </c>
      <c r="L54" s="1137">
        <v>3</v>
      </c>
      <c r="M54" s="1136">
        <v>4.6875000000000007E-3</v>
      </c>
      <c r="N54" s="1137">
        <v>4</v>
      </c>
      <c r="O54" s="1136">
        <v>6.2500000000000003E-3</v>
      </c>
      <c r="P54" s="1137">
        <v>0</v>
      </c>
      <c r="Q54" s="1136">
        <v>0</v>
      </c>
      <c r="R54" s="1137">
        <v>0</v>
      </c>
      <c r="S54" s="1136">
        <v>0</v>
      </c>
      <c r="T54" s="1137">
        <v>0</v>
      </c>
      <c r="U54" s="1198">
        <v>0</v>
      </c>
      <c r="V54" s="1135">
        <v>0</v>
      </c>
      <c r="W54" s="1136">
        <v>0</v>
      </c>
      <c r="X54" s="1137">
        <v>0</v>
      </c>
      <c r="Y54" s="1136">
        <v>0</v>
      </c>
      <c r="Z54" s="1137">
        <v>0</v>
      </c>
      <c r="AA54" s="1136">
        <v>0</v>
      </c>
      <c r="AB54" s="1137">
        <v>0</v>
      </c>
      <c r="AC54" s="1136">
        <v>0</v>
      </c>
      <c r="AD54" s="1137">
        <v>0</v>
      </c>
      <c r="AE54" s="1136">
        <v>0</v>
      </c>
      <c r="AF54" s="1137">
        <v>0</v>
      </c>
      <c r="AG54" s="1136">
        <v>0</v>
      </c>
      <c r="AH54" s="1137">
        <v>0</v>
      </c>
      <c r="AI54" s="1136">
        <v>0</v>
      </c>
      <c r="AJ54" s="1138">
        <v>0</v>
      </c>
      <c r="AK54" s="1136">
        <v>0</v>
      </c>
      <c r="AL54" s="1137">
        <v>0</v>
      </c>
      <c r="AM54" s="1136">
        <v>0</v>
      </c>
      <c r="AN54" s="1135">
        <v>317</v>
      </c>
      <c r="AO54" s="1140">
        <v>0.49531250000000004</v>
      </c>
    </row>
    <row r="55" spans="1:41">
      <c r="A55" s="1143">
        <v>43265</v>
      </c>
      <c r="B55" s="1144" t="s">
        <v>91</v>
      </c>
      <c r="C55" s="1142" t="s">
        <v>528</v>
      </c>
      <c r="D55" s="1144" t="s">
        <v>91</v>
      </c>
      <c r="E55" s="1145" t="s">
        <v>529</v>
      </c>
      <c r="F55" s="1146">
        <v>209</v>
      </c>
      <c r="G55" s="1147">
        <v>0.32656250000000003</v>
      </c>
      <c r="H55" s="1148">
        <v>3</v>
      </c>
      <c r="I55" s="1147">
        <v>4.6875000000000007E-3</v>
      </c>
      <c r="J55" s="1148">
        <v>9</v>
      </c>
      <c r="K55" s="1147">
        <v>1.40625E-2</v>
      </c>
      <c r="L55" s="1148">
        <v>0</v>
      </c>
      <c r="M55" s="1147">
        <v>0</v>
      </c>
      <c r="N55" s="1148">
        <v>3</v>
      </c>
      <c r="O55" s="1147">
        <v>4.6875000000000007E-3</v>
      </c>
      <c r="P55" s="1148">
        <v>0</v>
      </c>
      <c r="Q55" s="1147">
        <v>0</v>
      </c>
      <c r="R55" s="1148">
        <v>0</v>
      </c>
      <c r="S55" s="1147">
        <v>0</v>
      </c>
      <c r="T55" s="1148">
        <v>37</v>
      </c>
      <c r="U55" s="1150">
        <v>5.7812500000000003E-2</v>
      </c>
      <c r="V55" s="1146">
        <v>0</v>
      </c>
      <c r="W55" s="1147">
        <v>0</v>
      </c>
      <c r="X55" s="1148">
        <v>37</v>
      </c>
      <c r="Y55" s="1147">
        <v>5.7812500000000003E-2</v>
      </c>
      <c r="Z55" s="1148">
        <v>0</v>
      </c>
      <c r="AA55" s="1147">
        <v>0</v>
      </c>
      <c r="AB55" s="1148">
        <v>0</v>
      </c>
      <c r="AC55" s="1147">
        <v>0</v>
      </c>
      <c r="AD55" s="1148">
        <v>0</v>
      </c>
      <c r="AE55" s="1147">
        <v>0</v>
      </c>
      <c r="AF55" s="1148">
        <v>0</v>
      </c>
      <c r="AG55" s="1147">
        <v>0</v>
      </c>
      <c r="AH55" s="1148">
        <v>0</v>
      </c>
      <c r="AI55" s="1147">
        <v>0</v>
      </c>
      <c r="AJ55" s="1148">
        <v>0</v>
      </c>
      <c r="AK55" s="1147">
        <v>0</v>
      </c>
      <c r="AL55" s="1148">
        <v>0</v>
      </c>
      <c r="AM55" s="1147">
        <v>0</v>
      </c>
      <c r="AN55" s="1240">
        <v>261</v>
      </c>
      <c r="AO55" s="1150">
        <v>0.40781250000000002</v>
      </c>
    </row>
    <row r="56" spans="1:41">
      <c r="A56" s="1143"/>
      <c r="B56" s="1144"/>
      <c r="C56" s="1142"/>
      <c r="D56" s="1144"/>
      <c r="E56" s="1145"/>
      <c r="F56" s="1146"/>
      <c r="G56" s="1147">
        <v>0.39687500000000003</v>
      </c>
      <c r="H56" s="1148"/>
      <c r="I56" s="1147">
        <v>8.5937500000000007E-3</v>
      </c>
      <c r="J56" s="1148"/>
      <c r="K56" s="1147">
        <v>9.3750000000000014E-3</v>
      </c>
      <c r="L56" s="1148"/>
      <c r="M56" s="1147">
        <v>2.3437500000000003E-3</v>
      </c>
      <c r="N56" s="1148"/>
      <c r="O56" s="1147">
        <v>5.4687500000000005E-3</v>
      </c>
      <c r="P56" s="1148"/>
      <c r="Q56" s="1147">
        <v>0</v>
      </c>
      <c r="R56" s="1148"/>
      <c r="S56" s="1147">
        <v>0</v>
      </c>
      <c r="T56" s="1148"/>
      <c r="U56" s="1241">
        <v>2.8906250000000001E-2</v>
      </c>
      <c r="V56" s="1146"/>
      <c r="W56" s="1147">
        <v>0</v>
      </c>
      <c r="X56" s="1148"/>
      <c r="Y56" s="1147">
        <v>2.8906250000000001E-2</v>
      </c>
      <c r="Z56" s="1148"/>
      <c r="AA56" s="1147">
        <v>0</v>
      </c>
      <c r="AB56" s="1148"/>
      <c r="AC56" s="1147">
        <v>0</v>
      </c>
      <c r="AD56" s="1148"/>
      <c r="AE56" s="1147">
        <v>0</v>
      </c>
      <c r="AF56" s="1148"/>
      <c r="AG56" s="1147">
        <v>0</v>
      </c>
      <c r="AH56" s="1148"/>
      <c r="AI56" s="1147">
        <v>0</v>
      </c>
      <c r="AJ56" s="1148"/>
      <c r="AK56" s="1147">
        <v>0</v>
      </c>
      <c r="AL56" s="1148"/>
      <c r="AM56" s="1147">
        <v>0</v>
      </c>
      <c r="AN56" s="1240"/>
      <c r="AO56" s="1150"/>
    </row>
    <row r="57" spans="1:41">
      <c r="A57" s="1143"/>
      <c r="B57" s="1144"/>
      <c r="C57" s="1142"/>
      <c r="D57" s="1144"/>
      <c r="E57" s="1145"/>
      <c r="F57" s="1146"/>
      <c r="G57" s="1242"/>
      <c r="H57" s="1148"/>
      <c r="I57" s="1242"/>
      <c r="J57" s="1148"/>
      <c r="K57" s="1242"/>
      <c r="L57" s="1148"/>
      <c r="M57" s="1242"/>
      <c r="N57" s="1148"/>
      <c r="O57" s="1242"/>
      <c r="P57" s="1148"/>
      <c r="Q57" s="1242"/>
      <c r="R57" s="1148"/>
      <c r="S57" s="1242"/>
      <c r="T57" s="1148"/>
      <c r="U57" s="1243"/>
      <c r="V57" s="1146"/>
      <c r="W57" s="1242"/>
      <c r="X57" s="1148"/>
      <c r="Y57" s="1242"/>
      <c r="Z57" s="1148"/>
      <c r="AA57" s="1242"/>
      <c r="AB57" s="1148"/>
      <c r="AC57" s="1242"/>
      <c r="AD57" s="1148"/>
      <c r="AE57" s="1242"/>
      <c r="AF57" s="1148"/>
      <c r="AG57" s="1242"/>
      <c r="AH57" s="1148"/>
      <c r="AI57" s="1242"/>
      <c r="AJ57" s="1148"/>
      <c r="AK57" s="1242"/>
      <c r="AL57" s="1148"/>
      <c r="AM57" s="1242"/>
      <c r="AN57" s="1240"/>
      <c r="AO57" s="1150"/>
    </row>
    <row r="58" spans="1:41">
      <c r="A58" s="1143">
        <v>43265</v>
      </c>
      <c r="B58" s="1144"/>
      <c r="C58" s="1142" t="s">
        <v>530</v>
      </c>
      <c r="D58" s="1142"/>
      <c r="E58" s="1145" t="s">
        <v>531</v>
      </c>
      <c r="F58" s="1146">
        <v>87</v>
      </c>
      <c r="G58" s="1147">
        <v>0.13593750000000002</v>
      </c>
      <c r="H58" s="1148">
        <v>9</v>
      </c>
      <c r="I58" s="1147">
        <v>1.40625E-2</v>
      </c>
      <c r="J58" s="1148">
        <v>0</v>
      </c>
      <c r="K58" s="1147">
        <v>0</v>
      </c>
      <c r="L58" s="1148">
        <v>2</v>
      </c>
      <c r="M58" s="1147">
        <v>3.1250000000000002E-3</v>
      </c>
      <c r="N58" s="1148">
        <v>0</v>
      </c>
      <c r="O58" s="1147">
        <v>0</v>
      </c>
      <c r="P58" s="1148">
        <v>0</v>
      </c>
      <c r="Q58" s="1147">
        <v>0</v>
      </c>
      <c r="R58" s="1148">
        <v>0</v>
      </c>
      <c r="S58" s="1147">
        <v>0</v>
      </c>
      <c r="T58" s="1148">
        <v>2</v>
      </c>
      <c r="U58" s="1150">
        <v>3.1250000000000002E-3</v>
      </c>
      <c r="V58" s="1146">
        <v>0</v>
      </c>
      <c r="W58" s="1147">
        <v>0</v>
      </c>
      <c r="X58" s="1148">
        <v>2</v>
      </c>
      <c r="Y58" s="1147">
        <v>3.1250000000000002E-3</v>
      </c>
      <c r="Z58" s="1148">
        <v>0</v>
      </c>
      <c r="AA58" s="1147">
        <v>0</v>
      </c>
      <c r="AB58" s="1148">
        <v>0</v>
      </c>
      <c r="AC58" s="1147">
        <v>0</v>
      </c>
      <c r="AD58" s="1148">
        <v>0</v>
      </c>
      <c r="AE58" s="1147">
        <v>0</v>
      </c>
      <c r="AF58" s="1148">
        <v>0</v>
      </c>
      <c r="AG58" s="1147">
        <v>0</v>
      </c>
      <c r="AH58" s="1148">
        <v>0</v>
      </c>
      <c r="AI58" s="1147">
        <v>0</v>
      </c>
      <c r="AJ58" s="1148">
        <v>0</v>
      </c>
      <c r="AK58" s="1147">
        <v>0</v>
      </c>
      <c r="AL58" s="1148">
        <v>0</v>
      </c>
      <c r="AM58" s="1147">
        <v>0</v>
      </c>
      <c r="AN58" s="1240">
        <v>100</v>
      </c>
      <c r="AO58" s="1150">
        <v>0.15625</v>
      </c>
    </row>
    <row r="59" spans="1:41">
      <c r="A59" s="1143">
        <v>43265</v>
      </c>
      <c r="B59" s="1144" t="s">
        <v>91</v>
      </c>
      <c r="C59" s="1142" t="s">
        <v>528</v>
      </c>
      <c r="D59" s="1144" t="s">
        <v>91</v>
      </c>
      <c r="E59" s="1145" t="s">
        <v>532</v>
      </c>
      <c r="F59" s="1146">
        <v>98</v>
      </c>
      <c r="G59" s="1147">
        <v>0.15312500000000001</v>
      </c>
      <c r="H59" s="1148">
        <v>11</v>
      </c>
      <c r="I59" s="1147">
        <v>1.7187500000000001E-2</v>
      </c>
      <c r="J59" s="1148">
        <v>3</v>
      </c>
      <c r="K59" s="1147">
        <v>4.6875000000000007E-3</v>
      </c>
      <c r="L59" s="1148">
        <v>4</v>
      </c>
      <c r="M59" s="1147">
        <v>6.2500000000000003E-3</v>
      </c>
      <c r="N59" s="1148">
        <v>2</v>
      </c>
      <c r="O59" s="1147">
        <v>3.1250000000000002E-3</v>
      </c>
      <c r="P59" s="1148">
        <v>1</v>
      </c>
      <c r="Q59" s="1147">
        <v>1.5625000000000001E-3</v>
      </c>
      <c r="R59" s="1148">
        <v>1</v>
      </c>
      <c r="S59" s="1147">
        <v>1.5625000000000001E-3</v>
      </c>
      <c r="T59" s="1148">
        <v>30</v>
      </c>
      <c r="U59" s="1150">
        <v>4.6875E-2</v>
      </c>
      <c r="V59" s="1146">
        <v>0</v>
      </c>
      <c r="W59" s="1147">
        <v>0</v>
      </c>
      <c r="X59" s="1148">
        <v>25</v>
      </c>
      <c r="Y59" s="1147">
        <v>3.90625E-2</v>
      </c>
      <c r="Z59" s="1148">
        <v>0</v>
      </c>
      <c r="AA59" s="1147">
        <v>0</v>
      </c>
      <c r="AB59" s="1148">
        <v>5</v>
      </c>
      <c r="AC59" s="1147">
        <v>7.8125E-3</v>
      </c>
      <c r="AD59" s="1148">
        <v>0</v>
      </c>
      <c r="AE59" s="1147">
        <v>0</v>
      </c>
      <c r="AF59" s="1148">
        <v>0</v>
      </c>
      <c r="AG59" s="1147">
        <v>0</v>
      </c>
      <c r="AH59" s="1148">
        <v>0</v>
      </c>
      <c r="AI59" s="1147">
        <v>0</v>
      </c>
      <c r="AJ59" s="1148">
        <v>0</v>
      </c>
      <c r="AK59" s="1147">
        <v>0</v>
      </c>
      <c r="AL59" s="1148">
        <v>0</v>
      </c>
      <c r="AM59" s="1147">
        <v>0</v>
      </c>
      <c r="AN59" s="1240">
        <v>150</v>
      </c>
      <c r="AO59" s="1150">
        <v>0.234375</v>
      </c>
    </row>
    <row r="60" spans="1:41">
      <c r="A60" s="1143"/>
      <c r="B60" s="1144"/>
      <c r="C60" s="1142"/>
      <c r="D60" s="1144"/>
      <c r="E60" s="1145"/>
      <c r="F60" s="1146"/>
      <c r="G60" s="1147">
        <v>0.14453125</v>
      </c>
      <c r="H60" s="1148"/>
      <c r="I60" s="1147">
        <v>1.5625E-2</v>
      </c>
      <c r="J60" s="1148"/>
      <c r="K60" s="1147">
        <v>2.3437500000000003E-3</v>
      </c>
      <c r="L60" s="1148"/>
      <c r="M60" s="1147">
        <v>4.6875000000000007E-3</v>
      </c>
      <c r="N60" s="1148"/>
      <c r="O60" s="1147">
        <v>1.5625000000000001E-3</v>
      </c>
      <c r="P60" s="1148"/>
      <c r="Q60" s="1147">
        <v>7.8125000000000004E-4</v>
      </c>
      <c r="R60" s="1148"/>
      <c r="S60" s="1147">
        <v>7.8125000000000004E-4</v>
      </c>
      <c r="T60" s="1148"/>
      <c r="U60" s="1241">
        <v>2.5000000000000001E-2</v>
      </c>
      <c r="V60" s="1146"/>
      <c r="W60" s="1147">
        <v>0</v>
      </c>
      <c r="X60" s="1148"/>
      <c r="Y60" s="1147">
        <v>2.1093750000000001E-2</v>
      </c>
      <c r="Z60" s="1148"/>
      <c r="AA60" s="1147">
        <v>0</v>
      </c>
      <c r="AB60" s="1148"/>
      <c r="AC60" s="1147">
        <v>3.90625E-3</v>
      </c>
      <c r="AD60" s="1148"/>
      <c r="AE60" s="1147">
        <v>0</v>
      </c>
      <c r="AF60" s="1148"/>
      <c r="AG60" s="1147">
        <v>0</v>
      </c>
      <c r="AH60" s="1148"/>
      <c r="AI60" s="1147">
        <v>0</v>
      </c>
      <c r="AJ60" s="1148"/>
      <c r="AK60" s="1147">
        <v>0</v>
      </c>
      <c r="AL60" s="1148"/>
      <c r="AM60" s="1147">
        <v>0</v>
      </c>
      <c r="AN60" s="1240"/>
      <c r="AO60" s="1150"/>
    </row>
    <row r="61" spans="1:41">
      <c r="A61" s="1143"/>
      <c r="B61" s="1144"/>
      <c r="C61" s="1142"/>
      <c r="D61" s="1144"/>
      <c r="E61" s="1145"/>
      <c r="F61" s="1146"/>
      <c r="G61" s="1242"/>
      <c r="H61" s="1148"/>
      <c r="I61" s="1242"/>
      <c r="J61" s="1148"/>
      <c r="K61" s="1242"/>
      <c r="L61" s="1148"/>
      <c r="M61" s="1242"/>
      <c r="N61" s="1148"/>
      <c r="O61" s="1242"/>
      <c r="P61" s="1148"/>
      <c r="Q61" s="1242"/>
      <c r="R61" s="1148"/>
      <c r="S61" s="1242"/>
      <c r="T61" s="1148"/>
      <c r="U61" s="1244"/>
      <c r="V61" s="1146"/>
      <c r="W61" s="1242"/>
      <c r="X61" s="1148"/>
      <c r="Y61" s="1242"/>
      <c r="Z61" s="1148"/>
      <c r="AA61" s="1242"/>
      <c r="AB61" s="1148"/>
      <c r="AC61" s="1242"/>
      <c r="AD61" s="1148"/>
      <c r="AE61" s="1242"/>
      <c r="AF61" s="1148"/>
      <c r="AG61" s="1242"/>
      <c r="AH61" s="1148"/>
      <c r="AI61" s="1242"/>
      <c r="AJ61" s="1148"/>
      <c r="AK61" s="1242"/>
      <c r="AL61" s="1148"/>
      <c r="AM61" s="1242"/>
      <c r="AN61" s="1240"/>
      <c r="AO61" s="1150"/>
    </row>
    <row r="62" spans="1:41">
      <c r="A62" s="1143">
        <v>43265</v>
      </c>
      <c r="B62" s="1144" t="s">
        <v>91</v>
      </c>
      <c r="C62" s="1142" t="s">
        <v>530</v>
      </c>
      <c r="D62" s="1144" t="s">
        <v>91</v>
      </c>
      <c r="E62" s="1145" t="s">
        <v>533</v>
      </c>
      <c r="F62" s="1146">
        <v>8</v>
      </c>
      <c r="G62" s="1151">
        <v>1.0666666666666667</v>
      </c>
      <c r="H62" s="1148">
        <v>0</v>
      </c>
      <c r="I62" s="1151">
        <v>0</v>
      </c>
      <c r="J62" s="1148">
        <v>0</v>
      </c>
      <c r="K62" s="1151">
        <v>0</v>
      </c>
      <c r="L62" s="1148">
        <v>0</v>
      </c>
      <c r="M62" s="1151">
        <v>0</v>
      </c>
      <c r="N62" s="1148">
        <v>0</v>
      </c>
      <c r="O62" s="1151">
        <v>0</v>
      </c>
      <c r="P62" s="1148">
        <v>0</v>
      </c>
      <c r="Q62" s="1151">
        <v>0</v>
      </c>
      <c r="R62" s="1148">
        <v>0</v>
      </c>
      <c r="S62" s="1151">
        <v>0</v>
      </c>
      <c r="T62" s="1148">
        <v>0</v>
      </c>
      <c r="U62" s="1150">
        <v>0</v>
      </c>
      <c r="V62" s="1146">
        <v>0</v>
      </c>
      <c r="W62" s="1151">
        <v>0</v>
      </c>
      <c r="X62" s="1148">
        <v>0</v>
      </c>
      <c r="Y62" s="1151">
        <v>0</v>
      </c>
      <c r="Z62" s="1148">
        <v>0</v>
      </c>
      <c r="AA62" s="1151">
        <v>0</v>
      </c>
      <c r="AB62" s="1148">
        <v>0</v>
      </c>
      <c r="AC62" s="1151">
        <v>0</v>
      </c>
      <c r="AD62" s="1148">
        <v>0</v>
      </c>
      <c r="AE62" s="1151">
        <v>0</v>
      </c>
      <c r="AF62" s="1148">
        <v>0</v>
      </c>
      <c r="AG62" s="1151">
        <v>0</v>
      </c>
      <c r="AH62" s="1148">
        <v>0</v>
      </c>
      <c r="AI62" s="1151">
        <v>0</v>
      </c>
      <c r="AJ62" s="1148">
        <v>0</v>
      </c>
      <c r="AK62" s="1151">
        <v>0</v>
      </c>
      <c r="AL62" s="1148">
        <v>0</v>
      </c>
      <c r="AM62" s="1151">
        <v>0</v>
      </c>
      <c r="AN62" s="1240">
        <v>8</v>
      </c>
      <c r="AO62" s="1150">
        <v>1.0666666666666667</v>
      </c>
    </row>
    <row r="63" spans="1:41">
      <c r="A63" s="1143">
        <v>43265</v>
      </c>
      <c r="B63" s="1144" t="s">
        <v>91</v>
      </c>
      <c r="C63" s="1142" t="s">
        <v>528</v>
      </c>
      <c r="D63" s="1144" t="s">
        <v>91</v>
      </c>
      <c r="E63" s="1145" t="s">
        <v>534</v>
      </c>
      <c r="F63" s="1146">
        <v>4</v>
      </c>
      <c r="G63" s="1151">
        <v>0.53333333333333333</v>
      </c>
      <c r="H63" s="1148">
        <v>3</v>
      </c>
      <c r="I63" s="1151">
        <v>0.4</v>
      </c>
      <c r="J63" s="1148">
        <v>0</v>
      </c>
      <c r="K63" s="1151">
        <v>0</v>
      </c>
      <c r="L63" s="1148">
        <v>1</v>
      </c>
      <c r="M63" s="1151">
        <v>0.13333333333333333</v>
      </c>
      <c r="N63" s="1148">
        <v>0</v>
      </c>
      <c r="O63" s="1151">
        <v>0</v>
      </c>
      <c r="P63" s="1148">
        <v>0</v>
      </c>
      <c r="Q63" s="1151">
        <v>0</v>
      </c>
      <c r="R63" s="1148">
        <v>0</v>
      </c>
      <c r="S63" s="1151">
        <v>0</v>
      </c>
      <c r="T63" s="1148">
        <v>0</v>
      </c>
      <c r="U63" s="1150">
        <v>0</v>
      </c>
      <c r="V63" s="1146">
        <v>0</v>
      </c>
      <c r="W63" s="1151">
        <v>0</v>
      </c>
      <c r="X63" s="1148">
        <v>0</v>
      </c>
      <c r="Y63" s="1151">
        <v>0</v>
      </c>
      <c r="Z63" s="1148">
        <v>0</v>
      </c>
      <c r="AA63" s="1151">
        <v>0</v>
      </c>
      <c r="AB63" s="1148">
        <v>0</v>
      </c>
      <c r="AC63" s="1151">
        <v>0</v>
      </c>
      <c r="AD63" s="1148">
        <v>0</v>
      </c>
      <c r="AE63" s="1151">
        <v>0</v>
      </c>
      <c r="AF63" s="1148">
        <v>0</v>
      </c>
      <c r="AG63" s="1151">
        <v>0</v>
      </c>
      <c r="AH63" s="1148">
        <v>0</v>
      </c>
      <c r="AI63" s="1151">
        <v>0</v>
      </c>
      <c r="AJ63" s="1148">
        <v>0</v>
      </c>
      <c r="AK63" s="1151">
        <v>0</v>
      </c>
      <c r="AL63" s="1148">
        <v>0</v>
      </c>
      <c r="AM63" s="1151">
        <v>0</v>
      </c>
      <c r="AN63" s="1240">
        <v>8</v>
      </c>
      <c r="AO63" s="1150">
        <v>1.0666666666666667</v>
      </c>
    </row>
    <row r="64" spans="1:41">
      <c r="A64" s="1143"/>
      <c r="B64" s="1144"/>
      <c r="C64" s="1142"/>
      <c r="D64" s="1144"/>
      <c r="E64" s="1145"/>
      <c r="F64" s="1146"/>
      <c r="G64" s="1147">
        <v>0.8</v>
      </c>
      <c r="H64" s="1148"/>
      <c r="I64" s="1147">
        <v>0.2</v>
      </c>
      <c r="J64" s="1148"/>
      <c r="K64" s="1147">
        <v>0</v>
      </c>
      <c r="L64" s="1148"/>
      <c r="M64" s="1147">
        <v>6.6666666666666666E-2</v>
      </c>
      <c r="N64" s="1148"/>
      <c r="O64" s="1147">
        <v>0</v>
      </c>
      <c r="P64" s="1148"/>
      <c r="Q64" s="1147">
        <v>0</v>
      </c>
      <c r="R64" s="1148"/>
      <c r="S64" s="1147">
        <v>0</v>
      </c>
      <c r="T64" s="1148"/>
      <c r="U64" s="1241">
        <v>0</v>
      </c>
      <c r="V64" s="1146"/>
      <c r="W64" s="1147">
        <v>0</v>
      </c>
      <c r="X64" s="1148"/>
      <c r="Y64" s="1147">
        <v>0</v>
      </c>
      <c r="Z64" s="1148"/>
      <c r="AA64" s="1147">
        <v>0</v>
      </c>
      <c r="AB64" s="1148"/>
      <c r="AC64" s="1147">
        <v>0</v>
      </c>
      <c r="AD64" s="1148"/>
      <c r="AE64" s="1147">
        <v>0</v>
      </c>
      <c r="AF64" s="1148"/>
      <c r="AG64" s="1147">
        <v>0</v>
      </c>
      <c r="AH64" s="1148"/>
      <c r="AI64" s="1147">
        <v>0</v>
      </c>
      <c r="AJ64" s="1148"/>
      <c r="AK64" s="1147">
        <v>0</v>
      </c>
      <c r="AL64" s="1148"/>
      <c r="AM64" s="1147">
        <v>0</v>
      </c>
      <c r="AN64" s="1240"/>
      <c r="AO64" s="1150"/>
    </row>
    <row r="65" spans="1:41">
      <c r="A65" s="1143"/>
      <c r="B65" s="1144"/>
      <c r="C65" s="1142"/>
      <c r="D65" s="1144"/>
      <c r="E65" s="1145"/>
      <c r="F65" s="1146"/>
      <c r="G65" s="1245"/>
      <c r="H65" s="1148"/>
      <c r="I65" s="1245"/>
      <c r="J65" s="1148"/>
      <c r="K65" s="1245"/>
      <c r="L65" s="1148"/>
      <c r="M65" s="1245"/>
      <c r="N65" s="1148"/>
      <c r="O65" s="1245"/>
      <c r="P65" s="1148"/>
      <c r="Q65" s="1245"/>
      <c r="R65" s="1148"/>
      <c r="S65" s="1245"/>
      <c r="T65" s="1148"/>
      <c r="U65" s="1243"/>
      <c r="V65" s="1146"/>
      <c r="W65" s="1245"/>
      <c r="X65" s="1148"/>
      <c r="Y65" s="1245"/>
      <c r="Z65" s="1148"/>
      <c r="AA65" s="1245"/>
      <c r="AB65" s="1148"/>
      <c r="AC65" s="1245"/>
      <c r="AD65" s="1148"/>
      <c r="AE65" s="1245"/>
      <c r="AF65" s="1148"/>
      <c r="AG65" s="1245"/>
      <c r="AH65" s="1148"/>
      <c r="AI65" s="1245"/>
      <c r="AJ65" s="1148"/>
      <c r="AK65" s="1245"/>
      <c r="AL65" s="1148"/>
      <c r="AM65" s="1245"/>
      <c r="AN65" s="1240"/>
      <c r="AO65" s="1150"/>
    </row>
    <row r="66" spans="1:41">
      <c r="A66" s="1143">
        <v>43265</v>
      </c>
      <c r="B66" s="1144" t="s">
        <v>91</v>
      </c>
      <c r="C66" s="1142" t="s">
        <v>528</v>
      </c>
      <c r="D66" s="1144" t="s">
        <v>91</v>
      </c>
      <c r="E66" s="1145" t="s">
        <v>535</v>
      </c>
      <c r="F66" s="1146">
        <v>112</v>
      </c>
      <c r="G66" s="1151">
        <v>14.933333333333334</v>
      </c>
      <c r="H66" s="1148">
        <v>36</v>
      </c>
      <c r="I66" s="1151">
        <v>4.8</v>
      </c>
      <c r="J66" s="1148">
        <v>1</v>
      </c>
      <c r="K66" s="1151">
        <v>0.13333333333333333</v>
      </c>
      <c r="L66" s="1148">
        <v>0</v>
      </c>
      <c r="M66" s="1151">
        <v>0</v>
      </c>
      <c r="N66" s="1148">
        <v>1</v>
      </c>
      <c r="O66" s="1151">
        <v>0.13333333333333333</v>
      </c>
      <c r="P66" s="1148">
        <v>0</v>
      </c>
      <c r="Q66" s="1151">
        <v>0</v>
      </c>
      <c r="R66" s="1148">
        <v>0</v>
      </c>
      <c r="S66" s="1151">
        <v>0</v>
      </c>
      <c r="T66" s="1148">
        <v>1</v>
      </c>
      <c r="U66" s="1150">
        <v>0.13333333333333333</v>
      </c>
      <c r="V66" s="1146">
        <v>0</v>
      </c>
      <c r="W66" s="1151">
        <v>0</v>
      </c>
      <c r="X66" s="1148">
        <v>1</v>
      </c>
      <c r="Y66" s="1151">
        <v>0.13333333333333333</v>
      </c>
      <c r="Z66" s="1148">
        <v>0</v>
      </c>
      <c r="AA66" s="1151">
        <v>0</v>
      </c>
      <c r="AB66" s="1148">
        <v>0</v>
      </c>
      <c r="AC66" s="1151">
        <v>0</v>
      </c>
      <c r="AD66" s="1148">
        <v>0</v>
      </c>
      <c r="AE66" s="1151">
        <v>0</v>
      </c>
      <c r="AF66" s="1148">
        <v>0</v>
      </c>
      <c r="AG66" s="1151">
        <v>0</v>
      </c>
      <c r="AH66" s="1148">
        <v>0</v>
      </c>
      <c r="AI66" s="1151">
        <v>0</v>
      </c>
      <c r="AJ66" s="1148">
        <v>0</v>
      </c>
      <c r="AK66" s="1151">
        <v>0</v>
      </c>
      <c r="AL66" s="1148">
        <v>0</v>
      </c>
      <c r="AM66" s="1151">
        <v>0</v>
      </c>
      <c r="AN66" s="1240">
        <v>151</v>
      </c>
      <c r="AO66" s="1150">
        <v>20.133333333333333</v>
      </c>
    </row>
    <row r="67" spans="1:41" ht="15.75" customHeight="1">
      <c r="A67" s="1246">
        <v>43265</v>
      </c>
      <c r="B67" s="1185" t="s">
        <v>91</v>
      </c>
      <c r="C67" s="1186" t="s">
        <v>528</v>
      </c>
      <c r="D67" s="1185" t="s">
        <v>91</v>
      </c>
      <c r="E67" s="1247" t="s">
        <v>536</v>
      </c>
      <c r="F67" s="1248">
        <v>290</v>
      </c>
      <c r="G67" s="1249">
        <v>38.666666666666664</v>
      </c>
      <c r="H67" s="1191">
        <v>60</v>
      </c>
      <c r="I67" s="1249">
        <v>8</v>
      </c>
      <c r="J67" s="1191">
        <v>14</v>
      </c>
      <c r="K67" s="1249">
        <v>1.8666666666666667</v>
      </c>
      <c r="L67" s="1191">
        <v>5</v>
      </c>
      <c r="M67" s="1249">
        <v>0.66666666666666663</v>
      </c>
      <c r="N67" s="1191">
        <v>2</v>
      </c>
      <c r="O67" s="1249">
        <v>0.26666666666666666</v>
      </c>
      <c r="P67" s="1191">
        <v>6</v>
      </c>
      <c r="Q67" s="1249">
        <v>0.8</v>
      </c>
      <c r="R67" s="1191">
        <v>6</v>
      </c>
      <c r="S67" s="1249">
        <v>0.8</v>
      </c>
      <c r="T67" s="1191">
        <v>0</v>
      </c>
      <c r="U67" s="1150">
        <v>0</v>
      </c>
      <c r="V67" s="1248">
        <v>0</v>
      </c>
      <c r="W67" s="1249">
        <v>0</v>
      </c>
      <c r="X67" s="1191">
        <v>0</v>
      </c>
      <c r="Y67" s="1249">
        <v>0</v>
      </c>
      <c r="Z67" s="1191">
        <v>0</v>
      </c>
      <c r="AA67" s="1249">
        <v>0</v>
      </c>
      <c r="AB67" s="1191">
        <v>0</v>
      </c>
      <c r="AC67" s="1249">
        <v>0</v>
      </c>
      <c r="AD67" s="1191">
        <v>0</v>
      </c>
      <c r="AE67" s="1249">
        <v>0</v>
      </c>
      <c r="AF67" s="1191">
        <v>0</v>
      </c>
      <c r="AG67" s="1249">
        <v>0</v>
      </c>
      <c r="AH67" s="1191">
        <v>0</v>
      </c>
      <c r="AI67" s="1249">
        <v>0</v>
      </c>
      <c r="AJ67" s="1191">
        <v>0</v>
      </c>
      <c r="AK67" s="1249">
        <v>0</v>
      </c>
      <c r="AL67" s="1191">
        <v>0</v>
      </c>
      <c r="AM67" s="1249">
        <v>0</v>
      </c>
      <c r="AN67" s="1250">
        <v>383</v>
      </c>
      <c r="AO67" s="1251">
        <v>51.066666666666656</v>
      </c>
    </row>
    <row r="68" spans="1:41" ht="15.75" customHeight="1">
      <c r="A68" s="1252"/>
      <c r="B68" s="1187"/>
      <c r="C68" s="1188"/>
      <c r="D68" s="1187"/>
      <c r="E68" s="1253"/>
      <c r="F68" s="1254"/>
      <c r="G68" s="1147">
        <v>26.799999999999997</v>
      </c>
      <c r="H68" s="1255"/>
      <c r="I68" s="1147">
        <v>6.4</v>
      </c>
      <c r="J68" s="1255"/>
      <c r="K68" s="1147">
        <v>1</v>
      </c>
      <c r="L68" s="1255"/>
      <c r="M68" s="1147">
        <v>0.33333333333333331</v>
      </c>
      <c r="N68" s="1255"/>
      <c r="O68" s="1147">
        <v>0.2</v>
      </c>
      <c r="P68" s="1255"/>
      <c r="Q68" s="1147">
        <v>0.4</v>
      </c>
      <c r="R68" s="1255"/>
      <c r="S68" s="1147">
        <v>0.4</v>
      </c>
      <c r="T68" s="1255"/>
      <c r="U68" s="1241">
        <v>6.6666666666666666E-2</v>
      </c>
      <c r="V68" s="1254"/>
      <c r="W68" s="1147">
        <v>0</v>
      </c>
      <c r="X68" s="1255"/>
      <c r="Y68" s="1147">
        <v>6.6666666666666666E-2</v>
      </c>
      <c r="Z68" s="1255"/>
      <c r="AA68" s="1147">
        <v>0</v>
      </c>
      <c r="AB68" s="1255"/>
      <c r="AC68" s="1147">
        <v>0</v>
      </c>
      <c r="AD68" s="1255"/>
      <c r="AE68" s="1147">
        <v>0</v>
      </c>
      <c r="AF68" s="1255"/>
      <c r="AG68" s="1147">
        <v>0</v>
      </c>
      <c r="AH68" s="1255"/>
      <c r="AI68" s="1147">
        <v>0</v>
      </c>
      <c r="AJ68" s="1255"/>
      <c r="AK68" s="1147">
        <v>0</v>
      </c>
      <c r="AL68" s="1255"/>
      <c r="AM68" s="1147">
        <v>0</v>
      </c>
      <c r="AN68" s="1256"/>
      <c r="AO68" s="1257"/>
    </row>
    <row r="69" spans="1:41" ht="15.75" thickBot="1">
      <c r="A69" s="1152"/>
      <c r="B69" s="1153"/>
      <c r="C69" s="1154"/>
      <c r="D69" s="1258"/>
      <c r="E69" s="1259"/>
      <c r="F69" s="1260"/>
      <c r="G69" s="1261"/>
      <c r="H69" s="1262"/>
      <c r="I69" s="1261"/>
      <c r="J69" s="1262"/>
      <c r="K69" s="1261"/>
      <c r="L69" s="1262"/>
      <c r="M69" s="1261"/>
      <c r="N69" s="1262"/>
      <c r="O69" s="1261"/>
      <c r="P69" s="1262"/>
      <c r="Q69" s="1261"/>
      <c r="R69" s="1262"/>
      <c r="S69" s="1261"/>
      <c r="T69" s="1262"/>
      <c r="U69" s="1263"/>
      <c r="V69" s="1250"/>
      <c r="W69" s="1261"/>
      <c r="X69" s="1189"/>
      <c r="Y69" s="1261"/>
      <c r="Z69" s="1189"/>
      <c r="AA69" s="1261"/>
      <c r="AB69" s="1189"/>
      <c r="AC69" s="1261"/>
      <c r="AD69" s="1189"/>
      <c r="AE69" s="1261"/>
      <c r="AF69" s="1189"/>
      <c r="AG69" s="1261"/>
      <c r="AH69" s="1189"/>
      <c r="AI69" s="1261"/>
      <c r="AJ69" s="1191"/>
      <c r="AK69" s="1261"/>
      <c r="AL69" s="1189"/>
      <c r="AM69" s="1261"/>
      <c r="AN69" s="1248"/>
      <c r="AO69" s="1264"/>
    </row>
    <row r="70" spans="1:41">
      <c r="A70" s="1265">
        <v>43265</v>
      </c>
      <c r="B70" s="1162"/>
      <c r="C70" s="1205" t="s">
        <v>538</v>
      </c>
      <c r="D70" s="1205"/>
      <c r="E70" s="1163" t="s">
        <v>527</v>
      </c>
      <c r="F70" s="1197">
        <v>384</v>
      </c>
      <c r="G70" s="1136">
        <v>0.60000000000000009</v>
      </c>
      <c r="H70" s="1138">
        <v>69</v>
      </c>
      <c r="I70" s="1136">
        <v>0.10781250000000001</v>
      </c>
      <c r="J70" s="1137">
        <v>9</v>
      </c>
      <c r="K70" s="1136">
        <v>1.40625E-2</v>
      </c>
      <c r="L70" s="1138">
        <v>46</v>
      </c>
      <c r="M70" s="1136">
        <v>7.1875000000000008E-2</v>
      </c>
      <c r="N70" s="1138">
        <v>3</v>
      </c>
      <c r="O70" s="1136">
        <v>4.6875000000000007E-3</v>
      </c>
      <c r="P70" s="1138">
        <v>2</v>
      </c>
      <c r="Q70" s="1136">
        <v>3.1250000000000002E-3</v>
      </c>
      <c r="R70" s="1138">
        <v>0</v>
      </c>
      <c r="S70" s="1136">
        <v>0</v>
      </c>
      <c r="T70" s="1138">
        <v>4</v>
      </c>
      <c r="U70" s="1140">
        <v>6.2500000000000003E-3</v>
      </c>
      <c r="V70" s="1197">
        <v>1</v>
      </c>
      <c r="W70" s="1266">
        <v>1.5625000000000001E-3</v>
      </c>
      <c r="X70" s="1138">
        <v>0</v>
      </c>
      <c r="Y70" s="1266">
        <v>0</v>
      </c>
      <c r="Z70" s="1138">
        <v>0</v>
      </c>
      <c r="AA70" s="1266">
        <v>0</v>
      </c>
      <c r="AB70" s="1138">
        <v>0</v>
      </c>
      <c r="AC70" s="1266">
        <v>0</v>
      </c>
      <c r="AD70" s="1138">
        <v>0</v>
      </c>
      <c r="AE70" s="1266">
        <v>0</v>
      </c>
      <c r="AF70" s="1138">
        <v>1</v>
      </c>
      <c r="AG70" s="1266">
        <v>1.5625000000000001E-3</v>
      </c>
      <c r="AH70" s="1138">
        <v>0</v>
      </c>
      <c r="AI70" s="1266">
        <v>0</v>
      </c>
      <c r="AJ70" s="1138">
        <v>0</v>
      </c>
      <c r="AK70" s="1266">
        <v>0</v>
      </c>
      <c r="AL70" s="1138">
        <v>2</v>
      </c>
      <c r="AM70" s="1266">
        <v>3.1250000000000002E-3</v>
      </c>
      <c r="AN70" s="1135">
        <v>517</v>
      </c>
      <c r="AO70" s="1198">
        <v>0.80781250000000016</v>
      </c>
    </row>
    <row r="71" spans="1:41">
      <c r="A71" s="1143">
        <v>43265</v>
      </c>
      <c r="B71" s="1144" t="s">
        <v>91</v>
      </c>
      <c r="C71" s="1142" t="s">
        <v>538</v>
      </c>
      <c r="D71" s="1199" t="s">
        <v>91</v>
      </c>
      <c r="E71" s="1145" t="s">
        <v>529</v>
      </c>
      <c r="F71" s="1146">
        <v>93</v>
      </c>
      <c r="G71" s="1147">
        <v>0.14531250000000001</v>
      </c>
      <c r="H71" s="1148">
        <v>26</v>
      </c>
      <c r="I71" s="1147">
        <v>4.0625000000000001E-2</v>
      </c>
      <c r="J71" s="1148">
        <v>3</v>
      </c>
      <c r="K71" s="1147">
        <v>4.6875000000000007E-3</v>
      </c>
      <c r="L71" s="1148">
        <v>20</v>
      </c>
      <c r="M71" s="1147">
        <v>3.125E-2</v>
      </c>
      <c r="N71" s="1148">
        <v>1</v>
      </c>
      <c r="O71" s="1147">
        <v>1.5625000000000001E-3</v>
      </c>
      <c r="P71" s="1148">
        <v>0</v>
      </c>
      <c r="Q71" s="1147">
        <v>0</v>
      </c>
      <c r="R71" s="1148">
        <v>0</v>
      </c>
      <c r="S71" s="1147">
        <v>0</v>
      </c>
      <c r="T71" s="1148">
        <v>3</v>
      </c>
      <c r="U71" s="1241">
        <v>4.6875000000000007E-3</v>
      </c>
      <c r="V71" s="1146">
        <v>0</v>
      </c>
      <c r="W71" s="1147">
        <v>0</v>
      </c>
      <c r="X71" s="1148">
        <v>0</v>
      </c>
      <c r="Y71" s="1147">
        <v>0</v>
      </c>
      <c r="Z71" s="1148">
        <v>0</v>
      </c>
      <c r="AA71" s="1147">
        <v>0</v>
      </c>
      <c r="AB71" s="1148">
        <v>0</v>
      </c>
      <c r="AC71" s="1147">
        <v>0</v>
      </c>
      <c r="AD71" s="1148">
        <v>3</v>
      </c>
      <c r="AE71" s="1147">
        <v>4.6875000000000007E-3</v>
      </c>
      <c r="AF71" s="1148">
        <v>0</v>
      </c>
      <c r="AG71" s="1147">
        <v>0</v>
      </c>
      <c r="AH71" s="1148">
        <v>0</v>
      </c>
      <c r="AI71" s="1147">
        <v>0</v>
      </c>
      <c r="AJ71" s="1148">
        <v>0</v>
      </c>
      <c r="AK71" s="1147">
        <v>0</v>
      </c>
      <c r="AL71" s="1148">
        <v>0</v>
      </c>
      <c r="AM71" s="1147">
        <v>0</v>
      </c>
      <c r="AN71" s="1240">
        <v>146</v>
      </c>
      <c r="AO71" s="1150">
        <v>0.22812500000000002</v>
      </c>
    </row>
    <row r="72" spans="1:41">
      <c r="A72" s="1143"/>
      <c r="B72" s="1144"/>
      <c r="C72" s="1142"/>
      <c r="D72" s="1199"/>
      <c r="E72" s="1145"/>
      <c r="F72" s="1146"/>
      <c r="G72" s="1147">
        <v>0.37265625000000002</v>
      </c>
      <c r="H72" s="1148"/>
      <c r="I72" s="1147">
        <v>7.421875E-2</v>
      </c>
      <c r="J72" s="1148"/>
      <c r="K72" s="1147">
        <v>9.3750000000000014E-3</v>
      </c>
      <c r="L72" s="1148"/>
      <c r="M72" s="1147">
        <v>5.1562500000000004E-2</v>
      </c>
      <c r="N72" s="1148"/>
      <c r="O72" s="1147">
        <v>3.1250000000000002E-3</v>
      </c>
      <c r="P72" s="1148"/>
      <c r="Q72" s="1147">
        <v>1.5625000000000001E-3</v>
      </c>
      <c r="R72" s="1148"/>
      <c r="S72" s="1147">
        <v>0</v>
      </c>
      <c r="T72" s="1148"/>
      <c r="U72" s="1241">
        <v>5.4687500000000005E-3</v>
      </c>
      <c r="V72" s="1146"/>
      <c r="W72" s="1147">
        <v>7.8125000000000004E-4</v>
      </c>
      <c r="X72" s="1148"/>
      <c r="Y72" s="1147">
        <v>0</v>
      </c>
      <c r="Z72" s="1148"/>
      <c r="AA72" s="1147">
        <v>0</v>
      </c>
      <c r="AB72" s="1148"/>
      <c r="AC72" s="1147">
        <v>0</v>
      </c>
      <c r="AD72" s="1148"/>
      <c r="AE72" s="1147">
        <v>2.3437500000000003E-3</v>
      </c>
      <c r="AF72" s="1148"/>
      <c r="AG72" s="1147">
        <v>7.8125000000000004E-4</v>
      </c>
      <c r="AH72" s="1148"/>
      <c r="AI72" s="1147">
        <v>0</v>
      </c>
      <c r="AJ72" s="1148"/>
      <c r="AK72" s="1147">
        <v>0</v>
      </c>
      <c r="AL72" s="1148"/>
      <c r="AM72" s="1147">
        <v>1.5625000000000001E-3</v>
      </c>
      <c r="AN72" s="1240"/>
      <c r="AO72" s="1150"/>
    </row>
    <row r="73" spans="1:41">
      <c r="A73" s="1143"/>
      <c r="B73" s="1144"/>
      <c r="C73" s="1142"/>
      <c r="D73" s="1199"/>
      <c r="E73" s="1145"/>
      <c r="F73" s="1146"/>
      <c r="G73" s="1242"/>
      <c r="H73" s="1148"/>
      <c r="I73" s="1242"/>
      <c r="J73" s="1148"/>
      <c r="K73" s="1242"/>
      <c r="L73" s="1148"/>
      <c r="M73" s="1242"/>
      <c r="N73" s="1148"/>
      <c r="O73" s="1242"/>
      <c r="P73" s="1148"/>
      <c r="Q73" s="1242"/>
      <c r="R73" s="1148"/>
      <c r="S73" s="1242"/>
      <c r="T73" s="1148"/>
      <c r="U73" s="1244"/>
      <c r="V73" s="1146"/>
      <c r="W73" s="1242"/>
      <c r="X73" s="1148"/>
      <c r="Y73" s="1242"/>
      <c r="Z73" s="1148"/>
      <c r="AA73" s="1242"/>
      <c r="AB73" s="1148"/>
      <c r="AC73" s="1242"/>
      <c r="AD73" s="1148"/>
      <c r="AE73" s="1242"/>
      <c r="AF73" s="1148"/>
      <c r="AG73" s="1242"/>
      <c r="AH73" s="1148"/>
      <c r="AI73" s="1242"/>
      <c r="AJ73" s="1148"/>
      <c r="AK73" s="1242"/>
      <c r="AL73" s="1148"/>
      <c r="AM73" s="1242"/>
      <c r="AN73" s="1240"/>
      <c r="AO73" s="1150"/>
    </row>
    <row r="74" spans="1:41">
      <c r="A74" s="1200">
        <v>43265</v>
      </c>
      <c r="B74" s="1144" t="s">
        <v>91</v>
      </c>
      <c r="C74" s="1201" t="s">
        <v>538</v>
      </c>
      <c r="D74" s="1201"/>
      <c r="E74" s="1202" t="s">
        <v>531</v>
      </c>
      <c r="F74" s="1203">
        <v>102</v>
      </c>
      <c r="G74" s="1147">
        <v>0.15937500000000002</v>
      </c>
      <c r="H74" s="1204">
        <v>17</v>
      </c>
      <c r="I74" s="1147">
        <v>2.6562500000000003E-2</v>
      </c>
      <c r="J74" s="1148">
        <v>2</v>
      </c>
      <c r="K74" s="1147">
        <v>3.1250000000000002E-3</v>
      </c>
      <c r="L74" s="1204">
        <v>57</v>
      </c>
      <c r="M74" s="1147">
        <v>8.9062500000000003E-2</v>
      </c>
      <c r="N74" s="1204">
        <v>6</v>
      </c>
      <c r="O74" s="1147">
        <v>9.3750000000000014E-3</v>
      </c>
      <c r="P74" s="1204">
        <v>1</v>
      </c>
      <c r="Q74" s="1147">
        <v>1.5625000000000001E-3</v>
      </c>
      <c r="R74" s="1204">
        <v>0</v>
      </c>
      <c r="S74" s="1147">
        <v>0</v>
      </c>
      <c r="T74" s="1204">
        <v>42</v>
      </c>
      <c r="U74" s="1241">
        <v>6.5625000000000003E-2</v>
      </c>
      <c r="V74" s="1203">
        <v>0</v>
      </c>
      <c r="W74" s="1147">
        <v>0</v>
      </c>
      <c r="X74" s="1204">
        <v>32</v>
      </c>
      <c r="Y74" s="1147">
        <v>0.05</v>
      </c>
      <c r="Z74" s="1204">
        <v>0</v>
      </c>
      <c r="AA74" s="1147">
        <v>0</v>
      </c>
      <c r="AB74" s="1204">
        <v>0</v>
      </c>
      <c r="AC74" s="1147">
        <v>0</v>
      </c>
      <c r="AD74" s="1204">
        <v>0</v>
      </c>
      <c r="AE74" s="1147">
        <v>0</v>
      </c>
      <c r="AF74" s="1204">
        <v>4</v>
      </c>
      <c r="AG74" s="1147">
        <v>6.2500000000000003E-3</v>
      </c>
      <c r="AH74" s="1204">
        <v>0</v>
      </c>
      <c r="AI74" s="1147">
        <v>0</v>
      </c>
      <c r="AJ74" s="1148">
        <v>2</v>
      </c>
      <c r="AK74" s="1147">
        <v>3.1250000000000002E-3</v>
      </c>
      <c r="AL74" s="1204">
        <v>4</v>
      </c>
      <c r="AM74" s="1147">
        <v>6.2500000000000003E-3</v>
      </c>
      <c r="AN74" s="1240">
        <v>227</v>
      </c>
      <c r="AO74" s="1150">
        <v>0.35468749999999999</v>
      </c>
    </row>
    <row r="75" spans="1:41">
      <c r="A75" s="1143">
        <v>43265</v>
      </c>
      <c r="B75" s="1144"/>
      <c r="C75" s="1142" t="s">
        <v>538</v>
      </c>
      <c r="D75" s="1142"/>
      <c r="E75" s="1145" t="s">
        <v>532</v>
      </c>
      <c r="F75" s="1146">
        <v>8</v>
      </c>
      <c r="G75" s="1147">
        <v>1.2500000000000001E-2</v>
      </c>
      <c r="H75" s="1148">
        <v>24</v>
      </c>
      <c r="I75" s="1147">
        <v>3.7500000000000006E-2</v>
      </c>
      <c r="J75" s="1148">
        <v>0</v>
      </c>
      <c r="K75" s="1147">
        <v>0</v>
      </c>
      <c r="L75" s="1148">
        <v>8</v>
      </c>
      <c r="M75" s="1147">
        <v>1.2500000000000001E-2</v>
      </c>
      <c r="N75" s="1148">
        <v>2</v>
      </c>
      <c r="O75" s="1147">
        <v>3.1250000000000002E-3</v>
      </c>
      <c r="P75" s="1148">
        <v>0</v>
      </c>
      <c r="Q75" s="1147">
        <v>0</v>
      </c>
      <c r="R75" s="1148">
        <v>0</v>
      </c>
      <c r="S75" s="1147">
        <v>0</v>
      </c>
      <c r="T75" s="1148">
        <v>7</v>
      </c>
      <c r="U75" s="1241">
        <v>1.0937500000000001E-2</v>
      </c>
      <c r="V75" s="1146">
        <v>2</v>
      </c>
      <c r="W75" s="1147">
        <v>3.1250000000000002E-3</v>
      </c>
      <c r="X75" s="1148">
        <v>0</v>
      </c>
      <c r="Y75" s="1147">
        <v>0</v>
      </c>
      <c r="Z75" s="1148">
        <v>0</v>
      </c>
      <c r="AA75" s="1147">
        <v>0</v>
      </c>
      <c r="AB75" s="1148">
        <v>0</v>
      </c>
      <c r="AC75" s="1147">
        <v>0</v>
      </c>
      <c r="AD75" s="1148">
        <v>0</v>
      </c>
      <c r="AE75" s="1147">
        <v>0</v>
      </c>
      <c r="AF75" s="1148">
        <v>2</v>
      </c>
      <c r="AG75" s="1147">
        <v>3.1250000000000002E-3</v>
      </c>
      <c r="AH75" s="1148">
        <v>0</v>
      </c>
      <c r="AI75" s="1147">
        <v>0</v>
      </c>
      <c r="AJ75" s="1148">
        <v>1</v>
      </c>
      <c r="AK75" s="1147">
        <v>1.5625000000000001E-3</v>
      </c>
      <c r="AL75" s="1148">
        <v>2</v>
      </c>
      <c r="AM75" s="1147">
        <v>3.1250000000000002E-3</v>
      </c>
      <c r="AN75" s="1240">
        <v>49</v>
      </c>
      <c r="AO75" s="1150">
        <v>7.6562500000000006E-2</v>
      </c>
    </row>
    <row r="76" spans="1:41">
      <c r="A76" s="1143"/>
      <c r="B76" s="1144"/>
      <c r="C76" s="1142"/>
      <c r="D76" s="1142"/>
      <c r="E76" s="1145"/>
      <c r="F76" s="1146"/>
      <c r="G76" s="1147">
        <v>8.5937500000000014E-2</v>
      </c>
      <c r="H76" s="1148"/>
      <c r="I76" s="1147">
        <v>3.2031250000000004E-2</v>
      </c>
      <c r="J76" s="1148"/>
      <c r="K76" s="1147">
        <v>1.5625000000000001E-3</v>
      </c>
      <c r="L76" s="1148"/>
      <c r="M76" s="1147">
        <v>5.078125E-2</v>
      </c>
      <c r="N76" s="1148"/>
      <c r="O76" s="1147">
        <v>6.2500000000000003E-3</v>
      </c>
      <c r="P76" s="1148"/>
      <c r="Q76" s="1147">
        <v>7.8125000000000004E-4</v>
      </c>
      <c r="R76" s="1148"/>
      <c r="S76" s="1147">
        <v>0</v>
      </c>
      <c r="T76" s="1148"/>
      <c r="U76" s="1241">
        <v>3.8281250000000003E-2</v>
      </c>
      <c r="V76" s="1146"/>
      <c r="W76" s="1147">
        <v>1.5625000000000001E-3</v>
      </c>
      <c r="X76" s="1148"/>
      <c r="Y76" s="1147">
        <v>2.5000000000000001E-2</v>
      </c>
      <c r="Z76" s="1148"/>
      <c r="AA76" s="1147">
        <v>0</v>
      </c>
      <c r="AB76" s="1148"/>
      <c r="AC76" s="1147">
        <v>0</v>
      </c>
      <c r="AD76" s="1148"/>
      <c r="AE76" s="1147">
        <v>0</v>
      </c>
      <c r="AF76" s="1148"/>
      <c r="AG76" s="1147">
        <v>4.6875000000000007E-3</v>
      </c>
      <c r="AH76" s="1148"/>
      <c r="AI76" s="1147">
        <v>0</v>
      </c>
      <c r="AJ76" s="1148"/>
      <c r="AK76" s="1147">
        <v>2.3437500000000003E-3</v>
      </c>
      <c r="AL76" s="1148"/>
      <c r="AM76" s="1147">
        <v>4.6875000000000007E-3</v>
      </c>
      <c r="AN76" s="1240"/>
      <c r="AO76" s="1150"/>
    </row>
    <row r="77" spans="1:41">
      <c r="A77" s="1143"/>
      <c r="B77" s="1144"/>
      <c r="C77" s="1142"/>
      <c r="D77" s="1142"/>
      <c r="E77" s="1145"/>
      <c r="F77" s="1146"/>
      <c r="G77" s="1242"/>
      <c r="H77" s="1148"/>
      <c r="I77" s="1242"/>
      <c r="J77" s="1148"/>
      <c r="K77" s="1242"/>
      <c r="L77" s="1148"/>
      <c r="M77" s="1242"/>
      <c r="N77" s="1148"/>
      <c r="O77" s="1242"/>
      <c r="P77" s="1148"/>
      <c r="Q77" s="1242"/>
      <c r="R77" s="1148"/>
      <c r="S77" s="1242"/>
      <c r="T77" s="1148"/>
      <c r="U77" s="1244"/>
      <c r="V77" s="1146"/>
      <c r="W77" s="1242"/>
      <c r="X77" s="1148"/>
      <c r="Y77" s="1242"/>
      <c r="Z77" s="1148"/>
      <c r="AA77" s="1242"/>
      <c r="AB77" s="1148"/>
      <c r="AC77" s="1242"/>
      <c r="AD77" s="1148"/>
      <c r="AE77" s="1242"/>
      <c r="AF77" s="1148"/>
      <c r="AG77" s="1242"/>
      <c r="AH77" s="1148"/>
      <c r="AI77" s="1242"/>
      <c r="AJ77" s="1148"/>
      <c r="AK77" s="1242"/>
      <c r="AL77" s="1148"/>
      <c r="AM77" s="1242"/>
      <c r="AN77" s="1240"/>
      <c r="AO77" s="1150"/>
    </row>
    <row r="78" spans="1:41">
      <c r="A78" s="1143">
        <v>43265</v>
      </c>
      <c r="B78" s="1144"/>
      <c r="C78" s="1142" t="s">
        <v>538</v>
      </c>
      <c r="D78" s="1144"/>
      <c r="E78" s="1145" t="s">
        <v>539</v>
      </c>
      <c r="F78" s="1146">
        <v>4</v>
      </c>
      <c r="G78" s="1151">
        <v>0.53333333333333333</v>
      </c>
      <c r="H78" s="1148">
        <v>0</v>
      </c>
      <c r="I78" s="1151">
        <v>0</v>
      </c>
      <c r="J78" s="1148">
        <v>2</v>
      </c>
      <c r="K78" s="1151">
        <v>0.26666666666666666</v>
      </c>
      <c r="L78" s="1148">
        <v>0</v>
      </c>
      <c r="M78" s="1151">
        <v>0</v>
      </c>
      <c r="N78" s="1148">
        <v>0</v>
      </c>
      <c r="O78" s="1151">
        <v>0</v>
      </c>
      <c r="P78" s="1148">
        <v>0</v>
      </c>
      <c r="Q78" s="1151">
        <v>0</v>
      </c>
      <c r="R78" s="1148">
        <v>0</v>
      </c>
      <c r="S78" s="1151">
        <v>0</v>
      </c>
      <c r="T78" s="1148">
        <v>1</v>
      </c>
      <c r="U78" s="1150">
        <v>0.13333333333333333</v>
      </c>
      <c r="V78" s="1146">
        <v>0</v>
      </c>
      <c r="W78" s="1151">
        <v>0</v>
      </c>
      <c r="X78" s="1148">
        <v>0</v>
      </c>
      <c r="Y78" s="1151">
        <v>0</v>
      </c>
      <c r="Z78" s="1148">
        <v>0</v>
      </c>
      <c r="AA78" s="1151">
        <v>0</v>
      </c>
      <c r="AB78" s="1148">
        <v>0</v>
      </c>
      <c r="AC78" s="1151">
        <v>0</v>
      </c>
      <c r="AD78" s="1148">
        <v>0</v>
      </c>
      <c r="AE78" s="1151">
        <v>0</v>
      </c>
      <c r="AF78" s="1148">
        <v>0</v>
      </c>
      <c r="AG78" s="1151">
        <v>0</v>
      </c>
      <c r="AH78" s="1148">
        <v>0</v>
      </c>
      <c r="AI78" s="1151">
        <v>0</v>
      </c>
      <c r="AJ78" s="1148">
        <v>0</v>
      </c>
      <c r="AK78" s="1151">
        <v>0</v>
      </c>
      <c r="AL78" s="1148">
        <v>1</v>
      </c>
      <c r="AM78" s="1151">
        <v>0.13333333333333333</v>
      </c>
      <c r="AN78" s="1240">
        <v>7</v>
      </c>
      <c r="AO78" s="1150">
        <v>0.93333333333333335</v>
      </c>
    </row>
    <row r="79" spans="1:41">
      <c r="A79" s="1143">
        <v>43265</v>
      </c>
      <c r="B79" s="1144"/>
      <c r="C79" s="1142" t="s">
        <v>538</v>
      </c>
      <c r="D79" s="1144"/>
      <c r="E79" s="1145" t="s">
        <v>540</v>
      </c>
      <c r="F79" s="1146">
        <v>6</v>
      </c>
      <c r="G79" s="1151">
        <v>0.8</v>
      </c>
      <c r="H79" s="1148">
        <v>2</v>
      </c>
      <c r="I79" s="1151">
        <v>0.26666666666666666</v>
      </c>
      <c r="J79" s="1148">
        <v>0</v>
      </c>
      <c r="K79" s="1151">
        <v>0</v>
      </c>
      <c r="L79" s="1148">
        <v>2</v>
      </c>
      <c r="M79" s="1151">
        <v>0.26666666666666666</v>
      </c>
      <c r="N79" s="1148">
        <v>0</v>
      </c>
      <c r="O79" s="1151">
        <v>0</v>
      </c>
      <c r="P79" s="1148">
        <v>0</v>
      </c>
      <c r="Q79" s="1151">
        <v>0</v>
      </c>
      <c r="R79" s="1148">
        <v>0</v>
      </c>
      <c r="S79" s="1151">
        <v>0</v>
      </c>
      <c r="T79" s="1148">
        <v>1</v>
      </c>
      <c r="U79" s="1150">
        <v>0.13333333333333333</v>
      </c>
      <c r="V79" s="1146">
        <v>0</v>
      </c>
      <c r="W79" s="1151">
        <v>0</v>
      </c>
      <c r="X79" s="1148">
        <v>0</v>
      </c>
      <c r="Y79" s="1151">
        <v>0</v>
      </c>
      <c r="Z79" s="1148">
        <v>1</v>
      </c>
      <c r="AA79" s="1151">
        <v>0.13333333333333333</v>
      </c>
      <c r="AB79" s="1148">
        <v>0</v>
      </c>
      <c r="AC79" s="1151">
        <v>0</v>
      </c>
      <c r="AD79" s="1148">
        <v>0</v>
      </c>
      <c r="AE79" s="1151">
        <v>0</v>
      </c>
      <c r="AF79" s="1148">
        <v>0</v>
      </c>
      <c r="AG79" s="1151">
        <v>0</v>
      </c>
      <c r="AH79" s="1148">
        <v>0</v>
      </c>
      <c r="AI79" s="1151">
        <v>0</v>
      </c>
      <c r="AJ79" s="1148">
        <v>0</v>
      </c>
      <c r="AK79" s="1151">
        <v>0</v>
      </c>
      <c r="AL79" s="1148">
        <v>0</v>
      </c>
      <c r="AM79" s="1151">
        <v>0</v>
      </c>
      <c r="AN79" s="1240">
        <v>11</v>
      </c>
      <c r="AO79" s="1150">
        <v>1.4666666666666666</v>
      </c>
    </row>
    <row r="80" spans="1:41">
      <c r="A80" s="1143"/>
      <c r="B80" s="1144"/>
      <c r="C80" s="1142"/>
      <c r="D80" s="1144"/>
      <c r="E80" s="1145"/>
      <c r="F80" s="1146"/>
      <c r="G80" s="1147">
        <v>0.66666666666666674</v>
      </c>
      <c r="H80" s="1148"/>
      <c r="I80" s="1147">
        <v>0.13333333333333333</v>
      </c>
      <c r="J80" s="1148"/>
      <c r="K80" s="1147">
        <v>0.13333333333333333</v>
      </c>
      <c r="L80" s="1148"/>
      <c r="M80" s="1147">
        <v>0.13333333333333333</v>
      </c>
      <c r="N80" s="1148"/>
      <c r="O80" s="1147">
        <v>0</v>
      </c>
      <c r="P80" s="1148"/>
      <c r="Q80" s="1147">
        <v>0</v>
      </c>
      <c r="R80" s="1148"/>
      <c r="S80" s="1147">
        <v>0</v>
      </c>
      <c r="T80" s="1148"/>
      <c r="U80" s="1241">
        <v>0.13333333333333333</v>
      </c>
      <c r="V80" s="1146"/>
      <c r="W80" s="1147">
        <v>0</v>
      </c>
      <c r="X80" s="1148"/>
      <c r="Y80" s="1147">
        <v>0</v>
      </c>
      <c r="Z80" s="1148"/>
      <c r="AA80" s="1147">
        <v>6.6666666666666666E-2</v>
      </c>
      <c r="AB80" s="1148"/>
      <c r="AC80" s="1147">
        <v>0</v>
      </c>
      <c r="AD80" s="1148"/>
      <c r="AE80" s="1147">
        <v>0</v>
      </c>
      <c r="AF80" s="1148"/>
      <c r="AG80" s="1147">
        <v>0</v>
      </c>
      <c r="AH80" s="1148"/>
      <c r="AI80" s="1147">
        <v>0</v>
      </c>
      <c r="AJ80" s="1148"/>
      <c r="AK80" s="1147">
        <v>0</v>
      </c>
      <c r="AL80" s="1148"/>
      <c r="AM80" s="1147">
        <v>6.6666666666666666E-2</v>
      </c>
      <c r="AN80" s="1240"/>
      <c r="AO80" s="1150"/>
    </row>
    <row r="81" spans="1:41">
      <c r="A81" s="1143"/>
      <c r="B81" s="1144"/>
      <c r="C81" s="1142"/>
      <c r="D81" s="1144"/>
      <c r="E81" s="1145"/>
      <c r="F81" s="1146"/>
      <c r="G81" s="1245"/>
      <c r="H81" s="1148"/>
      <c r="I81" s="1245"/>
      <c r="J81" s="1148"/>
      <c r="K81" s="1245"/>
      <c r="L81" s="1148"/>
      <c r="M81" s="1245"/>
      <c r="N81" s="1148"/>
      <c r="O81" s="1245"/>
      <c r="P81" s="1148"/>
      <c r="Q81" s="1245"/>
      <c r="R81" s="1148"/>
      <c r="S81" s="1245"/>
      <c r="T81" s="1148"/>
      <c r="U81" s="1243"/>
      <c r="V81" s="1146"/>
      <c r="W81" s="1245"/>
      <c r="X81" s="1148"/>
      <c r="Y81" s="1245"/>
      <c r="Z81" s="1148"/>
      <c r="AA81" s="1245"/>
      <c r="AB81" s="1148"/>
      <c r="AC81" s="1245"/>
      <c r="AD81" s="1148"/>
      <c r="AE81" s="1245"/>
      <c r="AF81" s="1148"/>
      <c r="AG81" s="1245"/>
      <c r="AH81" s="1148"/>
      <c r="AI81" s="1245"/>
      <c r="AJ81" s="1148"/>
      <c r="AK81" s="1245"/>
      <c r="AL81" s="1148"/>
      <c r="AM81" s="1245"/>
      <c r="AN81" s="1240"/>
      <c r="AO81" s="1150"/>
    </row>
    <row r="82" spans="1:41">
      <c r="A82" s="1143">
        <v>43265</v>
      </c>
      <c r="B82" s="1144"/>
      <c r="C82" s="1142" t="s">
        <v>538</v>
      </c>
      <c r="D82" s="1144"/>
      <c r="E82" s="1145" t="s">
        <v>535</v>
      </c>
      <c r="F82" s="1146">
        <v>168</v>
      </c>
      <c r="G82" s="1151">
        <v>22.4</v>
      </c>
      <c r="H82" s="1148">
        <v>17</v>
      </c>
      <c r="I82" s="1151">
        <v>2.2666666666666666</v>
      </c>
      <c r="J82" s="1148">
        <v>48</v>
      </c>
      <c r="K82" s="1151">
        <v>6.4</v>
      </c>
      <c r="L82" s="1148">
        <v>3</v>
      </c>
      <c r="M82" s="1151">
        <v>0.4</v>
      </c>
      <c r="N82" s="1148">
        <v>2</v>
      </c>
      <c r="O82" s="1151">
        <v>0.26666666666666666</v>
      </c>
      <c r="P82" s="1148">
        <v>3</v>
      </c>
      <c r="Q82" s="1151">
        <v>0.4</v>
      </c>
      <c r="R82" s="1148">
        <v>0</v>
      </c>
      <c r="S82" s="1151">
        <v>0</v>
      </c>
      <c r="T82" s="1148">
        <v>0</v>
      </c>
      <c r="U82" s="1150">
        <v>0</v>
      </c>
      <c r="V82" s="1146">
        <v>0</v>
      </c>
      <c r="W82" s="1151">
        <v>0</v>
      </c>
      <c r="X82" s="1148">
        <v>0</v>
      </c>
      <c r="Y82" s="1151">
        <v>0</v>
      </c>
      <c r="Z82" s="1148">
        <v>0</v>
      </c>
      <c r="AA82" s="1151">
        <v>0</v>
      </c>
      <c r="AB82" s="1148">
        <v>0</v>
      </c>
      <c r="AC82" s="1151">
        <v>0</v>
      </c>
      <c r="AD82" s="1148">
        <v>0</v>
      </c>
      <c r="AE82" s="1151">
        <v>0</v>
      </c>
      <c r="AF82" s="1148">
        <v>0</v>
      </c>
      <c r="AG82" s="1151">
        <v>0</v>
      </c>
      <c r="AH82" s="1148">
        <v>0</v>
      </c>
      <c r="AI82" s="1151">
        <v>0</v>
      </c>
      <c r="AJ82" s="1148">
        <v>0</v>
      </c>
      <c r="AK82" s="1151">
        <v>0</v>
      </c>
      <c r="AL82" s="1148">
        <v>0</v>
      </c>
      <c r="AM82" s="1151">
        <v>0</v>
      </c>
      <c r="AN82" s="1240">
        <v>241</v>
      </c>
      <c r="AO82" s="1150">
        <v>32.133333333333326</v>
      </c>
    </row>
    <row r="83" spans="1:41">
      <c r="A83" s="1246">
        <v>43265</v>
      </c>
      <c r="B83" s="1185"/>
      <c r="C83" s="1186" t="s">
        <v>538</v>
      </c>
      <c r="D83" s="1186"/>
      <c r="E83" s="1247" t="s">
        <v>536</v>
      </c>
      <c r="F83" s="1248">
        <v>279</v>
      </c>
      <c r="G83" s="1151">
        <v>37.200000000000003</v>
      </c>
      <c r="H83" s="1191">
        <v>31</v>
      </c>
      <c r="I83" s="1151">
        <v>4.1333333333333329</v>
      </c>
      <c r="J83" s="1191">
        <v>126</v>
      </c>
      <c r="K83" s="1151">
        <v>16.8</v>
      </c>
      <c r="L83" s="1191">
        <v>2</v>
      </c>
      <c r="M83" s="1151">
        <v>0.26666666666666666</v>
      </c>
      <c r="N83" s="1191">
        <v>5</v>
      </c>
      <c r="O83" s="1151">
        <v>0.66666666666666663</v>
      </c>
      <c r="P83" s="1191">
        <v>3</v>
      </c>
      <c r="Q83" s="1151">
        <v>0.4</v>
      </c>
      <c r="R83" s="1191">
        <v>0</v>
      </c>
      <c r="S83" s="1151">
        <v>0</v>
      </c>
      <c r="T83" s="1191">
        <v>2</v>
      </c>
      <c r="U83" s="1150">
        <v>0.26666666666666666</v>
      </c>
      <c r="V83" s="1248">
        <v>0</v>
      </c>
      <c r="W83" s="1151">
        <v>0</v>
      </c>
      <c r="X83" s="1191">
        <v>0</v>
      </c>
      <c r="Y83" s="1151">
        <v>0</v>
      </c>
      <c r="Z83" s="1191">
        <v>1</v>
      </c>
      <c r="AA83" s="1151">
        <v>0.13333333333333333</v>
      </c>
      <c r="AB83" s="1191">
        <v>0</v>
      </c>
      <c r="AC83" s="1151">
        <v>0</v>
      </c>
      <c r="AD83" s="1191">
        <v>0</v>
      </c>
      <c r="AE83" s="1151">
        <v>0</v>
      </c>
      <c r="AF83" s="1191">
        <v>0</v>
      </c>
      <c r="AG83" s="1151">
        <v>0</v>
      </c>
      <c r="AH83" s="1191">
        <v>1</v>
      </c>
      <c r="AI83" s="1151">
        <v>0.13333333333333333</v>
      </c>
      <c r="AJ83" s="1191">
        <v>0</v>
      </c>
      <c r="AK83" s="1151">
        <v>0</v>
      </c>
      <c r="AL83" s="1191">
        <v>0</v>
      </c>
      <c r="AM83" s="1151">
        <v>0</v>
      </c>
      <c r="AN83" s="1250">
        <v>448</v>
      </c>
      <c r="AO83" s="1251">
        <v>59.733333333333327</v>
      </c>
    </row>
    <row r="84" spans="1:41" ht="15.75" thickBot="1">
      <c r="F84" s="257"/>
      <c r="G84" s="1267">
        <v>29.8</v>
      </c>
      <c r="H84" s="258"/>
      <c r="I84" s="1267">
        <v>3.1999999999999997</v>
      </c>
      <c r="J84" s="1268"/>
      <c r="K84" s="1267">
        <v>11.600000000000001</v>
      </c>
      <c r="L84" s="258"/>
      <c r="M84" s="1267">
        <v>0.33333333333333337</v>
      </c>
      <c r="N84" s="258"/>
      <c r="O84" s="1267">
        <v>0.46666666666666667</v>
      </c>
      <c r="P84" s="258"/>
      <c r="Q84" s="1267">
        <v>0.4</v>
      </c>
      <c r="R84" s="258"/>
      <c r="S84" s="1267">
        <v>0</v>
      </c>
      <c r="T84" s="258"/>
      <c r="U84" s="1269">
        <v>0.13333333333333333</v>
      </c>
      <c r="V84" s="257"/>
      <c r="W84" s="1267">
        <v>0</v>
      </c>
      <c r="X84" s="258"/>
      <c r="Y84" s="1267">
        <v>0</v>
      </c>
      <c r="Z84" s="258"/>
      <c r="AA84" s="1267">
        <v>6.6666666666666666E-2</v>
      </c>
      <c r="AB84" s="258"/>
      <c r="AC84" s="1267">
        <v>0</v>
      </c>
      <c r="AD84" s="258"/>
      <c r="AE84" s="1267">
        <v>0</v>
      </c>
      <c r="AF84" s="258"/>
      <c r="AG84" s="1267">
        <v>0</v>
      </c>
      <c r="AH84" s="258"/>
      <c r="AI84" s="1267">
        <v>6.6666666666666666E-2</v>
      </c>
      <c r="AJ84" s="258"/>
      <c r="AK84" s="1267">
        <v>0</v>
      </c>
      <c r="AL84" s="258"/>
      <c r="AM84" s="1267">
        <v>0</v>
      </c>
      <c r="AN84" s="257"/>
      <c r="AO84" s="1270"/>
    </row>
    <row r="85" spans="1:41" ht="18">
      <c r="G85" s="139"/>
      <c r="AM85" s="614"/>
    </row>
    <row r="86" spans="1:41" ht="18.75" thickBot="1">
      <c r="G86" s="139"/>
      <c r="J86" s="139" t="s">
        <v>552</v>
      </c>
      <c r="AM86" s="614"/>
    </row>
    <row r="87" spans="1:41" ht="18">
      <c r="G87" s="1271" t="s">
        <v>553</v>
      </c>
      <c r="H87" s="252"/>
      <c r="I87" s="253"/>
      <c r="J87" s="1272">
        <v>0.39687500000000003</v>
      </c>
      <c r="K87" s="1273">
        <v>8.5937500000000007E-3</v>
      </c>
      <c r="L87" s="1273">
        <v>9.3750000000000014E-3</v>
      </c>
      <c r="M87" s="1273">
        <v>2.3437500000000003E-3</v>
      </c>
      <c r="N87" s="1273">
        <v>5.4687500000000005E-3</v>
      </c>
      <c r="O87" s="1273">
        <v>0</v>
      </c>
      <c r="P87" s="1273">
        <v>0</v>
      </c>
      <c r="Q87" s="1274">
        <v>2.8906250000000001E-2</v>
      </c>
      <c r="AM87" s="614"/>
    </row>
    <row r="88" spans="1:41" ht="18">
      <c r="G88" s="1275" t="s">
        <v>554</v>
      </c>
      <c r="H88" s="255"/>
      <c r="I88" s="256"/>
      <c r="J88" s="1276">
        <v>0.37265625000000002</v>
      </c>
      <c r="K88" s="1277">
        <v>7.421875E-2</v>
      </c>
      <c r="L88" s="1277">
        <v>9.3750000000000014E-3</v>
      </c>
      <c r="M88" s="1277">
        <v>5.1562500000000004E-2</v>
      </c>
      <c r="N88" s="1277">
        <v>3.1250000000000002E-3</v>
      </c>
      <c r="O88" s="1277">
        <v>1.5625000000000001E-3</v>
      </c>
      <c r="P88" s="1277">
        <v>0</v>
      </c>
      <c r="Q88" s="1278">
        <v>5.4687500000000005E-3</v>
      </c>
      <c r="AM88" s="614"/>
    </row>
    <row r="89" spans="1:41" ht="18">
      <c r="G89" s="1275" t="s">
        <v>555</v>
      </c>
      <c r="H89" s="255"/>
      <c r="I89" s="256"/>
      <c r="J89" s="1276">
        <v>0.14453125</v>
      </c>
      <c r="K89" s="1277">
        <v>1.5625E-2</v>
      </c>
      <c r="L89" s="1277">
        <v>2.3437500000000003E-3</v>
      </c>
      <c r="M89" s="1277">
        <v>4.6875000000000007E-3</v>
      </c>
      <c r="N89" s="1277">
        <v>1.5625000000000001E-3</v>
      </c>
      <c r="O89" s="1277">
        <v>7.8125000000000004E-4</v>
      </c>
      <c r="P89" s="1277">
        <v>7.8125000000000004E-4</v>
      </c>
      <c r="Q89" s="1278">
        <v>2.5000000000000001E-2</v>
      </c>
      <c r="AM89" s="614"/>
    </row>
    <row r="90" spans="1:41" ht="18.75" thickBot="1">
      <c r="G90" s="1279" t="s">
        <v>556</v>
      </c>
      <c r="H90" s="258"/>
      <c r="I90" s="259"/>
      <c r="J90" s="1280">
        <v>8.5937500000000014E-2</v>
      </c>
      <c r="K90" s="1281">
        <v>3.2031250000000004E-2</v>
      </c>
      <c r="L90" s="1281">
        <v>1.5625000000000001E-3</v>
      </c>
      <c r="M90" s="1281">
        <v>5.078125E-2</v>
      </c>
      <c r="N90" s="1281">
        <v>6.2500000000000003E-3</v>
      </c>
      <c r="O90" s="1281">
        <v>7.8125000000000004E-4</v>
      </c>
      <c r="P90" s="1281">
        <v>0</v>
      </c>
      <c r="Q90" s="1282">
        <v>3.8281250000000003E-2</v>
      </c>
      <c r="AM90" s="614"/>
    </row>
    <row r="91" spans="1:41" ht="96.75" customHeight="1" thickBot="1">
      <c r="G91" s="139"/>
      <c r="J91" s="1283" t="s">
        <v>543</v>
      </c>
      <c r="K91" s="1284" t="s">
        <v>544</v>
      </c>
      <c r="L91" s="1284" t="s">
        <v>21</v>
      </c>
      <c r="M91" s="1284" t="s">
        <v>512</v>
      </c>
      <c r="N91" s="1284" t="s">
        <v>545</v>
      </c>
      <c r="O91" s="1284" t="s">
        <v>546</v>
      </c>
      <c r="P91" s="1284" t="s">
        <v>547</v>
      </c>
      <c r="Q91" s="1285" t="s">
        <v>263</v>
      </c>
      <c r="AM91" s="614"/>
    </row>
    <row r="92" spans="1:41" ht="18">
      <c r="G92" s="139"/>
      <c r="AM92" s="614"/>
    </row>
    <row r="93" spans="1:41" ht="18">
      <c r="G93" s="139"/>
      <c r="AM93" s="614"/>
    </row>
    <row r="94" spans="1:41" ht="18">
      <c r="G94" s="139"/>
      <c r="AM94" s="614"/>
    </row>
    <row r="95" spans="1:41" ht="18">
      <c r="G95" s="139"/>
      <c r="AM95" s="614"/>
    </row>
    <row r="96" spans="1:41" ht="18">
      <c r="G96" s="139"/>
      <c r="AM96" s="614"/>
    </row>
    <row r="97" spans="6:39" ht="18">
      <c r="G97" s="139"/>
      <c r="AM97" s="614"/>
    </row>
    <row r="98" spans="6:39" ht="18">
      <c r="G98" s="139"/>
      <c r="AM98" s="614"/>
    </row>
    <row r="99" spans="6:39" ht="18">
      <c r="G99" s="139"/>
      <c r="AM99" s="614"/>
    </row>
    <row r="100" spans="6:39" ht="18">
      <c r="G100" s="139"/>
      <c r="AM100" s="614"/>
    </row>
    <row r="101" spans="6:39" ht="18">
      <c r="G101" s="139"/>
      <c r="AM101" s="614"/>
    </row>
    <row r="102" spans="6:39" ht="18">
      <c r="G102" s="139"/>
      <c r="AM102" s="614"/>
    </row>
    <row r="103" spans="6:39" ht="18">
      <c r="G103" s="139"/>
      <c r="AM103" s="614"/>
    </row>
    <row r="104" spans="6:39">
      <c r="AM104" s="614"/>
    </row>
    <row r="105" spans="6:39" ht="18">
      <c r="F105" s="264"/>
      <c r="G105" s="139" t="s">
        <v>557</v>
      </c>
      <c r="H105" s="264"/>
      <c r="I105" s="264"/>
      <c r="J105" s="264"/>
      <c r="K105" s="264"/>
      <c r="L105" s="264"/>
      <c r="M105" s="264"/>
      <c r="N105" s="264"/>
      <c r="O105" s="264"/>
      <c r="P105" s="264"/>
      <c r="Q105" s="264"/>
      <c r="AM105" s="614"/>
    </row>
    <row r="106" spans="6:39" ht="16.5" thickBot="1">
      <c r="F106" s="264"/>
      <c r="G106" s="132"/>
      <c r="H106" s="264"/>
      <c r="I106" s="264"/>
      <c r="J106" s="264"/>
      <c r="K106" s="264"/>
      <c r="L106" s="264"/>
      <c r="M106" s="264"/>
      <c r="N106" s="264"/>
      <c r="O106" s="264"/>
      <c r="P106" s="264"/>
      <c r="Q106" s="264"/>
      <c r="AM106" s="614"/>
    </row>
    <row r="107" spans="6:39" ht="15.75">
      <c r="F107" s="667"/>
      <c r="G107" s="472"/>
      <c r="H107" s="472"/>
      <c r="I107" s="1286" t="s">
        <v>558</v>
      </c>
      <c r="J107" s="1287">
        <v>8.5937500000000014E-2</v>
      </c>
      <c r="K107" s="641">
        <v>3.2031250000000004E-2</v>
      </c>
      <c r="L107" s="641">
        <v>1.5625000000000001E-3</v>
      </c>
      <c r="M107" s="641">
        <v>5.078125E-2</v>
      </c>
      <c r="N107" s="641">
        <v>6.2500000000000003E-3</v>
      </c>
      <c r="O107" s="641">
        <v>7.8125000000000004E-4</v>
      </c>
      <c r="P107" s="641">
        <v>0</v>
      </c>
      <c r="Q107" s="642">
        <v>3.8281250000000003E-2</v>
      </c>
      <c r="AM107" s="614"/>
    </row>
    <row r="108" spans="6:39" ht="15.75">
      <c r="F108" s="668"/>
      <c r="G108" s="491"/>
      <c r="H108" s="491"/>
      <c r="I108" s="492" t="s">
        <v>559</v>
      </c>
      <c r="J108" s="1288">
        <v>0.8</v>
      </c>
      <c r="K108" s="1289">
        <v>0.2</v>
      </c>
      <c r="L108" s="1289">
        <v>0</v>
      </c>
      <c r="M108" s="1289">
        <v>6.6666666666666666E-2</v>
      </c>
      <c r="N108" s="1289">
        <v>0</v>
      </c>
      <c r="O108" s="1289">
        <v>0</v>
      </c>
      <c r="P108" s="1289">
        <v>0</v>
      </c>
      <c r="Q108" s="1290">
        <v>0</v>
      </c>
      <c r="AM108" s="614"/>
    </row>
    <row r="109" spans="6:39" ht="15.75">
      <c r="F109" s="668"/>
      <c r="G109" s="491"/>
      <c r="H109" s="491"/>
      <c r="I109" s="492" t="s">
        <v>560</v>
      </c>
      <c r="J109" s="1288">
        <v>0.37265625000000002</v>
      </c>
      <c r="K109" s="1289">
        <v>7.421875E-2</v>
      </c>
      <c r="L109" s="1289">
        <v>9.3750000000000014E-3</v>
      </c>
      <c r="M109" s="1289">
        <v>5.1562500000000004E-2</v>
      </c>
      <c r="N109" s="1289">
        <v>3.1250000000000002E-3</v>
      </c>
      <c r="O109" s="1289">
        <v>1.5625000000000001E-3</v>
      </c>
      <c r="P109" s="1289">
        <v>0</v>
      </c>
      <c r="Q109" s="1290">
        <v>5.4687500000000005E-3</v>
      </c>
      <c r="AM109" s="614"/>
    </row>
    <row r="110" spans="6:39" ht="16.5" thickBot="1">
      <c r="F110" s="563"/>
      <c r="G110" s="480"/>
      <c r="H110" s="480"/>
      <c r="I110" s="903" t="s">
        <v>561</v>
      </c>
      <c r="J110" s="1291">
        <v>0.66666666666666674</v>
      </c>
      <c r="K110" s="1292">
        <v>0.13333333333333333</v>
      </c>
      <c r="L110" s="1292">
        <v>0.13333333333333333</v>
      </c>
      <c r="M110" s="1292">
        <v>0.13333333333333333</v>
      </c>
      <c r="N110" s="1292">
        <v>0</v>
      </c>
      <c r="O110" s="1292">
        <v>0</v>
      </c>
      <c r="P110" s="1292">
        <v>0</v>
      </c>
      <c r="Q110" s="1293">
        <v>0.13333333333333333</v>
      </c>
      <c r="AM110" s="614"/>
    </row>
    <row r="111" spans="6:39" ht="74.45" customHeight="1" thickBot="1">
      <c r="F111" s="264"/>
      <c r="G111" s="132"/>
      <c r="H111" s="264"/>
      <c r="I111" s="264"/>
      <c r="J111" s="1294" t="s">
        <v>543</v>
      </c>
      <c r="K111" s="1229" t="s">
        <v>544</v>
      </c>
      <c r="L111" s="1229" t="s">
        <v>21</v>
      </c>
      <c r="M111" s="1229" t="s">
        <v>512</v>
      </c>
      <c r="N111" s="1229" t="s">
        <v>545</v>
      </c>
      <c r="O111" s="1229" t="s">
        <v>546</v>
      </c>
      <c r="P111" s="1229" t="s">
        <v>547</v>
      </c>
      <c r="Q111" s="1230" t="s">
        <v>263</v>
      </c>
      <c r="AM111" s="614"/>
    </row>
    <row r="112" spans="6:39" ht="18">
      <c r="G112" s="139"/>
      <c r="AM112" s="614"/>
    </row>
    <row r="113" spans="6:39" ht="18">
      <c r="G113" s="139"/>
      <c r="AM113" s="614"/>
    </row>
    <row r="114" spans="6:39" ht="18">
      <c r="G114" s="139"/>
      <c r="AM114" s="614"/>
    </row>
    <row r="115" spans="6:39" ht="18">
      <c r="G115" s="139"/>
      <c r="AM115" s="614"/>
    </row>
    <row r="116" spans="6:39" ht="18">
      <c r="G116" s="139"/>
      <c r="AM116" s="614"/>
    </row>
    <row r="117" spans="6:39" ht="18">
      <c r="G117" s="139"/>
      <c r="AM117" s="614"/>
    </row>
    <row r="118" spans="6:39" ht="18">
      <c r="G118" s="139"/>
      <c r="AM118" s="614"/>
    </row>
    <row r="119" spans="6:39" ht="18">
      <c r="G119" s="139"/>
      <c r="AM119" s="614"/>
    </row>
    <row r="120" spans="6:39" ht="18">
      <c r="G120" s="139"/>
      <c r="AM120" s="614"/>
    </row>
    <row r="121" spans="6:39" ht="18">
      <c r="G121" s="139"/>
      <c r="AM121" s="614"/>
    </row>
    <row r="122" spans="6:39" ht="18">
      <c r="G122" s="139"/>
      <c r="AM122" s="614"/>
    </row>
    <row r="123" spans="6:39">
      <c r="AM123" s="614"/>
    </row>
    <row r="124" spans="6:39">
      <c r="AM124" s="614"/>
    </row>
    <row r="125" spans="6:39">
      <c r="AM125" s="614"/>
    </row>
    <row r="126" spans="6:39" ht="18">
      <c r="F126" s="264"/>
      <c r="G126" s="139" t="s">
        <v>562</v>
      </c>
      <c r="H126" s="264"/>
      <c r="J126" s="264"/>
      <c r="K126" s="264"/>
      <c r="L126" s="264"/>
      <c r="M126" s="264"/>
      <c r="N126" s="264"/>
      <c r="O126" s="264"/>
      <c r="P126" s="264"/>
      <c r="Q126" s="264"/>
      <c r="AM126" s="614"/>
    </row>
    <row r="127" spans="6:39" ht="16.5" thickBot="1">
      <c r="F127" s="264" t="s">
        <v>563</v>
      </c>
      <c r="G127" s="264"/>
      <c r="H127" s="264"/>
      <c r="I127" s="264"/>
      <c r="J127" s="264"/>
      <c r="K127" s="264" t="s">
        <v>564</v>
      </c>
      <c r="L127" s="264"/>
      <c r="M127" s="264"/>
      <c r="N127" s="264"/>
      <c r="O127" s="264"/>
      <c r="P127" s="264"/>
      <c r="Q127" s="264"/>
      <c r="AM127" s="614"/>
    </row>
    <row r="128" spans="6:39" ht="15.75">
      <c r="F128" s="1295"/>
      <c r="G128" s="1296"/>
      <c r="H128" s="1296"/>
      <c r="I128" s="1297" t="s">
        <v>559</v>
      </c>
      <c r="J128" s="1298">
        <v>0.8</v>
      </c>
      <c r="K128" s="1299">
        <v>0.2</v>
      </c>
      <c r="L128" s="1299">
        <v>0</v>
      </c>
      <c r="M128" s="1299">
        <v>6.6666666666666666E-2</v>
      </c>
      <c r="N128" s="1299">
        <v>0</v>
      </c>
      <c r="O128" s="1299">
        <v>0</v>
      </c>
      <c r="P128" s="1299">
        <v>0</v>
      </c>
      <c r="Q128" s="1300">
        <v>0</v>
      </c>
      <c r="AM128" s="614"/>
    </row>
    <row r="129" spans="6:39" ht="15.75">
      <c r="F129" s="524"/>
      <c r="G129" s="1052"/>
      <c r="H129" s="525"/>
      <c r="I129" s="1301" t="s">
        <v>565</v>
      </c>
      <c r="J129" s="1302">
        <v>26.799999999999997</v>
      </c>
      <c r="K129" s="1303">
        <v>6.4</v>
      </c>
      <c r="L129" s="1303">
        <v>1</v>
      </c>
      <c r="M129" s="1303">
        <v>0.33333333333333331</v>
      </c>
      <c r="N129" s="1303">
        <v>0.2</v>
      </c>
      <c r="O129" s="1303">
        <v>0.4</v>
      </c>
      <c r="P129" s="1303">
        <v>0.4</v>
      </c>
      <c r="Q129" s="1304">
        <v>6.6666666666666666E-2</v>
      </c>
      <c r="AM129" s="614"/>
    </row>
    <row r="130" spans="6:39" ht="15.75">
      <c r="F130" s="524"/>
      <c r="G130" s="525"/>
      <c r="H130" s="525"/>
      <c r="I130" s="1301" t="s">
        <v>561</v>
      </c>
      <c r="J130" s="1302">
        <v>0.66666666666666674</v>
      </c>
      <c r="K130" s="1303">
        <v>0.13333333333333333</v>
      </c>
      <c r="L130" s="1303">
        <v>0.13333333333333333</v>
      </c>
      <c r="M130" s="1303">
        <v>0.13333333333333333</v>
      </c>
      <c r="N130" s="1303">
        <v>0</v>
      </c>
      <c r="O130" s="1303">
        <v>0</v>
      </c>
      <c r="P130" s="1303">
        <v>0</v>
      </c>
      <c r="Q130" s="1304">
        <v>0.13333333333333333</v>
      </c>
      <c r="AM130" s="614"/>
    </row>
    <row r="131" spans="6:39" ht="16.5" thickBot="1">
      <c r="F131" s="1305"/>
      <c r="G131" s="529"/>
      <c r="H131" s="529"/>
      <c r="I131" s="1306" t="s">
        <v>565</v>
      </c>
      <c r="J131" s="1307">
        <v>29.8</v>
      </c>
      <c r="K131" s="1308">
        <v>3.1999999999999997</v>
      </c>
      <c r="L131" s="1308">
        <v>11.600000000000001</v>
      </c>
      <c r="M131" s="1308">
        <v>0.33333333333333337</v>
      </c>
      <c r="N131" s="1308">
        <v>0.46666666666666667</v>
      </c>
      <c r="O131" s="1308">
        <v>0.4</v>
      </c>
      <c r="P131" s="1308">
        <v>0</v>
      </c>
      <c r="Q131" s="1309">
        <v>0.13333333333333333</v>
      </c>
      <c r="AM131" s="614"/>
    </row>
    <row r="132" spans="6:39" ht="78.75" customHeight="1" thickBot="1">
      <c r="F132" s="264"/>
      <c r="G132" s="132"/>
      <c r="H132" s="264"/>
      <c r="I132" s="264"/>
      <c r="J132" s="1294" t="s">
        <v>543</v>
      </c>
      <c r="K132" s="1229" t="s">
        <v>544</v>
      </c>
      <c r="L132" s="1229" t="s">
        <v>21</v>
      </c>
      <c r="M132" s="1229" t="s">
        <v>512</v>
      </c>
      <c r="N132" s="1229" t="s">
        <v>545</v>
      </c>
      <c r="O132" s="1229" t="s">
        <v>546</v>
      </c>
      <c r="P132" s="1229" t="s">
        <v>547</v>
      </c>
      <c r="Q132" s="1230" t="s">
        <v>263</v>
      </c>
      <c r="AM132" s="614"/>
    </row>
    <row r="133" spans="6:39" ht="18">
      <c r="G133" s="139"/>
      <c r="AM133" s="614"/>
    </row>
    <row r="134" spans="6:39" ht="18">
      <c r="G134" s="139"/>
      <c r="AM134" s="614"/>
    </row>
    <row r="135" spans="6:39" ht="18">
      <c r="G135" s="139"/>
      <c r="AM135" s="614"/>
    </row>
    <row r="136" spans="6:39" ht="18">
      <c r="G136" s="139"/>
      <c r="AM136" s="614"/>
    </row>
    <row r="137" spans="6:39" ht="18">
      <c r="G137" s="139"/>
      <c r="AM137" s="614"/>
    </row>
    <row r="138" spans="6:39" ht="18">
      <c r="G138" s="139"/>
      <c r="AM138" s="614"/>
    </row>
    <row r="139" spans="6:39" ht="18">
      <c r="G139" s="139"/>
      <c r="AM139" s="614"/>
    </row>
    <row r="140" spans="6:39" ht="18">
      <c r="G140" s="139"/>
      <c r="AM140" s="614"/>
    </row>
    <row r="141" spans="6:39" ht="18">
      <c r="G141" s="139"/>
      <c r="AM141" s="614"/>
    </row>
    <row r="142" spans="6:39" ht="18">
      <c r="G142" s="139"/>
      <c r="AM142" s="614"/>
    </row>
    <row r="143" spans="6:39" ht="18">
      <c r="G143" s="139"/>
      <c r="AM143" s="614"/>
    </row>
    <row r="144" spans="6:39" ht="18">
      <c r="G144" s="139"/>
      <c r="AM144" s="614"/>
    </row>
    <row r="145" spans="3:39" ht="18">
      <c r="G145" s="139"/>
      <c r="AM145" s="614"/>
    </row>
    <row r="146" spans="3:39" ht="18">
      <c r="G146" s="139"/>
      <c r="AM146" s="614"/>
    </row>
    <row r="147" spans="3:39" ht="18">
      <c r="G147" s="139"/>
      <c r="AM147" s="614"/>
    </row>
    <row r="148" spans="3:39" ht="18">
      <c r="G148" s="139"/>
      <c r="AM148" s="614"/>
    </row>
    <row r="149" spans="3:39" ht="18">
      <c r="G149" s="139"/>
      <c r="AM149" s="614"/>
    </row>
    <row r="150" spans="3:39" ht="18.75" thickBot="1">
      <c r="G150" s="139"/>
      <c r="AM150" s="614"/>
    </row>
    <row r="151" spans="3:39" ht="33" customHeight="1" thickBot="1">
      <c r="D151" s="356"/>
      <c r="E151" s="269"/>
      <c r="F151" s="269"/>
      <c r="G151" s="269"/>
      <c r="H151" s="269"/>
      <c r="I151" s="269"/>
      <c r="J151" s="269"/>
      <c r="K151" s="1310" t="s">
        <v>566</v>
      </c>
      <c r="L151" s="269"/>
      <c r="M151" s="269"/>
      <c r="N151" s="269"/>
      <c r="O151" s="269"/>
      <c r="P151" s="269"/>
      <c r="Q151" s="269"/>
      <c r="R151" s="269"/>
      <c r="S151" s="269"/>
      <c r="T151" s="269"/>
      <c r="U151" s="270"/>
      <c r="AM151" s="614"/>
    </row>
    <row r="152" spans="3:39" ht="16.350000000000001" customHeight="1" thickBot="1">
      <c r="D152" s="1311" t="s">
        <v>19</v>
      </c>
      <c r="E152" s="1312" t="s">
        <v>567</v>
      </c>
      <c r="F152" s="252"/>
      <c r="G152" s="252"/>
      <c r="H152" s="1313" t="s">
        <v>568</v>
      </c>
      <c r="I152" s="252"/>
      <c r="J152" s="252"/>
      <c r="K152" s="252"/>
      <c r="L152" s="252"/>
      <c r="M152" s="253"/>
      <c r="N152" s="1314" t="s">
        <v>569</v>
      </c>
      <c r="O152" s="1313"/>
      <c r="P152" s="252"/>
      <c r="Q152" s="252"/>
      <c r="R152" s="252"/>
      <c r="S152" s="252"/>
      <c r="T152" s="252"/>
      <c r="U152" s="253"/>
      <c r="AM152" s="614"/>
    </row>
    <row r="153" spans="3:39" ht="15.75">
      <c r="C153">
        <v>54</v>
      </c>
      <c r="D153" s="1315" t="s">
        <v>570</v>
      </c>
      <c r="E153" s="1316" t="s">
        <v>527</v>
      </c>
      <c r="F153" s="1317">
        <v>0.46718750000000003</v>
      </c>
      <c r="G153" s="1318">
        <v>1.2500000000000001E-2</v>
      </c>
      <c r="H153" s="1318">
        <v>4.6875000000000007E-3</v>
      </c>
      <c r="I153" s="1318">
        <v>4.6875000000000007E-3</v>
      </c>
      <c r="J153" s="1318">
        <v>6.2500000000000003E-3</v>
      </c>
      <c r="K153" s="1318">
        <v>0</v>
      </c>
      <c r="L153" s="1318">
        <v>0</v>
      </c>
      <c r="M153" s="1319">
        <v>0</v>
      </c>
      <c r="N153" s="1272">
        <v>1.1771653543307086</v>
      </c>
      <c r="O153" s="1273">
        <v>1.4545454545454546</v>
      </c>
      <c r="P153" s="1273">
        <v>0.5</v>
      </c>
      <c r="Q153" s="1273">
        <v>2</v>
      </c>
      <c r="R153" s="1273">
        <v>2</v>
      </c>
      <c r="S153" s="1273">
        <v>0</v>
      </c>
      <c r="T153" s="1273">
        <v>0</v>
      </c>
      <c r="U153" s="1274">
        <v>0</v>
      </c>
      <c r="AM153" s="614"/>
    </row>
    <row r="154" spans="3:39" ht="15.75">
      <c r="C154">
        <v>55</v>
      </c>
      <c r="D154" s="1320" t="s">
        <v>571</v>
      </c>
      <c r="E154" s="1321" t="s">
        <v>529</v>
      </c>
      <c r="F154" s="1317">
        <v>0.32656250000000003</v>
      </c>
      <c r="G154" s="1318">
        <v>4.6875000000000007E-3</v>
      </c>
      <c r="H154" s="1318">
        <v>1.40625E-2</v>
      </c>
      <c r="I154" s="1318">
        <v>0</v>
      </c>
      <c r="J154" s="1318">
        <v>0</v>
      </c>
      <c r="K154" s="1318">
        <v>0</v>
      </c>
      <c r="L154" s="1318">
        <v>0</v>
      </c>
      <c r="M154" s="1319">
        <v>5.7812500000000003E-2</v>
      </c>
      <c r="N154" s="1276">
        <v>0.82283464566929132</v>
      </c>
      <c r="O154" s="1277">
        <v>0.54545454545454553</v>
      </c>
      <c r="P154" s="1277">
        <v>1.4999999999999998</v>
      </c>
      <c r="Q154" s="1277">
        <v>0</v>
      </c>
      <c r="R154" s="1277">
        <v>0</v>
      </c>
      <c r="S154" s="1277">
        <v>0</v>
      </c>
      <c r="T154" s="1277">
        <v>0</v>
      </c>
      <c r="U154" s="1278">
        <v>2</v>
      </c>
      <c r="AM154" s="614"/>
    </row>
    <row r="155" spans="3:39" ht="15.75">
      <c r="D155" s="1322"/>
      <c r="E155" s="1323" t="s">
        <v>572</v>
      </c>
      <c r="F155" s="1324"/>
      <c r="G155" s="1324"/>
      <c r="H155" s="1324"/>
      <c r="I155" s="1324"/>
      <c r="J155" s="1324"/>
      <c r="K155" s="1324"/>
      <c r="L155" s="1324"/>
      <c r="M155" s="1324"/>
      <c r="N155" s="1325">
        <v>3.1387562775125541E-2</v>
      </c>
      <c r="O155" s="1326">
        <v>0.20661157024793386</v>
      </c>
      <c r="P155" s="1326">
        <v>0.24999999999999989</v>
      </c>
      <c r="Q155" s="1326">
        <v>1</v>
      </c>
      <c r="R155" s="1326">
        <v>1</v>
      </c>
      <c r="S155" s="1326">
        <v>0</v>
      </c>
      <c r="T155" s="1326">
        <v>0</v>
      </c>
      <c r="U155" s="1327">
        <v>1</v>
      </c>
      <c r="AM155" s="614"/>
    </row>
    <row r="156" spans="3:39" ht="15.75">
      <c r="C156">
        <v>70</v>
      </c>
      <c r="D156" s="1320" t="s">
        <v>573</v>
      </c>
      <c r="E156" s="1321" t="s">
        <v>527</v>
      </c>
      <c r="F156" s="1317">
        <v>0.60000000000000009</v>
      </c>
      <c r="G156" s="1318">
        <v>0.10781250000000001</v>
      </c>
      <c r="H156" s="1318">
        <v>1.40625E-2</v>
      </c>
      <c r="I156" s="1318">
        <v>7.1875000000000008E-2</v>
      </c>
      <c r="J156" s="1318">
        <v>4.6875000000000007E-3</v>
      </c>
      <c r="K156" s="1318">
        <v>3.1250000000000002E-3</v>
      </c>
      <c r="L156" s="1318">
        <v>0</v>
      </c>
      <c r="M156" s="1319">
        <v>6.2500000000000003E-3</v>
      </c>
      <c r="N156" s="1276">
        <v>1.6100628930817611</v>
      </c>
      <c r="O156" s="1277">
        <v>1.4526315789473685</v>
      </c>
      <c r="P156" s="1277">
        <v>1.4999999999999998</v>
      </c>
      <c r="Q156" s="1277">
        <v>1.393939393939394</v>
      </c>
      <c r="R156" s="1277">
        <v>1.5000000000000002</v>
      </c>
      <c r="S156" s="1277">
        <v>2</v>
      </c>
      <c r="T156" s="1277">
        <v>0</v>
      </c>
      <c r="U156" s="1278">
        <v>1.1428571428571428</v>
      </c>
      <c r="AM156" s="614"/>
    </row>
    <row r="157" spans="3:39" ht="15.75">
      <c r="C157">
        <v>71</v>
      </c>
      <c r="D157" s="1320" t="s">
        <v>574</v>
      </c>
      <c r="E157" s="1321" t="s">
        <v>529</v>
      </c>
      <c r="F157" s="1317">
        <v>0.14531250000000001</v>
      </c>
      <c r="G157" s="1318">
        <v>4.0625000000000001E-2</v>
      </c>
      <c r="H157" s="1318">
        <v>4.6875000000000007E-3</v>
      </c>
      <c r="I157" s="1318">
        <v>3.125E-2</v>
      </c>
      <c r="J157" s="1318">
        <v>1.5625000000000001E-3</v>
      </c>
      <c r="K157" s="1318">
        <v>0</v>
      </c>
      <c r="L157" s="1318">
        <v>0</v>
      </c>
      <c r="M157" s="1319">
        <v>4.6875000000000007E-3</v>
      </c>
      <c r="N157" s="1276">
        <v>0.38993710691823902</v>
      </c>
      <c r="O157" s="1277">
        <v>0.54736842105263162</v>
      </c>
      <c r="P157" s="1277">
        <v>0.5</v>
      </c>
      <c r="Q157" s="1277">
        <v>0.60606060606060597</v>
      </c>
      <c r="R157" s="1277">
        <v>0.5</v>
      </c>
      <c r="S157" s="1277">
        <v>0</v>
      </c>
      <c r="T157" s="1277">
        <v>0</v>
      </c>
      <c r="U157" s="1278">
        <v>0.85714285714285721</v>
      </c>
      <c r="AM157" s="614"/>
    </row>
    <row r="158" spans="3:39" ht="15.75">
      <c r="D158" s="1328"/>
      <c r="E158" s="1329" t="s">
        <v>572</v>
      </c>
      <c r="F158" s="1324"/>
      <c r="G158" s="1324"/>
      <c r="H158" s="1324"/>
      <c r="I158" s="1324"/>
      <c r="J158" s="1324"/>
      <c r="K158" s="1324"/>
      <c r="L158" s="1324"/>
      <c r="M158" s="1324"/>
      <c r="N158" s="1325">
        <v>0.37217673351528824</v>
      </c>
      <c r="O158" s="1326">
        <v>0.20487534626038784</v>
      </c>
      <c r="P158" s="1326">
        <v>0.24999999999999989</v>
      </c>
      <c r="Q158" s="1326">
        <v>0.15518824609733708</v>
      </c>
      <c r="R158" s="1326">
        <v>0.25000000000000011</v>
      </c>
      <c r="S158" s="1326">
        <v>1</v>
      </c>
      <c r="T158" s="1326">
        <v>0</v>
      </c>
      <c r="U158" s="1327">
        <v>2.0408163265306103E-2</v>
      </c>
      <c r="AM158" s="614"/>
    </row>
    <row r="159" spans="3:39" ht="16.5" thickBot="1">
      <c r="D159" s="1330" t="s">
        <v>575</v>
      </c>
      <c r="E159" s="1331"/>
      <c r="F159" s="1332"/>
      <c r="G159" s="1332"/>
      <c r="H159" s="1332"/>
      <c r="I159" s="1332"/>
      <c r="J159" s="1332"/>
      <c r="K159" s="1332"/>
      <c r="L159" s="1332"/>
      <c r="M159" s="1332"/>
      <c r="N159" s="1333">
        <v>0.2017821481452069</v>
      </c>
      <c r="O159" s="1334">
        <v>0.20574345825416085</v>
      </c>
      <c r="P159" s="1334">
        <v>0.24999999999999989</v>
      </c>
      <c r="Q159" s="1334">
        <v>0.57759412304866853</v>
      </c>
      <c r="R159" s="1334">
        <v>0.625</v>
      </c>
      <c r="S159" s="1334">
        <v>0.5</v>
      </c>
      <c r="T159" s="1334">
        <v>0</v>
      </c>
      <c r="U159" s="1335">
        <v>0.51020408163265307</v>
      </c>
      <c r="AM159" s="614"/>
    </row>
    <row r="160" spans="3:39" ht="16.5" thickBot="1">
      <c r="D160" s="1336"/>
      <c r="E160" s="1337"/>
      <c r="F160" s="1338"/>
      <c r="G160" s="1339"/>
      <c r="H160" s="1339"/>
      <c r="I160" s="1339"/>
      <c r="J160" s="1339"/>
      <c r="K160" s="1339"/>
      <c r="L160" s="1339"/>
      <c r="M160" s="1340"/>
      <c r="N160" s="1341"/>
      <c r="O160" s="1342"/>
      <c r="P160" s="1342"/>
      <c r="Q160" s="1342"/>
      <c r="R160" s="1342"/>
      <c r="S160" s="1342"/>
      <c r="T160" s="1342"/>
      <c r="U160" s="1343"/>
      <c r="AM160" s="614"/>
    </row>
    <row r="161" spans="3:39" ht="15.75">
      <c r="C161">
        <v>58</v>
      </c>
      <c r="D161" s="1315" t="s">
        <v>576</v>
      </c>
      <c r="E161" s="1316" t="s">
        <v>531</v>
      </c>
      <c r="F161" s="1317">
        <v>0.13593750000000002</v>
      </c>
      <c r="G161" s="1318">
        <v>1.40625E-2</v>
      </c>
      <c r="H161" s="1318">
        <v>0</v>
      </c>
      <c r="I161" s="1318">
        <v>3.1250000000000002E-3</v>
      </c>
      <c r="J161" s="1318">
        <v>0</v>
      </c>
      <c r="K161" s="1318">
        <v>0</v>
      </c>
      <c r="L161" s="1318">
        <v>0</v>
      </c>
      <c r="M161" s="1319">
        <v>3.1250000000000002E-3</v>
      </c>
      <c r="N161" s="1272">
        <v>0.9405405405405407</v>
      </c>
      <c r="O161" s="1273">
        <v>0.9</v>
      </c>
      <c r="P161" s="1273">
        <v>0</v>
      </c>
      <c r="Q161" s="1273">
        <v>0.66666666666666663</v>
      </c>
      <c r="R161" s="1273">
        <v>0</v>
      </c>
      <c r="S161" s="1273">
        <v>0</v>
      </c>
      <c r="T161" s="1273">
        <v>0</v>
      </c>
      <c r="U161" s="1274">
        <v>0.125</v>
      </c>
      <c r="AM161" s="614"/>
    </row>
    <row r="162" spans="3:39" ht="15.75">
      <c r="C162">
        <v>59</v>
      </c>
      <c r="D162" s="1320" t="s">
        <v>577</v>
      </c>
      <c r="E162" s="1321" t="s">
        <v>532</v>
      </c>
      <c r="F162" s="1317">
        <v>0.15312500000000001</v>
      </c>
      <c r="G162" s="1318">
        <v>1.7187500000000001E-2</v>
      </c>
      <c r="H162" s="1318">
        <v>4.6875000000000007E-3</v>
      </c>
      <c r="I162" s="1318">
        <v>6.2500000000000003E-3</v>
      </c>
      <c r="J162" s="1318">
        <v>3.1250000000000002E-3</v>
      </c>
      <c r="K162" s="1318">
        <v>1.5625000000000001E-3</v>
      </c>
      <c r="L162" s="1318">
        <v>1.5625000000000001E-3</v>
      </c>
      <c r="M162" s="1319">
        <v>4.6875E-2</v>
      </c>
      <c r="N162" s="1276">
        <v>1.0594594594594595</v>
      </c>
      <c r="O162" s="1277">
        <v>1.1000000000000001</v>
      </c>
      <c r="P162" s="1277">
        <v>2</v>
      </c>
      <c r="Q162" s="1277">
        <v>1.3333333333333333</v>
      </c>
      <c r="R162" s="1277">
        <v>2</v>
      </c>
      <c r="S162" s="1277">
        <v>2</v>
      </c>
      <c r="T162" s="1277">
        <v>2</v>
      </c>
      <c r="U162" s="1278">
        <v>1.875</v>
      </c>
      <c r="AM162" s="614"/>
    </row>
    <row r="163" spans="3:39" ht="15.75">
      <c r="D163" s="1322"/>
      <c r="E163" s="1323" t="s">
        <v>572</v>
      </c>
      <c r="F163" s="1324"/>
      <c r="G163" s="1324"/>
      <c r="H163" s="1324"/>
      <c r="I163" s="1324"/>
      <c r="J163" s="1324"/>
      <c r="K163" s="1324"/>
      <c r="L163" s="1324"/>
      <c r="M163" s="1324"/>
      <c r="N163" s="1325">
        <v>3.5354273192110966E-3</v>
      </c>
      <c r="O163" s="1326">
        <v>1.0000000000000005E-2</v>
      </c>
      <c r="P163" s="1326">
        <v>1</v>
      </c>
      <c r="Q163" s="1326">
        <v>0.1111111111111111</v>
      </c>
      <c r="R163" s="1326">
        <v>1</v>
      </c>
      <c r="S163" s="1326">
        <v>1</v>
      </c>
      <c r="T163" s="1326">
        <v>1</v>
      </c>
      <c r="U163" s="1327">
        <v>0.765625</v>
      </c>
      <c r="AM163" s="614"/>
    </row>
    <row r="164" spans="3:39" ht="15.75">
      <c r="C164">
        <v>74</v>
      </c>
      <c r="D164" s="1320" t="s">
        <v>578</v>
      </c>
      <c r="E164" s="1321" t="s">
        <v>531</v>
      </c>
      <c r="F164" s="1317">
        <v>0.15937500000000002</v>
      </c>
      <c r="G164" s="1318">
        <v>2.6562500000000003E-2</v>
      </c>
      <c r="H164" s="1318">
        <v>3.1250000000000002E-3</v>
      </c>
      <c r="I164" s="1318">
        <v>8.9062500000000003E-2</v>
      </c>
      <c r="J164" s="1318">
        <v>9.3750000000000014E-3</v>
      </c>
      <c r="K164" s="1318">
        <v>1.5625000000000001E-3</v>
      </c>
      <c r="L164" s="1318">
        <v>0</v>
      </c>
      <c r="M164" s="1319">
        <v>6.5625000000000003E-2</v>
      </c>
      <c r="N164" s="1276">
        <v>1.8545454545454545</v>
      </c>
      <c r="O164" s="1277">
        <v>0.82926829268292679</v>
      </c>
      <c r="P164" s="1277">
        <v>2</v>
      </c>
      <c r="Q164" s="1277">
        <v>1.7538461538461538</v>
      </c>
      <c r="R164" s="1277">
        <v>1.5000000000000002</v>
      </c>
      <c r="S164" s="1277">
        <v>2</v>
      </c>
      <c r="T164" s="1277">
        <v>0</v>
      </c>
      <c r="U164" s="1278">
        <v>1.7142857142857142</v>
      </c>
      <c r="AM164" s="614"/>
    </row>
    <row r="165" spans="3:39" ht="15.75">
      <c r="C165">
        <v>75</v>
      </c>
      <c r="D165" s="1320" t="s">
        <v>579</v>
      </c>
      <c r="E165" s="1321" t="s">
        <v>532</v>
      </c>
      <c r="F165" s="1317">
        <v>1.2500000000000001E-2</v>
      </c>
      <c r="G165" s="1318">
        <v>3.7500000000000006E-2</v>
      </c>
      <c r="H165" s="1318">
        <v>0</v>
      </c>
      <c r="I165" s="1318">
        <v>1.2500000000000001E-2</v>
      </c>
      <c r="J165" s="1318">
        <v>3.1250000000000002E-3</v>
      </c>
      <c r="K165" s="1318">
        <v>0</v>
      </c>
      <c r="L165" s="1318">
        <v>0</v>
      </c>
      <c r="M165" s="1319">
        <v>1.0937500000000001E-2</v>
      </c>
      <c r="N165" s="1276">
        <v>0.14545454545454545</v>
      </c>
      <c r="O165" s="1277">
        <v>1.1707317073170731</v>
      </c>
      <c r="P165" s="1277">
        <v>0</v>
      </c>
      <c r="Q165" s="1277">
        <v>0.24615384615384617</v>
      </c>
      <c r="R165" s="1277">
        <v>0.5</v>
      </c>
      <c r="S165" s="1277">
        <v>0</v>
      </c>
      <c r="T165" s="1277">
        <v>0</v>
      </c>
      <c r="U165" s="1278">
        <v>0.2857142857142857</v>
      </c>
      <c r="AM165" s="614"/>
    </row>
    <row r="166" spans="3:39" ht="15.75">
      <c r="D166" s="1328"/>
      <c r="E166" s="1329" t="s">
        <v>572</v>
      </c>
      <c r="F166" s="1324"/>
      <c r="G166" s="1324"/>
      <c r="H166" s="1324"/>
      <c r="I166" s="1324"/>
      <c r="J166" s="1324"/>
      <c r="K166" s="1324"/>
      <c r="L166" s="1324"/>
      <c r="M166" s="1324"/>
      <c r="N166" s="1325">
        <v>0.73024793388429743</v>
      </c>
      <c r="O166" s="1326">
        <v>2.9149315883402731E-2</v>
      </c>
      <c r="P166" s="1326">
        <v>1</v>
      </c>
      <c r="Q166" s="1326">
        <v>0.56828402366863906</v>
      </c>
      <c r="R166" s="1326">
        <v>0.25000000000000011</v>
      </c>
      <c r="S166" s="1326">
        <v>1</v>
      </c>
      <c r="T166" s="1326">
        <v>0</v>
      </c>
      <c r="U166" s="1327">
        <v>0.51020408163265296</v>
      </c>
      <c r="AM166" s="614"/>
    </row>
    <row r="167" spans="3:39" ht="16.5" thickBot="1">
      <c r="D167" s="1330" t="s">
        <v>575</v>
      </c>
      <c r="E167" s="1331"/>
      <c r="F167" s="1332"/>
      <c r="G167" s="1332"/>
      <c r="H167" s="1332"/>
      <c r="I167" s="1332"/>
      <c r="J167" s="1332"/>
      <c r="K167" s="1332"/>
      <c r="L167" s="1332"/>
      <c r="M167" s="1332"/>
      <c r="N167" s="1333">
        <v>0.36689168060175426</v>
      </c>
      <c r="O167" s="1334">
        <v>1.9574657941701368E-2</v>
      </c>
      <c r="P167" s="1334">
        <v>1</v>
      </c>
      <c r="Q167" s="1334">
        <v>0.33969756738987511</v>
      </c>
      <c r="R167" s="1334">
        <v>0.625</v>
      </c>
      <c r="S167" s="1334">
        <v>1</v>
      </c>
      <c r="T167" s="1334">
        <v>0.5</v>
      </c>
      <c r="U167" s="1335">
        <v>0.63791454081632648</v>
      </c>
      <c r="AM167" s="614"/>
    </row>
    <row r="168" spans="3:39" ht="16.5" thickBot="1">
      <c r="D168" s="1336"/>
      <c r="E168" s="1337"/>
      <c r="F168" s="1338"/>
      <c r="G168" s="1339"/>
      <c r="H168" s="1339"/>
      <c r="I168" s="1339"/>
      <c r="J168" s="1339"/>
      <c r="K168" s="1339"/>
      <c r="L168" s="1339"/>
      <c r="M168" s="1340"/>
      <c r="N168" s="1341"/>
      <c r="O168" s="1342"/>
      <c r="P168" s="1342"/>
      <c r="Q168" s="1342"/>
      <c r="R168" s="1342"/>
      <c r="S168" s="1342"/>
      <c r="T168" s="1342"/>
      <c r="U168" s="1343"/>
      <c r="AM168" s="614"/>
    </row>
    <row r="169" spans="3:39" ht="15.75">
      <c r="C169">
        <v>62</v>
      </c>
      <c r="D169" s="1315" t="s">
        <v>580</v>
      </c>
      <c r="E169" s="1316" t="s">
        <v>533</v>
      </c>
      <c r="F169" s="1317">
        <v>1.0666666666666667</v>
      </c>
      <c r="G169" s="1318">
        <v>0</v>
      </c>
      <c r="H169" s="1318">
        <v>0</v>
      </c>
      <c r="I169" s="1318">
        <v>0</v>
      </c>
      <c r="J169" s="1318">
        <v>0</v>
      </c>
      <c r="K169" s="1318">
        <v>0</v>
      </c>
      <c r="L169" s="1318">
        <v>0</v>
      </c>
      <c r="M169" s="1319">
        <v>0</v>
      </c>
      <c r="N169" s="1272">
        <v>1.3333333333333333</v>
      </c>
      <c r="O169" s="1273">
        <v>0</v>
      </c>
      <c r="P169" s="1273">
        <v>0</v>
      </c>
      <c r="Q169" s="1273">
        <v>0</v>
      </c>
      <c r="R169" s="1273">
        <v>0</v>
      </c>
      <c r="S169" s="1273">
        <v>0</v>
      </c>
      <c r="T169" s="1273">
        <v>0</v>
      </c>
      <c r="U169" s="1274">
        <v>0</v>
      </c>
      <c r="AM169" s="614"/>
    </row>
    <row r="170" spans="3:39" ht="15.75">
      <c r="C170">
        <v>63</v>
      </c>
      <c r="D170" s="1320" t="s">
        <v>581</v>
      </c>
      <c r="E170" s="1321" t="s">
        <v>534</v>
      </c>
      <c r="F170" s="1317">
        <v>0.53333333333333333</v>
      </c>
      <c r="G170" s="1318">
        <v>0.4</v>
      </c>
      <c r="H170" s="1318">
        <v>0</v>
      </c>
      <c r="I170" s="1318">
        <v>0.13333333333333333</v>
      </c>
      <c r="J170" s="1318">
        <v>0</v>
      </c>
      <c r="K170" s="1318">
        <v>0</v>
      </c>
      <c r="L170" s="1318">
        <v>0</v>
      </c>
      <c r="M170" s="1319">
        <v>0</v>
      </c>
      <c r="N170" s="1276">
        <v>0.66666666666666663</v>
      </c>
      <c r="O170" s="1277">
        <v>2</v>
      </c>
      <c r="P170" s="1277">
        <v>0</v>
      </c>
      <c r="Q170" s="1277">
        <v>2</v>
      </c>
      <c r="R170" s="1277">
        <v>0</v>
      </c>
      <c r="S170" s="1277">
        <v>0</v>
      </c>
      <c r="T170" s="1277">
        <v>0</v>
      </c>
      <c r="U170" s="1278">
        <v>0</v>
      </c>
      <c r="AM170" s="614"/>
    </row>
    <row r="171" spans="3:39" ht="15.75">
      <c r="D171" s="1322"/>
      <c r="E171" s="1323" t="s">
        <v>572</v>
      </c>
      <c r="F171" s="1324"/>
      <c r="G171" s="1324"/>
      <c r="H171" s="1324"/>
      <c r="I171" s="1324"/>
      <c r="J171" s="1324"/>
      <c r="K171" s="1324"/>
      <c r="L171" s="1324"/>
      <c r="M171" s="1324"/>
      <c r="N171" s="1325">
        <v>0.1111111111111111</v>
      </c>
      <c r="O171" s="1326">
        <v>1</v>
      </c>
      <c r="P171" s="1326">
        <v>0</v>
      </c>
      <c r="Q171" s="1326">
        <v>1</v>
      </c>
      <c r="R171" s="1326">
        <v>0</v>
      </c>
      <c r="S171" s="1326">
        <v>0</v>
      </c>
      <c r="T171" s="1326">
        <v>0</v>
      </c>
      <c r="U171" s="1327">
        <v>0</v>
      </c>
      <c r="AM171" s="614"/>
    </row>
    <row r="172" spans="3:39" ht="15.75">
      <c r="C172">
        <v>78</v>
      </c>
      <c r="D172" s="1320" t="s">
        <v>582</v>
      </c>
      <c r="E172" s="1321" t="s">
        <v>539</v>
      </c>
      <c r="F172" s="1317">
        <v>0.53333333333333333</v>
      </c>
      <c r="G172" s="1318">
        <v>0</v>
      </c>
      <c r="H172" s="1318">
        <v>0.26666666666666666</v>
      </c>
      <c r="I172" s="1318">
        <v>0</v>
      </c>
      <c r="J172" s="1318">
        <v>0</v>
      </c>
      <c r="K172" s="1318">
        <v>0</v>
      </c>
      <c r="L172" s="1318">
        <v>0</v>
      </c>
      <c r="M172" s="1319">
        <v>0.13333333333333333</v>
      </c>
      <c r="N172" s="1276">
        <v>0.79999999999999993</v>
      </c>
      <c r="O172" s="1277">
        <v>0</v>
      </c>
      <c r="P172" s="1277">
        <v>2</v>
      </c>
      <c r="Q172" s="1277">
        <v>0</v>
      </c>
      <c r="R172" s="1277">
        <v>0</v>
      </c>
      <c r="S172" s="1277">
        <v>0</v>
      </c>
      <c r="T172" s="1277">
        <v>0</v>
      </c>
      <c r="U172" s="1278">
        <v>1</v>
      </c>
      <c r="AM172" s="614"/>
    </row>
    <row r="173" spans="3:39" ht="15.75">
      <c r="C173">
        <v>79</v>
      </c>
      <c r="D173" s="1320" t="s">
        <v>583</v>
      </c>
      <c r="E173" s="1321" t="s">
        <v>540</v>
      </c>
      <c r="F173" s="1317">
        <v>0.8</v>
      </c>
      <c r="G173" s="1318">
        <v>0.26666666666666666</v>
      </c>
      <c r="H173" s="1318">
        <v>0</v>
      </c>
      <c r="I173" s="1318">
        <v>0.26666666666666666</v>
      </c>
      <c r="J173" s="1318">
        <v>0</v>
      </c>
      <c r="K173" s="1318">
        <v>0</v>
      </c>
      <c r="L173" s="1318">
        <v>0</v>
      </c>
      <c r="M173" s="1319">
        <v>0.13333333333333333</v>
      </c>
      <c r="N173" s="1276">
        <v>1.2</v>
      </c>
      <c r="O173" s="1277">
        <v>2</v>
      </c>
      <c r="P173" s="1277">
        <v>0</v>
      </c>
      <c r="Q173" s="1277">
        <v>2</v>
      </c>
      <c r="R173" s="1277">
        <v>0</v>
      </c>
      <c r="S173" s="1277">
        <v>0</v>
      </c>
      <c r="T173" s="1277">
        <v>0</v>
      </c>
      <c r="U173" s="1278">
        <v>1</v>
      </c>
      <c r="AM173" s="614"/>
    </row>
    <row r="174" spans="3:39" ht="15.75">
      <c r="D174" s="1328"/>
      <c r="E174" s="1329" t="s">
        <v>572</v>
      </c>
      <c r="F174" s="1324"/>
      <c r="G174" s="1324"/>
      <c r="H174" s="1324"/>
      <c r="I174" s="1324"/>
      <c r="J174" s="1324"/>
      <c r="K174" s="1324"/>
      <c r="L174" s="1324"/>
      <c r="M174" s="1324"/>
      <c r="N174" s="1325">
        <v>4.0000000000000008E-2</v>
      </c>
      <c r="O174" s="1326">
        <v>1</v>
      </c>
      <c r="P174" s="1326">
        <v>1</v>
      </c>
      <c r="Q174" s="1326">
        <v>1</v>
      </c>
      <c r="R174" s="1326">
        <v>0</v>
      </c>
      <c r="S174" s="1326">
        <v>0</v>
      </c>
      <c r="T174" s="1326">
        <v>0</v>
      </c>
      <c r="U174" s="1327">
        <v>0</v>
      </c>
      <c r="AM174" s="614"/>
    </row>
    <row r="175" spans="3:39" ht="16.5" thickBot="1">
      <c r="D175" s="1330" t="s">
        <v>575</v>
      </c>
      <c r="E175" s="1331"/>
      <c r="F175" s="1332"/>
      <c r="G175" s="1332"/>
      <c r="H175" s="1332"/>
      <c r="I175" s="1332"/>
      <c r="J175" s="1332"/>
      <c r="K175" s="1332"/>
      <c r="L175" s="1332"/>
      <c r="M175" s="1332"/>
      <c r="N175" s="1333">
        <v>7.5555555555555556E-2</v>
      </c>
      <c r="O175" s="1334">
        <v>1</v>
      </c>
      <c r="P175" s="1334">
        <v>0.5</v>
      </c>
      <c r="Q175" s="1334">
        <v>1</v>
      </c>
      <c r="R175" s="1334">
        <v>0</v>
      </c>
      <c r="S175" s="1334">
        <v>0</v>
      </c>
      <c r="T175" s="1334">
        <v>0</v>
      </c>
      <c r="U175" s="1335">
        <v>0</v>
      </c>
      <c r="AM175" s="614"/>
    </row>
    <row r="176" spans="3:39" ht="16.5" thickBot="1">
      <c r="D176" s="1336"/>
      <c r="E176" s="1337"/>
      <c r="F176" s="1338"/>
      <c r="G176" s="1339"/>
      <c r="H176" s="1339"/>
      <c r="I176" s="1339"/>
      <c r="J176" s="1339"/>
      <c r="K176" s="1339"/>
      <c r="L176" s="1339"/>
      <c r="M176" s="1340"/>
      <c r="N176" s="1341"/>
      <c r="O176" s="1342"/>
      <c r="P176" s="1342"/>
      <c r="Q176" s="1342"/>
      <c r="R176" s="1342"/>
      <c r="S176" s="1342"/>
      <c r="T176" s="1342"/>
      <c r="U176" s="1343"/>
      <c r="AM176" s="614"/>
    </row>
    <row r="177" spans="3:39" ht="15.75">
      <c r="C177">
        <v>66</v>
      </c>
      <c r="D177" s="1315" t="s">
        <v>584</v>
      </c>
      <c r="E177" s="1316" t="s">
        <v>535</v>
      </c>
      <c r="F177" s="1317">
        <v>14.933333333333334</v>
      </c>
      <c r="G177" s="1318">
        <v>4.8</v>
      </c>
      <c r="H177" s="1318">
        <v>0.13333333333333333</v>
      </c>
      <c r="I177" s="1318">
        <v>0</v>
      </c>
      <c r="J177" s="1318">
        <v>0.13333333333333333</v>
      </c>
      <c r="K177" s="1318">
        <v>0</v>
      </c>
      <c r="L177" s="1318">
        <v>0</v>
      </c>
      <c r="M177" s="1319">
        <v>0.13333333333333333</v>
      </c>
      <c r="N177" s="1272">
        <v>0.55721393034825872</v>
      </c>
      <c r="O177" s="1273">
        <v>0.74999999999999989</v>
      </c>
      <c r="P177" s="1273">
        <v>0.13333333333333333</v>
      </c>
      <c r="Q177" s="1273">
        <v>0</v>
      </c>
      <c r="R177" s="1273">
        <v>0.66666666666666663</v>
      </c>
      <c r="S177" s="1273">
        <v>0</v>
      </c>
      <c r="T177" s="1273">
        <v>0</v>
      </c>
      <c r="U177" s="1274">
        <v>2</v>
      </c>
      <c r="AM177" s="614"/>
    </row>
    <row r="178" spans="3:39" ht="15.75">
      <c r="C178">
        <v>67</v>
      </c>
      <c r="D178" s="1320" t="s">
        <v>585</v>
      </c>
      <c r="E178" s="1321" t="s">
        <v>536</v>
      </c>
      <c r="F178" s="1317">
        <v>38.666666666666664</v>
      </c>
      <c r="G178" s="1318">
        <v>8</v>
      </c>
      <c r="H178" s="1318">
        <v>1.8666666666666667</v>
      </c>
      <c r="I178" s="1318">
        <v>0.66666666666666663</v>
      </c>
      <c r="J178" s="1318">
        <v>0.26666666666666666</v>
      </c>
      <c r="K178" s="1318">
        <v>0.8</v>
      </c>
      <c r="L178" s="1318">
        <v>0.8</v>
      </c>
      <c r="M178" s="1319">
        <v>0</v>
      </c>
      <c r="N178" s="1276">
        <v>1.4427860696517414</v>
      </c>
      <c r="O178" s="1277">
        <v>1.25</v>
      </c>
      <c r="P178" s="1277">
        <v>1.8666666666666667</v>
      </c>
      <c r="Q178" s="1277">
        <v>2</v>
      </c>
      <c r="R178" s="1277">
        <v>1.3333333333333333</v>
      </c>
      <c r="S178" s="1277">
        <v>2</v>
      </c>
      <c r="T178" s="1277">
        <v>2</v>
      </c>
      <c r="U178" s="1278">
        <v>0</v>
      </c>
      <c r="AM178" s="614"/>
    </row>
    <row r="179" spans="3:39" ht="15.75">
      <c r="D179" s="1322"/>
      <c r="E179" s="1323" t="s">
        <v>572</v>
      </c>
      <c r="F179" s="1324"/>
      <c r="G179" s="1324"/>
      <c r="H179" s="1324"/>
      <c r="I179" s="1324"/>
      <c r="J179" s="1324"/>
      <c r="K179" s="1324"/>
      <c r="L179" s="1324"/>
      <c r="M179" s="1324"/>
      <c r="N179" s="1325">
        <v>0.19605950347763673</v>
      </c>
      <c r="O179" s="1326">
        <v>6.2500000000000028E-2</v>
      </c>
      <c r="P179" s="1326">
        <v>0.75111111111111117</v>
      </c>
      <c r="Q179" s="1326">
        <v>1</v>
      </c>
      <c r="R179" s="1326">
        <v>0.1111111111111111</v>
      </c>
      <c r="S179" s="1326">
        <v>1</v>
      </c>
      <c r="T179" s="1326">
        <v>1</v>
      </c>
      <c r="U179" s="1327">
        <v>1</v>
      </c>
      <c r="AM179" s="614"/>
    </row>
    <row r="180" spans="3:39" ht="15.75">
      <c r="C180">
        <v>82</v>
      </c>
      <c r="D180" s="1320" t="s">
        <v>586</v>
      </c>
      <c r="E180" s="1321" t="s">
        <v>535</v>
      </c>
      <c r="F180" s="1317">
        <v>22.4</v>
      </c>
      <c r="G180" s="1318">
        <v>2.2666666666666666</v>
      </c>
      <c r="H180" s="1318">
        <v>6.4</v>
      </c>
      <c r="I180" s="1318">
        <v>0.4</v>
      </c>
      <c r="J180" s="1318">
        <v>0.26666666666666666</v>
      </c>
      <c r="K180" s="1318">
        <v>0.4</v>
      </c>
      <c r="L180" s="1318">
        <v>0</v>
      </c>
      <c r="M180" s="1319">
        <v>0</v>
      </c>
      <c r="N180" s="1276">
        <v>0.7516778523489932</v>
      </c>
      <c r="O180" s="1277">
        <v>0.70833333333333337</v>
      </c>
      <c r="P180" s="1277">
        <v>0.55172413793103448</v>
      </c>
      <c r="Q180" s="1277">
        <v>1.2</v>
      </c>
      <c r="R180" s="1277">
        <v>0.5714285714285714</v>
      </c>
      <c r="S180" s="1277">
        <v>1</v>
      </c>
      <c r="T180" s="1277">
        <v>0</v>
      </c>
      <c r="U180" s="1278">
        <v>0</v>
      </c>
      <c r="AM180" s="614"/>
    </row>
    <row r="181" spans="3:39" ht="15.75">
      <c r="C181">
        <v>83</v>
      </c>
      <c r="D181" s="1344" t="s">
        <v>587</v>
      </c>
      <c r="E181" s="1345" t="s">
        <v>536</v>
      </c>
      <c r="F181" s="1317">
        <v>37.200000000000003</v>
      </c>
      <c r="G181" s="1318">
        <v>4.1333333333333329</v>
      </c>
      <c r="H181" s="1318">
        <v>16.8</v>
      </c>
      <c r="I181" s="1318">
        <v>0.26666666666666666</v>
      </c>
      <c r="J181" s="1318">
        <v>0.66666666666666663</v>
      </c>
      <c r="K181" s="1318">
        <v>0.4</v>
      </c>
      <c r="L181" s="1318">
        <v>0</v>
      </c>
      <c r="M181" s="1319">
        <v>0.26666666666666666</v>
      </c>
      <c r="N181" s="1276">
        <v>1.2483221476510067</v>
      </c>
      <c r="O181" s="1277">
        <v>1.2916666666666665</v>
      </c>
      <c r="P181" s="1277">
        <v>1.4482758620689653</v>
      </c>
      <c r="Q181" s="1277">
        <v>0.79999999999999993</v>
      </c>
      <c r="R181" s="1277">
        <v>1.4285714285714284</v>
      </c>
      <c r="S181" s="1277">
        <v>1</v>
      </c>
      <c r="T181" s="1277">
        <v>0</v>
      </c>
      <c r="U181" s="1278">
        <v>2</v>
      </c>
      <c r="AM181" s="614"/>
    </row>
    <row r="182" spans="3:39" ht="15.75">
      <c r="D182" s="1328"/>
      <c r="E182" s="1329" t="s">
        <v>572</v>
      </c>
      <c r="F182" s="1324"/>
      <c r="G182" s="1324"/>
      <c r="H182" s="1324"/>
      <c r="I182" s="1324"/>
      <c r="J182" s="1324"/>
      <c r="K182" s="1324"/>
      <c r="L182" s="1324"/>
      <c r="M182" s="1324"/>
      <c r="N182" s="1325">
        <v>6.1663889014008391E-2</v>
      </c>
      <c r="O182" s="1326">
        <v>8.5069444444444392E-2</v>
      </c>
      <c r="P182" s="1326">
        <v>0.2009512485136741</v>
      </c>
      <c r="Q182" s="1326">
        <v>4.0000000000000008E-2</v>
      </c>
      <c r="R182" s="1326">
        <v>0.18367346938775503</v>
      </c>
      <c r="S182" s="1326">
        <v>0</v>
      </c>
      <c r="T182" s="1326">
        <v>0</v>
      </c>
      <c r="U182" s="1327">
        <v>1</v>
      </c>
      <c r="AM182" s="614"/>
    </row>
    <row r="183" spans="3:39" ht="16.5" thickBot="1">
      <c r="D183" s="1330" t="s">
        <v>575</v>
      </c>
      <c r="E183" s="1331"/>
      <c r="F183" s="1332"/>
      <c r="G183" s="1332"/>
      <c r="H183" s="1332"/>
      <c r="I183" s="1332"/>
      <c r="J183" s="1332"/>
      <c r="K183" s="1332"/>
      <c r="L183" s="1332"/>
      <c r="M183" s="1332"/>
      <c r="N183" s="1333">
        <v>0.12886169624582255</v>
      </c>
      <c r="O183" s="1334">
        <v>7.378472222222221E-2</v>
      </c>
      <c r="P183" s="1334">
        <v>0.47603117981239262</v>
      </c>
      <c r="Q183" s="1334">
        <v>0.52</v>
      </c>
      <c r="R183" s="1334">
        <v>0.14739229024943307</v>
      </c>
      <c r="S183" s="1334">
        <v>0.5</v>
      </c>
      <c r="T183" s="1334">
        <v>0.5</v>
      </c>
      <c r="U183" s="1335">
        <v>1</v>
      </c>
      <c r="AM183" s="614"/>
    </row>
    <row r="184" spans="3:39" ht="16.5" thickBot="1">
      <c r="D184" s="1346"/>
      <c r="E184" s="1347"/>
      <c r="F184" s="1338"/>
      <c r="G184" s="1339"/>
      <c r="H184" s="1339"/>
      <c r="I184" s="1339"/>
      <c r="J184" s="1339"/>
      <c r="K184" s="1339"/>
      <c r="L184" s="1339"/>
      <c r="M184" s="1340"/>
      <c r="N184" s="1341"/>
      <c r="O184" s="1342"/>
      <c r="P184" s="1342"/>
      <c r="Q184" s="1342"/>
      <c r="R184" s="1342"/>
      <c r="S184" s="1342"/>
      <c r="T184" s="1342"/>
      <c r="U184" s="1343"/>
      <c r="AM184" s="614"/>
    </row>
    <row r="185" spans="3:39" ht="86.45" customHeight="1" thickBot="1">
      <c r="E185" s="450"/>
      <c r="F185" s="1283" t="s">
        <v>543</v>
      </c>
      <c r="G185" s="1284" t="s">
        <v>544</v>
      </c>
      <c r="H185" s="1284" t="s">
        <v>21</v>
      </c>
      <c r="I185" s="1284" t="s">
        <v>512</v>
      </c>
      <c r="J185" s="1284" t="s">
        <v>545</v>
      </c>
      <c r="K185" s="1284" t="s">
        <v>546</v>
      </c>
      <c r="L185" s="1284" t="s">
        <v>547</v>
      </c>
      <c r="M185" s="1285" t="s">
        <v>263</v>
      </c>
      <c r="N185" s="1283" t="s">
        <v>543</v>
      </c>
      <c r="O185" s="1284" t="s">
        <v>544</v>
      </c>
      <c r="P185" s="1284" t="s">
        <v>21</v>
      </c>
      <c r="Q185" s="1284" t="s">
        <v>512</v>
      </c>
      <c r="R185" s="1284" t="s">
        <v>545</v>
      </c>
      <c r="S185" s="1284" t="s">
        <v>546</v>
      </c>
      <c r="T185" s="1284" t="s">
        <v>547</v>
      </c>
      <c r="U185" s="1285" t="s">
        <v>263</v>
      </c>
      <c r="AM185" s="614"/>
    </row>
    <row r="186" spans="3:39">
      <c r="AM186" s="614"/>
    </row>
    <row r="187" spans="3:39">
      <c r="AM187" s="614"/>
    </row>
    <row r="188" spans="3:39">
      <c r="AM188" s="614"/>
    </row>
    <row r="189" spans="3:39">
      <c r="AM189" s="614"/>
    </row>
    <row r="190" spans="3:39">
      <c r="AM190" s="614"/>
    </row>
    <row r="191" spans="3:39">
      <c r="AM191" s="614"/>
    </row>
    <row r="192" spans="3:39">
      <c r="AM192" s="614"/>
    </row>
    <row r="193" spans="39:39">
      <c r="AM193" s="614"/>
    </row>
    <row r="194" spans="39:39">
      <c r="AM194" s="614"/>
    </row>
    <row r="195" spans="39:39">
      <c r="AM195" s="614"/>
    </row>
    <row r="196" spans="39:39">
      <c r="AM196" s="614"/>
    </row>
    <row r="197" spans="39:39">
      <c r="AM197" s="614"/>
    </row>
    <row r="198" spans="39:39">
      <c r="AM198" s="614"/>
    </row>
    <row r="199" spans="39:39">
      <c r="AM199" s="614"/>
    </row>
    <row r="200" spans="39:39">
      <c r="AM200" s="614"/>
    </row>
    <row r="201" spans="39:39">
      <c r="AM201" s="614"/>
    </row>
    <row r="202" spans="39:39">
      <c r="AM202" s="614"/>
    </row>
    <row r="203" spans="39:39">
      <c r="AM203" s="614"/>
    </row>
    <row r="204" spans="39:39">
      <c r="AM204" s="614"/>
    </row>
    <row r="205" spans="39:39">
      <c r="AM205" s="614"/>
    </row>
    <row r="206" spans="39:39">
      <c r="AM206" s="614"/>
    </row>
    <row r="207" spans="39:39">
      <c r="AM207" s="614"/>
    </row>
    <row r="208" spans="39:39">
      <c r="AM208" s="614"/>
    </row>
    <row r="209" spans="39:39">
      <c r="AM209" s="614"/>
    </row>
    <row r="210" spans="39:39">
      <c r="AM210" s="614"/>
    </row>
    <row r="211" spans="39:39">
      <c r="AM211" s="614"/>
    </row>
    <row r="212" spans="39:39">
      <c r="AM212" s="614"/>
    </row>
    <row r="213" spans="39:39">
      <c r="AM213" s="614"/>
    </row>
    <row r="214" spans="39:39">
      <c r="AM214" s="614"/>
    </row>
    <row r="215" spans="39:39">
      <c r="AM215" s="614"/>
    </row>
    <row r="216" spans="39:39">
      <c r="AM216" s="614"/>
    </row>
    <row r="217" spans="39:39">
      <c r="AM217" s="614"/>
    </row>
    <row r="218" spans="39:39">
      <c r="AM218" s="614"/>
    </row>
    <row r="219" spans="39:39">
      <c r="AM219" s="614"/>
    </row>
    <row r="220" spans="39:39">
      <c r="AM220" s="614"/>
    </row>
    <row r="221" spans="39:39">
      <c r="AM221" s="614"/>
    </row>
    <row r="222" spans="39:39">
      <c r="AM222" s="614"/>
    </row>
    <row r="223" spans="39:39">
      <c r="AM223" s="614"/>
    </row>
    <row r="224" spans="39:39">
      <c r="AM224" s="614"/>
    </row>
    <row r="225" spans="39:39">
      <c r="AM225" s="614"/>
    </row>
    <row r="226" spans="39:39">
      <c r="AM226" s="614"/>
    </row>
    <row r="227" spans="39:39">
      <c r="AM227" s="614"/>
    </row>
    <row r="228" spans="39:39">
      <c r="AM228" s="614"/>
    </row>
    <row r="229" spans="39:39">
      <c r="AM229" s="614"/>
    </row>
    <row r="230" spans="39:39">
      <c r="AM230" s="614"/>
    </row>
    <row r="231" spans="39:39">
      <c r="AM231" s="614"/>
    </row>
    <row r="232" spans="39:39">
      <c r="AM232" s="614"/>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H91"/>
  <sheetViews>
    <sheetView zoomScale="70" zoomScaleNormal="70" workbookViewId="0">
      <pane xSplit="4" ySplit="2" topLeftCell="T3" activePane="bottomRight" state="frozen"/>
      <selection pane="bottomRight" activeCell="A2" sqref="A2"/>
      <selection pane="bottomLeft" activeCell="A4" sqref="A4"/>
      <selection pane="topRight" activeCell="E1" sqref="E1"/>
    </sheetView>
  </sheetViews>
  <sheetFormatPr defaultRowHeight="15"/>
  <cols>
    <col min="2" max="2" width="9.85546875" customWidth="1"/>
    <col min="3" max="3" width="10.7109375" customWidth="1"/>
    <col min="4" max="4" width="1.140625" customWidth="1"/>
    <col min="5" max="5" width="8.5703125" customWidth="1"/>
    <col min="6" max="7" width="6.5703125" customWidth="1"/>
    <col min="8" max="8" width="8" customWidth="1"/>
    <col min="9" max="9" width="6.5703125" customWidth="1"/>
    <col min="10" max="19" width="5.5703125" customWidth="1"/>
    <col min="20" max="20" width="6.5703125" customWidth="1"/>
    <col min="21" max="21" width="5.5703125" customWidth="1"/>
    <col min="22" max="22" width="6.85546875" customWidth="1"/>
    <col min="23" max="41" width="5.5703125" customWidth="1"/>
    <col min="43" max="43" width="1" customWidth="1"/>
    <col min="44" max="44" width="11.42578125" customWidth="1"/>
    <col min="60" max="60" width="66.7109375" customWidth="1"/>
  </cols>
  <sheetData>
    <row r="1" spans="1:60" ht="18.75" thickBot="1">
      <c r="A1" s="443" t="s">
        <v>588</v>
      </c>
      <c r="B1" s="444"/>
      <c r="C1" s="445"/>
      <c r="D1" s="446"/>
      <c r="E1" s="447" t="s">
        <v>589</v>
      </c>
      <c r="F1" s="448"/>
      <c r="G1" s="448"/>
      <c r="H1" s="448"/>
      <c r="I1" s="448"/>
      <c r="J1" s="448"/>
      <c r="K1" s="448"/>
      <c r="L1" s="448"/>
      <c r="M1" s="448"/>
      <c r="N1" s="448"/>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c r="AP1" s="162"/>
      <c r="AQ1" s="163"/>
      <c r="AR1" s="164"/>
      <c r="AS1" s="165"/>
      <c r="AT1" s="160"/>
      <c r="AU1" s="160"/>
      <c r="AV1" s="166"/>
      <c r="AW1" s="160"/>
      <c r="AX1" s="160"/>
      <c r="AY1" s="166"/>
      <c r="AZ1" s="160"/>
      <c r="BA1" s="167"/>
      <c r="BB1" s="160"/>
      <c r="BC1" s="167"/>
      <c r="BD1" s="160"/>
      <c r="BE1" s="160"/>
      <c r="BF1" s="160"/>
      <c r="BG1" s="168"/>
      <c r="BH1" s="169"/>
    </row>
    <row r="2" spans="1:60" ht="249.75" thickBot="1">
      <c r="A2" s="2" t="s">
        <v>19</v>
      </c>
      <c r="B2" s="19" t="s">
        <v>18</v>
      </c>
      <c r="C2" s="2" t="s">
        <v>20</v>
      </c>
      <c r="D2" s="12"/>
      <c r="E2" s="122" t="s">
        <v>21</v>
      </c>
      <c r="F2" s="122" t="s">
        <v>22</v>
      </c>
      <c r="G2" s="134" t="s">
        <v>23</v>
      </c>
      <c r="H2" s="121" t="s">
        <v>24</v>
      </c>
      <c r="I2" s="122" t="s">
        <v>25</v>
      </c>
      <c r="J2" s="29" t="s">
        <v>26</v>
      </c>
      <c r="K2" s="27" t="s">
        <v>27</v>
      </c>
      <c r="L2" s="27" t="s">
        <v>28</v>
      </c>
      <c r="M2" s="28" t="s">
        <v>29</v>
      </c>
      <c r="N2" s="27" t="s">
        <v>30</v>
      </c>
      <c r="O2" s="27" t="s">
        <v>31</v>
      </c>
      <c r="P2" s="27" t="s">
        <v>32</v>
      </c>
      <c r="Q2" s="24" t="s">
        <v>33</v>
      </c>
      <c r="R2" s="133" t="s">
        <v>34</v>
      </c>
      <c r="S2" s="133" t="s">
        <v>35</v>
      </c>
      <c r="T2" s="30" t="s">
        <v>36</v>
      </c>
      <c r="U2" s="135" t="s">
        <v>37</v>
      </c>
      <c r="V2" s="135" t="s">
        <v>38</v>
      </c>
      <c r="W2" s="135" t="s">
        <v>39</v>
      </c>
      <c r="X2" s="395" t="s">
        <v>40</v>
      </c>
      <c r="Y2" s="24" t="s">
        <v>41</v>
      </c>
      <c r="Z2" s="31" t="s">
        <v>42</v>
      </c>
      <c r="AA2" s="26" t="s">
        <v>43</v>
      </c>
      <c r="AB2" s="26" t="s">
        <v>44</v>
      </c>
      <c r="AC2" s="26" t="s">
        <v>45</v>
      </c>
      <c r="AD2" s="26" t="s">
        <v>46</v>
      </c>
      <c r="AE2" s="26" t="s">
        <v>47</v>
      </c>
      <c r="AF2" s="26" t="s">
        <v>48</v>
      </c>
      <c r="AG2" s="26" t="s">
        <v>49</v>
      </c>
      <c r="AH2" s="26" t="s">
        <v>50</v>
      </c>
      <c r="AI2" s="26" t="s">
        <v>51</v>
      </c>
      <c r="AJ2" s="25" t="s">
        <v>52</v>
      </c>
      <c r="AK2" s="25" t="s">
        <v>53</v>
      </c>
      <c r="AL2" s="25" t="s">
        <v>54</v>
      </c>
      <c r="AM2" s="25" t="s">
        <v>55</v>
      </c>
      <c r="AN2" s="25" t="s">
        <v>56</v>
      </c>
      <c r="AO2" s="25" t="s">
        <v>57</v>
      </c>
      <c r="AP2" s="32" t="s">
        <v>58</v>
      </c>
      <c r="AQ2" s="113"/>
      <c r="AR2" s="6" t="s">
        <v>18</v>
      </c>
      <c r="AS2" s="6" t="s">
        <v>59</v>
      </c>
      <c r="AT2" s="7" t="s">
        <v>19</v>
      </c>
      <c r="AU2" s="8" t="s">
        <v>60</v>
      </c>
      <c r="AV2" s="7" t="s">
        <v>20</v>
      </c>
      <c r="AW2" s="7" t="s">
        <v>61</v>
      </c>
      <c r="AX2" s="8" t="s">
        <v>62</v>
      </c>
      <c r="AY2" s="20" t="s">
        <v>63</v>
      </c>
      <c r="AZ2" s="7" t="s">
        <v>64</v>
      </c>
      <c r="BA2" s="23" t="s">
        <v>65</v>
      </c>
      <c r="BB2" s="8" t="s">
        <v>66</v>
      </c>
      <c r="BC2" s="9" t="s">
        <v>67</v>
      </c>
      <c r="BD2" s="9" t="s">
        <v>68</v>
      </c>
      <c r="BE2" s="9" t="s">
        <v>69</v>
      </c>
      <c r="BF2" s="9" t="s">
        <v>70</v>
      </c>
      <c r="BG2" s="22" t="s">
        <v>71</v>
      </c>
      <c r="BH2" s="21" t="s">
        <v>72</v>
      </c>
    </row>
    <row r="3" spans="1:60" ht="39.6" customHeight="1" thickBot="1">
      <c r="A3" s="141"/>
      <c r="B3" s="140"/>
      <c r="C3" s="141"/>
      <c r="D3" s="12"/>
      <c r="E3" s="142" t="s">
        <v>168</v>
      </c>
      <c r="F3" s="142" t="s">
        <v>168</v>
      </c>
      <c r="G3" s="143" t="s">
        <v>168</v>
      </c>
      <c r="H3" s="144" t="s">
        <v>168</v>
      </c>
      <c r="I3" s="142" t="s">
        <v>168</v>
      </c>
      <c r="J3" s="145" t="s">
        <v>168</v>
      </c>
      <c r="K3" s="146" t="s">
        <v>168</v>
      </c>
      <c r="L3" s="146" t="s">
        <v>168</v>
      </c>
      <c r="M3" s="147" t="s">
        <v>168</v>
      </c>
      <c r="N3" s="146" t="s">
        <v>168</v>
      </c>
      <c r="O3" s="146" t="s">
        <v>168</v>
      </c>
      <c r="P3" s="146" t="s">
        <v>168</v>
      </c>
      <c r="Q3" s="148" t="s">
        <v>168</v>
      </c>
      <c r="R3" s="149" t="s">
        <v>168</v>
      </c>
      <c r="S3" s="149" t="s">
        <v>168</v>
      </c>
      <c r="T3" s="150" t="s">
        <v>168</v>
      </c>
      <c r="U3" s="151" t="s">
        <v>168</v>
      </c>
      <c r="V3" s="151" t="s">
        <v>168</v>
      </c>
      <c r="W3" s="151" t="s">
        <v>168</v>
      </c>
      <c r="X3" s="148" t="s">
        <v>168</v>
      </c>
      <c r="Y3" s="148" t="s">
        <v>168</v>
      </c>
      <c r="Z3" s="152" t="s">
        <v>168</v>
      </c>
      <c r="AA3" s="153" t="s">
        <v>168</v>
      </c>
      <c r="AB3" s="153" t="s">
        <v>168</v>
      </c>
      <c r="AC3" s="153" t="s">
        <v>168</v>
      </c>
      <c r="AD3" s="153" t="s">
        <v>168</v>
      </c>
      <c r="AE3" s="153" t="s">
        <v>168</v>
      </c>
      <c r="AF3" s="153" t="s">
        <v>168</v>
      </c>
      <c r="AG3" s="153" t="s">
        <v>168</v>
      </c>
      <c r="AH3" s="153" t="s">
        <v>168</v>
      </c>
      <c r="AI3" s="153" t="s">
        <v>168</v>
      </c>
      <c r="AJ3" s="154" t="s">
        <v>168</v>
      </c>
      <c r="AK3" s="154" t="s">
        <v>168</v>
      </c>
      <c r="AL3" s="154" t="s">
        <v>168</v>
      </c>
      <c r="AM3" s="154" t="s">
        <v>168</v>
      </c>
      <c r="AN3" s="154" t="s">
        <v>168</v>
      </c>
      <c r="AO3" s="154" t="s">
        <v>168</v>
      </c>
      <c r="AP3" s="155" t="s">
        <v>168</v>
      </c>
      <c r="AQ3" s="113"/>
      <c r="AR3" s="6"/>
      <c r="AS3" s="6"/>
      <c r="AT3" s="7"/>
      <c r="AU3" s="8"/>
      <c r="AV3" s="7"/>
      <c r="AW3" s="7"/>
      <c r="AX3" s="8"/>
      <c r="AY3" s="20"/>
      <c r="AZ3" s="7"/>
      <c r="BA3" s="23"/>
      <c r="BB3" s="8"/>
      <c r="BC3" s="9"/>
      <c r="BD3" s="9"/>
      <c r="BE3" s="9"/>
      <c r="BF3" s="9"/>
      <c r="BG3" s="22"/>
      <c r="BH3" s="21"/>
    </row>
    <row r="4" spans="1:60" ht="15.75" thickBot="1">
      <c r="A4" s="44" t="s">
        <v>106</v>
      </c>
      <c r="B4" s="56">
        <v>43507</v>
      </c>
      <c r="C4" s="44" t="s">
        <v>77</v>
      </c>
      <c r="D4" s="12"/>
      <c r="E4" s="45">
        <v>0</v>
      </c>
      <c r="F4" s="45">
        <v>0</v>
      </c>
      <c r="G4" s="45">
        <v>0</v>
      </c>
      <c r="H4" s="45">
        <v>43.92</v>
      </c>
      <c r="I4" s="45">
        <v>21.96</v>
      </c>
      <c r="J4" s="45">
        <v>0</v>
      </c>
      <c r="K4" s="45">
        <v>0</v>
      </c>
      <c r="L4" s="45">
        <v>0</v>
      </c>
      <c r="M4" s="45">
        <v>0</v>
      </c>
      <c r="N4" s="45">
        <v>0</v>
      </c>
      <c r="O4" s="45">
        <v>0</v>
      </c>
      <c r="P4" s="45">
        <v>0</v>
      </c>
      <c r="Q4" s="45">
        <v>0</v>
      </c>
      <c r="R4" s="45">
        <v>0</v>
      </c>
      <c r="S4" s="45">
        <v>0</v>
      </c>
      <c r="T4" s="45">
        <v>21.96</v>
      </c>
      <c r="U4" s="45">
        <v>0</v>
      </c>
      <c r="V4" s="45">
        <v>21.96</v>
      </c>
      <c r="W4" s="45">
        <v>0</v>
      </c>
      <c r="X4" s="45">
        <v>0</v>
      </c>
      <c r="Y4" s="45">
        <v>0</v>
      </c>
      <c r="Z4" s="45">
        <v>0</v>
      </c>
      <c r="AA4" s="45">
        <v>0</v>
      </c>
      <c r="AB4" s="45">
        <v>0</v>
      </c>
      <c r="AC4" s="45">
        <v>0</v>
      </c>
      <c r="AD4" s="45">
        <v>0</v>
      </c>
      <c r="AE4" s="45">
        <v>0</v>
      </c>
      <c r="AF4" s="45">
        <v>0</v>
      </c>
      <c r="AG4" s="45">
        <v>0</v>
      </c>
      <c r="AH4" s="45">
        <v>0</v>
      </c>
      <c r="AI4" s="45">
        <v>0</v>
      </c>
      <c r="AJ4" s="45">
        <v>0</v>
      </c>
      <c r="AK4" s="45">
        <v>0</v>
      </c>
      <c r="AL4" s="45">
        <v>0</v>
      </c>
      <c r="AM4" s="45">
        <v>0</v>
      </c>
      <c r="AN4" s="45">
        <v>0</v>
      </c>
      <c r="AO4" s="45">
        <v>0</v>
      </c>
      <c r="AP4" s="33">
        <f>SUM(E4:AO4)-Z4-J4-T4-R4</f>
        <v>87.84</v>
      </c>
      <c r="AQ4" s="113"/>
      <c r="AR4" s="61" t="s">
        <v>107</v>
      </c>
      <c r="AS4" s="61" t="s">
        <v>108</v>
      </c>
      <c r="AT4" s="49" t="s">
        <v>109</v>
      </c>
      <c r="AU4" s="48">
        <v>10</v>
      </c>
      <c r="AV4" s="49" t="s">
        <v>110</v>
      </c>
      <c r="AW4" s="63">
        <v>15.87</v>
      </c>
      <c r="AX4" s="63">
        <v>168.3</v>
      </c>
      <c r="AY4" s="49">
        <v>0.158</v>
      </c>
      <c r="AZ4" s="63">
        <v>0.1</v>
      </c>
      <c r="BA4" s="50">
        <v>18.2</v>
      </c>
      <c r="BB4" s="63">
        <v>764.7</v>
      </c>
      <c r="BC4" s="50">
        <v>8.8000000000000007</v>
      </c>
      <c r="BD4" s="63">
        <v>7</v>
      </c>
      <c r="BE4" s="63" t="s">
        <v>91</v>
      </c>
      <c r="BF4" s="63">
        <v>8</v>
      </c>
      <c r="BG4" s="55">
        <v>0.27</v>
      </c>
      <c r="BH4" s="64"/>
    </row>
    <row r="5" spans="1:60">
      <c r="A5" s="44" t="s">
        <v>106</v>
      </c>
      <c r="B5" s="56">
        <v>43565</v>
      </c>
      <c r="C5" s="44" t="s">
        <v>134</v>
      </c>
      <c r="D5" s="12"/>
      <c r="E5" s="45">
        <v>0</v>
      </c>
      <c r="F5" s="45">
        <v>0</v>
      </c>
      <c r="G5" s="45">
        <v>0</v>
      </c>
      <c r="H5" s="45">
        <v>164.70000000000002</v>
      </c>
      <c r="I5" s="45">
        <v>0</v>
      </c>
      <c r="J5" s="45">
        <v>10.98</v>
      </c>
      <c r="K5" s="45">
        <v>0</v>
      </c>
      <c r="L5" s="45">
        <v>10.98</v>
      </c>
      <c r="M5" s="45">
        <v>0</v>
      </c>
      <c r="N5" s="45">
        <v>0</v>
      </c>
      <c r="O5" s="45">
        <v>0</v>
      </c>
      <c r="P5" s="45">
        <v>0</v>
      </c>
      <c r="Q5" s="45">
        <v>0</v>
      </c>
      <c r="R5" s="45">
        <v>0</v>
      </c>
      <c r="S5" s="45">
        <v>0</v>
      </c>
      <c r="T5" s="45">
        <v>0</v>
      </c>
      <c r="U5" s="45">
        <v>0</v>
      </c>
      <c r="V5" s="45">
        <v>0</v>
      </c>
      <c r="W5" s="45">
        <v>0</v>
      </c>
      <c r="X5" s="45">
        <v>0</v>
      </c>
      <c r="Y5" s="45">
        <v>0</v>
      </c>
      <c r="Z5" s="45">
        <v>0</v>
      </c>
      <c r="AA5" s="45">
        <v>0</v>
      </c>
      <c r="AB5" s="45">
        <v>0</v>
      </c>
      <c r="AC5" s="45">
        <v>0</v>
      </c>
      <c r="AD5" s="45">
        <v>0</v>
      </c>
      <c r="AE5" s="45">
        <v>0</v>
      </c>
      <c r="AF5" s="45">
        <v>0</v>
      </c>
      <c r="AG5" s="45">
        <v>0</v>
      </c>
      <c r="AH5" s="45">
        <v>0</v>
      </c>
      <c r="AI5" s="45">
        <v>0</v>
      </c>
      <c r="AJ5" s="45">
        <v>0</v>
      </c>
      <c r="AK5" s="45">
        <v>0</v>
      </c>
      <c r="AL5" s="45">
        <v>0</v>
      </c>
      <c r="AM5" s="45">
        <v>0</v>
      </c>
      <c r="AN5" s="45">
        <v>0</v>
      </c>
      <c r="AO5" s="45">
        <v>0</v>
      </c>
      <c r="AP5" s="33">
        <f>SUM(E5:AO5)-Z5-J5-T5-R5</f>
        <v>175.68</v>
      </c>
      <c r="AQ5" s="113"/>
      <c r="AR5" s="65">
        <v>43565</v>
      </c>
      <c r="AS5" s="67">
        <v>0.45833333333333331</v>
      </c>
      <c r="AT5" s="44" t="s">
        <v>106</v>
      </c>
      <c r="AU5" s="44">
        <v>5</v>
      </c>
      <c r="AV5" s="44" t="s">
        <v>75</v>
      </c>
      <c r="AW5" s="44">
        <v>8.4</v>
      </c>
      <c r="AX5" s="44">
        <v>113</v>
      </c>
      <c r="AY5" s="49">
        <v>2.9999999999999997E-4</v>
      </c>
      <c r="AZ5" s="44">
        <v>0</v>
      </c>
      <c r="BA5" s="50">
        <v>32.799999999999997</v>
      </c>
      <c r="BB5" s="44">
        <v>761.6</v>
      </c>
      <c r="BC5" s="50">
        <v>6.8</v>
      </c>
      <c r="BD5" s="44">
        <v>0</v>
      </c>
      <c r="BE5" s="44">
        <v>0</v>
      </c>
      <c r="BF5" s="44">
        <v>0.05</v>
      </c>
      <c r="BG5" s="55">
        <v>0.05</v>
      </c>
      <c r="BH5" s="52"/>
    </row>
    <row r="6" spans="1:60" s="13" customFormat="1" ht="18.75" thickBot="1">
      <c r="A6" s="160"/>
      <c r="B6" s="214" t="s">
        <v>219</v>
      </c>
      <c r="C6" s="1530"/>
      <c r="D6" s="1531">
        <v>0</v>
      </c>
      <c r="E6" s="215">
        <f t="shared" ref="E6:AO6" si="0">AVERAGE(E4:E5)</f>
        <v>0</v>
      </c>
      <c r="F6" s="215">
        <f t="shared" si="0"/>
        <v>0</v>
      </c>
      <c r="G6" s="215">
        <f t="shared" si="0"/>
        <v>0</v>
      </c>
      <c r="H6" s="272">
        <f t="shared" si="0"/>
        <v>104.31</v>
      </c>
      <c r="I6" s="272">
        <f t="shared" si="0"/>
        <v>10.98</v>
      </c>
      <c r="J6" s="215">
        <f t="shared" si="0"/>
        <v>5.49</v>
      </c>
      <c r="K6" s="215">
        <f t="shared" si="0"/>
        <v>0</v>
      </c>
      <c r="L6" s="215">
        <f t="shared" si="0"/>
        <v>5.49</v>
      </c>
      <c r="M6" s="215">
        <f t="shared" si="0"/>
        <v>0</v>
      </c>
      <c r="N6" s="215">
        <f t="shared" si="0"/>
        <v>0</v>
      </c>
      <c r="O6" s="215">
        <f t="shared" si="0"/>
        <v>0</v>
      </c>
      <c r="P6" s="215">
        <f t="shared" si="0"/>
        <v>0</v>
      </c>
      <c r="Q6" s="215">
        <f t="shared" si="0"/>
        <v>0</v>
      </c>
      <c r="R6" s="215">
        <f t="shared" si="0"/>
        <v>0</v>
      </c>
      <c r="S6" s="215">
        <f t="shared" si="0"/>
        <v>0</v>
      </c>
      <c r="T6" s="215">
        <f t="shared" si="0"/>
        <v>10.98</v>
      </c>
      <c r="U6" s="215">
        <f t="shared" si="0"/>
        <v>0</v>
      </c>
      <c r="V6" s="215">
        <f t="shared" si="0"/>
        <v>10.98</v>
      </c>
      <c r="W6" s="215">
        <f t="shared" si="0"/>
        <v>0</v>
      </c>
      <c r="X6" s="215">
        <f t="shared" si="0"/>
        <v>0</v>
      </c>
      <c r="Y6" s="215">
        <f t="shared" si="0"/>
        <v>0</v>
      </c>
      <c r="Z6" s="215">
        <f t="shared" si="0"/>
        <v>0</v>
      </c>
      <c r="AA6" s="215">
        <f t="shared" si="0"/>
        <v>0</v>
      </c>
      <c r="AB6" s="215">
        <f t="shared" si="0"/>
        <v>0</v>
      </c>
      <c r="AC6" s="215">
        <f t="shared" si="0"/>
        <v>0</v>
      </c>
      <c r="AD6" s="215">
        <f t="shared" si="0"/>
        <v>0</v>
      </c>
      <c r="AE6" s="215">
        <f t="shared" si="0"/>
        <v>0</v>
      </c>
      <c r="AF6" s="215">
        <f t="shared" si="0"/>
        <v>0</v>
      </c>
      <c r="AG6" s="215">
        <f t="shared" si="0"/>
        <v>0</v>
      </c>
      <c r="AH6" s="215">
        <f t="shared" si="0"/>
        <v>0</v>
      </c>
      <c r="AI6" s="215">
        <f t="shared" si="0"/>
        <v>0</v>
      </c>
      <c r="AJ6" s="215">
        <f t="shared" si="0"/>
        <v>0</v>
      </c>
      <c r="AK6" s="215">
        <f t="shared" si="0"/>
        <v>0</v>
      </c>
      <c r="AL6" s="215">
        <f t="shared" si="0"/>
        <v>0</v>
      </c>
      <c r="AM6" s="215">
        <f t="shared" si="0"/>
        <v>0</v>
      </c>
      <c r="AN6" s="215">
        <f t="shared" si="0"/>
        <v>0</v>
      </c>
      <c r="AO6" s="215">
        <f t="shared" si="0"/>
        <v>0</v>
      </c>
      <c r="AP6" s="216">
        <f>SUM(E6:AO6)-Z6-J6-T6-R6</f>
        <v>131.76</v>
      </c>
      <c r="AQ6" s="163"/>
      <c r="AR6" s="172"/>
      <c r="AS6" s="173"/>
      <c r="AT6" s="160"/>
      <c r="AU6" s="174"/>
      <c r="AV6" s="166"/>
      <c r="AW6" s="160"/>
      <c r="AX6" s="160"/>
      <c r="AY6" s="166"/>
      <c r="AZ6" s="160"/>
      <c r="BA6" s="167"/>
      <c r="BB6" s="160"/>
      <c r="BC6" s="167"/>
      <c r="BD6" s="160"/>
      <c r="BE6" s="160"/>
      <c r="BF6" s="160"/>
      <c r="BG6" s="168"/>
      <c r="BH6" s="169"/>
    </row>
    <row r="7" spans="1:60" s="13" customFormat="1" ht="15.75" thickBot="1">
      <c r="A7" s="160"/>
      <c r="B7" s="170"/>
      <c r="C7" s="160"/>
      <c r="D7" s="161"/>
      <c r="E7" s="162"/>
      <c r="F7" s="162"/>
      <c r="G7" s="162"/>
      <c r="H7" s="162"/>
      <c r="I7" s="162"/>
      <c r="J7" s="162"/>
      <c r="K7" s="162"/>
      <c r="L7" s="162"/>
      <c r="M7" s="162"/>
      <c r="N7" s="162"/>
      <c r="O7" s="162"/>
      <c r="P7" s="162"/>
      <c r="Q7" s="162"/>
      <c r="R7" s="162"/>
      <c r="S7" s="162"/>
      <c r="T7" s="162"/>
      <c r="U7" s="162"/>
      <c r="V7" s="162"/>
      <c r="W7" s="162"/>
      <c r="X7" s="162"/>
      <c r="Y7" s="162"/>
      <c r="Z7" s="162"/>
      <c r="AA7" s="162"/>
      <c r="AB7" s="162"/>
      <c r="AC7" s="162"/>
      <c r="AD7" s="162"/>
      <c r="AE7" s="162"/>
      <c r="AF7" s="162"/>
      <c r="AG7" s="162"/>
      <c r="AH7" s="162"/>
      <c r="AI7" s="162"/>
      <c r="AJ7" s="162"/>
      <c r="AK7" s="162"/>
      <c r="AL7" s="162"/>
      <c r="AM7" s="162"/>
      <c r="AN7" s="162"/>
      <c r="AO7" s="162"/>
      <c r="AP7" s="162"/>
      <c r="AQ7" s="163"/>
      <c r="AR7" s="172"/>
      <c r="AS7" s="173"/>
      <c r="AT7" s="160"/>
      <c r="AU7" s="174"/>
      <c r="AV7" s="166"/>
      <c r="AW7" s="160"/>
      <c r="AX7" s="160"/>
      <c r="AY7" s="166"/>
      <c r="AZ7" s="160"/>
      <c r="BA7" s="167"/>
      <c r="BB7" s="160"/>
      <c r="BC7" s="167"/>
      <c r="BD7" s="160"/>
      <c r="BE7" s="160"/>
      <c r="BF7" s="160"/>
      <c r="BG7" s="168"/>
      <c r="BH7" s="169"/>
    </row>
    <row r="8" spans="1:60" ht="15.75" thickBot="1">
      <c r="A8" s="44" t="s">
        <v>79</v>
      </c>
      <c r="B8" s="56">
        <v>43492</v>
      </c>
      <c r="C8" s="44" t="s">
        <v>77</v>
      </c>
      <c r="D8" s="12"/>
      <c r="E8" s="45">
        <v>0</v>
      </c>
      <c r="F8" s="45">
        <v>0</v>
      </c>
      <c r="G8" s="45">
        <v>0</v>
      </c>
      <c r="H8" s="45">
        <v>10.98</v>
      </c>
      <c r="I8" s="45">
        <v>0</v>
      </c>
      <c r="J8" s="45">
        <v>0</v>
      </c>
      <c r="K8" s="45">
        <v>0</v>
      </c>
      <c r="L8" s="45">
        <v>0</v>
      </c>
      <c r="M8" s="45">
        <v>0</v>
      </c>
      <c r="N8" s="45">
        <v>0</v>
      </c>
      <c r="O8" s="45">
        <v>0</v>
      </c>
      <c r="P8" s="45">
        <v>0</v>
      </c>
      <c r="Q8" s="45">
        <v>0</v>
      </c>
      <c r="R8" s="45">
        <v>0</v>
      </c>
      <c r="S8" s="45">
        <v>0</v>
      </c>
      <c r="T8" s="45">
        <v>0</v>
      </c>
      <c r="U8" s="45">
        <v>0</v>
      </c>
      <c r="V8" s="45">
        <v>0</v>
      </c>
      <c r="W8" s="45">
        <v>0</v>
      </c>
      <c r="X8" s="45">
        <v>0</v>
      </c>
      <c r="Y8" s="45">
        <v>0</v>
      </c>
      <c r="Z8" s="45">
        <v>0</v>
      </c>
      <c r="AA8" s="45">
        <v>0</v>
      </c>
      <c r="AB8" s="45">
        <v>0</v>
      </c>
      <c r="AC8" s="45">
        <v>0</v>
      </c>
      <c r="AD8" s="45">
        <v>0</v>
      </c>
      <c r="AE8" s="45">
        <v>0</v>
      </c>
      <c r="AF8" s="45">
        <v>0</v>
      </c>
      <c r="AG8" s="45">
        <v>0</v>
      </c>
      <c r="AH8" s="45">
        <v>0</v>
      </c>
      <c r="AI8" s="45">
        <v>0</v>
      </c>
      <c r="AJ8" s="45">
        <v>0</v>
      </c>
      <c r="AK8" s="45">
        <v>0</v>
      </c>
      <c r="AL8" s="45">
        <v>0</v>
      </c>
      <c r="AM8" s="45">
        <v>0</v>
      </c>
      <c r="AN8" s="45">
        <v>0</v>
      </c>
      <c r="AO8" s="45">
        <v>0</v>
      </c>
      <c r="AP8" s="33">
        <f>SUM(E8:AO8)-Z8-J8-T8-R8</f>
        <v>10.98</v>
      </c>
      <c r="AQ8" s="113"/>
      <c r="AR8" s="65">
        <v>43492</v>
      </c>
      <c r="AS8" s="53">
        <v>0.65972222222222221</v>
      </c>
      <c r="AT8" s="44" t="s">
        <v>79</v>
      </c>
      <c r="AU8" s="48">
        <v>10</v>
      </c>
      <c r="AV8" s="66" t="s">
        <v>75</v>
      </c>
      <c r="AW8" s="63">
        <v>15.76</v>
      </c>
      <c r="AX8" s="63">
        <v>182.8</v>
      </c>
      <c r="AY8" s="49">
        <v>0.20430000000000001</v>
      </c>
      <c r="AZ8" s="63">
        <v>0.1</v>
      </c>
      <c r="BA8" s="50">
        <v>22.7</v>
      </c>
      <c r="BB8" s="63">
        <v>762.8</v>
      </c>
      <c r="BC8" s="50">
        <v>7.91</v>
      </c>
      <c r="BD8" s="63">
        <v>20</v>
      </c>
      <c r="BE8" s="63">
        <v>0</v>
      </c>
      <c r="BF8" s="63">
        <v>12.1</v>
      </c>
      <c r="BG8" s="55">
        <v>0.15</v>
      </c>
      <c r="BH8" s="64"/>
    </row>
    <row r="9" spans="1:60">
      <c r="A9" s="44" t="s">
        <v>79</v>
      </c>
      <c r="B9" s="56">
        <v>43565</v>
      </c>
      <c r="C9" s="44" t="s">
        <v>134</v>
      </c>
      <c r="D9" s="12"/>
      <c r="E9" s="45">
        <v>1679.94</v>
      </c>
      <c r="F9" s="45">
        <v>98.820000000000007</v>
      </c>
      <c r="G9" s="45">
        <v>0</v>
      </c>
      <c r="H9" s="45">
        <v>2152.08</v>
      </c>
      <c r="I9" s="45">
        <v>362.34000000000003</v>
      </c>
      <c r="J9" s="45">
        <v>285.48</v>
      </c>
      <c r="K9" s="45">
        <v>10.98</v>
      </c>
      <c r="L9" s="45">
        <v>274.5</v>
      </c>
      <c r="M9" s="45">
        <v>0</v>
      </c>
      <c r="N9" s="45">
        <v>0</v>
      </c>
      <c r="O9" s="45">
        <v>0</v>
      </c>
      <c r="P9" s="45">
        <v>0</v>
      </c>
      <c r="Q9" s="45">
        <v>0</v>
      </c>
      <c r="R9" s="45">
        <v>0</v>
      </c>
      <c r="S9" s="45">
        <v>0</v>
      </c>
      <c r="T9" s="45">
        <v>0</v>
      </c>
      <c r="U9" s="45">
        <v>0</v>
      </c>
      <c r="V9" s="45">
        <v>0</v>
      </c>
      <c r="W9" s="45">
        <v>0</v>
      </c>
      <c r="X9" s="45">
        <v>0</v>
      </c>
      <c r="Y9" s="45">
        <v>0</v>
      </c>
      <c r="Z9" s="45">
        <v>0</v>
      </c>
      <c r="AA9" s="45">
        <v>0</v>
      </c>
      <c r="AB9" s="45">
        <v>0</v>
      </c>
      <c r="AC9" s="45">
        <v>0</v>
      </c>
      <c r="AD9" s="45">
        <v>0</v>
      </c>
      <c r="AE9" s="45">
        <v>0</v>
      </c>
      <c r="AF9" s="45">
        <v>0</v>
      </c>
      <c r="AG9" s="45">
        <v>0</v>
      </c>
      <c r="AH9" s="45">
        <v>0</v>
      </c>
      <c r="AI9" s="45">
        <v>0</v>
      </c>
      <c r="AJ9" s="45">
        <v>0</v>
      </c>
      <c r="AK9" s="45">
        <v>0</v>
      </c>
      <c r="AL9" s="45">
        <v>0</v>
      </c>
      <c r="AM9" s="45">
        <v>0</v>
      </c>
      <c r="AN9" s="45">
        <v>0</v>
      </c>
      <c r="AO9" s="45">
        <v>0</v>
      </c>
      <c r="AP9" s="33">
        <f>SUM(E9:AO9)-Z9-J9-T9-R9</f>
        <v>4578.66</v>
      </c>
      <c r="AQ9" s="113"/>
      <c r="AR9" s="65">
        <v>43565</v>
      </c>
      <c r="AS9" s="67">
        <v>0.55902777777777779</v>
      </c>
      <c r="AT9" s="44" t="s">
        <v>79</v>
      </c>
      <c r="AU9" s="44">
        <v>10</v>
      </c>
      <c r="AV9" s="49" t="s">
        <v>110</v>
      </c>
      <c r="AW9" s="44">
        <v>3.9</v>
      </c>
      <c r="AX9" s="44">
        <v>45</v>
      </c>
      <c r="AY9" s="49">
        <v>7.5999999999999998E-2</v>
      </c>
      <c r="AZ9" s="44">
        <v>0</v>
      </c>
      <c r="BA9" s="50">
        <v>23.5</v>
      </c>
      <c r="BB9" s="44">
        <v>761.5</v>
      </c>
      <c r="BC9" s="50">
        <v>6.1</v>
      </c>
      <c r="BD9" s="44">
        <v>0</v>
      </c>
      <c r="BE9" s="44">
        <v>0</v>
      </c>
      <c r="BF9" s="44">
        <v>2</v>
      </c>
      <c r="BG9" s="55">
        <v>0.19</v>
      </c>
      <c r="BH9" s="52"/>
    </row>
    <row r="10" spans="1:60" s="13" customFormat="1" ht="18.75" thickBot="1">
      <c r="A10" s="160"/>
      <c r="B10" s="214" t="s">
        <v>219</v>
      </c>
      <c r="C10" s="1530"/>
      <c r="D10" s="1531">
        <v>0</v>
      </c>
      <c r="E10" s="272">
        <f t="shared" ref="E10:AO10" si="1">AVERAGE(E8:E9)</f>
        <v>839.97</v>
      </c>
      <c r="F10" s="272">
        <f t="shared" si="1"/>
        <v>49.410000000000004</v>
      </c>
      <c r="G10" s="215">
        <f t="shared" si="1"/>
        <v>0</v>
      </c>
      <c r="H10" s="272">
        <f t="shared" si="1"/>
        <v>1081.53</v>
      </c>
      <c r="I10" s="272">
        <f t="shared" si="1"/>
        <v>181.17000000000002</v>
      </c>
      <c r="J10" s="272">
        <f t="shared" si="1"/>
        <v>142.74</v>
      </c>
      <c r="K10" s="215">
        <f t="shared" si="1"/>
        <v>5.49</v>
      </c>
      <c r="L10" s="272">
        <f t="shared" si="1"/>
        <v>137.25</v>
      </c>
      <c r="M10" s="215">
        <f t="shared" si="1"/>
        <v>0</v>
      </c>
      <c r="N10" s="215">
        <f t="shared" si="1"/>
        <v>0</v>
      </c>
      <c r="O10" s="215">
        <f t="shared" si="1"/>
        <v>0</v>
      </c>
      <c r="P10" s="215">
        <f t="shared" si="1"/>
        <v>0</v>
      </c>
      <c r="Q10" s="215">
        <f t="shared" si="1"/>
        <v>0</v>
      </c>
      <c r="R10" s="215">
        <f t="shared" si="1"/>
        <v>0</v>
      </c>
      <c r="S10" s="215">
        <f t="shared" si="1"/>
        <v>0</v>
      </c>
      <c r="T10" s="215">
        <f t="shared" si="1"/>
        <v>0</v>
      </c>
      <c r="U10" s="215">
        <f t="shared" si="1"/>
        <v>0</v>
      </c>
      <c r="V10" s="215">
        <f t="shared" si="1"/>
        <v>0</v>
      </c>
      <c r="W10" s="215">
        <f t="shared" si="1"/>
        <v>0</v>
      </c>
      <c r="X10" s="215">
        <f t="shared" si="1"/>
        <v>0</v>
      </c>
      <c r="Y10" s="215">
        <f t="shared" si="1"/>
        <v>0</v>
      </c>
      <c r="Z10" s="215">
        <f t="shared" si="1"/>
        <v>0</v>
      </c>
      <c r="AA10" s="215">
        <f t="shared" si="1"/>
        <v>0</v>
      </c>
      <c r="AB10" s="215">
        <f t="shared" si="1"/>
        <v>0</v>
      </c>
      <c r="AC10" s="215">
        <f t="shared" si="1"/>
        <v>0</v>
      </c>
      <c r="AD10" s="215">
        <f t="shared" si="1"/>
        <v>0</v>
      </c>
      <c r="AE10" s="215">
        <f t="shared" si="1"/>
        <v>0</v>
      </c>
      <c r="AF10" s="215">
        <f t="shared" si="1"/>
        <v>0</v>
      </c>
      <c r="AG10" s="215">
        <f t="shared" si="1"/>
        <v>0</v>
      </c>
      <c r="AH10" s="215">
        <f t="shared" si="1"/>
        <v>0</v>
      </c>
      <c r="AI10" s="215">
        <f t="shared" si="1"/>
        <v>0</v>
      </c>
      <c r="AJ10" s="215">
        <f t="shared" si="1"/>
        <v>0</v>
      </c>
      <c r="AK10" s="215">
        <f t="shared" si="1"/>
        <v>0</v>
      </c>
      <c r="AL10" s="215">
        <f t="shared" si="1"/>
        <v>0</v>
      </c>
      <c r="AM10" s="215">
        <f t="shared" si="1"/>
        <v>0</v>
      </c>
      <c r="AN10" s="215">
        <f t="shared" si="1"/>
        <v>0</v>
      </c>
      <c r="AO10" s="215">
        <f t="shared" si="1"/>
        <v>0</v>
      </c>
      <c r="AP10" s="216">
        <f>SUM(E10:AO10)-Z10-J10-T10-R10</f>
        <v>2294.8199999999997</v>
      </c>
      <c r="AQ10" s="163"/>
      <c r="AR10" s="172"/>
      <c r="AS10" s="173"/>
      <c r="AT10" s="160"/>
      <c r="AU10" s="174"/>
      <c r="AV10" s="166"/>
      <c r="AW10" s="160"/>
      <c r="AX10" s="160"/>
      <c r="AY10" s="166"/>
      <c r="AZ10" s="160"/>
      <c r="BA10" s="167"/>
      <c r="BB10" s="160"/>
      <c r="BC10" s="167"/>
      <c r="BD10" s="160"/>
      <c r="BE10" s="160"/>
      <c r="BF10" s="160"/>
      <c r="BG10" s="168"/>
      <c r="BH10" s="169"/>
    </row>
    <row r="11" spans="1:60" s="13" customFormat="1" ht="15.75" thickBot="1">
      <c r="A11" s="160"/>
      <c r="B11" s="170"/>
      <c r="C11" s="160"/>
      <c r="D11" s="161"/>
      <c r="E11" s="162"/>
      <c r="F11" s="162"/>
      <c r="G11" s="162"/>
      <c r="H11" s="162"/>
      <c r="I11" s="162"/>
      <c r="J11" s="162"/>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162"/>
      <c r="AK11" s="162"/>
      <c r="AL11" s="162"/>
      <c r="AM11" s="162"/>
      <c r="AN11" s="162"/>
      <c r="AO11" s="162"/>
      <c r="AP11" s="162"/>
      <c r="AQ11" s="163"/>
      <c r="AR11" s="172"/>
      <c r="AS11" s="173"/>
      <c r="AT11" s="160"/>
      <c r="AU11" s="174"/>
      <c r="AV11" s="166"/>
      <c r="AW11" s="160"/>
      <c r="AX11" s="160"/>
      <c r="AY11" s="166"/>
      <c r="AZ11" s="160"/>
      <c r="BA11" s="167"/>
      <c r="BB11" s="160"/>
      <c r="BC11" s="167"/>
      <c r="BD11" s="160"/>
      <c r="BE11" s="160"/>
      <c r="BF11" s="160"/>
      <c r="BG11" s="168"/>
      <c r="BH11" s="169"/>
    </row>
    <row r="12" spans="1:60">
      <c r="A12" s="44" t="s">
        <v>115</v>
      </c>
      <c r="B12" s="43">
        <v>43587</v>
      </c>
      <c r="C12" s="44" t="s">
        <v>77</v>
      </c>
      <c r="D12" s="12"/>
      <c r="E12" s="45">
        <v>2854.8</v>
      </c>
      <c r="F12" s="45">
        <v>21.96</v>
      </c>
      <c r="G12" s="45">
        <v>0</v>
      </c>
      <c r="H12" s="45">
        <v>10.98</v>
      </c>
      <c r="I12" s="45">
        <v>0</v>
      </c>
      <c r="J12" s="45">
        <v>0</v>
      </c>
      <c r="K12" s="45">
        <v>0</v>
      </c>
      <c r="L12" s="45">
        <v>0</v>
      </c>
      <c r="M12" s="45">
        <v>0</v>
      </c>
      <c r="N12" s="45">
        <v>0</v>
      </c>
      <c r="O12" s="45">
        <v>0</v>
      </c>
      <c r="P12" s="45">
        <v>0</v>
      </c>
      <c r="Q12" s="45">
        <v>0</v>
      </c>
      <c r="R12" s="45">
        <v>0</v>
      </c>
      <c r="S12" s="45">
        <v>0</v>
      </c>
      <c r="T12" s="45">
        <v>0</v>
      </c>
      <c r="U12" s="45">
        <v>0</v>
      </c>
      <c r="V12" s="45">
        <v>0</v>
      </c>
      <c r="W12" s="45">
        <v>0</v>
      </c>
      <c r="X12" s="45">
        <v>0</v>
      </c>
      <c r="Y12" s="45">
        <v>0</v>
      </c>
      <c r="Z12" s="45">
        <v>0</v>
      </c>
      <c r="AA12" s="45">
        <v>0</v>
      </c>
      <c r="AB12" s="45">
        <v>0</v>
      </c>
      <c r="AC12" s="45">
        <v>0</v>
      </c>
      <c r="AD12" s="45">
        <v>0</v>
      </c>
      <c r="AE12" s="45">
        <v>0</v>
      </c>
      <c r="AF12" s="45">
        <v>0</v>
      </c>
      <c r="AG12" s="45">
        <v>0</v>
      </c>
      <c r="AH12" s="45">
        <v>0</v>
      </c>
      <c r="AI12" s="45">
        <v>0</v>
      </c>
      <c r="AJ12" s="45">
        <v>0</v>
      </c>
      <c r="AK12" s="45">
        <v>0</v>
      </c>
      <c r="AL12" s="45">
        <v>0</v>
      </c>
      <c r="AM12" s="45">
        <v>0</v>
      </c>
      <c r="AN12" s="45">
        <v>0</v>
      </c>
      <c r="AO12" s="45">
        <v>0</v>
      </c>
      <c r="AP12" s="33">
        <f>SUM(E12:AO12)-Z12-J12-T12-R12</f>
        <v>2887.7400000000002</v>
      </c>
      <c r="AQ12" s="113"/>
      <c r="AR12" s="46">
        <v>43587</v>
      </c>
      <c r="AS12" s="53">
        <v>0.625</v>
      </c>
      <c r="AT12" s="44" t="s">
        <v>115</v>
      </c>
      <c r="AU12" s="44">
        <v>10</v>
      </c>
      <c r="AV12" s="44" t="s">
        <v>75</v>
      </c>
      <c r="AW12" s="44">
        <v>8.5</v>
      </c>
      <c r="AX12" s="48">
        <v>109</v>
      </c>
      <c r="AY12" s="49">
        <v>0.32900000000000001</v>
      </c>
      <c r="AZ12" s="44">
        <v>0.2</v>
      </c>
      <c r="BA12" s="50">
        <v>28.1</v>
      </c>
      <c r="BB12" s="44">
        <v>759.9</v>
      </c>
      <c r="BC12" s="50">
        <v>7.5</v>
      </c>
      <c r="BD12" s="44">
        <v>1</v>
      </c>
      <c r="BE12" s="44">
        <v>0</v>
      </c>
      <c r="BF12" s="48">
        <v>8</v>
      </c>
      <c r="BG12" s="55">
        <v>0.1</v>
      </c>
      <c r="BH12" s="52"/>
    </row>
    <row r="13" spans="1:60" s="13" customFormat="1" ht="18.75" thickBot="1">
      <c r="A13" s="160"/>
      <c r="B13" s="214" t="s">
        <v>219</v>
      </c>
      <c r="C13" s="1530"/>
      <c r="D13" s="1531">
        <v>0</v>
      </c>
      <c r="E13" s="272">
        <f t="shared" ref="E13:AO13" si="2">AVERAGE(E12:E12)</f>
        <v>2854.8</v>
      </c>
      <c r="F13" s="272">
        <f t="shared" si="2"/>
        <v>21.96</v>
      </c>
      <c r="G13" s="215">
        <f t="shared" si="2"/>
        <v>0</v>
      </c>
      <c r="H13" s="272">
        <f t="shared" si="2"/>
        <v>10.98</v>
      </c>
      <c r="I13" s="215">
        <f t="shared" si="2"/>
        <v>0</v>
      </c>
      <c r="J13" s="215">
        <f t="shared" si="2"/>
        <v>0</v>
      </c>
      <c r="K13" s="215">
        <f t="shared" si="2"/>
        <v>0</v>
      </c>
      <c r="L13" s="215">
        <f t="shared" si="2"/>
        <v>0</v>
      </c>
      <c r="M13" s="215">
        <f t="shared" si="2"/>
        <v>0</v>
      </c>
      <c r="N13" s="215">
        <f t="shared" si="2"/>
        <v>0</v>
      </c>
      <c r="O13" s="215">
        <f t="shared" si="2"/>
        <v>0</v>
      </c>
      <c r="P13" s="215">
        <f t="shared" si="2"/>
        <v>0</v>
      </c>
      <c r="Q13" s="215">
        <f t="shared" si="2"/>
        <v>0</v>
      </c>
      <c r="R13" s="215">
        <f t="shared" si="2"/>
        <v>0</v>
      </c>
      <c r="S13" s="215">
        <f t="shared" si="2"/>
        <v>0</v>
      </c>
      <c r="T13" s="215">
        <f t="shared" si="2"/>
        <v>0</v>
      </c>
      <c r="U13" s="215">
        <f t="shared" si="2"/>
        <v>0</v>
      </c>
      <c r="V13" s="215">
        <f t="shared" si="2"/>
        <v>0</v>
      </c>
      <c r="W13" s="215">
        <f t="shared" si="2"/>
        <v>0</v>
      </c>
      <c r="X13" s="215">
        <f t="shared" si="2"/>
        <v>0</v>
      </c>
      <c r="Y13" s="215">
        <f t="shared" si="2"/>
        <v>0</v>
      </c>
      <c r="Z13" s="215">
        <f t="shared" si="2"/>
        <v>0</v>
      </c>
      <c r="AA13" s="215">
        <f t="shared" si="2"/>
        <v>0</v>
      </c>
      <c r="AB13" s="215">
        <f t="shared" si="2"/>
        <v>0</v>
      </c>
      <c r="AC13" s="215">
        <f t="shared" si="2"/>
        <v>0</v>
      </c>
      <c r="AD13" s="215">
        <f t="shared" si="2"/>
        <v>0</v>
      </c>
      <c r="AE13" s="215">
        <f t="shared" si="2"/>
        <v>0</v>
      </c>
      <c r="AF13" s="215">
        <f t="shared" si="2"/>
        <v>0</v>
      </c>
      <c r="AG13" s="215">
        <f t="shared" si="2"/>
        <v>0</v>
      </c>
      <c r="AH13" s="215">
        <f t="shared" si="2"/>
        <v>0</v>
      </c>
      <c r="AI13" s="215">
        <f t="shared" si="2"/>
        <v>0</v>
      </c>
      <c r="AJ13" s="215">
        <f t="shared" si="2"/>
        <v>0</v>
      </c>
      <c r="AK13" s="215">
        <f t="shared" si="2"/>
        <v>0</v>
      </c>
      <c r="AL13" s="215">
        <f t="shared" si="2"/>
        <v>0</v>
      </c>
      <c r="AM13" s="215">
        <f t="shared" si="2"/>
        <v>0</v>
      </c>
      <c r="AN13" s="215">
        <f t="shared" si="2"/>
        <v>0</v>
      </c>
      <c r="AO13" s="215">
        <f t="shared" si="2"/>
        <v>0</v>
      </c>
      <c r="AP13" s="216">
        <f>SUM(E13:AO13)-Z13-J13-T13-R13</f>
        <v>2887.7400000000002</v>
      </c>
      <c r="AQ13" s="163"/>
      <c r="AR13" s="172"/>
      <c r="AS13" s="173"/>
      <c r="AT13" s="160"/>
      <c r="AU13" s="174"/>
      <c r="AV13" s="166"/>
      <c r="AW13" s="160"/>
      <c r="AX13" s="160"/>
      <c r="AY13" s="166"/>
      <c r="AZ13" s="160"/>
      <c r="BA13" s="167"/>
      <c r="BB13" s="160"/>
      <c r="BC13" s="167"/>
      <c r="BD13" s="160"/>
      <c r="BE13" s="160"/>
      <c r="BF13" s="160"/>
      <c r="BG13" s="168"/>
      <c r="BH13" s="169"/>
    </row>
    <row r="14" spans="1:60" s="13" customFormat="1" ht="15.75" thickBot="1">
      <c r="A14" s="160"/>
      <c r="B14" s="170"/>
      <c r="C14" s="160"/>
      <c r="D14" s="161"/>
      <c r="E14" s="162"/>
      <c r="F14" s="162"/>
      <c r="G14" s="162"/>
      <c r="H14" s="162"/>
      <c r="I14" s="162"/>
      <c r="J14" s="162"/>
      <c r="K14" s="162"/>
      <c r="L14" s="162"/>
      <c r="M14" s="162"/>
      <c r="N14" s="162"/>
      <c r="O14" s="162"/>
      <c r="P14" s="162"/>
      <c r="Q14" s="162"/>
      <c r="R14" s="162"/>
      <c r="S14" s="162"/>
      <c r="T14" s="162"/>
      <c r="U14" s="162"/>
      <c r="V14" s="162"/>
      <c r="W14" s="162"/>
      <c r="X14" s="162"/>
      <c r="Y14" s="162"/>
      <c r="Z14" s="162"/>
      <c r="AA14" s="162"/>
      <c r="AB14" s="162"/>
      <c r="AC14" s="162"/>
      <c r="AD14" s="162"/>
      <c r="AE14" s="162"/>
      <c r="AF14" s="162"/>
      <c r="AG14" s="162"/>
      <c r="AH14" s="162"/>
      <c r="AI14" s="162"/>
      <c r="AJ14" s="162"/>
      <c r="AK14" s="162"/>
      <c r="AL14" s="162"/>
      <c r="AM14" s="162"/>
      <c r="AN14" s="162"/>
      <c r="AO14" s="162"/>
      <c r="AP14" s="162"/>
      <c r="AQ14" s="163"/>
      <c r="AR14" s="172"/>
      <c r="AS14" s="173"/>
      <c r="AT14" s="160"/>
      <c r="AU14" s="174"/>
      <c r="AV14" s="166"/>
      <c r="AW14" s="160"/>
      <c r="AX14" s="160"/>
      <c r="AY14" s="166"/>
      <c r="AZ14" s="160"/>
      <c r="BA14" s="167"/>
      <c r="BB14" s="160"/>
      <c r="BC14" s="167"/>
      <c r="BD14" s="160"/>
      <c r="BE14" s="160"/>
      <c r="BF14" s="160"/>
      <c r="BG14" s="168"/>
      <c r="BH14" s="169"/>
    </row>
    <row r="15" spans="1:60">
      <c r="A15" s="44" t="s">
        <v>111</v>
      </c>
      <c r="B15" s="56">
        <v>43507</v>
      </c>
      <c r="C15" s="44" t="s">
        <v>77</v>
      </c>
      <c r="D15" s="12"/>
      <c r="E15" s="45">
        <v>43.92</v>
      </c>
      <c r="F15" s="45">
        <v>0</v>
      </c>
      <c r="G15" s="45">
        <v>0</v>
      </c>
      <c r="H15" s="45">
        <v>175.68</v>
      </c>
      <c r="I15" s="45">
        <v>0</v>
      </c>
      <c r="J15" s="45">
        <v>0</v>
      </c>
      <c r="K15" s="45">
        <v>0</v>
      </c>
      <c r="L15" s="45">
        <v>0</v>
      </c>
      <c r="M15" s="45">
        <v>0</v>
      </c>
      <c r="N15" s="45">
        <v>0</v>
      </c>
      <c r="O15" s="45">
        <v>0</v>
      </c>
      <c r="P15" s="45">
        <v>0</v>
      </c>
      <c r="Q15" s="45">
        <v>0</v>
      </c>
      <c r="R15" s="45">
        <v>0</v>
      </c>
      <c r="S15" s="45">
        <v>0</v>
      </c>
      <c r="T15" s="45">
        <v>0</v>
      </c>
      <c r="U15" s="45">
        <v>0</v>
      </c>
      <c r="V15" s="45">
        <v>0</v>
      </c>
      <c r="W15" s="45">
        <v>0</v>
      </c>
      <c r="X15" s="45">
        <v>0</v>
      </c>
      <c r="Y15" s="45">
        <v>0</v>
      </c>
      <c r="Z15" s="45">
        <v>0</v>
      </c>
      <c r="AA15" s="45">
        <v>0</v>
      </c>
      <c r="AB15" s="45">
        <v>0</v>
      </c>
      <c r="AC15" s="45">
        <v>0</v>
      </c>
      <c r="AD15" s="45">
        <v>0</v>
      </c>
      <c r="AE15" s="45">
        <v>0</v>
      </c>
      <c r="AF15" s="45">
        <v>0</v>
      </c>
      <c r="AG15" s="45">
        <v>0</v>
      </c>
      <c r="AH15" s="45">
        <v>0</v>
      </c>
      <c r="AI15" s="45">
        <v>0</v>
      </c>
      <c r="AJ15" s="45">
        <v>0</v>
      </c>
      <c r="AK15" s="45">
        <v>0</v>
      </c>
      <c r="AL15" s="45">
        <v>0</v>
      </c>
      <c r="AM15" s="45">
        <v>32.94</v>
      </c>
      <c r="AN15" s="45">
        <v>0</v>
      </c>
      <c r="AO15" s="45">
        <v>0</v>
      </c>
      <c r="AP15" s="33">
        <f>SUM(E15:AO15)-Z15-J15-T15-R15</f>
        <v>252.54000000000002</v>
      </c>
      <c r="AQ15" s="113"/>
      <c r="AR15" s="61" t="s">
        <v>107</v>
      </c>
      <c r="AS15" s="61" t="s">
        <v>108</v>
      </c>
      <c r="AT15" s="49" t="s">
        <v>109</v>
      </c>
      <c r="AU15" s="48">
        <v>10</v>
      </c>
      <c r="AV15" s="49" t="s">
        <v>110</v>
      </c>
      <c r="AW15" s="63">
        <v>15.87</v>
      </c>
      <c r="AX15" s="63">
        <v>168.3</v>
      </c>
      <c r="AY15" s="49">
        <v>0.158</v>
      </c>
      <c r="AZ15" s="63">
        <v>0.1</v>
      </c>
      <c r="BA15" s="50">
        <v>18.2</v>
      </c>
      <c r="BB15" s="63">
        <v>764.7</v>
      </c>
      <c r="BC15" s="50">
        <v>8.8000000000000007</v>
      </c>
      <c r="BD15" s="63">
        <v>7</v>
      </c>
      <c r="BE15" s="63" t="s">
        <v>91</v>
      </c>
      <c r="BF15" s="63">
        <v>8</v>
      </c>
      <c r="BG15" s="55">
        <v>0.27</v>
      </c>
      <c r="BH15" s="64"/>
    </row>
    <row r="16" spans="1:60" s="13" customFormat="1" ht="18.75" thickBot="1">
      <c r="A16" s="160"/>
      <c r="B16" s="214" t="s">
        <v>219</v>
      </c>
      <c r="C16" s="1530"/>
      <c r="D16" s="1531">
        <v>0</v>
      </c>
      <c r="E16" s="272">
        <f t="shared" ref="E16:AO16" si="3">AVERAGE(E15:E15)</f>
        <v>43.92</v>
      </c>
      <c r="F16" s="215">
        <f t="shared" si="3"/>
        <v>0</v>
      </c>
      <c r="G16" s="215">
        <f t="shared" si="3"/>
        <v>0</v>
      </c>
      <c r="H16" s="272">
        <f t="shared" si="3"/>
        <v>175.68</v>
      </c>
      <c r="I16" s="215">
        <f t="shared" si="3"/>
        <v>0</v>
      </c>
      <c r="J16" s="215">
        <f t="shared" si="3"/>
        <v>0</v>
      </c>
      <c r="K16" s="215">
        <f t="shared" si="3"/>
        <v>0</v>
      </c>
      <c r="L16" s="215">
        <f t="shared" si="3"/>
        <v>0</v>
      </c>
      <c r="M16" s="215">
        <f t="shared" si="3"/>
        <v>0</v>
      </c>
      <c r="N16" s="215">
        <f t="shared" si="3"/>
        <v>0</v>
      </c>
      <c r="O16" s="215">
        <f t="shared" si="3"/>
        <v>0</v>
      </c>
      <c r="P16" s="215">
        <f t="shared" si="3"/>
        <v>0</v>
      </c>
      <c r="Q16" s="215">
        <f t="shared" si="3"/>
        <v>0</v>
      </c>
      <c r="R16" s="215">
        <f t="shared" si="3"/>
        <v>0</v>
      </c>
      <c r="S16" s="215">
        <f t="shared" si="3"/>
        <v>0</v>
      </c>
      <c r="T16" s="215">
        <f t="shared" si="3"/>
        <v>0</v>
      </c>
      <c r="U16" s="215">
        <f t="shared" si="3"/>
        <v>0</v>
      </c>
      <c r="V16" s="215">
        <f t="shared" si="3"/>
        <v>0</v>
      </c>
      <c r="W16" s="215">
        <f t="shared" si="3"/>
        <v>0</v>
      </c>
      <c r="X16" s="215">
        <f t="shared" si="3"/>
        <v>0</v>
      </c>
      <c r="Y16" s="215">
        <f t="shared" si="3"/>
        <v>0</v>
      </c>
      <c r="Z16" s="215">
        <f t="shared" si="3"/>
        <v>0</v>
      </c>
      <c r="AA16" s="215">
        <f t="shared" si="3"/>
        <v>0</v>
      </c>
      <c r="AB16" s="215">
        <f t="shared" si="3"/>
        <v>0</v>
      </c>
      <c r="AC16" s="215">
        <f t="shared" si="3"/>
        <v>0</v>
      </c>
      <c r="AD16" s="215">
        <f t="shared" si="3"/>
        <v>0</v>
      </c>
      <c r="AE16" s="215">
        <f t="shared" si="3"/>
        <v>0</v>
      </c>
      <c r="AF16" s="215">
        <f t="shared" si="3"/>
        <v>0</v>
      </c>
      <c r="AG16" s="215">
        <f t="shared" si="3"/>
        <v>0</v>
      </c>
      <c r="AH16" s="215">
        <f t="shared" si="3"/>
        <v>0</v>
      </c>
      <c r="AI16" s="215">
        <f t="shared" si="3"/>
        <v>0</v>
      </c>
      <c r="AJ16" s="215">
        <f t="shared" si="3"/>
        <v>0</v>
      </c>
      <c r="AK16" s="215">
        <f t="shared" si="3"/>
        <v>0</v>
      </c>
      <c r="AL16" s="215">
        <f t="shared" si="3"/>
        <v>0</v>
      </c>
      <c r="AM16" s="215">
        <f t="shared" si="3"/>
        <v>32.94</v>
      </c>
      <c r="AN16" s="215">
        <f t="shared" si="3"/>
        <v>0</v>
      </c>
      <c r="AO16" s="215">
        <f t="shared" si="3"/>
        <v>0</v>
      </c>
      <c r="AP16" s="216">
        <f>SUM(E16:AO16)-Z16-J16-T16-R16</f>
        <v>252.54000000000002</v>
      </c>
      <c r="AQ16" s="163"/>
      <c r="AR16" s="172"/>
      <c r="AS16" s="173"/>
      <c r="AT16" s="160"/>
      <c r="AU16" s="174"/>
      <c r="AV16" s="166"/>
      <c r="AW16" s="160"/>
      <c r="AX16" s="160"/>
      <c r="AY16" s="166"/>
      <c r="AZ16" s="160"/>
      <c r="BA16" s="167"/>
      <c r="BB16" s="160"/>
      <c r="BC16" s="167"/>
      <c r="BD16" s="160"/>
      <c r="BE16" s="160"/>
      <c r="BF16" s="160"/>
      <c r="BG16" s="168"/>
      <c r="BH16" s="169"/>
    </row>
    <row r="17" spans="1:60" s="13" customFormat="1" ht="15.75" thickBot="1">
      <c r="A17" s="160"/>
      <c r="B17" s="170"/>
      <c r="C17" s="160"/>
      <c r="D17" s="161"/>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162"/>
      <c r="AH17" s="162"/>
      <c r="AI17" s="162"/>
      <c r="AJ17" s="162"/>
      <c r="AK17" s="162"/>
      <c r="AL17" s="162"/>
      <c r="AM17" s="162"/>
      <c r="AN17" s="162"/>
      <c r="AO17" s="162"/>
      <c r="AP17" s="162"/>
      <c r="AQ17" s="163"/>
      <c r="AR17" s="172"/>
      <c r="AS17" s="173"/>
      <c r="AT17" s="160"/>
      <c r="AU17" s="174"/>
      <c r="AV17" s="166"/>
      <c r="AW17" s="160"/>
      <c r="AX17" s="160"/>
      <c r="AY17" s="166"/>
      <c r="AZ17" s="160"/>
      <c r="BA17" s="167"/>
      <c r="BB17" s="160"/>
      <c r="BC17" s="167"/>
      <c r="BD17" s="160"/>
      <c r="BE17" s="160"/>
      <c r="BF17" s="160"/>
      <c r="BG17" s="168"/>
      <c r="BH17" s="169"/>
    </row>
    <row r="18" spans="1:60">
      <c r="A18" s="44" t="s">
        <v>123</v>
      </c>
      <c r="B18" s="56">
        <v>43531</v>
      </c>
      <c r="C18" s="44" t="s">
        <v>77</v>
      </c>
      <c r="D18" s="12"/>
      <c r="E18" s="45">
        <v>0</v>
      </c>
      <c r="F18" s="45">
        <v>0</v>
      </c>
      <c r="G18" s="45">
        <v>0</v>
      </c>
      <c r="H18" s="45">
        <v>0</v>
      </c>
      <c r="I18" s="45">
        <v>43.92</v>
      </c>
      <c r="J18" s="45">
        <v>0</v>
      </c>
      <c r="K18" s="45">
        <v>0</v>
      </c>
      <c r="L18" s="45">
        <v>0</v>
      </c>
      <c r="M18" s="45">
        <v>0</v>
      </c>
      <c r="N18" s="45">
        <v>0</v>
      </c>
      <c r="O18" s="45">
        <v>0</v>
      </c>
      <c r="P18" s="45">
        <v>0</v>
      </c>
      <c r="Q18" s="45">
        <v>0</v>
      </c>
      <c r="R18" s="45">
        <v>0</v>
      </c>
      <c r="S18" s="45">
        <v>0</v>
      </c>
      <c r="T18" s="45">
        <v>0</v>
      </c>
      <c r="U18" s="45">
        <v>0</v>
      </c>
      <c r="V18" s="45">
        <v>0</v>
      </c>
      <c r="W18" s="45">
        <v>0</v>
      </c>
      <c r="X18" s="45">
        <v>0</v>
      </c>
      <c r="Y18" s="45">
        <v>0</v>
      </c>
      <c r="Z18" s="45">
        <v>0</v>
      </c>
      <c r="AA18" s="45">
        <v>0</v>
      </c>
      <c r="AB18" s="45">
        <v>0</v>
      </c>
      <c r="AC18" s="45">
        <v>0</v>
      </c>
      <c r="AD18" s="45">
        <v>0</v>
      </c>
      <c r="AE18" s="45">
        <v>0</v>
      </c>
      <c r="AF18" s="45">
        <v>0</v>
      </c>
      <c r="AG18" s="45">
        <v>0</v>
      </c>
      <c r="AH18" s="45">
        <v>0</v>
      </c>
      <c r="AI18" s="45">
        <v>0</v>
      </c>
      <c r="AJ18" s="45">
        <v>0</v>
      </c>
      <c r="AK18" s="45">
        <v>0</v>
      </c>
      <c r="AL18" s="45">
        <v>0</v>
      </c>
      <c r="AM18" s="45">
        <v>0</v>
      </c>
      <c r="AN18" s="45">
        <v>0</v>
      </c>
      <c r="AO18" s="45">
        <v>0</v>
      </c>
      <c r="AP18" s="33">
        <f>SUM(E18:AO18)-Z18-J18-T18-R18</f>
        <v>43.92</v>
      </c>
      <c r="AQ18" s="113"/>
      <c r="AR18" s="46">
        <v>43531</v>
      </c>
      <c r="AS18" s="53">
        <v>0.35625000000000001</v>
      </c>
      <c r="AT18" s="44" t="s">
        <v>124</v>
      </c>
      <c r="AU18" s="44">
        <v>10</v>
      </c>
      <c r="AV18" s="44" t="s">
        <v>75</v>
      </c>
      <c r="AW18" s="44">
        <v>2.54</v>
      </c>
      <c r="AX18" s="44">
        <v>22.8</v>
      </c>
      <c r="AY18" s="49">
        <v>0.154</v>
      </c>
      <c r="AZ18" s="44">
        <v>0.1</v>
      </c>
      <c r="BA18" s="50">
        <v>12.1</v>
      </c>
      <c r="BB18" s="44"/>
      <c r="BC18" s="50"/>
      <c r="BD18" s="44">
        <v>4</v>
      </c>
      <c r="BE18" s="44">
        <v>0</v>
      </c>
      <c r="BF18" s="44" t="s">
        <v>125</v>
      </c>
      <c r="BG18" s="55">
        <v>0.3</v>
      </c>
      <c r="BH18" s="52" t="s">
        <v>126</v>
      </c>
    </row>
    <row r="19" spans="1:60" s="13" customFormat="1" ht="18.75" thickBot="1">
      <c r="A19" s="160"/>
      <c r="B19" s="214" t="s">
        <v>219</v>
      </c>
      <c r="C19" s="1530"/>
      <c r="D19" s="1531">
        <v>0</v>
      </c>
      <c r="E19" s="215">
        <f t="shared" ref="E19:AO19" si="4">AVERAGE(E18:E18)</f>
        <v>0</v>
      </c>
      <c r="F19" s="215">
        <f t="shared" si="4"/>
        <v>0</v>
      </c>
      <c r="G19" s="215">
        <f t="shared" si="4"/>
        <v>0</v>
      </c>
      <c r="H19" s="215">
        <f t="shared" si="4"/>
        <v>0</v>
      </c>
      <c r="I19" s="272">
        <f t="shared" si="4"/>
        <v>43.92</v>
      </c>
      <c r="J19" s="215">
        <f t="shared" si="4"/>
        <v>0</v>
      </c>
      <c r="K19" s="215">
        <f t="shared" si="4"/>
        <v>0</v>
      </c>
      <c r="L19" s="215">
        <f t="shared" si="4"/>
        <v>0</v>
      </c>
      <c r="M19" s="215">
        <f t="shared" si="4"/>
        <v>0</v>
      </c>
      <c r="N19" s="215">
        <f t="shared" si="4"/>
        <v>0</v>
      </c>
      <c r="O19" s="215">
        <f t="shared" si="4"/>
        <v>0</v>
      </c>
      <c r="P19" s="215">
        <f t="shared" si="4"/>
        <v>0</v>
      </c>
      <c r="Q19" s="215">
        <f t="shared" si="4"/>
        <v>0</v>
      </c>
      <c r="R19" s="215">
        <f t="shared" si="4"/>
        <v>0</v>
      </c>
      <c r="S19" s="215">
        <f t="shared" si="4"/>
        <v>0</v>
      </c>
      <c r="T19" s="215">
        <f t="shared" si="4"/>
        <v>0</v>
      </c>
      <c r="U19" s="215">
        <f t="shared" si="4"/>
        <v>0</v>
      </c>
      <c r="V19" s="215">
        <f t="shared" si="4"/>
        <v>0</v>
      </c>
      <c r="W19" s="215">
        <f t="shared" si="4"/>
        <v>0</v>
      </c>
      <c r="X19" s="215">
        <f t="shared" si="4"/>
        <v>0</v>
      </c>
      <c r="Y19" s="215">
        <f t="shared" si="4"/>
        <v>0</v>
      </c>
      <c r="Z19" s="215">
        <f t="shared" si="4"/>
        <v>0</v>
      </c>
      <c r="AA19" s="215">
        <f t="shared" si="4"/>
        <v>0</v>
      </c>
      <c r="AB19" s="215">
        <f t="shared" si="4"/>
        <v>0</v>
      </c>
      <c r="AC19" s="215">
        <f t="shared" si="4"/>
        <v>0</v>
      </c>
      <c r="AD19" s="215">
        <f t="shared" si="4"/>
        <v>0</v>
      </c>
      <c r="AE19" s="215">
        <f t="shared" si="4"/>
        <v>0</v>
      </c>
      <c r="AF19" s="215">
        <f t="shared" si="4"/>
        <v>0</v>
      </c>
      <c r="AG19" s="215">
        <f t="shared" si="4"/>
        <v>0</v>
      </c>
      <c r="AH19" s="215">
        <f t="shared" si="4"/>
        <v>0</v>
      </c>
      <c r="AI19" s="215">
        <f t="shared" si="4"/>
        <v>0</v>
      </c>
      <c r="AJ19" s="215">
        <f t="shared" si="4"/>
        <v>0</v>
      </c>
      <c r="AK19" s="215">
        <f t="shared" si="4"/>
        <v>0</v>
      </c>
      <c r="AL19" s="215">
        <f t="shared" si="4"/>
        <v>0</v>
      </c>
      <c r="AM19" s="215">
        <f t="shared" si="4"/>
        <v>0</v>
      </c>
      <c r="AN19" s="215">
        <f t="shared" si="4"/>
        <v>0</v>
      </c>
      <c r="AO19" s="215">
        <f t="shared" si="4"/>
        <v>0</v>
      </c>
      <c r="AP19" s="216">
        <f>SUM(E19:AO19)-Z19-J19-T19-R19</f>
        <v>43.92</v>
      </c>
      <c r="AQ19" s="163"/>
      <c r="AR19" s="172"/>
      <c r="AS19" s="173"/>
      <c r="AT19" s="160"/>
      <c r="AU19" s="174"/>
      <c r="AV19" s="166"/>
      <c r="AW19" s="160"/>
      <c r="AX19" s="160"/>
      <c r="AY19" s="166"/>
      <c r="AZ19" s="160"/>
      <c r="BA19" s="167"/>
      <c r="BB19" s="160"/>
      <c r="BC19" s="167"/>
      <c r="BD19" s="160"/>
      <c r="BE19" s="160"/>
      <c r="BF19" s="160"/>
      <c r="BG19" s="168"/>
      <c r="BH19" s="169"/>
    </row>
    <row r="20" spans="1:60" s="13" customFormat="1" ht="15.75" thickBot="1">
      <c r="A20" s="160"/>
      <c r="B20" s="170"/>
      <c r="C20" s="160"/>
      <c r="D20" s="161"/>
      <c r="E20" s="162"/>
      <c r="F20" s="162"/>
      <c r="G20" s="162"/>
      <c r="H20" s="162"/>
      <c r="I20" s="162"/>
      <c r="J20" s="162"/>
      <c r="K20" s="162"/>
      <c r="L20" s="162"/>
      <c r="M20" s="162"/>
      <c r="N20" s="162"/>
      <c r="O20" s="162"/>
      <c r="P20" s="162"/>
      <c r="Q20" s="162"/>
      <c r="R20" s="162"/>
      <c r="S20" s="162"/>
      <c r="T20" s="162"/>
      <c r="U20" s="162"/>
      <c r="V20" s="162"/>
      <c r="W20" s="162"/>
      <c r="X20" s="162"/>
      <c r="Y20" s="162"/>
      <c r="Z20" s="162"/>
      <c r="AA20" s="162"/>
      <c r="AB20" s="162"/>
      <c r="AC20" s="162"/>
      <c r="AD20" s="162"/>
      <c r="AE20" s="162"/>
      <c r="AF20" s="162"/>
      <c r="AG20" s="162"/>
      <c r="AH20" s="162"/>
      <c r="AI20" s="162"/>
      <c r="AJ20" s="162"/>
      <c r="AK20" s="162"/>
      <c r="AL20" s="162"/>
      <c r="AM20" s="162"/>
      <c r="AN20" s="162"/>
      <c r="AO20" s="162"/>
      <c r="AP20" s="162"/>
      <c r="AQ20" s="163"/>
      <c r="AR20" s="172"/>
      <c r="AS20" s="173"/>
      <c r="AT20" s="160"/>
      <c r="AU20" s="174"/>
      <c r="AV20" s="166"/>
      <c r="AW20" s="160"/>
      <c r="AX20" s="160"/>
      <c r="AY20" s="166"/>
      <c r="AZ20" s="160"/>
      <c r="BA20" s="167"/>
      <c r="BB20" s="160"/>
      <c r="BC20" s="167"/>
      <c r="BD20" s="160"/>
      <c r="BE20" s="160"/>
      <c r="BF20" s="160"/>
      <c r="BG20" s="168"/>
      <c r="BH20" s="169"/>
    </row>
    <row r="21" spans="1:60" ht="15.75" thickBot="1">
      <c r="A21" s="44" t="s">
        <v>102</v>
      </c>
      <c r="B21" s="56">
        <v>43504</v>
      </c>
      <c r="C21" s="44" t="s">
        <v>77</v>
      </c>
      <c r="D21" s="12"/>
      <c r="E21" s="45">
        <v>10.98</v>
      </c>
      <c r="F21" s="45">
        <v>10.98</v>
      </c>
      <c r="G21" s="45">
        <v>0</v>
      </c>
      <c r="H21" s="45">
        <v>32.94</v>
      </c>
      <c r="I21" s="45">
        <v>10.98</v>
      </c>
      <c r="J21" s="45">
        <v>54.900000000000006</v>
      </c>
      <c r="K21" s="45">
        <v>0</v>
      </c>
      <c r="L21" s="45">
        <v>54.900000000000006</v>
      </c>
      <c r="M21" s="45">
        <v>0</v>
      </c>
      <c r="N21" s="45">
        <v>0</v>
      </c>
      <c r="O21" s="45">
        <v>0</v>
      </c>
      <c r="P21" s="45">
        <v>0</v>
      </c>
      <c r="Q21" s="45">
        <v>0</v>
      </c>
      <c r="R21" s="45">
        <v>0</v>
      </c>
      <c r="S21" s="45">
        <v>0</v>
      </c>
      <c r="T21" s="45">
        <v>0</v>
      </c>
      <c r="U21" s="45">
        <v>0</v>
      </c>
      <c r="V21" s="45">
        <v>0</v>
      </c>
      <c r="W21" s="45">
        <v>0</v>
      </c>
      <c r="X21" s="45">
        <v>0</v>
      </c>
      <c r="Y21" s="45">
        <v>0</v>
      </c>
      <c r="Z21" s="45">
        <v>0</v>
      </c>
      <c r="AA21" s="45">
        <v>0</v>
      </c>
      <c r="AB21" s="45">
        <v>0</v>
      </c>
      <c r="AC21" s="45">
        <v>0</v>
      </c>
      <c r="AD21" s="45">
        <v>0</v>
      </c>
      <c r="AE21" s="45">
        <v>0</v>
      </c>
      <c r="AF21" s="45">
        <v>0</v>
      </c>
      <c r="AG21" s="45">
        <v>0</v>
      </c>
      <c r="AH21" s="45">
        <v>0</v>
      </c>
      <c r="AI21" s="45">
        <v>0</v>
      </c>
      <c r="AJ21" s="45">
        <v>0</v>
      </c>
      <c r="AK21" s="45">
        <v>0</v>
      </c>
      <c r="AL21" s="45">
        <v>0</v>
      </c>
      <c r="AM21" s="45">
        <v>0</v>
      </c>
      <c r="AN21" s="45">
        <v>0</v>
      </c>
      <c r="AO21" s="45">
        <v>0</v>
      </c>
      <c r="AP21" s="33">
        <f>SUM(E21:AO21)-Z21-J21-T21-R21</f>
        <v>120.78</v>
      </c>
      <c r="AQ21" s="113"/>
      <c r="AR21" s="61" t="s">
        <v>103</v>
      </c>
      <c r="AS21" s="61" t="s">
        <v>104</v>
      </c>
      <c r="AT21" s="49" t="s">
        <v>105</v>
      </c>
      <c r="AU21" s="48">
        <v>10</v>
      </c>
      <c r="AV21" s="49" t="s">
        <v>75</v>
      </c>
      <c r="AW21" s="63">
        <v>8.7899999999999991</v>
      </c>
      <c r="AX21" s="63">
        <v>95.8</v>
      </c>
      <c r="AY21" s="49">
        <v>7.5499999999999998E-2</v>
      </c>
      <c r="AZ21" s="63">
        <v>0</v>
      </c>
      <c r="BA21" s="50">
        <v>19.5</v>
      </c>
      <c r="BB21" s="63">
        <v>762.6</v>
      </c>
      <c r="BC21" s="50">
        <v>7.5</v>
      </c>
      <c r="BD21" s="63">
        <v>18</v>
      </c>
      <c r="BE21" s="63">
        <v>0</v>
      </c>
      <c r="BF21" s="63">
        <v>13</v>
      </c>
      <c r="BG21" s="55">
        <v>0.28000000000000003</v>
      </c>
      <c r="BH21" s="64"/>
    </row>
    <row r="22" spans="1:60">
      <c r="A22" s="44" t="s">
        <v>102</v>
      </c>
      <c r="B22" s="56">
        <v>43586</v>
      </c>
      <c r="C22" s="44" t="s">
        <v>77</v>
      </c>
      <c r="D22" s="12"/>
      <c r="E22" s="45">
        <v>1207.8</v>
      </c>
      <c r="F22" s="45">
        <v>0</v>
      </c>
      <c r="G22" s="45">
        <v>0</v>
      </c>
      <c r="H22" s="45">
        <v>0</v>
      </c>
      <c r="I22" s="45">
        <v>0</v>
      </c>
      <c r="J22" s="45">
        <v>98.820000000000007</v>
      </c>
      <c r="K22" s="45">
        <v>0</v>
      </c>
      <c r="L22" s="45">
        <v>98.820000000000007</v>
      </c>
      <c r="M22" s="45">
        <v>0</v>
      </c>
      <c r="N22" s="45">
        <v>0</v>
      </c>
      <c r="O22" s="45">
        <v>0</v>
      </c>
      <c r="P22" s="45">
        <v>0</v>
      </c>
      <c r="Q22" s="45">
        <v>0</v>
      </c>
      <c r="R22" s="45">
        <v>0</v>
      </c>
      <c r="S22" s="45">
        <v>0</v>
      </c>
      <c r="T22" s="45">
        <v>10.98</v>
      </c>
      <c r="U22" s="45">
        <v>0</v>
      </c>
      <c r="V22" s="45">
        <v>0</v>
      </c>
      <c r="W22" s="45">
        <v>10.98</v>
      </c>
      <c r="X22" s="45">
        <v>0</v>
      </c>
      <c r="Y22" s="45">
        <v>0</v>
      </c>
      <c r="Z22" s="45">
        <v>0</v>
      </c>
      <c r="AA22" s="45">
        <v>0</v>
      </c>
      <c r="AB22" s="45">
        <v>0</v>
      </c>
      <c r="AC22" s="45">
        <v>0</v>
      </c>
      <c r="AD22" s="45">
        <v>0</v>
      </c>
      <c r="AE22" s="45">
        <v>0</v>
      </c>
      <c r="AF22" s="45">
        <v>0</v>
      </c>
      <c r="AG22" s="45">
        <v>0</v>
      </c>
      <c r="AH22" s="45">
        <v>0</v>
      </c>
      <c r="AI22" s="45">
        <v>0</v>
      </c>
      <c r="AJ22" s="45">
        <v>0</v>
      </c>
      <c r="AK22" s="45">
        <v>0</v>
      </c>
      <c r="AL22" s="45">
        <v>0</v>
      </c>
      <c r="AM22" s="45">
        <v>10.98</v>
      </c>
      <c r="AN22" s="45">
        <v>0</v>
      </c>
      <c r="AO22" s="45">
        <v>0</v>
      </c>
      <c r="AP22" s="33">
        <f>SUM(E22:AO22)-Z22-J22-T22-R22</f>
        <v>1328.58</v>
      </c>
      <c r="AQ22" s="113"/>
      <c r="AR22" s="46">
        <v>43586</v>
      </c>
      <c r="AS22" s="53">
        <v>0.66666666666666663</v>
      </c>
      <c r="AT22" s="44" t="s">
        <v>105</v>
      </c>
      <c r="AU22" s="44">
        <v>10</v>
      </c>
      <c r="AV22" s="49" t="s">
        <v>75</v>
      </c>
      <c r="AW22" s="44">
        <v>9.5</v>
      </c>
      <c r="AX22" s="44">
        <v>127</v>
      </c>
      <c r="AY22" s="49">
        <v>0.72</v>
      </c>
      <c r="AZ22" s="44">
        <v>0.3</v>
      </c>
      <c r="BA22" s="50">
        <v>30.5</v>
      </c>
      <c r="BB22" s="44">
        <v>757.4</v>
      </c>
      <c r="BC22" s="50">
        <v>7.8</v>
      </c>
      <c r="BD22" s="44">
        <v>1</v>
      </c>
      <c r="BE22" s="44">
        <v>0</v>
      </c>
      <c r="BF22" s="44">
        <v>6.5</v>
      </c>
      <c r="BG22" s="55" t="s">
        <v>137</v>
      </c>
      <c r="BH22" s="52"/>
    </row>
    <row r="23" spans="1:60" s="13" customFormat="1" ht="18.75" thickBot="1">
      <c r="A23" s="160"/>
      <c r="B23" s="214" t="s">
        <v>219</v>
      </c>
      <c r="C23" s="1530"/>
      <c r="D23" s="1531">
        <v>0</v>
      </c>
      <c r="E23" s="272">
        <f t="shared" ref="E23:AO23" si="5">AVERAGE(E21:E22)</f>
        <v>609.39</v>
      </c>
      <c r="F23" s="215">
        <f t="shared" si="5"/>
        <v>5.49</v>
      </c>
      <c r="G23" s="215">
        <f t="shared" si="5"/>
        <v>0</v>
      </c>
      <c r="H23" s="272">
        <f t="shared" si="5"/>
        <v>16.47</v>
      </c>
      <c r="I23" s="215">
        <f t="shared" si="5"/>
        <v>5.49</v>
      </c>
      <c r="J23" s="272">
        <f t="shared" si="5"/>
        <v>76.860000000000014</v>
      </c>
      <c r="K23" s="215">
        <f t="shared" si="5"/>
        <v>0</v>
      </c>
      <c r="L23" s="272">
        <f t="shared" si="5"/>
        <v>76.860000000000014</v>
      </c>
      <c r="M23" s="215">
        <f t="shared" si="5"/>
        <v>0</v>
      </c>
      <c r="N23" s="215">
        <f t="shared" si="5"/>
        <v>0</v>
      </c>
      <c r="O23" s="215">
        <f t="shared" si="5"/>
        <v>0</v>
      </c>
      <c r="P23" s="215">
        <f t="shared" si="5"/>
        <v>0</v>
      </c>
      <c r="Q23" s="215">
        <f t="shared" si="5"/>
        <v>0</v>
      </c>
      <c r="R23" s="215">
        <f t="shared" si="5"/>
        <v>0</v>
      </c>
      <c r="S23" s="215">
        <f t="shared" si="5"/>
        <v>0</v>
      </c>
      <c r="T23" s="215">
        <f t="shared" si="5"/>
        <v>5.49</v>
      </c>
      <c r="U23" s="215">
        <f t="shared" si="5"/>
        <v>0</v>
      </c>
      <c r="V23" s="215">
        <f t="shared" si="5"/>
        <v>0</v>
      </c>
      <c r="W23" s="215">
        <f t="shared" si="5"/>
        <v>5.49</v>
      </c>
      <c r="X23" s="215">
        <f t="shared" si="5"/>
        <v>0</v>
      </c>
      <c r="Y23" s="215">
        <f t="shared" si="5"/>
        <v>0</v>
      </c>
      <c r="Z23" s="215">
        <f t="shared" si="5"/>
        <v>0</v>
      </c>
      <c r="AA23" s="215">
        <f t="shared" si="5"/>
        <v>0</v>
      </c>
      <c r="AB23" s="215">
        <f t="shared" si="5"/>
        <v>0</v>
      </c>
      <c r="AC23" s="215">
        <f t="shared" si="5"/>
        <v>0</v>
      </c>
      <c r="AD23" s="215">
        <f t="shared" si="5"/>
        <v>0</v>
      </c>
      <c r="AE23" s="215">
        <f t="shared" si="5"/>
        <v>0</v>
      </c>
      <c r="AF23" s="215">
        <f t="shared" si="5"/>
        <v>0</v>
      </c>
      <c r="AG23" s="215">
        <f t="shared" si="5"/>
        <v>0</v>
      </c>
      <c r="AH23" s="215">
        <f t="shared" si="5"/>
        <v>0</v>
      </c>
      <c r="AI23" s="215">
        <f t="shared" si="5"/>
        <v>0</v>
      </c>
      <c r="AJ23" s="215">
        <f t="shared" si="5"/>
        <v>0</v>
      </c>
      <c r="AK23" s="215">
        <f t="shared" si="5"/>
        <v>0</v>
      </c>
      <c r="AL23" s="215">
        <f t="shared" si="5"/>
        <v>0</v>
      </c>
      <c r="AM23" s="215">
        <f t="shared" si="5"/>
        <v>5.49</v>
      </c>
      <c r="AN23" s="215">
        <f t="shared" si="5"/>
        <v>0</v>
      </c>
      <c r="AO23" s="215">
        <f t="shared" si="5"/>
        <v>0</v>
      </c>
      <c r="AP23" s="216">
        <f>SUM(E23:AO23)-Z23-J23-T23-R23</f>
        <v>724.68000000000006</v>
      </c>
      <c r="AQ23" s="163"/>
      <c r="AR23" s="172"/>
      <c r="AS23" s="173"/>
      <c r="AT23" s="160"/>
      <c r="AU23" s="174"/>
      <c r="AV23" s="166"/>
      <c r="AW23" s="160"/>
      <c r="AX23" s="160"/>
      <c r="AY23" s="166"/>
      <c r="AZ23" s="160"/>
      <c r="BA23" s="167"/>
      <c r="BB23" s="160"/>
      <c r="BC23" s="167"/>
      <c r="BD23" s="160"/>
      <c r="BE23" s="160"/>
      <c r="BF23" s="160"/>
      <c r="BG23" s="168"/>
      <c r="BH23" s="169"/>
    </row>
    <row r="24" spans="1:60" s="13" customFormat="1" ht="15.75" thickBot="1">
      <c r="A24" s="160"/>
      <c r="B24" s="170"/>
      <c r="C24" s="160"/>
      <c r="D24" s="161"/>
      <c r="E24" s="162"/>
      <c r="F24" s="162"/>
      <c r="G24" s="162"/>
      <c r="H24" s="162"/>
      <c r="I24" s="162"/>
      <c r="J24" s="162"/>
      <c r="K24" s="162"/>
      <c r="L24" s="162"/>
      <c r="M24" s="162"/>
      <c r="N24" s="162"/>
      <c r="O24" s="162"/>
      <c r="P24" s="162"/>
      <c r="Q24" s="162"/>
      <c r="R24" s="162"/>
      <c r="S24" s="162"/>
      <c r="T24" s="162"/>
      <c r="U24" s="162"/>
      <c r="V24" s="162"/>
      <c r="W24" s="162"/>
      <c r="X24" s="162"/>
      <c r="Y24" s="162"/>
      <c r="Z24" s="162"/>
      <c r="AA24" s="162"/>
      <c r="AB24" s="162"/>
      <c r="AC24" s="162"/>
      <c r="AD24" s="162"/>
      <c r="AE24" s="162"/>
      <c r="AF24" s="162"/>
      <c r="AG24" s="162"/>
      <c r="AH24" s="162"/>
      <c r="AI24" s="162"/>
      <c r="AJ24" s="162"/>
      <c r="AK24" s="162"/>
      <c r="AL24" s="162"/>
      <c r="AM24" s="162"/>
      <c r="AN24" s="162"/>
      <c r="AO24" s="162"/>
      <c r="AP24" s="162"/>
      <c r="AQ24" s="163"/>
      <c r="AR24" s="172"/>
      <c r="AS24" s="173"/>
      <c r="AT24" s="160"/>
      <c r="AU24" s="174"/>
      <c r="AV24" s="166"/>
      <c r="AW24" s="160"/>
      <c r="AX24" s="160"/>
      <c r="AY24" s="166"/>
      <c r="AZ24" s="160"/>
      <c r="BA24" s="167"/>
      <c r="BB24" s="160"/>
      <c r="BC24" s="167"/>
      <c r="BD24" s="160"/>
      <c r="BE24" s="160"/>
      <c r="BF24" s="160"/>
      <c r="BG24" s="168"/>
      <c r="BH24" s="169"/>
    </row>
    <row r="25" spans="1:60" ht="15.75" thickBot="1">
      <c r="A25" s="44" t="s">
        <v>98</v>
      </c>
      <c r="B25" s="56">
        <v>43503</v>
      </c>
      <c r="C25" s="44" t="s">
        <v>77</v>
      </c>
      <c r="D25" s="12"/>
      <c r="E25" s="45">
        <v>76.86</v>
      </c>
      <c r="F25" s="45">
        <v>0</v>
      </c>
      <c r="G25" s="45">
        <v>0</v>
      </c>
      <c r="H25" s="45">
        <v>439.20000000000005</v>
      </c>
      <c r="I25" s="45">
        <v>0</v>
      </c>
      <c r="J25" s="45">
        <v>65.88</v>
      </c>
      <c r="K25" s="45">
        <v>0</v>
      </c>
      <c r="L25" s="45">
        <v>65.88</v>
      </c>
      <c r="M25" s="45">
        <v>0</v>
      </c>
      <c r="N25" s="45">
        <v>0</v>
      </c>
      <c r="O25" s="45">
        <v>0</v>
      </c>
      <c r="P25" s="45">
        <v>0</v>
      </c>
      <c r="Q25" s="45">
        <v>0</v>
      </c>
      <c r="R25" s="45">
        <v>0</v>
      </c>
      <c r="S25" s="45">
        <v>0</v>
      </c>
      <c r="T25" s="45">
        <v>0</v>
      </c>
      <c r="U25" s="45">
        <v>0</v>
      </c>
      <c r="V25" s="45">
        <v>0</v>
      </c>
      <c r="W25" s="45">
        <v>0</v>
      </c>
      <c r="X25" s="45">
        <v>0</v>
      </c>
      <c r="Y25" s="45">
        <v>0</v>
      </c>
      <c r="Z25" s="45">
        <v>10.98</v>
      </c>
      <c r="AA25" s="45">
        <v>0</v>
      </c>
      <c r="AB25" s="45">
        <v>10.98</v>
      </c>
      <c r="AC25" s="45">
        <v>0</v>
      </c>
      <c r="AD25" s="45">
        <v>0</v>
      </c>
      <c r="AE25" s="45">
        <v>0</v>
      </c>
      <c r="AF25" s="45">
        <v>0</v>
      </c>
      <c r="AG25" s="45">
        <v>0</v>
      </c>
      <c r="AH25" s="45">
        <v>0</v>
      </c>
      <c r="AI25" s="45">
        <v>0</v>
      </c>
      <c r="AJ25" s="45">
        <v>0</v>
      </c>
      <c r="AK25" s="45">
        <v>0</v>
      </c>
      <c r="AL25" s="45">
        <v>0</v>
      </c>
      <c r="AM25" s="45">
        <v>0</v>
      </c>
      <c r="AN25" s="45">
        <v>0</v>
      </c>
      <c r="AO25" s="45">
        <v>0</v>
      </c>
      <c r="AP25" s="33">
        <f>SUM(E25:AO25)-Z25-J25-T25-R25</f>
        <v>592.92000000000007</v>
      </c>
      <c r="AQ25" s="113"/>
      <c r="AR25" s="61" t="s">
        <v>99</v>
      </c>
      <c r="AS25" s="61" t="s">
        <v>100</v>
      </c>
      <c r="AT25" s="49" t="s">
        <v>101</v>
      </c>
      <c r="AU25" s="48">
        <v>10</v>
      </c>
      <c r="AV25" s="49" t="s">
        <v>75</v>
      </c>
      <c r="AW25" s="63">
        <v>10.3</v>
      </c>
      <c r="AX25" s="63">
        <v>101</v>
      </c>
      <c r="AY25" s="49">
        <v>0.39</v>
      </c>
      <c r="AZ25" s="63">
        <v>0.2</v>
      </c>
      <c r="BA25" s="50">
        <v>15.3</v>
      </c>
      <c r="BB25" s="63">
        <v>768.7</v>
      </c>
      <c r="BC25" s="50">
        <v>7.6</v>
      </c>
      <c r="BD25" s="63">
        <v>1</v>
      </c>
      <c r="BE25" s="63" t="s">
        <v>91</v>
      </c>
      <c r="BF25" s="63">
        <v>32</v>
      </c>
      <c r="BG25" s="55">
        <v>0.5</v>
      </c>
      <c r="BH25" s="64"/>
    </row>
    <row r="26" spans="1:60">
      <c r="A26" s="44" t="s">
        <v>98</v>
      </c>
      <c r="B26" s="56">
        <v>43586</v>
      </c>
      <c r="C26" s="44" t="s">
        <v>77</v>
      </c>
      <c r="D26" s="12"/>
      <c r="E26" s="45">
        <v>1668.96</v>
      </c>
      <c r="F26" s="45">
        <v>0</v>
      </c>
      <c r="G26" s="45">
        <v>0</v>
      </c>
      <c r="H26" s="45">
        <v>0</v>
      </c>
      <c r="I26" s="45">
        <v>21.96</v>
      </c>
      <c r="J26" s="45">
        <v>0</v>
      </c>
      <c r="K26" s="45">
        <v>0</v>
      </c>
      <c r="L26" s="45">
        <v>0</v>
      </c>
      <c r="M26" s="45">
        <v>0</v>
      </c>
      <c r="N26" s="45">
        <v>0</v>
      </c>
      <c r="O26" s="45">
        <v>0</v>
      </c>
      <c r="P26" s="45">
        <v>0</v>
      </c>
      <c r="Q26" s="45">
        <v>0</v>
      </c>
      <c r="R26" s="45">
        <v>0</v>
      </c>
      <c r="S26" s="45">
        <v>0</v>
      </c>
      <c r="T26" s="45">
        <v>0</v>
      </c>
      <c r="U26" s="45">
        <v>0</v>
      </c>
      <c r="V26" s="45">
        <v>0</v>
      </c>
      <c r="W26" s="45">
        <v>0</v>
      </c>
      <c r="X26" s="45">
        <v>0</v>
      </c>
      <c r="Y26" s="45">
        <v>0</v>
      </c>
      <c r="Z26" s="45">
        <v>0</v>
      </c>
      <c r="AA26" s="45">
        <v>0</v>
      </c>
      <c r="AB26" s="45">
        <v>0</v>
      </c>
      <c r="AC26" s="45">
        <v>0</v>
      </c>
      <c r="AD26" s="45">
        <v>0</v>
      </c>
      <c r="AE26" s="45">
        <v>0</v>
      </c>
      <c r="AF26" s="45">
        <v>0</v>
      </c>
      <c r="AG26" s="45">
        <v>0</v>
      </c>
      <c r="AH26" s="45">
        <v>0</v>
      </c>
      <c r="AI26" s="45">
        <v>0</v>
      </c>
      <c r="AJ26" s="45">
        <v>0</v>
      </c>
      <c r="AK26" s="45">
        <v>0</v>
      </c>
      <c r="AL26" s="45">
        <v>0</v>
      </c>
      <c r="AM26" s="45">
        <v>0</v>
      </c>
      <c r="AN26" s="45">
        <v>0</v>
      </c>
      <c r="AO26" s="45">
        <v>0</v>
      </c>
      <c r="AP26" s="33">
        <f>SUM(E26:AO26)-Z26-J26-T26-R26</f>
        <v>1690.92</v>
      </c>
      <c r="AQ26" s="113"/>
      <c r="AR26" s="46">
        <v>43586</v>
      </c>
      <c r="AS26" s="53">
        <v>0.61458333333333337</v>
      </c>
      <c r="AT26" s="44" t="s">
        <v>101</v>
      </c>
      <c r="AU26" s="44">
        <v>10</v>
      </c>
      <c r="AV26" s="49" t="s">
        <v>75</v>
      </c>
      <c r="AW26" s="44">
        <v>8</v>
      </c>
      <c r="AX26" s="44">
        <v>103</v>
      </c>
      <c r="AY26" s="49">
        <v>6.9999999999999999E-4</v>
      </c>
      <c r="AZ26" s="44">
        <v>0</v>
      </c>
      <c r="BA26" s="50">
        <v>28.3</v>
      </c>
      <c r="BB26" s="44">
        <v>759.5</v>
      </c>
      <c r="BC26" s="50">
        <v>7.8</v>
      </c>
      <c r="BD26" s="44">
        <v>0</v>
      </c>
      <c r="BE26" s="44">
        <v>0</v>
      </c>
      <c r="BF26" s="44">
        <v>18</v>
      </c>
      <c r="BG26" s="55">
        <v>0.2</v>
      </c>
      <c r="BH26" s="52"/>
    </row>
    <row r="27" spans="1:60" s="13" customFormat="1" ht="18.75" thickBot="1">
      <c r="A27" s="160"/>
      <c r="B27" s="214" t="s">
        <v>219</v>
      </c>
      <c r="C27" s="1530"/>
      <c r="D27" s="1531">
        <v>0</v>
      </c>
      <c r="E27" s="272">
        <f t="shared" ref="E27:AO27" si="6">AVERAGE(E25:E26)</f>
        <v>872.91</v>
      </c>
      <c r="F27" s="215">
        <f t="shared" si="6"/>
        <v>0</v>
      </c>
      <c r="G27" s="215">
        <f t="shared" si="6"/>
        <v>0</v>
      </c>
      <c r="H27" s="272">
        <f t="shared" si="6"/>
        <v>219.60000000000002</v>
      </c>
      <c r="I27" s="272">
        <f t="shared" si="6"/>
        <v>10.98</v>
      </c>
      <c r="J27" s="272">
        <f t="shared" si="6"/>
        <v>32.94</v>
      </c>
      <c r="K27" s="215">
        <f t="shared" si="6"/>
        <v>0</v>
      </c>
      <c r="L27" s="272">
        <f t="shared" si="6"/>
        <v>32.94</v>
      </c>
      <c r="M27" s="215">
        <f t="shared" si="6"/>
        <v>0</v>
      </c>
      <c r="N27" s="215">
        <f t="shared" si="6"/>
        <v>0</v>
      </c>
      <c r="O27" s="215">
        <f t="shared" si="6"/>
        <v>0</v>
      </c>
      <c r="P27" s="215">
        <f t="shared" si="6"/>
        <v>0</v>
      </c>
      <c r="Q27" s="215">
        <f t="shared" si="6"/>
        <v>0</v>
      </c>
      <c r="R27" s="215">
        <f t="shared" si="6"/>
        <v>0</v>
      </c>
      <c r="S27" s="215">
        <f t="shared" si="6"/>
        <v>0</v>
      </c>
      <c r="T27" s="215">
        <f t="shared" si="6"/>
        <v>0</v>
      </c>
      <c r="U27" s="215">
        <f t="shared" si="6"/>
        <v>0</v>
      </c>
      <c r="V27" s="215">
        <f t="shared" si="6"/>
        <v>0</v>
      </c>
      <c r="W27" s="215">
        <f t="shared" si="6"/>
        <v>0</v>
      </c>
      <c r="X27" s="215">
        <f t="shared" si="6"/>
        <v>0</v>
      </c>
      <c r="Y27" s="215">
        <f t="shared" si="6"/>
        <v>0</v>
      </c>
      <c r="Z27" s="215">
        <f t="shared" si="6"/>
        <v>5.49</v>
      </c>
      <c r="AA27" s="215">
        <f t="shared" si="6"/>
        <v>0</v>
      </c>
      <c r="AB27" s="215">
        <f t="shared" si="6"/>
        <v>5.49</v>
      </c>
      <c r="AC27" s="215">
        <f t="shared" si="6"/>
        <v>0</v>
      </c>
      <c r="AD27" s="215">
        <f t="shared" si="6"/>
        <v>0</v>
      </c>
      <c r="AE27" s="215">
        <f t="shared" si="6"/>
        <v>0</v>
      </c>
      <c r="AF27" s="215">
        <f t="shared" si="6"/>
        <v>0</v>
      </c>
      <c r="AG27" s="215">
        <f t="shared" si="6"/>
        <v>0</v>
      </c>
      <c r="AH27" s="215">
        <f t="shared" si="6"/>
        <v>0</v>
      </c>
      <c r="AI27" s="215">
        <f t="shared" si="6"/>
        <v>0</v>
      </c>
      <c r="AJ27" s="215">
        <f t="shared" si="6"/>
        <v>0</v>
      </c>
      <c r="AK27" s="215">
        <f t="shared" si="6"/>
        <v>0</v>
      </c>
      <c r="AL27" s="215">
        <f t="shared" si="6"/>
        <v>0</v>
      </c>
      <c r="AM27" s="215">
        <f t="shared" si="6"/>
        <v>0</v>
      </c>
      <c r="AN27" s="215">
        <f t="shared" si="6"/>
        <v>0</v>
      </c>
      <c r="AO27" s="215">
        <f t="shared" si="6"/>
        <v>0</v>
      </c>
      <c r="AP27" s="216">
        <f>SUM(E27:AO27)-Z27-J27-T27-R27</f>
        <v>1141.92</v>
      </c>
      <c r="AQ27" s="163"/>
      <c r="AR27" s="172"/>
      <c r="AS27" s="173"/>
      <c r="AT27" s="160"/>
      <c r="AU27" s="174"/>
      <c r="AV27" s="166"/>
      <c r="AW27" s="160"/>
      <c r="AX27" s="160"/>
      <c r="AY27" s="166"/>
      <c r="AZ27" s="160"/>
      <c r="BA27" s="167"/>
      <c r="BB27" s="160"/>
      <c r="BC27" s="167"/>
      <c r="BD27" s="160"/>
      <c r="BE27" s="160"/>
      <c r="BF27" s="160"/>
      <c r="BG27" s="168"/>
      <c r="BH27" s="169"/>
    </row>
    <row r="28" spans="1:60" s="13" customFormat="1" ht="15.75" thickBot="1">
      <c r="A28" s="160"/>
      <c r="B28" s="170"/>
      <c r="C28" s="160"/>
      <c r="D28" s="161"/>
      <c r="E28" s="162"/>
      <c r="F28" s="162"/>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3"/>
      <c r="AR28" s="172"/>
      <c r="AS28" s="173"/>
      <c r="AT28" s="160"/>
      <c r="AU28" s="174"/>
      <c r="AV28" s="166"/>
      <c r="AW28" s="160"/>
      <c r="AX28" s="160"/>
      <c r="AY28" s="166"/>
      <c r="AZ28" s="160"/>
      <c r="BA28" s="167"/>
      <c r="BB28" s="160"/>
      <c r="BC28" s="167"/>
      <c r="BD28" s="160"/>
      <c r="BE28" s="160"/>
      <c r="BF28" s="160"/>
      <c r="BG28" s="168"/>
      <c r="BH28" s="169"/>
    </row>
    <row r="29" spans="1:60" ht="15.75" thickBot="1">
      <c r="A29" s="44" t="s">
        <v>84</v>
      </c>
      <c r="B29" s="56">
        <v>43495</v>
      </c>
      <c r="C29" s="44" t="s">
        <v>77</v>
      </c>
      <c r="D29" s="12"/>
      <c r="E29" s="45">
        <v>10.98</v>
      </c>
      <c r="F29" s="45">
        <v>0</v>
      </c>
      <c r="G29" s="45">
        <v>0</v>
      </c>
      <c r="H29" s="45">
        <v>98.820000000000007</v>
      </c>
      <c r="I29" s="45">
        <v>0</v>
      </c>
      <c r="J29" s="45">
        <v>76.86</v>
      </c>
      <c r="K29" s="45">
        <v>0</v>
      </c>
      <c r="L29" s="45">
        <v>76.86</v>
      </c>
      <c r="M29" s="45">
        <v>0</v>
      </c>
      <c r="N29" s="45">
        <v>0</v>
      </c>
      <c r="O29" s="45">
        <v>0</v>
      </c>
      <c r="P29" s="45">
        <v>0</v>
      </c>
      <c r="Q29" s="45">
        <v>0</v>
      </c>
      <c r="R29" s="45">
        <v>0</v>
      </c>
      <c r="S29" s="45">
        <v>0</v>
      </c>
      <c r="T29" s="45">
        <v>0</v>
      </c>
      <c r="U29" s="45">
        <v>0</v>
      </c>
      <c r="V29" s="45">
        <v>0</v>
      </c>
      <c r="W29" s="45">
        <v>0</v>
      </c>
      <c r="X29" s="45">
        <v>0</v>
      </c>
      <c r="Y29" s="45">
        <v>0</v>
      </c>
      <c r="Z29" s="45">
        <v>0</v>
      </c>
      <c r="AA29" s="45">
        <v>0</v>
      </c>
      <c r="AB29" s="45">
        <v>0</v>
      </c>
      <c r="AC29" s="45">
        <v>0</v>
      </c>
      <c r="AD29" s="45">
        <v>0</v>
      </c>
      <c r="AE29" s="45">
        <v>0</v>
      </c>
      <c r="AF29" s="45">
        <v>0</v>
      </c>
      <c r="AG29" s="45">
        <v>0</v>
      </c>
      <c r="AH29" s="45">
        <v>0</v>
      </c>
      <c r="AI29" s="45">
        <v>0</v>
      </c>
      <c r="AJ29" s="45">
        <v>0</v>
      </c>
      <c r="AK29" s="45">
        <v>0</v>
      </c>
      <c r="AL29" s="45">
        <v>0</v>
      </c>
      <c r="AM29" s="45">
        <v>0</v>
      </c>
      <c r="AN29" s="45">
        <v>0</v>
      </c>
      <c r="AO29" s="45">
        <v>0</v>
      </c>
      <c r="AP29" s="33">
        <f>SUM(E29:AO29)-Z29-J29-T29-R29</f>
        <v>186.66000000000003</v>
      </c>
      <c r="AQ29" s="113"/>
      <c r="AR29" s="65">
        <v>43495</v>
      </c>
      <c r="AS29" s="53">
        <v>0.47916666666666669</v>
      </c>
      <c r="AT29" s="44" t="s">
        <v>85</v>
      </c>
      <c r="AU29" s="48">
        <v>10</v>
      </c>
      <c r="AV29" s="49" t="s">
        <v>75</v>
      </c>
      <c r="AW29" s="63">
        <v>8.1809999999999992</v>
      </c>
      <c r="AX29" s="63">
        <v>86.5</v>
      </c>
      <c r="AY29" s="49">
        <v>0.32</v>
      </c>
      <c r="AZ29" s="63">
        <v>0.2</v>
      </c>
      <c r="BA29" s="50">
        <v>18</v>
      </c>
      <c r="BB29" s="63">
        <v>760</v>
      </c>
      <c r="BC29" s="50">
        <v>8.51</v>
      </c>
      <c r="BD29" s="63">
        <v>3</v>
      </c>
      <c r="BE29" s="63">
        <v>0</v>
      </c>
      <c r="BF29" s="63">
        <v>17</v>
      </c>
      <c r="BG29" s="55">
        <v>0.3</v>
      </c>
      <c r="BH29" s="64"/>
    </row>
    <row r="30" spans="1:60">
      <c r="A30" s="44" t="s">
        <v>84</v>
      </c>
      <c r="B30" s="56">
        <v>43586</v>
      </c>
      <c r="C30" s="44" t="s">
        <v>77</v>
      </c>
      <c r="D30" s="12"/>
      <c r="E30" s="45">
        <v>395.28000000000003</v>
      </c>
      <c r="F30" s="45">
        <v>21.96</v>
      </c>
      <c r="G30" s="45">
        <v>0</v>
      </c>
      <c r="H30" s="45">
        <v>32.94</v>
      </c>
      <c r="I30" s="45">
        <v>10.98</v>
      </c>
      <c r="J30" s="45">
        <v>21.96</v>
      </c>
      <c r="K30" s="45">
        <v>0</v>
      </c>
      <c r="L30" s="45">
        <v>21.96</v>
      </c>
      <c r="M30" s="45">
        <v>0</v>
      </c>
      <c r="N30" s="45">
        <v>0</v>
      </c>
      <c r="O30" s="45">
        <v>0</v>
      </c>
      <c r="P30" s="45">
        <v>0</v>
      </c>
      <c r="Q30" s="45">
        <v>0</v>
      </c>
      <c r="R30" s="45">
        <v>0</v>
      </c>
      <c r="S30" s="45">
        <v>0</v>
      </c>
      <c r="T30" s="45">
        <v>0</v>
      </c>
      <c r="U30" s="45">
        <v>0</v>
      </c>
      <c r="V30" s="45">
        <v>0</v>
      </c>
      <c r="W30" s="45">
        <v>0</v>
      </c>
      <c r="X30" s="45">
        <v>0</v>
      </c>
      <c r="Y30" s="45">
        <v>0</v>
      </c>
      <c r="Z30" s="45">
        <v>0</v>
      </c>
      <c r="AA30" s="45">
        <v>0</v>
      </c>
      <c r="AB30" s="45">
        <v>0</v>
      </c>
      <c r="AC30" s="45">
        <v>0</v>
      </c>
      <c r="AD30" s="45">
        <v>0</v>
      </c>
      <c r="AE30" s="45">
        <v>0</v>
      </c>
      <c r="AF30" s="45">
        <v>0</v>
      </c>
      <c r="AG30" s="45">
        <v>0</v>
      </c>
      <c r="AH30" s="45">
        <v>0</v>
      </c>
      <c r="AI30" s="45">
        <v>0</v>
      </c>
      <c r="AJ30" s="45">
        <v>0</v>
      </c>
      <c r="AK30" s="45">
        <v>0</v>
      </c>
      <c r="AL30" s="45">
        <v>0</v>
      </c>
      <c r="AM30" s="45">
        <v>0</v>
      </c>
      <c r="AN30" s="45">
        <v>0</v>
      </c>
      <c r="AO30" s="45">
        <v>0</v>
      </c>
      <c r="AP30" s="33">
        <f>SUM(E30:AO30)-Z30-J30-T30-R30</f>
        <v>483.12</v>
      </c>
      <c r="AQ30" s="113"/>
      <c r="AR30" s="46">
        <v>43586</v>
      </c>
      <c r="AS30" s="53">
        <v>0.5625</v>
      </c>
      <c r="AT30" s="44" t="s">
        <v>85</v>
      </c>
      <c r="AU30" s="44">
        <v>5</v>
      </c>
      <c r="AV30" s="49" t="s">
        <v>75</v>
      </c>
      <c r="AW30" s="44">
        <v>15.76</v>
      </c>
      <c r="AX30" s="44">
        <v>183</v>
      </c>
      <c r="AY30" s="49">
        <v>0.20399999999999999</v>
      </c>
      <c r="AZ30" s="44">
        <v>0.1</v>
      </c>
      <c r="BA30" s="50">
        <v>22.7</v>
      </c>
      <c r="BB30" s="44">
        <v>760.5</v>
      </c>
      <c r="BC30" s="50">
        <v>9.1999999999999993</v>
      </c>
      <c r="BD30" s="44">
        <v>0</v>
      </c>
      <c r="BE30" s="44">
        <v>0</v>
      </c>
      <c r="BF30" s="44">
        <v>10</v>
      </c>
      <c r="BG30" s="55">
        <v>0.05</v>
      </c>
      <c r="BH30" s="52" t="s">
        <v>138</v>
      </c>
    </row>
    <row r="31" spans="1:60" s="13" customFormat="1" ht="18.75" thickBot="1">
      <c r="A31" s="160"/>
      <c r="B31" s="214" t="s">
        <v>219</v>
      </c>
      <c r="C31" s="1530"/>
      <c r="D31" s="1531">
        <v>0</v>
      </c>
      <c r="E31" s="272">
        <f t="shared" ref="E31:AO31" si="7">AVERAGE(E29:E30)</f>
        <v>203.13000000000002</v>
      </c>
      <c r="F31" s="272">
        <f t="shared" si="7"/>
        <v>10.98</v>
      </c>
      <c r="G31" s="215">
        <f t="shared" si="7"/>
        <v>0</v>
      </c>
      <c r="H31" s="272">
        <f t="shared" si="7"/>
        <v>65.88</v>
      </c>
      <c r="I31" s="215">
        <f t="shared" si="7"/>
        <v>5.49</v>
      </c>
      <c r="J31" s="272">
        <f t="shared" si="7"/>
        <v>49.41</v>
      </c>
      <c r="K31" s="215">
        <f t="shared" si="7"/>
        <v>0</v>
      </c>
      <c r="L31" s="272">
        <f t="shared" si="7"/>
        <v>49.41</v>
      </c>
      <c r="M31" s="215">
        <f t="shared" si="7"/>
        <v>0</v>
      </c>
      <c r="N31" s="215">
        <f t="shared" si="7"/>
        <v>0</v>
      </c>
      <c r="O31" s="215">
        <f t="shared" si="7"/>
        <v>0</v>
      </c>
      <c r="P31" s="215">
        <f t="shared" si="7"/>
        <v>0</v>
      </c>
      <c r="Q31" s="215">
        <f t="shared" si="7"/>
        <v>0</v>
      </c>
      <c r="R31" s="215">
        <f t="shared" si="7"/>
        <v>0</v>
      </c>
      <c r="S31" s="215">
        <f t="shared" si="7"/>
        <v>0</v>
      </c>
      <c r="T31" s="215">
        <f t="shared" si="7"/>
        <v>0</v>
      </c>
      <c r="U31" s="215">
        <f t="shared" si="7"/>
        <v>0</v>
      </c>
      <c r="V31" s="215">
        <f t="shared" si="7"/>
        <v>0</v>
      </c>
      <c r="W31" s="215">
        <f t="shared" si="7"/>
        <v>0</v>
      </c>
      <c r="X31" s="215">
        <f t="shared" si="7"/>
        <v>0</v>
      </c>
      <c r="Y31" s="215">
        <f t="shared" si="7"/>
        <v>0</v>
      </c>
      <c r="Z31" s="215">
        <f t="shared" si="7"/>
        <v>0</v>
      </c>
      <c r="AA31" s="215">
        <f t="shared" si="7"/>
        <v>0</v>
      </c>
      <c r="AB31" s="215">
        <f t="shared" si="7"/>
        <v>0</v>
      </c>
      <c r="AC31" s="215">
        <f t="shared" si="7"/>
        <v>0</v>
      </c>
      <c r="AD31" s="215">
        <f t="shared" si="7"/>
        <v>0</v>
      </c>
      <c r="AE31" s="215">
        <f t="shared" si="7"/>
        <v>0</v>
      </c>
      <c r="AF31" s="215">
        <f t="shared" si="7"/>
        <v>0</v>
      </c>
      <c r="AG31" s="215">
        <f t="shared" si="7"/>
        <v>0</v>
      </c>
      <c r="AH31" s="215">
        <f t="shared" si="7"/>
        <v>0</v>
      </c>
      <c r="AI31" s="215">
        <f t="shared" si="7"/>
        <v>0</v>
      </c>
      <c r="AJ31" s="215">
        <f t="shared" si="7"/>
        <v>0</v>
      </c>
      <c r="AK31" s="215">
        <f t="shared" si="7"/>
        <v>0</v>
      </c>
      <c r="AL31" s="215">
        <f t="shared" si="7"/>
        <v>0</v>
      </c>
      <c r="AM31" s="215">
        <f t="shared" si="7"/>
        <v>0</v>
      </c>
      <c r="AN31" s="215">
        <f t="shared" si="7"/>
        <v>0</v>
      </c>
      <c r="AO31" s="215">
        <f t="shared" si="7"/>
        <v>0</v>
      </c>
      <c r="AP31" s="216">
        <f>SUM(E31:AO31)-Z31-J31-T31-R31</f>
        <v>334.89</v>
      </c>
      <c r="AQ31" s="163"/>
      <c r="AR31" s="172"/>
      <c r="AS31" s="173"/>
      <c r="AT31" s="160"/>
      <c r="AU31" s="174"/>
      <c r="AV31" s="166"/>
      <c r="AW31" s="160"/>
      <c r="AX31" s="160"/>
      <c r="AY31" s="166"/>
      <c r="AZ31" s="160"/>
      <c r="BA31" s="167"/>
      <c r="BB31" s="160"/>
      <c r="BC31" s="167"/>
      <c r="BD31" s="160"/>
      <c r="BE31" s="160"/>
      <c r="BF31" s="160"/>
      <c r="BG31" s="168"/>
      <c r="BH31" s="169"/>
    </row>
    <row r="32" spans="1:60" s="13" customFormat="1" ht="15.75" thickBot="1">
      <c r="A32" s="160"/>
      <c r="B32" s="170"/>
      <c r="C32" s="160"/>
      <c r="D32" s="161"/>
      <c r="E32" s="162"/>
      <c r="F32" s="162"/>
      <c r="G32" s="162"/>
      <c r="H32" s="162"/>
      <c r="I32" s="162"/>
      <c r="J32" s="162"/>
      <c r="K32" s="162"/>
      <c r="L32" s="162"/>
      <c r="M32" s="162"/>
      <c r="N32" s="162"/>
      <c r="O32" s="162"/>
      <c r="P32" s="162"/>
      <c r="Q32" s="162"/>
      <c r="R32" s="162"/>
      <c r="S32" s="162"/>
      <c r="T32" s="162"/>
      <c r="U32" s="162"/>
      <c r="V32" s="162"/>
      <c r="W32" s="162"/>
      <c r="X32" s="162"/>
      <c r="Y32" s="162"/>
      <c r="Z32" s="162"/>
      <c r="AA32" s="162"/>
      <c r="AB32" s="162"/>
      <c r="AC32" s="162"/>
      <c r="AD32" s="162"/>
      <c r="AE32" s="162"/>
      <c r="AF32" s="162"/>
      <c r="AG32" s="162"/>
      <c r="AH32" s="162"/>
      <c r="AI32" s="162"/>
      <c r="AJ32" s="162"/>
      <c r="AK32" s="162"/>
      <c r="AL32" s="162"/>
      <c r="AM32" s="162"/>
      <c r="AN32" s="162"/>
      <c r="AO32" s="162"/>
      <c r="AP32" s="162"/>
      <c r="AQ32" s="163"/>
      <c r="AR32" s="172"/>
      <c r="AS32" s="173"/>
      <c r="AT32" s="160"/>
      <c r="AU32" s="174"/>
      <c r="AV32" s="166"/>
      <c r="AW32" s="160"/>
      <c r="AX32" s="160"/>
      <c r="AY32" s="166"/>
      <c r="AZ32" s="160"/>
      <c r="BA32" s="167"/>
      <c r="BB32" s="160"/>
      <c r="BC32" s="167"/>
      <c r="BD32" s="160"/>
      <c r="BE32" s="160"/>
      <c r="BF32" s="160"/>
      <c r="BG32" s="168"/>
      <c r="BH32" s="169"/>
    </row>
    <row r="33" spans="1:60">
      <c r="A33" s="44" t="s">
        <v>112</v>
      </c>
      <c r="B33" s="56">
        <v>43507</v>
      </c>
      <c r="C33" s="44" t="s">
        <v>77</v>
      </c>
      <c r="D33" s="12"/>
      <c r="E33" s="45">
        <v>0</v>
      </c>
      <c r="F33" s="45">
        <v>0</v>
      </c>
      <c r="G33" s="45">
        <v>0</v>
      </c>
      <c r="H33" s="45">
        <v>10.98</v>
      </c>
      <c r="I33" s="45">
        <v>0</v>
      </c>
      <c r="J33" s="45">
        <v>0</v>
      </c>
      <c r="K33" s="45">
        <v>0</v>
      </c>
      <c r="L33" s="45">
        <v>0</v>
      </c>
      <c r="M33" s="45">
        <v>0</v>
      </c>
      <c r="N33" s="45">
        <v>0</v>
      </c>
      <c r="O33" s="45">
        <v>0</v>
      </c>
      <c r="P33" s="45">
        <v>0</v>
      </c>
      <c r="Q33" s="45">
        <v>0</v>
      </c>
      <c r="R33" s="45">
        <v>0</v>
      </c>
      <c r="S33" s="45">
        <v>0</v>
      </c>
      <c r="T33" s="45">
        <v>0</v>
      </c>
      <c r="U33" s="45">
        <v>0</v>
      </c>
      <c r="V33" s="45">
        <v>0</v>
      </c>
      <c r="W33" s="45">
        <v>0</v>
      </c>
      <c r="X33" s="45">
        <v>0</v>
      </c>
      <c r="Y33" s="45">
        <v>0</v>
      </c>
      <c r="Z33" s="45">
        <v>0</v>
      </c>
      <c r="AA33" s="45">
        <v>0</v>
      </c>
      <c r="AB33" s="45">
        <v>0</v>
      </c>
      <c r="AC33" s="45">
        <v>0</v>
      </c>
      <c r="AD33" s="45">
        <v>0</v>
      </c>
      <c r="AE33" s="45">
        <v>0</v>
      </c>
      <c r="AF33" s="45">
        <v>0</v>
      </c>
      <c r="AG33" s="45">
        <v>0</v>
      </c>
      <c r="AH33" s="45">
        <v>0</v>
      </c>
      <c r="AI33" s="45">
        <v>0</v>
      </c>
      <c r="AJ33" s="45">
        <v>0</v>
      </c>
      <c r="AK33" s="45">
        <v>0</v>
      </c>
      <c r="AL33" s="45">
        <v>0</v>
      </c>
      <c r="AM33" s="45">
        <v>0</v>
      </c>
      <c r="AN33" s="45">
        <v>0</v>
      </c>
      <c r="AO33" s="45">
        <v>0</v>
      </c>
      <c r="AP33" s="33">
        <f>SUM(E33:AO33)-Z33-J33-T33-R33</f>
        <v>10.98</v>
      </c>
      <c r="AQ33" s="113"/>
      <c r="AR33" s="61" t="s">
        <v>113</v>
      </c>
      <c r="AS33" s="61" t="s">
        <v>114</v>
      </c>
      <c r="AT33" s="49" t="s">
        <v>112</v>
      </c>
      <c r="AU33" s="48">
        <v>10</v>
      </c>
      <c r="AV33" s="62" t="s">
        <v>75</v>
      </c>
      <c r="AW33" s="63">
        <v>5.74</v>
      </c>
      <c r="AX33" s="63">
        <v>50.1</v>
      </c>
      <c r="AY33" s="49">
        <v>0.03</v>
      </c>
      <c r="AZ33" s="63">
        <v>0</v>
      </c>
      <c r="BA33" s="50">
        <v>9.3000000000000007</v>
      </c>
      <c r="BB33" s="63">
        <v>766</v>
      </c>
      <c r="BC33" s="50">
        <v>6.9</v>
      </c>
      <c r="BD33" s="63">
        <v>7</v>
      </c>
      <c r="BE33" s="63">
        <v>0</v>
      </c>
      <c r="BF33" s="63">
        <v>30</v>
      </c>
      <c r="BG33" s="55">
        <v>0.42</v>
      </c>
      <c r="BH33" s="64"/>
    </row>
    <row r="34" spans="1:60" s="13" customFormat="1" ht="18.75" thickBot="1">
      <c r="A34" s="160"/>
      <c r="B34" s="214" t="s">
        <v>219</v>
      </c>
      <c r="C34" s="1530"/>
      <c r="D34" s="1531">
        <v>0</v>
      </c>
      <c r="E34" s="215">
        <f t="shared" ref="E34:AO34" si="8">AVERAGE(E33:E33)</f>
        <v>0</v>
      </c>
      <c r="F34" s="215">
        <f t="shared" si="8"/>
        <v>0</v>
      </c>
      <c r="G34" s="215">
        <f t="shared" si="8"/>
        <v>0</v>
      </c>
      <c r="H34" s="215">
        <f t="shared" si="8"/>
        <v>10.98</v>
      </c>
      <c r="I34" s="215">
        <f t="shared" si="8"/>
        <v>0</v>
      </c>
      <c r="J34" s="215">
        <f t="shared" si="8"/>
        <v>0</v>
      </c>
      <c r="K34" s="215">
        <f t="shared" si="8"/>
        <v>0</v>
      </c>
      <c r="L34" s="215">
        <f t="shared" si="8"/>
        <v>0</v>
      </c>
      <c r="M34" s="215">
        <f t="shared" si="8"/>
        <v>0</v>
      </c>
      <c r="N34" s="215">
        <f t="shared" si="8"/>
        <v>0</v>
      </c>
      <c r="O34" s="215">
        <f t="shared" si="8"/>
        <v>0</v>
      </c>
      <c r="P34" s="215">
        <f t="shared" si="8"/>
        <v>0</v>
      </c>
      <c r="Q34" s="215">
        <f t="shared" si="8"/>
        <v>0</v>
      </c>
      <c r="R34" s="215">
        <f t="shared" si="8"/>
        <v>0</v>
      </c>
      <c r="S34" s="215">
        <f t="shared" si="8"/>
        <v>0</v>
      </c>
      <c r="T34" s="215">
        <f t="shared" si="8"/>
        <v>0</v>
      </c>
      <c r="U34" s="215">
        <f t="shared" si="8"/>
        <v>0</v>
      </c>
      <c r="V34" s="215">
        <f t="shared" si="8"/>
        <v>0</v>
      </c>
      <c r="W34" s="215">
        <f t="shared" si="8"/>
        <v>0</v>
      </c>
      <c r="X34" s="215">
        <f t="shared" si="8"/>
        <v>0</v>
      </c>
      <c r="Y34" s="215">
        <f t="shared" si="8"/>
        <v>0</v>
      </c>
      <c r="Z34" s="215">
        <f t="shared" si="8"/>
        <v>0</v>
      </c>
      <c r="AA34" s="215">
        <f t="shared" si="8"/>
        <v>0</v>
      </c>
      <c r="AB34" s="215">
        <f t="shared" si="8"/>
        <v>0</v>
      </c>
      <c r="AC34" s="215">
        <f t="shared" si="8"/>
        <v>0</v>
      </c>
      <c r="AD34" s="215">
        <f t="shared" si="8"/>
        <v>0</v>
      </c>
      <c r="AE34" s="215">
        <f t="shared" si="8"/>
        <v>0</v>
      </c>
      <c r="AF34" s="215">
        <f t="shared" si="8"/>
        <v>0</v>
      </c>
      <c r="AG34" s="215">
        <f t="shared" si="8"/>
        <v>0</v>
      </c>
      <c r="AH34" s="215">
        <f t="shared" si="8"/>
        <v>0</v>
      </c>
      <c r="AI34" s="215">
        <f t="shared" si="8"/>
        <v>0</v>
      </c>
      <c r="AJ34" s="215">
        <f t="shared" si="8"/>
        <v>0</v>
      </c>
      <c r="AK34" s="215">
        <f t="shared" si="8"/>
        <v>0</v>
      </c>
      <c r="AL34" s="215">
        <f t="shared" si="8"/>
        <v>0</v>
      </c>
      <c r="AM34" s="215">
        <f t="shared" si="8"/>
        <v>0</v>
      </c>
      <c r="AN34" s="215">
        <f t="shared" si="8"/>
        <v>0</v>
      </c>
      <c r="AO34" s="215">
        <f t="shared" si="8"/>
        <v>0</v>
      </c>
      <c r="AP34" s="216">
        <f>SUM(E34:AO34)-Z34-J34-T34-R34</f>
        <v>10.98</v>
      </c>
      <c r="AQ34" s="163"/>
      <c r="AR34" s="172"/>
      <c r="AS34" s="173"/>
      <c r="AT34" s="160"/>
      <c r="AU34" s="174"/>
      <c r="AV34" s="166"/>
      <c r="AW34" s="160"/>
      <c r="AX34" s="160"/>
      <c r="AY34" s="166"/>
      <c r="AZ34" s="160"/>
      <c r="BA34" s="167"/>
      <c r="BB34" s="160"/>
      <c r="BC34" s="167"/>
      <c r="BD34" s="160"/>
      <c r="BE34" s="160"/>
      <c r="BF34" s="160"/>
      <c r="BG34" s="168"/>
      <c r="BH34" s="169"/>
    </row>
    <row r="35" spans="1:60" s="13" customFormat="1" ht="15.75" thickBot="1">
      <c r="A35" s="160"/>
      <c r="B35" s="170"/>
      <c r="C35" s="160"/>
      <c r="D35" s="161"/>
      <c r="E35" s="162"/>
      <c r="F35" s="162"/>
      <c r="G35" s="162"/>
      <c r="H35" s="162"/>
      <c r="I35" s="162"/>
      <c r="J35" s="162"/>
      <c r="K35" s="162"/>
      <c r="L35" s="162"/>
      <c r="M35" s="162"/>
      <c r="N35" s="162"/>
      <c r="O35" s="162"/>
      <c r="P35" s="162"/>
      <c r="Q35" s="162"/>
      <c r="R35" s="162"/>
      <c r="S35" s="162"/>
      <c r="T35" s="162"/>
      <c r="U35" s="162"/>
      <c r="V35" s="162"/>
      <c r="W35" s="162"/>
      <c r="X35" s="162"/>
      <c r="Y35" s="162"/>
      <c r="Z35" s="162"/>
      <c r="AA35" s="162"/>
      <c r="AB35" s="162"/>
      <c r="AC35" s="162"/>
      <c r="AD35" s="162"/>
      <c r="AE35" s="162"/>
      <c r="AF35" s="162"/>
      <c r="AG35" s="162"/>
      <c r="AH35" s="162"/>
      <c r="AI35" s="162"/>
      <c r="AJ35" s="162"/>
      <c r="AK35" s="162"/>
      <c r="AL35" s="162"/>
      <c r="AM35" s="162"/>
      <c r="AN35" s="162"/>
      <c r="AO35" s="162"/>
      <c r="AP35" s="162"/>
      <c r="AQ35" s="163"/>
      <c r="AR35" s="172"/>
      <c r="AS35" s="173"/>
      <c r="AT35" s="160"/>
      <c r="AU35" s="174"/>
      <c r="AV35" s="166"/>
      <c r="AW35" s="160"/>
      <c r="AX35" s="160"/>
      <c r="AY35" s="166"/>
      <c r="AZ35" s="160"/>
      <c r="BA35" s="167"/>
      <c r="BB35" s="160"/>
      <c r="BC35" s="167"/>
      <c r="BD35" s="160"/>
      <c r="BE35" s="160"/>
      <c r="BF35" s="160"/>
      <c r="BG35" s="168"/>
      <c r="BH35" s="169"/>
    </row>
    <row r="36" spans="1:60" ht="15.75" thickBot="1">
      <c r="A36" s="44" t="s">
        <v>80</v>
      </c>
      <c r="B36" s="56">
        <v>43493</v>
      </c>
      <c r="C36" s="44" t="s">
        <v>77</v>
      </c>
      <c r="D36" s="12"/>
      <c r="E36" s="45">
        <v>0</v>
      </c>
      <c r="F36" s="45">
        <v>0</v>
      </c>
      <c r="G36" s="45">
        <v>0</v>
      </c>
      <c r="H36" s="45">
        <v>0</v>
      </c>
      <c r="I36" s="45">
        <v>0</v>
      </c>
      <c r="J36" s="45">
        <v>0</v>
      </c>
      <c r="K36" s="45">
        <v>0</v>
      </c>
      <c r="L36" s="45">
        <v>0</v>
      </c>
      <c r="M36" s="45">
        <v>0</v>
      </c>
      <c r="N36" s="45">
        <v>0</v>
      </c>
      <c r="O36" s="45">
        <v>0</v>
      </c>
      <c r="P36" s="45">
        <v>0</v>
      </c>
      <c r="Q36" s="45">
        <v>0</v>
      </c>
      <c r="R36" s="45">
        <v>0</v>
      </c>
      <c r="S36" s="45">
        <v>0</v>
      </c>
      <c r="T36" s="45">
        <v>0</v>
      </c>
      <c r="U36" s="45">
        <v>0</v>
      </c>
      <c r="V36" s="45">
        <v>0</v>
      </c>
      <c r="W36" s="45">
        <v>0</v>
      </c>
      <c r="X36" s="45">
        <v>0</v>
      </c>
      <c r="Y36" s="45">
        <v>0</v>
      </c>
      <c r="Z36" s="45">
        <v>0</v>
      </c>
      <c r="AA36" s="45">
        <v>0</v>
      </c>
      <c r="AB36" s="45">
        <v>0</v>
      </c>
      <c r="AC36" s="45">
        <v>0</v>
      </c>
      <c r="AD36" s="45">
        <v>0</v>
      </c>
      <c r="AE36" s="45">
        <v>0</v>
      </c>
      <c r="AF36" s="45">
        <v>0</v>
      </c>
      <c r="AG36" s="45">
        <v>0</v>
      </c>
      <c r="AH36" s="45">
        <v>0</v>
      </c>
      <c r="AI36" s="45">
        <v>0</v>
      </c>
      <c r="AJ36" s="45">
        <v>0</v>
      </c>
      <c r="AK36" s="45">
        <v>0</v>
      </c>
      <c r="AL36" s="45">
        <v>0</v>
      </c>
      <c r="AM36" s="45">
        <v>10.98</v>
      </c>
      <c r="AN36" s="45">
        <v>0</v>
      </c>
      <c r="AO36" s="45">
        <v>0</v>
      </c>
      <c r="AP36" s="33">
        <f>SUM(E36:AO36)-Z36-J36-T36-R36</f>
        <v>10.98</v>
      </c>
      <c r="AQ36" s="113"/>
      <c r="AR36" s="65">
        <v>43493</v>
      </c>
      <c r="AS36" s="53">
        <v>0.63541666666666663</v>
      </c>
      <c r="AT36" s="44" t="s">
        <v>81</v>
      </c>
      <c r="AU36" s="48">
        <v>10</v>
      </c>
      <c r="AV36" s="49" t="s">
        <v>75</v>
      </c>
      <c r="AW36" s="63">
        <v>13.9</v>
      </c>
      <c r="AX36" s="63">
        <v>150</v>
      </c>
      <c r="AY36" s="49">
        <v>9.5000000000000001E-2</v>
      </c>
      <c r="AZ36" s="63">
        <v>0</v>
      </c>
      <c r="BA36" s="50">
        <v>18.8</v>
      </c>
      <c r="BB36" s="63">
        <v>760.8</v>
      </c>
      <c r="BC36" s="50">
        <v>9</v>
      </c>
      <c r="BD36" s="63">
        <v>74</v>
      </c>
      <c r="BE36" s="63">
        <v>0</v>
      </c>
      <c r="BF36" s="63">
        <v>13</v>
      </c>
      <c r="BG36" s="55">
        <v>0.33</v>
      </c>
      <c r="BH36" s="64"/>
    </row>
    <row r="37" spans="1:60">
      <c r="A37" s="44" t="s">
        <v>80</v>
      </c>
      <c r="B37" s="43">
        <v>43563</v>
      </c>
      <c r="C37" s="44" t="s">
        <v>77</v>
      </c>
      <c r="D37" s="12"/>
      <c r="E37" s="45">
        <v>955.26</v>
      </c>
      <c r="F37" s="45">
        <v>0</v>
      </c>
      <c r="G37" s="45">
        <v>0</v>
      </c>
      <c r="H37" s="45">
        <v>109.80000000000001</v>
      </c>
      <c r="I37" s="45">
        <v>0</v>
      </c>
      <c r="J37" s="45">
        <v>0</v>
      </c>
      <c r="K37" s="45">
        <v>0</v>
      </c>
      <c r="L37" s="45">
        <v>0</v>
      </c>
      <c r="M37" s="45">
        <v>0</v>
      </c>
      <c r="N37" s="45">
        <v>0</v>
      </c>
      <c r="O37" s="45">
        <v>0</v>
      </c>
      <c r="P37" s="45">
        <v>0</v>
      </c>
      <c r="Q37" s="45">
        <v>0</v>
      </c>
      <c r="R37" s="45">
        <v>0</v>
      </c>
      <c r="S37" s="45">
        <v>0</v>
      </c>
      <c r="T37" s="45">
        <v>0</v>
      </c>
      <c r="U37" s="45">
        <v>0</v>
      </c>
      <c r="V37" s="45">
        <v>0</v>
      </c>
      <c r="W37" s="45">
        <v>0</v>
      </c>
      <c r="X37" s="45">
        <v>0</v>
      </c>
      <c r="Y37" s="45">
        <v>0</v>
      </c>
      <c r="Z37" s="45">
        <v>0</v>
      </c>
      <c r="AA37" s="45">
        <v>0</v>
      </c>
      <c r="AB37" s="45">
        <v>0</v>
      </c>
      <c r="AC37" s="45">
        <v>0</v>
      </c>
      <c r="AD37" s="45">
        <v>0</v>
      </c>
      <c r="AE37" s="45">
        <v>0</v>
      </c>
      <c r="AF37" s="45">
        <v>0</v>
      </c>
      <c r="AG37" s="45">
        <v>0</v>
      </c>
      <c r="AH37" s="45">
        <v>0</v>
      </c>
      <c r="AI37" s="45">
        <v>0</v>
      </c>
      <c r="AJ37" s="45">
        <v>0</v>
      </c>
      <c r="AK37" s="45">
        <v>0</v>
      </c>
      <c r="AL37" s="45">
        <v>0</v>
      </c>
      <c r="AM37" s="45">
        <v>0</v>
      </c>
      <c r="AN37" s="45">
        <v>0</v>
      </c>
      <c r="AO37" s="45">
        <v>0</v>
      </c>
      <c r="AP37" s="33">
        <f>SUM(E37:AO37)-Z37-J37-T37-R37</f>
        <v>1065.06</v>
      </c>
      <c r="AQ37" s="113"/>
      <c r="AR37" s="65">
        <v>43563</v>
      </c>
      <c r="AS37" s="67">
        <v>0.45833333333333331</v>
      </c>
      <c r="AT37" s="44" t="s">
        <v>80</v>
      </c>
      <c r="AU37" s="44">
        <v>10</v>
      </c>
      <c r="AV37" s="49" t="s">
        <v>75</v>
      </c>
      <c r="AW37" s="44">
        <v>8.9700000000000006</v>
      </c>
      <c r="AX37" s="48">
        <v>107.5</v>
      </c>
      <c r="AY37" s="49">
        <v>0.16200000000000001</v>
      </c>
      <c r="AZ37" s="44">
        <v>0.1</v>
      </c>
      <c r="BA37" s="50">
        <v>24.5</v>
      </c>
      <c r="BB37" s="44">
        <v>762.7</v>
      </c>
      <c r="BC37" s="50">
        <v>6.3</v>
      </c>
      <c r="BD37" s="44">
        <v>1</v>
      </c>
      <c r="BE37" s="44">
        <v>0</v>
      </c>
      <c r="BF37" s="48">
        <v>2</v>
      </c>
      <c r="BG37" s="55">
        <v>0.43</v>
      </c>
      <c r="BH37" s="52"/>
    </row>
    <row r="38" spans="1:60" s="13" customFormat="1" ht="18.75" thickBot="1">
      <c r="A38" s="160"/>
      <c r="B38" s="214" t="s">
        <v>219</v>
      </c>
      <c r="C38" s="1530"/>
      <c r="D38" s="1531">
        <v>0</v>
      </c>
      <c r="E38" s="272">
        <f t="shared" ref="E38:AO38" si="9">AVERAGE(E36:E37)</f>
        <v>477.63</v>
      </c>
      <c r="F38" s="215">
        <f t="shared" si="9"/>
        <v>0</v>
      </c>
      <c r="G38" s="215">
        <f t="shared" si="9"/>
        <v>0</v>
      </c>
      <c r="H38" s="272">
        <f t="shared" si="9"/>
        <v>54.900000000000006</v>
      </c>
      <c r="I38" s="215">
        <f t="shared" si="9"/>
        <v>0</v>
      </c>
      <c r="J38" s="215">
        <f t="shared" si="9"/>
        <v>0</v>
      </c>
      <c r="K38" s="215">
        <f t="shared" si="9"/>
        <v>0</v>
      </c>
      <c r="L38" s="215">
        <f t="shared" si="9"/>
        <v>0</v>
      </c>
      <c r="M38" s="215">
        <f t="shared" si="9"/>
        <v>0</v>
      </c>
      <c r="N38" s="215">
        <f t="shared" si="9"/>
        <v>0</v>
      </c>
      <c r="O38" s="215">
        <f t="shared" si="9"/>
        <v>0</v>
      </c>
      <c r="P38" s="215">
        <f t="shared" si="9"/>
        <v>0</v>
      </c>
      <c r="Q38" s="215">
        <f t="shared" si="9"/>
        <v>0</v>
      </c>
      <c r="R38" s="215">
        <f t="shared" si="9"/>
        <v>0</v>
      </c>
      <c r="S38" s="215">
        <f t="shared" si="9"/>
        <v>0</v>
      </c>
      <c r="T38" s="215">
        <f t="shared" si="9"/>
        <v>0</v>
      </c>
      <c r="U38" s="215">
        <f t="shared" si="9"/>
        <v>0</v>
      </c>
      <c r="V38" s="215">
        <f t="shared" si="9"/>
        <v>0</v>
      </c>
      <c r="W38" s="215">
        <f t="shared" si="9"/>
        <v>0</v>
      </c>
      <c r="X38" s="215">
        <f t="shared" si="9"/>
        <v>0</v>
      </c>
      <c r="Y38" s="215">
        <f t="shared" si="9"/>
        <v>0</v>
      </c>
      <c r="Z38" s="215">
        <f t="shared" si="9"/>
        <v>0</v>
      </c>
      <c r="AA38" s="215">
        <f t="shared" si="9"/>
        <v>0</v>
      </c>
      <c r="AB38" s="215">
        <f t="shared" si="9"/>
        <v>0</v>
      </c>
      <c r="AC38" s="215">
        <f t="shared" si="9"/>
        <v>0</v>
      </c>
      <c r="AD38" s="215">
        <f t="shared" si="9"/>
        <v>0</v>
      </c>
      <c r="AE38" s="215">
        <f t="shared" si="9"/>
        <v>0</v>
      </c>
      <c r="AF38" s="215">
        <f t="shared" si="9"/>
        <v>0</v>
      </c>
      <c r="AG38" s="215">
        <f t="shared" si="9"/>
        <v>0</v>
      </c>
      <c r="AH38" s="215">
        <f t="shared" si="9"/>
        <v>0</v>
      </c>
      <c r="AI38" s="215">
        <f t="shared" si="9"/>
        <v>0</v>
      </c>
      <c r="AJ38" s="215">
        <f t="shared" si="9"/>
        <v>0</v>
      </c>
      <c r="AK38" s="215">
        <f t="shared" si="9"/>
        <v>0</v>
      </c>
      <c r="AL38" s="215">
        <f t="shared" si="9"/>
        <v>0</v>
      </c>
      <c r="AM38" s="215">
        <f t="shared" si="9"/>
        <v>5.49</v>
      </c>
      <c r="AN38" s="215">
        <f t="shared" si="9"/>
        <v>0</v>
      </c>
      <c r="AO38" s="215">
        <f t="shared" si="9"/>
        <v>0</v>
      </c>
      <c r="AP38" s="216">
        <f>SUM(E38:AO38)-Z38-J38-T38-R38</f>
        <v>538.02</v>
      </c>
      <c r="AQ38" s="163"/>
      <c r="AR38" s="172"/>
      <c r="AS38" s="173"/>
      <c r="AT38" s="160"/>
      <c r="AU38" s="174"/>
      <c r="AV38" s="166"/>
      <c r="AW38" s="160"/>
      <c r="AX38" s="160"/>
      <c r="AY38" s="166"/>
      <c r="AZ38" s="160"/>
      <c r="BA38" s="167"/>
      <c r="BB38" s="160"/>
      <c r="BC38" s="167"/>
      <c r="BD38" s="160"/>
      <c r="BE38" s="160"/>
      <c r="BF38" s="160"/>
      <c r="BG38" s="168"/>
      <c r="BH38" s="169"/>
    </row>
    <row r="39" spans="1:60" s="13" customFormat="1" ht="15.75" thickBot="1">
      <c r="A39" s="160"/>
      <c r="B39" s="170"/>
      <c r="C39" s="160"/>
      <c r="D39" s="161"/>
      <c r="E39" s="162"/>
      <c r="F39" s="162"/>
      <c r="G39" s="162"/>
      <c r="H39" s="162"/>
      <c r="I39" s="162"/>
      <c r="J39" s="162"/>
      <c r="K39" s="162"/>
      <c r="L39" s="162"/>
      <c r="M39" s="162"/>
      <c r="N39" s="162"/>
      <c r="O39" s="162"/>
      <c r="P39" s="162"/>
      <c r="Q39" s="162"/>
      <c r="R39" s="162"/>
      <c r="S39" s="162"/>
      <c r="T39" s="162"/>
      <c r="U39" s="162"/>
      <c r="V39" s="162"/>
      <c r="W39" s="162"/>
      <c r="X39" s="162"/>
      <c r="Y39" s="162"/>
      <c r="Z39" s="162"/>
      <c r="AA39" s="162"/>
      <c r="AB39" s="162"/>
      <c r="AC39" s="162"/>
      <c r="AD39" s="162"/>
      <c r="AE39" s="162"/>
      <c r="AF39" s="162"/>
      <c r="AG39" s="162"/>
      <c r="AH39" s="162"/>
      <c r="AI39" s="162"/>
      <c r="AJ39" s="162"/>
      <c r="AK39" s="162"/>
      <c r="AL39" s="162"/>
      <c r="AM39" s="162"/>
      <c r="AN39" s="162"/>
      <c r="AO39" s="162"/>
      <c r="AP39" s="162"/>
      <c r="AQ39" s="163"/>
      <c r="AR39" s="172"/>
      <c r="AS39" s="173"/>
      <c r="AT39" s="160"/>
      <c r="AU39" s="174"/>
      <c r="AV39" s="166"/>
      <c r="AW39" s="160"/>
      <c r="AX39" s="160"/>
      <c r="AY39" s="166"/>
      <c r="AZ39" s="160"/>
      <c r="BA39" s="167"/>
      <c r="BB39" s="160"/>
      <c r="BC39" s="167"/>
      <c r="BD39" s="160"/>
      <c r="BE39" s="160"/>
      <c r="BF39" s="160"/>
      <c r="BG39" s="168"/>
      <c r="BH39" s="169"/>
    </row>
    <row r="40" spans="1:60">
      <c r="A40" s="44" t="s">
        <v>76</v>
      </c>
      <c r="B40" s="56">
        <v>43492</v>
      </c>
      <c r="C40" s="44" t="s">
        <v>77</v>
      </c>
      <c r="D40" s="12"/>
      <c r="E40" s="45">
        <v>21.96</v>
      </c>
      <c r="F40" s="45">
        <v>0</v>
      </c>
      <c r="G40" s="45">
        <v>0</v>
      </c>
      <c r="H40" s="45">
        <v>0</v>
      </c>
      <c r="I40" s="45">
        <v>1032.1200000000001</v>
      </c>
      <c r="J40" s="45">
        <v>0</v>
      </c>
      <c r="K40" s="45">
        <v>0</v>
      </c>
      <c r="L40" s="45">
        <v>0</v>
      </c>
      <c r="M40" s="45">
        <v>0</v>
      </c>
      <c r="N40" s="45">
        <v>0</v>
      </c>
      <c r="O40" s="45">
        <v>0</v>
      </c>
      <c r="P40" s="45">
        <v>0</v>
      </c>
      <c r="Q40" s="45">
        <v>0</v>
      </c>
      <c r="R40" s="45">
        <v>0</v>
      </c>
      <c r="S40" s="45">
        <v>0</v>
      </c>
      <c r="T40" s="45">
        <v>0</v>
      </c>
      <c r="U40" s="45">
        <v>0</v>
      </c>
      <c r="V40" s="45">
        <v>0</v>
      </c>
      <c r="W40" s="45">
        <v>0</v>
      </c>
      <c r="X40" s="45">
        <v>0</v>
      </c>
      <c r="Y40" s="45">
        <v>0</v>
      </c>
      <c r="Z40" s="45">
        <v>0</v>
      </c>
      <c r="AA40" s="45">
        <v>0</v>
      </c>
      <c r="AB40" s="45">
        <v>0</v>
      </c>
      <c r="AC40" s="45">
        <v>0</v>
      </c>
      <c r="AD40" s="45">
        <v>0</v>
      </c>
      <c r="AE40" s="45">
        <v>0</v>
      </c>
      <c r="AF40" s="45">
        <v>0</v>
      </c>
      <c r="AG40" s="45">
        <v>0</v>
      </c>
      <c r="AH40" s="45">
        <v>0</v>
      </c>
      <c r="AI40" s="45">
        <v>0</v>
      </c>
      <c r="AJ40" s="45">
        <v>0</v>
      </c>
      <c r="AK40" s="45">
        <v>0</v>
      </c>
      <c r="AL40" s="45">
        <v>0</v>
      </c>
      <c r="AM40" s="45">
        <v>0</v>
      </c>
      <c r="AN40" s="45">
        <v>0</v>
      </c>
      <c r="AO40" s="45">
        <v>0</v>
      </c>
      <c r="AP40" s="33">
        <f>SUM(E40:AO40)-Z40-J40-T40-R40</f>
        <v>1054.0800000000002</v>
      </c>
      <c r="AQ40" s="113"/>
      <c r="AR40" s="65">
        <v>43492</v>
      </c>
      <c r="AS40" s="53">
        <v>0.60416666666666663</v>
      </c>
      <c r="AT40" s="44" t="s">
        <v>76</v>
      </c>
      <c r="AU40" s="48">
        <v>10</v>
      </c>
      <c r="AV40" s="49" t="s">
        <v>75</v>
      </c>
      <c r="AW40" s="63">
        <v>9.74</v>
      </c>
      <c r="AX40" s="63">
        <v>109.4</v>
      </c>
      <c r="AY40" s="49">
        <v>0.16800000000000001</v>
      </c>
      <c r="AZ40" s="63">
        <v>0.1</v>
      </c>
      <c r="BA40" s="50">
        <v>21.2</v>
      </c>
      <c r="BB40" s="63">
        <v>762</v>
      </c>
      <c r="BC40" s="50">
        <v>8.32</v>
      </c>
      <c r="BD40" s="63">
        <v>13</v>
      </c>
      <c r="BE40" s="63">
        <v>0</v>
      </c>
      <c r="BF40" s="63">
        <v>14</v>
      </c>
      <c r="BG40" s="55">
        <v>0.33</v>
      </c>
      <c r="BH40" s="64"/>
    </row>
    <row r="41" spans="1:60" s="13" customFormat="1" ht="18.75" thickBot="1">
      <c r="A41" s="160"/>
      <c r="B41" s="214" t="s">
        <v>219</v>
      </c>
      <c r="C41" s="1530"/>
      <c r="D41" s="1531">
        <v>0</v>
      </c>
      <c r="E41" s="272">
        <f t="shared" ref="E41:AO41" si="10">AVERAGE(E40:E40)</f>
        <v>21.96</v>
      </c>
      <c r="F41" s="215">
        <f t="shared" si="10"/>
        <v>0</v>
      </c>
      <c r="G41" s="215">
        <f t="shared" si="10"/>
        <v>0</v>
      </c>
      <c r="H41" s="215">
        <f t="shared" si="10"/>
        <v>0</v>
      </c>
      <c r="I41" s="272">
        <f t="shared" si="10"/>
        <v>1032.1200000000001</v>
      </c>
      <c r="J41" s="215">
        <f t="shared" si="10"/>
        <v>0</v>
      </c>
      <c r="K41" s="215">
        <f t="shared" si="10"/>
        <v>0</v>
      </c>
      <c r="L41" s="215">
        <f t="shared" si="10"/>
        <v>0</v>
      </c>
      <c r="M41" s="215">
        <f t="shared" si="10"/>
        <v>0</v>
      </c>
      <c r="N41" s="215">
        <f t="shared" si="10"/>
        <v>0</v>
      </c>
      <c r="O41" s="215">
        <f t="shared" si="10"/>
        <v>0</v>
      </c>
      <c r="P41" s="215">
        <f t="shared" si="10"/>
        <v>0</v>
      </c>
      <c r="Q41" s="215">
        <f t="shared" si="10"/>
        <v>0</v>
      </c>
      <c r="R41" s="215">
        <f t="shared" si="10"/>
        <v>0</v>
      </c>
      <c r="S41" s="215">
        <f t="shared" si="10"/>
        <v>0</v>
      </c>
      <c r="T41" s="215">
        <f t="shared" si="10"/>
        <v>0</v>
      </c>
      <c r="U41" s="215">
        <f t="shared" si="10"/>
        <v>0</v>
      </c>
      <c r="V41" s="215">
        <f t="shared" si="10"/>
        <v>0</v>
      </c>
      <c r="W41" s="215">
        <f t="shared" si="10"/>
        <v>0</v>
      </c>
      <c r="X41" s="215">
        <f t="shared" si="10"/>
        <v>0</v>
      </c>
      <c r="Y41" s="215">
        <f t="shared" si="10"/>
        <v>0</v>
      </c>
      <c r="Z41" s="215">
        <f t="shared" si="10"/>
        <v>0</v>
      </c>
      <c r="AA41" s="215">
        <f t="shared" si="10"/>
        <v>0</v>
      </c>
      <c r="AB41" s="215">
        <f t="shared" si="10"/>
        <v>0</v>
      </c>
      <c r="AC41" s="215">
        <f t="shared" si="10"/>
        <v>0</v>
      </c>
      <c r="AD41" s="215">
        <f t="shared" si="10"/>
        <v>0</v>
      </c>
      <c r="AE41" s="215">
        <f t="shared" si="10"/>
        <v>0</v>
      </c>
      <c r="AF41" s="215">
        <f t="shared" si="10"/>
        <v>0</v>
      </c>
      <c r="AG41" s="215">
        <f t="shared" si="10"/>
        <v>0</v>
      </c>
      <c r="AH41" s="215">
        <f t="shared" si="10"/>
        <v>0</v>
      </c>
      <c r="AI41" s="215">
        <f t="shared" si="10"/>
        <v>0</v>
      </c>
      <c r="AJ41" s="215">
        <f t="shared" si="10"/>
        <v>0</v>
      </c>
      <c r="AK41" s="215">
        <f t="shared" si="10"/>
        <v>0</v>
      </c>
      <c r="AL41" s="215">
        <f t="shared" si="10"/>
        <v>0</v>
      </c>
      <c r="AM41" s="215">
        <f t="shared" si="10"/>
        <v>0</v>
      </c>
      <c r="AN41" s="215">
        <f t="shared" si="10"/>
        <v>0</v>
      </c>
      <c r="AO41" s="215">
        <f t="shared" si="10"/>
        <v>0</v>
      </c>
      <c r="AP41" s="216">
        <f>SUM(E41:AO41)-Z41-J41-T41-R41</f>
        <v>1054.0800000000002</v>
      </c>
      <c r="AQ41" s="163"/>
      <c r="AR41" s="172"/>
      <c r="AS41" s="173"/>
      <c r="AT41" s="160"/>
      <c r="AU41" s="174"/>
      <c r="AV41" s="166"/>
      <c r="AW41" s="160"/>
      <c r="AX41" s="160"/>
      <c r="AY41" s="166"/>
      <c r="AZ41" s="160"/>
      <c r="BA41" s="167"/>
      <c r="BB41" s="160"/>
      <c r="BC41" s="167"/>
      <c r="BD41" s="160"/>
      <c r="BE41" s="160"/>
      <c r="BF41" s="160"/>
      <c r="BG41" s="168"/>
      <c r="BH41" s="169"/>
    </row>
    <row r="42" spans="1:60" s="13" customFormat="1" ht="15.75" thickBot="1">
      <c r="A42" s="160"/>
      <c r="B42" s="170"/>
      <c r="C42" s="160"/>
      <c r="D42" s="161"/>
      <c r="E42" s="162"/>
      <c r="F42" s="162"/>
      <c r="G42" s="162"/>
      <c r="H42" s="162"/>
      <c r="I42" s="162"/>
      <c r="J42" s="162"/>
      <c r="K42" s="162"/>
      <c r="L42" s="162"/>
      <c r="M42" s="162"/>
      <c r="N42" s="162"/>
      <c r="O42" s="162"/>
      <c r="P42" s="162"/>
      <c r="Q42" s="162"/>
      <c r="R42" s="162"/>
      <c r="S42" s="162"/>
      <c r="T42" s="162"/>
      <c r="U42" s="162"/>
      <c r="V42" s="162"/>
      <c r="W42" s="162"/>
      <c r="X42" s="162"/>
      <c r="Y42" s="162"/>
      <c r="Z42" s="162"/>
      <c r="AA42" s="162"/>
      <c r="AB42" s="162"/>
      <c r="AC42" s="162"/>
      <c r="AD42" s="162"/>
      <c r="AE42" s="162"/>
      <c r="AF42" s="162"/>
      <c r="AG42" s="162"/>
      <c r="AH42" s="162"/>
      <c r="AI42" s="162"/>
      <c r="AJ42" s="162"/>
      <c r="AK42" s="162"/>
      <c r="AL42" s="162"/>
      <c r="AM42" s="162"/>
      <c r="AN42" s="162"/>
      <c r="AO42" s="162"/>
      <c r="AP42" s="162"/>
      <c r="AQ42" s="163"/>
      <c r="AR42" s="172"/>
      <c r="AS42" s="173"/>
      <c r="AT42" s="160"/>
      <c r="AU42" s="174"/>
      <c r="AV42" s="166"/>
      <c r="AW42" s="160"/>
      <c r="AX42" s="160"/>
      <c r="AY42" s="166"/>
      <c r="AZ42" s="160"/>
      <c r="BA42" s="167"/>
      <c r="BB42" s="160"/>
      <c r="BC42" s="167"/>
      <c r="BD42" s="160"/>
      <c r="BE42" s="160"/>
      <c r="BF42" s="160"/>
      <c r="BG42" s="168"/>
      <c r="BH42" s="169"/>
    </row>
    <row r="43" spans="1:60" s="13" customFormat="1" ht="15.75" thickBot="1">
      <c r="A43" s="160"/>
      <c r="B43" s="170"/>
      <c r="C43" s="160"/>
      <c r="D43" s="161"/>
      <c r="E43" s="162"/>
      <c r="F43" s="162"/>
      <c r="G43" s="162"/>
      <c r="H43" s="162"/>
      <c r="I43" s="162"/>
      <c r="J43" s="162"/>
      <c r="K43" s="162"/>
      <c r="L43" s="162"/>
      <c r="M43" s="162"/>
      <c r="N43" s="162"/>
      <c r="O43" s="162"/>
      <c r="P43" s="162"/>
      <c r="Q43" s="162"/>
      <c r="R43" s="162"/>
      <c r="S43" s="162"/>
      <c r="T43" s="162"/>
      <c r="U43" s="162"/>
      <c r="V43" s="162"/>
      <c r="W43" s="162"/>
      <c r="X43" s="162"/>
      <c r="Y43" s="162"/>
      <c r="Z43" s="162"/>
      <c r="AA43" s="162"/>
      <c r="AB43" s="162"/>
      <c r="AC43" s="162"/>
      <c r="AD43" s="162"/>
      <c r="AE43" s="162"/>
      <c r="AF43" s="162"/>
      <c r="AG43" s="162"/>
      <c r="AH43" s="162"/>
      <c r="AI43" s="162"/>
      <c r="AJ43" s="162"/>
      <c r="AK43" s="162"/>
      <c r="AL43" s="162"/>
      <c r="AM43" s="162"/>
      <c r="AN43" s="162"/>
      <c r="AO43" s="162"/>
      <c r="AP43" s="162"/>
      <c r="AQ43" s="163"/>
      <c r="AR43" s="172"/>
      <c r="AS43" s="173"/>
      <c r="AT43" s="160"/>
      <c r="AU43" s="174"/>
      <c r="AV43" s="166"/>
      <c r="AW43" s="160"/>
      <c r="AX43" s="160"/>
      <c r="AY43" s="166"/>
      <c r="AZ43" s="160"/>
      <c r="BA43" s="167"/>
      <c r="BB43" s="160"/>
      <c r="BC43" s="167"/>
      <c r="BD43" s="160"/>
      <c r="BE43" s="160"/>
      <c r="BF43" s="160"/>
      <c r="BG43" s="168"/>
      <c r="BH43" s="169"/>
    </row>
    <row r="44" spans="1:60" ht="15.75" thickBot="1">
      <c r="A44" s="160"/>
      <c r="B44" s="159"/>
      <c r="C44" s="160"/>
      <c r="D44" s="161"/>
      <c r="E44" s="162"/>
      <c r="F44" s="162"/>
      <c r="G44" s="162"/>
      <c r="H44" s="162"/>
      <c r="I44" s="162"/>
      <c r="J44" s="162"/>
      <c r="K44" s="162"/>
      <c r="L44" s="162"/>
      <c r="M44" s="162"/>
      <c r="N44" s="162"/>
      <c r="O44" s="162"/>
      <c r="P44" s="162"/>
      <c r="Q44" s="162"/>
      <c r="R44" s="162"/>
      <c r="S44" s="162"/>
      <c r="T44" s="162"/>
      <c r="U44" s="162"/>
      <c r="V44" s="162"/>
      <c r="W44" s="162"/>
      <c r="X44" s="162"/>
      <c r="Y44" s="162"/>
      <c r="Z44" s="162"/>
      <c r="AA44" s="162"/>
      <c r="AB44" s="162"/>
      <c r="AC44" s="162"/>
      <c r="AD44" s="162"/>
      <c r="AE44" s="162"/>
      <c r="AF44" s="162"/>
      <c r="AG44" s="162"/>
      <c r="AH44" s="162"/>
      <c r="AI44" s="162"/>
      <c r="AJ44" s="162"/>
      <c r="AK44" s="162"/>
      <c r="AL44" s="162"/>
      <c r="AM44" s="162"/>
      <c r="AN44" s="162"/>
      <c r="AO44" s="162"/>
      <c r="AP44" s="162"/>
      <c r="AQ44" s="163"/>
      <c r="AR44" s="164"/>
      <c r="AS44" s="165"/>
      <c r="AT44" s="160"/>
      <c r="AU44" s="160"/>
      <c r="AV44" s="166"/>
      <c r="AW44" s="160"/>
      <c r="AX44" s="160"/>
      <c r="AY44" s="166"/>
      <c r="AZ44" s="160"/>
      <c r="BA44" s="167"/>
      <c r="BB44" s="160"/>
      <c r="BC44" s="167"/>
      <c r="BD44" s="160"/>
      <c r="BE44" s="160"/>
      <c r="BF44" s="160"/>
      <c r="BG44" s="168"/>
      <c r="BH44" s="169"/>
    </row>
    <row r="45" spans="1:60" ht="15.75" thickBot="1">
      <c r="A45" s="14" t="s">
        <v>106</v>
      </c>
      <c r="B45" s="82">
        <v>43507</v>
      </c>
      <c r="C45" s="14" t="s">
        <v>74</v>
      </c>
      <c r="D45" s="12"/>
      <c r="E45" s="156">
        <v>2.5333333333333332</v>
      </c>
      <c r="F45" s="156">
        <v>6.9333333333333336</v>
      </c>
      <c r="G45" s="156">
        <v>0</v>
      </c>
      <c r="H45" s="156">
        <v>26</v>
      </c>
      <c r="I45" s="156">
        <v>0</v>
      </c>
      <c r="J45" s="156">
        <v>0</v>
      </c>
      <c r="K45" s="156">
        <v>0</v>
      </c>
      <c r="L45" s="156">
        <v>0</v>
      </c>
      <c r="M45" s="156">
        <v>0</v>
      </c>
      <c r="N45" s="156">
        <v>0</v>
      </c>
      <c r="O45" s="156">
        <v>0</v>
      </c>
      <c r="P45" s="156">
        <v>0</v>
      </c>
      <c r="Q45" s="156">
        <v>0</v>
      </c>
      <c r="R45" s="156">
        <v>0</v>
      </c>
      <c r="S45" s="156">
        <v>0</v>
      </c>
      <c r="T45" s="156">
        <v>0</v>
      </c>
      <c r="U45" s="156">
        <v>0</v>
      </c>
      <c r="V45" s="156">
        <v>0</v>
      </c>
      <c r="W45" s="156">
        <v>0</v>
      </c>
      <c r="X45" s="156">
        <v>0</v>
      </c>
      <c r="Y45" s="156">
        <v>0</v>
      </c>
      <c r="Z45" s="156">
        <v>0</v>
      </c>
      <c r="AA45" s="156">
        <v>0</v>
      </c>
      <c r="AB45" s="156">
        <v>0</v>
      </c>
      <c r="AC45" s="156">
        <v>0</v>
      </c>
      <c r="AD45" s="156">
        <v>0</v>
      </c>
      <c r="AE45" s="156">
        <v>0</v>
      </c>
      <c r="AF45" s="156">
        <v>0</v>
      </c>
      <c r="AG45" s="156">
        <v>0</v>
      </c>
      <c r="AH45" s="156">
        <v>0</v>
      </c>
      <c r="AI45" s="156">
        <v>0</v>
      </c>
      <c r="AJ45" s="156">
        <v>0</v>
      </c>
      <c r="AK45" s="156">
        <v>0</v>
      </c>
      <c r="AL45" s="156">
        <v>0</v>
      </c>
      <c r="AM45" s="156">
        <v>0</v>
      </c>
      <c r="AN45" s="156">
        <v>0</v>
      </c>
      <c r="AO45" s="156">
        <v>0</v>
      </c>
      <c r="AP45" s="157">
        <f>SUM(E45:AO45)-Z45-J45-T45-R45</f>
        <v>35.466666666666669</v>
      </c>
      <c r="AQ45" s="113"/>
      <c r="AR45" s="83" t="s">
        <v>107</v>
      </c>
      <c r="AS45" s="83" t="s">
        <v>108</v>
      </c>
      <c r="AT45" s="39" t="s">
        <v>109</v>
      </c>
      <c r="AU45" s="38">
        <v>10</v>
      </c>
      <c r="AV45" s="39" t="s">
        <v>110</v>
      </c>
      <c r="AW45" s="85">
        <v>15.87</v>
      </c>
      <c r="AX45" s="85">
        <v>168.3</v>
      </c>
      <c r="AY45" s="39">
        <v>0.158</v>
      </c>
      <c r="AZ45" s="85">
        <v>0.1</v>
      </c>
      <c r="BA45" s="40">
        <v>18.2</v>
      </c>
      <c r="BB45" s="85">
        <v>764.7</v>
      </c>
      <c r="BC45" s="40">
        <v>8.8000000000000007</v>
      </c>
      <c r="BD45" s="85">
        <v>7</v>
      </c>
      <c r="BE45" s="85" t="s">
        <v>91</v>
      </c>
      <c r="BF45" s="85">
        <v>8</v>
      </c>
      <c r="BG45" s="86">
        <v>0.27</v>
      </c>
      <c r="BH45" s="87"/>
    </row>
    <row r="46" spans="1:60">
      <c r="A46" s="14" t="s">
        <v>106</v>
      </c>
      <c r="B46" s="82">
        <v>43565</v>
      </c>
      <c r="C46" s="14" t="s">
        <v>74</v>
      </c>
      <c r="D46" s="12"/>
      <c r="E46" s="156">
        <v>104.66666666666667</v>
      </c>
      <c r="F46" s="156">
        <v>96</v>
      </c>
      <c r="G46" s="156">
        <v>0.26666666666666666</v>
      </c>
      <c r="H46" s="156">
        <v>666.66666666666663</v>
      </c>
      <c r="I46" s="156">
        <v>0</v>
      </c>
      <c r="J46" s="156">
        <v>1.8666666666666667</v>
      </c>
      <c r="K46" s="156">
        <v>0</v>
      </c>
      <c r="L46" s="156">
        <v>1.8666666666666667</v>
      </c>
      <c r="M46" s="156">
        <v>0</v>
      </c>
      <c r="N46" s="156">
        <v>0</v>
      </c>
      <c r="O46" s="156">
        <v>0</v>
      </c>
      <c r="P46" s="156">
        <v>0</v>
      </c>
      <c r="Q46" s="156">
        <v>0</v>
      </c>
      <c r="R46" s="156">
        <v>0.26666666666666666</v>
      </c>
      <c r="S46" s="156">
        <v>0</v>
      </c>
      <c r="T46" s="156">
        <v>0</v>
      </c>
      <c r="U46" s="156">
        <v>0</v>
      </c>
      <c r="V46" s="156">
        <v>0</v>
      </c>
      <c r="W46" s="156">
        <v>0</v>
      </c>
      <c r="X46" s="156">
        <v>0</v>
      </c>
      <c r="Y46" s="156">
        <v>0.26666666666666666</v>
      </c>
      <c r="Z46" s="156">
        <v>0.4</v>
      </c>
      <c r="AA46" s="156">
        <v>0</v>
      </c>
      <c r="AB46" s="156">
        <v>0.4</v>
      </c>
      <c r="AC46" s="156">
        <v>0</v>
      </c>
      <c r="AD46" s="156">
        <v>0</v>
      </c>
      <c r="AE46" s="156">
        <v>0</v>
      </c>
      <c r="AF46" s="156">
        <v>0</v>
      </c>
      <c r="AG46" s="156">
        <v>0</v>
      </c>
      <c r="AH46" s="156">
        <v>0</v>
      </c>
      <c r="AI46" s="156">
        <v>0</v>
      </c>
      <c r="AJ46" s="156">
        <v>0</v>
      </c>
      <c r="AK46" s="156">
        <v>0</v>
      </c>
      <c r="AL46" s="156">
        <v>0</v>
      </c>
      <c r="AM46" s="156">
        <v>0</v>
      </c>
      <c r="AN46" s="156">
        <v>0</v>
      </c>
      <c r="AO46" s="156">
        <v>0</v>
      </c>
      <c r="AP46" s="157">
        <f>SUM(E46:AO46)-Z46-J46-T46-R46</f>
        <v>870.13333333333333</v>
      </c>
      <c r="AQ46" s="113"/>
      <c r="AR46" s="89">
        <v>43565</v>
      </c>
      <c r="AS46" s="91">
        <v>0.45833333333333331</v>
      </c>
      <c r="AT46" s="14" t="s">
        <v>106</v>
      </c>
      <c r="AU46" s="14">
        <v>5</v>
      </c>
      <c r="AV46" s="14" t="s">
        <v>75</v>
      </c>
      <c r="AW46" s="14">
        <v>8.4</v>
      </c>
      <c r="AX46" s="14">
        <v>113</v>
      </c>
      <c r="AY46" s="39">
        <v>2.9999999999999997E-4</v>
      </c>
      <c r="AZ46" s="14">
        <v>0</v>
      </c>
      <c r="BA46" s="40">
        <v>32.799999999999997</v>
      </c>
      <c r="BB46" s="14">
        <v>761.6</v>
      </c>
      <c r="BC46" s="40">
        <v>6.8</v>
      </c>
      <c r="BD46" s="14">
        <v>76</v>
      </c>
      <c r="BE46" s="14">
        <v>0</v>
      </c>
      <c r="BF46" s="14">
        <v>2</v>
      </c>
      <c r="BG46" s="86">
        <v>0.05</v>
      </c>
      <c r="BH46" s="42"/>
    </row>
    <row r="47" spans="1:60" ht="18.75" thickBot="1">
      <c r="A47" s="160"/>
      <c r="B47" s="214" t="s">
        <v>219</v>
      </c>
      <c r="C47" s="1530"/>
      <c r="D47" s="1531">
        <v>0</v>
      </c>
      <c r="E47" s="272">
        <f t="shared" ref="E47:AO47" si="11">AVERAGE(E45:E46)</f>
        <v>53.6</v>
      </c>
      <c r="F47" s="272">
        <f t="shared" si="11"/>
        <v>51.466666666666669</v>
      </c>
      <c r="G47" s="215">
        <f t="shared" si="11"/>
        <v>0.13333333333333333</v>
      </c>
      <c r="H47" s="272">
        <f t="shared" si="11"/>
        <v>346.33333333333331</v>
      </c>
      <c r="I47" s="215">
        <f t="shared" si="11"/>
        <v>0</v>
      </c>
      <c r="J47" s="215">
        <f t="shared" si="11"/>
        <v>0.93333333333333335</v>
      </c>
      <c r="K47" s="215">
        <f t="shared" si="11"/>
        <v>0</v>
      </c>
      <c r="L47" s="215">
        <f t="shared" si="11"/>
        <v>0.93333333333333335</v>
      </c>
      <c r="M47" s="215">
        <f t="shared" si="11"/>
        <v>0</v>
      </c>
      <c r="N47" s="215">
        <f t="shared" si="11"/>
        <v>0</v>
      </c>
      <c r="O47" s="215">
        <f t="shared" si="11"/>
        <v>0</v>
      </c>
      <c r="P47" s="215">
        <f t="shared" si="11"/>
        <v>0</v>
      </c>
      <c r="Q47" s="215">
        <f t="shared" si="11"/>
        <v>0</v>
      </c>
      <c r="R47" s="215">
        <f t="shared" si="11"/>
        <v>0.13333333333333333</v>
      </c>
      <c r="S47" s="215">
        <f t="shared" si="11"/>
        <v>0</v>
      </c>
      <c r="T47" s="215">
        <f t="shared" si="11"/>
        <v>0</v>
      </c>
      <c r="U47" s="215">
        <f t="shared" si="11"/>
        <v>0</v>
      </c>
      <c r="V47" s="215">
        <f t="shared" si="11"/>
        <v>0</v>
      </c>
      <c r="W47" s="215">
        <f t="shared" si="11"/>
        <v>0</v>
      </c>
      <c r="X47" s="215">
        <f t="shared" si="11"/>
        <v>0</v>
      </c>
      <c r="Y47" s="215">
        <f t="shared" si="11"/>
        <v>0.13333333333333333</v>
      </c>
      <c r="Z47" s="215">
        <f t="shared" si="11"/>
        <v>0.2</v>
      </c>
      <c r="AA47" s="215">
        <f t="shared" si="11"/>
        <v>0</v>
      </c>
      <c r="AB47" s="215">
        <f t="shared" si="11"/>
        <v>0.2</v>
      </c>
      <c r="AC47" s="215">
        <f t="shared" si="11"/>
        <v>0</v>
      </c>
      <c r="AD47" s="215">
        <f t="shared" si="11"/>
        <v>0</v>
      </c>
      <c r="AE47" s="215">
        <f t="shared" si="11"/>
        <v>0</v>
      </c>
      <c r="AF47" s="215">
        <f t="shared" si="11"/>
        <v>0</v>
      </c>
      <c r="AG47" s="215">
        <f t="shared" si="11"/>
        <v>0</v>
      </c>
      <c r="AH47" s="215">
        <f t="shared" si="11"/>
        <v>0</v>
      </c>
      <c r="AI47" s="215">
        <f t="shared" si="11"/>
        <v>0</v>
      </c>
      <c r="AJ47" s="215">
        <f t="shared" si="11"/>
        <v>0</v>
      </c>
      <c r="AK47" s="215">
        <f t="shared" si="11"/>
        <v>0</v>
      </c>
      <c r="AL47" s="215">
        <f t="shared" si="11"/>
        <v>0</v>
      </c>
      <c r="AM47" s="215">
        <f t="shared" si="11"/>
        <v>0</v>
      </c>
      <c r="AN47" s="215">
        <f t="shared" si="11"/>
        <v>0</v>
      </c>
      <c r="AO47" s="215">
        <f t="shared" si="11"/>
        <v>0</v>
      </c>
      <c r="AP47" s="216">
        <f>SUM(E47:AO47)-Z47-J47-T47-R47</f>
        <v>452.79999999999995</v>
      </c>
      <c r="AQ47" s="163"/>
      <c r="AR47" s="164"/>
      <c r="AS47" s="165"/>
      <c r="AT47" s="160"/>
      <c r="AU47" s="160"/>
      <c r="AV47" s="166"/>
      <c r="AW47" s="160"/>
      <c r="AX47" s="160"/>
      <c r="AY47" s="166"/>
      <c r="AZ47" s="160"/>
      <c r="BA47" s="167"/>
      <c r="BB47" s="160"/>
      <c r="BC47" s="167"/>
      <c r="BD47" s="160"/>
      <c r="BE47" s="160"/>
      <c r="BF47" s="160"/>
      <c r="BG47" s="168"/>
      <c r="BH47" s="169"/>
    </row>
    <row r="48" spans="1:60" ht="15.75" thickBot="1">
      <c r="A48" s="160"/>
      <c r="B48" s="159"/>
      <c r="C48" s="160"/>
      <c r="D48" s="161"/>
      <c r="E48" s="162"/>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162"/>
      <c r="AF48" s="162"/>
      <c r="AG48" s="162"/>
      <c r="AH48" s="162"/>
      <c r="AI48" s="162"/>
      <c r="AJ48" s="162"/>
      <c r="AK48" s="162"/>
      <c r="AL48" s="162"/>
      <c r="AM48" s="162"/>
      <c r="AN48" s="162"/>
      <c r="AO48" s="162"/>
      <c r="AP48" s="162"/>
      <c r="AQ48" s="163"/>
      <c r="AR48" s="164"/>
      <c r="AS48" s="165"/>
      <c r="AT48" s="160"/>
      <c r="AU48" s="160"/>
      <c r="AV48" s="166"/>
      <c r="AW48" s="160"/>
      <c r="AX48" s="160"/>
      <c r="AY48" s="166"/>
      <c r="AZ48" s="160"/>
      <c r="BA48" s="167"/>
      <c r="BB48" s="160"/>
      <c r="BC48" s="167"/>
      <c r="BD48" s="160"/>
      <c r="BE48" s="160"/>
      <c r="BF48" s="160"/>
      <c r="BG48" s="168"/>
      <c r="BH48" s="169"/>
    </row>
    <row r="49" spans="1:60" ht="15.75" thickBot="1">
      <c r="A49" s="14" t="s">
        <v>79</v>
      </c>
      <c r="B49" s="82">
        <v>43492</v>
      </c>
      <c r="C49" s="14" t="s">
        <v>74</v>
      </c>
      <c r="D49" s="12"/>
      <c r="E49" s="156">
        <v>17.600000000000001</v>
      </c>
      <c r="F49" s="156">
        <v>222.13333333333333</v>
      </c>
      <c r="G49" s="156">
        <v>0</v>
      </c>
      <c r="H49" s="156">
        <v>70.933333333333337</v>
      </c>
      <c r="I49" s="156">
        <v>1.4666666666666666</v>
      </c>
      <c r="J49" s="156">
        <v>0</v>
      </c>
      <c r="K49" s="156">
        <v>0</v>
      </c>
      <c r="L49" s="156">
        <v>0</v>
      </c>
      <c r="M49" s="156">
        <v>0</v>
      </c>
      <c r="N49" s="156">
        <v>0</v>
      </c>
      <c r="O49" s="156">
        <v>0</v>
      </c>
      <c r="P49" s="156">
        <v>0</v>
      </c>
      <c r="Q49" s="156">
        <v>0</v>
      </c>
      <c r="R49" s="156">
        <v>0</v>
      </c>
      <c r="S49" s="156">
        <v>0</v>
      </c>
      <c r="T49" s="156">
        <v>0</v>
      </c>
      <c r="U49" s="156">
        <v>0</v>
      </c>
      <c r="V49" s="156">
        <v>0</v>
      </c>
      <c r="W49" s="156">
        <v>0</v>
      </c>
      <c r="X49" s="156">
        <v>0</v>
      </c>
      <c r="Y49" s="156">
        <v>0</v>
      </c>
      <c r="Z49" s="156">
        <v>0</v>
      </c>
      <c r="AA49" s="156">
        <v>0</v>
      </c>
      <c r="AB49" s="156">
        <v>0</v>
      </c>
      <c r="AC49" s="156">
        <v>0</v>
      </c>
      <c r="AD49" s="156">
        <v>0</v>
      </c>
      <c r="AE49" s="156">
        <v>0</v>
      </c>
      <c r="AF49" s="156">
        <v>0</v>
      </c>
      <c r="AG49" s="156">
        <v>0</v>
      </c>
      <c r="AH49" s="156">
        <v>0</v>
      </c>
      <c r="AI49" s="156">
        <v>0</v>
      </c>
      <c r="AJ49" s="156">
        <v>0</v>
      </c>
      <c r="AK49" s="156">
        <v>0</v>
      </c>
      <c r="AL49" s="156">
        <v>0.13333333333333333</v>
      </c>
      <c r="AM49" s="156">
        <v>0</v>
      </c>
      <c r="AN49" s="156">
        <v>0</v>
      </c>
      <c r="AO49" s="156">
        <v>0</v>
      </c>
      <c r="AP49" s="157">
        <f>SUM(E49:AO49)-Z49-J49-T49-R49</f>
        <v>312.26666666666659</v>
      </c>
      <c r="AQ49" s="113"/>
      <c r="AR49" s="89">
        <v>43492</v>
      </c>
      <c r="AS49" s="88">
        <v>0.65972222222222221</v>
      </c>
      <c r="AT49" s="14" t="s">
        <v>79</v>
      </c>
      <c r="AU49" s="38">
        <v>10</v>
      </c>
      <c r="AV49" s="90" t="s">
        <v>75</v>
      </c>
      <c r="AW49" s="85">
        <v>15.76</v>
      </c>
      <c r="AX49" s="85">
        <v>182.8</v>
      </c>
      <c r="AY49" s="39">
        <v>0.20430000000000001</v>
      </c>
      <c r="AZ49" s="85">
        <v>0.1</v>
      </c>
      <c r="BA49" s="40">
        <v>22.7</v>
      </c>
      <c r="BB49" s="85">
        <v>762.8</v>
      </c>
      <c r="BC49" s="40">
        <v>7.91</v>
      </c>
      <c r="BD49" s="85">
        <v>20</v>
      </c>
      <c r="BE49" s="85">
        <v>0</v>
      </c>
      <c r="BF49" s="85">
        <v>12.1</v>
      </c>
      <c r="BG49" s="86">
        <v>0.15</v>
      </c>
      <c r="BH49" s="87"/>
    </row>
    <row r="50" spans="1:60">
      <c r="A50" s="14" t="s">
        <v>79</v>
      </c>
      <c r="B50" s="35">
        <v>43565</v>
      </c>
      <c r="C50" s="14" t="s">
        <v>74</v>
      </c>
      <c r="D50" s="12"/>
      <c r="E50" s="156">
        <v>281.60000000000002</v>
      </c>
      <c r="F50" s="156">
        <v>28.8</v>
      </c>
      <c r="G50" s="156">
        <v>0</v>
      </c>
      <c r="H50" s="156">
        <v>2365.8666666666668</v>
      </c>
      <c r="I50" s="156">
        <v>25.6</v>
      </c>
      <c r="J50" s="156">
        <v>6.1333333333333337</v>
      </c>
      <c r="K50" s="156">
        <v>0</v>
      </c>
      <c r="L50" s="156">
        <v>3.7333333333333334</v>
      </c>
      <c r="M50" s="156">
        <v>0</v>
      </c>
      <c r="N50" s="156">
        <v>2.4</v>
      </c>
      <c r="O50" s="156">
        <v>0</v>
      </c>
      <c r="P50" s="156">
        <v>0</v>
      </c>
      <c r="Q50" s="156">
        <v>0</v>
      </c>
      <c r="R50" s="156">
        <v>0</v>
      </c>
      <c r="S50" s="156">
        <v>0</v>
      </c>
      <c r="T50" s="156">
        <v>0</v>
      </c>
      <c r="U50" s="156">
        <v>0</v>
      </c>
      <c r="V50" s="156">
        <v>0</v>
      </c>
      <c r="W50" s="156">
        <v>0</v>
      </c>
      <c r="X50" s="156">
        <v>0</v>
      </c>
      <c r="Y50" s="156">
        <v>0</v>
      </c>
      <c r="Z50" s="156">
        <v>0.26666666666666666</v>
      </c>
      <c r="AA50" s="156">
        <v>0.13333333333333333</v>
      </c>
      <c r="AB50" s="156">
        <v>0.13333333333333333</v>
      </c>
      <c r="AC50" s="156">
        <v>0</v>
      </c>
      <c r="AD50" s="156">
        <v>0</v>
      </c>
      <c r="AE50" s="156">
        <v>0</v>
      </c>
      <c r="AF50" s="156">
        <v>0</v>
      </c>
      <c r="AG50" s="156">
        <v>0</v>
      </c>
      <c r="AH50" s="156">
        <v>0</v>
      </c>
      <c r="AI50" s="156">
        <v>0</v>
      </c>
      <c r="AJ50" s="156">
        <v>0</v>
      </c>
      <c r="AK50" s="156">
        <v>0</v>
      </c>
      <c r="AL50" s="156">
        <v>0</v>
      </c>
      <c r="AM50" s="156">
        <v>0</v>
      </c>
      <c r="AN50" s="156">
        <v>0</v>
      </c>
      <c r="AO50" s="156">
        <v>0</v>
      </c>
      <c r="AP50" s="157">
        <f>SUM(E50:AO50)-Z50-J50-T50-R50</f>
        <v>2708.2666666666664</v>
      </c>
      <c r="AQ50" s="113"/>
      <c r="AR50" s="89">
        <v>43565</v>
      </c>
      <c r="AS50" s="91">
        <v>0.55902777777777779</v>
      </c>
      <c r="AT50" s="14" t="s">
        <v>79</v>
      </c>
      <c r="AU50" s="14">
        <v>10</v>
      </c>
      <c r="AV50" s="14" t="s">
        <v>75</v>
      </c>
      <c r="AW50" s="14">
        <v>3.9</v>
      </c>
      <c r="AX50" s="38">
        <v>45</v>
      </c>
      <c r="AY50" s="39">
        <v>7.5999999999999998E-2</v>
      </c>
      <c r="AZ50" s="14">
        <v>0</v>
      </c>
      <c r="BA50" s="40">
        <v>23.5</v>
      </c>
      <c r="BB50" s="14">
        <v>761.5</v>
      </c>
      <c r="BC50" s="40">
        <v>6.1</v>
      </c>
      <c r="BD50" s="14">
        <v>0</v>
      </c>
      <c r="BE50" s="14">
        <v>0</v>
      </c>
      <c r="BF50" s="38">
        <v>0.05</v>
      </c>
      <c r="BG50" s="86">
        <v>0.19</v>
      </c>
      <c r="BH50" s="42"/>
    </row>
    <row r="51" spans="1:60" ht="18.75" thickBot="1">
      <c r="A51" s="160"/>
      <c r="B51" s="214" t="s">
        <v>219</v>
      </c>
      <c r="C51" s="1530"/>
      <c r="D51" s="1531">
        <v>0</v>
      </c>
      <c r="E51" s="272">
        <f t="shared" ref="E51:AO51" si="12">AVERAGE(E49:E50)</f>
        <v>149.60000000000002</v>
      </c>
      <c r="F51" s="272">
        <f t="shared" si="12"/>
        <v>125.46666666666667</v>
      </c>
      <c r="G51" s="215">
        <f t="shared" si="12"/>
        <v>0</v>
      </c>
      <c r="H51" s="272">
        <f t="shared" si="12"/>
        <v>1218.4000000000001</v>
      </c>
      <c r="I51" s="272">
        <f t="shared" si="12"/>
        <v>13.533333333333333</v>
      </c>
      <c r="J51" s="215">
        <f t="shared" si="12"/>
        <v>3.0666666666666669</v>
      </c>
      <c r="K51" s="215">
        <f t="shared" si="12"/>
        <v>0</v>
      </c>
      <c r="L51" s="215">
        <f t="shared" si="12"/>
        <v>1.8666666666666667</v>
      </c>
      <c r="M51" s="215">
        <f t="shared" si="12"/>
        <v>0</v>
      </c>
      <c r="N51" s="215">
        <f t="shared" si="12"/>
        <v>1.2</v>
      </c>
      <c r="O51" s="215">
        <f t="shared" si="12"/>
        <v>0</v>
      </c>
      <c r="P51" s="215">
        <f t="shared" si="12"/>
        <v>0</v>
      </c>
      <c r="Q51" s="215">
        <f t="shared" si="12"/>
        <v>0</v>
      </c>
      <c r="R51" s="215">
        <f t="shared" si="12"/>
        <v>0</v>
      </c>
      <c r="S51" s="215">
        <f t="shared" si="12"/>
        <v>0</v>
      </c>
      <c r="T51" s="215">
        <f t="shared" si="12"/>
        <v>0</v>
      </c>
      <c r="U51" s="215">
        <f t="shared" si="12"/>
        <v>0</v>
      </c>
      <c r="V51" s="215">
        <f t="shared" si="12"/>
        <v>0</v>
      </c>
      <c r="W51" s="215">
        <f t="shared" si="12"/>
        <v>0</v>
      </c>
      <c r="X51" s="215">
        <f t="shared" si="12"/>
        <v>0</v>
      </c>
      <c r="Y51" s="215">
        <f t="shared" si="12"/>
        <v>0</v>
      </c>
      <c r="Z51" s="215">
        <f t="shared" si="12"/>
        <v>0.13333333333333333</v>
      </c>
      <c r="AA51" s="215">
        <f t="shared" si="12"/>
        <v>6.6666666666666666E-2</v>
      </c>
      <c r="AB51" s="215">
        <f t="shared" si="12"/>
        <v>6.6666666666666666E-2</v>
      </c>
      <c r="AC51" s="215">
        <f t="shared" si="12"/>
        <v>0</v>
      </c>
      <c r="AD51" s="215">
        <f t="shared" si="12"/>
        <v>0</v>
      </c>
      <c r="AE51" s="215">
        <f t="shared" si="12"/>
        <v>0</v>
      </c>
      <c r="AF51" s="215">
        <f t="shared" si="12"/>
        <v>0</v>
      </c>
      <c r="AG51" s="215">
        <f t="shared" si="12"/>
        <v>0</v>
      </c>
      <c r="AH51" s="215">
        <f t="shared" si="12"/>
        <v>0</v>
      </c>
      <c r="AI51" s="215">
        <f t="shared" si="12"/>
        <v>0</v>
      </c>
      <c r="AJ51" s="215">
        <f t="shared" si="12"/>
        <v>0</v>
      </c>
      <c r="AK51" s="215">
        <f t="shared" si="12"/>
        <v>0</v>
      </c>
      <c r="AL51" s="215">
        <f t="shared" si="12"/>
        <v>6.6666666666666666E-2</v>
      </c>
      <c r="AM51" s="215">
        <f t="shared" si="12"/>
        <v>0</v>
      </c>
      <c r="AN51" s="215">
        <f t="shared" si="12"/>
        <v>0</v>
      </c>
      <c r="AO51" s="215">
        <f t="shared" si="12"/>
        <v>0</v>
      </c>
      <c r="AP51" s="216">
        <f>SUM(E51:AO51)-Z51-J51-T51-R51</f>
        <v>1510.2666666666664</v>
      </c>
      <c r="AQ51" s="163"/>
      <c r="AR51" s="164"/>
      <c r="AS51" s="165"/>
      <c r="AT51" s="160"/>
      <c r="AU51" s="160"/>
      <c r="AV51" s="166"/>
      <c r="AW51" s="160"/>
      <c r="AX51" s="160"/>
      <c r="AY51" s="166"/>
      <c r="AZ51" s="160"/>
      <c r="BA51" s="167"/>
      <c r="BB51" s="160"/>
      <c r="BC51" s="167"/>
      <c r="BD51" s="160"/>
      <c r="BE51" s="160"/>
      <c r="BF51" s="160"/>
      <c r="BG51" s="168"/>
      <c r="BH51" s="169"/>
    </row>
    <row r="52" spans="1:60" ht="15.75" thickBot="1">
      <c r="A52" s="160"/>
      <c r="B52" s="159"/>
      <c r="C52" s="160"/>
      <c r="D52" s="161"/>
      <c r="E52" s="162"/>
      <c r="F52" s="162"/>
      <c r="G52" s="162"/>
      <c r="H52" s="162"/>
      <c r="I52" s="162"/>
      <c r="J52" s="162"/>
      <c r="K52" s="162"/>
      <c r="L52" s="162"/>
      <c r="M52" s="162"/>
      <c r="N52" s="162"/>
      <c r="O52" s="162"/>
      <c r="P52" s="162"/>
      <c r="Q52" s="162"/>
      <c r="R52" s="162"/>
      <c r="S52" s="162"/>
      <c r="T52" s="162"/>
      <c r="U52" s="162"/>
      <c r="V52" s="162"/>
      <c r="W52" s="162"/>
      <c r="X52" s="162"/>
      <c r="Y52" s="162"/>
      <c r="Z52" s="162"/>
      <c r="AA52" s="162"/>
      <c r="AB52" s="162"/>
      <c r="AC52" s="162"/>
      <c r="AD52" s="162"/>
      <c r="AE52" s="162"/>
      <c r="AF52" s="162"/>
      <c r="AG52" s="162"/>
      <c r="AH52" s="162"/>
      <c r="AI52" s="162"/>
      <c r="AJ52" s="162"/>
      <c r="AK52" s="162"/>
      <c r="AL52" s="162"/>
      <c r="AM52" s="162"/>
      <c r="AN52" s="162"/>
      <c r="AO52" s="162"/>
      <c r="AP52" s="162"/>
      <c r="AQ52" s="163"/>
      <c r="AR52" s="164"/>
      <c r="AS52" s="165"/>
      <c r="AT52" s="160"/>
      <c r="AU52" s="160"/>
      <c r="AV52" s="166"/>
      <c r="AW52" s="160"/>
      <c r="AX52" s="160"/>
      <c r="AY52" s="166"/>
      <c r="AZ52" s="160"/>
      <c r="BA52" s="167"/>
      <c r="BB52" s="160"/>
      <c r="BC52" s="167"/>
      <c r="BD52" s="160"/>
      <c r="BE52" s="160"/>
      <c r="BF52" s="160"/>
      <c r="BG52" s="168"/>
      <c r="BH52" s="169"/>
    </row>
    <row r="53" spans="1:60" ht="15.75" thickBot="1">
      <c r="A53" s="14" t="s">
        <v>115</v>
      </c>
      <c r="B53" s="82">
        <v>43507</v>
      </c>
      <c r="C53" s="14" t="s">
        <v>74</v>
      </c>
      <c r="D53" s="12"/>
      <c r="E53" s="156">
        <v>23.2</v>
      </c>
      <c r="F53" s="156">
        <v>12</v>
      </c>
      <c r="G53" s="156">
        <v>0</v>
      </c>
      <c r="H53" s="156">
        <v>45.733333333333334</v>
      </c>
      <c r="I53" s="156">
        <v>0</v>
      </c>
      <c r="J53" s="156">
        <v>0</v>
      </c>
      <c r="K53" s="156">
        <v>0</v>
      </c>
      <c r="L53" s="156">
        <v>0</v>
      </c>
      <c r="M53" s="156">
        <v>0</v>
      </c>
      <c r="N53" s="156">
        <v>0</v>
      </c>
      <c r="O53" s="156">
        <v>0</v>
      </c>
      <c r="P53" s="156">
        <v>0</v>
      </c>
      <c r="Q53" s="156">
        <v>0</v>
      </c>
      <c r="R53" s="156">
        <v>0</v>
      </c>
      <c r="S53" s="156">
        <v>0</v>
      </c>
      <c r="T53" s="156">
        <v>0</v>
      </c>
      <c r="U53" s="156">
        <v>0</v>
      </c>
      <c r="V53" s="156">
        <v>0</v>
      </c>
      <c r="W53" s="156">
        <v>0</v>
      </c>
      <c r="X53" s="156">
        <v>0</v>
      </c>
      <c r="Y53" s="156">
        <v>0</v>
      </c>
      <c r="Z53" s="156">
        <v>0</v>
      </c>
      <c r="AA53" s="156">
        <v>0</v>
      </c>
      <c r="AB53" s="156">
        <v>0</v>
      </c>
      <c r="AC53" s="156">
        <v>0</v>
      </c>
      <c r="AD53" s="156">
        <v>0</v>
      </c>
      <c r="AE53" s="156">
        <v>0</v>
      </c>
      <c r="AF53" s="156">
        <v>0</v>
      </c>
      <c r="AG53" s="156">
        <v>0</v>
      </c>
      <c r="AH53" s="156">
        <v>0</v>
      </c>
      <c r="AI53" s="156">
        <v>0</v>
      </c>
      <c r="AJ53" s="156">
        <v>0</v>
      </c>
      <c r="AK53" s="156">
        <v>0</v>
      </c>
      <c r="AL53" s="156">
        <v>0</v>
      </c>
      <c r="AM53" s="156">
        <v>0</v>
      </c>
      <c r="AN53" s="156">
        <v>0</v>
      </c>
      <c r="AO53" s="156">
        <v>0</v>
      </c>
      <c r="AP53" s="157">
        <f>SUM(E53:AO53)-Z53-J53-T53-R53</f>
        <v>80.933333333333337</v>
      </c>
      <c r="AQ53" s="113"/>
      <c r="AR53" s="83" t="s">
        <v>107</v>
      </c>
      <c r="AS53" s="83" t="s">
        <v>116</v>
      </c>
      <c r="AT53" s="39" t="s">
        <v>115</v>
      </c>
      <c r="AU53" s="38">
        <v>10</v>
      </c>
      <c r="AV53" s="39" t="s">
        <v>75</v>
      </c>
      <c r="AW53" s="85">
        <v>9.4</v>
      </c>
      <c r="AX53" s="85">
        <v>99.5</v>
      </c>
      <c r="AY53" s="39">
        <v>0</v>
      </c>
      <c r="AZ53" s="85">
        <v>0</v>
      </c>
      <c r="BA53" s="40">
        <v>18.100000000000001</v>
      </c>
      <c r="BB53" s="85">
        <v>765</v>
      </c>
      <c r="BC53" s="40">
        <v>6.8</v>
      </c>
      <c r="BD53" s="85">
        <v>2</v>
      </c>
      <c r="BE53" s="85" t="s">
        <v>91</v>
      </c>
      <c r="BF53" s="85">
        <v>17</v>
      </c>
      <c r="BG53" s="86">
        <v>0.42</v>
      </c>
      <c r="BH53" s="87"/>
    </row>
    <row r="54" spans="1:60" ht="15.75" thickBot="1">
      <c r="A54" s="14" t="s">
        <v>115</v>
      </c>
      <c r="B54" s="82">
        <v>43570</v>
      </c>
      <c r="C54" s="14" t="s">
        <v>74</v>
      </c>
      <c r="D54" s="12"/>
      <c r="E54" s="156">
        <v>92.933333333333337</v>
      </c>
      <c r="F54" s="156">
        <v>8.4</v>
      </c>
      <c r="G54" s="156">
        <v>0</v>
      </c>
      <c r="H54" s="156">
        <v>589.06666666666672</v>
      </c>
      <c r="I54" s="156">
        <v>0.26666666666666666</v>
      </c>
      <c r="J54" s="156">
        <v>0</v>
      </c>
      <c r="K54" s="156">
        <v>0</v>
      </c>
      <c r="L54" s="156">
        <v>0</v>
      </c>
      <c r="M54" s="156">
        <v>0</v>
      </c>
      <c r="N54" s="156">
        <v>0</v>
      </c>
      <c r="O54" s="156">
        <v>0</v>
      </c>
      <c r="P54" s="156">
        <v>0</v>
      </c>
      <c r="Q54" s="156">
        <v>0</v>
      </c>
      <c r="R54" s="156">
        <v>0</v>
      </c>
      <c r="S54" s="156">
        <v>0</v>
      </c>
      <c r="T54" s="156">
        <v>0</v>
      </c>
      <c r="U54" s="156">
        <v>0</v>
      </c>
      <c r="V54" s="156">
        <v>0</v>
      </c>
      <c r="W54" s="156">
        <v>0</v>
      </c>
      <c r="X54" s="156">
        <v>0</v>
      </c>
      <c r="Y54" s="156">
        <v>0</v>
      </c>
      <c r="Z54" s="156">
        <v>0.8</v>
      </c>
      <c r="AA54" s="156">
        <v>0</v>
      </c>
      <c r="AB54" s="156">
        <v>0.8</v>
      </c>
      <c r="AC54" s="156">
        <v>0</v>
      </c>
      <c r="AD54" s="156">
        <v>0</v>
      </c>
      <c r="AE54" s="156">
        <v>0</v>
      </c>
      <c r="AF54" s="156">
        <v>0</v>
      </c>
      <c r="AG54" s="156">
        <v>0</v>
      </c>
      <c r="AH54" s="156">
        <v>0</v>
      </c>
      <c r="AI54" s="156">
        <v>0</v>
      </c>
      <c r="AJ54" s="156">
        <v>0</v>
      </c>
      <c r="AK54" s="156">
        <v>0</v>
      </c>
      <c r="AL54" s="156">
        <v>0</v>
      </c>
      <c r="AM54" s="156">
        <v>0.13333333333333333</v>
      </c>
      <c r="AN54" s="156">
        <v>0</v>
      </c>
      <c r="AO54" s="156">
        <v>0</v>
      </c>
      <c r="AP54" s="157">
        <f>SUM(E54:AO54)-Z54-J54-T54-R54</f>
        <v>691.6</v>
      </c>
      <c r="AQ54" s="113"/>
      <c r="AR54" s="36">
        <v>43570</v>
      </c>
      <c r="AS54" s="88" t="s">
        <v>135</v>
      </c>
      <c r="AT54" s="14" t="s">
        <v>115</v>
      </c>
      <c r="AU54" s="38">
        <v>10</v>
      </c>
      <c r="AV54" s="39" t="s">
        <v>75</v>
      </c>
      <c r="AW54" s="14">
        <v>18.100000000000001</v>
      </c>
      <c r="AX54" s="14">
        <v>208</v>
      </c>
      <c r="AY54" s="39">
        <v>1E-3</v>
      </c>
      <c r="AZ54" s="14">
        <v>0</v>
      </c>
      <c r="BA54" s="40">
        <v>22.1</v>
      </c>
      <c r="BB54" s="14">
        <v>759.1</v>
      </c>
      <c r="BC54" s="40">
        <v>8.1</v>
      </c>
      <c r="BD54" s="37">
        <v>6</v>
      </c>
      <c r="BE54" s="37">
        <v>0</v>
      </c>
      <c r="BF54" s="37">
        <v>7</v>
      </c>
      <c r="BG54" s="41">
        <v>0.3</v>
      </c>
      <c r="BH54" s="42"/>
    </row>
    <row r="55" spans="1:60">
      <c r="A55" s="14" t="s">
        <v>115</v>
      </c>
      <c r="B55" s="35">
        <v>43587</v>
      </c>
      <c r="C55" s="14" t="s">
        <v>74</v>
      </c>
      <c r="D55" s="12"/>
      <c r="E55" s="156">
        <v>0</v>
      </c>
      <c r="F55" s="156">
        <v>0</v>
      </c>
      <c r="G55" s="156">
        <v>0</v>
      </c>
      <c r="H55" s="156">
        <v>0.4</v>
      </c>
      <c r="I55" s="156">
        <v>0</v>
      </c>
      <c r="J55" s="156">
        <v>0</v>
      </c>
      <c r="K55" s="156">
        <v>0</v>
      </c>
      <c r="L55" s="156">
        <v>0</v>
      </c>
      <c r="M55" s="156">
        <v>0</v>
      </c>
      <c r="N55" s="156">
        <v>0</v>
      </c>
      <c r="O55" s="156">
        <v>0</v>
      </c>
      <c r="P55" s="156">
        <v>0</v>
      </c>
      <c r="Q55" s="156">
        <v>0</v>
      </c>
      <c r="R55" s="156">
        <v>0</v>
      </c>
      <c r="S55" s="156">
        <v>0</v>
      </c>
      <c r="T55" s="156">
        <v>0</v>
      </c>
      <c r="U55" s="156">
        <v>0</v>
      </c>
      <c r="V55" s="156">
        <v>0</v>
      </c>
      <c r="W55" s="156">
        <v>0</v>
      </c>
      <c r="X55" s="156">
        <v>0</v>
      </c>
      <c r="Y55" s="156">
        <v>0</v>
      </c>
      <c r="Z55" s="156">
        <v>0</v>
      </c>
      <c r="AA55" s="156">
        <v>0</v>
      </c>
      <c r="AB55" s="156">
        <v>0</v>
      </c>
      <c r="AC55" s="156">
        <v>0</v>
      </c>
      <c r="AD55" s="156">
        <v>0</v>
      </c>
      <c r="AE55" s="156">
        <v>0</v>
      </c>
      <c r="AF55" s="156">
        <v>0</v>
      </c>
      <c r="AG55" s="156">
        <v>0</v>
      </c>
      <c r="AH55" s="156">
        <v>0</v>
      </c>
      <c r="AI55" s="156">
        <v>0</v>
      </c>
      <c r="AJ55" s="156">
        <v>0</v>
      </c>
      <c r="AK55" s="156">
        <v>0</v>
      </c>
      <c r="AL55" s="156">
        <v>0</v>
      </c>
      <c r="AM55" s="156">
        <v>0</v>
      </c>
      <c r="AN55" s="156">
        <v>0</v>
      </c>
      <c r="AO55" s="156">
        <v>0</v>
      </c>
      <c r="AP55" s="157">
        <f>SUM(E55:AO55)-Z55-J55-T55-R55</f>
        <v>0.4</v>
      </c>
      <c r="AQ55" s="113"/>
      <c r="AR55" s="36">
        <v>43587</v>
      </c>
      <c r="AS55" s="88">
        <v>0.625</v>
      </c>
      <c r="AT55" s="14" t="s">
        <v>115</v>
      </c>
      <c r="AU55" s="14">
        <v>10</v>
      </c>
      <c r="AV55" s="14" t="s">
        <v>75</v>
      </c>
      <c r="AW55" s="14">
        <v>8.5</v>
      </c>
      <c r="AX55" s="38">
        <v>109</v>
      </c>
      <c r="AY55" s="39">
        <v>0.32900000000000001</v>
      </c>
      <c r="AZ55" s="14">
        <v>0.2</v>
      </c>
      <c r="BA55" s="40">
        <v>28.1</v>
      </c>
      <c r="BB55" s="14">
        <v>759.9</v>
      </c>
      <c r="BC55" s="40">
        <v>7.5</v>
      </c>
      <c r="BD55" s="14">
        <v>1</v>
      </c>
      <c r="BE55" s="14">
        <v>0</v>
      </c>
      <c r="BF55" s="38">
        <v>8</v>
      </c>
      <c r="BG55" s="86">
        <v>0.1</v>
      </c>
      <c r="BH55" s="42"/>
    </row>
    <row r="56" spans="1:60" ht="18.75" thickBot="1">
      <c r="A56" s="160"/>
      <c r="B56" s="214" t="s">
        <v>219</v>
      </c>
      <c r="C56" s="1530"/>
      <c r="D56" s="1531">
        <v>0</v>
      </c>
      <c r="E56" s="272">
        <f t="shared" ref="E56:AO56" si="13">AVERAGE(E53:E55)</f>
        <v>38.711111111111116</v>
      </c>
      <c r="F56" s="215">
        <f t="shared" si="13"/>
        <v>6.8</v>
      </c>
      <c r="G56" s="215">
        <f t="shared" si="13"/>
        <v>0</v>
      </c>
      <c r="H56" s="272">
        <f t="shared" si="13"/>
        <v>211.73333333333335</v>
      </c>
      <c r="I56" s="215">
        <f t="shared" si="13"/>
        <v>8.8888888888888892E-2</v>
      </c>
      <c r="J56" s="215">
        <f t="shared" si="13"/>
        <v>0</v>
      </c>
      <c r="K56" s="215">
        <f t="shared" si="13"/>
        <v>0</v>
      </c>
      <c r="L56" s="215">
        <f t="shared" si="13"/>
        <v>0</v>
      </c>
      <c r="M56" s="215">
        <f t="shared" si="13"/>
        <v>0</v>
      </c>
      <c r="N56" s="215">
        <f t="shared" si="13"/>
        <v>0</v>
      </c>
      <c r="O56" s="215">
        <f t="shared" si="13"/>
        <v>0</v>
      </c>
      <c r="P56" s="215">
        <f t="shared" si="13"/>
        <v>0</v>
      </c>
      <c r="Q56" s="215">
        <f t="shared" si="13"/>
        <v>0</v>
      </c>
      <c r="R56" s="215">
        <f t="shared" si="13"/>
        <v>0</v>
      </c>
      <c r="S56" s="215">
        <f t="shared" si="13"/>
        <v>0</v>
      </c>
      <c r="T56" s="215">
        <f t="shared" si="13"/>
        <v>0</v>
      </c>
      <c r="U56" s="215">
        <f t="shared" si="13"/>
        <v>0</v>
      </c>
      <c r="V56" s="215">
        <f t="shared" si="13"/>
        <v>0</v>
      </c>
      <c r="W56" s="215">
        <f t="shared" si="13"/>
        <v>0</v>
      </c>
      <c r="X56" s="215">
        <f t="shared" si="13"/>
        <v>0</v>
      </c>
      <c r="Y56" s="215">
        <f t="shared" si="13"/>
        <v>0</v>
      </c>
      <c r="Z56" s="215">
        <f t="shared" si="13"/>
        <v>0.26666666666666666</v>
      </c>
      <c r="AA56" s="215">
        <f t="shared" si="13"/>
        <v>0</v>
      </c>
      <c r="AB56" s="215">
        <f t="shared" si="13"/>
        <v>0.26666666666666666</v>
      </c>
      <c r="AC56" s="215">
        <f t="shared" si="13"/>
        <v>0</v>
      </c>
      <c r="AD56" s="215">
        <f t="shared" si="13"/>
        <v>0</v>
      </c>
      <c r="AE56" s="215">
        <f t="shared" si="13"/>
        <v>0</v>
      </c>
      <c r="AF56" s="215">
        <f t="shared" si="13"/>
        <v>0</v>
      </c>
      <c r="AG56" s="215">
        <f t="shared" si="13"/>
        <v>0</v>
      </c>
      <c r="AH56" s="215">
        <f t="shared" si="13"/>
        <v>0</v>
      </c>
      <c r="AI56" s="215">
        <f t="shared" si="13"/>
        <v>0</v>
      </c>
      <c r="AJ56" s="215">
        <f t="shared" si="13"/>
        <v>0</v>
      </c>
      <c r="AK56" s="215">
        <f t="shared" si="13"/>
        <v>0</v>
      </c>
      <c r="AL56" s="215">
        <f t="shared" si="13"/>
        <v>0</v>
      </c>
      <c r="AM56" s="215">
        <f t="shared" si="13"/>
        <v>4.4444444444444446E-2</v>
      </c>
      <c r="AN56" s="215">
        <f t="shared" si="13"/>
        <v>0</v>
      </c>
      <c r="AO56" s="215">
        <f t="shared" si="13"/>
        <v>0</v>
      </c>
      <c r="AP56" s="216">
        <f>SUM(E56:AO56)-Z56-J56-T56-R56</f>
        <v>257.64444444444445</v>
      </c>
      <c r="AQ56" s="163"/>
      <c r="AR56" s="164"/>
      <c r="AS56" s="165"/>
      <c r="AT56" s="160"/>
      <c r="AU56" s="160"/>
      <c r="AV56" s="166"/>
      <c r="AW56" s="160"/>
      <c r="AX56" s="160"/>
      <c r="AY56" s="166"/>
      <c r="AZ56" s="160"/>
      <c r="BA56" s="167"/>
      <c r="BB56" s="160"/>
      <c r="BC56" s="167"/>
      <c r="BD56" s="160"/>
      <c r="BE56" s="160"/>
      <c r="BF56" s="160"/>
      <c r="BG56" s="168"/>
      <c r="BH56" s="169"/>
    </row>
    <row r="57" spans="1:60" ht="15.75" thickBot="1">
      <c r="A57" s="160"/>
      <c r="B57" s="159"/>
      <c r="C57" s="160"/>
      <c r="D57" s="161"/>
      <c r="E57" s="162"/>
      <c r="F57" s="162"/>
      <c r="G57" s="162"/>
      <c r="H57" s="162"/>
      <c r="I57" s="162"/>
      <c r="J57" s="162"/>
      <c r="K57" s="162"/>
      <c r="L57" s="162"/>
      <c r="M57" s="162"/>
      <c r="N57" s="162"/>
      <c r="O57" s="162"/>
      <c r="P57" s="162"/>
      <c r="Q57" s="162"/>
      <c r="R57" s="162"/>
      <c r="S57" s="162"/>
      <c r="T57" s="162"/>
      <c r="U57" s="162"/>
      <c r="V57" s="162"/>
      <c r="W57" s="162"/>
      <c r="X57" s="162"/>
      <c r="Y57" s="162"/>
      <c r="Z57" s="162"/>
      <c r="AA57" s="162"/>
      <c r="AB57" s="162"/>
      <c r="AC57" s="162"/>
      <c r="AD57" s="162"/>
      <c r="AE57" s="162"/>
      <c r="AF57" s="162"/>
      <c r="AG57" s="162"/>
      <c r="AH57" s="162"/>
      <c r="AI57" s="162"/>
      <c r="AJ57" s="162"/>
      <c r="AK57" s="162"/>
      <c r="AL57" s="162"/>
      <c r="AM57" s="162"/>
      <c r="AN57" s="162"/>
      <c r="AO57" s="162"/>
      <c r="AP57" s="162"/>
      <c r="AQ57" s="163"/>
      <c r="AR57" s="164"/>
      <c r="AS57" s="165"/>
      <c r="AT57" s="160"/>
      <c r="AU57" s="160"/>
      <c r="AV57" s="166"/>
      <c r="AW57" s="160"/>
      <c r="AX57" s="160"/>
      <c r="AY57" s="166"/>
      <c r="AZ57" s="160"/>
      <c r="BA57" s="167"/>
      <c r="BB57" s="160"/>
      <c r="BC57" s="167"/>
      <c r="BD57" s="160"/>
      <c r="BE57" s="160"/>
      <c r="BF57" s="160"/>
      <c r="BG57" s="168"/>
      <c r="BH57" s="169"/>
    </row>
    <row r="58" spans="1:60" ht="15.75" thickBot="1">
      <c r="A58" s="14" t="s">
        <v>111</v>
      </c>
      <c r="B58" s="82">
        <v>43507</v>
      </c>
      <c r="C58" s="14" t="s">
        <v>74</v>
      </c>
      <c r="D58" s="12"/>
      <c r="E58" s="156">
        <v>8</v>
      </c>
      <c r="F58" s="156">
        <v>12.666666666666666</v>
      </c>
      <c r="G58" s="156">
        <v>0</v>
      </c>
      <c r="H58" s="156">
        <v>94.4</v>
      </c>
      <c r="I58" s="156">
        <v>0.13333333333333333</v>
      </c>
      <c r="J58" s="156">
        <v>0</v>
      </c>
      <c r="K58" s="156">
        <v>0</v>
      </c>
      <c r="L58" s="156">
        <v>0</v>
      </c>
      <c r="M58" s="156">
        <v>0</v>
      </c>
      <c r="N58" s="156">
        <v>0</v>
      </c>
      <c r="O58" s="156">
        <v>0</v>
      </c>
      <c r="P58" s="156">
        <v>0</v>
      </c>
      <c r="Q58" s="156">
        <v>0</v>
      </c>
      <c r="R58" s="156">
        <v>0</v>
      </c>
      <c r="S58" s="156">
        <v>0</v>
      </c>
      <c r="T58" s="156">
        <v>0</v>
      </c>
      <c r="U58" s="156">
        <v>0</v>
      </c>
      <c r="V58" s="156">
        <v>0</v>
      </c>
      <c r="W58" s="156">
        <v>0</v>
      </c>
      <c r="X58" s="156">
        <v>0</v>
      </c>
      <c r="Y58" s="156">
        <v>0</v>
      </c>
      <c r="Z58" s="156">
        <v>0</v>
      </c>
      <c r="AA58" s="156">
        <v>0</v>
      </c>
      <c r="AB58" s="156">
        <v>0</v>
      </c>
      <c r="AC58" s="156">
        <v>0</v>
      </c>
      <c r="AD58" s="156">
        <v>0</v>
      </c>
      <c r="AE58" s="156">
        <v>0</v>
      </c>
      <c r="AF58" s="156">
        <v>0</v>
      </c>
      <c r="AG58" s="156">
        <v>0</v>
      </c>
      <c r="AH58" s="156">
        <v>0</v>
      </c>
      <c r="AI58" s="156">
        <v>0</v>
      </c>
      <c r="AJ58" s="156">
        <v>0</v>
      </c>
      <c r="AK58" s="156">
        <v>0</v>
      </c>
      <c r="AL58" s="156">
        <v>0</v>
      </c>
      <c r="AM58" s="156">
        <v>0</v>
      </c>
      <c r="AN58" s="156">
        <v>0</v>
      </c>
      <c r="AO58" s="156">
        <v>0</v>
      </c>
      <c r="AP58" s="157">
        <f>SUM(E58:AO58)-Z58-J58-T58-R58</f>
        <v>115.2</v>
      </c>
      <c r="AQ58" s="113"/>
      <c r="AR58" s="83" t="s">
        <v>107</v>
      </c>
      <c r="AS58" s="83" t="s">
        <v>108</v>
      </c>
      <c r="AT58" s="39" t="s">
        <v>109</v>
      </c>
      <c r="AU58" s="38">
        <v>10</v>
      </c>
      <c r="AV58" s="39" t="s">
        <v>110</v>
      </c>
      <c r="AW58" s="85">
        <v>15.87</v>
      </c>
      <c r="AX58" s="85">
        <v>168.3</v>
      </c>
      <c r="AY58" s="39">
        <v>0.158</v>
      </c>
      <c r="AZ58" s="85">
        <v>0.1</v>
      </c>
      <c r="BA58" s="40">
        <v>18.2</v>
      </c>
      <c r="BB58" s="85">
        <v>764.7</v>
      </c>
      <c r="BC58" s="40">
        <v>8.8000000000000007</v>
      </c>
      <c r="BD58" s="85">
        <v>7</v>
      </c>
      <c r="BE58" s="85" t="s">
        <v>91</v>
      </c>
      <c r="BF58" s="85">
        <v>8</v>
      </c>
      <c r="BG58" s="86">
        <v>0.27</v>
      </c>
      <c r="BH58" s="87"/>
    </row>
    <row r="59" spans="1:60" ht="15.75" thickBot="1">
      <c r="A59" s="14" t="s">
        <v>111</v>
      </c>
      <c r="B59" s="35">
        <v>43570</v>
      </c>
      <c r="C59" s="14" t="s">
        <v>74</v>
      </c>
      <c r="D59" s="12"/>
      <c r="E59" s="156">
        <v>26.533333333333335</v>
      </c>
      <c r="F59" s="156">
        <v>29.2</v>
      </c>
      <c r="G59" s="156">
        <v>0</v>
      </c>
      <c r="H59" s="156">
        <v>2233.3333333333335</v>
      </c>
      <c r="I59" s="156">
        <v>4.1333333333333337</v>
      </c>
      <c r="J59" s="156">
        <v>1.6</v>
      </c>
      <c r="K59" s="156">
        <v>0</v>
      </c>
      <c r="L59" s="156">
        <v>0.13333333333333333</v>
      </c>
      <c r="M59" s="156">
        <v>0</v>
      </c>
      <c r="N59" s="156">
        <v>1.4666666666666666</v>
      </c>
      <c r="O59" s="156">
        <v>0</v>
      </c>
      <c r="P59" s="156">
        <v>0</v>
      </c>
      <c r="Q59" s="156">
        <v>0</v>
      </c>
      <c r="R59" s="156">
        <v>0</v>
      </c>
      <c r="S59" s="156">
        <v>0</v>
      </c>
      <c r="T59" s="156">
        <v>0</v>
      </c>
      <c r="U59" s="156">
        <v>0</v>
      </c>
      <c r="V59" s="156">
        <v>0</v>
      </c>
      <c r="W59" s="156">
        <v>0</v>
      </c>
      <c r="X59" s="156">
        <v>0</v>
      </c>
      <c r="Y59" s="156">
        <v>0</v>
      </c>
      <c r="Z59" s="156">
        <v>0</v>
      </c>
      <c r="AA59" s="156">
        <v>0</v>
      </c>
      <c r="AB59" s="156">
        <v>0</v>
      </c>
      <c r="AC59" s="156">
        <v>0</v>
      </c>
      <c r="AD59" s="156">
        <v>0</v>
      </c>
      <c r="AE59" s="156">
        <v>0</v>
      </c>
      <c r="AF59" s="156">
        <v>0</v>
      </c>
      <c r="AG59" s="156">
        <v>0</v>
      </c>
      <c r="AH59" s="156">
        <v>0</v>
      </c>
      <c r="AI59" s="156">
        <v>0</v>
      </c>
      <c r="AJ59" s="156">
        <v>0</v>
      </c>
      <c r="AK59" s="156">
        <v>0</v>
      </c>
      <c r="AL59" s="156">
        <v>0</v>
      </c>
      <c r="AM59" s="156">
        <v>0</v>
      </c>
      <c r="AN59" s="156">
        <v>0</v>
      </c>
      <c r="AO59" s="156">
        <v>0</v>
      </c>
      <c r="AP59" s="157">
        <f>SUM(E59:AO59)-Z59-J59-T59-R59</f>
        <v>2294.7999999999997</v>
      </c>
      <c r="AQ59" s="113"/>
      <c r="AR59" s="89">
        <v>43570</v>
      </c>
      <c r="AS59" s="91">
        <v>0.47916666666666669</v>
      </c>
      <c r="AT59" s="14" t="s">
        <v>111</v>
      </c>
      <c r="AU59" s="14">
        <v>10</v>
      </c>
      <c r="AV59" s="14" t="s">
        <v>110</v>
      </c>
      <c r="AW59" s="14">
        <v>7</v>
      </c>
      <c r="AX59" s="38">
        <v>80</v>
      </c>
      <c r="AY59" s="39">
        <v>6.0299999999999999E-2</v>
      </c>
      <c r="AZ59" s="14">
        <v>0</v>
      </c>
      <c r="BA59" s="40">
        <v>21.6</v>
      </c>
      <c r="BB59" s="14">
        <v>759.1</v>
      </c>
      <c r="BC59" s="40">
        <v>6.9</v>
      </c>
      <c r="BD59" s="14">
        <v>4</v>
      </c>
      <c r="BE59" s="14">
        <v>0</v>
      </c>
      <c r="BF59" s="38">
        <v>2</v>
      </c>
      <c r="BG59" s="86">
        <v>0.12</v>
      </c>
      <c r="BH59" s="42"/>
    </row>
    <row r="60" spans="1:60">
      <c r="A60" s="14" t="s">
        <v>111</v>
      </c>
      <c r="B60" s="35">
        <v>43587</v>
      </c>
      <c r="C60" s="14" t="s">
        <v>74</v>
      </c>
      <c r="D60" s="12"/>
      <c r="E60" s="156">
        <v>501.33333333333331</v>
      </c>
      <c r="F60" s="156">
        <v>501.33333333333331</v>
      </c>
      <c r="G60" s="156">
        <v>0</v>
      </c>
      <c r="H60" s="156">
        <v>1050.6666666666667</v>
      </c>
      <c r="I60" s="156">
        <v>549.33333333333337</v>
      </c>
      <c r="J60" s="156">
        <v>10.666666666666666</v>
      </c>
      <c r="K60" s="156">
        <v>0</v>
      </c>
      <c r="L60" s="156">
        <v>0</v>
      </c>
      <c r="M60" s="156">
        <v>0</v>
      </c>
      <c r="N60" s="156">
        <v>10.666666666666666</v>
      </c>
      <c r="O60" s="156">
        <v>0</v>
      </c>
      <c r="P60" s="156">
        <v>0</v>
      </c>
      <c r="Q60" s="156">
        <v>0</v>
      </c>
      <c r="R60" s="156">
        <v>0</v>
      </c>
      <c r="S60" s="156">
        <v>0</v>
      </c>
      <c r="T60" s="156">
        <v>2.1333333333333333</v>
      </c>
      <c r="U60" s="156">
        <v>0</v>
      </c>
      <c r="V60" s="156">
        <v>2.1333333333333333</v>
      </c>
      <c r="W60" s="156">
        <v>0</v>
      </c>
      <c r="X60" s="156">
        <v>0</v>
      </c>
      <c r="Y60" s="156">
        <v>0</v>
      </c>
      <c r="Z60" s="156">
        <v>0</v>
      </c>
      <c r="AA60" s="156">
        <v>0</v>
      </c>
      <c r="AB60" s="156">
        <v>0</v>
      </c>
      <c r="AC60" s="156">
        <v>0</v>
      </c>
      <c r="AD60" s="156">
        <v>0</v>
      </c>
      <c r="AE60" s="156">
        <v>0</v>
      </c>
      <c r="AF60" s="156">
        <v>0</v>
      </c>
      <c r="AG60" s="156">
        <v>0</v>
      </c>
      <c r="AH60" s="156">
        <v>0</v>
      </c>
      <c r="AI60" s="156">
        <v>0</v>
      </c>
      <c r="AJ60" s="156">
        <v>0</v>
      </c>
      <c r="AK60" s="156">
        <v>0</v>
      </c>
      <c r="AL60" s="156">
        <v>0</v>
      </c>
      <c r="AM60" s="156">
        <v>24.533333333333335</v>
      </c>
      <c r="AN60" s="156">
        <v>0</v>
      </c>
      <c r="AO60" s="156">
        <v>0</v>
      </c>
      <c r="AP60" s="157">
        <f>SUM(E60:AO60)-Z60-J60-T60-R60</f>
        <v>2640</v>
      </c>
      <c r="AQ60" s="113"/>
      <c r="AR60" s="36">
        <v>43587</v>
      </c>
      <c r="AS60" s="88">
        <v>0.64583333333333337</v>
      </c>
      <c r="AT60" s="14" t="s">
        <v>111</v>
      </c>
      <c r="AU60" s="14">
        <v>3</v>
      </c>
      <c r="AV60" s="14" t="s">
        <v>75</v>
      </c>
      <c r="AW60" s="14">
        <v>3.6</v>
      </c>
      <c r="AX60" s="38">
        <v>44</v>
      </c>
      <c r="AY60" s="39">
        <v>1.0589999999999999</v>
      </c>
      <c r="AZ60" s="14">
        <v>0.5</v>
      </c>
      <c r="BA60" s="40">
        <v>26.1</v>
      </c>
      <c r="BB60" s="14">
        <v>759.5</v>
      </c>
      <c r="BC60" s="40">
        <v>6.9</v>
      </c>
      <c r="BD60" s="14">
        <v>14</v>
      </c>
      <c r="BE60" s="14">
        <v>0</v>
      </c>
      <c r="BF60" s="38">
        <v>4</v>
      </c>
      <c r="BG60" s="86">
        <v>0.04</v>
      </c>
      <c r="BH60" s="42" t="s">
        <v>139</v>
      </c>
    </row>
    <row r="61" spans="1:60" ht="18.75" thickBot="1">
      <c r="A61" s="160"/>
      <c r="B61" s="214" t="s">
        <v>219</v>
      </c>
      <c r="C61" s="1530"/>
      <c r="D61" s="1531">
        <v>0</v>
      </c>
      <c r="E61" s="272">
        <f t="shared" ref="E61:AO61" si="14">AVERAGE(E58:E60)</f>
        <v>178.62222222222223</v>
      </c>
      <c r="F61" s="272">
        <f t="shared" si="14"/>
        <v>181.06666666666663</v>
      </c>
      <c r="G61" s="215">
        <f t="shared" si="14"/>
        <v>0</v>
      </c>
      <c r="H61" s="272">
        <f t="shared" si="14"/>
        <v>1126.1333333333334</v>
      </c>
      <c r="I61" s="272">
        <f t="shared" si="14"/>
        <v>184.53333333333333</v>
      </c>
      <c r="J61" s="215">
        <f t="shared" si="14"/>
        <v>4.0888888888888886</v>
      </c>
      <c r="K61" s="215">
        <f t="shared" si="14"/>
        <v>0</v>
      </c>
      <c r="L61" s="215">
        <f t="shared" si="14"/>
        <v>4.4444444444444446E-2</v>
      </c>
      <c r="M61" s="215">
        <f t="shared" si="14"/>
        <v>0</v>
      </c>
      <c r="N61" s="215">
        <f t="shared" si="14"/>
        <v>4.0444444444444443</v>
      </c>
      <c r="O61" s="215">
        <f t="shared" si="14"/>
        <v>0</v>
      </c>
      <c r="P61" s="215">
        <f t="shared" si="14"/>
        <v>0</v>
      </c>
      <c r="Q61" s="215">
        <f t="shared" si="14"/>
        <v>0</v>
      </c>
      <c r="R61" s="215">
        <f t="shared" si="14"/>
        <v>0</v>
      </c>
      <c r="S61" s="215">
        <f t="shared" si="14"/>
        <v>0</v>
      </c>
      <c r="T61" s="215">
        <f t="shared" si="14"/>
        <v>0.71111111111111114</v>
      </c>
      <c r="U61" s="215">
        <f t="shared" si="14"/>
        <v>0</v>
      </c>
      <c r="V61" s="215">
        <f t="shared" si="14"/>
        <v>0.71111111111111114</v>
      </c>
      <c r="W61" s="215">
        <f t="shared" si="14"/>
        <v>0</v>
      </c>
      <c r="X61" s="215">
        <f t="shared" si="14"/>
        <v>0</v>
      </c>
      <c r="Y61" s="215">
        <f t="shared" si="14"/>
        <v>0</v>
      </c>
      <c r="Z61" s="215">
        <f t="shared" si="14"/>
        <v>0</v>
      </c>
      <c r="AA61" s="215">
        <f t="shared" si="14"/>
        <v>0</v>
      </c>
      <c r="AB61" s="215">
        <f t="shared" si="14"/>
        <v>0</v>
      </c>
      <c r="AC61" s="215">
        <f t="shared" si="14"/>
        <v>0</v>
      </c>
      <c r="AD61" s="215">
        <f t="shared" si="14"/>
        <v>0</v>
      </c>
      <c r="AE61" s="215">
        <f t="shared" si="14"/>
        <v>0</v>
      </c>
      <c r="AF61" s="215">
        <f t="shared" si="14"/>
        <v>0</v>
      </c>
      <c r="AG61" s="215">
        <f t="shared" si="14"/>
        <v>0</v>
      </c>
      <c r="AH61" s="215">
        <f t="shared" si="14"/>
        <v>0</v>
      </c>
      <c r="AI61" s="215">
        <f t="shared" si="14"/>
        <v>0</v>
      </c>
      <c r="AJ61" s="215">
        <f t="shared" si="14"/>
        <v>0</v>
      </c>
      <c r="AK61" s="215">
        <f t="shared" si="14"/>
        <v>0</v>
      </c>
      <c r="AL61" s="215">
        <f t="shared" si="14"/>
        <v>0</v>
      </c>
      <c r="AM61" s="215">
        <f t="shared" si="14"/>
        <v>8.1777777777777789</v>
      </c>
      <c r="AN61" s="215">
        <f t="shared" si="14"/>
        <v>0</v>
      </c>
      <c r="AO61" s="215">
        <f t="shared" si="14"/>
        <v>0</v>
      </c>
      <c r="AP61" s="216">
        <f>SUM(E61:AO61)-Z61-J61-T61-R61</f>
        <v>1683.3333333333335</v>
      </c>
      <c r="AQ61" s="163"/>
      <c r="AR61" s="164"/>
      <c r="AS61" s="165"/>
      <c r="AT61" s="160"/>
      <c r="AU61" s="160"/>
      <c r="AV61" s="166"/>
      <c r="AW61" s="160"/>
      <c r="AX61" s="160"/>
      <c r="AY61" s="166"/>
      <c r="AZ61" s="160"/>
      <c r="BA61" s="167"/>
      <c r="BB61" s="160"/>
      <c r="BC61" s="167"/>
      <c r="BD61" s="160"/>
      <c r="BE61" s="160"/>
      <c r="BF61" s="160"/>
      <c r="BG61" s="168"/>
      <c r="BH61" s="169"/>
    </row>
    <row r="62" spans="1:60" ht="15.75" thickBot="1">
      <c r="A62" s="160"/>
      <c r="B62" s="159"/>
      <c r="C62" s="160"/>
      <c r="D62" s="161"/>
      <c r="E62" s="162"/>
      <c r="F62" s="162"/>
      <c r="G62" s="162"/>
      <c r="H62" s="162"/>
      <c r="I62" s="162"/>
      <c r="J62" s="162"/>
      <c r="K62" s="162"/>
      <c r="L62" s="162"/>
      <c r="M62" s="162"/>
      <c r="N62" s="162"/>
      <c r="O62" s="162"/>
      <c r="P62" s="162"/>
      <c r="Q62" s="162"/>
      <c r="R62" s="162"/>
      <c r="S62" s="162"/>
      <c r="T62" s="162"/>
      <c r="U62" s="162"/>
      <c r="V62" s="162"/>
      <c r="W62" s="162"/>
      <c r="X62" s="162"/>
      <c r="Y62" s="162"/>
      <c r="Z62" s="162"/>
      <c r="AA62" s="162"/>
      <c r="AB62" s="162"/>
      <c r="AC62" s="162"/>
      <c r="AD62" s="162"/>
      <c r="AE62" s="162"/>
      <c r="AF62" s="162"/>
      <c r="AG62" s="162"/>
      <c r="AH62" s="162"/>
      <c r="AI62" s="162"/>
      <c r="AJ62" s="162"/>
      <c r="AK62" s="162"/>
      <c r="AL62" s="162"/>
      <c r="AM62" s="162"/>
      <c r="AN62" s="162"/>
      <c r="AO62" s="162"/>
      <c r="AP62" s="162"/>
      <c r="AQ62" s="163"/>
      <c r="AR62" s="164"/>
      <c r="AS62" s="165"/>
      <c r="AT62" s="160"/>
      <c r="AU62" s="160"/>
      <c r="AV62" s="166"/>
      <c r="AW62" s="160"/>
      <c r="AX62" s="160"/>
      <c r="AY62" s="166"/>
      <c r="AZ62" s="160"/>
      <c r="BA62" s="167"/>
      <c r="BB62" s="160"/>
      <c r="BC62" s="167"/>
      <c r="BD62" s="160"/>
      <c r="BE62" s="160"/>
      <c r="BF62" s="160"/>
      <c r="BG62" s="168"/>
      <c r="BH62" s="169"/>
    </row>
    <row r="63" spans="1:60">
      <c r="A63" s="14" t="s">
        <v>123</v>
      </c>
      <c r="B63" s="82">
        <v>43531</v>
      </c>
      <c r="C63" s="14" t="s">
        <v>74</v>
      </c>
      <c r="D63" s="12"/>
      <c r="E63" s="156">
        <v>56</v>
      </c>
      <c r="F63" s="156">
        <v>6.2666666666666666</v>
      </c>
      <c r="G63" s="156">
        <v>0</v>
      </c>
      <c r="H63" s="156">
        <v>94.533333333333331</v>
      </c>
      <c r="I63" s="156">
        <v>0</v>
      </c>
      <c r="J63" s="156">
        <v>1.6</v>
      </c>
      <c r="K63" s="156">
        <v>0</v>
      </c>
      <c r="L63" s="156">
        <v>1.6</v>
      </c>
      <c r="M63" s="156">
        <v>0</v>
      </c>
      <c r="N63" s="156">
        <v>0</v>
      </c>
      <c r="O63" s="156">
        <v>0</v>
      </c>
      <c r="P63" s="156">
        <v>0</v>
      </c>
      <c r="Q63" s="156">
        <v>0</v>
      </c>
      <c r="R63" s="156">
        <v>0</v>
      </c>
      <c r="S63" s="156">
        <v>0</v>
      </c>
      <c r="T63" s="156">
        <v>0</v>
      </c>
      <c r="U63" s="156">
        <v>0</v>
      </c>
      <c r="V63" s="156">
        <v>0</v>
      </c>
      <c r="W63" s="156">
        <v>0</v>
      </c>
      <c r="X63" s="156">
        <v>0</v>
      </c>
      <c r="Y63" s="156">
        <v>0</v>
      </c>
      <c r="Z63" s="156">
        <v>0</v>
      </c>
      <c r="AA63" s="156">
        <v>0</v>
      </c>
      <c r="AB63" s="156">
        <v>0</v>
      </c>
      <c r="AC63" s="156">
        <v>0</v>
      </c>
      <c r="AD63" s="156">
        <v>0</v>
      </c>
      <c r="AE63" s="156">
        <v>0</v>
      </c>
      <c r="AF63" s="156">
        <v>0</v>
      </c>
      <c r="AG63" s="156">
        <v>0</v>
      </c>
      <c r="AH63" s="156">
        <v>0</v>
      </c>
      <c r="AI63" s="156">
        <v>0</v>
      </c>
      <c r="AJ63" s="156">
        <v>0</v>
      </c>
      <c r="AK63" s="156">
        <v>0</v>
      </c>
      <c r="AL63" s="156">
        <v>0</v>
      </c>
      <c r="AM63" s="156">
        <v>0</v>
      </c>
      <c r="AN63" s="156">
        <v>0</v>
      </c>
      <c r="AO63" s="156">
        <v>0.13333333333333333</v>
      </c>
      <c r="AP63" s="157">
        <f>SUM(E63:AO63)-Z63-J63-T63-R63</f>
        <v>158.53333333333333</v>
      </c>
      <c r="AQ63" s="113"/>
      <c r="AR63" s="36">
        <v>43531</v>
      </c>
      <c r="AS63" s="88">
        <v>0.35625000000000001</v>
      </c>
      <c r="AT63" s="14" t="s">
        <v>124</v>
      </c>
      <c r="AU63" s="14">
        <v>10</v>
      </c>
      <c r="AV63" s="14" t="s">
        <v>75</v>
      </c>
      <c r="AW63" s="14">
        <v>2.54</v>
      </c>
      <c r="AX63" s="14">
        <v>22.8</v>
      </c>
      <c r="AY63" s="39">
        <v>0.154</v>
      </c>
      <c r="AZ63" s="14">
        <v>0.1</v>
      </c>
      <c r="BA63" s="40">
        <v>12.1</v>
      </c>
      <c r="BB63" s="14"/>
      <c r="BC63" s="40"/>
      <c r="BD63" s="14">
        <v>4</v>
      </c>
      <c r="BE63" s="14">
        <v>0</v>
      </c>
      <c r="BF63" s="14" t="s">
        <v>125</v>
      </c>
      <c r="BG63" s="86">
        <v>0.3</v>
      </c>
      <c r="BH63" s="42" t="s">
        <v>126</v>
      </c>
    </row>
    <row r="64" spans="1:60" ht="18.75" thickBot="1">
      <c r="A64" s="160"/>
      <c r="B64" s="214" t="s">
        <v>219</v>
      </c>
      <c r="C64" s="1530"/>
      <c r="D64" s="1531">
        <v>0</v>
      </c>
      <c r="E64" s="272">
        <f t="shared" ref="E64:AO64" si="15">AVERAGE(E63:E63)</f>
        <v>56</v>
      </c>
      <c r="F64" s="215">
        <f t="shared" si="15"/>
        <v>6.2666666666666666</v>
      </c>
      <c r="G64" s="215">
        <f t="shared" si="15"/>
        <v>0</v>
      </c>
      <c r="H64" s="272">
        <f t="shared" si="15"/>
        <v>94.533333333333331</v>
      </c>
      <c r="I64" s="215">
        <f t="shared" si="15"/>
        <v>0</v>
      </c>
      <c r="J64" s="215">
        <f t="shared" si="15"/>
        <v>1.6</v>
      </c>
      <c r="K64" s="215">
        <f t="shared" si="15"/>
        <v>0</v>
      </c>
      <c r="L64" s="215">
        <f t="shared" si="15"/>
        <v>1.6</v>
      </c>
      <c r="M64" s="215">
        <f t="shared" si="15"/>
        <v>0</v>
      </c>
      <c r="N64" s="215">
        <f t="shared" si="15"/>
        <v>0</v>
      </c>
      <c r="O64" s="215">
        <f t="shared" si="15"/>
        <v>0</v>
      </c>
      <c r="P64" s="215">
        <f t="shared" si="15"/>
        <v>0</v>
      </c>
      <c r="Q64" s="215">
        <f t="shared" si="15"/>
        <v>0</v>
      </c>
      <c r="R64" s="215">
        <f t="shared" si="15"/>
        <v>0</v>
      </c>
      <c r="S64" s="215">
        <f t="shared" si="15"/>
        <v>0</v>
      </c>
      <c r="T64" s="215">
        <f t="shared" si="15"/>
        <v>0</v>
      </c>
      <c r="U64" s="215">
        <f t="shared" si="15"/>
        <v>0</v>
      </c>
      <c r="V64" s="215">
        <f t="shared" si="15"/>
        <v>0</v>
      </c>
      <c r="W64" s="215">
        <f t="shared" si="15"/>
        <v>0</v>
      </c>
      <c r="X64" s="215">
        <f t="shared" si="15"/>
        <v>0</v>
      </c>
      <c r="Y64" s="215">
        <f t="shared" si="15"/>
        <v>0</v>
      </c>
      <c r="Z64" s="215">
        <f t="shared" si="15"/>
        <v>0</v>
      </c>
      <c r="AA64" s="215">
        <f t="shared" si="15"/>
        <v>0</v>
      </c>
      <c r="AB64" s="215">
        <f t="shared" si="15"/>
        <v>0</v>
      </c>
      <c r="AC64" s="215">
        <f t="shared" si="15"/>
        <v>0</v>
      </c>
      <c r="AD64" s="215">
        <f t="shared" si="15"/>
        <v>0</v>
      </c>
      <c r="AE64" s="215">
        <f t="shared" si="15"/>
        <v>0</v>
      </c>
      <c r="AF64" s="215">
        <f t="shared" si="15"/>
        <v>0</v>
      </c>
      <c r="AG64" s="215">
        <f t="shared" si="15"/>
        <v>0</v>
      </c>
      <c r="AH64" s="215">
        <f t="shared" si="15"/>
        <v>0</v>
      </c>
      <c r="AI64" s="215">
        <f t="shared" si="15"/>
        <v>0</v>
      </c>
      <c r="AJ64" s="215">
        <f t="shared" si="15"/>
        <v>0</v>
      </c>
      <c r="AK64" s="215">
        <f t="shared" si="15"/>
        <v>0</v>
      </c>
      <c r="AL64" s="215">
        <f t="shared" si="15"/>
        <v>0</v>
      </c>
      <c r="AM64" s="215">
        <f t="shared" si="15"/>
        <v>0</v>
      </c>
      <c r="AN64" s="215">
        <f t="shared" si="15"/>
        <v>0</v>
      </c>
      <c r="AO64" s="215">
        <f t="shared" si="15"/>
        <v>0.13333333333333333</v>
      </c>
      <c r="AP64" s="216">
        <f>SUM(E64:AO64)-Z64-J64-T64-R64</f>
        <v>158.53333333333333</v>
      </c>
      <c r="AQ64" s="163"/>
      <c r="AR64" s="164"/>
      <c r="AS64" s="165"/>
      <c r="AT64" s="160"/>
      <c r="AU64" s="160"/>
      <c r="AV64" s="166"/>
      <c r="AW64" s="160"/>
      <c r="AX64" s="160"/>
      <c r="AY64" s="166"/>
      <c r="AZ64" s="160"/>
      <c r="BA64" s="167"/>
      <c r="BB64" s="160"/>
      <c r="BC64" s="167"/>
      <c r="BD64" s="160"/>
      <c r="BE64" s="160"/>
      <c r="BF64" s="160"/>
      <c r="BG64" s="168"/>
      <c r="BH64" s="169"/>
    </row>
    <row r="65" spans="1:60" ht="15.75" thickBot="1">
      <c r="A65" s="160"/>
      <c r="B65" s="159"/>
      <c r="C65" s="160"/>
      <c r="D65" s="161"/>
      <c r="E65" s="162"/>
      <c r="F65" s="162"/>
      <c r="G65" s="162"/>
      <c r="H65" s="162"/>
      <c r="I65" s="162"/>
      <c r="J65" s="162"/>
      <c r="K65" s="162"/>
      <c r="L65" s="162"/>
      <c r="M65" s="162"/>
      <c r="N65" s="162"/>
      <c r="O65" s="162"/>
      <c r="P65" s="162"/>
      <c r="Q65" s="162"/>
      <c r="R65" s="162"/>
      <c r="S65" s="162"/>
      <c r="T65" s="162"/>
      <c r="U65" s="162"/>
      <c r="V65" s="162"/>
      <c r="W65" s="162"/>
      <c r="X65" s="162"/>
      <c r="Y65" s="162"/>
      <c r="Z65" s="162"/>
      <c r="AA65" s="162"/>
      <c r="AB65" s="162"/>
      <c r="AC65" s="162"/>
      <c r="AD65" s="162"/>
      <c r="AE65" s="162"/>
      <c r="AF65" s="162"/>
      <c r="AG65" s="162"/>
      <c r="AH65" s="162"/>
      <c r="AI65" s="162"/>
      <c r="AJ65" s="162"/>
      <c r="AK65" s="162"/>
      <c r="AL65" s="162"/>
      <c r="AM65" s="162"/>
      <c r="AN65" s="162"/>
      <c r="AO65" s="162"/>
      <c r="AP65" s="162"/>
      <c r="AQ65" s="163"/>
      <c r="AR65" s="164"/>
      <c r="AS65" s="165"/>
      <c r="AT65" s="160"/>
      <c r="AU65" s="160"/>
      <c r="AV65" s="166"/>
      <c r="AW65" s="160"/>
      <c r="AX65" s="160"/>
      <c r="AY65" s="166"/>
      <c r="AZ65" s="160"/>
      <c r="BA65" s="167"/>
      <c r="BB65" s="160"/>
      <c r="BC65" s="167"/>
      <c r="BD65" s="160"/>
      <c r="BE65" s="160"/>
      <c r="BF65" s="160"/>
      <c r="BG65" s="168"/>
      <c r="BH65" s="169"/>
    </row>
    <row r="66" spans="1:60" ht="15.75" thickBot="1">
      <c r="A66" s="14" t="s">
        <v>102</v>
      </c>
      <c r="B66" s="82">
        <v>43504</v>
      </c>
      <c r="C66" s="14" t="s">
        <v>74</v>
      </c>
      <c r="D66" s="12"/>
      <c r="E66" s="156">
        <v>10</v>
      </c>
      <c r="F66" s="156">
        <v>25.2</v>
      </c>
      <c r="G66" s="156">
        <v>0</v>
      </c>
      <c r="H66" s="156">
        <v>98.666666666666671</v>
      </c>
      <c r="I66" s="156">
        <v>0</v>
      </c>
      <c r="J66" s="156">
        <v>0</v>
      </c>
      <c r="K66" s="156">
        <v>0</v>
      </c>
      <c r="L66" s="156">
        <v>0</v>
      </c>
      <c r="M66" s="156">
        <v>0</v>
      </c>
      <c r="N66" s="156">
        <v>0</v>
      </c>
      <c r="O66" s="156">
        <v>0</v>
      </c>
      <c r="P66" s="156">
        <v>0</v>
      </c>
      <c r="Q66" s="156">
        <v>0</v>
      </c>
      <c r="R66" s="156">
        <v>0</v>
      </c>
      <c r="S66" s="156">
        <v>0</v>
      </c>
      <c r="T66" s="156">
        <v>0</v>
      </c>
      <c r="U66" s="156">
        <v>0</v>
      </c>
      <c r="V66" s="156">
        <v>0</v>
      </c>
      <c r="W66" s="156">
        <v>0</v>
      </c>
      <c r="X66" s="156">
        <v>0</v>
      </c>
      <c r="Y66" s="156">
        <v>0</v>
      </c>
      <c r="Z66" s="156">
        <v>0</v>
      </c>
      <c r="AA66" s="156">
        <v>0</v>
      </c>
      <c r="AB66" s="156">
        <v>0</v>
      </c>
      <c r="AC66" s="156">
        <v>0</v>
      </c>
      <c r="AD66" s="156">
        <v>0</v>
      </c>
      <c r="AE66" s="156">
        <v>0</v>
      </c>
      <c r="AF66" s="156">
        <v>0</v>
      </c>
      <c r="AG66" s="156">
        <v>0</v>
      </c>
      <c r="AH66" s="156">
        <v>0</v>
      </c>
      <c r="AI66" s="156">
        <v>0</v>
      </c>
      <c r="AJ66" s="156">
        <v>0</v>
      </c>
      <c r="AK66" s="156">
        <v>0</v>
      </c>
      <c r="AL66" s="156">
        <v>0</v>
      </c>
      <c r="AM66" s="156">
        <v>0</v>
      </c>
      <c r="AN66" s="156">
        <v>0</v>
      </c>
      <c r="AO66" s="156">
        <v>0</v>
      </c>
      <c r="AP66" s="157">
        <f>SUM(E66:AO66)-Z66-J66-T66-R66</f>
        <v>133.86666666666667</v>
      </c>
      <c r="AQ66" s="113"/>
      <c r="AR66" s="83" t="s">
        <v>103</v>
      </c>
      <c r="AS66" s="83" t="s">
        <v>104</v>
      </c>
      <c r="AT66" s="39" t="s">
        <v>105</v>
      </c>
      <c r="AU66" s="38">
        <v>10</v>
      </c>
      <c r="AV66" s="90" t="s">
        <v>75</v>
      </c>
      <c r="AW66" s="85">
        <v>8.7899999999999991</v>
      </c>
      <c r="AX66" s="85">
        <v>95.8</v>
      </c>
      <c r="AY66" s="39">
        <v>7.5499999999999998E-2</v>
      </c>
      <c r="AZ66" s="85">
        <v>0</v>
      </c>
      <c r="BA66" s="40">
        <v>19.5</v>
      </c>
      <c r="BB66" s="85">
        <v>762.6</v>
      </c>
      <c r="BC66" s="40">
        <v>7.5</v>
      </c>
      <c r="BD66" s="85">
        <v>18</v>
      </c>
      <c r="BE66" s="85">
        <v>0</v>
      </c>
      <c r="BF66" s="85">
        <v>13</v>
      </c>
      <c r="BG66" s="86">
        <v>0.28000000000000003</v>
      </c>
      <c r="BH66" s="87"/>
    </row>
    <row r="67" spans="1:60" ht="15.75" thickBot="1">
      <c r="A67" s="14" t="s">
        <v>102</v>
      </c>
      <c r="B67" s="82">
        <v>43563</v>
      </c>
      <c r="C67" s="14" t="s">
        <v>74</v>
      </c>
      <c r="D67" s="12"/>
      <c r="E67" s="156">
        <v>2.9333333333333331</v>
      </c>
      <c r="F67" s="156">
        <v>0</v>
      </c>
      <c r="G67" s="156">
        <v>0.8</v>
      </c>
      <c r="H67" s="156">
        <v>0.8</v>
      </c>
      <c r="I67" s="156">
        <v>0</v>
      </c>
      <c r="J67" s="156">
        <v>0.53333333333333333</v>
      </c>
      <c r="K67" s="156">
        <v>0.26666666666666666</v>
      </c>
      <c r="L67" s="156">
        <v>0</v>
      </c>
      <c r="M67" s="156">
        <v>0</v>
      </c>
      <c r="N67" s="156">
        <v>0.26666666666666666</v>
      </c>
      <c r="O67" s="156">
        <v>0</v>
      </c>
      <c r="P67" s="156">
        <v>0</v>
      </c>
      <c r="Q67" s="156">
        <v>0</v>
      </c>
      <c r="R67" s="156">
        <v>0.93333333333333335</v>
      </c>
      <c r="S67" s="156">
        <v>0.13333333333333333</v>
      </c>
      <c r="T67" s="156">
        <v>0</v>
      </c>
      <c r="U67" s="156">
        <v>0</v>
      </c>
      <c r="V67" s="156">
        <v>0</v>
      </c>
      <c r="W67" s="156">
        <v>0</v>
      </c>
      <c r="X67" s="156">
        <v>0</v>
      </c>
      <c r="Y67" s="156">
        <v>3.8666666666666667</v>
      </c>
      <c r="Z67" s="156">
        <v>2.4</v>
      </c>
      <c r="AA67" s="156">
        <v>0</v>
      </c>
      <c r="AB67" s="156">
        <v>0</v>
      </c>
      <c r="AC67" s="156">
        <v>0.13333333333333333</v>
      </c>
      <c r="AD67" s="156">
        <v>0</v>
      </c>
      <c r="AE67" s="156">
        <v>0</v>
      </c>
      <c r="AF67" s="156">
        <v>2.1333333333333333</v>
      </c>
      <c r="AG67" s="156">
        <v>0</v>
      </c>
      <c r="AH67" s="156">
        <v>0</v>
      </c>
      <c r="AI67" s="156">
        <v>0.13333333333333333</v>
      </c>
      <c r="AJ67" s="156">
        <v>0</v>
      </c>
      <c r="AK67" s="156">
        <v>0</v>
      </c>
      <c r="AL67" s="156">
        <v>0</v>
      </c>
      <c r="AM67" s="156">
        <v>0</v>
      </c>
      <c r="AN67" s="156">
        <v>0</v>
      </c>
      <c r="AO67" s="156">
        <v>0</v>
      </c>
      <c r="AP67" s="157">
        <f>SUM(E67:AO67)-Z67-J67-T67-R67</f>
        <v>11.466666666666665</v>
      </c>
      <c r="AQ67" s="113"/>
      <c r="AR67" s="89">
        <v>43563</v>
      </c>
      <c r="AS67" s="14" t="s">
        <v>131</v>
      </c>
      <c r="AT67" s="14" t="s">
        <v>102</v>
      </c>
      <c r="AU67" s="14">
        <v>10</v>
      </c>
      <c r="AV67" s="90" t="s">
        <v>75</v>
      </c>
      <c r="AW67" s="14">
        <v>11.86</v>
      </c>
      <c r="AX67" s="14">
        <v>152.4</v>
      </c>
      <c r="AY67" s="39">
        <v>0.252</v>
      </c>
      <c r="AZ67" s="14">
        <v>0.1</v>
      </c>
      <c r="BA67" s="40">
        <v>28.3</v>
      </c>
      <c r="BB67" s="14">
        <v>759.4</v>
      </c>
      <c r="BC67" s="40">
        <v>7.9</v>
      </c>
      <c r="BD67" s="14" t="s">
        <v>91</v>
      </c>
      <c r="BE67" s="14">
        <v>0</v>
      </c>
      <c r="BF67" s="14">
        <v>2</v>
      </c>
      <c r="BG67" s="86">
        <v>0.18</v>
      </c>
      <c r="BH67" s="42" t="s">
        <v>132</v>
      </c>
    </row>
    <row r="68" spans="1:60">
      <c r="A68" s="14" t="s">
        <v>102</v>
      </c>
      <c r="B68" s="82">
        <v>43586</v>
      </c>
      <c r="C68" s="14" t="s">
        <v>74</v>
      </c>
      <c r="D68" s="12"/>
      <c r="E68" s="156">
        <v>3.7333333333333334</v>
      </c>
      <c r="F68" s="156">
        <v>0</v>
      </c>
      <c r="G68" s="156">
        <v>0</v>
      </c>
      <c r="H68" s="156">
        <v>5.0666666666666664</v>
      </c>
      <c r="I68" s="156">
        <v>0</v>
      </c>
      <c r="J68" s="156">
        <v>0</v>
      </c>
      <c r="K68" s="156">
        <v>0</v>
      </c>
      <c r="L68" s="156">
        <v>0</v>
      </c>
      <c r="M68" s="156">
        <v>0</v>
      </c>
      <c r="N68" s="156">
        <v>0</v>
      </c>
      <c r="O68" s="156">
        <v>0</v>
      </c>
      <c r="P68" s="156">
        <v>0</v>
      </c>
      <c r="Q68" s="156">
        <v>0</v>
      </c>
      <c r="R68" s="156">
        <v>0</v>
      </c>
      <c r="S68" s="156">
        <v>0</v>
      </c>
      <c r="T68" s="156">
        <v>0</v>
      </c>
      <c r="U68" s="156">
        <v>0</v>
      </c>
      <c r="V68" s="156">
        <v>0</v>
      </c>
      <c r="W68" s="156">
        <v>0</v>
      </c>
      <c r="X68" s="156">
        <v>0</v>
      </c>
      <c r="Y68" s="156">
        <v>0</v>
      </c>
      <c r="Z68" s="156">
        <v>0.26666666666666666</v>
      </c>
      <c r="AA68" s="156">
        <v>0.26666666666666666</v>
      </c>
      <c r="AB68" s="156">
        <v>0</v>
      </c>
      <c r="AC68" s="156">
        <v>0</v>
      </c>
      <c r="AD68" s="156">
        <v>0</v>
      </c>
      <c r="AE68" s="156">
        <v>0</v>
      </c>
      <c r="AF68" s="156">
        <v>0</v>
      </c>
      <c r="AG68" s="156">
        <v>0</v>
      </c>
      <c r="AH68" s="156">
        <v>0</v>
      </c>
      <c r="AI68" s="156">
        <v>0</v>
      </c>
      <c r="AJ68" s="156">
        <v>0</v>
      </c>
      <c r="AK68" s="156">
        <v>0</v>
      </c>
      <c r="AL68" s="156">
        <v>0</v>
      </c>
      <c r="AM68" s="156">
        <v>0</v>
      </c>
      <c r="AN68" s="156">
        <v>0</v>
      </c>
      <c r="AO68" s="156">
        <v>0</v>
      </c>
      <c r="AP68" s="157">
        <f>SUM(E68:AO68)-Z68-J68-T68-R68</f>
        <v>9.0666666666666682</v>
      </c>
      <c r="AQ68" s="113"/>
      <c r="AR68" s="36">
        <v>43586</v>
      </c>
      <c r="AS68" s="88">
        <v>0.66666666666666663</v>
      </c>
      <c r="AT68" s="14" t="s">
        <v>105</v>
      </c>
      <c r="AU68" s="14">
        <v>10</v>
      </c>
      <c r="AV68" s="90" t="s">
        <v>75</v>
      </c>
      <c r="AW68" s="14">
        <v>9.5</v>
      </c>
      <c r="AX68" s="14">
        <v>127</v>
      </c>
      <c r="AY68" s="39">
        <v>0.72</v>
      </c>
      <c r="AZ68" s="14">
        <v>0.3</v>
      </c>
      <c r="BA68" s="40">
        <v>30.5</v>
      </c>
      <c r="BB68" s="14">
        <v>757.4</v>
      </c>
      <c r="BC68" s="40">
        <v>7.8</v>
      </c>
      <c r="BD68" s="14">
        <v>1</v>
      </c>
      <c r="BE68" s="14">
        <v>0</v>
      </c>
      <c r="BF68" s="14">
        <v>6.5</v>
      </c>
      <c r="BG68" s="86" t="s">
        <v>137</v>
      </c>
      <c r="BH68" s="42"/>
    </row>
    <row r="69" spans="1:60" ht="18.75" thickBot="1">
      <c r="A69" s="160"/>
      <c r="B69" s="214" t="s">
        <v>219</v>
      </c>
      <c r="C69" s="1530"/>
      <c r="D69" s="1531">
        <v>0</v>
      </c>
      <c r="E69" s="215">
        <f t="shared" ref="E69:AO69" si="16">AVERAGE(E66:E68)</f>
        <v>5.5555555555555562</v>
      </c>
      <c r="F69" s="215">
        <f t="shared" si="16"/>
        <v>8.4</v>
      </c>
      <c r="G69" s="215">
        <f t="shared" si="16"/>
        <v>0.26666666666666666</v>
      </c>
      <c r="H69" s="272">
        <f t="shared" si="16"/>
        <v>34.844444444444441</v>
      </c>
      <c r="I69" s="215">
        <f t="shared" si="16"/>
        <v>0</v>
      </c>
      <c r="J69" s="215">
        <f t="shared" si="16"/>
        <v>0.17777777777777778</v>
      </c>
      <c r="K69" s="215">
        <f t="shared" si="16"/>
        <v>8.8888888888888892E-2</v>
      </c>
      <c r="L69" s="215">
        <f t="shared" si="16"/>
        <v>0</v>
      </c>
      <c r="M69" s="215">
        <f t="shared" si="16"/>
        <v>0</v>
      </c>
      <c r="N69" s="215">
        <f t="shared" si="16"/>
        <v>8.8888888888888892E-2</v>
      </c>
      <c r="O69" s="215">
        <f t="shared" si="16"/>
        <v>0</v>
      </c>
      <c r="P69" s="215">
        <f t="shared" si="16"/>
        <v>0</v>
      </c>
      <c r="Q69" s="215">
        <f t="shared" si="16"/>
        <v>0</v>
      </c>
      <c r="R69" s="215">
        <f t="shared" si="16"/>
        <v>0.31111111111111112</v>
      </c>
      <c r="S69" s="215">
        <f t="shared" si="16"/>
        <v>4.4444444444444446E-2</v>
      </c>
      <c r="T69" s="215">
        <f t="shared" si="16"/>
        <v>0</v>
      </c>
      <c r="U69" s="215">
        <f t="shared" si="16"/>
        <v>0</v>
      </c>
      <c r="V69" s="215">
        <f t="shared" si="16"/>
        <v>0</v>
      </c>
      <c r="W69" s="215">
        <f t="shared" si="16"/>
        <v>0</v>
      </c>
      <c r="X69" s="215">
        <f t="shared" si="16"/>
        <v>0</v>
      </c>
      <c r="Y69" s="215">
        <f t="shared" si="16"/>
        <v>1.288888888888889</v>
      </c>
      <c r="Z69" s="215">
        <f t="shared" si="16"/>
        <v>0.88888888888888884</v>
      </c>
      <c r="AA69" s="215">
        <f t="shared" si="16"/>
        <v>8.8888888888888892E-2</v>
      </c>
      <c r="AB69" s="215">
        <f t="shared" si="16"/>
        <v>0</v>
      </c>
      <c r="AC69" s="215">
        <f t="shared" si="16"/>
        <v>4.4444444444444446E-2</v>
      </c>
      <c r="AD69" s="215">
        <f t="shared" si="16"/>
        <v>0</v>
      </c>
      <c r="AE69" s="215">
        <f t="shared" si="16"/>
        <v>0</v>
      </c>
      <c r="AF69" s="215">
        <f t="shared" si="16"/>
        <v>0.71111111111111114</v>
      </c>
      <c r="AG69" s="215">
        <f t="shared" si="16"/>
        <v>0</v>
      </c>
      <c r="AH69" s="215">
        <f t="shared" si="16"/>
        <v>0</v>
      </c>
      <c r="AI69" s="215">
        <f t="shared" si="16"/>
        <v>4.4444444444444446E-2</v>
      </c>
      <c r="AJ69" s="215">
        <f t="shared" si="16"/>
        <v>0</v>
      </c>
      <c r="AK69" s="215">
        <f t="shared" si="16"/>
        <v>0</v>
      </c>
      <c r="AL69" s="215">
        <f t="shared" si="16"/>
        <v>0</v>
      </c>
      <c r="AM69" s="215">
        <f t="shared" si="16"/>
        <v>0</v>
      </c>
      <c r="AN69" s="215">
        <f t="shared" si="16"/>
        <v>0</v>
      </c>
      <c r="AO69" s="215">
        <f t="shared" si="16"/>
        <v>0</v>
      </c>
      <c r="AP69" s="216">
        <f>SUM(E69:AO69)-Z69-J69-T69-R69</f>
        <v>51.466666666666661</v>
      </c>
      <c r="AQ69" s="163"/>
      <c r="AR69" s="164"/>
      <c r="AS69" s="165"/>
      <c r="AT69" s="160"/>
      <c r="AU69" s="160"/>
      <c r="AV69" s="166"/>
      <c r="AW69" s="160"/>
      <c r="AX69" s="160"/>
      <c r="AY69" s="166"/>
      <c r="AZ69" s="160"/>
      <c r="BA69" s="167"/>
      <c r="BB69" s="160"/>
      <c r="BC69" s="167"/>
      <c r="BD69" s="160"/>
      <c r="BE69" s="160"/>
      <c r="BF69" s="160"/>
      <c r="BG69" s="168"/>
      <c r="BH69" s="169"/>
    </row>
    <row r="70" spans="1:60" ht="15.75" thickBot="1">
      <c r="A70" s="160"/>
      <c r="B70" s="159"/>
      <c r="C70" s="160"/>
      <c r="D70" s="161"/>
      <c r="E70" s="162"/>
      <c r="F70" s="162"/>
      <c r="G70" s="162"/>
      <c r="H70" s="162"/>
      <c r="I70" s="162"/>
      <c r="J70" s="162"/>
      <c r="K70" s="162"/>
      <c r="L70" s="162"/>
      <c r="M70" s="162"/>
      <c r="N70" s="162"/>
      <c r="O70" s="162"/>
      <c r="P70" s="162"/>
      <c r="Q70" s="162"/>
      <c r="R70" s="162"/>
      <c r="S70" s="162"/>
      <c r="T70" s="162"/>
      <c r="U70" s="162"/>
      <c r="V70" s="162"/>
      <c r="W70" s="162"/>
      <c r="X70" s="162"/>
      <c r="Y70" s="162"/>
      <c r="Z70" s="162"/>
      <c r="AA70" s="162"/>
      <c r="AB70" s="162"/>
      <c r="AC70" s="162"/>
      <c r="AD70" s="162"/>
      <c r="AE70" s="162"/>
      <c r="AF70" s="162"/>
      <c r="AG70" s="162"/>
      <c r="AH70" s="162"/>
      <c r="AI70" s="162"/>
      <c r="AJ70" s="162"/>
      <c r="AK70" s="162"/>
      <c r="AL70" s="162"/>
      <c r="AM70" s="162"/>
      <c r="AN70" s="162"/>
      <c r="AO70" s="162"/>
      <c r="AP70" s="162"/>
      <c r="AQ70" s="163"/>
      <c r="AR70" s="164"/>
      <c r="AS70" s="165"/>
      <c r="AT70" s="160"/>
      <c r="AU70" s="160"/>
      <c r="AV70" s="166"/>
      <c r="AW70" s="160"/>
      <c r="AX70" s="160"/>
      <c r="AY70" s="166"/>
      <c r="AZ70" s="160"/>
      <c r="BA70" s="167"/>
      <c r="BB70" s="160"/>
      <c r="BC70" s="167"/>
      <c r="BD70" s="160"/>
      <c r="BE70" s="160"/>
      <c r="BF70" s="160"/>
      <c r="BG70" s="168"/>
      <c r="BH70" s="169"/>
    </row>
    <row r="71" spans="1:60" ht="15.75" thickBot="1">
      <c r="A71" s="14" t="s">
        <v>98</v>
      </c>
      <c r="B71" s="82">
        <v>43503</v>
      </c>
      <c r="C71" s="14" t="s">
        <v>74</v>
      </c>
      <c r="D71" s="12"/>
      <c r="E71" s="156">
        <v>30.533333333333335</v>
      </c>
      <c r="F71" s="156">
        <v>1.7333333333333334</v>
      </c>
      <c r="G71" s="156">
        <v>0</v>
      </c>
      <c r="H71" s="156">
        <v>377.86666666666667</v>
      </c>
      <c r="I71" s="156">
        <v>0.13333333333333333</v>
      </c>
      <c r="J71" s="156">
        <v>2.9333333333333331</v>
      </c>
      <c r="K71" s="156">
        <v>0</v>
      </c>
      <c r="L71" s="156">
        <v>2.9333333333333331</v>
      </c>
      <c r="M71" s="156">
        <v>0</v>
      </c>
      <c r="N71" s="156">
        <v>0</v>
      </c>
      <c r="O71" s="156">
        <v>0</v>
      </c>
      <c r="P71" s="156">
        <v>0</v>
      </c>
      <c r="Q71" s="156">
        <v>0</v>
      </c>
      <c r="R71" s="156">
        <v>0</v>
      </c>
      <c r="S71" s="156">
        <v>0</v>
      </c>
      <c r="T71" s="156">
        <v>0</v>
      </c>
      <c r="U71" s="156">
        <v>0</v>
      </c>
      <c r="V71" s="156">
        <v>0</v>
      </c>
      <c r="W71" s="156">
        <v>0</v>
      </c>
      <c r="X71" s="156">
        <v>0</v>
      </c>
      <c r="Y71" s="156">
        <v>0</v>
      </c>
      <c r="Z71" s="156">
        <v>0</v>
      </c>
      <c r="AA71" s="156">
        <v>0</v>
      </c>
      <c r="AB71" s="156">
        <v>0</v>
      </c>
      <c r="AC71" s="156">
        <v>0</v>
      </c>
      <c r="AD71" s="156">
        <v>0</v>
      </c>
      <c r="AE71" s="156">
        <v>0</v>
      </c>
      <c r="AF71" s="156">
        <v>0</v>
      </c>
      <c r="AG71" s="156">
        <v>0</v>
      </c>
      <c r="AH71" s="156">
        <v>0</v>
      </c>
      <c r="AI71" s="156">
        <v>0</v>
      </c>
      <c r="AJ71" s="156">
        <v>0</v>
      </c>
      <c r="AK71" s="156">
        <v>0</v>
      </c>
      <c r="AL71" s="156">
        <v>0</v>
      </c>
      <c r="AM71" s="156">
        <v>0.13333333333333333</v>
      </c>
      <c r="AN71" s="156">
        <v>0</v>
      </c>
      <c r="AO71" s="156">
        <v>0</v>
      </c>
      <c r="AP71" s="157">
        <f>SUM(E71:AO71)-Z71-J71-T71-R71</f>
        <v>413.33333333333331</v>
      </c>
      <c r="AQ71" s="113"/>
      <c r="AR71" s="83" t="s">
        <v>99</v>
      </c>
      <c r="AS71" s="83" t="s">
        <v>100</v>
      </c>
      <c r="AT71" s="39" t="s">
        <v>101</v>
      </c>
      <c r="AU71" s="38">
        <v>10</v>
      </c>
      <c r="AV71" s="90" t="s">
        <v>75</v>
      </c>
      <c r="AW71" s="85">
        <v>10.3</v>
      </c>
      <c r="AX71" s="85">
        <v>101</v>
      </c>
      <c r="AY71" s="39">
        <v>0.39</v>
      </c>
      <c r="AZ71" s="85">
        <v>0.2</v>
      </c>
      <c r="BA71" s="40">
        <v>15.3</v>
      </c>
      <c r="BB71" s="85">
        <v>768.7</v>
      </c>
      <c r="BC71" s="40">
        <v>7.6</v>
      </c>
      <c r="BD71" s="85">
        <v>1</v>
      </c>
      <c r="BE71" s="85" t="s">
        <v>91</v>
      </c>
      <c r="BF71" s="85">
        <v>32</v>
      </c>
      <c r="BG71" s="86">
        <v>0.5</v>
      </c>
      <c r="BH71" s="87"/>
    </row>
    <row r="72" spans="1:60">
      <c r="A72" s="14" t="s">
        <v>98</v>
      </c>
      <c r="B72" s="82">
        <v>43586</v>
      </c>
      <c r="C72" s="14" t="s">
        <v>74</v>
      </c>
      <c r="D72" s="12"/>
      <c r="E72" s="156">
        <v>0.53333333333333333</v>
      </c>
      <c r="F72" s="156">
        <v>2.4</v>
      </c>
      <c r="G72" s="156">
        <v>0.13333333333333333</v>
      </c>
      <c r="H72" s="156">
        <v>36.266666666666666</v>
      </c>
      <c r="I72" s="156">
        <v>0</v>
      </c>
      <c r="J72" s="156">
        <v>0</v>
      </c>
      <c r="K72" s="156">
        <v>0</v>
      </c>
      <c r="L72" s="156">
        <v>0</v>
      </c>
      <c r="M72" s="156">
        <v>0</v>
      </c>
      <c r="N72" s="156">
        <v>0</v>
      </c>
      <c r="O72" s="156">
        <v>0</v>
      </c>
      <c r="P72" s="156">
        <v>0</v>
      </c>
      <c r="Q72" s="156">
        <v>0</v>
      </c>
      <c r="R72" s="156">
        <v>0.13333333333333333</v>
      </c>
      <c r="S72" s="156">
        <v>0</v>
      </c>
      <c r="T72" s="156">
        <v>0</v>
      </c>
      <c r="U72" s="156">
        <v>0</v>
      </c>
      <c r="V72" s="156">
        <v>0</v>
      </c>
      <c r="W72" s="156">
        <v>0</v>
      </c>
      <c r="X72" s="156">
        <v>0</v>
      </c>
      <c r="Y72" s="156">
        <v>0</v>
      </c>
      <c r="Z72" s="156">
        <v>0</v>
      </c>
      <c r="AA72" s="156">
        <v>0</v>
      </c>
      <c r="AB72" s="156">
        <v>0</v>
      </c>
      <c r="AC72" s="156">
        <v>0</v>
      </c>
      <c r="AD72" s="156">
        <v>0</v>
      </c>
      <c r="AE72" s="156">
        <v>0</v>
      </c>
      <c r="AF72" s="156">
        <v>0</v>
      </c>
      <c r="AG72" s="156">
        <v>0</v>
      </c>
      <c r="AH72" s="156">
        <v>0</v>
      </c>
      <c r="AI72" s="156">
        <v>0</v>
      </c>
      <c r="AJ72" s="156">
        <v>0</v>
      </c>
      <c r="AK72" s="156">
        <v>0</v>
      </c>
      <c r="AL72" s="156">
        <v>0</v>
      </c>
      <c r="AM72" s="156">
        <v>0</v>
      </c>
      <c r="AN72" s="156">
        <v>0</v>
      </c>
      <c r="AO72" s="156">
        <v>0</v>
      </c>
      <c r="AP72" s="157">
        <f>SUM(E72:AO72)-Z72-J72-T72-R72</f>
        <v>39.333333333333329</v>
      </c>
      <c r="AQ72" s="113"/>
      <c r="AR72" s="36">
        <v>43586</v>
      </c>
      <c r="AS72" s="88">
        <v>0.61458333333333337</v>
      </c>
      <c r="AT72" s="14" t="s">
        <v>101</v>
      </c>
      <c r="AU72" s="14">
        <v>10</v>
      </c>
      <c r="AV72" s="90" t="s">
        <v>75</v>
      </c>
      <c r="AW72" s="14">
        <v>8</v>
      </c>
      <c r="AX72" s="14">
        <v>103</v>
      </c>
      <c r="AY72" s="39">
        <v>6.9999999999999999E-4</v>
      </c>
      <c r="AZ72" s="14">
        <v>0</v>
      </c>
      <c r="BA72" s="40">
        <v>28.3</v>
      </c>
      <c r="BB72" s="14">
        <v>759.5</v>
      </c>
      <c r="BC72" s="40">
        <v>7.8</v>
      </c>
      <c r="BD72" s="14">
        <v>0</v>
      </c>
      <c r="BE72" s="14">
        <v>0</v>
      </c>
      <c r="BF72" s="14">
        <v>18</v>
      </c>
      <c r="BG72" s="86">
        <v>0.2</v>
      </c>
      <c r="BH72" s="42"/>
    </row>
    <row r="73" spans="1:60" ht="18.75" thickBot="1">
      <c r="A73" s="160"/>
      <c r="B73" s="214" t="s">
        <v>219</v>
      </c>
      <c r="C73" s="1530"/>
      <c r="D73" s="1531">
        <v>0</v>
      </c>
      <c r="E73" s="272">
        <f t="shared" ref="E73:AO73" si="17">AVERAGE(E71:E72)</f>
        <v>15.533333333333335</v>
      </c>
      <c r="F73" s="215">
        <f t="shared" si="17"/>
        <v>2.0666666666666664</v>
      </c>
      <c r="G73" s="215">
        <f t="shared" si="17"/>
        <v>6.6666666666666666E-2</v>
      </c>
      <c r="H73" s="272">
        <f t="shared" si="17"/>
        <v>207.06666666666666</v>
      </c>
      <c r="I73" s="215">
        <f t="shared" si="17"/>
        <v>6.6666666666666666E-2</v>
      </c>
      <c r="J73" s="215">
        <f t="shared" si="17"/>
        <v>1.4666666666666666</v>
      </c>
      <c r="K73" s="215">
        <f t="shared" si="17"/>
        <v>0</v>
      </c>
      <c r="L73" s="215">
        <f t="shared" si="17"/>
        <v>1.4666666666666666</v>
      </c>
      <c r="M73" s="215">
        <f t="shared" si="17"/>
        <v>0</v>
      </c>
      <c r="N73" s="215">
        <f t="shared" si="17"/>
        <v>0</v>
      </c>
      <c r="O73" s="215">
        <f t="shared" si="17"/>
        <v>0</v>
      </c>
      <c r="P73" s="215">
        <f t="shared" si="17"/>
        <v>0</v>
      </c>
      <c r="Q73" s="215">
        <f t="shared" si="17"/>
        <v>0</v>
      </c>
      <c r="R73" s="215">
        <f t="shared" si="17"/>
        <v>6.6666666666666666E-2</v>
      </c>
      <c r="S73" s="215">
        <f t="shared" si="17"/>
        <v>0</v>
      </c>
      <c r="T73" s="215">
        <f t="shared" si="17"/>
        <v>0</v>
      </c>
      <c r="U73" s="215">
        <f t="shared" si="17"/>
        <v>0</v>
      </c>
      <c r="V73" s="215">
        <f t="shared" si="17"/>
        <v>0</v>
      </c>
      <c r="W73" s="215">
        <f t="shared" si="17"/>
        <v>0</v>
      </c>
      <c r="X73" s="215">
        <f t="shared" si="17"/>
        <v>0</v>
      </c>
      <c r="Y73" s="215">
        <f t="shared" si="17"/>
        <v>0</v>
      </c>
      <c r="Z73" s="215">
        <f t="shared" si="17"/>
        <v>0</v>
      </c>
      <c r="AA73" s="215">
        <f t="shared" si="17"/>
        <v>0</v>
      </c>
      <c r="AB73" s="215">
        <f t="shared" si="17"/>
        <v>0</v>
      </c>
      <c r="AC73" s="215">
        <f t="shared" si="17"/>
        <v>0</v>
      </c>
      <c r="AD73" s="215">
        <f t="shared" si="17"/>
        <v>0</v>
      </c>
      <c r="AE73" s="215">
        <f t="shared" si="17"/>
        <v>0</v>
      </c>
      <c r="AF73" s="215">
        <f t="shared" si="17"/>
        <v>0</v>
      </c>
      <c r="AG73" s="215">
        <f t="shared" si="17"/>
        <v>0</v>
      </c>
      <c r="AH73" s="215">
        <f t="shared" si="17"/>
        <v>0</v>
      </c>
      <c r="AI73" s="215">
        <f t="shared" si="17"/>
        <v>0</v>
      </c>
      <c r="AJ73" s="215">
        <f t="shared" si="17"/>
        <v>0</v>
      </c>
      <c r="AK73" s="215">
        <f t="shared" si="17"/>
        <v>0</v>
      </c>
      <c r="AL73" s="215">
        <f t="shared" si="17"/>
        <v>0</v>
      </c>
      <c r="AM73" s="215">
        <f t="shared" si="17"/>
        <v>6.6666666666666666E-2</v>
      </c>
      <c r="AN73" s="215">
        <f t="shared" si="17"/>
        <v>0</v>
      </c>
      <c r="AO73" s="215">
        <f t="shared" si="17"/>
        <v>0</v>
      </c>
      <c r="AP73" s="216">
        <f>SUM(E73:AO73)-Z73-J73-T73-R73</f>
        <v>226.33333333333331</v>
      </c>
      <c r="AQ73" s="163"/>
      <c r="AR73" s="164"/>
      <c r="AS73" s="165"/>
      <c r="AT73" s="160"/>
      <c r="AU73" s="160"/>
      <c r="AV73" s="166"/>
      <c r="AW73" s="160"/>
      <c r="AX73" s="160"/>
      <c r="AY73" s="166"/>
      <c r="AZ73" s="160"/>
      <c r="BA73" s="167"/>
      <c r="BB73" s="160"/>
      <c r="BC73" s="167"/>
      <c r="BD73" s="160"/>
      <c r="BE73" s="160"/>
      <c r="BF73" s="160"/>
      <c r="BG73" s="168"/>
      <c r="BH73" s="169"/>
    </row>
    <row r="74" spans="1:60" ht="15.75" thickBot="1">
      <c r="A74" s="160"/>
      <c r="B74" s="159"/>
      <c r="C74" s="160"/>
      <c r="D74" s="161"/>
      <c r="E74" s="162"/>
      <c r="F74" s="162"/>
      <c r="G74" s="162"/>
      <c r="H74" s="162"/>
      <c r="I74" s="162"/>
      <c r="J74" s="162"/>
      <c r="K74" s="162"/>
      <c r="L74" s="162"/>
      <c r="M74" s="162"/>
      <c r="N74" s="162"/>
      <c r="O74" s="162"/>
      <c r="P74" s="162"/>
      <c r="Q74" s="162"/>
      <c r="R74" s="162"/>
      <c r="S74" s="162"/>
      <c r="T74" s="162"/>
      <c r="U74" s="162"/>
      <c r="V74" s="162"/>
      <c r="W74" s="162"/>
      <c r="X74" s="162"/>
      <c r="Y74" s="162"/>
      <c r="Z74" s="162"/>
      <c r="AA74" s="162"/>
      <c r="AB74" s="162"/>
      <c r="AC74" s="162"/>
      <c r="AD74" s="162"/>
      <c r="AE74" s="162"/>
      <c r="AF74" s="162"/>
      <c r="AG74" s="162"/>
      <c r="AH74" s="162"/>
      <c r="AI74" s="162"/>
      <c r="AJ74" s="162"/>
      <c r="AK74" s="162"/>
      <c r="AL74" s="162"/>
      <c r="AM74" s="162"/>
      <c r="AN74" s="162"/>
      <c r="AO74" s="162"/>
      <c r="AP74" s="162"/>
      <c r="AQ74" s="163"/>
      <c r="AR74" s="164"/>
      <c r="AS74" s="165"/>
      <c r="AT74" s="160"/>
      <c r="AU74" s="160"/>
      <c r="AV74" s="166"/>
      <c r="AW74" s="160"/>
      <c r="AX74" s="160"/>
      <c r="AY74" s="166"/>
      <c r="AZ74" s="160"/>
      <c r="BA74" s="167"/>
      <c r="BB74" s="160"/>
      <c r="BC74" s="167"/>
      <c r="BD74" s="160"/>
      <c r="BE74" s="160"/>
      <c r="BF74" s="160"/>
      <c r="BG74" s="168"/>
      <c r="BH74" s="169"/>
    </row>
    <row r="75" spans="1:60" ht="15.75" thickBot="1">
      <c r="A75" s="14" t="s">
        <v>84</v>
      </c>
      <c r="B75" s="82">
        <v>43495</v>
      </c>
      <c r="C75" s="14" t="s">
        <v>74</v>
      </c>
      <c r="D75" s="12"/>
      <c r="E75" s="156">
        <v>0.26666666666666666</v>
      </c>
      <c r="F75" s="156">
        <v>0.93333333333333335</v>
      </c>
      <c r="G75" s="156">
        <v>0</v>
      </c>
      <c r="H75" s="156">
        <v>18.133333333333333</v>
      </c>
      <c r="I75" s="156">
        <v>0</v>
      </c>
      <c r="J75" s="156">
        <v>0.93333333333333335</v>
      </c>
      <c r="K75" s="156">
        <v>0</v>
      </c>
      <c r="L75" s="156">
        <v>0</v>
      </c>
      <c r="M75" s="156">
        <v>0.93333333333333335</v>
      </c>
      <c r="N75" s="156">
        <v>0</v>
      </c>
      <c r="O75" s="156">
        <v>0</v>
      </c>
      <c r="P75" s="156">
        <v>0</v>
      </c>
      <c r="Q75" s="156">
        <v>0</v>
      </c>
      <c r="R75" s="156">
        <v>0</v>
      </c>
      <c r="S75" s="156">
        <v>0</v>
      </c>
      <c r="T75" s="156">
        <v>0</v>
      </c>
      <c r="U75" s="156">
        <v>0</v>
      </c>
      <c r="V75" s="156">
        <v>0</v>
      </c>
      <c r="W75" s="156">
        <v>0</v>
      </c>
      <c r="X75" s="156">
        <v>0</v>
      </c>
      <c r="Y75" s="156">
        <v>0</v>
      </c>
      <c r="Z75" s="156">
        <v>0</v>
      </c>
      <c r="AA75" s="156">
        <v>0</v>
      </c>
      <c r="AB75" s="156">
        <v>0</v>
      </c>
      <c r="AC75" s="156">
        <v>0</v>
      </c>
      <c r="AD75" s="156">
        <v>0</v>
      </c>
      <c r="AE75" s="156">
        <v>0</v>
      </c>
      <c r="AF75" s="156">
        <v>0</v>
      </c>
      <c r="AG75" s="156">
        <v>0</v>
      </c>
      <c r="AH75" s="156">
        <v>0</v>
      </c>
      <c r="AI75" s="156">
        <v>0</v>
      </c>
      <c r="AJ75" s="156">
        <v>0</v>
      </c>
      <c r="AK75" s="156">
        <v>0</v>
      </c>
      <c r="AL75" s="156">
        <v>0</v>
      </c>
      <c r="AM75" s="156">
        <v>0</v>
      </c>
      <c r="AN75" s="156">
        <v>0</v>
      </c>
      <c r="AO75" s="156">
        <v>0</v>
      </c>
      <c r="AP75" s="157">
        <f>SUM(E75:AO75)-Z75-J75-T75-R75</f>
        <v>20.266666666666666</v>
      </c>
      <c r="AQ75" s="113"/>
      <c r="AR75" s="89">
        <v>43495</v>
      </c>
      <c r="AS75" s="88">
        <v>0.47916666666666669</v>
      </c>
      <c r="AT75" s="14" t="s">
        <v>85</v>
      </c>
      <c r="AU75" s="38">
        <v>10</v>
      </c>
      <c r="AV75" s="90" t="s">
        <v>75</v>
      </c>
      <c r="AW75" s="85">
        <v>8.1809999999999992</v>
      </c>
      <c r="AX75" s="85">
        <v>86.5</v>
      </c>
      <c r="AY75" s="39">
        <v>0.32</v>
      </c>
      <c r="AZ75" s="85">
        <v>0.2</v>
      </c>
      <c r="BA75" s="40">
        <v>18</v>
      </c>
      <c r="BB75" s="85">
        <v>760</v>
      </c>
      <c r="BC75" s="40">
        <v>8.51</v>
      </c>
      <c r="BD75" s="85">
        <v>3</v>
      </c>
      <c r="BE75" s="85">
        <v>0</v>
      </c>
      <c r="BF75" s="85">
        <v>17</v>
      </c>
      <c r="BG75" s="86">
        <v>0.3</v>
      </c>
      <c r="BH75" s="87"/>
    </row>
    <row r="76" spans="1:60">
      <c r="A76" s="14" t="s">
        <v>84</v>
      </c>
      <c r="B76" s="82">
        <v>43586</v>
      </c>
      <c r="C76" s="14" t="s">
        <v>74</v>
      </c>
      <c r="D76" s="12"/>
      <c r="E76" s="156">
        <v>0</v>
      </c>
      <c r="F76" s="156">
        <v>217.6</v>
      </c>
      <c r="G76" s="156">
        <v>0</v>
      </c>
      <c r="H76" s="156">
        <v>2.5333333333333332</v>
      </c>
      <c r="I76" s="156">
        <v>0</v>
      </c>
      <c r="J76" s="156">
        <v>0</v>
      </c>
      <c r="K76" s="156">
        <v>0</v>
      </c>
      <c r="L76" s="156">
        <v>0</v>
      </c>
      <c r="M76" s="156">
        <v>0</v>
      </c>
      <c r="N76" s="156">
        <v>0</v>
      </c>
      <c r="O76" s="156">
        <v>0</v>
      </c>
      <c r="P76" s="156">
        <v>0</v>
      </c>
      <c r="Q76" s="156">
        <v>0</v>
      </c>
      <c r="R76" s="156">
        <v>0</v>
      </c>
      <c r="S76" s="156">
        <v>0</v>
      </c>
      <c r="T76" s="156">
        <v>0</v>
      </c>
      <c r="U76" s="156">
        <v>0</v>
      </c>
      <c r="V76" s="156">
        <v>0</v>
      </c>
      <c r="W76" s="156">
        <v>0</v>
      </c>
      <c r="X76" s="156">
        <v>0</v>
      </c>
      <c r="Y76" s="156">
        <v>0</v>
      </c>
      <c r="Z76" s="156">
        <v>0</v>
      </c>
      <c r="AA76" s="156">
        <v>0</v>
      </c>
      <c r="AB76" s="156">
        <v>0</v>
      </c>
      <c r="AC76" s="156">
        <v>0</v>
      </c>
      <c r="AD76" s="156">
        <v>0</v>
      </c>
      <c r="AE76" s="156">
        <v>0</v>
      </c>
      <c r="AF76" s="156">
        <v>0</v>
      </c>
      <c r="AG76" s="156">
        <v>0</v>
      </c>
      <c r="AH76" s="156">
        <v>0</v>
      </c>
      <c r="AI76" s="156">
        <v>0</v>
      </c>
      <c r="AJ76" s="156">
        <v>0</v>
      </c>
      <c r="AK76" s="156">
        <v>0</v>
      </c>
      <c r="AL76" s="156">
        <v>0</v>
      </c>
      <c r="AM76" s="156">
        <v>0</v>
      </c>
      <c r="AN76" s="156">
        <v>0</v>
      </c>
      <c r="AO76" s="156">
        <v>0</v>
      </c>
      <c r="AP76" s="157">
        <f>SUM(E76:AO76)-Z76-J76-T76-R76</f>
        <v>220.13333333333333</v>
      </c>
      <c r="AQ76" s="113"/>
      <c r="AR76" s="36">
        <v>43586</v>
      </c>
      <c r="AS76" s="88">
        <v>0.5625</v>
      </c>
      <c r="AT76" s="14" t="s">
        <v>85</v>
      </c>
      <c r="AU76" s="14">
        <v>5</v>
      </c>
      <c r="AV76" s="90" t="s">
        <v>75</v>
      </c>
      <c r="AW76" s="14">
        <v>15.76</v>
      </c>
      <c r="AX76" s="14">
        <v>183</v>
      </c>
      <c r="AY76" s="39">
        <v>0.20399999999999999</v>
      </c>
      <c r="AZ76" s="14">
        <v>0.1</v>
      </c>
      <c r="BA76" s="40">
        <v>22.7</v>
      </c>
      <c r="BB76" s="14">
        <v>760.5</v>
      </c>
      <c r="BC76" s="40">
        <v>9.1999999999999993</v>
      </c>
      <c r="BD76" s="14">
        <v>0</v>
      </c>
      <c r="BE76" s="14">
        <v>0</v>
      </c>
      <c r="BF76" s="14">
        <v>10</v>
      </c>
      <c r="BG76" s="86">
        <v>0.05</v>
      </c>
      <c r="BH76" s="42" t="s">
        <v>138</v>
      </c>
    </row>
    <row r="77" spans="1:60" ht="18.75" thickBot="1">
      <c r="A77" s="160"/>
      <c r="B77" s="214" t="s">
        <v>219</v>
      </c>
      <c r="C77" s="1530"/>
      <c r="D77" s="1531">
        <v>0</v>
      </c>
      <c r="E77" s="215">
        <f t="shared" ref="E77:AO77" si="18">AVERAGE(E75:E76)</f>
        <v>0.13333333333333333</v>
      </c>
      <c r="F77" s="272">
        <f t="shared" si="18"/>
        <v>109.26666666666667</v>
      </c>
      <c r="G77" s="215">
        <f t="shared" si="18"/>
        <v>0</v>
      </c>
      <c r="H77" s="215">
        <f t="shared" si="18"/>
        <v>10.333333333333332</v>
      </c>
      <c r="I77" s="215">
        <f t="shared" si="18"/>
        <v>0</v>
      </c>
      <c r="J77" s="215">
        <f t="shared" si="18"/>
        <v>0.46666666666666667</v>
      </c>
      <c r="K77" s="215">
        <f t="shared" si="18"/>
        <v>0</v>
      </c>
      <c r="L77" s="215">
        <f t="shared" si="18"/>
        <v>0</v>
      </c>
      <c r="M77" s="215">
        <f t="shared" si="18"/>
        <v>0.46666666666666667</v>
      </c>
      <c r="N77" s="215">
        <f t="shared" si="18"/>
        <v>0</v>
      </c>
      <c r="O77" s="215">
        <f t="shared" si="18"/>
        <v>0</v>
      </c>
      <c r="P77" s="215">
        <f t="shared" si="18"/>
        <v>0</v>
      </c>
      <c r="Q77" s="215">
        <f t="shared" si="18"/>
        <v>0</v>
      </c>
      <c r="R77" s="215">
        <f t="shared" si="18"/>
        <v>0</v>
      </c>
      <c r="S77" s="215">
        <f t="shared" si="18"/>
        <v>0</v>
      </c>
      <c r="T77" s="215">
        <f t="shared" si="18"/>
        <v>0</v>
      </c>
      <c r="U77" s="215">
        <f t="shared" si="18"/>
        <v>0</v>
      </c>
      <c r="V77" s="215">
        <f t="shared" si="18"/>
        <v>0</v>
      </c>
      <c r="W77" s="215">
        <f t="shared" si="18"/>
        <v>0</v>
      </c>
      <c r="X77" s="215">
        <f t="shared" si="18"/>
        <v>0</v>
      </c>
      <c r="Y77" s="215">
        <f t="shared" si="18"/>
        <v>0</v>
      </c>
      <c r="Z77" s="215">
        <f t="shared" si="18"/>
        <v>0</v>
      </c>
      <c r="AA77" s="215">
        <f t="shared" si="18"/>
        <v>0</v>
      </c>
      <c r="AB77" s="215">
        <f t="shared" si="18"/>
        <v>0</v>
      </c>
      <c r="AC77" s="215">
        <f t="shared" si="18"/>
        <v>0</v>
      </c>
      <c r="AD77" s="215">
        <f t="shared" si="18"/>
        <v>0</v>
      </c>
      <c r="AE77" s="215">
        <f t="shared" si="18"/>
        <v>0</v>
      </c>
      <c r="AF77" s="215">
        <f t="shared" si="18"/>
        <v>0</v>
      </c>
      <c r="AG77" s="215">
        <f t="shared" si="18"/>
        <v>0</v>
      </c>
      <c r="AH77" s="215">
        <f t="shared" si="18"/>
        <v>0</v>
      </c>
      <c r="AI77" s="215">
        <f t="shared" si="18"/>
        <v>0</v>
      </c>
      <c r="AJ77" s="215">
        <f t="shared" si="18"/>
        <v>0</v>
      </c>
      <c r="AK77" s="215">
        <f t="shared" si="18"/>
        <v>0</v>
      </c>
      <c r="AL77" s="215">
        <f t="shared" si="18"/>
        <v>0</v>
      </c>
      <c r="AM77" s="215">
        <f t="shared" si="18"/>
        <v>0</v>
      </c>
      <c r="AN77" s="215">
        <f t="shared" si="18"/>
        <v>0</v>
      </c>
      <c r="AO77" s="215">
        <f t="shared" si="18"/>
        <v>0</v>
      </c>
      <c r="AP77" s="216">
        <f>SUM(E77:AO77)-Z77-J77-T77-R77</f>
        <v>120.2</v>
      </c>
      <c r="AQ77" s="163"/>
      <c r="AR77" s="164"/>
      <c r="AS77" s="165"/>
      <c r="AT77" s="160"/>
      <c r="AU77" s="160"/>
      <c r="AV77" s="166"/>
      <c r="AW77" s="160"/>
      <c r="AX77" s="160"/>
      <c r="AY77" s="166"/>
      <c r="AZ77" s="160"/>
      <c r="BA77" s="167"/>
      <c r="BB77" s="160"/>
      <c r="BC77" s="167"/>
      <c r="BD77" s="160"/>
      <c r="BE77" s="160"/>
      <c r="BF77" s="160"/>
      <c r="BG77" s="168"/>
      <c r="BH77" s="169"/>
    </row>
    <row r="78" spans="1:60" ht="15.75" thickBot="1">
      <c r="A78" s="160"/>
      <c r="B78" s="159"/>
      <c r="C78" s="160"/>
      <c r="D78" s="161"/>
      <c r="E78" s="162"/>
      <c r="F78" s="162"/>
      <c r="G78" s="162"/>
      <c r="H78" s="162"/>
      <c r="I78" s="162"/>
      <c r="J78" s="162"/>
      <c r="K78" s="162"/>
      <c r="L78" s="162"/>
      <c r="M78" s="162"/>
      <c r="N78" s="162"/>
      <c r="O78" s="162"/>
      <c r="P78" s="162"/>
      <c r="Q78" s="162"/>
      <c r="R78" s="162"/>
      <c r="S78" s="162"/>
      <c r="T78" s="162"/>
      <c r="U78" s="162"/>
      <c r="V78" s="162"/>
      <c r="W78" s="162"/>
      <c r="X78" s="162"/>
      <c r="Y78" s="162"/>
      <c r="Z78" s="162"/>
      <c r="AA78" s="162"/>
      <c r="AB78" s="162"/>
      <c r="AC78" s="162"/>
      <c r="AD78" s="162"/>
      <c r="AE78" s="162"/>
      <c r="AF78" s="162"/>
      <c r="AG78" s="162"/>
      <c r="AH78" s="162"/>
      <c r="AI78" s="162"/>
      <c r="AJ78" s="162"/>
      <c r="AK78" s="162"/>
      <c r="AL78" s="162"/>
      <c r="AM78" s="162"/>
      <c r="AN78" s="162"/>
      <c r="AO78" s="162"/>
      <c r="AP78" s="162"/>
      <c r="AQ78" s="163"/>
      <c r="AR78" s="164"/>
      <c r="AS78" s="165"/>
      <c r="AT78" s="160"/>
      <c r="AU78" s="160"/>
      <c r="AV78" s="166"/>
      <c r="AW78" s="160"/>
      <c r="AX78" s="160"/>
      <c r="AY78" s="166"/>
      <c r="AZ78" s="160"/>
      <c r="BA78" s="167"/>
      <c r="BB78" s="160"/>
      <c r="BC78" s="167"/>
      <c r="BD78" s="160"/>
      <c r="BE78" s="160"/>
      <c r="BF78" s="160"/>
      <c r="BG78" s="168"/>
      <c r="BH78" s="169"/>
    </row>
    <row r="79" spans="1:60" ht="15.75" thickBot="1">
      <c r="A79" s="14" t="s">
        <v>112</v>
      </c>
      <c r="B79" s="82">
        <v>43507</v>
      </c>
      <c r="C79" s="14" t="s">
        <v>74</v>
      </c>
      <c r="D79" s="12"/>
      <c r="E79" s="156">
        <v>123.06666666666666</v>
      </c>
      <c r="F79" s="156">
        <v>11.866666666666667</v>
      </c>
      <c r="G79" s="156">
        <v>0</v>
      </c>
      <c r="H79" s="156">
        <v>102.4</v>
      </c>
      <c r="I79" s="156">
        <v>0</v>
      </c>
      <c r="J79" s="156">
        <v>0</v>
      </c>
      <c r="K79" s="156">
        <v>0</v>
      </c>
      <c r="L79" s="156">
        <v>0</v>
      </c>
      <c r="M79" s="156">
        <v>0</v>
      </c>
      <c r="N79" s="156">
        <v>0</v>
      </c>
      <c r="O79" s="156">
        <v>0</v>
      </c>
      <c r="P79" s="156">
        <v>0</v>
      </c>
      <c r="Q79" s="156">
        <v>0</v>
      </c>
      <c r="R79" s="156">
        <v>0</v>
      </c>
      <c r="S79" s="156">
        <v>0</v>
      </c>
      <c r="T79" s="156">
        <v>0</v>
      </c>
      <c r="U79" s="156">
        <v>0</v>
      </c>
      <c r="V79" s="156">
        <v>0</v>
      </c>
      <c r="W79" s="156">
        <v>0</v>
      </c>
      <c r="X79" s="156">
        <v>0</v>
      </c>
      <c r="Y79" s="156">
        <v>0</v>
      </c>
      <c r="Z79" s="156">
        <v>0</v>
      </c>
      <c r="AA79" s="156">
        <v>0</v>
      </c>
      <c r="AB79" s="156">
        <v>0</v>
      </c>
      <c r="AC79" s="156">
        <v>0</v>
      </c>
      <c r="AD79" s="156">
        <v>0</v>
      </c>
      <c r="AE79" s="156">
        <v>0</v>
      </c>
      <c r="AF79" s="156">
        <v>0</v>
      </c>
      <c r="AG79" s="156">
        <v>0</v>
      </c>
      <c r="AH79" s="156">
        <v>0</v>
      </c>
      <c r="AI79" s="156">
        <v>0</v>
      </c>
      <c r="AJ79" s="156">
        <v>0</v>
      </c>
      <c r="AK79" s="156">
        <v>0</v>
      </c>
      <c r="AL79" s="156">
        <v>0</v>
      </c>
      <c r="AM79" s="156">
        <v>0.13333333333333333</v>
      </c>
      <c r="AN79" s="156">
        <v>0</v>
      </c>
      <c r="AO79" s="156">
        <v>0</v>
      </c>
      <c r="AP79" s="157">
        <f>SUM(E79:AO79)-Z79-J79-T79-R79</f>
        <v>237.46666666666667</v>
      </c>
      <c r="AQ79" s="113"/>
      <c r="AR79" s="83" t="s">
        <v>113</v>
      </c>
      <c r="AS79" s="83" t="s">
        <v>114</v>
      </c>
      <c r="AT79" s="39" t="s">
        <v>112</v>
      </c>
      <c r="AU79" s="38">
        <v>10</v>
      </c>
      <c r="AV79" s="84" t="s">
        <v>75</v>
      </c>
      <c r="AW79" s="85">
        <v>5.74</v>
      </c>
      <c r="AX79" s="85">
        <v>50.1</v>
      </c>
      <c r="AY79" s="39">
        <v>0.03</v>
      </c>
      <c r="AZ79" s="85">
        <v>0</v>
      </c>
      <c r="BA79" s="40">
        <v>9.3000000000000007</v>
      </c>
      <c r="BB79" s="85">
        <v>766</v>
      </c>
      <c r="BC79" s="40">
        <v>6.9</v>
      </c>
      <c r="BD79" s="85">
        <v>7</v>
      </c>
      <c r="BE79" s="85">
        <v>0</v>
      </c>
      <c r="BF79" s="85">
        <v>30</v>
      </c>
      <c r="BG79" s="86">
        <v>0.42</v>
      </c>
      <c r="BH79" s="87"/>
    </row>
    <row r="80" spans="1:60">
      <c r="A80" s="14" t="s">
        <v>112</v>
      </c>
      <c r="B80" s="35">
        <v>43563</v>
      </c>
      <c r="C80" s="14" t="s">
        <v>74</v>
      </c>
      <c r="D80" s="12"/>
      <c r="E80" s="156">
        <v>4</v>
      </c>
      <c r="F80" s="156">
        <v>11.733333333333333</v>
      </c>
      <c r="G80" s="156">
        <v>0</v>
      </c>
      <c r="H80" s="156">
        <v>77.333333333333329</v>
      </c>
      <c r="I80" s="156">
        <v>0</v>
      </c>
      <c r="J80" s="156">
        <v>0</v>
      </c>
      <c r="K80" s="156">
        <v>0</v>
      </c>
      <c r="L80" s="156">
        <v>0</v>
      </c>
      <c r="M80" s="156">
        <v>0</v>
      </c>
      <c r="N80" s="156">
        <v>0</v>
      </c>
      <c r="O80" s="156">
        <v>0</v>
      </c>
      <c r="P80" s="156">
        <v>0</v>
      </c>
      <c r="Q80" s="156">
        <v>0</v>
      </c>
      <c r="R80" s="156">
        <v>0</v>
      </c>
      <c r="S80" s="156">
        <v>0</v>
      </c>
      <c r="T80" s="156">
        <v>0</v>
      </c>
      <c r="U80" s="156">
        <v>0</v>
      </c>
      <c r="V80" s="156">
        <v>0</v>
      </c>
      <c r="W80" s="156">
        <v>0</v>
      </c>
      <c r="X80" s="156">
        <v>0</v>
      </c>
      <c r="Y80" s="156">
        <v>0</v>
      </c>
      <c r="Z80" s="156">
        <v>0</v>
      </c>
      <c r="AA80" s="156">
        <v>0</v>
      </c>
      <c r="AB80" s="156">
        <v>0</v>
      </c>
      <c r="AC80" s="156">
        <v>0</v>
      </c>
      <c r="AD80" s="156">
        <v>0</v>
      </c>
      <c r="AE80" s="156">
        <v>0</v>
      </c>
      <c r="AF80" s="156">
        <v>0</v>
      </c>
      <c r="AG80" s="156">
        <v>0</v>
      </c>
      <c r="AH80" s="156">
        <v>0</v>
      </c>
      <c r="AI80" s="156">
        <v>0</v>
      </c>
      <c r="AJ80" s="156">
        <v>0</v>
      </c>
      <c r="AK80" s="156">
        <v>0</v>
      </c>
      <c r="AL80" s="156">
        <v>0</v>
      </c>
      <c r="AM80" s="156">
        <v>0</v>
      </c>
      <c r="AN80" s="156">
        <v>0</v>
      </c>
      <c r="AO80" s="156">
        <v>0</v>
      </c>
      <c r="AP80" s="157">
        <f>SUM(E80:AO80)-Z80-J80-T80-R80</f>
        <v>93.066666666666663</v>
      </c>
      <c r="AQ80" s="113"/>
      <c r="AR80" s="89">
        <v>43563</v>
      </c>
      <c r="AS80" s="91">
        <v>0.63888888888888895</v>
      </c>
      <c r="AT80" s="14" t="s">
        <v>112</v>
      </c>
      <c r="AU80" s="14">
        <v>10</v>
      </c>
      <c r="AV80" s="90" t="s">
        <v>75</v>
      </c>
      <c r="AW80" s="14">
        <v>7.84</v>
      </c>
      <c r="AX80" s="14">
        <v>98.4</v>
      </c>
      <c r="AY80" s="39">
        <v>2.3E-2</v>
      </c>
      <c r="AZ80" s="14">
        <v>0</v>
      </c>
      <c r="BA80" s="40">
        <v>26.9</v>
      </c>
      <c r="BB80" s="14">
        <v>759.1</v>
      </c>
      <c r="BC80" s="40">
        <v>7.1</v>
      </c>
      <c r="BD80" s="14">
        <v>2</v>
      </c>
      <c r="BE80" s="14">
        <v>0</v>
      </c>
      <c r="BF80" s="14">
        <v>2</v>
      </c>
      <c r="BG80" s="86">
        <v>0.18</v>
      </c>
      <c r="BH80" s="42"/>
    </row>
    <row r="81" spans="1:60" ht="18.75" thickBot="1">
      <c r="A81" s="160"/>
      <c r="B81" s="214" t="s">
        <v>219</v>
      </c>
      <c r="C81" s="1530"/>
      <c r="D81" s="1531">
        <v>0</v>
      </c>
      <c r="E81" s="272">
        <f t="shared" ref="E81:AO81" si="19">AVERAGE(E79:E80)</f>
        <v>63.533333333333331</v>
      </c>
      <c r="F81" s="272">
        <f t="shared" si="19"/>
        <v>11.8</v>
      </c>
      <c r="G81" s="215">
        <f t="shared" si="19"/>
        <v>0</v>
      </c>
      <c r="H81" s="272">
        <f t="shared" si="19"/>
        <v>89.866666666666674</v>
      </c>
      <c r="I81" s="215">
        <f t="shared" si="19"/>
        <v>0</v>
      </c>
      <c r="J81" s="215">
        <f t="shared" si="19"/>
        <v>0</v>
      </c>
      <c r="K81" s="215">
        <f t="shared" si="19"/>
        <v>0</v>
      </c>
      <c r="L81" s="215">
        <f t="shared" si="19"/>
        <v>0</v>
      </c>
      <c r="M81" s="215">
        <f t="shared" si="19"/>
        <v>0</v>
      </c>
      <c r="N81" s="215">
        <f t="shared" si="19"/>
        <v>0</v>
      </c>
      <c r="O81" s="215">
        <f t="shared" si="19"/>
        <v>0</v>
      </c>
      <c r="P81" s="215">
        <f t="shared" si="19"/>
        <v>0</v>
      </c>
      <c r="Q81" s="215">
        <f t="shared" si="19"/>
        <v>0</v>
      </c>
      <c r="R81" s="215">
        <f t="shared" si="19"/>
        <v>0</v>
      </c>
      <c r="S81" s="215">
        <f t="shared" si="19"/>
        <v>0</v>
      </c>
      <c r="T81" s="215">
        <f t="shared" si="19"/>
        <v>0</v>
      </c>
      <c r="U81" s="215">
        <f t="shared" si="19"/>
        <v>0</v>
      </c>
      <c r="V81" s="215">
        <f t="shared" si="19"/>
        <v>0</v>
      </c>
      <c r="W81" s="215">
        <f t="shared" si="19"/>
        <v>0</v>
      </c>
      <c r="X81" s="215">
        <f t="shared" si="19"/>
        <v>0</v>
      </c>
      <c r="Y81" s="215">
        <f t="shared" si="19"/>
        <v>0</v>
      </c>
      <c r="Z81" s="215">
        <f t="shared" si="19"/>
        <v>0</v>
      </c>
      <c r="AA81" s="215">
        <f t="shared" si="19"/>
        <v>0</v>
      </c>
      <c r="AB81" s="215">
        <f t="shared" si="19"/>
        <v>0</v>
      </c>
      <c r="AC81" s="215">
        <f t="shared" si="19"/>
        <v>0</v>
      </c>
      <c r="AD81" s="215">
        <f t="shared" si="19"/>
        <v>0</v>
      </c>
      <c r="AE81" s="215">
        <f t="shared" si="19"/>
        <v>0</v>
      </c>
      <c r="AF81" s="215">
        <f t="shared" si="19"/>
        <v>0</v>
      </c>
      <c r="AG81" s="215">
        <f t="shared" si="19"/>
        <v>0</v>
      </c>
      <c r="AH81" s="215">
        <f t="shared" si="19"/>
        <v>0</v>
      </c>
      <c r="AI81" s="215">
        <f t="shared" si="19"/>
        <v>0</v>
      </c>
      <c r="AJ81" s="215">
        <f t="shared" si="19"/>
        <v>0</v>
      </c>
      <c r="AK81" s="215">
        <f t="shared" si="19"/>
        <v>0</v>
      </c>
      <c r="AL81" s="215">
        <f t="shared" si="19"/>
        <v>0</v>
      </c>
      <c r="AM81" s="215">
        <f t="shared" si="19"/>
        <v>6.6666666666666666E-2</v>
      </c>
      <c r="AN81" s="215">
        <f t="shared" si="19"/>
        <v>0</v>
      </c>
      <c r="AO81" s="215">
        <f t="shared" si="19"/>
        <v>0</v>
      </c>
      <c r="AP81" s="216">
        <f>SUM(E81:AO81)-Z81-J81-T81-R81</f>
        <v>165.26666666666665</v>
      </c>
      <c r="AQ81" s="163"/>
      <c r="AR81" s="164"/>
      <c r="AS81" s="165"/>
      <c r="AT81" s="160"/>
      <c r="AU81" s="160"/>
      <c r="AV81" s="166"/>
      <c r="AW81" s="160"/>
      <c r="AX81" s="160"/>
      <c r="AY81" s="166"/>
      <c r="AZ81" s="160"/>
      <c r="BA81" s="167"/>
      <c r="BB81" s="160"/>
      <c r="BC81" s="167"/>
      <c r="BD81" s="160"/>
      <c r="BE81" s="160"/>
      <c r="BF81" s="160"/>
      <c r="BG81" s="168"/>
      <c r="BH81" s="169"/>
    </row>
    <row r="82" spans="1:60" ht="15.75" thickBot="1">
      <c r="A82" s="160"/>
      <c r="B82" s="159"/>
      <c r="C82" s="160"/>
      <c r="D82" s="161"/>
      <c r="E82" s="162"/>
      <c r="F82" s="162"/>
      <c r="G82" s="162"/>
      <c r="H82" s="162"/>
      <c r="I82" s="162"/>
      <c r="J82" s="162"/>
      <c r="K82" s="162"/>
      <c r="L82" s="162"/>
      <c r="M82" s="162"/>
      <c r="N82" s="162"/>
      <c r="O82" s="162"/>
      <c r="P82" s="162"/>
      <c r="Q82" s="162"/>
      <c r="R82" s="162"/>
      <c r="S82" s="162"/>
      <c r="T82" s="162"/>
      <c r="U82" s="162"/>
      <c r="V82" s="162"/>
      <c r="W82" s="162"/>
      <c r="X82" s="162"/>
      <c r="Y82" s="162"/>
      <c r="Z82" s="162"/>
      <c r="AA82" s="162"/>
      <c r="AB82" s="162"/>
      <c r="AC82" s="162"/>
      <c r="AD82" s="162"/>
      <c r="AE82" s="162"/>
      <c r="AF82" s="162"/>
      <c r="AG82" s="162"/>
      <c r="AH82" s="162"/>
      <c r="AI82" s="162"/>
      <c r="AJ82" s="162"/>
      <c r="AK82" s="162"/>
      <c r="AL82" s="162"/>
      <c r="AM82" s="162"/>
      <c r="AN82" s="162"/>
      <c r="AO82" s="162"/>
      <c r="AP82" s="162"/>
      <c r="AQ82" s="163"/>
      <c r="AR82" s="164"/>
      <c r="AS82" s="165"/>
      <c r="AT82" s="160"/>
      <c r="AU82" s="160"/>
      <c r="AV82" s="166"/>
      <c r="AW82" s="160"/>
      <c r="AX82" s="160"/>
      <c r="AY82" s="166"/>
      <c r="AZ82" s="160"/>
      <c r="BA82" s="167"/>
      <c r="BB82" s="160"/>
      <c r="BC82" s="167"/>
      <c r="BD82" s="160"/>
      <c r="BE82" s="160"/>
      <c r="BF82" s="160"/>
      <c r="BG82" s="168"/>
      <c r="BH82" s="169"/>
    </row>
    <row r="83" spans="1:60" ht="15.75" thickBot="1">
      <c r="A83" s="14" t="s">
        <v>80</v>
      </c>
      <c r="B83" s="82">
        <v>43493</v>
      </c>
      <c r="C83" s="14" t="s">
        <v>74</v>
      </c>
      <c r="D83" s="12"/>
      <c r="E83" s="156">
        <v>0.8</v>
      </c>
      <c r="F83" s="156">
        <v>39.06666666666667</v>
      </c>
      <c r="G83" s="156">
        <v>0</v>
      </c>
      <c r="H83" s="156">
        <v>0.93333333333333335</v>
      </c>
      <c r="I83" s="156">
        <v>0.26666666666666666</v>
      </c>
      <c r="J83" s="156">
        <v>0</v>
      </c>
      <c r="K83" s="156">
        <v>0</v>
      </c>
      <c r="L83" s="156">
        <v>0</v>
      </c>
      <c r="M83" s="156">
        <v>0</v>
      </c>
      <c r="N83" s="156">
        <v>0</v>
      </c>
      <c r="O83" s="156">
        <v>0</v>
      </c>
      <c r="P83" s="156">
        <v>0</v>
      </c>
      <c r="Q83" s="156">
        <v>0</v>
      </c>
      <c r="R83" s="156">
        <v>0</v>
      </c>
      <c r="S83" s="156">
        <v>0</v>
      </c>
      <c r="T83" s="156">
        <v>0</v>
      </c>
      <c r="U83" s="156">
        <v>0</v>
      </c>
      <c r="V83" s="156">
        <v>0</v>
      </c>
      <c r="W83" s="156">
        <v>0</v>
      </c>
      <c r="X83" s="156">
        <v>0</v>
      </c>
      <c r="Y83" s="156">
        <v>0</v>
      </c>
      <c r="Z83" s="156">
        <v>0.13333333333333333</v>
      </c>
      <c r="AA83" s="156">
        <v>0</v>
      </c>
      <c r="AB83" s="156">
        <v>0</v>
      </c>
      <c r="AC83" s="156">
        <v>0</v>
      </c>
      <c r="AD83" s="156">
        <v>0</v>
      </c>
      <c r="AE83" s="156">
        <v>0</v>
      </c>
      <c r="AF83" s="156">
        <v>0</v>
      </c>
      <c r="AG83" s="156">
        <v>0.13333333333333333</v>
      </c>
      <c r="AH83" s="156">
        <v>0</v>
      </c>
      <c r="AI83" s="156">
        <v>0</v>
      </c>
      <c r="AJ83" s="156">
        <v>0</v>
      </c>
      <c r="AK83" s="156">
        <v>0.4</v>
      </c>
      <c r="AL83" s="156">
        <v>0</v>
      </c>
      <c r="AM83" s="156">
        <v>0</v>
      </c>
      <c r="AN83" s="156">
        <v>0</v>
      </c>
      <c r="AO83" s="156">
        <v>0</v>
      </c>
      <c r="AP83" s="157">
        <f>SUM(E83:AO83)-Z83-J83-T83-R83</f>
        <v>41.599999999999994</v>
      </c>
      <c r="AQ83" s="113"/>
      <c r="AR83" s="89">
        <v>43493</v>
      </c>
      <c r="AS83" s="88">
        <v>0.63541666666666663</v>
      </c>
      <c r="AT83" s="14" t="s">
        <v>81</v>
      </c>
      <c r="AU83" s="38">
        <v>10</v>
      </c>
      <c r="AV83" s="90" t="s">
        <v>75</v>
      </c>
      <c r="AW83" s="85">
        <v>13.9</v>
      </c>
      <c r="AX83" s="85">
        <v>150</v>
      </c>
      <c r="AY83" s="39">
        <v>9.5000000000000001E-2</v>
      </c>
      <c r="AZ83" s="85">
        <v>0</v>
      </c>
      <c r="BA83" s="40">
        <v>18.8</v>
      </c>
      <c r="BB83" s="85">
        <v>760.8</v>
      </c>
      <c r="BC83" s="40">
        <v>9</v>
      </c>
      <c r="BD83" s="85">
        <v>74</v>
      </c>
      <c r="BE83" s="85">
        <v>0</v>
      </c>
      <c r="BF83" s="85">
        <v>13</v>
      </c>
      <c r="BG83" s="86">
        <v>0.33</v>
      </c>
      <c r="BH83" s="87"/>
    </row>
    <row r="84" spans="1:60" ht="15.75" thickBot="1">
      <c r="A84" s="14" t="s">
        <v>80</v>
      </c>
      <c r="B84" s="82">
        <v>43537</v>
      </c>
      <c r="C84" s="14" t="s">
        <v>74</v>
      </c>
      <c r="D84" s="12"/>
      <c r="E84" s="156">
        <v>7.6</v>
      </c>
      <c r="F84" s="156">
        <v>34.4</v>
      </c>
      <c r="G84" s="156">
        <v>0</v>
      </c>
      <c r="H84" s="156">
        <v>90.8</v>
      </c>
      <c r="I84" s="156">
        <v>0</v>
      </c>
      <c r="J84" s="156">
        <v>0</v>
      </c>
      <c r="K84" s="156">
        <v>0</v>
      </c>
      <c r="L84" s="156">
        <v>0</v>
      </c>
      <c r="M84" s="156">
        <v>0</v>
      </c>
      <c r="N84" s="156">
        <v>0</v>
      </c>
      <c r="O84" s="156">
        <v>0</v>
      </c>
      <c r="P84" s="156">
        <v>0</v>
      </c>
      <c r="Q84" s="156">
        <v>0</v>
      </c>
      <c r="R84" s="156">
        <v>0</v>
      </c>
      <c r="S84" s="156">
        <v>0</v>
      </c>
      <c r="T84" s="156">
        <v>0</v>
      </c>
      <c r="U84" s="156">
        <v>0</v>
      </c>
      <c r="V84" s="156">
        <v>0</v>
      </c>
      <c r="W84" s="156">
        <v>0</v>
      </c>
      <c r="X84" s="156">
        <v>0</v>
      </c>
      <c r="Y84" s="156">
        <v>0</v>
      </c>
      <c r="Z84" s="156">
        <v>0</v>
      </c>
      <c r="AA84" s="156">
        <v>0</v>
      </c>
      <c r="AB84" s="156">
        <v>0</v>
      </c>
      <c r="AC84" s="156">
        <v>0</v>
      </c>
      <c r="AD84" s="156">
        <v>0</v>
      </c>
      <c r="AE84" s="156">
        <v>0</v>
      </c>
      <c r="AF84" s="156">
        <v>0</v>
      </c>
      <c r="AG84" s="156">
        <v>0</v>
      </c>
      <c r="AH84" s="156">
        <v>0</v>
      </c>
      <c r="AI84" s="156">
        <v>0</v>
      </c>
      <c r="AJ84" s="156">
        <v>0</v>
      </c>
      <c r="AK84" s="156">
        <v>0</v>
      </c>
      <c r="AL84" s="156">
        <v>0</v>
      </c>
      <c r="AM84" s="156">
        <v>0</v>
      </c>
      <c r="AN84" s="156">
        <v>0</v>
      </c>
      <c r="AO84" s="156">
        <v>0</v>
      </c>
      <c r="AP84" s="157">
        <f>SUM(E84:AO84)-Z84-J84-T84-R84</f>
        <v>132.80000000000001</v>
      </c>
      <c r="AQ84" s="113"/>
      <c r="AR84" s="36">
        <v>43537</v>
      </c>
      <c r="AS84" s="88">
        <v>0.44791666666666669</v>
      </c>
      <c r="AT84" s="14" t="s">
        <v>81</v>
      </c>
      <c r="AU84" s="38">
        <v>10</v>
      </c>
      <c r="AV84" s="90" t="s">
        <v>75</v>
      </c>
      <c r="AW84" s="14">
        <v>8.68</v>
      </c>
      <c r="AX84" s="14">
        <v>86</v>
      </c>
      <c r="AY84" s="39">
        <v>0.05</v>
      </c>
      <c r="AZ84" s="14">
        <v>0</v>
      </c>
      <c r="BA84" s="40">
        <v>14.7</v>
      </c>
      <c r="BB84" s="14">
        <v>762.1</v>
      </c>
      <c r="BC84" s="40">
        <v>6.8</v>
      </c>
      <c r="BD84" s="14">
        <v>5</v>
      </c>
      <c r="BE84" s="14">
        <v>0</v>
      </c>
      <c r="BF84" s="14">
        <v>7</v>
      </c>
      <c r="BG84" s="86" t="s">
        <v>129</v>
      </c>
      <c r="BH84" s="42"/>
    </row>
    <row r="85" spans="1:60">
      <c r="A85" s="14" t="s">
        <v>80</v>
      </c>
      <c r="B85" s="82">
        <v>43563</v>
      </c>
      <c r="C85" s="14" t="s">
        <v>74</v>
      </c>
      <c r="D85" s="12"/>
      <c r="E85" s="156">
        <v>102.66666666666667</v>
      </c>
      <c r="F85" s="156">
        <v>114.13333333333334</v>
      </c>
      <c r="G85" s="156">
        <v>0</v>
      </c>
      <c r="H85" s="156">
        <v>495.06666666666666</v>
      </c>
      <c r="I85" s="156">
        <v>0</v>
      </c>
      <c r="J85" s="156">
        <v>0</v>
      </c>
      <c r="K85" s="156">
        <v>0</v>
      </c>
      <c r="L85" s="156">
        <v>0</v>
      </c>
      <c r="M85" s="156">
        <v>0</v>
      </c>
      <c r="N85" s="156">
        <v>0</v>
      </c>
      <c r="O85" s="156">
        <v>0</v>
      </c>
      <c r="P85" s="156">
        <v>0</v>
      </c>
      <c r="Q85" s="156">
        <v>0.13333333333333333</v>
      </c>
      <c r="R85" s="156">
        <v>0</v>
      </c>
      <c r="S85" s="156">
        <v>0</v>
      </c>
      <c r="T85" s="156">
        <v>0</v>
      </c>
      <c r="U85" s="156">
        <v>0</v>
      </c>
      <c r="V85" s="156">
        <v>0</v>
      </c>
      <c r="W85" s="156">
        <v>0</v>
      </c>
      <c r="X85" s="156">
        <v>0</v>
      </c>
      <c r="Y85" s="156">
        <v>0</v>
      </c>
      <c r="Z85" s="156">
        <v>0</v>
      </c>
      <c r="AA85" s="156">
        <v>0</v>
      </c>
      <c r="AB85" s="156">
        <v>0</v>
      </c>
      <c r="AC85" s="156">
        <v>0</v>
      </c>
      <c r="AD85" s="156">
        <v>0</v>
      </c>
      <c r="AE85" s="156">
        <v>0</v>
      </c>
      <c r="AF85" s="156">
        <v>0</v>
      </c>
      <c r="AG85" s="156">
        <v>0</v>
      </c>
      <c r="AH85" s="156">
        <v>0</v>
      </c>
      <c r="AI85" s="156">
        <v>0</v>
      </c>
      <c r="AJ85" s="156">
        <v>0</v>
      </c>
      <c r="AK85" s="156">
        <v>0.13333333333333333</v>
      </c>
      <c r="AL85" s="156">
        <v>0</v>
      </c>
      <c r="AM85" s="156">
        <v>0</v>
      </c>
      <c r="AN85" s="156">
        <v>0</v>
      </c>
      <c r="AO85" s="156">
        <v>0</v>
      </c>
      <c r="AP85" s="157">
        <f>SUM(E85:AO85)-Z85-J85-T85-R85</f>
        <v>712.13333333333333</v>
      </c>
      <c r="AQ85" s="113"/>
      <c r="AR85" s="89">
        <v>43563</v>
      </c>
      <c r="AS85" s="91">
        <v>0.45833333333333331</v>
      </c>
      <c r="AT85" s="14" t="s">
        <v>80</v>
      </c>
      <c r="AU85" s="14">
        <v>10</v>
      </c>
      <c r="AV85" s="90" t="s">
        <v>75</v>
      </c>
      <c r="AW85" s="14">
        <v>8.9700000000000006</v>
      </c>
      <c r="AX85" s="14">
        <v>107.5</v>
      </c>
      <c r="AY85" s="39">
        <v>0.16200000000000001</v>
      </c>
      <c r="AZ85" s="14">
        <v>0.1</v>
      </c>
      <c r="BA85" s="40">
        <v>24.5</v>
      </c>
      <c r="BB85" s="14">
        <v>762.7</v>
      </c>
      <c r="BC85" s="40">
        <v>6.3</v>
      </c>
      <c r="BD85" s="14">
        <v>1</v>
      </c>
      <c r="BE85" s="14">
        <v>0</v>
      </c>
      <c r="BF85" s="14">
        <v>2</v>
      </c>
      <c r="BG85" s="86">
        <v>0.43</v>
      </c>
      <c r="BH85" s="42"/>
    </row>
    <row r="86" spans="1:60" ht="18.75" thickBot="1">
      <c r="A86" s="160"/>
      <c r="B86" s="214" t="s">
        <v>219</v>
      </c>
      <c r="C86" s="1530"/>
      <c r="D86" s="1531">
        <v>0</v>
      </c>
      <c r="E86" s="272">
        <f t="shared" ref="E86:AO86" si="20">AVERAGE(E83:E85)</f>
        <v>37.022222222222226</v>
      </c>
      <c r="F86" s="272">
        <f t="shared" si="20"/>
        <v>62.533333333333339</v>
      </c>
      <c r="G86" s="215">
        <f t="shared" si="20"/>
        <v>0</v>
      </c>
      <c r="H86" s="272">
        <f t="shared" si="20"/>
        <v>195.6</v>
      </c>
      <c r="I86" s="215">
        <f t="shared" si="20"/>
        <v>8.8888888888888892E-2</v>
      </c>
      <c r="J86" s="215">
        <f t="shared" si="20"/>
        <v>0</v>
      </c>
      <c r="K86" s="215">
        <f t="shared" si="20"/>
        <v>0</v>
      </c>
      <c r="L86" s="215">
        <f t="shared" si="20"/>
        <v>0</v>
      </c>
      <c r="M86" s="215">
        <f t="shared" si="20"/>
        <v>0</v>
      </c>
      <c r="N86" s="215">
        <f t="shared" si="20"/>
        <v>0</v>
      </c>
      <c r="O86" s="215">
        <f t="shared" si="20"/>
        <v>0</v>
      </c>
      <c r="P86" s="215">
        <f t="shared" si="20"/>
        <v>0</v>
      </c>
      <c r="Q86" s="215">
        <f t="shared" si="20"/>
        <v>4.4444444444444446E-2</v>
      </c>
      <c r="R86" s="215">
        <f t="shared" si="20"/>
        <v>0</v>
      </c>
      <c r="S86" s="215">
        <f t="shared" si="20"/>
        <v>0</v>
      </c>
      <c r="T86" s="215">
        <f t="shared" si="20"/>
        <v>0</v>
      </c>
      <c r="U86" s="215">
        <f t="shared" si="20"/>
        <v>0</v>
      </c>
      <c r="V86" s="215">
        <f t="shared" si="20"/>
        <v>0</v>
      </c>
      <c r="W86" s="215">
        <f t="shared" si="20"/>
        <v>0</v>
      </c>
      <c r="X86" s="215">
        <f t="shared" si="20"/>
        <v>0</v>
      </c>
      <c r="Y86" s="215">
        <f t="shared" si="20"/>
        <v>0</v>
      </c>
      <c r="Z86" s="215">
        <f t="shared" si="20"/>
        <v>4.4444444444444446E-2</v>
      </c>
      <c r="AA86" s="215">
        <f t="shared" si="20"/>
        <v>0</v>
      </c>
      <c r="AB86" s="215">
        <f t="shared" si="20"/>
        <v>0</v>
      </c>
      <c r="AC86" s="215">
        <f t="shared" si="20"/>
        <v>0</v>
      </c>
      <c r="AD86" s="215">
        <f t="shared" si="20"/>
        <v>0</v>
      </c>
      <c r="AE86" s="215">
        <f t="shared" si="20"/>
        <v>0</v>
      </c>
      <c r="AF86" s="215">
        <f t="shared" si="20"/>
        <v>0</v>
      </c>
      <c r="AG86" s="215">
        <f t="shared" si="20"/>
        <v>4.4444444444444446E-2</v>
      </c>
      <c r="AH86" s="215">
        <f t="shared" si="20"/>
        <v>0</v>
      </c>
      <c r="AI86" s="215">
        <f t="shared" si="20"/>
        <v>0</v>
      </c>
      <c r="AJ86" s="215">
        <f t="shared" si="20"/>
        <v>0</v>
      </c>
      <c r="AK86" s="215">
        <f t="shared" si="20"/>
        <v>0.17777777777777778</v>
      </c>
      <c r="AL86" s="215">
        <f t="shared" si="20"/>
        <v>0</v>
      </c>
      <c r="AM86" s="215">
        <f t="shared" si="20"/>
        <v>0</v>
      </c>
      <c r="AN86" s="215">
        <f t="shared" si="20"/>
        <v>0</v>
      </c>
      <c r="AO86" s="215">
        <f t="shared" si="20"/>
        <v>0</v>
      </c>
      <c r="AP86" s="216">
        <f>SUM(E86:AO86)-Z86-J86-T86-R86</f>
        <v>295.51111111111112</v>
      </c>
      <c r="AQ86" s="163"/>
      <c r="AR86" s="164"/>
      <c r="AS86" s="165"/>
      <c r="AT86" s="160"/>
      <c r="AU86" s="160"/>
      <c r="AV86" s="166"/>
      <c r="AW86" s="160"/>
      <c r="AX86" s="160"/>
      <c r="AY86" s="166"/>
      <c r="AZ86" s="160"/>
      <c r="BA86" s="167"/>
      <c r="BB86" s="160"/>
      <c r="BC86" s="167"/>
      <c r="BD86" s="160"/>
      <c r="BE86" s="160"/>
      <c r="BF86" s="160"/>
      <c r="BG86" s="168"/>
      <c r="BH86" s="169"/>
    </row>
    <row r="87" spans="1:60" ht="15.75" thickBot="1">
      <c r="A87" s="160"/>
      <c r="B87" s="159"/>
      <c r="C87" s="160"/>
      <c r="D87" s="161"/>
      <c r="E87" s="162"/>
      <c r="F87" s="162"/>
      <c r="G87" s="162"/>
      <c r="H87" s="162"/>
      <c r="I87" s="162"/>
      <c r="J87" s="162"/>
      <c r="K87" s="162"/>
      <c r="L87" s="162"/>
      <c r="M87" s="162"/>
      <c r="N87" s="162"/>
      <c r="O87" s="162"/>
      <c r="P87" s="162"/>
      <c r="Q87" s="162"/>
      <c r="R87" s="162"/>
      <c r="S87" s="162"/>
      <c r="T87" s="162"/>
      <c r="U87" s="162"/>
      <c r="V87" s="162"/>
      <c r="W87" s="162"/>
      <c r="X87" s="162"/>
      <c r="Y87" s="162"/>
      <c r="Z87" s="162"/>
      <c r="AA87" s="162"/>
      <c r="AB87" s="162"/>
      <c r="AC87" s="162"/>
      <c r="AD87" s="162"/>
      <c r="AE87" s="162"/>
      <c r="AF87" s="162"/>
      <c r="AG87" s="162"/>
      <c r="AH87" s="162"/>
      <c r="AI87" s="162"/>
      <c r="AJ87" s="162"/>
      <c r="AK87" s="162"/>
      <c r="AL87" s="162"/>
      <c r="AM87" s="162"/>
      <c r="AN87" s="162"/>
      <c r="AO87" s="162"/>
      <c r="AP87" s="162"/>
      <c r="AQ87" s="163"/>
      <c r="AR87" s="164"/>
      <c r="AS87" s="165"/>
      <c r="AT87" s="160"/>
      <c r="AU87" s="160"/>
      <c r="AV87" s="166"/>
      <c r="AW87" s="160"/>
      <c r="AX87" s="160"/>
      <c r="AY87" s="166"/>
      <c r="AZ87" s="160"/>
      <c r="BA87" s="167"/>
      <c r="BB87" s="160"/>
      <c r="BC87" s="167"/>
      <c r="BD87" s="160"/>
      <c r="BE87" s="160"/>
      <c r="BF87" s="160"/>
      <c r="BG87" s="168"/>
      <c r="BH87" s="169"/>
    </row>
    <row r="88" spans="1:60">
      <c r="A88" s="14" t="s">
        <v>76</v>
      </c>
      <c r="B88" s="82">
        <v>43492</v>
      </c>
      <c r="C88" s="14" t="s">
        <v>74</v>
      </c>
      <c r="D88" s="12"/>
      <c r="E88" s="156">
        <v>5.7333333333333334</v>
      </c>
      <c r="F88" s="156">
        <v>19.066666666666666</v>
      </c>
      <c r="G88" s="156">
        <v>0</v>
      </c>
      <c r="H88" s="156">
        <v>22.133333333333333</v>
      </c>
      <c r="I88" s="156">
        <v>0</v>
      </c>
      <c r="J88" s="156">
        <v>0.26666666666666666</v>
      </c>
      <c r="K88" s="156">
        <v>0</v>
      </c>
      <c r="L88" s="156">
        <v>0.26666666666666666</v>
      </c>
      <c r="M88" s="156">
        <v>0</v>
      </c>
      <c r="N88" s="156">
        <v>0</v>
      </c>
      <c r="O88" s="156">
        <v>0</v>
      </c>
      <c r="P88" s="156">
        <v>0</v>
      </c>
      <c r="Q88" s="156">
        <v>0</v>
      </c>
      <c r="R88" s="156">
        <v>0</v>
      </c>
      <c r="S88" s="156">
        <v>0</v>
      </c>
      <c r="T88" s="156">
        <v>0</v>
      </c>
      <c r="U88" s="156">
        <v>0</v>
      </c>
      <c r="V88" s="156">
        <v>0</v>
      </c>
      <c r="W88" s="156">
        <v>0</v>
      </c>
      <c r="X88" s="156">
        <v>0</v>
      </c>
      <c r="Y88" s="156">
        <v>0</v>
      </c>
      <c r="Z88" s="156">
        <v>0</v>
      </c>
      <c r="AA88" s="156">
        <v>0</v>
      </c>
      <c r="AB88" s="156">
        <v>0</v>
      </c>
      <c r="AC88" s="156">
        <v>0</v>
      </c>
      <c r="AD88" s="156">
        <v>0</v>
      </c>
      <c r="AE88" s="156">
        <v>0</v>
      </c>
      <c r="AF88" s="156">
        <v>0</v>
      </c>
      <c r="AG88" s="156">
        <v>0</v>
      </c>
      <c r="AH88" s="156">
        <v>0</v>
      </c>
      <c r="AI88" s="156">
        <v>0</v>
      </c>
      <c r="AJ88" s="156">
        <v>0</v>
      </c>
      <c r="AK88" s="156">
        <v>0</v>
      </c>
      <c r="AL88" s="156">
        <v>0</v>
      </c>
      <c r="AM88" s="156">
        <v>0</v>
      </c>
      <c r="AN88" s="156">
        <v>0</v>
      </c>
      <c r="AO88" s="156">
        <v>0</v>
      </c>
      <c r="AP88" s="157">
        <f>SUM(E88:AO88)-Z88-J88-T88-R88</f>
        <v>47.2</v>
      </c>
      <c r="AQ88" s="113"/>
      <c r="AR88" s="89">
        <v>43492</v>
      </c>
      <c r="AS88" s="88">
        <v>0.60416666666666663</v>
      </c>
      <c r="AT88" s="14" t="s">
        <v>76</v>
      </c>
      <c r="AU88" s="38">
        <v>10</v>
      </c>
      <c r="AV88" s="90" t="s">
        <v>75</v>
      </c>
      <c r="AW88" s="85">
        <v>9.74</v>
      </c>
      <c r="AX88" s="85">
        <v>109.4</v>
      </c>
      <c r="AY88" s="39">
        <v>0.16800000000000001</v>
      </c>
      <c r="AZ88" s="85">
        <v>0.1</v>
      </c>
      <c r="BA88" s="40">
        <v>21.2</v>
      </c>
      <c r="BB88" s="85">
        <v>762</v>
      </c>
      <c r="BC88" s="40">
        <v>8.32</v>
      </c>
      <c r="BD88" s="85">
        <v>13</v>
      </c>
      <c r="BE88" s="85">
        <v>0</v>
      </c>
      <c r="BF88" s="85">
        <v>14</v>
      </c>
      <c r="BG88" s="86">
        <v>0.33</v>
      </c>
      <c r="BH88" s="87"/>
    </row>
    <row r="89" spans="1:60" ht="18.75" thickBot="1">
      <c r="A89" s="160"/>
      <c r="B89" s="214" t="s">
        <v>219</v>
      </c>
      <c r="C89" s="1530"/>
      <c r="D89" s="1531">
        <v>0</v>
      </c>
      <c r="E89" s="215">
        <f t="shared" ref="E89:AO89" si="21">AVERAGE(E88:E88)</f>
        <v>5.7333333333333334</v>
      </c>
      <c r="F89" s="272">
        <f t="shared" si="21"/>
        <v>19.066666666666666</v>
      </c>
      <c r="G89" s="215">
        <f t="shared" si="21"/>
        <v>0</v>
      </c>
      <c r="H89" s="272">
        <f t="shared" si="21"/>
        <v>22.133333333333333</v>
      </c>
      <c r="I89" s="215">
        <f t="shared" si="21"/>
        <v>0</v>
      </c>
      <c r="J89" s="215">
        <f t="shared" si="21"/>
        <v>0.26666666666666666</v>
      </c>
      <c r="K89" s="215">
        <f t="shared" si="21"/>
        <v>0</v>
      </c>
      <c r="L89" s="215">
        <f t="shared" si="21"/>
        <v>0.26666666666666666</v>
      </c>
      <c r="M89" s="215">
        <f t="shared" si="21"/>
        <v>0</v>
      </c>
      <c r="N89" s="215">
        <f t="shared" si="21"/>
        <v>0</v>
      </c>
      <c r="O89" s="215">
        <f t="shared" si="21"/>
        <v>0</v>
      </c>
      <c r="P89" s="215">
        <f t="shared" si="21"/>
        <v>0</v>
      </c>
      <c r="Q89" s="215">
        <f t="shared" si="21"/>
        <v>0</v>
      </c>
      <c r="R89" s="215">
        <f t="shared" si="21"/>
        <v>0</v>
      </c>
      <c r="S89" s="215">
        <f t="shared" si="21"/>
        <v>0</v>
      </c>
      <c r="T89" s="215">
        <f t="shared" si="21"/>
        <v>0</v>
      </c>
      <c r="U89" s="215">
        <f t="shared" si="21"/>
        <v>0</v>
      </c>
      <c r="V89" s="215">
        <f t="shared" si="21"/>
        <v>0</v>
      </c>
      <c r="W89" s="215">
        <f t="shared" si="21"/>
        <v>0</v>
      </c>
      <c r="X89" s="215">
        <f t="shared" si="21"/>
        <v>0</v>
      </c>
      <c r="Y89" s="215">
        <f t="shared" si="21"/>
        <v>0</v>
      </c>
      <c r="Z89" s="215">
        <f t="shared" si="21"/>
        <v>0</v>
      </c>
      <c r="AA89" s="215">
        <f t="shared" si="21"/>
        <v>0</v>
      </c>
      <c r="AB89" s="215">
        <f t="shared" si="21"/>
        <v>0</v>
      </c>
      <c r="AC89" s="215">
        <f t="shared" si="21"/>
        <v>0</v>
      </c>
      <c r="AD89" s="215">
        <f t="shared" si="21"/>
        <v>0</v>
      </c>
      <c r="AE89" s="215">
        <f t="shared" si="21"/>
        <v>0</v>
      </c>
      <c r="AF89" s="215">
        <f t="shared" si="21"/>
        <v>0</v>
      </c>
      <c r="AG89" s="215">
        <f t="shared" si="21"/>
        <v>0</v>
      </c>
      <c r="AH89" s="215">
        <f t="shared" si="21"/>
        <v>0</v>
      </c>
      <c r="AI89" s="215">
        <f t="shared" si="21"/>
        <v>0</v>
      </c>
      <c r="AJ89" s="215">
        <f t="shared" si="21"/>
        <v>0</v>
      </c>
      <c r="AK89" s="215">
        <f t="shared" si="21"/>
        <v>0</v>
      </c>
      <c r="AL89" s="215">
        <f t="shared" si="21"/>
        <v>0</v>
      </c>
      <c r="AM89" s="215">
        <f t="shared" si="21"/>
        <v>0</v>
      </c>
      <c r="AN89" s="215">
        <f t="shared" si="21"/>
        <v>0</v>
      </c>
      <c r="AO89" s="215">
        <f t="shared" si="21"/>
        <v>0</v>
      </c>
      <c r="AP89" s="216">
        <f>SUM(E89:AO89)-Z89-J89-T89-R89</f>
        <v>47.2</v>
      </c>
      <c r="AQ89" s="163"/>
      <c r="AR89" s="164"/>
      <c r="AS89" s="165"/>
      <c r="AT89" s="160"/>
      <c r="AU89" s="160"/>
      <c r="AV89" s="166"/>
      <c r="AW89" s="160"/>
      <c r="AX89" s="160"/>
      <c r="AY89" s="166"/>
      <c r="AZ89" s="160"/>
      <c r="BA89" s="167"/>
      <c r="BB89" s="160"/>
      <c r="BC89" s="167"/>
      <c r="BD89" s="160"/>
      <c r="BE89" s="160"/>
      <c r="BF89" s="160"/>
      <c r="BG89" s="168"/>
      <c r="BH89" s="169"/>
    </row>
    <row r="90" spans="1:60" ht="15.75" thickBot="1">
      <c r="A90" s="160"/>
      <c r="B90" s="159"/>
      <c r="C90" s="160"/>
      <c r="D90" s="161"/>
      <c r="E90" s="162"/>
      <c r="F90" s="162"/>
      <c r="G90" s="162"/>
      <c r="H90" s="162"/>
      <c r="I90" s="162"/>
      <c r="J90" s="162"/>
      <c r="K90" s="162"/>
      <c r="L90" s="162"/>
      <c r="M90" s="162"/>
      <c r="N90" s="162"/>
      <c r="O90" s="162"/>
      <c r="P90" s="162"/>
      <c r="Q90" s="162"/>
      <c r="R90" s="162"/>
      <c r="S90" s="162"/>
      <c r="T90" s="162"/>
      <c r="U90" s="162"/>
      <c r="V90" s="162"/>
      <c r="W90" s="162"/>
      <c r="X90" s="162"/>
      <c r="Y90" s="162"/>
      <c r="Z90" s="162"/>
      <c r="AA90" s="162"/>
      <c r="AB90" s="162"/>
      <c r="AC90" s="162"/>
      <c r="AD90" s="162"/>
      <c r="AE90" s="162"/>
      <c r="AF90" s="162"/>
      <c r="AG90" s="162"/>
      <c r="AH90" s="162"/>
      <c r="AI90" s="162"/>
      <c r="AJ90" s="162"/>
      <c r="AK90" s="162"/>
      <c r="AL90" s="162"/>
      <c r="AM90" s="162"/>
      <c r="AN90" s="162"/>
      <c r="AO90" s="162"/>
      <c r="AP90" s="162"/>
      <c r="AQ90" s="163"/>
      <c r="AR90" s="164"/>
      <c r="AS90" s="165"/>
      <c r="AT90" s="160"/>
      <c r="AU90" s="160"/>
      <c r="AV90" s="166"/>
      <c r="AW90" s="160"/>
      <c r="AX90" s="160"/>
      <c r="AY90" s="166"/>
      <c r="AZ90" s="160"/>
      <c r="BA90" s="167"/>
      <c r="BB90" s="160"/>
      <c r="BC90" s="167"/>
      <c r="BD90" s="160"/>
      <c r="BE90" s="160"/>
      <c r="BF90" s="160"/>
      <c r="BG90" s="168"/>
      <c r="BH90" s="169"/>
    </row>
    <row r="91" spans="1:60">
      <c r="A91" s="160"/>
      <c r="B91" s="170"/>
      <c r="C91" s="160"/>
      <c r="D91" s="161"/>
      <c r="E91" s="171"/>
      <c r="F91" s="171"/>
      <c r="G91" s="171"/>
      <c r="H91" s="171"/>
      <c r="I91" s="171"/>
      <c r="J91" s="171"/>
      <c r="K91" s="171"/>
      <c r="L91" s="171"/>
      <c r="M91" s="171"/>
      <c r="N91" s="171"/>
      <c r="O91" s="171"/>
      <c r="P91" s="171"/>
      <c r="Q91" s="171"/>
      <c r="R91" s="171"/>
      <c r="S91" s="171"/>
      <c r="T91" s="171"/>
      <c r="U91" s="171"/>
      <c r="V91" s="171"/>
      <c r="W91" s="171"/>
      <c r="X91" s="171"/>
      <c r="Y91" s="171"/>
      <c r="Z91" s="171"/>
      <c r="AA91" s="171"/>
      <c r="AB91" s="171"/>
      <c r="AC91" s="171"/>
      <c r="AD91" s="171"/>
      <c r="AE91" s="171"/>
      <c r="AF91" s="171"/>
      <c r="AG91" s="171"/>
      <c r="AH91" s="171"/>
      <c r="AI91" s="171"/>
      <c r="AJ91" s="171"/>
      <c r="AK91" s="171"/>
      <c r="AL91" s="171"/>
      <c r="AM91" s="171"/>
      <c r="AN91" s="171"/>
      <c r="AO91" s="171"/>
      <c r="AP91" s="162"/>
      <c r="AQ91" s="163"/>
      <c r="AR91" s="172"/>
      <c r="AS91" s="173"/>
      <c r="AT91" s="160"/>
      <c r="AU91" s="174"/>
      <c r="AV91" s="175"/>
      <c r="AW91" s="160"/>
      <c r="AX91" s="160"/>
      <c r="AY91" s="166"/>
      <c r="AZ91" s="160"/>
      <c r="BA91" s="167"/>
      <c r="BB91" s="160"/>
      <c r="BC91" s="167"/>
      <c r="BD91" s="160"/>
      <c r="BE91" s="160"/>
      <c r="BF91" s="160"/>
      <c r="BG91" s="168"/>
      <c r="BH91" s="16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I72"/>
  <sheetViews>
    <sheetView topLeftCell="A37" workbookViewId="0">
      <selection activeCell="C1" sqref="C1"/>
    </sheetView>
  </sheetViews>
  <sheetFormatPr defaultRowHeight="15"/>
  <cols>
    <col min="2" max="2" width="9.85546875" customWidth="1"/>
    <col min="5" max="5" width="1.140625" customWidth="1"/>
    <col min="6" max="6" width="8.5703125" customWidth="1"/>
    <col min="7" max="7" width="7.140625" customWidth="1"/>
    <col min="8" max="8" width="6.5703125" customWidth="1"/>
    <col min="9" max="9" width="7.42578125" customWidth="1"/>
    <col min="10" max="43" width="6.5703125" customWidth="1"/>
    <col min="44" max="44" width="1" customWidth="1"/>
    <col min="45" max="45" width="11.42578125" customWidth="1"/>
    <col min="61" max="61" width="66.85546875" customWidth="1"/>
  </cols>
  <sheetData>
    <row r="1" spans="1:61" ht="18.75" thickBot="1">
      <c r="A1" s="139"/>
      <c r="B1" s="268">
        <v>2019</v>
      </c>
      <c r="C1" s="702" t="s">
        <v>590</v>
      </c>
    </row>
    <row r="2" spans="1:61" ht="148.15" customHeight="1" thickBot="1">
      <c r="A2" s="212" t="s">
        <v>341</v>
      </c>
      <c r="B2" s="213" t="s">
        <v>18</v>
      </c>
      <c r="C2" s="7" t="s">
        <v>19</v>
      </c>
      <c r="D2" s="7" t="s">
        <v>20</v>
      </c>
      <c r="E2" s="211"/>
      <c r="F2" s="122" t="s">
        <v>21</v>
      </c>
      <c r="G2" s="122" t="s">
        <v>22</v>
      </c>
      <c r="H2" s="134" t="s">
        <v>23</v>
      </c>
      <c r="I2" s="121" t="s">
        <v>24</v>
      </c>
      <c r="J2" s="122" t="s">
        <v>25</v>
      </c>
      <c r="K2" s="29" t="s">
        <v>26</v>
      </c>
      <c r="L2" s="27" t="s">
        <v>27</v>
      </c>
      <c r="M2" s="27" t="s">
        <v>28</v>
      </c>
      <c r="N2" s="28" t="s">
        <v>29</v>
      </c>
      <c r="O2" s="27" t="s">
        <v>30</v>
      </c>
      <c r="P2" s="27" t="s">
        <v>31</v>
      </c>
      <c r="Q2" s="27" t="s">
        <v>32</v>
      </c>
      <c r="R2" s="24" t="s">
        <v>33</v>
      </c>
      <c r="S2" s="133" t="s">
        <v>34</v>
      </c>
      <c r="T2" s="133" t="s">
        <v>35</v>
      </c>
      <c r="U2" s="30" t="s">
        <v>36</v>
      </c>
      <c r="V2" s="222" t="s">
        <v>37</v>
      </c>
      <c r="W2" s="222" t="s">
        <v>38</v>
      </c>
      <c r="X2" s="222" t="s">
        <v>39</v>
      </c>
      <c r="Y2" s="395" t="s">
        <v>40</v>
      </c>
      <c r="Z2" s="24" t="s">
        <v>41</v>
      </c>
      <c r="AA2" s="31" t="s">
        <v>42</v>
      </c>
      <c r="AB2" s="26" t="s">
        <v>43</v>
      </c>
      <c r="AC2" s="26" t="s">
        <v>44</v>
      </c>
      <c r="AD2" s="26" t="s">
        <v>45</v>
      </c>
      <c r="AE2" s="26" t="s">
        <v>46</v>
      </c>
      <c r="AF2" s="26" t="s">
        <v>47</v>
      </c>
      <c r="AG2" s="26" t="s">
        <v>48</v>
      </c>
      <c r="AH2" s="26" t="s">
        <v>49</v>
      </c>
      <c r="AI2" s="26" t="s">
        <v>50</v>
      </c>
      <c r="AJ2" s="26" t="s">
        <v>51</v>
      </c>
      <c r="AK2" s="25" t="s">
        <v>52</v>
      </c>
      <c r="AL2" s="25" t="s">
        <v>53</v>
      </c>
      <c r="AM2" s="25" t="s">
        <v>54</v>
      </c>
      <c r="AN2" s="25" t="s">
        <v>55</v>
      </c>
      <c r="AO2" s="25" t="s">
        <v>56</v>
      </c>
      <c r="AP2" s="25" t="s">
        <v>57</v>
      </c>
      <c r="AQ2" s="32" t="s">
        <v>58</v>
      </c>
      <c r="AR2" s="113"/>
      <c r="AS2" s="6" t="s">
        <v>18</v>
      </c>
      <c r="AT2" s="6" t="s">
        <v>59</v>
      </c>
      <c r="AU2" s="7" t="s">
        <v>19</v>
      </c>
      <c r="AV2" s="8" t="s">
        <v>60</v>
      </c>
      <c r="AW2" s="7" t="s">
        <v>20</v>
      </c>
      <c r="AX2" s="7" t="s">
        <v>61</v>
      </c>
      <c r="AY2" s="8" t="s">
        <v>62</v>
      </c>
      <c r="AZ2" s="20" t="s">
        <v>63</v>
      </c>
      <c r="BA2" s="7" t="s">
        <v>64</v>
      </c>
      <c r="BB2" s="23" t="s">
        <v>65</v>
      </c>
      <c r="BC2" s="8" t="s">
        <v>66</v>
      </c>
      <c r="BD2" s="9" t="s">
        <v>67</v>
      </c>
      <c r="BE2" s="9" t="s">
        <v>68</v>
      </c>
      <c r="BF2" s="9" t="s">
        <v>69</v>
      </c>
      <c r="BG2" s="9" t="s">
        <v>70</v>
      </c>
      <c r="BH2" s="22" t="s">
        <v>71</v>
      </c>
      <c r="BI2" s="21" t="s">
        <v>72</v>
      </c>
    </row>
    <row r="3" spans="1:61" ht="38.450000000000003" customHeight="1" thickBot="1">
      <c r="A3" s="237" t="s">
        <v>342</v>
      </c>
      <c r="B3" s="179"/>
      <c r="C3" s="180"/>
      <c r="D3" s="181"/>
      <c r="E3" s="12"/>
      <c r="F3" s="142" t="s">
        <v>168</v>
      </c>
      <c r="G3" s="142" t="s">
        <v>168</v>
      </c>
      <c r="H3" s="143" t="s">
        <v>168</v>
      </c>
      <c r="I3" s="144" t="s">
        <v>168</v>
      </c>
      <c r="J3" s="142" t="s">
        <v>168</v>
      </c>
      <c r="K3" s="145" t="s">
        <v>168</v>
      </c>
      <c r="L3" s="146" t="s">
        <v>168</v>
      </c>
      <c r="M3" s="146" t="s">
        <v>168</v>
      </c>
      <c r="N3" s="147" t="s">
        <v>168</v>
      </c>
      <c r="O3" s="146" t="s">
        <v>168</v>
      </c>
      <c r="P3" s="146" t="s">
        <v>168</v>
      </c>
      <c r="Q3" s="146" t="s">
        <v>168</v>
      </c>
      <c r="R3" s="148" t="s">
        <v>168</v>
      </c>
      <c r="S3" s="149" t="s">
        <v>168</v>
      </c>
      <c r="T3" s="149" t="s">
        <v>168</v>
      </c>
      <c r="U3" s="150" t="s">
        <v>168</v>
      </c>
      <c r="V3" s="223" t="s">
        <v>168</v>
      </c>
      <c r="W3" s="223" t="s">
        <v>168</v>
      </c>
      <c r="X3" s="223" t="s">
        <v>168</v>
      </c>
      <c r="Y3" s="148" t="s">
        <v>168</v>
      </c>
      <c r="Z3" s="148" t="s">
        <v>168</v>
      </c>
      <c r="AA3" s="152" t="s">
        <v>168</v>
      </c>
      <c r="AB3" s="153" t="s">
        <v>168</v>
      </c>
      <c r="AC3" s="153" t="s">
        <v>168</v>
      </c>
      <c r="AD3" s="153" t="s">
        <v>168</v>
      </c>
      <c r="AE3" s="153" t="s">
        <v>168</v>
      </c>
      <c r="AF3" s="153" t="s">
        <v>168</v>
      </c>
      <c r="AG3" s="153" t="s">
        <v>168</v>
      </c>
      <c r="AH3" s="153" t="s">
        <v>168</v>
      </c>
      <c r="AI3" s="153" t="s">
        <v>168</v>
      </c>
      <c r="AJ3" s="153" t="s">
        <v>168</v>
      </c>
      <c r="AK3" s="154" t="s">
        <v>168</v>
      </c>
      <c r="AL3" s="154" t="s">
        <v>168</v>
      </c>
      <c r="AM3" s="154" t="s">
        <v>168</v>
      </c>
      <c r="AN3" s="154" t="s">
        <v>168</v>
      </c>
      <c r="AO3" s="154" t="s">
        <v>168</v>
      </c>
      <c r="AP3" s="154" t="s">
        <v>168</v>
      </c>
      <c r="AQ3" s="155" t="s">
        <v>168</v>
      </c>
      <c r="AR3" s="113"/>
      <c r="AS3" s="6"/>
      <c r="AT3" s="6"/>
      <c r="AU3" s="7"/>
      <c r="AV3" s="8"/>
      <c r="AW3" s="7"/>
      <c r="AX3" s="7"/>
      <c r="AY3" s="8"/>
      <c r="AZ3" s="20"/>
      <c r="BA3" s="7"/>
      <c r="BB3" s="23"/>
      <c r="BC3" s="8"/>
      <c r="BD3" s="9"/>
      <c r="BE3" s="9"/>
      <c r="BF3" s="9"/>
      <c r="BG3" s="9"/>
      <c r="BH3" s="22"/>
      <c r="BI3" s="21"/>
    </row>
    <row r="4" spans="1:61" ht="15.75" thickBot="1">
      <c r="A4" s="238">
        <f t="shared" ref="A4:A20" si="0">BA4</f>
        <v>0.3</v>
      </c>
      <c r="B4" s="56">
        <v>43586</v>
      </c>
      <c r="C4" s="44" t="s">
        <v>102</v>
      </c>
      <c r="D4" s="44" t="s">
        <v>77</v>
      </c>
      <c r="E4" s="12"/>
      <c r="F4" s="45">
        <v>1207.8</v>
      </c>
      <c r="G4" s="45">
        <v>0</v>
      </c>
      <c r="H4" s="45">
        <v>0</v>
      </c>
      <c r="I4" s="45">
        <v>0</v>
      </c>
      <c r="J4" s="45">
        <v>0</v>
      </c>
      <c r="K4" s="45">
        <f t="shared" ref="K4:K20" si="1">SUM(L4:Q4)</f>
        <v>98.820000000000007</v>
      </c>
      <c r="L4" s="45">
        <v>0</v>
      </c>
      <c r="M4" s="45">
        <v>98.820000000000007</v>
      </c>
      <c r="N4" s="45">
        <v>0</v>
      </c>
      <c r="O4" s="45">
        <v>0</v>
      </c>
      <c r="P4" s="45">
        <v>0</v>
      </c>
      <c r="Q4" s="45">
        <v>0</v>
      </c>
      <c r="R4" s="45">
        <v>0</v>
      </c>
      <c r="S4" s="45">
        <f t="shared" ref="S4:S20" si="2">H4+T4</f>
        <v>0</v>
      </c>
      <c r="T4" s="45">
        <v>0</v>
      </c>
      <c r="U4" s="45">
        <f t="shared" ref="U4:U20" si="3">SUM(V4:X4)</f>
        <v>10.98</v>
      </c>
      <c r="V4" s="45">
        <v>0</v>
      </c>
      <c r="W4" s="45">
        <v>0</v>
      </c>
      <c r="X4" s="45">
        <v>10.98</v>
      </c>
      <c r="Y4" s="45">
        <v>0</v>
      </c>
      <c r="Z4" s="45">
        <v>0</v>
      </c>
      <c r="AA4" s="45">
        <f t="shared" ref="AA4:AA19" si="4">SUM(AB4:AJ4)</f>
        <v>0</v>
      </c>
      <c r="AB4" s="45">
        <v>0</v>
      </c>
      <c r="AC4" s="45">
        <v>0</v>
      </c>
      <c r="AD4" s="45">
        <v>0</v>
      </c>
      <c r="AE4" s="45">
        <v>0</v>
      </c>
      <c r="AF4" s="45">
        <v>0</v>
      </c>
      <c r="AG4" s="45">
        <v>0</v>
      </c>
      <c r="AH4" s="45">
        <v>0</v>
      </c>
      <c r="AI4" s="45">
        <v>0</v>
      </c>
      <c r="AJ4" s="45">
        <v>0</v>
      </c>
      <c r="AK4" s="45">
        <v>0</v>
      </c>
      <c r="AL4" s="45">
        <v>0</v>
      </c>
      <c r="AM4" s="45">
        <v>0</v>
      </c>
      <c r="AN4" s="45">
        <v>10.98</v>
      </c>
      <c r="AO4" s="45">
        <v>0</v>
      </c>
      <c r="AP4" s="45">
        <v>0</v>
      </c>
      <c r="AQ4" s="33">
        <f t="shared" ref="AQ4:AQ21" si="5">SUM(F4:AP4)-AA4-K4-U4-S4</f>
        <v>1328.58</v>
      </c>
      <c r="AR4" s="113"/>
      <c r="AS4" s="46">
        <v>43586</v>
      </c>
      <c r="AT4" s="53">
        <v>0.66666666666666663</v>
      </c>
      <c r="AU4" s="44" t="s">
        <v>105</v>
      </c>
      <c r="AV4" s="44">
        <v>10</v>
      </c>
      <c r="AW4" s="49" t="s">
        <v>75</v>
      </c>
      <c r="AX4" s="44">
        <v>9.5</v>
      </c>
      <c r="AY4" s="44">
        <v>127</v>
      </c>
      <c r="AZ4" s="49">
        <v>0.72</v>
      </c>
      <c r="BA4" s="44">
        <v>0.3</v>
      </c>
      <c r="BB4" s="50">
        <v>30.5</v>
      </c>
      <c r="BC4" s="44">
        <v>757.4</v>
      </c>
      <c r="BD4" s="50">
        <v>7.8</v>
      </c>
      <c r="BE4" s="44">
        <v>1</v>
      </c>
      <c r="BF4" s="44">
        <v>0</v>
      </c>
      <c r="BG4" s="44">
        <v>6.5</v>
      </c>
      <c r="BH4" s="55" t="s">
        <v>137</v>
      </c>
      <c r="BI4" s="52"/>
    </row>
    <row r="5" spans="1:61" ht="15.75" thickBot="1">
      <c r="A5" s="238">
        <f t="shared" si="0"/>
        <v>0.2</v>
      </c>
      <c r="B5" s="56">
        <v>43495</v>
      </c>
      <c r="C5" s="44" t="s">
        <v>84</v>
      </c>
      <c r="D5" s="44" t="s">
        <v>77</v>
      </c>
      <c r="E5" s="12"/>
      <c r="F5" s="45">
        <v>10.98</v>
      </c>
      <c r="G5" s="45">
        <v>0</v>
      </c>
      <c r="H5" s="45">
        <v>0</v>
      </c>
      <c r="I5" s="45">
        <v>98.820000000000007</v>
      </c>
      <c r="J5" s="45">
        <v>0</v>
      </c>
      <c r="K5" s="45">
        <f t="shared" si="1"/>
        <v>76.86</v>
      </c>
      <c r="L5" s="45">
        <v>0</v>
      </c>
      <c r="M5" s="45">
        <v>76.86</v>
      </c>
      <c r="N5" s="45">
        <v>0</v>
      </c>
      <c r="O5" s="45">
        <v>0</v>
      </c>
      <c r="P5" s="45">
        <v>0</v>
      </c>
      <c r="Q5" s="45">
        <v>0</v>
      </c>
      <c r="R5" s="45">
        <v>0</v>
      </c>
      <c r="S5" s="45">
        <f t="shared" si="2"/>
        <v>0</v>
      </c>
      <c r="T5" s="45">
        <v>0</v>
      </c>
      <c r="U5" s="45">
        <f t="shared" si="3"/>
        <v>0</v>
      </c>
      <c r="V5" s="45">
        <v>0</v>
      </c>
      <c r="W5" s="45">
        <v>0</v>
      </c>
      <c r="X5" s="45">
        <v>0</v>
      </c>
      <c r="Y5" s="45">
        <v>0</v>
      </c>
      <c r="Z5" s="45">
        <v>0</v>
      </c>
      <c r="AA5" s="45">
        <f t="shared" si="4"/>
        <v>0</v>
      </c>
      <c r="AB5" s="45">
        <v>0</v>
      </c>
      <c r="AC5" s="45">
        <v>0</v>
      </c>
      <c r="AD5" s="45">
        <v>0</v>
      </c>
      <c r="AE5" s="45">
        <v>0</v>
      </c>
      <c r="AF5" s="45">
        <v>0</v>
      </c>
      <c r="AG5" s="45">
        <v>0</v>
      </c>
      <c r="AH5" s="45">
        <v>0</v>
      </c>
      <c r="AI5" s="45">
        <v>0</v>
      </c>
      <c r="AJ5" s="45">
        <v>0</v>
      </c>
      <c r="AK5" s="45">
        <v>0</v>
      </c>
      <c r="AL5" s="45">
        <v>0</v>
      </c>
      <c r="AM5" s="45">
        <v>0</v>
      </c>
      <c r="AN5" s="45">
        <v>0</v>
      </c>
      <c r="AO5" s="45">
        <v>0</v>
      </c>
      <c r="AP5" s="45">
        <v>0</v>
      </c>
      <c r="AQ5" s="33">
        <f t="shared" si="5"/>
        <v>186.66000000000003</v>
      </c>
      <c r="AR5" s="113"/>
      <c r="AS5" s="65">
        <v>43495</v>
      </c>
      <c r="AT5" s="53">
        <v>0.47916666666666669</v>
      </c>
      <c r="AU5" s="44" t="s">
        <v>85</v>
      </c>
      <c r="AV5" s="48">
        <v>10</v>
      </c>
      <c r="AW5" s="49" t="s">
        <v>75</v>
      </c>
      <c r="AX5" s="63">
        <v>8.1809999999999992</v>
      </c>
      <c r="AY5" s="63">
        <v>86.5</v>
      </c>
      <c r="AZ5" s="49">
        <v>0.32</v>
      </c>
      <c r="BA5" s="63">
        <v>0.2</v>
      </c>
      <c r="BB5" s="50">
        <v>18</v>
      </c>
      <c r="BC5" s="63">
        <v>760</v>
      </c>
      <c r="BD5" s="50">
        <v>8.51</v>
      </c>
      <c r="BE5" s="63">
        <v>3</v>
      </c>
      <c r="BF5" s="63">
        <v>0</v>
      </c>
      <c r="BG5" s="63">
        <v>17</v>
      </c>
      <c r="BH5" s="55">
        <v>0.3</v>
      </c>
      <c r="BI5" s="64"/>
    </row>
    <row r="6" spans="1:61" ht="15.75" thickBot="1">
      <c r="A6" s="238">
        <f t="shared" si="0"/>
        <v>0.2</v>
      </c>
      <c r="B6" s="56">
        <v>43503</v>
      </c>
      <c r="C6" s="44" t="s">
        <v>98</v>
      </c>
      <c r="D6" s="44" t="s">
        <v>77</v>
      </c>
      <c r="E6" s="12"/>
      <c r="F6" s="45">
        <v>76.86</v>
      </c>
      <c r="G6" s="45">
        <v>0</v>
      </c>
      <c r="H6" s="45">
        <v>0</v>
      </c>
      <c r="I6" s="45">
        <v>439.20000000000005</v>
      </c>
      <c r="J6" s="45">
        <v>0</v>
      </c>
      <c r="K6" s="45">
        <f t="shared" si="1"/>
        <v>65.88</v>
      </c>
      <c r="L6" s="45">
        <v>0</v>
      </c>
      <c r="M6" s="45">
        <v>65.88</v>
      </c>
      <c r="N6" s="45">
        <v>0</v>
      </c>
      <c r="O6" s="45">
        <v>0</v>
      </c>
      <c r="P6" s="45">
        <v>0</v>
      </c>
      <c r="Q6" s="45">
        <v>0</v>
      </c>
      <c r="R6" s="45">
        <v>0</v>
      </c>
      <c r="S6" s="45">
        <f t="shared" si="2"/>
        <v>0</v>
      </c>
      <c r="T6" s="45">
        <v>0</v>
      </c>
      <c r="U6" s="45">
        <f t="shared" si="3"/>
        <v>0</v>
      </c>
      <c r="V6" s="45">
        <v>0</v>
      </c>
      <c r="W6" s="45">
        <v>0</v>
      </c>
      <c r="X6" s="45">
        <v>0</v>
      </c>
      <c r="Y6" s="45">
        <v>0</v>
      </c>
      <c r="Z6" s="45">
        <v>0</v>
      </c>
      <c r="AA6" s="45">
        <f t="shared" si="4"/>
        <v>10.98</v>
      </c>
      <c r="AB6" s="45">
        <v>0</v>
      </c>
      <c r="AC6" s="45">
        <v>10.98</v>
      </c>
      <c r="AD6" s="45">
        <v>0</v>
      </c>
      <c r="AE6" s="45">
        <v>0</v>
      </c>
      <c r="AF6" s="45">
        <v>0</v>
      </c>
      <c r="AG6" s="45">
        <v>0</v>
      </c>
      <c r="AH6" s="45">
        <v>0</v>
      </c>
      <c r="AI6" s="45">
        <v>0</v>
      </c>
      <c r="AJ6" s="45">
        <v>0</v>
      </c>
      <c r="AK6" s="45">
        <v>0</v>
      </c>
      <c r="AL6" s="45">
        <v>0</v>
      </c>
      <c r="AM6" s="45">
        <v>0</v>
      </c>
      <c r="AN6" s="45">
        <v>0</v>
      </c>
      <c r="AO6" s="45">
        <v>0</v>
      </c>
      <c r="AP6" s="45">
        <v>0</v>
      </c>
      <c r="AQ6" s="33">
        <f t="shared" si="5"/>
        <v>592.92000000000007</v>
      </c>
      <c r="AR6" s="113"/>
      <c r="AS6" s="61" t="s">
        <v>99</v>
      </c>
      <c r="AT6" s="61" t="s">
        <v>100</v>
      </c>
      <c r="AU6" s="49" t="s">
        <v>101</v>
      </c>
      <c r="AV6" s="48">
        <v>10</v>
      </c>
      <c r="AW6" s="49" t="s">
        <v>75</v>
      </c>
      <c r="AX6" s="63">
        <v>10.3</v>
      </c>
      <c r="AY6" s="63">
        <v>101</v>
      </c>
      <c r="AZ6" s="49">
        <v>0.39</v>
      </c>
      <c r="BA6" s="63">
        <v>0.2</v>
      </c>
      <c r="BB6" s="50">
        <v>15.3</v>
      </c>
      <c r="BC6" s="63">
        <v>768.7</v>
      </c>
      <c r="BD6" s="50">
        <v>7.6</v>
      </c>
      <c r="BE6" s="63">
        <v>1</v>
      </c>
      <c r="BF6" s="63" t="s">
        <v>91</v>
      </c>
      <c r="BG6" s="63">
        <v>32</v>
      </c>
      <c r="BH6" s="55">
        <v>0.5</v>
      </c>
      <c r="BI6" s="64"/>
    </row>
    <row r="7" spans="1:61" ht="15.75" thickBot="1">
      <c r="A7" s="238">
        <f t="shared" si="0"/>
        <v>0.2</v>
      </c>
      <c r="B7" s="43">
        <v>43587</v>
      </c>
      <c r="C7" s="44" t="s">
        <v>115</v>
      </c>
      <c r="D7" s="44" t="s">
        <v>77</v>
      </c>
      <c r="E7" s="12"/>
      <c r="F7" s="45">
        <v>2854.8</v>
      </c>
      <c r="G7" s="45">
        <v>21.96</v>
      </c>
      <c r="H7" s="45">
        <v>0</v>
      </c>
      <c r="I7" s="45">
        <v>10.98</v>
      </c>
      <c r="J7" s="45">
        <v>0</v>
      </c>
      <c r="K7" s="45">
        <f t="shared" si="1"/>
        <v>0</v>
      </c>
      <c r="L7" s="45">
        <v>0</v>
      </c>
      <c r="M7" s="45">
        <v>0</v>
      </c>
      <c r="N7" s="45">
        <v>0</v>
      </c>
      <c r="O7" s="45">
        <v>0</v>
      </c>
      <c r="P7" s="45">
        <v>0</v>
      </c>
      <c r="Q7" s="45">
        <v>0</v>
      </c>
      <c r="R7" s="45">
        <v>0</v>
      </c>
      <c r="S7" s="45">
        <f t="shared" si="2"/>
        <v>0</v>
      </c>
      <c r="T7" s="45">
        <v>0</v>
      </c>
      <c r="U7" s="45">
        <f t="shared" si="3"/>
        <v>0</v>
      </c>
      <c r="V7" s="45">
        <v>0</v>
      </c>
      <c r="W7" s="45">
        <v>0</v>
      </c>
      <c r="X7" s="45">
        <v>0</v>
      </c>
      <c r="Y7" s="45">
        <v>0</v>
      </c>
      <c r="Z7" s="45">
        <v>0</v>
      </c>
      <c r="AA7" s="45">
        <f t="shared" si="4"/>
        <v>0</v>
      </c>
      <c r="AB7" s="45">
        <v>0</v>
      </c>
      <c r="AC7" s="45">
        <v>0</v>
      </c>
      <c r="AD7" s="45">
        <v>0</v>
      </c>
      <c r="AE7" s="45">
        <v>0</v>
      </c>
      <c r="AF7" s="45">
        <v>0</v>
      </c>
      <c r="AG7" s="45">
        <v>0</v>
      </c>
      <c r="AH7" s="45">
        <v>0</v>
      </c>
      <c r="AI7" s="45">
        <v>0</v>
      </c>
      <c r="AJ7" s="45">
        <v>0</v>
      </c>
      <c r="AK7" s="45">
        <v>0</v>
      </c>
      <c r="AL7" s="45">
        <v>0</v>
      </c>
      <c r="AM7" s="45">
        <v>0</v>
      </c>
      <c r="AN7" s="45">
        <v>0</v>
      </c>
      <c r="AO7" s="45">
        <v>0</v>
      </c>
      <c r="AP7" s="45">
        <v>0</v>
      </c>
      <c r="AQ7" s="33">
        <f t="shared" si="5"/>
        <v>2887.7400000000002</v>
      </c>
      <c r="AR7" s="113"/>
      <c r="AS7" s="46">
        <v>43587</v>
      </c>
      <c r="AT7" s="53">
        <v>0.625</v>
      </c>
      <c r="AU7" s="44" t="s">
        <v>115</v>
      </c>
      <c r="AV7" s="44">
        <v>10</v>
      </c>
      <c r="AW7" s="44" t="s">
        <v>75</v>
      </c>
      <c r="AX7" s="44">
        <v>8.5</v>
      </c>
      <c r="AY7" s="48">
        <v>109</v>
      </c>
      <c r="AZ7" s="49">
        <v>0.32900000000000001</v>
      </c>
      <c r="BA7" s="44">
        <v>0.2</v>
      </c>
      <c r="BB7" s="50">
        <v>28.1</v>
      </c>
      <c r="BC7" s="44">
        <v>759.9</v>
      </c>
      <c r="BD7" s="50">
        <v>7.5</v>
      </c>
      <c r="BE7" s="44">
        <v>1</v>
      </c>
      <c r="BF7" s="44">
        <v>0</v>
      </c>
      <c r="BG7" s="48">
        <v>8</v>
      </c>
      <c r="BH7" s="55">
        <v>0.1</v>
      </c>
      <c r="BI7" s="52"/>
    </row>
    <row r="8" spans="1:61" ht="15.75" thickBot="1">
      <c r="A8" s="238">
        <f t="shared" si="0"/>
        <v>0.1</v>
      </c>
      <c r="B8" s="56">
        <v>43492</v>
      </c>
      <c r="C8" s="44" t="s">
        <v>76</v>
      </c>
      <c r="D8" s="44" t="s">
        <v>77</v>
      </c>
      <c r="E8" s="12"/>
      <c r="F8" s="45">
        <v>21.96</v>
      </c>
      <c r="G8" s="45">
        <v>0</v>
      </c>
      <c r="H8" s="45">
        <v>0</v>
      </c>
      <c r="I8" s="45">
        <v>0</v>
      </c>
      <c r="J8" s="45">
        <v>1032.1200000000001</v>
      </c>
      <c r="K8" s="45">
        <f t="shared" si="1"/>
        <v>0</v>
      </c>
      <c r="L8" s="45">
        <v>0</v>
      </c>
      <c r="M8" s="45">
        <v>0</v>
      </c>
      <c r="N8" s="45">
        <v>0</v>
      </c>
      <c r="O8" s="45">
        <v>0</v>
      </c>
      <c r="P8" s="45">
        <v>0</v>
      </c>
      <c r="Q8" s="45">
        <v>0</v>
      </c>
      <c r="R8" s="45">
        <v>0</v>
      </c>
      <c r="S8" s="45">
        <f t="shared" si="2"/>
        <v>0</v>
      </c>
      <c r="T8" s="45">
        <v>0</v>
      </c>
      <c r="U8" s="45">
        <f t="shared" si="3"/>
        <v>0</v>
      </c>
      <c r="V8" s="45">
        <v>0</v>
      </c>
      <c r="W8" s="45">
        <v>0</v>
      </c>
      <c r="X8" s="45">
        <v>0</v>
      </c>
      <c r="Y8" s="45">
        <v>0</v>
      </c>
      <c r="Z8" s="45">
        <v>0</v>
      </c>
      <c r="AA8" s="45">
        <f t="shared" si="4"/>
        <v>0</v>
      </c>
      <c r="AB8" s="45">
        <v>0</v>
      </c>
      <c r="AC8" s="45">
        <v>0</v>
      </c>
      <c r="AD8" s="45">
        <v>0</v>
      </c>
      <c r="AE8" s="45">
        <v>0</v>
      </c>
      <c r="AF8" s="45">
        <v>0</v>
      </c>
      <c r="AG8" s="45">
        <v>0</v>
      </c>
      <c r="AH8" s="45">
        <v>0</v>
      </c>
      <c r="AI8" s="45">
        <v>0</v>
      </c>
      <c r="AJ8" s="45">
        <v>0</v>
      </c>
      <c r="AK8" s="45">
        <v>0</v>
      </c>
      <c r="AL8" s="45">
        <v>0</v>
      </c>
      <c r="AM8" s="45">
        <v>0</v>
      </c>
      <c r="AN8" s="45">
        <v>0</v>
      </c>
      <c r="AO8" s="45">
        <v>0</v>
      </c>
      <c r="AP8" s="45">
        <v>0</v>
      </c>
      <c r="AQ8" s="33">
        <f t="shared" si="5"/>
        <v>1054.0800000000002</v>
      </c>
      <c r="AR8" s="113"/>
      <c r="AS8" s="65">
        <v>43492</v>
      </c>
      <c r="AT8" s="53">
        <v>0.60416666666666663</v>
      </c>
      <c r="AU8" s="44" t="s">
        <v>76</v>
      </c>
      <c r="AV8" s="48">
        <v>10</v>
      </c>
      <c r="AW8" s="49" t="s">
        <v>75</v>
      </c>
      <c r="AX8" s="63">
        <v>9.74</v>
      </c>
      <c r="AY8" s="63">
        <v>109.4</v>
      </c>
      <c r="AZ8" s="49">
        <v>0.16800000000000001</v>
      </c>
      <c r="BA8" s="63">
        <v>0.1</v>
      </c>
      <c r="BB8" s="50">
        <v>21.2</v>
      </c>
      <c r="BC8" s="63">
        <v>762</v>
      </c>
      <c r="BD8" s="50">
        <v>8.32</v>
      </c>
      <c r="BE8" s="63">
        <v>13</v>
      </c>
      <c r="BF8" s="63">
        <v>0</v>
      </c>
      <c r="BG8" s="63">
        <v>14</v>
      </c>
      <c r="BH8" s="55">
        <v>0.33</v>
      </c>
      <c r="BI8" s="64"/>
    </row>
    <row r="9" spans="1:61" ht="15.75" thickBot="1">
      <c r="A9" s="238">
        <f t="shared" si="0"/>
        <v>0.1</v>
      </c>
      <c r="B9" s="56">
        <v>43492</v>
      </c>
      <c r="C9" s="44" t="s">
        <v>79</v>
      </c>
      <c r="D9" s="44" t="s">
        <v>77</v>
      </c>
      <c r="E9" s="12"/>
      <c r="F9" s="45">
        <v>0</v>
      </c>
      <c r="G9" s="45">
        <v>0</v>
      </c>
      <c r="H9" s="45">
        <v>0</v>
      </c>
      <c r="I9" s="45">
        <v>10.98</v>
      </c>
      <c r="J9" s="45">
        <v>0</v>
      </c>
      <c r="K9" s="45">
        <f t="shared" si="1"/>
        <v>0</v>
      </c>
      <c r="L9" s="45">
        <v>0</v>
      </c>
      <c r="M9" s="45">
        <v>0</v>
      </c>
      <c r="N9" s="45">
        <v>0</v>
      </c>
      <c r="O9" s="45">
        <v>0</v>
      </c>
      <c r="P9" s="45">
        <v>0</v>
      </c>
      <c r="Q9" s="45">
        <v>0</v>
      </c>
      <c r="R9" s="45">
        <v>0</v>
      </c>
      <c r="S9" s="45">
        <f t="shared" si="2"/>
        <v>0</v>
      </c>
      <c r="T9" s="45">
        <v>0</v>
      </c>
      <c r="U9" s="45">
        <f t="shared" si="3"/>
        <v>0</v>
      </c>
      <c r="V9" s="45">
        <v>0</v>
      </c>
      <c r="W9" s="45">
        <v>0</v>
      </c>
      <c r="X9" s="45">
        <v>0</v>
      </c>
      <c r="Y9" s="45">
        <v>0</v>
      </c>
      <c r="Z9" s="45">
        <v>0</v>
      </c>
      <c r="AA9" s="45">
        <f t="shared" si="4"/>
        <v>0</v>
      </c>
      <c r="AB9" s="45">
        <v>0</v>
      </c>
      <c r="AC9" s="45">
        <v>0</v>
      </c>
      <c r="AD9" s="45">
        <v>0</v>
      </c>
      <c r="AE9" s="45">
        <v>0</v>
      </c>
      <c r="AF9" s="45">
        <v>0</v>
      </c>
      <c r="AG9" s="45">
        <v>0</v>
      </c>
      <c r="AH9" s="45">
        <v>0</v>
      </c>
      <c r="AI9" s="45">
        <v>0</v>
      </c>
      <c r="AJ9" s="45">
        <v>0</v>
      </c>
      <c r="AK9" s="45">
        <v>0</v>
      </c>
      <c r="AL9" s="45">
        <v>0</v>
      </c>
      <c r="AM9" s="45">
        <v>0</v>
      </c>
      <c r="AN9" s="45">
        <v>0</v>
      </c>
      <c r="AO9" s="45">
        <v>0</v>
      </c>
      <c r="AP9" s="45">
        <v>0</v>
      </c>
      <c r="AQ9" s="33">
        <f t="shared" si="5"/>
        <v>10.98</v>
      </c>
      <c r="AR9" s="113"/>
      <c r="AS9" s="65">
        <v>43492</v>
      </c>
      <c r="AT9" s="53">
        <v>0.65972222222222221</v>
      </c>
      <c r="AU9" s="44" t="s">
        <v>79</v>
      </c>
      <c r="AV9" s="48">
        <v>10</v>
      </c>
      <c r="AW9" s="66" t="s">
        <v>75</v>
      </c>
      <c r="AX9" s="63">
        <v>15.76</v>
      </c>
      <c r="AY9" s="63">
        <v>182.8</v>
      </c>
      <c r="AZ9" s="49">
        <v>0.20430000000000001</v>
      </c>
      <c r="BA9" s="63">
        <v>0.1</v>
      </c>
      <c r="BB9" s="50">
        <v>22.7</v>
      </c>
      <c r="BC9" s="63">
        <v>762.8</v>
      </c>
      <c r="BD9" s="50">
        <v>7.91</v>
      </c>
      <c r="BE9" s="63">
        <v>20</v>
      </c>
      <c r="BF9" s="63">
        <v>0</v>
      </c>
      <c r="BG9" s="63">
        <v>12.1</v>
      </c>
      <c r="BH9" s="55">
        <v>0.15</v>
      </c>
      <c r="BI9" s="64"/>
    </row>
    <row r="10" spans="1:61" ht="15.75" thickBot="1">
      <c r="A10" s="238">
        <f t="shared" si="0"/>
        <v>0.1</v>
      </c>
      <c r="B10" s="56">
        <v>43507</v>
      </c>
      <c r="C10" s="44" t="s">
        <v>106</v>
      </c>
      <c r="D10" s="44" t="s">
        <v>77</v>
      </c>
      <c r="E10" s="12"/>
      <c r="F10" s="45">
        <v>0</v>
      </c>
      <c r="G10" s="45">
        <v>0</v>
      </c>
      <c r="H10" s="45">
        <v>0</v>
      </c>
      <c r="I10" s="45">
        <v>43.92</v>
      </c>
      <c r="J10" s="45">
        <v>21.96</v>
      </c>
      <c r="K10" s="45">
        <f t="shared" si="1"/>
        <v>0</v>
      </c>
      <c r="L10" s="45">
        <v>0</v>
      </c>
      <c r="M10" s="45">
        <v>0</v>
      </c>
      <c r="N10" s="45">
        <v>0</v>
      </c>
      <c r="O10" s="45">
        <v>0</v>
      </c>
      <c r="P10" s="45">
        <v>0</v>
      </c>
      <c r="Q10" s="45">
        <v>0</v>
      </c>
      <c r="R10" s="45">
        <v>0</v>
      </c>
      <c r="S10" s="45">
        <f t="shared" si="2"/>
        <v>0</v>
      </c>
      <c r="T10" s="45">
        <v>0</v>
      </c>
      <c r="U10" s="45">
        <f t="shared" si="3"/>
        <v>21.96</v>
      </c>
      <c r="V10" s="45">
        <v>0</v>
      </c>
      <c r="W10" s="45">
        <v>21.96</v>
      </c>
      <c r="X10" s="45">
        <v>0</v>
      </c>
      <c r="Y10" s="45">
        <v>0</v>
      </c>
      <c r="Z10" s="45">
        <v>0</v>
      </c>
      <c r="AA10" s="45">
        <f t="shared" si="4"/>
        <v>0</v>
      </c>
      <c r="AB10" s="45">
        <v>0</v>
      </c>
      <c r="AC10" s="45">
        <v>0</v>
      </c>
      <c r="AD10" s="45">
        <v>0</v>
      </c>
      <c r="AE10" s="45">
        <v>0</v>
      </c>
      <c r="AF10" s="45">
        <v>0</v>
      </c>
      <c r="AG10" s="45">
        <v>0</v>
      </c>
      <c r="AH10" s="45">
        <v>0</v>
      </c>
      <c r="AI10" s="45">
        <v>0</v>
      </c>
      <c r="AJ10" s="45">
        <v>0</v>
      </c>
      <c r="AK10" s="45">
        <v>0</v>
      </c>
      <c r="AL10" s="45">
        <v>0</v>
      </c>
      <c r="AM10" s="45">
        <v>0</v>
      </c>
      <c r="AN10" s="45">
        <v>0</v>
      </c>
      <c r="AO10" s="45">
        <v>0</v>
      </c>
      <c r="AP10" s="45">
        <v>0</v>
      </c>
      <c r="AQ10" s="33">
        <f t="shared" si="5"/>
        <v>87.84</v>
      </c>
      <c r="AR10" s="113"/>
      <c r="AS10" s="61" t="s">
        <v>107</v>
      </c>
      <c r="AT10" s="61" t="s">
        <v>108</v>
      </c>
      <c r="AU10" s="49" t="s">
        <v>109</v>
      </c>
      <c r="AV10" s="48">
        <v>10</v>
      </c>
      <c r="AW10" s="49" t="s">
        <v>110</v>
      </c>
      <c r="AX10" s="63">
        <v>15.87</v>
      </c>
      <c r="AY10" s="63">
        <v>168.3</v>
      </c>
      <c r="AZ10" s="49">
        <v>0.158</v>
      </c>
      <c r="BA10" s="63">
        <v>0.1</v>
      </c>
      <c r="BB10" s="50">
        <v>18.2</v>
      </c>
      <c r="BC10" s="63">
        <v>764.7</v>
      </c>
      <c r="BD10" s="50">
        <v>8.8000000000000007</v>
      </c>
      <c r="BE10" s="63">
        <v>7</v>
      </c>
      <c r="BF10" s="63" t="s">
        <v>91</v>
      </c>
      <c r="BG10" s="63">
        <v>8</v>
      </c>
      <c r="BH10" s="55">
        <v>0.27</v>
      </c>
      <c r="BI10" s="64"/>
    </row>
    <row r="11" spans="1:61" ht="15.75" thickBot="1">
      <c r="A11" s="238">
        <f t="shared" si="0"/>
        <v>0.1</v>
      </c>
      <c r="B11" s="56">
        <v>43507</v>
      </c>
      <c r="C11" s="44" t="s">
        <v>111</v>
      </c>
      <c r="D11" s="44" t="s">
        <v>77</v>
      </c>
      <c r="E11" s="12"/>
      <c r="F11" s="45">
        <v>43.92</v>
      </c>
      <c r="G11" s="45">
        <v>0</v>
      </c>
      <c r="H11" s="45">
        <v>0</v>
      </c>
      <c r="I11" s="45">
        <v>175.68</v>
      </c>
      <c r="J11" s="45">
        <v>0</v>
      </c>
      <c r="K11" s="45">
        <f t="shared" si="1"/>
        <v>0</v>
      </c>
      <c r="L11" s="45">
        <v>0</v>
      </c>
      <c r="M11" s="45">
        <v>0</v>
      </c>
      <c r="N11" s="45">
        <v>0</v>
      </c>
      <c r="O11" s="45">
        <v>0</v>
      </c>
      <c r="P11" s="45">
        <v>0</v>
      </c>
      <c r="Q11" s="45">
        <v>0</v>
      </c>
      <c r="R11" s="45">
        <v>0</v>
      </c>
      <c r="S11" s="45">
        <f t="shared" si="2"/>
        <v>0</v>
      </c>
      <c r="T11" s="45">
        <v>0</v>
      </c>
      <c r="U11" s="45">
        <f t="shared" si="3"/>
        <v>0</v>
      </c>
      <c r="V11" s="45">
        <v>0</v>
      </c>
      <c r="W11" s="45">
        <v>0</v>
      </c>
      <c r="X11" s="45">
        <v>0</v>
      </c>
      <c r="Y11" s="45">
        <v>0</v>
      </c>
      <c r="Z11" s="45">
        <v>0</v>
      </c>
      <c r="AA11" s="45">
        <f t="shared" si="4"/>
        <v>0</v>
      </c>
      <c r="AB11" s="45">
        <v>0</v>
      </c>
      <c r="AC11" s="45">
        <v>0</v>
      </c>
      <c r="AD11" s="45">
        <v>0</v>
      </c>
      <c r="AE11" s="45">
        <v>0</v>
      </c>
      <c r="AF11" s="45">
        <v>0</v>
      </c>
      <c r="AG11" s="45">
        <v>0</v>
      </c>
      <c r="AH11" s="45">
        <v>0</v>
      </c>
      <c r="AI11" s="45">
        <v>0</v>
      </c>
      <c r="AJ11" s="45">
        <v>0</v>
      </c>
      <c r="AK11" s="45">
        <v>0</v>
      </c>
      <c r="AL11" s="45">
        <v>0</v>
      </c>
      <c r="AM11" s="45">
        <v>0</v>
      </c>
      <c r="AN11" s="45">
        <v>32.94</v>
      </c>
      <c r="AO11" s="45">
        <v>0</v>
      </c>
      <c r="AP11" s="45">
        <v>0</v>
      </c>
      <c r="AQ11" s="33">
        <f t="shared" si="5"/>
        <v>252.54000000000002</v>
      </c>
      <c r="AR11" s="113"/>
      <c r="AS11" s="61" t="s">
        <v>107</v>
      </c>
      <c r="AT11" s="61" t="s">
        <v>108</v>
      </c>
      <c r="AU11" s="49" t="s">
        <v>109</v>
      </c>
      <c r="AV11" s="48">
        <v>10</v>
      </c>
      <c r="AW11" s="49" t="s">
        <v>110</v>
      </c>
      <c r="AX11" s="63">
        <v>15.87</v>
      </c>
      <c r="AY11" s="63">
        <v>168.3</v>
      </c>
      <c r="AZ11" s="49">
        <v>0.158</v>
      </c>
      <c r="BA11" s="63">
        <v>0.1</v>
      </c>
      <c r="BB11" s="50">
        <v>18.2</v>
      </c>
      <c r="BC11" s="63">
        <v>764.7</v>
      </c>
      <c r="BD11" s="50">
        <v>8.8000000000000007</v>
      </c>
      <c r="BE11" s="63">
        <v>7</v>
      </c>
      <c r="BF11" s="63" t="s">
        <v>91</v>
      </c>
      <c r="BG11" s="63">
        <v>8</v>
      </c>
      <c r="BH11" s="55">
        <v>0.27</v>
      </c>
      <c r="BI11" s="64"/>
    </row>
    <row r="12" spans="1:61" ht="15.75" thickBot="1">
      <c r="A12" s="238">
        <f t="shared" si="0"/>
        <v>0.1</v>
      </c>
      <c r="B12" s="56">
        <v>43531</v>
      </c>
      <c r="C12" s="44" t="s">
        <v>123</v>
      </c>
      <c r="D12" s="44" t="s">
        <v>77</v>
      </c>
      <c r="E12" s="12"/>
      <c r="F12" s="45">
        <v>0</v>
      </c>
      <c r="G12" s="45">
        <v>0</v>
      </c>
      <c r="H12" s="45">
        <v>0</v>
      </c>
      <c r="I12" s="45">
        <v>0</v>
      </c>
      <c r="J12" s="45">
        <v>43.92</v>
      </c>
      <c r="K12" s="45">
        <f t="shared" si="1"/>
        <v>0</v>
      </c>
      <c r="L12" s="45">
        <v>0</v>
      </c>
      <c r="M12" s="45">
        <v>0</v>
      </c>
      <c r="N12" s="45">
        <v>0</v>
      </c>
      <c r="O12" s="45">
        <v>0</v>
      </c>
      <c r="P12" s="45">
        <v>0</v>
      </c>
      <c r="Q12" s="45">
        <v>0</v>
      </c>
      <c r="R12" s="45">
        <v>0</v>
      </c>
      <c r="S12" s="45">
        <f t="shared" si="2"/>
        <v>0</v>
      </c>
      <c r="T12" s="45">
        <v>0</v>
      </c>
      <c r="U12" s="45">
        <f t="shared" si="3"/>
        <v>0</v>
      </c>
      <c r="V12" s="45">
        <v>0</v>
      </c>
      <c r="W12" s="45">
        <v>0</v>
      </c>
      <c r="X12" s="45">
        <v>0</v>
      </c>
      <c r="Y12" s="45">
        <v>0</v>
      </c>
      <c r="Z12" s="45">
        <v>0</v>
      </c>
      <c r="AA12" s="45">
        <f t="shared" si="4"/>
        <v>0</v>
      </c>
      <c r="AB12" s="45">
        <v>0</v>
      </c>
      <c r="AC12" s="45">
        <v>0</v>
      </c>
      <c r="AD12" s="45">
        <v>0</v>
      </c>
      <c r="AE12" s="45">
        <v>0</v>
      </c>
      <c r="AF12" s="45">
        <v>0</v>
      </c>
      <c r="AG12" s="45">
        <v>0</v>
      </c>
      <c r="AH12" s="45">
        <v>0</v>
      </c>
      <c r="AI12" s="45">
        <v>0</v>
      </c>
      <c r="AJ12" s="45">
        <v>0</v>
      </c>
      <c r="AK12" s="45">
        <v>0</v>
      </c>
      <c r="AL12" s="45">
        <v>0</v>
      </c>
      <c r="AM12" s="45">
        <v>0</v>
      </c>
      <c r="AN12" s="45">
        <v>0</v>
      </c>
      <c r="AO12" s="45">
        <v>0</v>
      </c>
      <c r="AP12" s="45">
        <v>0</v>
      </c>
      <c r="AQ12" s="33">
        <f t="shared" si="5"/>
        <v>43.92</v>
      </c>
      <c r="AR12" s="113"/>
      <c r="AS12" s="46">
        <v>43531</v>
      </c>
      <c r="AT12" s="53">
        <v>0.35625000000000001</v>
      </c>
      <c r="AU12" s="44" t="s">
        <v>124</v>
      </c>
      <c r="AV12" s="44">
        <v>10</v>
      </c>
      <c r="AW12" s="44" t="s">
        <v>75</v>
      </c>
      <c r="AX12" s="44">
        <v>2.54</v>
      </c>
      <c r="AY12" s="44">
        <v>22.8</v>
      </c>
      <c r="AZ12" s="49">
        <v>0.154</v>
      </c>
      <c r="BA12" s="44">
        <v>0.1</v>
      </c>
      <c r="BB12" s="50">
        <v>12.1</v>
      </c>
      <c r="BC12" s="44"/>
      <c r="BD12" s="50"/>
      <c r="BE12" s="44">
        <v>4</v>
      </c>
      <c r="BF12" s="44">
        <v>0</v>
      </c>
      <c r="BG12" s="44" t="s">
        <v>125</v>
      </c>
      <c r="BH12" s="55">
        <v>0.3</v>
      </c>
      <c r="BI12" s="52" t="s">
        <v>126</v>
      </c>
    </row>
    <row r="13" spans="1:61" ht="15.75" thickBot="1">
      <c r="A13" s="238">
        <f t="shared" si="0"/>
        <v>0.1</v>
      </c>
      <c r="B13" s="43">
        <v>43563</v>
      </c>
      <c r="C13" s="44" t="s">
        <v>80</v>
      </c>
      <c r="D13" s="44" t="s">
        <v>77</v>
      </c>
      <c r="E13" s="12"/>
      <c r="F13" s="45">
        <v>955.26</v>
      </c>
      <c r="G13" s="45">
        <v>0</v>
      </c>
      <c r="H13" s="45">
        <v>0</v>
      </c>
      <c r="I13" s="45">
        <v>109.80000000000001</v>
      </c>
      <c r="J13" s="45">
        <v>0</v>
      </c>
      <c r="K13" s="45">
        <f t="shared" si="1"/>
        <v>0</v>
      </c>
      <c r="L13" s="45">
        <v>0</v>
      </c>
      <c r="M13" s="45">
        <v>0</v>
      </c>
      <c r="N13" s="45">
        <v>0</v>
      </c>
      <c r="O13" s="45">
        <v>0</v>
      </c>
      <c r="P13" s="45">
        <v>0</v>
      </c>
      <c r="Q13" s="45">
        <v>0</v>
      </c>
      <c r="R13" s="45">
        <v>0</v>
      </c>
      <c r="S13" s="45">
        <f t="shared" si="2"/>
        <v>0</v>
      </c>
      <c r="T13" s="45">
        <v>0</v>
      </c>
      <c r="U13" s="45">
        <f t="shared" si="3"/>
        <v>0</v>
      </c>
      <c r="V13" s="45">
        <v>0</v>
      </c>
      <c r="W13" s="45">
        <v>0</v>
      </c>
      <c r="X13" s="45">
        <v>0</v>
      </c>
      <c r="Y13" s="45">
        <v>0</v>
      </c>
      <c r="Z13" s="45">
        <v>0</v>
      </c>
      <c r="AA13" s="45">
        <f t="shared" si="4"/>
        <v>0</v>
      </c>
      <c r="AB13" s="45">
        <v>0</v>
      </c>
      <c r="AC13" s="45">
        <v>0</v>
      </c>
      <c r="AD13" s="45">
        <v>0</v>
      </c>
      <c r="AE13" s="45">
        <v>0</v>
      </c>
      <c r="AF13" s="45">
        <v>0</v>
      </c>
      <c r="AG13" s="45">
        <v>0</v>
      </c>
      <c r="AH13" s="45">
        <v>0</v>
      </c>
      <c r="AI13" s="45">
        <v>0</v>
      </c>
      <c r="AJ13" s="45">
        <v>0</v>
      </c>
      <c r="AK13" s="45">
        <v>0</v>
      </c>
      <c r="AL13" s="45">
        <v>0</v>
      </c>
      <c r="AM13" s="45">
        <v>0</v>
      </c>
      <c r="AN13" s="45">
        <v>0</v>
      </c>
      <c r="AO13" s="45">
        <v>0</v>
      </c>
      <c r="AP13" s="45">
        <v>0</v>
      </c>
      <c r="AQ13" s="33">
        <f t="shared" si="5"/>
        <v>1065.06</v>
      </c>
      <c r="AR13" s="113"/>
      <c r="AS13" s="65">
        <v>43563</v>
      </c>
      <c r="AT13" s="67">
        <v>0.45833333333333331</v>
      </c>
      <c r="AU13" s="44" t="s">
        <v>80</v>
      </c>
      <c r="AV13" s="44">
        <v>10</v>
      </c>
      <c r="AW13" s="49" t="s">
        <v>75</v>
      </c>
      <c r="AX13" s="44">
        <v>8.9700000000000006</v>
      </c>
      <c r="AY13" s="48">
        <v>107.5</v>
      </c>
      <c r="AZ13" s="49">
        <v>0.16200000000000001</v>
      </c>
      <c r="BA13" s="44">
        <v>0.1</v>
      </c>
      <c r="BB13" s="50">
        <v>24.5</v>
      </c>
      <c r="BC13" s="44">
        <v>762.7</v>
      </c>
      <c r="BD13" s="50">
        <v>6.3</v>
      </c>
      <c r="BE13" s="44">
        <v>1</v>
      </c>
      <c r="BF13" s="44">
        <v>0</v>
      </c>
      <c r="BG13" s="48">
        <v>2</v>
      </c>
      <c r="BH13" s="55">
        <v>0.43</v>
      </c>
      <c r="BI13" s="52"/>
    </row>
    <row r="14" spans="1:61" ht="15.75" thickBot="1">
      <c r="A14" s="238">
        <f t="shared" si="0"/>
        <v>0.1</v>
      </c>
      <c r="B14" s="56">
        <v>43586</v>
      </c>
      <c r="C14" s="44" t="s">
        <v>84</v>
      </c>
      <c r="D14" s="44" t="s">
        <v>77</v>
      </c>
      <c r="E14" s="12"/>
      <c r="F14" s="45">
        <v>395.28000000000003</v>
      </c>
      <c r="G14" s="45">
        <v>21.96</v>
      </c>
      <c r="H14" s="45">
        <v>0</v>
      </c>
      <c r="I14" s="45">
        <v>32.94</v>
      </c>
      <c r="J14" s="45">
        <v>10.98</v>
      </c>
      <c r="K14" s="45">
        <f t="shared" si="1"/>
        <v>21.96</v>
      </c>
      <c r="L14" s="45">
        <v>0</v>
      </c>
      <c r="M14" s="45">
        <v>21.96</v>
      </c>
      <c r="N14" s="45">
        <v>0</v>
      </c>
      <c r="O14" s="45">
        <v>0</v>
      </c>
      <c r="P14" s="45">
        <v>0</v>
      </c>
      <c r="Q14" s="45">
        <v>0</v>
      </c>
      <c r="R14" s="45">
        <v>0</v>
      </c>
      <c r="S14" s="45">
        <f t="shared" si="2"/>
        <v>0</v>
      </c>
      <c r="T14" s="45">
        <v>0</v>
      </c>
      <c r="U14" s="45">
        <f t="shared" si="3"/>
        <v>0</v>
      </c>
      <c r="V14" s="45">
        <v>0</v>
      </c>
      <c r="W14" s="45">
        <v>0</v>
      </c>
      <c r="X14" s="45">
        <v>0</v>
      </c>
      <c r="Y14" s="45">
        <v>0</v>
      </c>
      <c r="Z14" s="45">
        <v>0</v>
      </c>
      <c r="AA14" s="45">
        <f t="shared" si="4"/>
        <v>0</v>
      </c>
      <c r="AB14" s="45">
        <v>0</v>
      </c>
      <c r="AC14" s="45">
        <v>0</v>
      </c>
      <c r="AD14" s="45">
        <v>0</v>
      </c>
      <c r="AE14" s="45">
        <v>0</v>
      </c>
      <c r="AF14" s="45">
        <v>0</v>
      </c>
      <c r="AG14" s="45">
        <v>0</v>
      </c>
      <c r="AH14" s="45">
        <v>0</v>
      </c>
      <c r="AI14" s="45">
        <v>0</v>
      </c>
      <c r="AJ14" s="45">
        <v>0</v>
      </c>
      <c r="AK14" s="45">
        <v>0</v>
      </c>
      <c r="AL14" s="45">
        <v>0</v>
      </c>
      <c r="AM14" s="45">
        <v>0</v>
      </c>
      <c r="AN14" s="45">
        <v>0</v>
      </c>
      <c r="AO14" s="45">
        <v>0</v>
      </c>
      <c r="AP14" s="45">
        <v>0</v>
      </c>
      <c r="AQ14" s="33">
        <f t="shared" si="5"/>
        <v>483.12</v>
      </c>
      <c r="AR14" s="113"/>
      <c r="AS14" s="46">
        <v>43586</v>
      </c>
      <c r="AT14" s="53">
        <v>0.5625</v>
      </c>
      <c r="AU14" s="44" t="s">
        <v>85</v>
      </c>
      <c r="AV14" s="44">
        <v>5</v>
      </c>
      <c r="AW14" s="49" t="s">
        <v>75</v>
      </c>
      <c r="AX14" s="44">
        <v>15.76</v>
      </c>
      <c r="AY14" s="44">
        <v>183</v>
      </c>
      <c r="AZ14" s="49">
        <v>0.20399999999999999</v>
      </c>
      <c r="BA14" s="44">
        <v>0.1</v>
      </c>
      <c r="BB14" s="50">
        <v>22.7</v>
      </c>
      <c r="BC14" s="44">
        <v>760.5</v>
      </c>
      <c r="BD14" s="50">
        <v>9.1999999999999993</v>
      </c>
      <c r="BE14" s="44">
        <v>0</v>
      </c>
      <c r="BF14" s="44">
        <v>0</v>
      </c>
      <c r="BG14" s="44">
        <v>10</v>
      </c>
      <c r="BH14" s="55">
        <v>0.05</v>
      </c>
      <c r="BI14" s="52" t="s">
        <v>138</v>
      </c>
    </row>
    <row r="15" spans="1:61" ht="15.75" thickBot="1">
      <c r="A15" s="238">
        <f t="shared" si="0"/>
        <v>0</v>
      </c>
      <c r="B15" s="56">
        <v>43493</v>
      </c>
      <c r="C15" s="44" t="s">
        <v>80</v>
      </c>
      <c r="D15" s="44" t="s">
        <v>77</v>
      </c>
      <c r="E15" s="12"/>
      <c r="F15" s="45">
        <v>0</v>
      </c>
      <c r="G15" s="45">
        <v>0</v>
      </c>
      <c r="H15" s="45">
        <v>0</v>
      </c>
      <c r="I15" s="45">
        <v>0</v>
      </c>
      <c r="J15" s="45">
        <v>0</v>
      </c>
      <c r="K15" s="45">
        <f t="shared" si="1"/>
        <v>0</v>
      </c>
      <c r="L15" s="45">
        <v>0</v>
      </c>
      <c r="M15" s="45">
        <v>0</v>
      </c>
      <c r="N15" s="45">
        <v>0</v>
      </c>
      <c r="O15" s="45">
        <v>0</v>
      </c>
      <c r="P15" s="45">
        <v>0</v>
      </c>
      <c r="Q15" s="45">
        <v>0</v>
      </c>
      <c r="R15" s="45">
        <v>0</v>
      </c>
      <c r="S15" s="45">
        <f t="shared" si="2"/>
        <v>0</v>
      </c>
      <c r="T15" s="45">
        <v>0</v>
      </c>
      <c r="U15" s="45">
        <f t="shared" si="3"/>
        <v>0</v>
      </c>
      <c r="V15" s="45">
        <v>0</v>
      </c>
      <c r="W15" s="45">
        <v>0</v>
      </c>
      <c r="X15" s="45">
        <v>0</v>
      </c>
      <c r="Y15" s="45">
        <v>0</v>
      </c>
      <c r="Z15" s="45">
        <v>0</v>
      </c>
      <c r="AA15" s="45">
        <f t="shared" si="4"/>
        <v>0</v>
      </c>
      <c r="AB15" s="45">
        <v>0</v>
      </c>
      <c r="AC15" s="45">
        <v>0</v>
      </c>
      <c r="AD15" s="45">
        <v>0</v>
      </c>
      <c r="AE15" s="45">
        <v>0</v>
      </c>
      <c r="AF15" s="45">
        <v>0</v>
      </c>
      <c r="AG15" s="45">
        <v>0</v>
      </c>
      <c r="AH15" s="45">
        <v>0</v>
      </c>
      <c r="AI15" s="45">
        <v>0</v>
      </c>
      <c r="AJ15" s="45">
        <v>0</v>
      </c>
      <c r="AK15" s="45">
        <v>0</v>
      </c>
      <c r="AL15" s="45">
        <v>0</v>
      </c>
      <c r="AM15" s="45">
        <v>0</v>
      </c>
      <c r="AN15" s="45">
        <v>10.98</v>
      </c>
      <c r="AO15" s="45">
        <v>0</v>
      </c>
      <c r="AP15" s="45">
        <v>0</v>
      </c>
      <c r="AQ15" s="33">
        <f t="shared" si="5"/>
        <v>10.98</v>
      </c>
      <c r="AR15" s="113"/>
      <c r="AS15" s="65">
        <v>43493</v>
      </c>
      <c r="AT15" s="53">
        <v>0.63541666666666663</v>
      </c>
      <c r="AU15" s="44" t="s">
        <v>81</v>
      </c>
      <c r="AV15" s="48">
        <v>10</v>
      </c>
      <c r="AW15" s="49" t="s">
        <v>75</v>
      </c>
      <c r="AX15" s="63">
        <v>13.9</v>
      </c>
      <c r="AY15" s="63">
        <v>150</v>
      </c>
      <c r="AZ15" s="49">
        <v>9.5000000000000001E-2</v>
      </c>
      <c r="BA15" s="63">
        <v>0</v>
      </c>
      <c r="BB15" s="50">
        <v>18.8</v>
      </c>
      <c r="BC15" s="63">
        <v>760.8</v>
      </c>
      <c r="BD15" s="50">
        <v>9</v>
      </c>
      <c r="BE15" s="63">
        <v>74</v>
      </c>
      <c r="BF15" s="63">
        <v>0</v>
      </c>
      <c r="BG15" s="63">
        <v>13</v>
      </c>
      <c r="BH15" s="55">
        <v>0.33</v>
      </c>
      <c r="BI15" s="64"/>
    </row>
    <row r="16" spans="1:61" ht="15.75" thickBot="1">
      <c r="A16" s="238">
        <f t="shared" si="0"/>
        <v>0</v>
      </c>
      <c r="B16" s="56">
        <v>43504</v>
      </c>
      <c r="C16" s="44" t="s">
        <v>102</v>
      </c>
      <c r="D16" s="44" t="s">
        <v>77</v>
      </c>
      <c r="E16" s="12"/>
      <c r="F16" s="45">
        <v>10.98</v>
      </c>
      <c r="G16" s="45">
        <v>10.98</v>
      </c>
      <c r="H16" s="45">
        <v>0</v>
      </c>
      <c r="I16" s="45">
        <v>32.94</v>
      </c>
      <c r="J16" s="45">
        <v>10.98</v>
      </c>
      <c r="K16" s="45">
        <f t="shared" si="1"/>
        <v>54.900000000000006</v>
      </c>
      <c r="L16" s="45">
        <v>0</v>
      </c>
      <c r="M16" s="45">
        <v>54.900000000000006</v>
      </c>
      <c r="N16" s="45">
        <v>0</v>
      </c>
      <c r="O16" s="45">
        <v>0</v>
      </c>
      <c r="P16" s="45">
        <v>0</v>
      </c>
      <c r="Q16" s="45">
        <v>0</v>
      </c>
      <c r="R16" s="45">
        <v>0</v>
      </c>
      <c r="S16" s="45">
        <f t="shared" si="2"/>
        <v>0</v>
      </c>
      <c r="T16" s="45">
        <v>0</v>
      </c>
      <c r="U16" s="45">
        <f t="shared" si="3"/>
        <v>0</v>
      </c>
      <c r="V16" s="45">
        <v>0</v>
      </c>
      <c r="W16" s="45">
        <v>0</v>
      </c>
      <c r="X16" s="45">
        <v>0</v>
      </c>
      <c r="Y16" s="45">
        <v>0</v>
      </c>
      <c r="Z16" s="45">
        <v>0</v>
      </c>
      <c r="AA16" s="45">
        <f t="shared" si="4"/>
        <v>0</v>
      </c>
      <c r="AB16" s="45">
        <v>0</v>
      </c>
      <c r="AC16" s="45">
        <v>0</v>
      </c>
      <c r="AD16" s="45">
        <v>0</v>
      </c>
      <c r="AE16" s="45">
        <v>0</v>
      </c>
      <c r="AF16" s="45">
        <v>0</v>
      </c>
      <c r="AG16" s="45">
        <v>0</v>
      </c>
      <c r="AH16" s="45">
        <v>0</v>
      </c>
      <c r="AI16" s="45">
        <v>0</v>
      </c>
      <c r="AJ16" s="45">
        <v>0</v>
      </c>
      <c r="AK16" s="45">
        <v>0</v>
      </c>
      <c r="AL16" s="45">
        <v>0</v>
      </c>
      <c r="AM16" s="45">
        <v>0</v>
      </c>
      <c r="AN16" s="45">
        <v>0</v>
      </c>
      <c r="AO16" s="45">
        <v>0</v>
      </c>
      <c r="AP16" s="45">
        <v>0</v>
      </c>
      <c r="AQ16" s="33">
        <f t="shared" si="5"/>
        <v>120.78</v>
      </c>
      <c r="AR16" s="113"/>
      <c r="AS16" s="61" t="s">
        <v>103</v>
      </c>
      <c r="AT16" s="61" t="s">
        <v>104</v>
      </c>
      <c r="AU16" s="49" t="s">
        <v>105</v>
      </c>
      <c r="AV16" s="48">
        <v>10</v>
      </c>
      <c r="AW16" s="49" t="s">
        <v>75</v>
      </c>
      <c r="AX16" s="63">
        <v>8.7899999999999991</v>
      </c>
      <c r="AY16" s="63">
        <v>95.8</v>
      </c>
      <c r="AZ16" s="49">
        <v>7.5499999999999998E-2</v>
      </c>
      <c r="BA16" s="63">
        <v>0</v>
      </c>
      <c r="BB16" s="50">
        <v>19.5</v>
      </c>
      <c r="BC16" s="63">
        <v>762.6</v>
      </c>
      <c r="BD16" s="50">
        <v>7.5</v>
      </c>
      <c r="BE16" s="63">
        <v>18</v>
      </c>
      <c r="BF16" s="63">
        <v>0</v>
      </c>
      <c r="BG16" s="63">
        <v>13</v>
      </c>
      <c r="BH16" s="55">
        <v>0.28000000000000003</v>
      </c>
      <c r="BI16" s="64"/>
    </row>
    <row r="17" spans="1:61" ht="15.75" thickBot="1">
      <c r="A17" s="238">
        <f t="shared" si="0"/>
        <v>0</v>
      </c>
      <c r="B17" s="56">
        <v>43507</v>
      </c>
      <c r="C17" s="44" t="s">
        <v>112</v>
      </c>
      <c r="D17" s="44" t="s">
        <v>77</v>
      </c>
      <c r="E17" s="12"/>
      <c r="F17" s="45">
        <v>0</v>
      </c>
      <c r="G17" s="45">
        <v>0</v>
      </c>
      <c r="H17" s="45">
        <v>0</v>
      </c>
      <c r="I17" s="45">
        <v>10.98</v>
      </c>
      <c r="J17" s="45">
        <v>0</v>
      </c>
      <c r="K17" s="45">
        <f t="shared" si="1"/>
        <v>0</v>
      </c>
      <c r="L17" s="45">
        <v>0</v>
      </c>
      <c r="M17" s="45">
        <v>0</v>
      </c>
      <c r="N17" s="45">
        <v>0</v>
      </c>
      <c r="O17" s="45">
        <v>0</v>
      </c>
      <c r="P17" s="45">
        <v>0</v>
      </c>
      <c r="Q17" s="45">
        <v>0</v>
      </c>
      <c r="R17" s="45">
        <v>0</v>
      </c>
      <c r="S17" s="45">
        <f t="shared" si="2"/>
        <v>0</v>
      </c>
      <c r="T17" s="45">
        <v>0</v>
      </c>
      <c r="U17" s="45">
        <f t="shared" si="3"/>
        <v>0</v>
      </c>
      <c r="V17" s="45">
        <v>0</v>
      </c>
      <c r="W17" s="45">
        <v>0</v>
      </c>
      <c r="X17" s="45">
        <v>0</v>
      </c>
      <c r="Y17" s="45">
        <v>0</v>
      </c>
      <c r="Z17" s="45">
        <v>0</v>
      </c>
      <c r="AA17" s="45">
        <f t="shared" si="4"/>
        <v>0</v>
      </c>
      <c r="AB17" s="45">
        <v>0</v>
      </c>
      <c r="AC17" s="45">
        <v>0</v>
      </c>
      <c r="AD17" s="45">
        <v>0</v>
      </c>
      <c r="AE17" s="45">
        <v>0</v>
      </c>
      <c r="AF17" s="45">
        <v>0</v>
      </c>
      <c r="AG17" s="45">
        <v>0</v>
      </c>
      <c r="AH17" s="45">
        <v>0</v>
      </c>
      <c r="AI17" s="45">
        <v>0</v>
      </c>
      <c r="AJ17" s="45">
        <v>0</v>
      </c>
      <c r="AK17" s="45">
        <v>0</v>
      </c>
      <c r="AL17" s="45">
        <v>0</v>
      </c>
      <c r="AM17" s="45">
        <v>0</v>
      </c>
      <c r="AN17" s="45">
        <v>0</v>
      </c>
      <c r="AO17" s="45">
        <v>0</v>
      </c>
      <c r="AP17" s="45">
        <v>0</v>
      </c>
      <c r="AQ17" s="33">
        <f t="shared" si="5"/>
        <v>10.98</v>
      </c>
      <c r="AR17" s="113"/>
      <c r="AS17" s="61" t="s">
        <v>113</v>
      </c>
      <c r="AT17" s="61" t="s">
        <v>114</v>
      </c>
      <c r="AU17" s="49" t="s">
        <v>112</v>
      </c>
      <c r="AV17" s="48">
        <v>10</v>
      </c>
      <c r="AW17" s="62" t="s">
        <v>75</v>
      </c>
      <c r="AX17" s="63">
        <v>5.74</v>
      </c>
      <c r="AY17" s="63">
        <v>50.1</v>
      </c>
      <c r="AZ17" s="49">
        <v>0.03</v>
      </c>
      <c r="BA17" s="63">
        <v>0</v>
      </c>
      <c r="BB17" s="50">
        <v>9.3000000000000007</v>
      </c>
      <c r="BC17" s="63">
        <v>766</v>
      </c>
      <c r="BD17" s="50">
        <v>6.9</v>
      </c>
      <c r="BE17" s="63">
        <v>7</v>
      </c>
      <c r="BF17" s="63">
        <v>0</v>
      </c>
      <c r="BG17" s="63">
        <v>30</v>
      </c>
      <c r="BH17" s="55">
        <v>0.42</v>
      </c>
      <c r="BI17" s="64"/>
    </row>
    <row r="18" spans="1:61" ht="15.75" thickBot="1">
      <c r="A18" s="238">
        <f t="shared" si="0"/>
        <v>0</v>
      </c>
      <c r="B18" s="56">
        <v>43565</v>
      </c>
      <c r="C18" s="44" t="s">
        <v>106</v>
      </c>
      <c r="D18" s="44" t="s">
        <v>134</v>
      </c>
      <c r="E18" s="12"/>
      <c r="F18" s="45">
        <v>0</v>
      </c>
      <c r="G18" s="45">
        <v>0</v>
      </c>
      <c r="H18" s="45">
        <v>0</v>
      </c>
      <c r="I18" s="45">
        <v>164.70000000000002</v>
      </c>
      <c r="J18" s="45">
        <v>0</v>
      </c>
      <c r="K18" s="45">
        <f t="shared" si="1"/>
        <v>10.98</v>
      </c>
      <c r="L18" s="45">
        <v>0</v>
      </c>
      <c r="M18" s="45">
        <v>10.98</v>
      </c>
      <c r="N18" s="45">
        <v>0</v>
      </c>
      <c r="O18" s="45">
        <v>0</v>
      </c>
      <c r="P18" s="45">
        <v>0</v>
      </c>
      <c r="Q18" s="45">
        <v>0</v>
      </c>
      <c r="R18" s="45">
        <v>0</v>
      </c>
      <c r="S18" s="45">
        <f t="shared" si="2"/>
        <v>0</v>
      </c>
      <c r="T18" s="45">
        <v>0</v>
      </c>
      <c r="U18" s="45">
        <f t="shared" si="3"/>
        <v>0</v>
      </c>
      <c r="V18" s="45">
        <v>0</v>
      </c>
      <c r="W18" s="45">
        <v>0</v>
      </c>
      <c r="X18" s="45">
        <v>0</v>
      </c>
      <c r="Y18" s="45">
        <v>0</v>
      </c>
      <c r="Z18" s="45">
        <v>0</v>
      </c>
      <c r="AA18" s="45">
        <f t="shared" si="4"/>
        <v>0</v>
      </c>
      <c r="AB18" s="45">
        <v>0</v>
      </c>
      <c r="AC18" s="45">
        <v>0</v>
      </c>
      <c r="AD18" s="45">
        <v>0</v>
      </c>
      <c r="AE18" s="45">
        <v>0</v>
      </c>
      <c r="AF18" s="45">
        <v>0</v>
      </c>
      <c r="AG18" s="45">
        <v>0</v>
      </c>
      <c r="AH18" s="45">
        <v>0</v>
      </c>
      <c r="AI18" s="45">
        <v>0</v>
      </c>
      <c r="AJ18" s="45">
        <v>0</v>
      </c>
      <c r="AK18" s="45">
        <v>0</v>
      </c>
      <c r="AL18" s="45">
        <v>0</v>
      </c>
      <c r="AM18" s="45">
        <v>0</v>
      </c>
      <c r="AN18" s="45">
        <v>0</v>
      </c>
      <c r="AO18" s="45">
        <v>0</v>
      </c>
      <c r="AP18" s="45">
        <v>0</v>
      </c>
      <c r="AQ18" s="33">
        <f t="shared" si="5"/>
        <v>175.68</v>
      </c>
      <c r="AR18" s="113"/>
      <c r="AS18" s="65">
        <v>43565</v>
      </c>
      <c r="AT18" s="67">
        <v>0.45833333333333331</v>
      </c>
      <c r="AU18" s="44" t="s">
        <v>106</v>
      </c>
      <c r="AV18" s="44">
        <v>5</v>
      </c>
      <c r="AW18" s="44" t="s">
        <v>75</v>
      </c>
      <c r="AX18" s="44">
        <v>8.4</v>
      </c>
      <c r="AY18" s="44">
        <v>113</v>
      </c>
      <c r="AZ18" s="49">
        <v>2.9999999999999997E-4</v>
      </c>
      <c r="BA18" s="44">
        <v>0</v>
      </c>
      <c r="BB18" s="50">
        <v>32.799999999999997</v>
      </c>
      <c r="BC18" s="44">
        <v>761.6</v>
      </c>
      <c r="BD18" s="50">
        <v>6.8</v>
      </c>
      <c r="BE18" s="44">
        <v>0</v>
      </c>
      <c r="BF18" s="44">
        <v>0</v>
      </c>
      <c r="BG18" s="44">
        <v>0.05</v>
      </c>
      <c r="BH18" s="55">
        <v>0.05</v>
      </c>
      <c r="BI18" s="52"/>
    </row>
    <row r="19" spans="1:61" ht="15.75" thickBot="1">
      <c r="A19" s="238">
        <f t="shared" si="0"/>
        <v>0</v>
      </c>
      <c r="B19" s="56">
        <v>43565</v>
      </c>
      <c r="C19" s="44" t="s">
        <v>79</v>
      </c>
      <c r="D19" s="44" t="s">
        <v>134</v>
      </c>
      <c r="E19" s="12"/>
      <c r="F19" s="45">
        <v>1679.94</v>
      </c>
      <c r="G19" s="45">
        <v>98.820000000000007</v>
      </c>
      <c r="H19" s="45">
        <v>0</v>
      </c>
      <c r="I19" s="45">
        <v>2152.08</v>
      </c>
      <c r="J19" s="45">
        <v>362.34000000000003</v>
      </c>
      <c r="K19" s="45">
        <f t="shared" si="1"/>
        <v>285.48</v>
      </c>
      <c r="L19" s="45">
        <v>10.98</v>
      </c>
      <c r="M19" s="45">
        <v>274.5</v>
      </c>
      <c r="N19" s="45">
        <v>0</v>
      </c>
      <c r="O19" s="45">
        <v>0</v>
      </c>
      <c r="P19" s="45">
        <v>0</v>
      </c>
      <c r="Q19" s="45">
        <v>0</v>
      </c>
      <c r="R19" s="45">
        <v>0</v>
      </c>
      <c r="S19" s="45">
        <f t="shared" si="2"/>
        <v>0</v>
      </c>
      <c r="T19" s="45">
        <v>0</v>
      </c>
      <c r="U19" s="45">
        <f t="shared" si="3"/>
        <v>0</v>
      </c>
      <c r="V19" s="45">
        <v>0</v>
      </c>
      <c r="W19" s="45">
        <v>0</v>
      </c>
      <c r="X19" s="45">
        <v>0</v>
      </c>
      <c r="Y19" s="45">
        <v>0</v>
      </c>
      <c r="Z19" s="45">
        <v>0</v>
      </c>
      <c r="AA19" s="45">
        <f t="shared" si="4"/>
        <v>0</v>
      </c>
      <c r="AB19" s="45">
        <v>0</v>
      </c>
      <c r="AC19" s="45">
        <v>0</v>
      </c>
      <c r="AD19" s="45">
        <v>0</v>
      </c>
      <c r="AE19" s="45">
        <v>0</v>
      </c>
      <c r="AF19" s="45">
        <v>0</v>
      </c>
      <c r="AG19" s="45">
        <v>0</v>
      </c>
      <c r="AH19" s="45">
        <v>0</v>
      </c>
      <c r="AI19" s="45">
        <v>0</v>
      </c>
      <c r="AJ19" s="45">
        <v>0</v>
      </c>
      <c r="AK19" s="45">
        <v>0</v>
      </c>
      <c r="AL19" s="45">
        <v>0</v>
      </c>
      <c r="AM19" s="45">
        <v>0</v>
      </c>
      <c r="AN19" s="45">
        <v>0</v>
      </c>
      <c r="AO19" s="45">
        <v>0</v>
      </c>
      <c r="AP19" s="45">
        <v>0</v>
      </c>
      <c r="AQ19" s="33">
        <f t="shared" si="5"/>
        <v>4578.66</v>
      </c>
      <c r="AR19" s="113"/>
      <c r="AS19" s="65">
        <v>43565</v>
      </c>
      <c r="AT19" s="67">
        <v>0.55902777777777779</v>
      </c>
      <c r="AU19" s="44" t="s">
        <v>79</v>
      </c>
      <c r="AV19" s="44">
        <v>10</v>
      </c>
      <c r="AW19" s="49" t="s">
        <v>110</v>
      </c>
      <c r="AX19" s="44">
        <v>3.9</v>
      </c>
      <c r="AY19" s="44">
        <v>45</v>
      </c>
      <c r="AZ19" s="49">
        <v>7.5999999999999998E-2</v>
      </c>
      <c r="BA19" s="44">
        <v>0</v>
      </c>
      <c r="BB19" s="50">
        <v>23.5</v>
      </c>
      <c r="BC19" s="44">
        <v>761.5</v>
      </c>
      <c r="BD19" s="50">
        <v>6.1</v>
      </c>
      <c r="BE19" s="44">
        <v>0</v>
      </c>
      <c r="BF19" s="44">
        <v>0</v>
      </c>
      <c r="BG19" s="44">
        <v>2</v>
      </c>
      <c r="BH19" s="55">
        <v>0.19</v>
      </c>
      <c r="BI19" s="52"/>
    </row>
    <row r="20" spans="1:61">
      <c r="A20" s="238">
        <f t="shared" si="0"/>
        <v>0</v>
      </c>
      <c r="B20" s="56">
        <v>43586</v>
      </c>
      <c r="C20" s="44" t="s">
        <v>98</v>
      </c>
      <c r="D20" s="44" t="s">
        <v>77</v>
      </c>
      <c r="E20" s="12"/>
      <c r="F20" s="45">
        <v>1668.96</v>
      </c>
      <c r="G20" s="45">
        <v>0</v>
      </c>
      <c r="H20" s="45">
        <v>0</v>
      </c>
      <c r="I20" s="45">
        <v>0</v>
      </c>
      <c r="J20" s="45">
        <v>21.96</v>
      </c>
      <c r="K20" s="45">
        <f t="shared" si="1"/>
        <v>0</v>
      </c>
      <c r="L20" s="45">
        <v>0</v>
      </c>
      <c r="M20" s="45">
        <v>0</v>
      </c>
      <c r="N20" s="45">
        <v>0</v>
      </c>
      <c r="O20" s="45">
        <v>0</v>
      </c>
      <c r="P20" s="45">
        <v>0</v>
      </c>
      <c r="Q20" s="45">
        <v>0</v>
      </c>
      <c r="R20" s="45">
        <v>0</v>
      </c>
      <c r="S20" s="45">
        <f t="shared" si="2"/>
        <v>0</v>
      </c>
      <c r="T20" s="45">
        <v>0</v>
      </c>
      <c r="U20" s="45">
        <f t="shared" si="3"/>
        <v>0</v>
      </c>
      <c r="V20" s="45">
        <v>0</v>
      </c>
      <c r="W20" s="45">
        <v>0</v>
      </c>
      <c r="X20" s="45">
        <v>0</v>
      </c>
      <c r="Y20" s="45">
        <v>0</v>
      </c>
      <c r="Z20" s="45">
        <v>0</v>
      </c>
      <c r="AA20" s="45">
        <f>SUM(AB20:AJ20)</f>
        <v>0</v>
      </c>
      <c r="AB20" s="45">
        <v>0</v>
      </c>
      <c r="AC20" s="45">
        <v>0</v>
      </c>
      <c r="AD20" s="45">
        <v>0</v>
      </c>
      <c r="AE20" s="45">
        <v>0</v>
      </c>
      <c r="AF20" s="45">
        <v>0</v>
      </c>
      <c r="AG20" s="45">
        <v>0</v>
      </c>
      <c r="AH20" s="45">
        <v>0</v>
      </c>
      <c r="AI20" s="45">
        <v>0</v>
      </c>
      <c r="AJ20" s="45">
        <v>0</v>
      </c>
      <c r="AK20" s="45">
        <v>0</v>
      </c>
      <c r="AL20" s="45">
        <v>0</v>
      </c>
      <c r="AM20" s="45">
        <v>0</v>
      </c>
      <c r="AN20" s="45">
        <v>0</v>
      </c>
      <c r="AO20" s="45">
        <v>0</v>
      </c>
      <c r="AP20" s="45">
        <v>0</v>
      </c>
      <c r="AQ20" s="33">
        <f t="shared" si="5"/>
        <v>1690.92</v>
      </c>
      <c r="AR20" s="113"/>
      <c r="AS20" s="46">
        <v>43586</v>
      </c>
      <c r="AT20" s="53">
        <v>0.61458333333333337</v>
      </c>
      <c r="AU20" s="44" t="s">
        <v>101</v>
      </c>
      <c r="AV20" s="44">
        <v>10</v>
      </c>
      <c r="AW20" s="49" t="s">
        <v>75</v>
      </c>
      <c r="AX20" s="44">
        <v>8</v>
      </c>
      <c r="AY20" s="44">
        <v>103</v>
      </c>
      <c r="AZ20" s="49">
        <v>6.9999999999999999E-4</v>
      </c>
      <c r="BA20" s="44">
        <v>0</v>
      </c>
      <c r="BB20" s="50">
        <v>28.3</v>
      </c>
      <c r="BC20" s="44">
        <v>759.5</v>
      </c>
      <c r="BD20" s="50">
        <v>7.8</v>
      </c>
      <c r="BE20" s="44">
        <v>0</v>
      </c>
      <c r="BF20" s="44">
        <v>0</v>
      </c>
      <c r="BG20" s="44">
        <v>18</v>
      </c>
      <c r="BH20" s="55">
        <v>0.2</v>
      </c>
      <c r="BI20" s="52"/>
    </row>
    <row r="21" spans="1:61" ht="19.5" thickBot="1">
      <c r="A21" s="239"/>
      <c r="B21" s="159"/>
      <c r="C21" s="214" t="s">
        <v>219</v>
      </c>
      <c r="D21" s="1530"/>
      <c r="E21" s="1531">
        <v>0</v>
      </c>
      <c r="F21" s="215">
        <f>AVERAGE(F4:F20)</f>
        <v>525.1023529411766</v>
      </c>
      <c r="G21" s="215">
        <f>AVERAGE(G4:G20)</f>
        <v>9.0423529411764729</v>
      </c>
      <c r="H21" s="241">
        <f>AVERAGE(H4:H20)</f>
        <v>0</v>
      </c>
      <c r="I21" s="215">
        <f>AVERAGE(I4:I20)</f>
        <v>193.1188235294118</v>
      </c>
      <c r="J21" s="215">
        <f>AVERAGE(J4:J20)</f>
        <v>88.485882352941189</v>
      </c>
      <c r="K21" s="215"/>
      <c r="L21" s="241">
        <f t="shared" ref="L21:R21" si="6">AVERAGE(L4:L20)</f>
        <v>0.64588235294117646</v>
      </c>
      <c r="M21" s="215">
        <f t="shared" si="6"/>
        <v>35.523529411764706</v>
      </c>
      <c r="N21" s="241">
        <f t="shared" si="6"/>
        <v>0</v>
      </c>
      <c r="O21" s="241">
        <f t="shared" si="6"/>
        <v>0</v>
      </c>
      <c r="P21" s="241">
        <f t="shared" si="6"/>
        <v>0</v>
      </c>
      <c r="Q21" s="241">
        <f t="shared" si="6"/>
        <v>0</v>
      </c>
      <c r="R21" s="241">
        <f t="shared" si="6"/>
        <v>0</v>
      </c>
      <c r="S21" s="241"/>
      <c r="T21" s="241">
        <f>AVERAGE(T4:T20)</f>
        <v>0</v>
      </c>
      <c r="U21" s="241"/>
      <c r="V21" s="241">
        <f>AVERAGE(V4:V20)</f>
        <v>0</v>
      </c>
      <c r="W21" s="241">
        <f>AVERAGE(W4:W20)</f>
        <v>1.2917647058823529</v>
      </c>
      <c r="X21" s="241">
        <f>AVERAGE(X4:X20)</f>
        <v>0.64588235294117646</v>
      </c>
      <c r="Y21" s="241">
        <f>AVERAGE(Y4:Y20)</f>
        <v>0</v>
      </c>
      <c r="Z21" s="241">
        <f>AVERAGE(Z4:Z20)</f>
        <v>0</v>
      </c>
      <c r="AA21" s="241"/>
      <c r="AB21" s="241">
        <f t="shared" ref="AB21:AP21" si="7">AVERAGE(AB4:AB20)</f>
        <v>0</v>
      </c>
      <c r="AC21" s="241">
        <f t="shared" si="7"/>
        <v>0.64588235294117646</v>
      </c>
      <c r="AD21" s="241">
        <f t="shared" si="7"/>
        <v>0</v>
      </c>
      <c r="AE21" s="241">
        <f t="shared" si="7"/>
        <v>0</v>
      </c>
      <c r="AF21" s="241">
        <f t="shared" si="7"/>
        <v>0</v>
      </c>
      <c r="AG21" s="241">
        <f t="shared" si="7"/>
        <v>0</v>
      </c>
      <c r="AH21" s="241">
        <f t="shared" si="7"/>
        <v>0</v>
      </c>
      <c r="AI21" s="241">
        <f t="shared" si="7"/>
        <v>0</v>
      </c>
      <c r="AJ21" s="241">
        <f t="shared" si="7"/>
        <v>0</v>
      </c>
      <c r="AK21" s="241">
        <f t="shared" si="7"/>
        <v>0</v>
      </c>
      <c r="AL21" s="241">
        <f t="shared" si="7"/>
        <v>0</v>
      </c>
      <c r="AM21" s="241">
        <f t="shared" si="7"/>
        <v>0</v>
      </c>
      <c r="AN21" s="241">
        <f t="shared" si="7"/>
        <v>3.2294117647058829</v>
      </c>
      <c r="AO21" s="241">
        <f t="shared" si="7"/>
        <v>0</v>
      </c>
      <c r="AP21" s="241">
        <f t="shared" si="7"/>
        <v>0</v>
      </c>
      <c r="AQ21" s="224">
        <f t="shared" si="5"/>
        <v>857.73176470588237</v>
      </c>
      <c r="AR21" s="163"/>
      <c r="AS21" s="164"/>
      <c r="AT21" s="165"/>
      <c r="AU21" s="160"/>
      <c r="AV21" s="160"/>
      <c r="AW21" s="166"/>
      <c r="AX21" s="160"/>
      <c r="AY21" s="160"/>
      <c r="AZ21" s="166"/>
      <c r="BA21" s="160"/>
      <c r="BB21" s="167"/>
      <c r="BC21" s="160"/>
      <c r="BD21" s="167"/>
      <c r="BE21" s="160"/>
      <c r="BF21" s="160"/>
      <c r="BG21" s="160"/>
      <c r="BH21" s="168"/>
      <c r="BI21" s="169"/>
    </row>
    <row r="22" spans="1:61" ht="15.75" thickBot="1">
      <c r="A22" s="240"/>
      <c r="B22" s="159"/>
      <c r="C22" s="160"/>
      <c r="D22" s="160"/>
      <c r="E22" s="161"/>
      <c r="F22" s="162"/>
      <c r="G22" s="162"/>
      <c r="H22" s="162"/>
      <c r="I22" s="162"/>
      <c r="J22" s="162"/>
      <c r="K22" s="162"/>
      <c r="L22" s="162"/>
      <c r="M22" s="162"/>
      <c r="N22" s="162"/>
      <c r="O22" s="162"/>
      <c r="P22" s="162"/>
      <c r="Q22" s="162"/>
      <c r="R22" s="162"/>
      <c r="S22" s="162"/>
      <c r="T22" s="162"/>
      <c r="U22" s="162"/>
      <c r="V22" s="162"/>
      <c r="W22" s="162"/>
      <c r="X22" s="162"/>
      <c r="Y22" s="162"/>
      <c r="Z22" s="162"/>
      <c r="AA22" s="162"/>
      <c r="AB22" s="162"/>
      <c r="AC22" s="162"/>
      <c r="AD22" s="162"/>
      <c r="AE22" s="162"/>
      <c r="AF22" s="162"/>
      <c r="AG22" s="162"/>
      <c r="AH22" s="162"/>
      <c r="AI22" s="162"/>
      <c r="AJ22" s="162"/>
      <c r="AK22" s="162"/>
      <c r="AL22" s="162"/>
      <c r="AM22" s="162"/>
      <c r="AN22" s="162"/>
      <c r="AO22" s="162"/>
      <c r="AP22" s="162"/>
      <c r="AQ22" s="162"/>
      <c r="AR22" s="163"/>
      <c r="AS22" s="164"/>
      <c r="AT22" s="165"/>
      <c r="AU22" s="160"/>
      <c r="AV22" s="160"/>
      <c r="AW22" s="166"/>
      <c r="AX22" s="160"/>
      <c r="AY22" s="160"/>
      <c r="AZ22" s="166"/>
      <c r="BA22" s="160"/>
      <c r="BB22" s="167"/>
      <c r="BC22" s="160"/>
      <c r="BD22" s="167"/>
      <c r="BE22" s="160"/>
      <c r="BF22" s="160"/>
      <c r="BG22" s="160"/>
      <c r="BH22" s="168"/>
      <c r="BI22" s="169"/>
    </row>
    <row r="23" spans="1:61" ht="15.75" thickBot="1">
      <c r="A23" s="238">
        <f t="shared" ref="A23:A47" si="8">BA23</f>
        <v>0.5</v>
      </c>
      <c r="B23" s="35">
        <v>43587</v>
      </c>
      <c r="C23" s="14" t="s">
        <v>111</v>
      </c>
      <c r="D23" s="14" t="s">
        <v>74</v>
      </c>
      <c r="E23" s="12"/>
      <c r="F23" s="156">
        <v>501.33333333333331</v>
      </c>
      <c r="G23" s="156">
        <v>501.33333333333331</v>
      </c>
      <c r="H23" s="156">
        <v>0</v>
      </c>
      <c r="I23" s="156">
        <v>1050.6666666666667</v>
      </c>
      <c r="J23" s="156">
        <v>549.33333333333337</v>
      </c>
      <c r="K23" s="156">
        <f t="shared" ref="K23:K47" si="9">SUM(L23:Q23)</f>
        <v>10.666666666666666</v>
      </c>
      <c r="L23" s="156">
        <v>0</v>
      </c>
      <c r="M23" s="156">
        <v>0</v>
      </c>
      <c r="N23" s="156">
        <v>0</v>
      </c>
      <c r="O23" s="156">
        <v>10.666666666666666</v>
      </c>
      <c r="P23" s="156">
        <v>0</v>
      </c>
      <c r="Q23" s="156">
        <v>0</v>
      </c>
      <c r="R23" s="156">
        <v>0</v>
      </c>
      <c r="S23" s="156">
        <f t="shared" ref="S23:S47" si="10">H23+T23</f>
        <v>0</v>
      </c>
      <c r="T23" s="156">
        <v>0</v>
      </c>
      <c r="U23" s="156">
        <f t="shared" ref="U23:U47" si="11">SUM(V23:X23)</f>
        <v>2.1333333333333333</v>
      </c>
      <c r="V23" s="156">
        <v>0</v>
      </c>
      <c r="W23" s="156">
        <v>2.1333333333333333</v>
      </c>
      <c r="X23" s="156">
        <v>0</v>
      </c>
      <c r="Y23" s="156">
        <v>0</v>
      </c>
      <c r="Z23" s="156">
        <v>0</v>
      </c>
      <c r="AA23" s="156">
        <f t="shared" ref="AA23:AA47" si="12">SUM(AB23:AJ23)</f>
        <v>0</v>
      </c>
      <c r="AB23" s="156">
        <v>0</v>
      </c>
      <c r="AC23" s="156">
        <v>0</v>
      </c>
      <c r="AD23" s="156">
        <v>0</v>
      </c>
      <c r="AE23" s="156">
        <v>0</v>
      </c>
      <c r="AF23" s="156">
        <v>0</v>
      </c>
      <c r="AG23" s="156">
        <v>0</v>
      </c>
      <c r="AH23" s="156">
        <v>0</v>
      </c>
      <c r="AI23" s="156">
        <v>0</v>
      </c>
      <c r="AJ23" s="156">
        <v>0</v>
      </c>
      <c r="AK23" s="156">
        <v>0</v>
      </c>
      <c r="AL23" s="156">
        <v>0</v>
      </c>
      <c r="AM23" s="156">
        <v>0</v>
      </c>
      <c r="AN23" s="156">
        <v>24.533333333333335</v>
      </c>
      <c r="AO23" s="156">
        <v>0</v>
      </c>
      <c r="AP23" s="156">
        <v>0</v>
      </c>
      <c r="AQ23" s="33">
        <f t="shared" ref="AQ23:AQ36" si="13">SUM(F23:AP23)-AA23-K23-U23-S23</f>
        <v>2640</v>
      </c>
      <c r="AR23" s="113"/>
      <c r="AS23" s="36">
        <v>43587</v>
      </c>
      <c r="AT23" s="88">
        <v>0.64583333333333337</v>
      </c>
      <c r="AU23" s="14" t="s">
        <v>111</v>
      </c>
      <c r="AV23" s="14">
        <v>3</v>
      </c>
      <c r="AW23" s="14" t="s">
        <v>75</v>
      </c>
      <c r="AX23" s="14">
        <v>3.6</v>
      </c>
      <c r="AY23" s="38">
        <v>44</v>
      </c>
      <c r="AZ23" s="39">
        <v>1.0589999999999999</v>
      </c>
      <c r="BA23" s="14">
        <v>0.5</v>
      </c>
      <c r="BB23" s="40">
        <v>26.1</v>
      </c>
      <c r="BC23" s="14">
        <v>759.5</v>
      </c>
      <c r="BD23" s="40">
        <v>6.9</v>
      </c>
      <c r="BE23" s="14">
        <v>14</v>
      </c>
      <c r="BF23" s="14">
        <v>0</v>
      </c>
      <c r="BG23" s="38">
        <v>4</v>
      </c>
      <c r="BH23" s="86">
        <v>0.04</v>
      </c>
      <c r="BI23" s="42" t="s">
        <v>139</v>
      </c>
    </row>
    <row r="24" spans="1:61" ht="15.75" thickBot="1">
      <c r="A24" s="238">
        <f t="shared" si="8"/>
        <v>0.3</v>
      </c>
      <c r="B24" s="82">
        <v>43586</v>
      </c>
      <c r="C24" s="14" t="s">
        <v>102</v>
      </c>
      <c r="D24" s="14" t="s">
        <v>74</v>
      </c>
      <c r="E24" s="12"/>
      <c r="F24" s="156">
        <v>3.7333333333333334</v>
      </c>
      <c r="G24" s="156">
        <v>0</v>
      </c>
      <c r="H24" s="156">
        <v>0</v>
      </c>
      <c r="I24" s="156">
        <v>5.0666666666666664</v>
      </c>
      <c r="J24" s="156">
        <v>0</v>
      </c>
      <c r="K24" s="156">
        <f t="shared" si="9"/>
        <v>0</v>
      </c>
      <c r="L24" s="156">
        <v>0</v>
      </c>
      <c r="M24" s="156">
        <v>0</v>
      </c>
      <c r="N24" s="156">
        <v>0</v>
      </c>
      <c r="O24" s="156">
        <v>0</v>
      </c>
      <c r="P24" s="156">
        <v>0</v>
      </c>
      <c r="Q24" s="156">
        <v>0</v>
      </c>
      <c r="R24" s="156">
        <v>0</v>
      </c>
      <c r="S24" s="156">
        <f t="shared" si="10"/>
        <v>0</v>
      </c>
      <c r="T24" s="156">
        <v>0</v>
      </c>
      <c r="U24" s="156">
        <f t="shared" si="11"/>
        <v>0</v>
      </c>
      <c r="V24" s="156">
        <v>0</v>
      </c>
      <c r="W24" s="156">
        <v>0</v>
      </c>
      <c r="X24" s="156">
        <v>0</v>
      </c>
      <c r="Y24" s="156">
        <v>0</v>
      </c>
      <c r="Z24" s="156">
        <v>0</v>
      </c>
      <c r="AA24" s="156">
        <f t="shared" si="12"/>
        <v>0.26666666666666666</v>
      </c>
      <c r="AB24" s="156">
        <v>0.26666666666666666</v>
      </c>
      <c r="AC24" s="156">
        <v>0</v>
      </c>
      <c r="AD24" s="156">
        <v>0</v>
      </c>
      <c r="AE24" s="156">
        <v>0</v>
      </c>
      <c r="AF24" s="156">
        <v>0</v>
      </c>
      <c r="AG24" s="156">
        <v>0</v>
      </c>
      <c r="AH24" s="156">
        <v>0</v>
      </c>
      <c r="AI24" s="156">
        <v>0</v>
      </c>
      <c r="AJ24" s="156">
        <v>0</v>
      </c>
      <c r="AK24" s="156">
        <v>0</v>
      </c>
      <c r="AL24" s="156">
        <v>0</v>
      </c>
      <c r="AM24" s="156">
        <v>0</v>
      </c>
      <c r="AN24" s="156">
        <v>0</v>
      </c>
      <c r="AO24" s="156">
        <v>0</v>
      </c>
      <c r="AP24" s="156">
        <v>0</v>
      </c>
      <c r="AQ24" s="33">
        <f t="shared" si="13"/>
        <v>9.0666666666666682</v>
      </c>
      <c r="AR24" s="113"/>
      <c r="AS24" s="36">
        <v>43586</v>
      </c>
      <c r="AT24" s="88">
        <v>0.66666666666666663</v>
      </c>
      <c r="AU24" s="14" t="s">
        <v>105</v>
      </c>
      <c r="AV24" s="14">
        <v>10</v>
      </c>
      <c r="AW24" s="90" t="s">
        <v>75</v>
      </c>
      <c r="AX24" s="14">
        <v>9.5</v>
      </c>
      <c r="AY24" s="14">
        <v>127</v>
      </c>
      <c r="AZ24" s="39">
        <v>0.72</v>
      </c>
      <c r="BA24" s="14">
        <v>0.3</v>
      </c>
      <c r="BB24" s="40">
        <v>30.5</v>
      </c>
      <c r="BC24" s="14">
        <v>757.4</v>
      </c>
      <c r="BD24" s="40">
        <v>7.8</v>
      </c>
      <c r="BE24" s="14">
        <v>1</v>
      </c>
      <c r="BF24" s="14">
        <v>0</v>
      </c>
      <c r="BG24" s="14">
        <v>6.5</v>
      </c>
      <c r="BH24" s="86" t="s">
        <v>137</v>
      </c>
      <c r="BI24" s="42"/>
    </row>
    <row r="25" spans="1:61" ht="15.75" thickBot="1">
      <c r="A25" s="238">
        <f t="shared" si="8"/>
        <v>0.2</v>
      </c>
      <c r="B25" s="82">
        <v>43495</v>
      </c>
      <c r="C25" s="14" t="s">
        <v>84</v>
      </c>
      <c r="D25" s="14" t="s">
        <v>74</v>
      </c>
      <c r="E25" s="12"/>
      <c r="F25" s="156">
        <v>0.26666666666666666</v>
      </c>
      <c r="G25" s="156">
        <v>0.93333333333333335</v>
      </c>
      <c r="H25" s="156">
        <v>0</v>
      </c>
      <c r="I25" s="156">
        <v>18.133333333333333</v>
      </c>
      <c r="J25" s="156">
        <v>0</v>
      </c>
      <c r="K25" s="156">
        <f t="shared" si="9"/>
        <v>0.93333333333333335</v>
      </c>
      <c r="L25" s="156">
        <v>0</v>
      </c>
      <c r="M25" s="156">
        <v>0</v>
      </c>
      <c r="N25" s="156">
        <v>0.93333333333333335</v>
      </c>
      <c r="O25" s="156">
        <v>0</v>
      </c>
      <c r="P25" s="156">
        <v>0</v>
      </c>
      <c r="Q25" s="156">
        <v>0</v>
      </c>
      <c r="R25" s="156">
        <v>0</v>
      </c>
      <c r="S25" s="156">
        <f t="shared" si="10"/>
        <v>0</v>
      </c>
      <c r="T25" s="156">
        <v>0</v>
      </c>
      <c r="U25" s="156">
        <f t="shared" si="11"/>
        <v>0</v>
      </c>
      <c r="V25" s="156">
        <v>0</v>
      </c>
      <c r="W25" s="156">
        <v>0</v>
      </c>
      <c r="X25" s="156">
        <v>0</v>
      </c>
      <c r="Y25" s="156">
        <v>0</v>
      </c>
      <c r="Z25" s="156">
        <v>0</v>
      </c>
      <c r="AA25" s="156">
        <f t="shared" si="12"/>
        <v>0</v>
      </c>
      <c r="AB25" s="156">
        <v>0</v>
      </c>
      <c r="AC25" s="156">
        <v>0</v>
      </c>
      <c r="AD25" s="156">
        <v>0</v>
      </c>
      <c r="AE25" s="156">
        <v>0</v>
      </c>
      <c r="AF25" s="156">
        <v>0</v>
      </c>
      <c r="AG25" s="156">
        <v>0</v>
      </c>
      <c r="AH25" s="156">
        <v>0</v>
      </c>
      <c r="AI25" s="156">
        <v>0</v>
      </c>
      <c r="AJ25" s="156">
        <v>0</v>
      </c>
      <c r="AK25" s="156">
        <v>0</v>
      </c>
      <c r="AL25" s="156">
        <v>0</v>
      </c>
      <c r="AM25" s="156">
        <v>0</v>
      </c>
      <c r="AN25" s="156">
        <v>0</v>
      </c>
      <c r="AO25" s="156">
        <v>0</v>
      </c>
      <c r="AP25" s="156">
        <v>0</v>
      </c>
      <c r="AQ25" s="33">
        <f t="shared" si="13"/>
        <v>20.266666666666666</v>
      </c>
      <c r="AR25" s="113"/>
      <c r="AS25" s="89">
        <v>43495</v>
      </c>
      <c r="AT25" s="88">
        <v>0.47916666666666669</v>
      </c>
      <c r="AU25" s="14" t="s">
        <v>85</v>
      </c>
      <c r="AV25" s="38">
        <v>10</v>
      </c>
      <c r="AW25" s="90" t="s">
        <v>75</v>
      </c>
      <c r="AX25" s="85">
        <v>8.1809999999999992</v>
      </c>
      <c r="AY25" s="85">
        <v>86.5</v>
      </c>
      <c r="AZ25" s="39">
        <v>0.32</v>
      </c>
      <c r="BA25" s="85">
        <v>0.2</v>
      </c>
      <c r="BB25" s="40">
        <v>18</v>
      </c>
      <c r="BC25" s="85">
        <v>760</v>
      </c>
      <c r="BD25" s="40">
        <v>8.51</v>
      </c>
      <c r="BE25" s="85">
        <v>3</v>
      </c>
      <c r="BF25" s="85">
        <v>0</v>
      </c>
      <c r="BG25" s="85">
        <v>17</v>
      </c>
      <c r="BH25" s="86">
        <v>0.3</v>
      </c>
      <c r="BI25" s="87"/>
    </row>
    <row r="26" spans="1:61" ht="15.75" thickBot="1">
      <c r="A26" s="238">
        <f t="shared" si="8"/>
        <v>0.2</v>
      </c>
      <c r="B26" s="82">
        <v>43503</v>
      </c>
      <c r="C26" s="14" t="s">
        <v>98</v>
      </c>
      <c r="D26" s="14" t="s">
        <v>74</v>
      </c>
      <c r="E26" s="12"/>
      <c r="F26" s="156">
        <v>30.533333333333335</v>
      </c>
      <c r="G26" s="156">
        <v>1.7333333333333334</v>
      </c>
      <c r="H26" s="156">
        <v>0</v>
      </c>
      <c r="I26" s="156">
        <v>377.86666666666667</v>
      </c>
      <c r="J26" s="156">
        <v>0.13333333333333333</v>
      </c>
      <c r="K26" s="156">
        <f t="shared" si="9"/>
        <v>2.9333333333333331</v>
      </c>
      <c r="L26" s="156">
        <v>0</v>
      </c>
      <c r="M26" s="156">
        <v>2.9333333333333331</v>
      </c>
      <c r="N26" s="156">
        <v>0</v>
      </c>
      <c r="O26" s="156">
        <v>0</v>
      </c>
      <c r="P26" s="156">
        <v>0</v>
      </c>
      <c r="Q26" s="156">
        <v>0</v>
      </c>
      <c r="R26" s="156">
        <v>0</v>
      </c>
      <c r="S26" s="156">
        <f t="shared" si="10"/>
        <v>0</v>
      </c>
      <c r="T26" s="156">
        <v>0</v>
      </c>
      <c r="U26" s="156">
        <f t="shared" si="11"/>
        <v>0</v>
      </c>
      <c r="V26" s="156">
        <v>0</v>
      </c>
      <c r="W26" s="156">
        <v>0</v>
      </c>
      <c r="X26" s="156">
        <v>0</v>
      </c>
      <c r="Y26" s="156">
        <v>0</v>
      </c>
      <c r="Z26" s="156">
        <v>0</v>
      </c>
      <c r="AA26" s="156">
        <f t="shared" si="12"/>
        <v>0</v>
      </c>
      <c r="AB26" s="156">
        <v>0</v>
      </c>
      <c r="AC26" s="156">
        <v>0</v>
      </c>
      <c r="AD26" s="156">
        <v>0</v>
      </c>
      <c r="AE26" s="156">
        <v>0</v>
      </c>
      <c r="AF26" s="156">
        <v>0</v>
      </c>
      <c r="AG26" s="156">
        <v>0</v>
      </c>
      <c r="AH26" s="156">
        <v>0</v>
      </c>
      <c r="AI26" s="156">
        <v>0</v>
      </c>
      <c r="AJ26" s="156">
        <v>0</v>
      </c>
      <c r="AK26" s="156">
        <v>0</v>
      </c>
      <c r="AL26" s="156">
        <v>0</v>
      </c>
      <c r="AM26" s="156">
        <v>0</v>
      </c>
      <c r="AN26" s="156">
        <v>0.13333333333333333</v>
      </c>
      <c r="AO26" s="156">
        <v>0</v>
      </c>
      <c r="AP26" s="156">
        <v>0</v>
      </c>
      <c r="AQ26" s="33">
        <f t="shared" si="13"/>
        <v>413.33333333333331</v>
      </c>
      <c r="AR26" s="113"/>
      <c r="AS26" s="83" t="s">
        <v>99</v>
      </c>
      <c r="AT26" s="83" t="s">
        <v>100</v>
      </c>
      <c r="AU26" s="39" t="s">
        <v>101</v>
      </c>
      <c r="AV26" s="38">
        <v>10</v>
      </c>
      <c r="AW26" s="90" t="s">
        <v>75</v>
      </c>
      <c r="AX26" s="85">
        <v>10.3</v>
      </c>
      <c r="AY26" s="85">
        <v>101</v>
      </c>
      <c r="AZ26" s="39">
        <v>0.39</v>
      </c>
      <c r="BA26" s="85">
        <v>0.2</v>
      </c>
      <c r="BB26" s="40">
        <v>15.3</v>
      </c>
      <c r="BC26" s="85">
        <v>768.7</v>
      </c>
      <c r="BD26" s="40">
        <v>7.6</v>
      </c>
      <c r="BE26" s="85">
        <v>1</v>
      </c>
      <c r="BF26" s="85" t="s">
        <v>91</v>
      </c>
      <c r="BG26" s="85">
        <v>32</v>
      </c>
      <c r="BH26" s="86">
        <v>0.5</v>
      </c>
      <c r="BI26" s="87"/>
    </row>
    <row r="27" spans="1:61" ht="15.75" thickBot="1">
      <c r="A27" s="238">
        <f t="shared" si="8"/>
        <v>0.2</v>
      </c>
      <c r="B27" s="35">
        <v>43587</v>
      </c>
      <c r="C27" s="14" t="s">
        <v>115</v>
      </c>
      <c r="D27" s="14" t="s">
        <v>74</v>
      </c>
      <c r="E27" s="12"/>
      <c r="F27" s="156">
        <v>0</v>
      </c>
      <c r="G27" s="156">
        <v>0</v>
      </c>
      <c r="H27" s="156">
        <v>0</v>
      </c>
      <c r="I27" s="156">
        <v>0.4</v>
      </c>
      <c r="J27" s="156">
        <v>0</v>
      </c>
      <c r="K27" s="156">
        <f t="shared" si="9"/>
        <v>0</v>
      </c>
      <c r="L27" s="156">
        <v>0</v>
      </c>
      <c r="M27" s="156">
        <v>0</v>
      </c>
      <c r="N27" s="156">
        <v>0</v>
      </c>
      <c r="O27" s="156">
        <v>0</v>
      </c>
      <c r="P27" s="156">
        <v>0</v>
      </c>
      <c r="Q27" s="156">
        <v>0</v>
      </c>
      <c r="R27" s="156">
        <v>0</v>
      </c>
      <c r="S27" s="156">
        <f t="shared" si="10"/>
        <v>0</v>
      </c>
      <c r="T27" s="156">
        <v>0</v>
      </c>
      <c r="U27" s="156">
        <f t="shared" si="11"/>
        <v>0</v>
      </c>
      <c r="V27" s="156">
        <v>0</v>
      </c>
      <c r="W27" s="156">
        <v>0</v>
      </c>
      <c r="X27" s="156">
        <v>0</v>
      </c>
      <c r="Y27" s="156">
        <v>0</v>
      </c>
      <c r="Z27" s="156">
        <v>0</v>
      </c>
      <c r="AA27" s="156">
        <f t="shared" si="12"/>
        <v>0</v>
      </c>
      <c r="AB27" s="156">
        <v>0</v>
      </c>
      <c r="AC27" s="156">
        <v>0</v>
      </c>
      <c r="AD27" s="156">
        <v>0</v>
      </c>
      <c r="AE27" s="156">
        <v>0</v>
      </c>
      <c r="AF27" s="156">
        <v>0</v>
      </c>
      <c r="AG27" s="156">
        <v>0</v>
      </c>
      <c r="AH27" s="156">
        <v>0</v>
      </c>
      <c r="AI27" s="156">
        <v>0</v>
      </c>
      <c r="AJ27" s="156">
        <v>0</v>
      </c>
      <c r="AK27" s="156">
        <v>0</v>
      </c>
      <c r="AL27" s="156">
        <v>0</v>
      </c>
      <c r="AM27" s="156">
        <v>0</v>
      </c>
      <c r="AN27" s="156">
        <v>0</v>
      </c>
      <c r="AO27" s="156">
        <v>0</v>
      </c>
      <c r="AP27" s="156">
        <v>0</v>
      </c>
      <c r="AQ27" s="33">
        <f t="shared" si="13"/>
        <v>0.4</v>
      </c>
      <c r="AR27" s="113"/>
      <c r="AS27" s="36">
        <v>43587</v>
      </c>
      <c r="AT27" s="88">
        <v>0.625</v>
      </c>
      <c r="AU27" s="14" t="s">
        <v>115</v>
      </c>
      <c r="AV27" s="14">
        <v>10</v>
      </c>
      <c r="AW27" s="14" t="s">
        <v>75</v>
      </c>
      <c r="AX27" s="14">
        <v>8.5</v>
      </c>
      <c r="AY27" s="38">
        <v>109</v>
      </c>
      <c r="AZ27" s="39">
        <v>0.32900000000000001</v>
      </c>
      <c r="BA27" s="14">
        <v>0.2</v>
      </c>
      <c r="BB27" s="40">
        <v>28.1</v>
      </c>
      <c r="BC27" s="14">
        <v>759.9</v>
      </c>
      <c r="BD27" s="40">
        <v>7.5</v>
      </c>
      <c r="BE27" s="14">
        <v>1</v>
      </c>
      <c r="BF27" s="14">
        <v>0</v>
      </c>
      <c r="BG27" s="38">
        <v>8</v>
      </c>
      <c r="BH27" s="86">
        <v>0.1</v>
      </c>
      <c r="BI27" s="42"/>
    </row>
    <row r="28" spans="1:61" ht="15.75" thickBot="1">
      <c r="A28" s="238">
        <f t="shared" si="8"/>
        <v>0.1</v>
      </c>
      <c r="B28" s="82">
        <v>43492</v>
      </c>
      <c r="C28" s="14" t="s">
        <v>76</v>
      </c>
      <c r="D28" s="14" t="s">
        <v>74</v>
      </c>
      <c r="E28" s="12"/>
      <c r="F28" s="156">
        <v>5.7333333333333334</v>
      </c>
      <c r="G28" s="156">
        <v>19.066666666666666</v>
      </c>
      <c r="H28" s="156">
        <v>0</v>
      </c>
      <c r="I28" s="156">
        <v>22.133333333333333</v>
      </c>
      <c r="J28" s="156">
        <v>0</v>
      </c>
      <c r="K28" s="156">
        <f t="shared" si="9"/>
        <v>0.26666666666666666</v>
      </c>
      <c r="L28" s="156">
        <v>0</v>
      </c>
      <c r="M28" s="156">
        <v>0.26666666666666666</v>
      </c>
      <c r="N28" s="156">
        <v>0</v>
      </c>
      <c r="O28" s="156">
        <v>0</v>
      </c>
      <c r="P28" s="156">
        <v>0</v>
      </c>
      <c r="Q28" s="156">
        <v>0</v>
      </c>
      <c r="R28" s="156">
        <v>0</v>
      </c>
      <c r="S28" s="156">
        <f t="shared" si="10"/>
        <v>0</v>
      </c>
      <c r="T28" s="156">
        <v>0</v>
      </c>
      <c r="U28" s="156">
        <f t="shared" si="11"/>
        <v>0</v>
      </c>
      <c r="V28" s="156">
        <v>0</v>
      </c>
      <c r="W28" s="156">
        <v>0</v>
      </c>
      <c r="X28" s="156">
        <v>0</v>
      </c>
      <c r="Y28" s="156">
        <v>0</v>
      </c>
      <c r="Z28" s="156">
        <v>0</v>
      </c>
      <c r="AA28" s="156">
        <f t="shared" si="12"/>
        <v>0</v>
      </c>
      <c r="AB28" s="156">
        <v>0</v>
      </c>
      <c r="AC28" s="156">
        <v>0</v>
      </c>
      <c r="AD28" s="156">
        <v>0</v>
      </c>
      <c r="AE28" s="156">
        <v>0</v>
      </c>
      <c r="AF28" s="156">
        <v>0</v>
      </c>
      <c r="AG28" s="156">
        <v>0</v>
      </c>
      <c r="AH28" s="156">
        <v>0</v>
      </c>
      <c r="AI28" s="156">
        <v>0</v>
      </c>
      <c r="AJ28" s="156">
        <v>0</v>
      </c>
      <c r="AK28" s="156">
        <v>0</v>
      </c>
      <c r="AL28" s="156">
        <v>0</v>
      </c>
      <c r="AM28" s="156">
        <v>0</v>
      </c>
      <c r="AN28" s="156">
        <v>0</v>
      </c>
      <c r="AO28" s="156">
        <v>0</v>
      </c>
      <c r="AP28" s="156">
        <v>0</v>
      </c>
      <c r="AQ28" s="33">
        <f t="shared" si="13"/>
        <v>47.2</v>
      </c>
      <c r="AR28" s="113"/>
      <c r="AS28" s="89">
        <v>43492</v>
      </c>
      <c r="AT28" s="88">
        <v>0.60416666666666663</v>
      </c>
      <c r="AU28" s="14" t="s">
        <v>76</v>
      </c>
      <c r="AV28" s="38">
        <v>10</v>
      </c>
      <c r="AW28" s="90" t="s">
        <v>75</v>
      </c>
      <c r="AX28" s="85">
        <v>9.74</v>
      </c>
      <c r="AY28" s="85">
        <v>109.4</v>
      </c>
      <c r="AZ28" s="39">
        <v>0.16800000000000001</v>
      </c>
      <c r="BA28" s="85">
        <v>0.1</v>
      </c>
      <c r="BB28" s="40">
        <v>21.2</v>
      </c>
      <c r="BC28" s="85">
        <v>762</v>
      </c>
      <c r="BD28" s="40">
        <v>8.32</v>
      </c>
      <c r="BE28" s="85">
        <v>13</v>
      </c>
      <c r="BF28" s="85">
        <v>0</v>
      </c>
      <c r="BG28" s="85">
        <v>14</v>
      </c>
      <c r="BH28" s="86">
        <v>0.33</v>
      </c>
      <c r="BI28" s="87"/>
    </row>
    <row r="29" spans="1:61" ht="15.75" thickBot="1">
      <c r="A29" s="238">
        <f t="shared" si="8"/>
        <v>0.1</v>
      </c>
      <c r="B29" s="82">
        <v>43492</v>
      </c>
      <c r="C29" s="14" t="s">
        <v>79</v>
      </c>
      <c r="D29" s="14" t="s">
        <v>74</v>
      </c>
      <c r="E29" s="12"/>
      <c r="F29" s="156">
        <v>17.600000000000001</v>
      </c>
      <c r="G29" s="156">
        <v>222.13333333333333</v>
      </c>
      <c r="H29" s="156">
        <v>0</v>
      </c>
      <c r="I29" s="156">
        <v>70.933333333333337</v>
      </c>
      <c r="J29" s="156">
        <v>1.4666666666666666</v>
      </c>
      <c r="K29" s="156">
        <f t="shared" si="9"/>
        <v>0</v>
      </c>
      <c r="L29" s="156">
        <v>0</v>
      </c>
      <c r="M29" s="156">
        <v>0</v>
      </c>
      <c r="N29" s="156">
        <v>0</v>
      </c>
      <c r="O29" s="156">
        <v>0</v>
      </c>
      <c r="P29" s="156">
        <v>0</v>
      </c>
      <c r="Q29" s="156">
        <v>0</v>
      </c>
      <c r="R29" s="156">
        <v>0</v>
      </c>
      <c r="S29" s="156">
        <f t="shared" si="10"/>
        <v>0</v>
      </c>
      <c r="T29" s="156">
        <v>0</v>
      </c>
      <c r="U29" s="156">
        <f t="shared" si="11"/>
        <v>0</v>
      </c>
      <c r="V29" s="156">
        <v>0</v>
      </c>
      <c r="W29" s="156">
        <v>0</v>
      </c>
      <c r="X29" s="156">
        <v>0</v>
      </c>
      <c r="Y29" s="156">
        <v>0</v>
      </c>
      <c r="Z29" s="156">
        <v>0</v>
      </c>
      <c r="AA29" s="156">
        <f t="shared" si="12"/>
        <v>0</v>
      </c>
      <c r="AB29" s="156">
        <v>0</v>
      </c>
      <c r="AC29" s="156">
        <v>0</v>
      </c>
      <c r="AD29" s="156">
        <v>0</v>
      </c>
      <c r="AE29" s="156">
        <v>0</v>
      </c>
      <c r="AF29" s="156">
        <v>0</v>
      </c>
      <c r="AG29" s="156">
        <v>0</v>
      </c>
      <c r="AH29" s="156">
        <v>0</v>
      </c>
      <c r="AI29" s="156">
        <v>0</v>
      </c>
      <c r="AJ29" s="156">
        <v>0</v>
      </c>
      <c r="AK29" s="156">
        <v>0</v>
      </c>
      <c r="AL29" s="156">
        <v>0</v>
      </c>
      <c r="AM29" s="156">
        <v>0.13333333333333333</v>
      </c>
      <c r="AN29" s="156">
        <v>0</v>
      </c>
      <c r="AO29" s="156">
        <v>0</v>
      </c>
      <c r="AP29" s="156">
        <v>0</v>
      </c>
      <c r="AQ29" s="33">
        <f t="shared" si="13"/>
        <v>312.26666666666659</v>
      </c>
      <c r="AR29" s="113"/>
      <c r="AS29" s="89">
        <v>43492</v>
      </c>
      <c r="AT29" s="88">
        <v>0.65972222222222221</v>
      </c>
      <c r="AU29" s="14" t="s">
        <v>79</v>
      </c>
      <c r="AV29" s="38">
        <v>10</v>
      </c>
      <c r="AW29" s="90" t="s">
        <v>75</v>
      </c>
      <c r="AX29" s="85">
        <v>15.76</v>
      </c>
      <c r="AY29" s="85">
        <v>182.8</v>
      </c>
      <c r="AZ29" s="39">
        <v>0.20430000000000001</v>
      </c>
      <c r="BA29" s="85">
        <v>0.1</v>
      </c>
      <c r="BB29" s="40">
        <v>22.7</v>
      </c>
      <c r="BC29" s="85">
        <v>762.8</v>
      </c>
      <c r="BD29" s="40">
        <v>7.91</v>
      </c>
      <c r="BE29" s="85">
        <v>20</v>
      </c>
      <c r="BF29" s="85">
        <v>0</v>
      </c>
      <c r="BG29" s="85">
        <v>12.1</v>
      </c>
      <c r="BH29" s="86">
        <v>0.15</v>
      </c>
      <c r="BI29" s="87"/>
    </row>
    <row r="30" spans="1:61" ht="15.75" thickBot="1">
      <c r="A30" s="238">
        <f t="shared" si="8"/>
        <v>0.1</v>
      </c>
      <c r="B30" s="82">
        <v>43507</v>
      </c>
      <c r="C30" s="14" t="s">
        <v>106</v>
      </c>
      <c r="D30" s="14" t="s">
        <v>74</v>
      </c>
      <c r="E30" s="12"/>
      <c r="F30" s="156">
        <v>2.5333333333333332</v>
      </c>
      <c r="G30" s="156">
        <v>6.9333333333333336</v>
      </c>
      <c r="H30" s="156">
        <v>0</v>
      </c>
      <c r="I30" s="156">
        <v>26</v>
      </c>
      <c r="J30" s="156">
        <v>0</v>
      </c>
      <c r="K30" s="156">
        <f t="shared" si="9"/>
        <v>0</v>
      </c>
      <c r="L30" s="156">
        <v>0</v>
      </c>
      <c r="M30" s="156">
        <v>0</v>
      </c>
      <c r="N30" s="156">
        <v>0</v>
      </c>
      <c r="O30" s="156">
        <v>0</v>
      </c>
      <c r="P30" s="156">
        <v>0</v>
      </c>
      <c r="Q30" s="156">
        <v>0</v>
      </c>
      <c r="R30" s="156">
        <v>0</v>
      </c>
      <c r="S30" s="156">
        <f t="shared" si="10"/>
        <v>0</v>
      </c>
      <c r="T30" s="156">
        <v>0</v>
      </c>
      <c r="U30" s="156">
        <f t="shared" si="11"/>
        <v>0</v>
      </c>
      <c r="V30" s="156">
        <v>0</v>
      </c>
      <c r="W30" s="156">
        <v>0</v>
      </c>
      <c r="X30" s="156">
        <v>0</v>
      </c>
      <c r="Y30" s="156">
        <v>0</v>
      </c>
      <c r="Z30" s="156">
        <v>0</v>
      </c>
      <c r="AA30" s="156">
        <f t="shared" si="12"/>
        <v>0</v>
      </c>
      <c r="AB30" s="156">
        <v>0</v>
      </c>
      <c r="AC30" s="156">
        <v>0</v>
      </c>
      <c r="AD30" s="156">
        <v>0</v>
      </c>
      <c r="AE30" s="156">
        <v>0</v>
      </c>
      <c r="AF30" s="156">
        <v>0</v>
      </c>
      <c r="AG30" s="156">
        <v>0</v>
      </c>
      <c r="AH30" s="156">
        <v>0</v>
      </c>
      <c r="AI30" s="156">
        <v>0</v>
      </c>
      <c r="AJ30" s="156">
        <v>0</v>
      </c>
      <c r="AK30" s="156">
        <v>0</v>
      </c>
      <c r="AL30" s="156">
        <v>0</v>
      </c>
      <c r="AM30" s="156">
        <v>0</v>
      </c>
      <c r="AN30" s="156">
        <v>0</v>
      </c>
      <c r="AO30" s="156">
        <v>0</v>
      </c>
      <c r="AP30" s="156">
        <v>0</v>
      </c>
      <c r="AQ30" s="33">
        <f t="shared" si="13"/>
        <v>35.466666666666669</v>
      </c>
      <c r="AR30" s="113"/>
      <c r="AS30" s="83" t="s">
        <v>107</v>
      </c>
      <c r="AT30" s="83" t="s">
        <v>108</v>
      </c>
      <c r="AU30" s="39" t="s">
        <v>109</v>
      </c>
      <c r="AV30" s="38">
        <v>10</v>
      </c>
      <c r="AW30" s="39" t="s">
        <v>110</v>
      </c>
      <c r="AX30" s="85">
        <v>15.87</v>
      </c>
      <c r="AY30" s="85">
        <v>168.3</v>
      </c>
      <c r="AZ30" s="39">
        <v>0.158</v>
      </c>
      <c r="BA30" s="85">
        <v>0.1</v>
      </c>
      <c r="BB30" s="40">
        <v>18.2</v>
      </c>
      <c r="BC30" s="85">
        <v>764.7</v>
      </c>
      <c r="BD30" s="40">
        <v>8.8000000000000007</v>
      </c>
      <c r="BE30" s="85">
        <v>7</v>
      </c>
      <c r="BF30" s="85" t="s">
        <v>91</v>
      </c>
      <c r="BG30" s="85">
        <v>8</v>
      </c>
      <c r="BH30" s="86">
        <v>0.27</v>
      </c>
      <c r="BI30" s="87"/>
    </row>
    <row r="31" spans="1:61" ht="15.75" thickBot="1">
      <c r="A31" s="238">
        <f t="shared" si="8"/>
        <v>0.1</v>
      </c>
      <c r="B31" s="82">
        <v>43507</v>
      </c>
      <c r="C31" s="14" t="s">
        <v>111</v>
      </c>
      <c r="D31" s="14" t="s">
        <v>74</v>
      </c>
      <c r="E31" s="12"/>
      <c r="F31" s="156">
        <v>8</v>
      </c>
      <c r="G31" s="156">
        <v>12.666666666666666</v>
      </c>
      <c r="H31" s="156">
        <v>0</v>
      </c>
      <c r="I31" s="156">
        <v>94.4</v>
      </c>
      <c r="J31" s="156">
        <v>0.13333333333333333</v>
      </c>
      <c r="K31" s="156">
        <f t="shared" si="9"/>
        <v>0</v>
      </c>
      <c r="L31" s="156">
        <v>0</v>
      </c>
      <c r="M31" s="156">
        <v>0</v>
      </c>
      <c r="N31" s="156">
        <v>0</v>
      </c>
      <c r="O31" s="156">
        <v>0</v>
      </c>
      <c r="P31" s="156">
        <v>0</v>
      </c>
      <c r="Q31" s="156">
        <v>0</v>
      </c>
      <c r="R31" s="156">
        <v>0</v>
      </c>
      <c r="S31" s="156">
        <f t="shared" si="10"/>
        <v>0</v>
      </c>
      <c r="T31" s="156">
        <v>0</v>
      </c>
      <c r="U31" s="156">
        <f t="shared" si="11"/>
        <v>0</v>
      </c>
      <c r="V31" s="156">
        <v>0</v>
      </c>
      <c r="W31" s="156">
        <v>0</v>
      </c>
      <c r="X31" s="156">
        <v>0</v>
      </c>
      <c r="Y31" s="156">
        <v>0</v>
      </c>
      <c r="Z31" s="156">
        <v>0</v>
      </c>
      <c r="AA31" s="156">
        <f t="shared" si="12"/>
        <v>0</v>
      </c>
      <c r="AB31" s="156">
        <v>0</v>
      </c>
      <c r="AC31" s="156">
        <v>0</v>
      </c>
      <c r="AD31" s="156">
        <v>0</v>
      </c>
      <c r="AE31" s="156">
        <v>0</v>
      </c>
      <c r="AF31" s="156">
        <v>0</v>
      </c>
      <c r="AG31" s="156">
        <v>0</v>
      </c>
      <c r="AH31" s="156">
        <v>0</v>
      </c>
      <c r="AI31" s="156">
        <v>0</v>
      </c>
      <c r="AJ31" s="156">
        <v>0</v>
      </c>
      <c r="AK31" s="156">
        <v>0</v>
      </c>
      <c r="AL31" s="156">
        <v>0</v>
      </c>
      <c r="AM31" s="156">
        <v>0</v>
      </c>
      <c r="AN31" s="156">
        <v>0</v>
      </c>
      <c r="AO31" s="156">
        <v>0</v>
      </c>
      <c r="AP31" s="156">
        <v>0</v>
      </c>
      <c r="AQ31" s="33">
        <f t="shared" si="13"/>
        <v>115.2</v>
      </c>
      <c r="AR31" s="113"/>
      <c r="AS31" s="83" t="s">
        <v>107</v>
      </c>
      <c r="AT31" s="83" t="s">
        <v>108</v>
      </c>
      <c r="AU31" s="39" t="s">
        <v>109</v>
      </c>
      <c r="AV31" s="38">
        <v>10</v>
      </c>
      <c r="AW31" s="39" t="s">
        <v>110</v>
      </c>
      <c r="AX31" s="85">
        <v>15.87</v>
      </c>
      <c r="AY31" s="85">
        <v>168.3</v>
      </c>
      <c r="AZ31" s="39">
        <v>0.158</v>
      </c>
      <c r="BA31" s="85">
        <v>0.1</v>
      </c>
      <c r="BB31" s="40">
        <v>18.2</v>
      </c>
      <c r="BC31" s="85">
        <v>764.7</v>
      </c>
      <c r="BD31" s="40">
        <v>8.8000000000000007</v>
      </c>
      <c r="BE31" s="85">
        <v>7</v>
      </c>
      <c r="BF31" s="85" t="s">
        <v>91</v>
      </c>
      <c r="BG31" s="85">
        <v>8</v>
      </c>
      <c r="BH31" s="86">
        <v>0.27</v>
      </c>
      <c r="BI31" s="87"/>
    </row>
    <row r="32" spans="1:61" ht="15.75" thickBot="1">
      <c r="A32" s="238">
        <f t="shared" si="8"/>
        <v>0.1</v>
      </c>
      <c r="B32" s="82">
        <v>43531</v>
      </c>
      <c r="C32" s="14" t="s">
        <v>123</v>
      </c>
      <c r="D32" s="14" t="s">
        <v>74</v>
      </c>
      <c r="E32" s="12"/>
      <c r="F32" s="156">
        <v>56</v>
      </c>
      <c r="G32" s="156">
        <v>6.2666666666666666</v>
      </c>
      <c r="H32" s="156">
        <v>0</v>
      </c>
      <c r="I32" s="156">
        <v>94.533333333333331</v>
      </c>
      <c r="J32" s="156">
        <v>0</v>
      </c>
      <c r="K32" s="156">
        <f t="shared" si="9"/>
        <v>1.6</v>
      </c>
      <c r="L32" s="156">
        <v>0</v>
      </c>
      <c r="M32" s="156">
        <v>1.6</v>
      </c>
      <c r="N32" s="156">
        <v>0</v>
      </c>
      <c r="O32" s="156">
        <v>0</v>
      </c>
      <c r="P32" s="156">
        <v>0</v>
      </c>
      <c r="Q32" s="156">
        <v>0</v>
      </c>
      <c r="R32" s="156">
        <v>0</v>
      </c>
      <c r="S32" s="156">
        <f t="shared" si="10"/>
        <v>0</v>
      </c>
      <c r="T32" s="156">
        <v>0</v>
      </c>
      <c r="U32" s="156">
        <f t="shared" si="11"/>
        <v>0</v>
      </c>
      <c r="V32" s="156">
        <v>0</v>
      </c>
      <c r="W32" s="156">
        <v>0</v>
      </c>
      <c r="X32" s="156">
        <v>0</v>
      </c>
      <c r="Y32" s="156">
        <v>0</v>
      </c>
      <c r="Z32" s="156">
        <v>0</v>
      </c>
      <c r="AA32" s="156">
        <f t="shared" si="12"/>
        <v>0</v>
      </c>
      <c r="AB32" s="156">
        <v>0</v>
      </c>
      <c r="AC32" s="156">
        <v>0</v>
      </c>
      <c r="AD32" s="156">
        <v>0</v>
      </c>
      <c r="AE32" s="156">
        <v>0</v>
      </c>
      <c r="AF32" s="156">
        <v>0</v>
      </c>
      <c r="AG32" s="156">
        <v>0</v>
      </c>
      <c r="AH32" s="156">
        <v>0</v>
      </c>
      <c r="AI32" s="156">
        <v>0</v>
      </c>
      <c r="AJ32" s="156">
        <v>0</v>
      </c>
      <c r="AK32" s="156">
        <v>0</v>
      </c>
      <c r="AL32" s="156">
        <v>0</v>
      </c>
      <c r="AM32" s="156">
        <v>0</v>
      </c>
      <c r="AN32" s="156">
        <v>0</v>
      </c>
      <c r="AO32" s="156">
        <v>0</v>
      </c>
      <c r="AP32" s="156">
        <v>0.13333333333333333</v>
      </c>
      <c r="AQ32" s="33">
        <f t="shared" si="13"/>
        <v>158.53333333333333</v>
      </c>
      <c r="AR32" s="113"/>
      <c r="AS32" s="36">
        <v>43531</v>
      </c>
      <c r="AT32" s="88">
        <v>0.35625000000000001</v>
      </c>
      <c r="AU32" s="14" t="s">
        <v>124</v>
      </c>
      <c r="AV32" s="14">
        <v>10</v>
      </c>
      <c r="AW32" s="14" t="s">
        <v>75</v>
      </c>
      <c r="AX32" s="14">
        <v>2.54</v>
      </c>
      <c r="AY32" s="14">
        <v>22.8</v>
      </c>
      <c r="AZ32" s="39">
        <v>0.154</v>
      </c>
      <c r="BA32" s="14">
        <v>0.1</v>
      </c>
      <c r="BB32" s="40">
        <v>12.1</v>
      </c>
      <c r="BC32" s="14"/>
      <c r="BD32" s="40"/>
      <c r="BE32" s="14">
        <v>4</v>
      </c>
      <c r="BF32" s="14">
        <v>0</v>
      </c>
      <c r="BG32" s="14" t="s">
        <v>125</v>
      </c>
      <c r="BH32" s="86">
        <v>0.3</v>
      </c>
      <c r="BI32" s="42" t="s">
        <v>126</v>
      </c>
    </row>
    <row r="33" spans="1:61" ht="15.75" thickBot="1">
      <c r="A33" s="238">
        <f t="shared" si="8"/>
        <v>0.1</v>
      </c>
      <c r="B33" s="82">
        <v>43563</v>
      </c>
      <c r="C33" s="14" t="s">
        <v>102</v>
      </c>
      <c r="D33" s="14" t="s">
        <v>74</v>
      </c>
      <c r="E33" s="12"/>
      <c r="F33" s="156">
        <v>2.9333333333333331</v>
      </c>
      <c r="G33" s="156">
        <v>0</v>
      </c>
      <c r="H33" s="156">
        <v>0.8</v>
      </c>
      <c r="I33" s="156">
        <v>0.8</v>
      </c>
      <c r="J33" s="156">
        <v>0</v>
      </c>
      <c r="K33" s="156">
        <f t="shared" si="9"/>
        <v>0.53333333333333333</v>
      </c>
      <c r="L33" s="156">
        <v>0.26666666666666666</v>
      </c>
      <c r="M33" s="156">
        <v>0</v>
      </c>
      <c r="N33" s="156">
        <v>0</v>
      </c>
      <c r="O33" s="156">
        <v>0.26666666666666666</v>
      </c>
      <c r="P33" s="156">
        <v>0</v>
      </c>
      <c r="Q33" s="156">
        <v>0</v>
      </c>
      <c r="R33" s="156">
        <v>0</v>
      </c>
      <c r="S33" s="156">
        <f t="shared" si="10"/>
        <v>0.93333333333333335</v>
      </c>
      <c r="T33" s="156">
        <v>0.13333333333333333</v>
      </c>
      <c r="U33" s="156">
        <f t="shared" si="11"/>
        <v>0</v>
      </c>
      <c r="V33" s="156">
        <v>0</v>
      </c>
      <c r="W33" s="156">
        <v>0</v>
      </c>
      <c r="X33" s="156">
        <v>0</v>
      </c>
      <c r="Y33" s="156">
        <v>0</v>
      </c>
      <c r="Z33" s="156">
        <v>3.8666666666666667</v>
      </c>
      <c r="AA33" s="156">
        <f t="shared" si="12"/>
        <v>2.4</v>
      </c>
      <c r="AB33" s="156">
        <v>0</v>
      </c>
      <c r="AC33" s="156">
        <v>0</v>
      </c>
      <c r="AD33" s="156">
        <v>0.13333333333333333</v>
      </c>
      <c r="AE33" s="156">
        <v>0</v>
      </c>
      <c r="AF33" s="156">
        <v>0</v>
      </c>
      <c r="AG33" s="156">
        <v>2.1333333333333333</v>
      </c>
      <c r="AH33" s="156">
        <v>0</v>
      </c>
      <c r="AI33" s="156">
        <v>0</v>
      </c>
      <c r="AJ33" s="156">
        <v>0.13333333333333333</v>
      </c>
      <c r="AK33" s="156">
        <v>0</v>
      </c>
      <c r="AL33" s="156">
        <v>0</v>
      </c>
      <c r="AM33" s="156">
        <v>0</v>
      </c>
      <c r="AN33" s="156">
        <v>0</v>
      </c>
      <c r="AO33" s="156">
        <v>0</v>
      </c>
      <c r="AP33" s="156">
        <v>0</v>
      </c>
      <c r="AQ33" s="33">
        <f t="shared" si="13"/>
        <v>11.466666666666665</v>
      </c>
      <c r="AR33" s="113"/>
      <c r="AS33" s="89">
        <v>43563</v>
      </c>
      <c r="AT33" s="14" t="s">
        <v>131</v>
      </c>
      <c r="AU33" s="14" t="s">
        <v>102</v>
      </c>
      <c r="AV33" s="14">
        <v>10</v>
      </c>
      <c r="AW33" s="90" t="s">
        <v>75</v>
      </c>
      <c r="AX33" s="14">
        <v>11.86</v>
      </c>
      <c r="AY33" s="14">
        <v>152.4</v>
      </c>
      <c r="AZ33" s="39">
        <v>0.252</v>
      </c>
      <c r="BA33" s="14">
        <v>0.1</v>
      </c>
      <c r="BB33" s="40">
        <v>28.3</v>
      </c>
      <c r="BC33" s="14">
        <v>759.4</v>
      </c>
      <c r="BD33" s="40">
        <v>7.9</v>
      </c>
      <c r="BE33" s="14" t="s">
        <v>91</v>
      </c>
      <c r="BF33" s="14">
        <v>0</v>
      </c>
      <c r="BG33" s="14">
        <v>2</v>
      </c>
      <c r="BH33" s="86">
        <v>0.18</v>
      </c>
      <c r="BI33" s="42" t="s">
        <v>132</v>
      </c>
    </row>
    <row r="34" spans="1:61" ht="15.75" thickBot="1">
      <c r="A34" s="238">
        <f t="shared" si="8"/>
        <v>0.1</v>
      </c>
      <c r="B34" s="82">
        <v>43563</v>
      </c>
      <c r="C34" s="14" t="s">
        <v>80</v>
      </c>
      <c r="D34" s="14" t="s">
        <v>74</v>
      </c>
      <c r="E34" s="12"/>
      <c r="F34" s="156">
        <v>102.66666666666667</v>
      </c>
      <c r="G34" s="156">
        <v>114.13333333333334</v>
      </c>
      <c r="H34" s="156">
        <v>0</v>
      </c>
      <c r="I34" s="156">
        <v>495.06666666666666</v>
      </c>
      <c r="J34" s="156">
        <v>0</v>
      </c>
      <c r="K34" s="156">
        <f t="shared" si="9"/>
        <v>0</v>
      </c>
      <c r="L34" s="156">
        <v>0</v>
      </c>
      <c r="M34" s="156">
        <v>0</v>
      </c>
      <c r="N34" s="156">
        <v>0</v>
      </c>
      <c r="O34" s="156">
        <v>0</v>
      </c>
      <c r="P34" s="156">
        <v>0</v>
      </c>
      <c r="Q34" s="156">
        <v>0</v>
      </c>
      <c r="R34" s="156">
        <v>0.13333333333333333</v>
      </c>
      <c r="S34" s="156">
        <f t="shared" si="10"/>
        <v>0</v>
      </c>
      <c r="T34" s="156">
        <v>0</v>
      </c>
      <c r="U34" s="156">
        <f t="shared" si="11"/>
        <v>0</v>
      </c>
      <c r="V34" s="156">
        <v>0</v>
      </c>
      <c r="W34" s="156">
        <v>0</v>
      </c>
      <c r="X34" s="156">
        <v>0</v>
      </c>
      <c r="Y34" s="156">
        <v>0</v>
      </c>
      <c r="Z34" s="156">
        <v>0</v>
      </c>
      <c r="AA34" s="156">
        <f t="shared" si="12"/>
        <v>0</v>
      </c>
      <c r="AB34" s="156">
        <v>0</v>
      </c>
      <c r="AC34" s="156">
        <v>0</v>
      </c>
      <c r="AD34" s="156">
        <v>0</v>
      </c>
      <c r="AE34" s="156">
        <v>0</v>
      </c>
      <c r="AF34" s="156">
        <v>0</v>
      </c>
      <c r="AG34" s="156">
        <v>0</v>
      </c>
      <c r="AH34" s="156">
        <v>0</v>
      </c>
      <c r="AI34" s="156">
        <v>0</v>
      </c>
      <c r="AJ34" s="156">
        <v>0</v>
      </c>
      <c r="AK34" s="156">
        <v>0</v>
      </c>
      <c r="AL34" s="156">
        <v>0.13333333333333333</v>
      </c>
      <c r="AM34" s="156">
        <v>0</v>
      </c>
      <c r="AN34" s="156">
        <v>0</v>
      </c>
      <c r="AO34" s="156">
        <v>0</v>
      </c>
      <c r="AP34" s="156">
        <v>0</v>
      </c>
      <c r="AQ34" s="33">
        <f t="shared" si="13"/>
        <v>712.13333333333333</v>
      </c>
      <c r="AR34" s="113"/>
      <c r="AS34" s="89">
        <v>43563</v>
      </c>
      <c r="AT34" s="91">
        <v>0.45833333333333331</v>
      </c>
      <c r="AU34" s="14" t="s">
        <v>80</v>
      </c>
      <c r="AV34" s="14">
        <v>10</v>
      </c>
      <c r="AW34" s="90" t="s">
        <v>75</v>
      </c>
      <c r="AX34" s="14">
        <v>8.9700000000000006</v>
      </c>
      <c r="AY34" s="14">
        <v>107.5</v>
      </c>
      <c r="AZ34" s="39">
        <v>0.16200000000000001</v>
      </c>
      <c r="BA34" s="14">
        <v>0.1</v>
      </c>
      <c r="BB34" s="40">
        <v>24.5</v>
      </c>
      <c r="BC34" s="14">
        <v>762.7</v>
      </c>
      <c r="BD34" s="40">
        <v>6.3</v>
      </c>
      <c r="BE34" s="14">
        <v>1</v>
      </c>
      <c r="BF34" s="14">
        <v>0</v>
      </c>
      <c r="BG34" s="14">
        <v>2</v>
      </c>
      <c r="BH34" s="86">
        <v>0.43</v>
      </c>
      <c r="BI34" s="42"/>
    </row>
    <row r="35" spans="1:61" ht="15.75" thickBot="1">
      <c r="A35" s="238">
        <f t="shared" si="8"/>
        <v>0.1</v>
      </c>
      <c r="B35" s="82">
        <v>43586</v>
      </c>
      <c r="C35" s="14" t="s">
        <v>84</v>
      </c>
      <c r="D35" s="14" t="s">
        <v>74</v>
      </c>
      <c r="E35" s="12"/>
      <c r="F35" s="156">
        <v>0</v>
      </c>
      <c r="G35" s="156">
        <v>217.6</v>
      </c>
      <c r="H35" s="156">
        <v>0</v>
      </c>
      <c r="I35" s="156">
        <v>2.5333333333333332</v>
      </c>
      <c r="J35" s="156">
        <v>0</v>
      </c>
      <c r="K35" s="156">
        <f t="shared" si="9"/>
        <v>0</v>
      </c>
      <c r="L35" s="156">
        <v>0</v>
      </c>
      <c r="M35" s="156">
        <v>0</v>
      </c>
      <c r="N35" s="156">
        <v>0</v>
      </c>
      <c r="O35" s="156">
        <v>0</v>
      </c>
      <c r="P35" s="156">
        <v>0</v>
      </c>
      <c r="Q35" s="156">
        <v>0</v>
      </c>
      <c r="R35" s="156">
        <v>0</v>
      </c>
      <c r="S35" s="156">
        <f t="shared" si="10"/>
        <v>0</v>
      </c>
      <c r="T35" s="156">
        <v>0</v>
      </c>
      <c r="U35" s="156">
        <f t="shared" si="11"/>
        <v>0</v>
      </c>
      <c r="V35" s="156">
        <v>0</v>
      </c>
      <c r="W35" s="156">
        <v>0</v>
      </c>
      <c r="X35" s="156">
        <v>0</v>
      </c>
      <c r="Y35" s="156">
        <v>0</v>
      </c>
      <c r="Z35" s="156">
        <v>0</v>
      </c>
      <c r="AA35" s="156">
        <f t="shared" si="12"/>
        <v>0</v>
      </c>
      <c r="AB35" s="156">
        <v>0</v>
      </c>
      <c r="AC35" s="156">
        <v>0</v>
      </c>
      <c r="AD35" s="156">
        <v>0</v>
      </c>
      <c r="AE35" s="156">
        <v>0</v>
      </c>
      <c r="AF35" s="156">
        <v>0</v>
      </c>
      <c r="AG35" s="156">
        <v>0</v>
      </c>
      <c r="AH35" s="156">
        <v>0</v>
      </c>
      <c r="AI35" s="156">
        <v>0</v>
      </c>
      <c r="AJ35" s="156">
        <v>0</v>
      </c>
      <c r="AK35" s="156">
        <v>0</v>
      </c>
      <c r="AL35" s="156">
        <v>0</v>
      </c>
      <c r="AM35" s="156">
        <v>0</v>
      </c>
      <c r="AN35" s="156">
        <v>0</v>
      </c>
      <c r="AO35" s="156">
        <v>0</v>
      </c>
      <c r="AP35" s="156">
        <v>0</v>
      </c>
      <c r="AQ35" s="33">
        <f t="shared" si="13"/>
        <v>220.13333333333333</v>
      </c>
      <c r="AR35" s="113"/>
      <c r="AS35" s="36">
        <v>43586</v>
      </c>
      <c r="AT35" s="88">
        <v>0.5625</v>
      </c>
      <c r="AU35" s="14" t="s">
        <v>85</v>
      </c>
      <c r="AV35" s="14">
        <v>5</v>
      </c>
      <c r="AW35" s="90" t="s">
        <v>75</v>
      </c>
      <c r="AX35" s="14">
        <v>15.76</v>
      </c>
      <c r="AY35" s="14">
        <v>183</v>
      </c>
      <c r="AZ35" s="39">
        <v>0.20399999999999999</v>
      </c>
      <c r="BA35" s="14">
        <v>0.1</v>
      </c>
      <c r="BB35" s="40">
        <v>22.7</v>
      </c>
      <c r="BC35" s="14">
        <v>760.5</v>
      </c>
      <c r="BD35" s="40">
        <v>9.1999999999999993</v>
      </c>
      <c r="BE35" s="14">
        <v>0</v>
      </c>
      <c r="BF35" s="14">
        <v>0</v>
      </c>
      <c r="BG35" s="14">
        <v>10</v>
      </c>
      <c r="BH35" s="86">
        <v>0.05</v>
      </c>
      <c r="BI35" s="42" t="s">
        <v>138</v>
      </c>
    </row>
    <row r="36" spans="1:61" ht="15.75" thickBot="1">
      <c r="A36" s="238">
        <f t="shared" si="8"/>
        <v>0</v>
      </c>
      <c r="B36" s="82">
        <v>43493</v>
      </c>
      <c r="C36" s="14" t="s">
        <v>80</v>
      </c>
      <c r="D36" s="14" t="s">
        <v>74</v>
      </c>
      <c r="E36" s="12"/>
      <c r="F36" s="156">
        <v>0.8</v>
      </c>
      <c r="G36" s="156">
        <v>39.06666666666667</v>
      </c>
      <c r="H36" s="156">
        <v>0</v>
      </c>
      <c r="I36" s="156">
        <v>0.93333333333333335</v>
      </c>
      <c r="J36" s="156">
        <v>0.26666666666666666</v>
      </c>
      <c r="K36" s="156">
        <f t="shared" si="9"/>
        <v>0</v>
      </c>
      <c r="L36" s="156">
        <v>0</v>
      </c>
      <c r="M36" s="156">
        <v>0</v>
      </c>
      <c r="N36" s="156">
        <v>0</v>
      </c>
      <c r="O36" s="156">
        <v>0</v>
      </c>
      <c r="P36" s="156">
        <v>0</v>
      </c>
      <c r="Q36" s="156">
        <v>0</v>
      </c>
      <c r="R36" s="156">
        <v>0</v>
      </c>
      <c r="S36" s="156">
        <f t="shared" si="10"/>
        <v>0</v>
      </c>
      <c r="T36" s="156">
        <v>0</v>
      </c>
      <c r="U36" s="156">
        <f t="shared" si="11"/>
        <v>0</v>
      </c>
      <c r="V36" s="156">
        <v>0</v>
      </c>
      <c r="W36" s="156">
        <v>0</v>
      </c>
      <c r="X36" s="156">
        <v>0</v>
      </c>
      <c r="Y36" s="156">
        <v>0</v>
      </c>
      <c r="Z36" s="156">
        <v>0</v>
      </c>
      <c r="AA36" s="156">
        <f t="shared" si="12"/>
        <v>0.13333333333333333</v>
      </c>
      <c r="AB36" s="156">
        <v>0</v>
      </c>
      <c r="AC36" s="156">
        <v>0</v>
      </c>
      <c r="AD36" s="156">
        <v>0</v>
      </c>
      <c r="AE36" s="156">
        <v>0</v>
      </c>
      <c r="AF36" s="156">
        <v>0</v>
      </c>
      <c r="AG36" s="156">
        <v>0</v>
      </c>
      <c r="AH36" s="156">
        <v>0.13333333333333333</v>
      </c>
      <c r="AI36" s="156">
        <v>0</v>
      </c>
      <c r="AJ36" s="156">
        <v>0</v>
      </c>
      <c r="AK36" s="156">
        <v>0</v>
      </c>
      <c r="AL36" s="156">
        <v>0.4</v>
      </c>
      <c r="AM36" s="156">
        <v>0</v>
      </c>
      <c r="AN36" s="156">
        <v>0</v>
      </c>
      <c r="AO36" s="156">
        <v>0</v>
      </c>
      <c r="AP36" s="156">
        <v>0</v>
      </c>
      <c r="AQ36" s="33">
        <f t="shared" si="13"/>
        <v>41.599999999999994</v>
      </c>
      <c r="AR36" s="113"/>
      <c r="AS36" s="89">
        <v>43493</v>
      </c>
      <c r="AT36" s="88">
        <v>0.63541666666666663</v>
      </c>
      <c r="AU36" s="14" t="s">
        <v>81</v>
      </c>
      <c r="AV36" s="38">
        <v>10</v>
      </c>
      <c r="AW36" s="90" t="s">
        <v>75</v>
      </c>
      <c r="AX36" s="85">
        <v>13.9</v>
      </c>
      <c r="AY36" s="85">
        <v>150</v>
      </c>
      <c r="AZ36" s="39">
        <v>9.5000000000000001E-2</v>
      </c>
      <c r="BA36" s="85">
        <v>0</v>
      </c>
      <c r="BB36" s="40">
        <v>18.8</v>
      </c>
      <c r="BC36" s="85">
        <v>760.8</v>
      </c>
      <c r="BD36" s="40">
        <v>9</v>
      </c>
      <c r="BE36" s="85">
        <v>74</v>
      </c>
      <c r="BF36" s="85">
        <v>0</v>
      </c>
      <c r="BG36" s="85">
        <v>13</v>
      </c>
      <c r="BH36" s="86">
        <v>0.33</v>
      </c>
      <c r="BI36" s="87"/>
    </row>
    <row r="37" spans="1:61" ht="15.75" thickBot="1">
      <c r="A37" s="238">
        <f t="shared" si="8"/>
        <v>0</v>
      </c>
      <c r="B37" s="82">
        <v>43502</v>
      </c>
      <c r="C37" s="14" t="s">
        <v>92</v>
      </c>
      <c r="D37" s="14" t="s">
        <v>74</v>
      </c>
      <c r="E37" s="12"/>
      <c r="F37" s="156">
        <v>1.3333333333333333</v>
      </c>
      <c r="G37" s="156">
        <v>38.666666666666664</v>
      </c>
      <c r="H37" s="156">
        <v>0.53333333333333333</v>
      </c>
      <c r="I37" s="156">
        <v>0.66666666666666663</v>
      </c>
      <c r="J37" s="156">
        <v>0</v>
      </c>
      <c r="K37" s="156">
        <f t="shared" si="9"/>
        <v>0</v>
      </c>
      <c r="L37" s="156">
        <v>0</v>
      </c>
      <c r="M37" s="156">
        <v>0</v>
      </c>
      <c r="N37" s="156">
        <v>0</v>
      </c>
      <c r="O37" s="156">
        <v>0</v>
      </c>
      <c r="P37" s="156">
        <v>0</v>
      </c>
      <c r="Q37" s="156">
        <v>0</v>
      </c>
      <c r="R37" s="156">
        <v>0</v>
      </c>
      <c r="S37" s="156">
        <f t="shared" si="10"/>
        <v>0.53333333333333333</v>
      </c>
      <c r="T37" s="156">
        <v>0</v>
      </c>
      <c r="U37" s="156">
        <f t="shared" si="11"/>
        <v>0</v>
      </c>
      <c r="V37" s="156">
        <v>0</v>
      </c>
      <c r="W37" s="156">
        <v>0</v>
      </c>
      <c r="X37" s="156">
        <v>0</v>
      </c>
      <c r="Y37" s="156">
        <v>0</v>
      </c>
      <c r="Z37" s="156">
        <v>0</v>
      </c>
      <c r="AA37" s="156">
        <f t="shared" si="12"/>
        <v>0</v>
      </c>
      <c r="AB37" s="156">
        <v>0</v>
      </c>
      <c r="AC37" s="156">
        <v>0</v>
      </c>
      <c r="AD37" s="156">
        <v>0</v>
      </c>
      <c r="AE37" s="156">
        <v>0</v>
      </c>
      <c r="AF37" s="156">
        <v>0</v>
      </c>
      <c r="AG37" s="156">
        <v>0</v>
      </c>
      <c r="AH37" s="156">
        <v>0</v>
      </c>
      <c r="AI37" s="156">
        <v>0</v>
      </c>
      <c r="AJ37" s="156">
        <v>0</v>
      </c>
      <c r="AK37" s="156">
        <v>0</v>
      </c>
      <c r="AL37" s="156">
        <v>0</v>
      </c>
      <c r="AM37" s="156">
        <v>0</v>
      </c>
      <c r="AN37" s="156">
        <v>0</v>
      </c>
      <c r="AO37" s="156">
        <v>0</v>
      </c>
      <c r="AP37" s="156">
        <v>0</v>
      </c>
      <c r="AQ37" s="33">
        <f t="shared" ref="AQ37:AQ47" si="14">SUM(F37:AP37)-AA37-K37-U37-S37</f>
        <v>41.199999999999996</v>
      </c>
      <c r="AR37" s="113"/>
      <c r="AS37" s="83" t="s">
        <v>87</v>
      </c>
      <c r="AT37" s="83" t="s">
        <v>93</v>
      </c>
      <c r="AU37" s="39" t="s">
        <v>92</v>
      </c>
      <c r="AV37" s="38">
        <v>10</v>
      </c>
      <c r="AW37" s="90" t="s">
        <v>75</v>
      </c>
      <c r="AX37" s="85">
        <v>11.67</v>
      </c>
      <c r="AY37" s="85">
        <v>112.6</v>
      </c>
      <c r="AZ37" s="39">
        <v>0</v>
      </c>
      <c r="BA37" s="85">
        <v>0</v>
      </c>
      <c r="BB37" s="40">
        <v>13.3</v>
      </c>
      <c r="BC37" s="85">
        <v>765.3</v>
      </c>
      <c r="BD37" s="40">
        <v>7.32</v>
      </c>
      <c r="BE37" s="85" t="s">
        <v>91</v>
      </c>
      <c r="BF37" s="85" t="s">
        <v>91</v>
      </c>
      <c r="BG37" s="85" t="s">
        <v>91</v>
      </c>
      <c r="BH37" s="86" t="s">
        <v>91</v>
      </c>
      <c r="BI37" s="87"/>
    </row>
    <row r="38" spans="1:61" ht="15.75" thickBot="1">
      <c r="A38" s="238">
        <f t="shared" si="8"/>
        <v>0</v>
      </c>
      <c r="B38" s="82">
        <v>43504</v>
      </c>
      <c r="C38" s="14" t="s">
        <v>102</v>
      </c>
      <c r="D38" s="14" t="s">
        <v>74</v>
      </c>
      <c r="E38" s="12"/>
      <c r="F38" s="156">
        <v>10</v>
      </c>
      <c r="G38" s="156">
        <v>25.2</v>
      </c>
      <c r="H38" s="156">
        <v>0</v>
      </c>
      <c r="I38" s="156">
        <v>98.666666666666671</v>
      </c>
      <c r="J38" s="156">
        <v>0</v>
      </c>
      <c r="K38" s="156">
        <f t="shared" si="9"/>
        <v>0</v>
      </c>
      <c r="L38" s="156">
        <v>0</v>
      </c>
      <c r="M38" s="156">
        <v>0</v>
      </c>
      <c r="N38" s="156">
        <v>0</v>
      </c>
      <c r="O38" s="156">
        <v>0</v>
      </c>
      <c r="P38" s="156">
        <v>0</v>
      </c>
      <c r="Q38" s="156">
        <v>0</v>
      </c>
      <c r="R38" s="156">
        <v>0</v>
      </c>
      <c r="S38" s="156">
        <f t="shared" si="10"/>
        <v>0</v>
      </c>
      <c r="T38" s="156">
        <v>0</v>
      </c>
      <c r="U38" s="156">
        <f t="shared" si="11"/>
        <v>0</v>
      </c>
      <c r="V38" s="156">
        <v>0</v>
      </c>
      <c r="W38" s="156">
        <v>0</v>
      </c>
      <c r="X38" s="156">
        <v>0</v>
      </c>
      <c r="Y38" s="156">
        <v>0</v>
      </c>
      <c r="Z38" s="156">
        <v>0</v>
      </c>
      <c r="AA38" s="156">
        <f t="shared" si="12"/>
        <v>0</v>
      </c>
      <c r="AB38" s="156">
        <v>0</v>
      </c>
      <c r="AC38" s="156">
        <v>0</v>
      </c>
      <c r="AD38" s="156">
        <v>0</v>
      </c>
      <c r="AE38" s="156">
        <v>0</v>
      </c>
      <c r="AF38" s="156">
        <v>0</v>
      </c>
      <c r="AG38" s="156">
        <v>0</v>
      </c>
      <c r="AH38" s="156">
        <v>0</v>
      </c>
      <c r="AI38" s="156">
        <v>0</v>
      </c>
      <c r="AJ38" s="156">
        <v>0</v>
      </c>
      <c r="AK38" s="156">
        <v>0</v>
      </c>
      <c r="AL38" s="156">
        <v>0</v>
      </c>
      <c r="AM38" s="156">
        <v>0</v>
      </c>
      <c r="AN38" s="156">
        <v>0</v>
      </c>
      <c r="AO38" s="156">
        <v>0</v>
      </c>
      <c r="AP38" s="156">
        <v>0</v>
      </c>
      <c r="AQ38" s="33">
        <f t="shared" si="14"/>
        <v>133.86666666666667</v>
      </c>
      <c r="AR38" s="113"/>
      <c r="AS38" s="83" t="s">
        <v>103</v>
      </c>
      <c r="AT38" s="83" t="s">
        <v>104</v>
      </c>
      <c r="AU38" s="39" t="s">
        <v>105</v>
      </c>
      <c r="AV38" s="38">
        <v>10</v>
      </c>
      <c r="AW38" s="90" t="s">
        <v>75</v>
      </c>
      <c r="AX38" s="85">
        <v>8.7899999999999991</v>
      </c>
      <c r="AY38" s="85">
        <v>95.8</v>
      </c>
      <c r="AZ38" s="39">
        <v>7.5499999999999998E-2</v>
      </c>
      <c r="BA38" s="85">
        <v>0</v>
      </c>
      <c r="BB38" s="40">
        <v>19.5</v>
      </c>
      <c r="BC38" s="85">
        <v>762.6</v>
      </c>
      <c r="BD38" s="40">
        <v>7.5</v>
      </c>
      <c r="BE38" s="85">
        <v>18</v>
      </c>
      <c r="BF38" s="85">
        <v>0</v>
      </c>
      <c r="BG38" s="85">
        <v>13</v>
      </c>
      <c r="BH38" s="86">
        <v>0.28000000000000003</v>
      </c>
      <c r="BI38" s="87"/>
    </row>
    <row r="39" spans="1:61" ht="15.75" thickBot="1">
      <c r="A39" s="238">
        <f t="shared" si="8"/>
        <v>0</v>
      </c>
      <c r="B39" s="82">
        <v>43507</v>
      </c>
      <c r="C39" s="14" t="s">
        <v>115</v>
      </c>
      <c r="D39" s="14" t="s">
        <v>74</v>
      </c>
      <c r="E39" s="12"/>
      <c r="F39" s="156">
        <v>23.2</v>
      </c>
      <c r="G39" s="156">
        <v>12</v>
      </c>
      <c r="H39" s="156">
        <v>0</v>
      </c>
      <c r="I39" s="156">
        <v>45.733333333333334</v>
      </c>
      <c r="J39" s="156">
        <v>0</v>
      </c>
      <c r="K39" s="156">
        <f t="shared" si="9"/>
        <v>0</v>
      </c>
      <c r="L39" s="156">
        <v>0</v>
      </c>
      <c r="M39" s="156">
        <v>0</v>
      </c>
      <c r="N39" s="156">
        <v>0</v>
      </c>
      <c r="O39" s="156">
        <v>0</v>
      </c>
      <c r="P39" s="156">
        <v>0</v>
      </c>
      <c r="Q39" s="156">
        <v>0</v>
      </c>
      <c r="R39" s="156">
        <v>0</v>
      </c>
      <c r="S39" s="156">
        <f t="shared" si="10"/>
        <v>0</v>
      </c>
      <c r="T39" s="156">
        <v>0</v>
      </c>
      <c r="U39" s="156">
        <f t="shared" si="11"/>
        <v>0</v>
      </c>
      <c r="V39" s="156">
        <v>0</v>
      </c>
      <c r="W39" s="156">
        <v>0</v>
      </c>
      <c r="X39" s="156">
        <v>0</v>
      </c>
      <c r="Y39" s="156">
        <v>0</v>
      </c>
      <c r="Z39" s="156">
        <v>0</v>
      </c>
      <c r="AA39" s="156">
        <f t="shared" si="12"/>
        <v>0</v>
      </c>
      <c r="AB39" s="156">
        <v>0</v>
      </c>
      <c r="AC39" s="156">
        <v>0</v>
      </c>
      <c r="AD39" s="156">
        <v>0</v>
      </c>
      <c r="AE39" s="156">
        <v>0</v>
      </c>
      <c r="AF39" s="156">
        <v>0</v>
      </c>
      <c r="AG39" s="156">
        <v>0</v>
      </c>
      <c r="AH39" s="156">
        <v>0</v>
      </c>
      <c r="AI39" s="156">
        <v>0</v>
      </c>
      <c r="AJ39" s="156">
        <v>0</v>
      </c>
      <c r="AK39" s="156">
        <v>0</v>
      </c>
      <c r="AL39" s="156">
        <v>0</v>
      </c>
      <c r="AM39" s="156">
        <v>0</v>
      </c>
      <c r="AN39" s="156">
        <v>0</v>
      </c>
      <c r="AO39" s="156">
        <v>0</v>
      </c>
      <c r="AP39" s="156">
        <v>0</v>
      </c>
      <c r="AQ39" s="33">
        <f t="shared" si="14"/>
        <v>80.933333333333337</v>
      </c>
      <c r="AR39" s="113"/>
      <c r="AS39" s="83" t="s">
        <v>107</v>
      </c>
      <c r="AT39" s="83" t="s">
        <v>116</v>
      </c>
      <c r="AU39" s="39" t="s">
        <v>115</v>
      </c>
      <c r="AV39" s="38">
        <v>10</v>
      </c>
      <c r="AW39" s="39" t="s">
        <v>75</v>
      </c>
      <c r="AX39" s="85">
        <v>9.4</v>
      </c>
      <c r="AY39" s="85">
        <v>99.5</v>
      </c>
      <c r="AZ39" s="39">
        <v>0</v>
      </c>
      <c r="BA39" s="85">
        <v>0</v>
      </c>
      <c r="BB39" s="40">
        <v>18.100000000000001</v>
      </c>
      <c r="BC39" s="85">
        <v>765</v>
      </c>
      <c r="BD39" s="40">
        <v>6.8</v>
      </c>
      <c r="BE39" s="85">
        <v>2</v>
      </c>
      <c r="BF39" s="85" t="s">
        <v>91</v>
      </c>
      <c r="BG39" s="85">
        <v>17</v>
      </c>
      <c r="BH39" s="86">
        <v>0.42</v>
      </c>
      <c r="BI39" s="87"/>
    </row>
    <row r="40" spans="1:61" ht="15.75" thickBot="1">
      <c r="A40" s="238">
        <f t="shared" si="8"/>
        <v>0</v>
      </c>
      <c r="B40" s="82">
        <v>43507</v>
      </c>
      <c r="C40" s="14" t="s">
        <v>112</v>
      </c>
      <c r="D40" s="14" t="s">
        <v>74</v>
      </c>
      <c r="E40" s="12"/>
      <c r="F40" s="156">
        <v>123.06666666666666</v>
      </c>
      <c r="G40" s="156">
        <v>11.866666666666667</v>
      </c>
      <c r="H40" s="156">
        <v>0</v>
      </c>
      <c r="I40" s="156">
        <v>102.4</v>
      </c>
      <c r="J40" s="156">
        <v>0</v>
      </c>
      <c r="K40" s="156">
        <f t="shared" si="9"/>
        <v>0</v>
      </c>
      <c r="L40" s="156">
        <v>0</v>
      </c>
      <c r="M40" s="156">
        <v>0</v>
      </c>
      <c r="N40" s="156">
        <v>0</v>
      </c>
      <c r="O40" s="156">
        <v>0</v>
      </c>
      <c r="P40" s="156">
        <v>0</v>
      </c>
      <c r="Q40" s="156">
        <v>0</v>
      </c>
      <c r="R40" s="156">
        <v>0</v>
      </c>
      <c r="S40" s="156">
        <f t="shared" si="10"/>
        <v>0</v>
      </c>
      <c r="T40" s="156">
        <v>0</v>
      </c>
      <c r="U40" s="156">
        <f t="shared" si="11"/>
        <v>0</v>
      </c>
      <c r="V40" s="156">
        <v>0</v>
      </c>
      <c r="W40" s="156">
        <v>0</v>
      </c>
      <c r="X40" s="156">
        <v>0</v>
      </c>
      <c r="Y40" s="156">
        <v>0</v>
      </c>
      <c r="Z40" s="156">
        <v>0</v>
      </c>
      <c r="AA40" s="156">
        <f t="shared" si="12"/>
        <v>0</v>
      </c>
      <c r="AB40" s="156">
        <v>0</v>
      </c>
      <c r="AC40" s="156">
        <v>0</v>
      </c>
      <c r="AD40" s="156">
        <v>0</v>
      </c>
      <c r="AE40" s="156">
        <v>0</v>
      </c>
      <c r="AF40" s="156">
        <v>0</v>
      </c>
      <c r="AG40" s="156">
        <v>0</v>
      </c>
      <c r="AH40" s="156">
        <v>0</v>
      </c>
      <c r="AI40" s="156">
        <v>0</v>
      </c>
      <c r="AJ40" s="156">
        <v>0</v>
      </c>
      <c r="AK40" s="156">
        <v>0</v>
      </c>
      <c r="AL40" s="156">
        <v>0</v>
      </c>
      <c r="AM40" s="156">
        <v>0</v>
      </c>
      <c r="AN40" s="156">
        <v>0.13333333333333333</v>
      </c>
      <c r="AO40" s="156">
        <v>0</v>
      </c>
      <c r="AP40" s="156">
        <v>0</v>
      </c>
      <c r="AQ40" s="33">
        <f t="shared" si="14"/>
        <v>237.46666666666667</v>
      </c>
      <c r="AR40" s="113"/>
      <c r="AS40" s="83" t="s">
        <v>113</v>
      </c>
      <c r="AT40" s="83" t="s">
        <v>114</v>
      </c>
      <c r="AU40" s="39" t="s">
        <v>112</v>
      </c>
      <c r="AV40" s="38">
        <v>10</v>
      </c>
      <c r="AW40" s="84" t="s">
        <v>75</v>
      </c>
      <c r="AX40" s="85">
        <v>5.74</v>
      </c>
      <c r="AY40" s="85">
        <v>50.1</v>
      </c>
      <c r="AZ40" s="39">
        <v>0.03</v>
      </c>
      <c r="BA40" s="85">
        <v>0</v>
      </c>
      <c r="BB40" s="40">
        <v>9.3000000000000007</v>
      </c>
      <c r="BC40" s="85">
        <v>766</v>
      </c>
      <c r="BD40" s="40">
        <v>6.9</v>
      </c>
      <c r="BE40" s="85">
        <v>7</v>
      </c>
      <c r="BF40" s="85">
        <v>0</v>
      </c>
      <c r="BG40" s="85">
        <v>30</v>
      </c>
      <c r="BH40" s="86">
        <v>0.42</v>
      </c>
      <c r="BI40" s="87"/>
    </row>
    <row r="41" spans="1:61" ht="15.75" thickBot="1">
      <c r="A41" s="238">
        <f t="shared" si="8"/>
        <v>0</v>
      </c>
      <c r="B41" s="82">
        <v>43537</v>
      </c>
      <c r="C41" s="14" t="s">
        <v>80</v>
      </c>
      <c r="D41" s="14" t="s">
        <v>74</v>
      </c>
      <c r="E41" s="12"/>
      <c r="F41" s="156">
        <v>7.6</v>
      </c>
      <c r="G41" s="156">
        <v>34.4</v>
      </c>
      <c r="H41" s="156">
        <v>0</v>
      </c>
      <c r="I41" s="156">
        <v>90.8</v>
      </c>
      <c r="J41" s="156">
        <v>0</v>
      </c>
      <c r="K41" s="156">
        <f t="shared" si="9"/>
        <v>0</v>
      </c>
      <c r="L41" s="156">
        <v>0</v>
      </c>
      <c r="M41" s="156">
        <v>0</v>
      </c>
      <c r="N41" s="156">
        <v>0</v>
      </c>
      <c r="O41" s="156">
        <v>0</v>
      </c>
      <c r="P41" s="156">
        <v>0</v>
      </c>
      <c r="Q41" s="156">
        <v>0</v>
      </c>
      <c r="R41" s="156">
        <v>0</v>
      </c>
      <c r="S41" s="156">
        <f t="shared" si="10"/>
        <v>0</v>
      </c>
      <c r="T41" s="156">
        <v>0</v>
      </c>
      <c r="U41" s="156">
        <f t="shared" si="11"/>
        <v>0</v>
      </c>
      <c r="V41" s="156">
        <v>0</v>
      </c>
      <c r="W41" s="156">
        <v>0</v>
      </c>
      <c r="X41" s="156">
        <v>0</v>
      </c>
      <c r="Y41" s="156">
        <v>0</v>
      </c>
      <c r="Z41" s="156">
        <v>0</v>
      </c>
      <c r="AA41" s="156">
        <f t="shared" si="12"/>
        <v>0</v>
      </c>
      <c r="AB41" s="156">
        <v>0</v>
      </c>
      <c r="AC41" s="156">
        <v>0</v>
      </c>
      <c r="AD41" s="156">
        <v>0</v>
      </c>
      <c r="AE41" s="156">
        <v>0</v>
      </c>
      <c r="AF41" s="156">
        <v>0</v>
      </c>
      <c r="AG41" s="156">
        <v>0</v>
      </c>
      <c r="AH41" s="156">
        <v>0</v>
      </c>
      <c r="AI41" s="156">
        <v>0</v>
      </c>
      <c r="AJ41" s="156">
        <v>0</v>
      </c>
      <c r="AK41" s="156">
        <v>0</v>
      </c>
      <c r="AL41" s="156">
        <v>0</v>
      </c>
      <c r="AM41" s="156">
        <v>0</v>
      </c>
      <c r="AN41" s="156">
        <v>0</v>
      </c>
      <c r="AO41" s="156">
        <v>0</v>
      </c>
      <c r="AP41" s="156">
        <v>0</v>
      </c>
      <c r="AQ41" s="33">
        <f t="shared" si="14"/>
        <v>132.80000000000001</v>
      </c>
      <c r="AR41" s="113"/>
      <c r="AS41" s="36">
        <v>43537</v>
      </c>
      <c r="AT41" s="88">
        <v>0.44791666666666669</v>
      </c>
      <c r="AU41" s="14" t="s">
        <v>81</v>
      </c>
      <c r="AV41" s="38">
        <v>10</v>
      </c>
      <c r="AW41" s="90" t="s">
        <v>75</v>
      </c>
      <c r="AX41" s="14">
        <v>8.68</v>
      </c>
      <c r="AY41" s="14">
        <v>86</v>
      </c>
      <c r="AZ41" s="39">
        <v>0.05</v>
      </c>
      <c r="BA41" s="14">
        <v>0</v>
      </c>
      <c r="BB41" s="40">
        <v>14.7</v>
      </c>
      <c r="BC41" s="14">
        <v>762.1</v>
      </c>
      <c r="BD41" s="40">
        <v>6.8</v>
      </c>
      <c r="BE41" s="14">
        <v>5</v>
      </c>
      <c r="BF41" s="14">
        <v>0</v>
      </c>
      <c r="BG41" s="14">
        <v>7</v>
      </c>
      <c r="BH41" s="86" t="s">
        <v>129</v>
      </c>
      <c r="BI41" s="42"/>
    </row>
    <row r="42" spans="1:61" ht="15.75" thickBot="1">
      <c r="A42" s="238">
        <f t="shared" si="8"/>
        <v>0</v>
      </c>
      <c r="B42" s="35">
        <v>43563</v>
      </c>
      <c r="C42" s="14" t="s">
        <v>112</v>
      </c>
      <c r="D42" s="14" t="s">
        <v>74</v>
      </c>
      <c r="E42" s="12"/>
      <c r="F42" s="156">
        <v>4</v>
      </c>
      <c r="G42" s="156">
        <v>11.733333333333333</v>
      </c>
      <c r="H42" s="156">
        <v>0</v>
      </c>
      <c r="I42" s="156">
        <v>77.333333333333329</v>
      </c>
      <c r="J42" s="156">
        <v>0</v>
      </c>
      <c r="K42" s="156">
        <f t="shared" si="9"/>
        <v>0</v>
      </c>
      <c r="L42" s="156">
        <v>0</v>
      </c>
      <c r="M42" s="156">
        <v>0</v>
      </c>
      <c r="N42" s="156">
        <v>0</v>
      </c>
      <c r="O42" s="156">
        <v>0</v>
      </c>
      <c r="P42" s="156">
        <v>0</v>
      </c>
      <c r="Q42" s="156">
        <v>0</v>
      </c>
      <c r="R42" s="156">
        <v>0</v>
      </c>
      <c r="S42" s="156">
        <f t="shared" si="10"/>
        <v>0</v>
      </c>
      <c r="T42" s="156">
        <v>0</v>
      </c>
      <c r="U42" s="156">
        <f t="shared" si="11"/>
        <v>0</v>
      </c>
      <c r="V42" s="156">
        <v>0</v>
      </c>
      <c r="W42" s="156">
        <v>0</v>
      </c>
      <c r="X42" s="156">
        <v>0</v>
      </c>
      <c r="Y42" s="156">
        <v>0</v>
      </c>
      <c r="Z42" s="156">
        <v>0</v>
      </c>
      <c r="AA42" s="156">
        <f t="shared" si="12"/>
        <v>0</v>
      </c>
      <c r="AB42" s="156">
        <v>0</v>
      </c>
      <c r="AC42" s="156">
        <v>0</v>
      </c>
      <c r="AD42" s="156">
        <v>0</v>
      </c>
      <c r="AE42" s="156">
        <v>0</v>
      </c>
      <c r="AF42" s="156">
        <v>0</v>
      </c>
      <c r="AG42" s="156">
        <v>0</v>
      </c>
      <c r="AH42" s="156">
        <v>0</v>
      </c>
      <c r="AI42" s="156">
        <v>0</v>
      </c>
      <c r="AJ42" s="156">
        <v>0</v>
      </c>
      <c r="AK42" s="156">
        <v>0</v>
      </c>
      <c r="AL42" s="156">
        <v>0</v>
      </c>
      <c r="AM42" s="156">
        <v>0</v>
      </c>
      <c r="AN42" s="156">
        <v>0</v>
      </c>
      <c r="AO42" s="156">
        <v>0</v>
      </c>
      <c r="AP42" s="156">
        <v>0</v>
      </c>
      <c r="AQ42" s="33">
        <f t="shared" si="14"/>
        <v>93.066666666666663</v>
      </c>
      <c r="AR42" s="113"/>
      <c r="AS42" s="89">
        <v>43563</v>
      </c>
      <c r="AT42" s="91">
        <v>0.63888888888888895</v>
      </c>
      <c r="AU42" s="14" t="s">
        <v>112</v>
      </c>
      <c r="AV42" s="14">
        <v>10</v>
      </c>
      <c r="AW42" s="90" t="s">
        <v>75</v>
      </c>
      <c r="AX42" s="14">
        <v>7.84</v>
      </c>
      <c r="AY42" s="14">
        <v>98.4</v>
      </c>
      <c r="AZ42" s="39">
        <v>2.3E-2</v>
      </c>
      <c r="BA42" s="14">
        <v>0</v>
      </c>
      <c r="BB42" s="40">
        <v>26.9</v>
      </c>
      <c r="BC42" s="14">
        <v>759.1</v>
      </c>
      <c r="BD42" s="40">
        <v>7.1</v>
      </c>
      <c r="BE42" s="14">
        <v>2</v>
      </c>
      <c r="BF42" s="14">
        <v>0</v>
      </c>
      <c r="BG42" s="14">
        <v>2</v>
      </c>
      <c r="BH42" s="86">
        <v>0.18</v>
      </c>
      <c r="BI42" s="42"/>
    </row>
    <row r="43" spans="1:61" ht="15.75" thickBot="1">
      <c r="A43" s="238">
        <f t="shared" si="8"/>
        <v>0</v>
      </c>
      <c r="B43" s="82">
        <v>43565</v>
      </c>
      <c r="C43" s="14" t="s">
        <v>106</v>
      </c>
      <c r="D43" s="14" t="s">
        <v>74</v>
      </c>
      <c r="E43" s="12"/>
      <c r="F43" s="156">
        <v>104.66666666666667</v>
      </c>
      <c r="G43" s="156">
        <v>96</v>
      </c>
      <c r="H43" s="156">
        <v>0.26666666666666666</v>
      </c>
      <c r="I43" s="156">
        <v>666.66666666666663</v>
      </c>
      <c r="J43" s="156">
        <v>0</v>
      </c>
      <c r="K43" s="156">
        <f t="shared" si="9"/>
        <v>1.8666666666666667</v>
      </c>
      <c r="L43" s="156">
        <v>0</v>
      </c>
      <c r="M43" s="156">
        <v>1.8666666666666667</v>
      </c>
      <c r="N43" s="156">
        <v>0</v>
      </c>
      <c r="O43" s="156">
        <v>0</v>
      </c>
      <c r="P43" s="156">
        <v>0</v>
      </c>
      <c r="Q43" s="156">
        <v>0</v>
      </c>
      <c r="R43" s="156">
        <v>0</v>
      </c>
      <c r="S43" s="156">
        <f t="shared" si="10"/>
        <v>0.26666666666666666</v>
      </c>
      <c r="T43" s="156">
        <v>0</v>
      </c>
      <c r="U43" s="156">
        <f t="shared" si="11"/>
        <v>0</v>
      </c>
      <c r="V43" s="156">
        <v>0</v>
      </c>
      <c r="W43" s="156">
        <v>0</v>
      </c>
      <c r="X43" s="156">
        <v>0</v>
      </c>
      <c r="Y43" s="156">
        <v>0</v>
      </c>
      <c r="Z43" s="156">
        <v>0.26666666666666666</v>
      </c>
      <c r="AA43" s="156">
        <f t="shared" si="12"/>
        <v>0.4</v>
      </c>
      <c r="AB43" s="156">
        <v>0</v>
      </c>
      <c r="AC43" s="156">
        <v>0.4</v>
      </c>
      <c r="AD43" s="156">
        <v>0</v>
      </c>
      <c r="AE43" s="156">
        <v>0</v>
      </c>
      <c r="AF43" s="156">
        <v>0</v>
      </c>
      <c r="AG43" s="156">
        <v>0</v>
      </c>
      <c r="AH43" s="156">
        <v>0</v>
      </c>
      <c r="AI43" s="156">
        <v>0</v>
      </c>
      <c r="AJ43" s="156">
        <v>0</v>
      </c>
      <c r="AK43" s="156">
        <v>0</v>
      </c>
      <c r="AL43" s="156">
        <v>0</v>
      </c>
      <c r="AM43" s="156">
        <v>0</v>
      </c>
      <c r="AN43" s="156">
        <v>0</v>
      </c>
      <c r="AO43" s="156">
        <v>0</v>
      </c>
      <c r="AP43" s="156">
        <v>0</v>
      </c>
      <c r="AQ43" s="33">
        <f t="shared" si="14"/>
        <v>870.13333333333333</v>
      </c>
      <c r="AR43" s="113"/>
      <c r="AS43" s="89">
        <v>43565</v>
      </c>
      <c r="AT43" s="91">
        <v>0.45833333333333331</v>
      </c>
      <c r="AU43" s="14" t="s">
        <v>106</v>
      </c>
      <c r="AV43" s="14">
        <v>5</v>
      </c>
      <c r="AW43" s="14" t="s">
        <v>75</v>
      </c>
      <c r="AX43" s="14">
        <v>8.4</v>
      </c>
      <c r="AY43" s="14">
        <v>113</v>
      </c>
      <c r="AZ43" s="39">
        <v>2.9999999999999997E-4</v>
      </c>
      <c r="BA43" s="14">
        <v>0</v>
      </c>
      <c r="BB43" s="40">
        <v>32.799999999999997</v>
      </c>
      <c r="BC43" s="14">
        <v>761.6</v>
      </c>
      <c r="BD43" s="40">
        <v>6.8</v>
      </c>
      <c r="BE43" s="14">
        <v>76</v>
      </c>
      <c r="BF43" s="14">
        <v>0</v>
      </c>
      <c r="BG43" s="14">
        <v>2</v>
      </c>
      <c r="BH43" s="86">
        <v>0.05</v>
      </c>
      <c r="BI43" s="42"/>
    </row>
    <row r="44" spans="1:61" ht="15.75" thickBot="1">
      <c r="A44" s="238">
        <f t="shared" si="8"/>
        <v>0</v>
      </c>
      <c r="B44" s="35">
        <v>43565</v>
      </c>
      <c r="C44" s="14" t="s">
        <v>79</v>
      </c>
      <c r="D44" s="14" t="s">
        <v>74</v>
      </c>
      <c r="E44" s="12"/>
      <c r="F44" s="156">
        <v>281.60000000000002</v>
      </c>
      <c r="G44" s="156">
        <v>28.8</v>
      </c>
      <c r="H44" s="156">
        <v>0</v>
      </c>
      <c r="I44" s="156">
        <v>2365.8666666666668</v>
      </c>
      <c r="J44" s="156">
        <v>25.6</v>
      </c>
      <c r="K44" s="156">
        <f t="shared" si="9"/>
        <v>6.1333333333333329</v>
      </c>
      <c r="L44" s="156">
        <v>0</v>
      </c>
      <c r="M44" s="156">
        <v>3.7333333333333334</v>
      </c>
      <c r="N44" s="156">
        <v>0</v>
      </c>
      <c r="O44" s="156">
        <v>2.4</v>
      </c>
      <c r="P44" s="156">
        <v>0</v>
      </c>
      <c r="Q44" s="156">
        <v>0</v>
      </c>
      <c r="R44" s="156">
        <v>0</v>
      </c>
      <c r="S44" s="156">
        <f t="shared" si="10"/>
        <v>0</v>
      </c>
      <c r="T44" s="156">
        <v>0</v>
      </c>
      <c r="U44" s="156">
        <f t="shared" si="11"/>
        <v>0</v>
      </c>
      <c r="V44" s="156">
        <v>0</v>
      </c>
      <c r="W44" s="156">
        <v>0</v>
      </c>
      <c r="X44" s="156">
        <v>0</v>
      </c>
      <c r="Y44" s="156">
        <v>0</v>
      </c>
      <c r="Z44" s="156">
        <v>0</v>
      </c>
      <c r="AA44" s="156">
        <f t="shared" si="12"/>
        <v>0.26666666666666666</v>
      </c>
      <c r="AB44" s="156">
        <v>0.13333333333333333</v>
      </c>
      <c r="AC44" s="156">
        <v>0.13333333333333333</v>
      </c>
      <c r="AD44" s="156">
        <v>0</v>
      </c>
      <c r="AE44" s="156">
        <v>0</v>
      </c>
      <c r="AF44" s="156">
        <v>0</v>
      </c>
      <c r="AG44" s="156">
        <v>0</v>
      </c>
      <c r="AH44" s="156">
        <v>0</v>
      </c>
      <c r="AI44" s="156">
        <v>0</v>
      </c>
      <c r="AJ44" s="156">
        <v>0</v>
      </c>
      <c r="AK44" s="156">
        <v>0</v>
      </c>
      <c r="AL44" s="156">
        <v>0</v>
      </c>
      <c r="AM44" s="156">
        <v>0</v>
      </c>
      <c r="AN44" s="156">
        <v>0</v>
      </c>
      <c r="AO44" s="156">
        <v>0</v>
      </c>
      <c r="AP44" s="156">
        <v>0</v>
      </c>
      <c r="AQ44" s="33">
        <f t="shared" si="14"/>
        <v>2708.2666666666664</v>
      </c>
      <c r="AR44" s="113"/>
      <c r="AS44" s="89">
        <v>43565</v>
      </c>
      <c r="AT44" s="91">
        <v>0.55902777777777779</v>
      </c>
      <c r="AU44" s="14" t="s">
        <v>79</v>
      </c>
      <c r="AV44" s="14">
        <v>10</v>
      </c>
      <c r="AW44" s="14" t="s">
        <v>75</v>
      </c>
      <c r="AX44" s="14">
        <v>3.9</v>
      </c>
      <c r="AY44" s="38">
        <v>45</v>
      </c>
      <c r="AZ44" s="39">
        <v>7.5999999999999998E-2</v>
      </c>
      <c r="BA44" s="14">
        <v>0</v>
      </c>
      <c r="BB44" s="40">
        <v>23.5</v>
      </c>
      <c r="BC44" s="14">
        <v>761.5</v>
      </c>
      <c r="BD44" s="40">
        <v>6.1</v>
      </c>
      <c r="BE44" s="14">
        <v>0</v>
      </c>
      <c r="BF44" s="14">
        <v>0</v>
      </c>
      <c r="BG44" s="38">
        <v>0.05</v>
      </c>
      <c r="BH44" s="86">
        <v>0.19</v>
      </c>
      <c r="BI44" s="42"/>
    </row>
    <row r="45" spans="1:61" ht="15.75" thickBot="1">
      <c r="A45" s="238">
        <f t="shared" si="8"/>
        <v>0</v>
      </c>
      <c r="B45" s="82">
        <v>43570</v>
      </c>
      <c r="C45" s="14" t="s">
        <v>115</v>
      </c>
      <c r="D45" s="14" t="s">
        <v>74</v>
      </c>
      <c r="E45" s="12"/>
      <c r="F45" s="156">
        <v>92.933333333333337</v>
      </c>
      <c r="G45" s="156">
        <v>8.4</v>
      </c>
      <c r="H45" s="156">
        <v>0</v>
      </c>
      <c r="I45" s="156">
        <v>589.06666666666672</v>
      </c>
      <c r="J45" s="156">
        <v>0.26666666666666666</v>
      </c>
      <c r="K45" s="156">
        <f t="shared" si="9"/>
        <v>0</v>
      </c>
      <c r="L45" s="156">
        <v>0</v>
      </c>
      <c r="M45" s="156">
        <v>0</v>
      </c>
      <c r="N45" s="156">
        <v>0</v>
      </c>
      <c r="O45" s="156">
        <v>0</v>
      </c>
      <c r="P45" s="156">
        <v>0</v>
      </c>
      <c r="Q45" s="156">
        <v>0</v>
      </c>
      <c r="R45" s="156">
        <v>0</v>
      </c>
      <c r="S45" s="156">
        <f t="shared" si="10"/>
        <v>0</v>
      </c>
      <c r="T45" s="156">
        <v>0</v>
      </c>
      <c r="U45" s="156">
        <f t="shared" si="11"/>
        <v>0</v>
      </c>
      <c r="V45" s="156">
        <v>0</v>
      </c>
      <c r="W45" s="156">
        <v>0</v>
      </c>
      <c r="X45" s="156">
        <v>0</v>
      </c>
      <c r="Y45" s="156">
        <v>0</v>
      </c>
      <c r="Z45" s="156">
        <v>0</v>
      </c>
      <c r="AA45" s="156">
        <f t="shared" si="12"/>
        <v>0.8</v>
      </c>
      <c r="AB45" s="156">
        <v>0</v>
      </c>
      <c r="AC45" s="156">
        <v>0.8</v>
      </c>
      <c r="AD45" s="156">
        <v>0</v>
      </c>
      <c r="AE45" s="156">
        <v>0</v>
      </c>
      <c r="AF45" s="156">
        <v>0</v>
      </c>
      <c r="AG45" s="156">
        <v>0</v>
      </c>
      <c r="AH45" s="156">
        <v>0</v>
      </c>
      <c r="AI45" s="156">
        <v>0</v>
      </c>
      <c r="AJ45" s="156">
        <v>0</v>
      </c>
      <c r="AK45" s="156">
        <v>0</v>
      </c>
      <c r="AL45" s="156">
        <v>0</v>
      </c>
      <c r="AM45" s="156">
        <v>0</v>
      </c>
      <c r="AN45" s="156">
        <v>0.13333333333333333</v>
      </c>
      <c r="AO45" s="156">
        <v>0</v>
      </c>
      <c r="AP45" s="156">
        <v>0</v>
      </c>
      <c r="AQ45" s="33">
        <f t="shared" si="14"/>
        <v>691.6</v>
      </c>
      <c r="AR45" s="113"/>
      <c r="AS45" s="36">
        <v>43570</v>
      </c>
      <c r="AT45" s="88" t="s">
        <v>135</v>
      </c>
      <c r="AU45" s="14" t="s">
        <v>115</v>
      </c>
      <c r="AV45" s="38">
        <v>10</v>
      </c>
      <c r="AW45" s="39" t="s">
        <v>75</v>
      </c>
      <c r="AX45" s="14">
        <v>18.100000000000001</v>
      </c>
      <c r="AY45" s="14">
        <v>208</v>
      </c>
      <c r="AZ45" s="39">
        <v>1E-3</v>
      </c>
      <c r="BA45" s="14">
        <v>0</v>
      </c>
      <c r="BB45" s="40">
        <v>22.1</v>
      </c>
      <c r="BC45" s="14">
        <v>759.1</v>
      </c>
      <c r="BD45" s="40">
        <v>8.1</v>
      </c>
      <c r="BE45" s="37">
        <v>6</v>
      </c>
      <c r="BF45" s="37">
        <v>0</v>
      </c>
      <c r="BG45" s="37">
        <v>7</v>
      </c>
      <c r="BH45" s="41">
        <v>0.3</v>
      </c>
      <c r="BI45" s="42"/>
    </row>
    <row r="46" spans="1:61" ht="15.75" thickBot="1">
      <c r="A46" s="238">
        <f t="shared" si="8"/>
        <v>0</v>
      </c>
      <c r="B46" s="35">
        <v>43570</v>
      </c>
      <c r="C46" s="14" t="s">
        <v>111</v>
      </c>
      <c r="D46" s="14" t="s">
        <v>74</v>
      </c>
      <c r="E46" s="12"/>
      <c r="F46" s="156">
        <v>26.533333333333335</v>
      </c>
      <c r="G46" s="156">
        <v>29.2</v>
      </c>
      <c r="H46" s="156">
        <v>0</v>
      </c>
      <c r="I46" s="156">
        <v>2233.3333333333335</v>
      </c>
      <c r="J46" s="156">
        <v>4.1333333333333337</v>
      </c>
      <c r="K46" s="156">
        <f t="shared" si="9"/>
        <v>1.5999999999999999</v>
      </c>
      <c r="L46" s="156">
        <v>0</v>
      </c>
      <c r="M46" s="156">
        <v>0.13333333333333333</v>
      </c>
      <c r="N46" s="156">
        <v>0</v>
      </c>
      <c r="O46" s="156">
        <v>1.4666666666666666</v>
      </c>
      <c r="P46" s="156">
        <v>0</v>
      </c>
      <c r="Q46" s="156">
        <v>0</v>
      </c>
      <c r="R46" s="156">
        <v>0</v>
      </c>
      <c r="S46" s="156">
        <f t="shared" si="10"/>
        <v>0</v>
      </c>
      <c r="T46" s="156">
        <v>0</v>
      </c>
      <c r="U46" s="156">
        <f t="shared" si="11"/>
        <v>0</v>
      </c>
      <c r="V46" s="156">
        <v>0</v>
      </c>
      <c r="W46" s="156">
        <v>0</v>
      </c>
      <c r="X46" s="156">
        <v>0</v>
      </c>
      <c r="Y46" s="156">
        <v>0</v>
      </c>
      <c r="Z46" s="156">
        <v>0</v>
      </c>
      <c r="AA46" s="156">
        <f t="shared" si="12"/>
        <v>0</v>
      </c>
      <c r="AB46" s="156">
        <v>0</v>
      </c>
      <c r="AC46" s="156">
        <v>0</v>
      </c>
      <c r="AD46" s="156">
        <v>0</v>
      </c>
      <c r="AE46" s="156">
        <v>0</v>
      </c>
      <c r="AF46" s="156">
        <v>0</v>
      </c>
      <c r="AG46" s="156">
        <v>0</v>
      </c>
      <c r="AH46" s="156">
        <v>0</v>
      </c>
      <c r="AI46" s="156">
        <v>0</v>
      </c>
      <c r="AJ46" s="156">
        <v>0</v>
      </c>
      <c r="AK46" s="156">
        <v>0</v>
      </c>
      <c r="AL46" s="156">
        <v>0</v>
      </c>
      <c r="AM46" s="156">
        <v>0</v>
      </c>
      <c r="AN46" s="156">
        <v>0</v>
      </c>
      <c r="AO46" s="156">
        <v>0</v>
      </c>
      <c r="AP46" s="156">
        <v>0</v>
      </c>
      <c r="AQ46" s="33">
        <f t="shared" si="14"/>
        <v>2294.7999999999997</v>
      </c>
      <c r="AR46" s="113"/>
      <c r="AS46" s="89">
        <v>43570</v>
      </c>
      <c r="AT46" s="91">
        <v>0.47916666666666669</v>
      </c>
      <c r="AU46" s="14" t="s">
        <v>111</v>
      </c>
      <c r="AV46" s="14">
        <v>10</v>
      </c>
      <c r="AW46" s="14" t="s">
        <v>110</v>
      </c>
      <c r="AX46" s="14">
        <v>7</v>
      </c>
      <c r="AY46" s="38">
        <v>80</v>
      </c>
      <c r="AZ46" s="39">
        <v>6.0299999999999999E-2</v>
      </c>
      <c r="BA46" s="14">
        <v>0</v>
      </c>
      <c r="BB46" s="40">
        <v>21.6</v>
      </c>
      <c r="BC46" s="14">
        <v>759.1</v>
      </c>
      <c r="BD46" s="40">
        <v>6.9</v>
      </c>
      <c r="BE46" s="14">
        <v>4</v>
      </c>
      <c r="BF46" s="14">
        <v>0</v>
      </c>
      <c r="BG46" s="38">
        <v>2</v>
      </c>
      <c r="BH46" s="86">
        <v>0.12</v>
      </c>
      <c r="BI46" s="42"/>
    </row>
    <row r="47" spans="1:61">
      <c r="A47" s="238">
        <f t="shared" si="8"/>
        <v>0</v>
      </c>
      <c r="B47" s="82">
        <v>43586</v>
      </c>
      <c r="C47" s="14" t="s">
        <v>98</v>
      </c>
      <c r="D47" s="14" t="s">
        <v>74</v>
      </c>
      <c r="E47" s="12"/>
      <c r="F47" s="156">
        <v>0.53333333333333333</v>
      </c>
      <c r="G47" s="156">
        <v>2.4</v>
      </c>
      <c r="H47" s="156">
        <v>0.13333333333333333</v>
      </c>
      <c r="I47" s="156">
        <v>36.266666666666666</v>
      </c>
      <c r="J47" s="156">
        <v>0</v>
      </c>
      <c r="K47" s="156">
        <f t="shared" si="9"/>
        <v>0</v>
      </c>
      <c r="L47" s="156">
        <v>0</v>
      </c>
      <c r="M47" s="156">
        <v>0</v>
      </c>
      <c r="N47" s="156">
        <v>0</v>
      </c>
      <c r="O47" s="156">
        <v>0</v>
      </c>
      <c r="P47" s="156">
        <v>0</v>
      </c>
      <c r="Q47" s="156">
        <v>0</v>
      </c>
      <c r="R47" s="156">
        <v>0</v>
      </c>
      <c r="S47" s="156">
        <f t="shared" si="10"/>
        <v>0.13333333333333333</v>
      </c>
      <c r="T47" s="156">
        <v>0</v>
      </c>
      <c r="U47" s="156">
        <f t="shared" si="11"/>
        <v>0</v>
      </c>
      <c r="V47" s="156">
        <v>0</v>
      </c>
      <c r="W47" s="156">
        <v>0</v>
      </c>
      <c r="X47" s="156">
        <v>0</v>
      </c>
      <c r="Y47" s="156">
        <v>0</v>
      </c>
      <c r="Z47" s="156">
        <v>0</v>
      </c>
      <c r="AA47" s="156">
        <f t="shared" si="12"/>
        <v>0</v>
      </c>
      <c r="AB47" s="156">
        <v>0</v>
      </c>
      <c r="AC47" s="156">
        <v>0</v>
      </c>
      <c r="AD47" s="156">
        <v>0</v>
      </c>
      <c r="AE47" s="156">
        <v>0</v>
      </c>
      <c r="AF47" s="156">
        <v>0</v>
      </c>
      <c r="AG47" s="156">
        <v>0</v>
      </c>
      <c r="AH47" s="156">
        <v>0</v>
      </c>
      <c r="AI47" s="156">
        <v>0</v>
      </c>
      <c r="AJ47" s="156">
        <v>0</v>
      </c>
      <c r="AK47" s="156">
        <v>0</v>
      </c>
      <c r="AL47" s="156">
        <v>0</v>
      </c>
      <c r="AM47" s="156">
        <v>0</v>
      </c>
      <c r="AN47" s="156">
        <v>0</v>
      </c>
      <c r="AO47" s="156">
        <v>0</v>
      </c>
      <c r="AP47" s="156">
        <v>0</v>
      </c>
      <c r="AQ47" s="33">
        <f t="shared" si="14"/>
        <v>39.333333333333329</v>
      </c>
      <c r="AR47" s="113"/>
      <c r="AS47" s="36">
        <v>43586</v>
      </c>
      <c r="AT47" s="88">
        <v>0.61458333333333337</v>
      </c>
      <c r="AU47" s="14" t="s">
        <v>101</v>
      </c>
      <c r="AV47" s="14">
        <v>10</v>
      </c>
      <c r="AW47" s="90" t="s">
        <v>75</v>
      </c>
      <c r="AX47" s="14">
        <v>8</v>
      </c>
      <c r="AY47" s="14">
        <v>103</v>
      </c>
      <c r="AZ47" s="39">
        <v>6.9999999999999999E-4</v>
      </c>
      <c r="BA47" s="14">
        <v>0</v>
      </c>
      <c r="BB47" s="40">
        <v>28.3</v>
      </c>
      <c r="BC47" s="14">
        <v>759.5</v>
      </c>
      <c r="BD47" s="40">
        <v>7.8</v>
      </c>
      <c r="BE47" s="14">
        <v>0</v>
      </c>
      <c r="BF47" s="14">
        <v>0</v>
      </c>
      <c r="BG47" s="14">
        <v>18</v>
      </c>
      <c r="BH47" s="86">
        <v>0.2</v>
      </c>
      <c r="BI47" s="42"/>
    </row>
    <row r="48" spans="1:61" ht="19.5" thickBot="1">
      <c r="A48" s="240"/>
      <c r="B48" s="170"/>
      <c r="C48" s="244" t="s">
        <v>219</v>
      </c>
      <c r="D48" s="245"/>
      <c r="E48" s="1531">
        <v>0</v>
      </c>
      <c r="F48" s="246">
        <f>AVERAGE(F23:F47)</f>
        <v>56.303999999999995</v>
      </c>
      <c r="G48" s="246">
        <f t="shared" ref="G48:J48" si="15">AVERAGE(G23:G47)</f>
        <v>57.62133333333334</v>
      </c>
      <c r="H48" s="246">
        <f t="shared" si="15"/>
        <v>6.933333333333333E-2</v>
      </c>
      <c r="I48" s="246">
        <f t="shared" si="15"/>
        <v>342.65066666666667</v>
      </c>
      <c r="J48" s="246">
        <f t="shared" si="15"/>
        <v>23.253333333333334</v>
      </c>
      <c r="K48" s="246"/>
      <c r="L48" s="246">
        <f t="shared" ref="L48:R48" si="16">AVERAGE(L23:L47)</f>
        <v>1.0666666666666666E-2</v>
      </c>
      <c r="M48" s="246">
        <f t="shared" si="16"/>
        <v>0.42133333333333328</v>
      </c>
      <c r="N48" s="246">
        <f t="shared" si="16"/>
        <v>3.7333333333333336E-2</v>
      </c>
      <c r="O48" s="246">
        <f t="shared" si="16"/>
        <v>0.59200000000000008</v>
      </c>
      <c r="P48" s="246">
        <f t="shared" si="16"/>
        <v>0</v>
      </c>
      <c r="Q48" s="246">
        <f t="shared" si="16"/>
        <v>0</v>
      </c>
      <c r="R48" s="246">
        <f t="shared" si="16"/>
        <v>5.3333333333333332E-3</v>
      </c>
      <c r="S48" s="246"/>
      <c r="T48" s="246">
        <f>AVERAGE(T23:T47)</f>
        <v>5.3333333333333332E-3</v>
      </c>
      <c r="U48" s="246"/>
      <c r="V48" s="246">
        <f t="shared" ref="V48:Z48" si="17">AVERAGE(V23:V47)</f>
        <v>0</v>
      </c>
      <c r="W48" s="246">
        <f t="shared" si="17"/>
        <v>8.533333333333333E-2</v>
      </c>
      <c r="X48" s="246">
        <f t="shared" si="17"/>
        <v>0</v>
      </c>
      <c r="Y48" s="246">
        <f t="shared" si="17"/>
        <v>0</v>
      </c>
      <c r="Z48" s="246">
        <f t="shared" si="17"/>
        <v>0.16533333333333336</v>
      </c>
      <c r="AA48" s="246"/>
      <c r="AB48" s="246">
        <f t="shared" ref="AB48:AP48" si="18">AVERAGE(AB23:AB47)</f>
        <v>1.6E-2</v>
      </c>
      <c r="AC48" s="246">
        <f t="shared" si="18"/>
        <v>5.3333333333333337E-2</v>
      </c>
      <c r="AD48" s="246">
        <f t="shared" si="18"/>
        <v>5.3333333333333332E-3</v>
      </c>
      <c r="AE48" s="246">
        <f t="shared" si="18"/>
        <v>0</v>
      </c>
      <c r="AF48" s="246">
        <f t="shared" si="18"/>
        <v>0</v>
      </c>
      <c r="AG48" s="246">
        <f t="shared" si="18"/>
        <v>8.533333333333333E-2</v>
      </c>
      <c r="AH48" s="246">
        <f t="shared" si="18"/>
        <v>5.3333333333333332E-3</v>
      </c>
      <c r="AI48" s="246">
        <f t="shared" si="18"/>
        <v>0</v>
      </c>
      <c r="AJ48" s="246">
        <f t="shared" si="18"/>
        <v>5.3333333333333332E-3</v>
      </c>
      <c r="AK48" s="246">
        <f t="shared" si="18"/>
        <v>0</v>
      </c>
      <c r="AL48" s="246">
        <f t="shared" si="18"/>
        <v>2.1333333333333333E-2</v>
      </c>
      <c r="AM48" s="246">
        <f t="shared" si="18"/>
        <v>5.3333333333333332E-3</v>
      </c>
      <c r="AN48" s="246">
        <f t="shared" si="18"/>
        <v>0.99733333333333329</v>
      </c>
      <c r="AO48" s="246">
        <f t="shared" si="18"/>
        <v>0</v>
      </c>
      <c r="AP48" s="246">
        <f t="shared" si="18"/>
        <v>5.3333333333333332E-3</v>
      </c>
      <c r="AQ48" s="171"/>
      <c r="AR48" s="163"/>
      <c r="AS48" s="172"/>
      <c r="AT48" s="173"/>
      <c r="AU48" s="160"/>
      <c r="AV48" s="174"/>
      <c r="AW48" s="175"/>
      <c r="AX48" s="160"/>
      <c r="AY48" s="160"/>
      <c r="AZ48" s="166"/>
      <c r="BA48" s="160"/>
      <c r="BB48" s="167"/>
      <c r="BC48" s="160"/>
      <c r="BD48" s="167"/>
      <c r="BE48" s="160"/>
      <c r="BF48" s="160"/>
      <c r="BG48" s="160"/>
      <c r="BH48" s="168"/>
      <c r="BI48" s="169"/>
    </row>
    <row r="49" spans="1:61" ht="15.75" thickBot="1">
      <c r="A49" s="240"/>
      <c r="B49" s="170"/>
      <c r="C49" s="160"/>
      <c r="D49" s="160"/>
      <c r="E49" s="161"/>
      <c r="F49" s="171"/>
      <c r="G49" s="171"/>
      <c r="H49" s="171"/>
      <c r="I49" s="171"/>
      <c r="J49" s="171"/>
      <c r="K49" s="171"/>
      <c r="L49" s="171"/>
      <c r="M49" s="171"/>
      <c r="N49" s="171"/>
      <c r="O49" s="171"/>
      <c r="P49" s="171"/>
      <c r="Q49" s="171"/>
      <c r="R49" s="171"/>
      <c r="S49" s="171"/>
      <c r="T49" s="171"/>
      <c r="U49" s="171"/>
      <c r="V49" s="171"/>
      <c r="W49" s="171"/>
      <c r="X49" s="171"/>
      <c r="Y49" s="171"/>
      <c r="Z49" s="171"/>
      <c r="AA49" s="171"/>
      <c r="AB49" s="171"/>
      <c r="AC49" s="171"/>
      <c r="AD49" s="171"/>
      <c r="AE49" s="171"/>
      <c r="AF49" s="171"/>
      <c r="AG49" s="171"/>
      <c r="AH49" s="171"/>
      <c r="AI49" s="171"/>
      <c r="AJ49" s="171"/>
      <c r="AK49" s="171"/>
      <c r="AL49" s="171"/>
      <c r="AM49" s="171"/>
      <c r="AN49" s="171"/>
      <c r="AO49" s="171"/>
      <c r="AP49" s="171"/>
      <c r="AQ49" s="171"/>
      <c r="AR49" s="163"/>
      <c r="AS49" s="172"/>
      <c r="AT49" s="173"/>
      <c r="AU49" s="160"/>
      <c r="AV49" s="174"/>
      <c r="AW49" s="175"/>
      <c r="AX49" s="160"/>
      <c r="AY49" s="160"/>
      <c r="AZ49" s="166"/>
      <c r="BA49" s="160"/>
      <c r="BB49" s="167"/>
      <c r="BC49" s="160"/>
      <c r="BD49" s="167"/>
      <c r="BE49" s="160"/>
      <c r="BF49" s="160"/>
      <c r="BG49" s="160"/>
      <c r="BH49" s="168"/>
      <c r="BI49" s="169"/>
    </row>
    <row r="50" spans="1:61" ht="15.75" thickBot="1">
      <c r="A50" s="238">
        <f t="shared" ref="A50:A71" si="19">BA50</f>
        <v>0.3</v>
      </c>
      <c r="B50" s="92">
        <v>43586</v>
      </c>
      <c r="C50" s="4" t="s">
        <v>102</v>
      </c>
      <c r="D50" s="4" t="s">
        <v>78</v>
      </c>
      <c r="E50" s="12"/>
      <c r="F50" s="158">
        <v>0.02</v>
      </c>
      <c r="G50" s="158">
        <v>0</v>
      </c>
      <c r="H50" s="158">
        <v>0.19</v>
      </c>
      <c r="I50" s="158">
        <v>0.28333333333333333</v>
      </c>
      <c r="J50" s="158">
        <v>0</v>
      </c>
      <c r="K50" s="158">
        <f t="shared" ref="K50:K71" si="20">SUM(L50:Q50)</f>
        <v>2.6666666666666668E-2</v>
      </c>
      <c r="L50" s="158">
        <v>0</v>
      </c>
      <c r="M50" s="158">
        <v>2.6666666666666668E-2</v>
      </c>
      <c r="N50" s="158">
        <v>0</v>
      </c>
      <c r="O50" s="158">
        <v>0</v>
      </c>
      <c r="P50" s="158">
        <v>0</v>
      </c>
      <c r="Q50" s="158">
        <v>0</v>
      </c>
      <c r="R50" s="158">
        <v>0</v>
      </c>
      <c r="S50" s="158">
        <f t="shared" ref="S50:S71" si="21">H50+T50</f>
        <v>0.29666666666666669</v>
      </c>
      <c r="T50" s="158">
        <v>0.10666666666666667</v>
      </c>
      <c r="U50" s="158">
        <f t="shared" ref="U50:U71" si="22">SUM(V50:X50)</f>
        <v>0</v>
      </c>
      <c r="V50" s="158">
        <v>0</v>
      </c>
      <c r="W50" s="158">
        <v>0</v>
      </c>
      <c r="X50" s="158">
        <v>0</v>
      </c>
      <c r="Y50" s="158">
        <v>0</v>
      </c>
      <c r="Z50" s="158">
        <v>0</v>
      </c>
      <c r="AA50" s="158">
        <f t="shared" ref="AA50:AA71" si="23">SUM(AB50:AJ50)</f>
        <v>0</v>
      </c>
      <c r="AB50" s="158">
        <v>0</v>
      </c>
      <c r="AC50" s="158">
        <v>0</v>
      </c>
      <c r="AD50" s="158">
        <v>0</v>
      </c>
      <c r="AE50" s="158">
        <v>0</v>
      </c>
      <c r="AF50" s="158">
        <v>0</v>
      </c>
      <c r="AG50" s="158">
        <v>0</v>
      </c>
      <c r="AH50" s="158">
        <v>0</v>
      </c>
      <c r="AI50" s="158">
        <v>0</v>
      </c>
      <c r="AJ50" s="158">
        <v>0</v>
      </c>
      <c r="AK50" s="158">
        <v>0</v>
      </c>
      <c r="AL50" s="158">
        <v>3.3333333333333335E-3</v>
      </c>
      <c r="AM50" s="158">
        <v>0</v>
      </c>
      <c r="AN50" s="158">
        <v>0</v>
      </c>
      <c r="AO50" s="158">
        <v>0</v>
      </c>
      <c r="AP50" s="158">
        <v>0</v>
      </c>
      <c r="AQ50" s="33">
        <f t="shared" ref="AQ50:AQ72" si="24">SUM(F50:AP50)-AA50-K50-U50-S50</f>
        <v>0.62999999999999989</v>
      </c>
      <c r="AR50" s="113"/>
      <c r="AS50" s="100">
        <v>43586</v>
      </c>
      <c r="AT50" s="101">
        <v>0.66666666666666663</v>
      </c>
      <c r="AU50" s="4" t="s">
        <v>105</v>
      </c>
      <c r="AV50" s="4">
        <v>10</v>
      </c>
      <c r="AW50" s="95" t="s">
        <v>75</v>
      </c>
      <c r="AX50" s="4">
        <v>9.5</v>
      </c>
      <c r="AY50" s="4">
        <v>127</v>
      </c>
      <c r="AZ50" s="94">
        <v>0.72</v>
      </c>
      <c r="BA50" s="4">
        <v>0.3</v>
      </c>
      <c r="BB50" s="97">
        <v>30.5</v>
      </c>
      <c r="BC50" s="4">
        <v>757.4</v>
      </c>
      <c r="BD50" s="97">
        <v>7.8</v>
      </c>
      <c r="BE50" s="4">
        <v>1</v>
      </c>
      <c r="BF50" s="4">
        <v>0</v>
      </c>
      <c r="BG50" s="4">
        <v>6.5</v>
      </c>
      <c r="BH50" s="98" t="s">
        <v>137</v>
      </c>
      <c r="BI50" s="103"/>
    </row>
    <row r="51" spans="1:61" ht="15.75" thickBot="1">
      <c r="A51" s="238">
        <f t="shared" si="19"/>
        <v>0.2</v>
      </c>
      <c r="B51" s="92">
        <v>43495</v>
      </c>
      <c r="C51" s="4" t="s">
        <v>84</v>
      </c>
      <c r="D51" s="4" t="s">
        <v>78</v>
      </c>
      <c r="E51" s="12"/>
      <c r="F51" s="158">
        <v>0.44333333333333336</v>
      </c>
      <c r="G51" s="158">
        <v>0</v>
      </c>
      <c r="H51" s="158">
        <v>0</v>
      </c>
      <c r="I51" s="158">
        <v>6.27</v>
      </c>
      <c r="J51" s="158">
        <v>0</v>
      </c>
      <c r="K51" s="158">
        <f t="shared" si="20"/>
        <v>0.04</v>
      </c>
      <c r="L51" s="158">
        <v>0</v>
      </c>
      <c r="M51" s="158">
        <v>0.04</v>
      </c>
      <c r="N51" s="158">
        <v>0</v>
      </c>
      <c r="O51" s="158">
        <v>0</v>
      </c>
      <c r="P51" s="158">
        <v>0</v>
      </c>
      <c r="Q51" s="158">
        <v>0</v>
      </c>
      <c r="R51" s="158">
        <v>0</v>
      </c>
      <c r="S51" s="158">
        <f t="shared" si="21"/>
        <v>0</v>
      </c>
      <c r="T51" s="158">
        <v>0</v>
      </c>
      <c r="U51" s="158">
        <f t="shared" si="22"/>
        <v>0</v>
      </c>
      <c r="V51" s="158">
        <v>0</v>
      </c>
      <c r="W51" s="158">
        <v>0</v>
      </c>
      <c r="X51" s="158">
        <v>0</v>
      </c>
      <c r="Y51" s="158">
        <v>0</v>
      </c>
      <c r="Z51" s="158">
        <v>0</v>
      </c>
      <c r="AA51" s="158">
        <f t="shared" si="23"/>
        <v>0</v>
      </c>
      <c r="AB51" s="158">
        <v>0</v>
      </c>
      <c r="AC51" s="158">
        <v>0</v>
      </c>
      <c r="AD51" s="158">
        <v>0</v>
      </c>
      <c r="AE51" s="158">
        <v>0</v>
      </c>
      <c r="AF51" s="158">
        <v>0</v>
      </c>
      <c r="AG51" s="158">
        <v>0</v>
      </c>
      <c r="AH51" s="158">
        <v>0</v>
      </c>
      <c r="AI51" s="158">
        <v>0</v>
      </c>
      <c r="AJ51" s="158">
        <v>0</v>
      </c>
      <c r="AK51" s="158">
        <v>0</v>
      </c>
      <c r="AL51" s="158">
        <v>0</v>
      </c>
      <c r="AM51" s="158">
        <v>0</v>
      </c>
      <c r="AN51" s="158">
        <v>0</v>
      </c>
      <c r="AO51" s="158">
        <v>0</v>
      </c>
      <c r="AP51" s="158">
        <v>0</v>
      </c>
      <c r="AQ51" s="33">
        <f t="shared" si="24"/>
        <v>6.753333333333333</v>
      </c>
      <c r="AR51" s="113"/>
      <c r="AS51" s="104">
        <v>43495</v>
      </c>
      <c r="AT51" s="101">
        <v>0.47916666666666669</v>
      </c>
      <c r="AU51" s="4" t="s">
        <v>85</v>
      </c>
      <c r="AV51" s="10">
        <v>10</v>
      </c>
      <c r="AW51" s="95" t="s">
        <v>75</v>
      </c>
      <c r="AX51" s="96">
        <v>8.1809999999999992</v>
      </c>
      <c r="AY51" s="96">
        <v>86.5</v>
      </c>
      <c r="AZ51" s="94">
        <v>0.32</v>
      </c>
      <c r="BA51" s="96">
        <v>0.2</v>
      </c>
      <c r="BB51" s="97">
        <v>18</v>
      </c>
      <c r="BC51" s="96">
        <v>760</v>
      </c>
      <c r="BD51" s="97">
        <v>8.51</v>
      </c>
      <c r="BE51" s="96">
        <v>3</v>
      </c>
      <c r="BF51" s="96">
        <v>0</v>
      </c>
      <c r="BG51" s="96">
        <v>17</v>
      </c>
      <c r="BH51" s="98">
        <v>0.3</v>
      </c>
      <c r="BI51" s="99"/>
    </row>
    <row r="52" spans="1:61" ht="15.75" thickBot="1">
      <c r="A52" s="238">
        <f t="shared" si="19"/>
        <v>0.2</v>
      </c>
      <c r="B52" s="92">
        <v>43503</v>
      </c>
      <c r="C52" s="4" t="s">
        <v>98</v>
      </c>
      <c r="D52" s="4" t="s">
        <v>78</v>
      </c>
      <c r="E52" s="12"/>
      <c r="F52" s="158">
        <v>0.6333333333333333</v>
      </c>
      <c r="G52" s="158">
        <v>0</v>
      </c>
      <c r="H52" s="158">
        <v>0</v>
      </c>
      <c r="I52" s="158">
        <v>2.5333333333333332</v>
      </c>
      <c r="J52" s="158">
        <v>0</v>
      </c>
      <c r="K52" s="158">
        <f t="shared" si="20"/>
        <v>0</v>
      </c>
      <c r="L52" s="158">
        <v>0</v>
      </c>
      <c r="M52" s="158">
        <v>0</v>
      </c>
      <c r="N52" s="158">
        <v>0</v>
      </c>
      <c r="O52" s="158">
        <v>0</v>
      </c>
      <c r="P52" s="158">
        <v>0</v>
      </c>
      <c r="Q52" s="158">
        <v>0</v>
      </c>
      <c r="R52" s="158">
        <v>0</v>
      </c>
      <c r="S52" s="158">
        <f t="shared" si="21"/>
        <v>0</v>
      </c>
      <c r="T52" s="158">
        <v>0</v>
      </c>
      <c r="U52" s="158">
        <f t="shared" si="22"/>
        <v>0</v>
      </c>
      <c r="V52" s="158">
        <v>0</v>
      </c>
      <c r="W52" s="158">
        <v>0</v>
      </c>
      <c r="X52" s="158">
        <v>0</v>
      </c>
      <c r="Y52" s="158">
        <v>0</v>
      </c>
      <c r="Z52" s="158">
        <v>0</v>
      </c>
      <c r="AA52" s="158">
        <f t="shared" si="23"/>
        <v>0</v>
      </c>
      <c r="AB52" s="158">
        <v>0</v>
      </c>
      <c r="AC52" s="158">
        <v>0</v>
      </c>
      <c r="AD52" s="158">
        <v>0</v>
      </c>
      <c r="AE52" s="158">
        <v>0</v>
      </c>
      <c r="AF52" s="158">
        <v>0</v>
      </c>
      <c r="AG52" s="158">
        <v>0</v>
      </c>
      <c r="AH52" s="158">
        <v>0</v>
      </c>
      <c r="AI52" s="158">
        <v>0</v>
      </c>
      <c r="AJ52" s="158">
        <v>0</v>
      </c>
      <c r="AK52" s="158">
        <v>0</v>
      </c>
      <c r="AL52" s="158">
        <v>0</v>
      </c>
      <c r="AM52" s="158">
        <v>0</v>
      </c>
      <c r="AN52" s="158">
        <v>0</v>
      </c>
      <c r="AO52" s="158">
        <v>0</v>
      </c>
      <c r="AP52" s="158">
        <v>0</v>
      </c>
      <c r="AQ52" s="33">
        <f t="shared" si="24"/>
        <v>3.1666666666666665</v>
      </c>
      <c r="AR52" s="113"/>
      <c r="AS52" s="93" t="s">
        <v>99</v>
      </c>
      <c r="AT52" s="93" t="s">
        <v>100</v>
      </c>
      <c r="AU52" s="94" t="s">
        <v>101</v>
      </c>
      <c r="AV52" s="10">
        <v>10</v>
      </c>
      <c r="AW52" s="95" t="s">
        <v>75</v>
      </c>
      <c r="AX52" s="96">
        <v>10.3</v>
      </c>
      <c r="AY52" s="96">
        <v>101</v>
      </c>
      <c r="AZ52" s="94">
        <v>0.39</v>
      </c>
      <c r="BA52" s="96">
        <v>0.2</v>
      </c>
      <c r="BB52" s="97">
        <v>15.3</v>
      </c>
      <c r="BC52" s="96">
        <v>768.7</v>
      </c>
      <c r="BD52" s="97">
        <v>7.6</v>
      </c>
      <c r="BE52" s="96">
        <v>1</v>
      </c>
      <c r="BF52" s="96" t="s">
        <v>91</v>
      </c>
      <c r="BG52" s="96">
        <v>32</v>
      </c>
      <c r="BH52" s="98">
        <v>0.5</v>
      </c>
      <c r="BI52" s="99"/>
    </row>
    <row r="53" spans="1:61" ht="15.75" thickBot="1">
      <c r="A53" s="238">
        <f t="shared" si="19"/>
        <v>0.2</v>
      </c>
      <c r="B53" s="92">
        <v>43538</v>
      </c>
      <c r="C53" s="4" t="s">
        <v>84</v>
      </c>
      <c r="D53" s="4" t="s">
        <v>78</v>
      </c>
      <c r="E53" s="12"/>
      <c r="F53" s="158">
        <v>0.64666666666666661</v>
      </c>
      <c r="G53" s="158">
        <v>1.6666666666666666E-2</v>
      </c>
      <c r="H53" s="158">
        <v>0</v>
      </c>
      <c r="I53" s="158">
        <v>4.3600000000000003</v>
      </c>
      <c r="J53" s="158">
        <v>0</v>
      </c>
      <c r="K53" s="158">
        <f t="shared" si="20"/>
        <v>3.3333333333333335E-3</v>
      </c>
      <c r="L53" s="158">
        <v>3.3333333333333335E-3</v>
      </c>
      <c r="M53" s="158">
        <v>0</v>
      </c>
      <c r="N53" s="158">
        <v>0</v>
      </c>
      <c r="O53" s="158">
        <v>0</v>
      </c>
      <c r="P53" s="158">
        <v>0</v>
      </c>
      <c r="Q53" s="158">
        <v>0</v>
      </c>
      <c r="R53" s="158">
        <v>0</v>
      </c>
      <c r="S53" s="158">
        <f t="shared" si="21"/>
        <v>0</v>
      </c>
      <c r="T53" s="158">
        <v>0</v>
      </c>
      <c r="U53" s="158">
        <f t="shared" si="22"/>
        <v>0</v>
      </c>
      <c r="V53" s="158">
        <v>0</v>
      </c>
      <c r="W53" s="158">
        <v>0</v>
      </c>
      <c r="X53" s="158">
        <v>0</v>
      </c>
      <c r="Y53" s="158">
        <v>0</v>
      </c>
      <c r="Z53" s="158">
        <v>0</v>
      </c>
      <c r="AA53" s="158">
        <f t="shared" si="23"/>
        <v>0</v>
      </c>
      <c r="AB53" s="158">
        <v>0</v>
      </c>
      <c r="AC53" s="158">
        <v>0</v>
      </c>
      <c r="AD53" s="158">
        <v>0</v>
      </c>
      <c r="AE53" s="158">
        <v>0</v>
      </c>
      <c r="AF53" s="158">
        <v>0</v>
      </c>
      <c r="AG53" s="158">
        <v>0</v>
      </c>
      <c r="AH53" s="158">
        <v>0</v>
      </c>
      <c r="AI53" s="158">
        <v>0</v>
      </c>
      <c r="AJ53" s="158">
        <v>0</v>
      </c>
      <c r="AK53" s="158">
        <v>0</v>
      </c>
      <c r="AL53" s="158">
        <v>0</v>
      </c>
      <c r="AM53" s="158">
        <v>0</v>
      </c>
      <c r="AN53" s="158">
        <v>0</v>
      </c>
      <c r="AO53" s="158">
        <v>0</v>
      </c>
      <c r="AP53" s="158">
        <v>0</v>
      </c>
      <c r="AQ53" s="33">
        <f t="shared" si="24"/>
        <v>5.0266666666666664</v>
      </c>
      <c r="AR53" s="113"/>
      <c r="AS53" s="100">
        <v>43538</v>
      </c>
      <c r="AT53" s="101">
        <v>0.48958333333333331</v>
      </c>
      <c r="AU53" s="4" t="s">
        <v>85</v>
      </c>
      <c r="AV53" s="10">
        <v>10</v>
      </c>
      <c r="AW53" s="95" t="s">
        <v>75</v>
      </c>
      <c r="AX53" s="4">
        <v>9.41</v>
      </c>
      <c r="AY53" s="4">
        <v>96</v>
      </c>
      <c r="AZ53" s="94">
        <v>5.6599999999999998E-2</v>
      </c>
      <c r="BA53" s="4">
        <v>0.2</v>
      </c>
      <c r="BB53" s="97">
        <v>16.7</v>
      </c>
      <c r="BC53" s="4">
        <v>766.6</v>
      </c>
      <c r="BD53" s="97">
        <v>7.6</v>
      </c>
      <c r="BE53" s="4">
        <v>1</v>
      </c>
      <c r="BF53" s="4">
        <v>0</v>
      </c>
      <c r="BG53" s="4">
        <v>7</v>
      </c>
      <c r="BH53" s="98" t="s">
        <v>130</v>
      </c>
      <c r="BI53" s="103"/>
    </row>
    <row r="54" spans="1:61" ht="15.75" thickBot="1">
      <c r="A54" s="238">
        <f t="shared" si="19"/>
        <v>0.1</v>
      </c>
      <c r="B54" s="92">
        <v>43492</v>
      </c>
      <c r="C54" s="4" t="s">
        <v>76</v>
      </c>
      <c r="D54" s="4" t="s">
        <v>78</v>
      </c>
      <c r="E54" s="12"/>
      <c r="F54" s="158">
        <v>8.3333333333333329E-2</v>
      </c>
      <c r="G54" s="158">
        <v>3.3333333333333333E-2</v>
      </c>
      <c r="H54" s="158">
        <v>0</v>
      </c>
      <c r="I54" s="158">
        <v>1.9033333333333333</v>
      </c>
      <c r="J54" s="158">
        <v>2.3333333333333334E-2</v>
      </c>
      <c r="K54" s="158">
        <f t="shared" si="20"/>
        <v>6.6666666666666671E-3</v>
      </c>
      <c r="L54" s="158">
        <v>0</v>
      </c>
      <c r="M54" s="158">
        <v>3.3333333333333335E-3</v>
      </c>
      <c r="N54" s="158">
        <v>3.3333333333333335E-3</v>
      </c>
      <c r="O54" s="158">
        <v>0</v>
      </c>
      <c r="P54" s="158">
        <v>0</v>
      </c>
      <c r="Q54" s="158">
        <v>0</v>
      </c>
      <c r="R54" s="158">
        <v>0</v>
      </c>
      <c r="S54" s="158">
        <f t="shared" si="21"/>
        <v>0</v>
      </c>
      <c r="T54" s="158">
        <v>0</v>
      </c>
      <c r="U54" s="158">
        <f t="shared" si="22"/>
        <v>0</v>
      </c>
      <c r="V54" s="158">
        <v>0</v>
      </c>
      <c r="W54" s="158">
        <v>0</v>
      </c>
      <c r="X54" s="158">
        <v>0</v>
      </c>
      <c r="Y54" s="158">
        <v>0</v>
      </c>
      <c r="Z54" s="158">
        <v>0</v>
      </c>
      <c r="AA54" s="158">
        <f t="shared" si="23"/>
        <v>0</v>
      </c>
      <c r="AB54" s="158">
        <v>0</v>
      </c>
      <c r="AC54" s="158">
        <v>0</v>
      </c>
      <c r="AD54" s="158">
        <v>0</v>
      </c>
      <c r="AE54" s="158">
        <v>0</v>
      </c>
      <c r="AF54" s="158">
        <v>0</v>
      </c>
      <c r="AG54" s="158">
        <v>0</v>
      </c>
      <c r="AH54" s="158">
        <v>0</v>
      </c>
      <c r="AI54" s="158">
        <v>0</v>
      </c>
      <c r="AJ54" s="158">
        <v>0</v>
      </c>
      <c r="AK54" s="158">
        <v>0</v>
      </c>
      <c r="AL54" s="158">
        <v>0</v>
      </c>
      <c r="AM54" s="158">
        <v>0</v>
      </c>
      <c r="AN54" s="158">
        <v>0</v>
      </c>
      <c r="AO54" s="158">
        <v>0</v>
      </c>
      <c r="AP54" s="158">
        <v>0</v>
      </c>
      <c r="AQ54" s="33">
        <f t="shared" si="24"/>
        <v>2.0500000000000003</v>
      </c>
      <c r="AR54" s="113"/>
      <c r="AS54" s="104">
        <v>43492</v>
      </c>
      <c r="AT54" s="101">
        <v>0.60416666666666663</v>
      </c>
      <c r="AU54" s="4" t="s">
        <v>76</v>
      </c>
      <c r="AV54" s="10">
        <v>10</v>
      </c>
      <c r="AW54" s="95" t="s">
        <v>75</v>
      </c>
      <c r="AX54" s="96">
        <v>9.74</v>
      </c>
      <c r="AY54" s="96">
        <v>109.4</v>
      </c>
      <c r="AZ54" s="94">
        <v>0.16800000000000001</v>
      </c>
      <c r="BA54" s="96">
        <v>0.1</v>
      </c>
      <c r="BB54" s="97">
        <v>21.2</v>
      </c>
      <c r="BC54" s="96">
        <v>762</v>
      </c>
      <c r="BD54" s="97">
        <v>8.32</v>
      </c>
      <c r="BE54" s="96">
        <v>13</v>
      </c>
      <c r="BF54" s="96">
        <v>0</v>
      </c>
      <c r="BG54" s="96">
        <v>14</v>
      </c>
      <c r="BH54" s="98">
        <v>0.33</v>
      </c>
      <c r="BI54" s="99"/>
    </row>
    <row r="55" spans="1:61" ht="15.75" thickBot="1">
      <c r="A55" s="238">
        <f t="shared" si="19"/>
        <v>0.1</v>
      </c>
      <c r="B55" s="92">
        <v>43492</v>
      </c>
      <c r="C55" s="4" t="s">
        <v>79</v>
      </c>
      <c r="D55" s="4" t="s">
        <v>78</v>
      </c>
      <c r="E55" s="12"/>
      <c r="F55" s="158">
        <v>0</v>
      </c>
      <c r="G55" s="158">
        <v>3.3333333333333335E-3</v>
      </c>
      <c r="H55" s="158">
        <v>0</v>
      </c>
      <c r="I55" s="158">
        <v>0.14666666666666667</v>
      </c>
      <c r="J55" s="158">
        <v>3.3333333333333335E-3</v>
      </c>
      <c r="K55" s="158">
        <f t="shared" si="20"/>
        <v>3.3333333333333335E-3</v>
      </c>
      <c r="L55" s="158">
        <v>0</v>
      </c>
      <c r="M55" s="158">
        <v>0</v>
      </c>
      <c r="N55" s="158">
        <v>3.3333333333333335E-3</v>
      </c>
      <c r="O55" s="158">
        <v>0</v>
      </c>
      <c r="P55" s="158">
        <v>0</v>
      </c>
      <c r="Q55" s="158">
        <v>0</v>
      </c>
      <c r="R55" s="158">
        <v>0</v>
      </c>
      <c r="S55" s="158">
        <f t="shared" si="21"/>
        <v>0</v>
      </c>
      <c r="T55" s="158">
        <v>0</v>
      </c>
      <c r="U55" s="158">
        <f t="shared" si="22"/>
        <v>0</v>
      </c>
      <c r="V55" s="158">
        <v>0</v>
      </c>
      <c r="W55" s="158">
        <v>0</v>
      </c>
      <c r="X55" s="158">
        <v>0</v>
      </c>
      <c r="Y55" s="158">
        <v>0</v>
      </c>
      <c r="Z55" s="158">
        <v>0</v>
      </c>
      <c r="AA55" s="158">
        <f t="shared" si="23"/>
        <v>0</v>
      </c>
      <c r="AB55" s="158">
        <v>0</v>
      </c>
      <c r="AC55" s="158">
        <v>0</v>
      </c>
      <c r="AD55" s="158">
        <v>0</v>
      </c>
      <c r="AE55" s="158">
        <v>0</v>
      </c>
      <c r="AF55" s="158">
        <v>0</v>
      </c>
      <c r="AG55" s="158">
        <v>0</v>
      </c>
      <c r="AH55" s="158">
        <v>0</v>
      </c>
      <c r="AI55" s="158">
        <v>0</v>
      </c>
      <c r="AJ55" s="158">
        <v>0</v>
      </c>
      <c r="AK55" s="158">
        <v>0</v>
      </c>
      <c r="AL55" s="158">
        <v>0</v>
      </c>
      <c r="AM55" s="158">
        <v>0</v>
      </c>
      <c r="AN55" s="158">
        <v>0</v>
      </c>
      <c r="AO55" s="158">
        <v>0</v>
      </c>
      <c r="AP55" s="158">
        <v>0</v>
      </c>
      <c r="AQ55" s="33">
        <f t="shared" si="24"/>
        <v>0.15666666666666665</v>
      </c>
      <c r="AR55" s="113"/>
      <c r="AS55" s="104">
        <v>43492</v>
      </c>
      <c r="AT55" s="101">
        <v>0.65972222222222221</v>
      </c>
      <c r="AU55" s="4" t="s">
        <v>79</v>
      </c>
      <c r="AV55" s="10">
        <v>10</v>
      </c>
      <c r="AW55" s="105" t="s">
        <v>75</v>
      </c>
      <c r="AX55" s="96">
        <v>15.76</v>
      </c>
      <c r="AY55" s="96">
        <v>182.8</v>
      </c>
      <c r="AZ55" s="94">
        <v>0.20430000000000001</v>
      </c>
      <c r="BA55" s="96">
        <v>0.1</v>
      </c>
      <c r="BB55" s="97">
        <v>22.7</v>
      </c>
      <c r="BC55" s="96">
        <v>762.8</v>
      </c>
      <c r="BD55" s="97">
        <v>7.91</v>
      </c>
      <c r="BE55" s="96">
        <v>20</v>
      </c>
      <c r="BF55" s="96">
        <v>0</v>
      </c>
      <c r="BG55" s="96">
        <v>12.1</v>
      </c>
      <c r="BH55" s="98">
        <v>0.15</v>
      </c>
      <c r="BI55" s="99"/>
    </row>
    <row r="56" spans="1:61" ht="15.75" thickBot="1">
      <c r="A56" s="238">
        <f t="shared" si="19"/>
        <v>0.1</v>
      </c>
      <c r="B56" s="92">
        <v>43507</v>
      </c>
      <c r="C56" s="4" t="s">
        <v>106</v>
      </c>
      <c r="D56" s="4" t="s">
        <v>78</v>
      </c>
      <c r="E56" s="12"/>
      <c r="F56" s="158">
        <v>2.3666666666666667</v>
      </c>
      <c r="G56" s="158">
        <v>1.6166666666666667</v>
      </c>
      <c r="H56" s="158">
        <v>3.3333333333333335E-3</v>
      </c>
      <c r="I56" s="158">
        <v>0</v>
      </c>
      <c r="J56" s="158">
        <v>0</v>
      </c>
      <c r="K56" s="158">
        <f t="shared" si="20"/>
        <v>6.6666666666666671E-3</v>
      </c>
      <c r="L56" s="158">
        <v>0</v>
      </c>
      <c r="M56" s="158">
        <v>6.6666666666666671E-3</v>
      </c>
      <c r="N56" s="158">
        <v>0</v>
      </c>
      <c r="O56" s="158">
        <v>0</v>
      </c>
      <c r="P56" s="158">
        <v>0</v>
      </c>
      <c r="Q56" s="158">
        <v>0</v>
      </c>
      <c r="R56" s="158">
        <v>0</v>
      </c>
      <c r="S56" s="158">
        <f t="shared" si="21"/>
        <v>3.3333333333333335E-3</v>
      </c>
      <c r="T56" s="158">
        <v>0</v>
      </c>
      <c r="U56" s="158">
        <f t="shared" si="22"/>
        <v>0</v>
      </c>
      <c r="V56" s="158">
        <v>0</v>
      </c>
      <c r="W56" s="158">
        <v>0</v>
      </c>
      <c r="X56" s="158">
        <v>0</v>
      </c>
      <c r="Y56" s="158">
        <v>0</v>
      </c>
      <c r="Z56" s="158">
        <v>0</v>
      </c>
      <c r="AA56" s="158">
        <f t="shared" si="23"/>
        <v>1.3333333333333334E-2</v>
      </c>
      <c r="AB56" s="158">
        <v>0</v>
      </c>
      <c r="AC56" s="158">
        <v>0</v>
      </c>
      <c r="AD56" s="158">
        <v>0</v>
      </c>
      <c r="AE56" s="158">
        <v>1.3333333333333334E-2</v>
      </c>
      <c r="AF56" s="158">
        <v>0</v>
      </c>
      <c r="AG56" s="158">
        <v>0</v>
      </c>
      <c r="AH56" s="158">
        <v>0</v>
      </c>
      <c r="AI56" s="158">
        <v>0</v>
      </c>
      <c r="AJ56" s="158">
        <v>0</v>
      </c>
      <c r="AK56" s="158">
        <v>0</v>
      </c>
      <c r="AL56" s="158">
        <v>1.3333333333333334E-2</v>
      </c>
      <c r="AM56" s="158">
        <v>0</v>
      </c>
      <c r="AN56" s="158">
        <v>0</v>
      </c>
      <c r="AO56" s="158">
        <v>0</v>
      </c>
      <c r="AP56" s="158">
        <v>0</v>
      </c>
      <c r="AQ56" s="33">
        <f t="shared" si="24"/>
        <v>4.0200000000000005</v>
      </c>
      <c r="AR56" s="113"/>
      <c r="AS56" s="93" t="s">
        <v>107</v>
      </c>
      <c r="AT56" s="93" t="s">
        <v>108</v>
      </c>
      <c r="AU56" s="94" t="s">
        <v>109</v>
      </c>
      <c r="AV56" s="10">
        <v>10</v>
      </c>
      <c r="AW56" s="94" t="s">
        <v>110</v>
      </c>
      <c r="AX56" s="96">
        <v>15.87</v>
      </c>
      <c r="AY56" s="96">
        <v>168.3</v>
      </c>
      <c r="AZ56" s="94">
        <v>0.158</v>
      </c>
      <c r="BA56" s="96">
        <v>0.1</v>
      </c>
      <c r="BB56" s="97">
        <v>18.2</v>
      </c>
      <c r="BC56" s="96">
        <v>764.7</v>
      </c>
      <c r="BD56" s="97">
        <v>8.8000000000000007</v>
      </c>
      <c r="BE56" s="96">
        <v>7</v>
      </c>
      <c r="BF56" s="96" t="s">
        <v>91</v>
      </c>
      <c r="BG56" s="96">
        <v>8</v>
      </c>
      <c r="BH56" s="98">
        <v>0.27</v>
      </c>
      <c r="BI56" s="99"/>
    </row>
    <row r="57" spans="1:61" ht="15.75" thickBot="1">
      <c r="A57" s="238">
        <f t="shared" si="19"/>
        <v>0.1</v>
      </c>
      <c r="B57" s="92">
        <v>43507</v>
      </c>
      <c r="C57" s="4" t="s">
        <v>111</v>
      </c>
      <c r="D57" s="4" t="s">
        <v>78</v>
      </c>
      <c r="E57" s="12"/>
      <c r="F57" s="158">
        <v>2.2133333333333334</v>
      </c>
      <c r="G57" s="158">
        <v>1.6666666666666666E-2</v>
      </c>
      <c r="H57" s="158">
        <v>0</v>
      </c>
      <c r="I57" s="158">
        <v>1.1666666666666667</v>
      </c>
      <c r="J57" s="158">
        <v>0</v>
      </c>
      <c r="K57" s="158">
        <f t="shared" si="20"/>
        <v>2.6666666666666668E-2</v>
      </c>
      <c r="L57" s="158">
        <v>0</v>
      </c>
      <c r="M57" s="158">
        <v>0.02</v>
      </c>
      <c r="N57" s="158">
        <v>0</v>
      </c>
      <c r="O57" s="158">
        <v>0</v>
      </c>
      <c r="P57" s="158">
        <v>6.6666666666666671E-3</v>
      </c>
      <c r="Q57" s="158">
        <v>0</v>
      </c>
      <c r="R57" s="158">
        <v>3.3333333333333335E-3</v>
      </c>
      <c r="S57" s="158">
        <f t="shared" si="21"/>
        <v>0</v>
      </c>
      <c r="T57" s="158">
        <v>0</v>
      </c>
      <c r="U57" s="158">
        <f t="shared" si="22"/>
        <v>0</v>
      </c>
      <c r="V57" s="158">
        <v>0</v>
      </c>
      <c r="W57" s="158">
        <v>0</v>
      </c>
      <c r="X57" s="158">
        <v>0</v>
      </c>
      <c r="Y57" s="158">
        <v>0</v>
      </c>
      <c r="Z57" s="158">
        <v>0</v>
      </c>
      <c r="AA57" s="158">
        <f t="shared" si="23"/>
        <v>3.3333333333333335E-3</v>
      </c>
      <c r="AB57" s="158">
        <v>0</v>
      </c>
      <c r="AC57" s="158">
        <v>3.3333333333333335E-3</v>
      </c>
      <c r="AD57" s="158">
        <v>0</v>
      </c>
      <c r="AE57" s="158">
        <v>0</v>
      </c>
      <c r="AF57" s="158">
        <v>0</v>
      </c>
      <c r="AG57" s="158">
        <v>0</v>
      </c>
      <c r="AH57" s="158">
        <v>0</v>
      </c>
      <c r="AI57" s="158">
        <v>0</v>
      </c>
      <c r="AJ57" s="158">
        <v>0</v>
      </c>
      <c r="AK57" s="158">
        <v>0</v>
      </c>
      <c r="AL57" s="158">
        <v>1.6666666666666666E-2</v>
      </c>
      <c r="AM57" s="158">
        <v>0</v>
      </c>
      <c r="AN57" s="158">
        <v>0</v>
      </c>
      <c r="AO57" s="158">
        <v>0</v>
      </c>
      <c r="AP57" s="158">
        <v>0</v>
      </c>
      <c r="AQ57" s="33">
        <f t="shared" si="24"/>
        <v>3.4466666666666668</v>
      </c>
      <c r="AR57" s="113"/>
      <c r="AS57" s="93" t="s">
        <v>107</v>
      </c>
      <c r="AT57" s="93" t="s">
        <v>108</v>
      </c>
      <c r="AU57" s="94" t="s">
        <v>109</v>
      </c>
      <c r="AV57" s="10">
        <v>10</v>
      </c>
      <c r="AW57" s="94" t="s">
        <v>110</v>
      </c>
      <c r="AX57" s="96">
        <v>15.87</v>
      </c>
      <c r="AY57" s="96">
        <v>168.3</v>
      </c>
      <c r="AZ57" s="94">
        <v>0.158</v>
      </c>
      <c r="BA57" s="96">
        <v>0.1</v>
      </c>
      <c r="BB57" s="97">
        <v>18.2</v>
      </c>
      <c r="BC57" s="96">
        <v>764.7</v>
      </c>
      <c r="BD57" s="97">
        <v>8.8000000000000007</v>
      </c>
      <c r="BE57" s="96">
        <v>7</v>
      </c>
      <c r="BF57" s="96" t="s">
        <v>91</v>
      </c>
      <c r="BG57" s="96">
        <v>8</v>
      </c>
      <c r="BH57" s="98">
        <v>0.27</v>
      </c>
      <c r="BI57" s="99"/>
    </row>
    <row r="58" spans="1:61" ht="16.5" thickBot="1">
      <c r="A58" s="238">
        <f t="shared" si="19"/>
        <v>0.1</v>
      </c>
      <c r="B58" s="92">
        <v>43531</v>
      </c>
      <c r="C58" s="4" t="s">
        <v>123</v>
      </c>
      <c r="D58" s="4" t="s">
        <v>78</v>
      </c>
      <c r="E58" s="12"/>
      <c r="F58" s="158">
        <v>5.17</v>
      </c>
      <c r="G58" s="158">
        <v>1.79</v>
      </c>
      <c r="H58" s="158">
        <v>0</v>
      </c>
      <c r="I58" s="158">
        <v>1.1599999999999999</v>
      </c>
      <c r="J58" s="158">
        <v>3.6666666666666667E-2</v>
      </c>
      <c r="K58" s="158">
        <f t="shared" si="20"/>
        <v>7.6666666666666661E-2</v>
      </c>
      <c r="L58" s="158">
        <v>3.3333333333333335E-3</v>
      </c>
      <c r="M58" s="158">
        <v>6.3333333333333339E-2</v>
      </c>
      <c r="N58" s="158">
        <v>0</v>
      </c>
      <c r="O58" s="158">
        <v>0.01</v>
      </c>
      <c r="P58" s="158">
        <v>0</v>
      </c>
      <c r="Q58" s="158">
        <v>0</v>
      </c>
      <c r="R58" s="158">
        <v>0</v>
      </c>
      <c r="S58" s="158">
        <f t="shared" si="21"/>
        <v>0</v>
      </c>
      <c r="T58" s="158">
        <v>0</v>
      </c>
      <c r="U58" s="158">
        <f t="shared" si="22"/>
        <v>0</v>
      </c>
      <c r="V58" s="158">
        <v>0</v>
      </c>
      <c r="W58" s="158">
        <v>0</v>
      </c>
      <c r="X58" s="158">
        <v>0</v>
      </c>
      <c r="Y58" s="158">
        <v>0</v>
      </c>
      <c r="Z58" s="158">
        <v>0</v>
      </c>
      <c r="AA58" s="158">
        <f t="shared" si="23"/>
        <v>0.01</v>
      </c>
      <c r="AB58" s="158">
        <v>0</v>
      </c>
      <c r="AC58" s="158">
        <v>0.01</v>
      </c>
      <c r="AD58" s="158">
        <v>0</v>
      </c>
      <c r="AE58" s="158">
        <v>0</v>
      </c>
      <c r="AF58" s="158">
        <v>0</v>
      </c>
      <c r="AG58" s="158">
        <v>0</v>
      </c>
      <c r="AH58" s="158">
        <v>0</v>
      </c>
      <c r="AI58" s="158">
        <v>0</v>
      </c>
      <c r="AJ58" s="158">
        <v>0</v>
      </c>
      <c r="AK58" s="158">
        <v>0</v>
      </c>
      <c r="AL58" s="158">
        <v>3.3333333333333335E-3</v>
      </c>
      <c r="AM58" s="158">
        <v>0</v>
      </c>
      <c r="AN58" s="158">
        <v>6.6666666666666671E-3</v>
      </c>
      <c r="AO58" s="158">
        <v>0</v>
      </c>
      <c r="AP58" s="701">
        <v>3.6666666666666667E-2</v>
      </c>
      <c r="AQ58" s="33">
        <f t="shared" si="24"/>
        <v>8.2899999999999991</v>
      </c>
      <c r="AR58" s="113"/>
      <c r="AS58" s="100">
        <v>43531</v>
      </c>
      <c r="AT58" s="101">
        <v>0.35625000000000001</v>
      </c>
      <c r="AU58" s="4" t="s">
        <v>124</v>
      </c>
      <c r="AV58" s="4">
        <v>10</v>
      </c>
      <c r="AW58" s="4" t="s">
        <v>75</v>
      </c>
      <c r="AX58" s="4">
        <v>2.54</v>
      </c>
      <c r="AY58" s="4">
        <v>22.8</v>
      </c>
      <c r="AZ58" s="94">
        <v>0.154</v>
      </c>
      <c r="BA58" s="4">
        <v>0.1</v>
      </c>
      <c r="BB58" s="97">
        <v>12.1</v>
      </c>
      <c r="BC58" s="4"/>
      <c r="BD58" s="97"/>
      <c r="BE58" s="4">
        <v>4</v>
      </c>
      <c r="BF58" s="4">
        <v>0</v>
      </c>
      <c r="BG58" s="4">
        <v>28</v>
      </c>
      <c r="BH58" s="98">
        <v>0.3</v>
      </c>
      <c r="BI58" s="103" t="s">
        <v>126</v>
      </c>
    </row>
    <row r="59" spans="1:61" ht="15.75" thickBot="1">
      <c r="A59" s="238">
        <f t="shared" si="19"/>
        <v>0.1</v>
      </c>
      <c r="B59" s="92">
        <v>43563</v>
      </c>
      <c r="C59" s="4" t="s">
        <v>102</v>
      </c>
      <c r="D59" s="4" t="s">
        <v>78</v>
      </c>
      <c r="E59" s="12"/>
      <c r="F59" s="158">
        <v>0.25</v>
      </c>
      <c r="G59" s="158">
        <v>0.3</v>
      </c>
      <c r="H59" s="158">
        <v>0</v>
      </c>
      <c r="I59" s="158">
        <v>11.333333333333334</v>
      </c>
      <c r="J59" s="158">
        <v>0</v>
      </c>
      <c r="K59" s="158">
        <f t="shared" si="20"/>
        <v>3.3333333333333335E-3</v>
      </c>
      <c r="L59" s="158">
        <v>0</v>
      </c>
      <c r="M59" s="158">
        <v>0</v>
      </c>
      <c r="N59" s="158">
        <v>0</v>
      </c>
      <c r="O59" s="158">
        <v>3.3333333333333335E-3</v>
      </c>
      <c r="P59" s="158">
        <v>0</v>
      </c>
      <c r="Q59" s="158">
        <v>0</v>
      </c>
      <c r="R59" s="158">
        <v>0</v>
      </c>
      <c r="S59" s="158">
        <f t="shared" si="21"/>
        <v>0</v>
      </c>
      <c r="T59" s="158">
        <v>0</v>
      </c>
      <c r="U59" s="158">
        <f t="shared" si="22"/>
        <v>1.3333333333333334E-2</v>
      </c>
      <c r="V59" s="158">
        <v>1.3333333333333334E-2</v>
      </c>
      <c r="W59" s="158">
        <v>0</v>
      </c>
      <c r="X59" s="158">
        <v>0</v>
      </c>
      <c r="Y59" s="158">
        <v>0</v>
      </c>
      <c r="Z59" s="158">
        <v>0</v>
      </c>
      <c r="AA59" s="158">
        <f t="shared" si="23"/>
        <v>0</v>
      </c>
      <c r="AB59" s="158">
        <v>0</v>
      </c>
      <c r="AC59" s="158">
        <v>0</v>
      </c>
      <c r="AD59" s="158">
        <v>0</v>
      </c>
      <c r="AE59" s="158">
        <v>0</v>
      </c>
      <c r="AF59" s="158">
        <v>0</v>
      </c>
      <c r="AG59" s="158">
        <v>0</v>
      </c>
      <c r="AH59" s="158">
        <v>0</v>
      </c>
      <c r="AI59" s="158">
        <v>0</v>
      </c>
      <c r="AJ59" s="158">
        <v>0</v>
      </c>
      <c r="AK59" s="158">
        <v>0</v>
      </c>
      <c r="AL59" s="158">
        <v>0</v>
      </c>
      <c r="AM59" s="158">
        <v>0</v>
      </c>
      <c r="AN59" s="158">
        <v>0</v>
      </c>
      <c r="AO59" s="158">
        <v>0</v>
      </c>
      <c r="AP59" s="158">
        <v>0</v>
      </c>
      <c r="AQ59" s="33">
        <f t="shared" si="24"/>
        <v>11.900000000000002</v>
      </c>
      <c r="AR59" s="113"/>
      <c r="AS59" s="104">
        <v>43563</v>
      </c>
      <c r="AT59" s="4" t="s">
        <v>131</v>
      </c>
      <c r="AU59" s="4" t="s">
        <v>102</v>
      </c>
      <c r="AV59" s="4">
        <v>10</v>
      </c>
      <c r="AW59" s="95" t="s">
        <v>75</v>
      </c>
      <c r="AX59" s="4">
        <v>11.86</v>
      </c>
      <c r="AY59" s="4">
        <v>152.4</v>
      </c>
      <c r="AZ59" s="94">
        <v>0.252</v>
      </c>
      <c r="BA59" s="4">
        <v>0.1</v>
      </c>
      <c r="BB59" s="97">
        <v>28.3</v>
      </c>
      <c r="BC59" s="4">
        <v>759.4</v>
      </c>
      <c r="BD59" s="97">
        <v>7.9</v>
      </c>
      <c r="BE59" s="4">
        <v>1</v>
      </c>
      <c r="BF59" s="4">
        <v>0</v>
      </c>
      <c r="BG59" s="4">
        <v>7</v>
      </c>
      <c r="BH59" s="98">
        <v>0.18</v>
      </c>
      <c r="BI59" s="103" t="s">
        <v>132</v>
      </c>
    </row>
    <row r="60" spans="1:61" ht="15.75" thickBot="1">
      <c r="A60" s="238">
        <f t="shared" si="19"/>
        <v>0.1</v>
      </c>
      <c r="B60" s="92">
        <v>43563</v>
      </c>
      <c r="C60" s="4" t="s">
        <v>80</v>
      </c>
      <c r="D60" s="4" t="s">
        <v>78</v>
      </c>
      <c r="E60" s="12"/>
      <c r="F60" s="158">
        <v>6.14</v>
      </c>
      <c r="G60" s="158">
        <v>2.6666666666666668E-2</v>
      </c>
      <c r="H60" s="158">
        <v>2.6666666666666668E-2</v>
      </c>
      <c r="I60" s="158">
        <v>0.71333333333333337</v>
      </c>
      <c r="J60" s="158">
        <v>0</v>
      </c>
      <c r="K60" s="158">
        <f t="shared" si="20"/>
        <v>0</v>
      </c>
      <c r="L60" s="158">
        <v>0</v>
      </c>
      <c r="M60" s="158">
        <v>0</v>
      </c>
      <c r="N60" s="158">
        <v>0</v>
      </c>
      <c r="O60" s="158">
        <v>0</v>
      </c>
      <c r="P60" s="158">
        <v>0</v>
      </c>
      <c r="Q60" s="158">
        <v>0</v>
      </c>
      <c r="R60" s="158">
        <v>0</v>
      </c>
      <c r="S60" s="158">
        <f t="shared" si="21"/>
        <v>2.6666666666666668E-2</v>
      </c>
      <c r="T60" s="158">
        <v>0</v>
      </c>
      <c r="U60" s="158">
        <f t="shared" si="22"/>
        <v>0</v>
      </c>
      <c r="V60" s="158">
        <v>0</v>
      </c>
      <c r="W60" s="158">
        <v>0</v>
      </c>
      <c r="X60" s="158">
        <v>0</v>
      </c>
      <c r="Y60" s="158">
        <v>0</v>
      </c>
      <c r="Z60" s="158">
        <v>0</v>
      </c>
      <c r="AA60" s="158">
        <f t="shared" si="23"/>
        <v>0.02</v>
      </c>
      <c r="AB60" s="158">
        <v>0</v>
      </c>
      <c r="AC60" s="158">
        <v>0</v>
      </c>
      <c r="AD60" s="158">
        <v>0</v>
      </c>
      <c r="AE60" s="158">
        <v>0</v>
      </c>
      <c r="AF60" s="158">
        <v>0</v>
      </c>
      <c r="AG60" s="158">
        <v>0.02</v>
      </c>
      <c r="AH60" s="158">
        <v>0</v>
      </c>
      <c r="AI60" s="158">
        <v>0</v>
      </c>
      <c r="AJ60" s="158">
        <v>0</v>
      </c>
      <c r="AK60" s="158">
        <v>0</v>
      </c>
      <c r="AL60" s="158">
        <v>6.6666666666666671E-3</v>
      </c>
      <c r="AM60" s="158">
        <v>0</v>
      </c>
      <c r="AN60" s="158">
        <v>0</v>
      </c>
      <c r="AO60" s="158">
        <v>0</v>
      </c>
      <c r="AP60" s="158">
        <v>0</v>
      </c>
      <c r="AQ60" s="33">
        <f t="shared" si="24"/>
        <v>6.9333333333333327</v>
      </c>
      <c r="AR60" s="113"/>
      <c r="AS60" s="104">
        <v>43563</v>
      </c>
      <c r="AT60" s="106">
        <v>0.45833333333333331</v>
      </c>
      <c r="AU60" s="4" t="s">
        <v>80</v>
      </c>
      <c r="AV60" s="4">
        <v>10</v>
      </c>
      <c r="AW60" s="95" t="s">
        <v>75</v>
      </c>
      <c r="AX60" s="4">
        <v>8.9700000000000006</v>
      </c>
      <c r="AY60" s="4">
        <v>107.5</v>
      </c>
      <c r="AZ60" s="94">
        <v>0.16200000000000001</v>
      </c>
      <c r="BA60" s="4">
        <v>0.1</v>
      </c>
      <c r="BB60" s="97">
        <v>24.5</v>
      </c>
      <c r="BC60" s="4">
        <v>762.7</v>
      </c>
      <c r="BD60" s="97">
        <v>6.3</v>
      </c>
      <c r="BE60" s="4">
        <v>6</v>
      </c>
      <c r="BF60" s="4">
        <v>0</v>
      </c>
      <c r="BG60" s="4">
        <v>7</v>
      </c>
      <c r="BH60" s="98">
        <v>0.43</v>
      </c>
      <c r="BI60" s="103"/>
    </row>
    <row r="61" spans="1:61" ht="15.75" thickBot="1">
      <c r="A61" s="238">
        <f t="shared" si="19"/>
        <v>0.1</v>
      </c>
      <c r="B61" s="92">
        <v>43586</v>
      </c>
      <c r="C61" s="4" t="s">
        <v>84</v>
      </c>
      <c r="D61" s="4" t="s">
        <v>78</v>
      </c>
      <c r="E61" s="12"/>
      <c r="F61" s="158">
        <v>1.3333333333333334E-2</v>
      </c>
      <c r="G61" s="158">
        <v>6.6666666666666671E-3</v>
      </c>
      <c r="H61" s="158">
        <v>0.05</v>
      </c>
      <c r="I61" s="158">
        <v>0.57666666666666666</v>
      </c>
      <c r="J61" s="158">
        <v>0</v>
      </c>
      <c r="K61" s="158">
        <f t="shared" si="20"/>
        <v>0</v>
      </c>
      <c r="L61" s="158">
        <v>0</v>
      </c>
      <c r="M61" s="158">
        <v>0</v>
      </c>
      <c r="N61" s="158">
        <v>0</v>
      </c>
      <c r="O61" s="158">
        <v>0</v>
      </c>
      <c r="P61" s="158">
        <v>0</v>
      </c>
      <c r="Q61" s="158">
        <v>0</v>
      </c>
      <c r="R61" s="158">
        <v>0</v>
      </c>
      <c r="S61" s="158">
        <f t="shared" si="21"/>
        <v>0.05</v>
      </c>
      <c r="T61" s="158">
        <v>0</v>
      </c>
      <c r="U61" s="158">
        <f t="shared" si="22"/>
        <v>0</v>
      </c>
      <c r="V61" s="158">
        <v>0</v>
      </c>
      <c r="W61" s="158">
        <v>0</v>
      </c>
      <c r="X61" s="158">
        <v>0</v>
      </c>
      <c r="Y61" s="158">
        <v>0</v>
      </c>
      <c r="Z61" s="158">
        <v>0</v>
      </c>
      <c r="AA61" s="158">
        <f t="shared" si="23"/>
        <v>0</v>
      </c>
      <c r="AB61" s="158">
        <v>0</v>
      </c>
      <c r="AC61" s="158">
        <v>0</v>
      </c>
      <c r="AD61" s="158">
        <v>0</v>
      </c>
      <c r="AE61" s="158">
        <v>0</v>
      </c>
      <c r="AF61" s="158">
        <v>0</v>
      </c>
      <c r="AG61" s="158">
        <v>0</v>
      </c>
      <c r="AH61" s="158">
        <v>0</v>
      </c>
      <c r="AI61" s="158">
        <v>0</v>
      </c>
      <c r="AJ61" s="158">
        <v>0</v>
      </c>
      <c r="AK61" s="158">
        <v>0</v>
      </c>
      <c r="AL61" s="158">
        <v>0</v>
      </c>
      <c r="AM61" s="158">
        <v>0</v>
      </c>
      <c r="AN61" s="158">
        <v>0</v>
      </c>
      <c r="AO61" s="158">
        <v>0</v>
      </c>
      <c r="AP61" s="158">
        <v>0</v>
      </c>
      <c r="AQ61" s="33">
        <f t="shared" si="24"/>
        <v>0.64666666666666672</v>
      </c>
      <c r="AR61" s="113"/>
      <c r="AS61" s="100">
        <v>43586</v>
      </c>
      <c r="AT61" s="101">
        <v>0.5625</v>
      </c>
      <c r="AU61" s="4" t="s">
        <v>85</v>
      </c>
      <c r="AV61" s="4">
        <v>5</v>
      </c>
      <c r="AW61" s="95" t="s">
        <v>75</v>
      </c>
      <c r="AX61" s="4">
        <v>15.76</v>
      </c>
      <c r="AY61" s="4">
        <v>183</v>
      </c>
      <c r="AZ61" s="94">
        <v>0.20399999999999999</v>
      </c>
      <c r="BA61" s="4">
        <v>0.1</v>
      </c>
      <c r="BB61" s="97">
        <v>22.7</v>
      </c>
      <c r="BC61" s="4">
        <v>760.5</v>
      </c>
      <c r="BD61" s="97">
        <v>9.1999999999999993</v>
      </c>
      <c r="BE61" s="4">
        <v>0</v>
      </c>
      <c r="BF61" s="4">
        <v>0</v>
      </c>
      <c r="BG61" s="4">
        <v>10</v>
      </c>
      <c r="BH61" s="98">
        <v>0.05</v>
      </c>
      <c r="BI61" s="103" t="s">
        <v>138</v>
      </c>
    </row>
    <row r="62" spans="1:61" ht="15.75" thickBot="1">
      <c r="A62" s="238">
        <f t="shared" si="19"/>
        <v>0.1</v>
      </c>
      <c r="B62" s="92">
        <v>43588</v>
      </c>
      <c r="C62" s="4" t="s">
        <v>80</v>
      </c>
      <c r="D62" s="4" t="s">
        <v>78</v>
      </c>
      <c r="E62" s="12"/>
      <c r="F62" s="158">
        <v>0.5</v>
      </c>
      <c r="G62" s="158">
        <v>6.6666666666666671E-3</v>
      </c>
      <c r="H62" s="158">
        <v>6.6666666666666671E-3</v>
      </c>
      <c r="I62" s="158">
        <v>0.46333333333333332</v>
      </c>
      <c r="J62" s="158">
        <v>0</v>
      </c>
      <c r="K62" s="158">
        <f t="shared" si="20"/>
        <v>6.6666666666666671E-3</v>
      </c>
      <c r="L62" s="158">
        <v>0</v>
      </c>
      <c r="M62" s="158">
        <v>6.6666666666666671E-3</v>
      </c>
      <c r="N62" s="158">
        <v>0</v>
      </c>
      <c r="O62" s="158">
        <v>0</v>
      </c>
      <c r="P62" s="158">
        <v>0</v>
      </c>
      <c r="Q62" s="158">
        <v>0</v>
      </c>
      <c r="R62" s="158">
        <v>0</v>
      </c>
      <c r="S62" s="158">
        <f t="shared" si="21"/>
        <v>6.6666666666666671E-3</v>
      </c>
      <c r="T62" s="158">
        <v>0</v>
      </c>
      <c r="U62" s="158">
        <f t="shared" si="22"/>
        <v>0</v>
      </c>
      <c r="V62" s="158">
        <v>0</v>
      </c>
      <c r="W62" s="158">
        <v>0</v>
      </c>
      <c r="X62" s="158">
        <v>0</v>
      </c>
      <c r="Y62" s="158">
        <v>0</v>
      </c>
      <c r="Z62" s="158">
        <v>4.3333333333333335E-2</v>
      </c>
      <c r="AA62" s="158">
        <f t="shared" si="23"/>
        <v>5.6666666666666671E-2</v>
      </c>
      <c r="AB62" s="158">
        <v>0</v>
      </c>
      <c r="AC62" s="158">
        <v>4.6666666666666669E-2</v>
      </c>
      <c r="AD62" s="158">
        <v>0</v>
      </c>
      <c r="AE62" s="158">
        <v>0</v>
      </c>
      <c r="AF62" s="158">
        <v>0</v>
      </c>
      <c r="AG62" s="158">
        <v>0.01</v>
      </c>
      <c r="AH62" s="158">
        <v>0</v>
      </c>
      <c r="AI62" s="158">
        <v>0</v>
      </c>
      <c r="AJ62" s="158">
        <v>0</v>
      </c>
      <c r="AK62" s="158">
        <v>0</v>
      </c>
      <c r="AL62" s="158">
        <v>3.3333333333333335E-3</v>
      </c>
      <c r="AM62" s="158">
        <v>0</v>
      </c>
      <c r="AN62" s="158">
        <v>3.6666666666666667E-2</v>
      </c>
      <c r="AO62" s="158">
        <v>0</v>
      </c>
      <c r="AP62" s="158">
        <v>0</v>
      </c>
      <c r="AQ62" s="33">
        <f t="shared" si="24"/>
        <v>1.1233333333333337</v>
      </c>
      <c r="AR62" s="113"/>
      <c r="AS62" s="100">
        <v>43588</v>
      </c>
      <c r="AT62" s="101">
        <v>0.4826388888888889</v>
      </c>
      <c r="AU62" s="4" t="s">
        <v>80</v>
      </c>
      <c r="AV62" s="4">
        <v>10</v>
      </c>
      <c r="AW62" s="95" t="s">
        <v>75</v>
      </c>
      <c r="AX62" s="4">
        <v>7.1</v>
      </c>
      <c r="AY62" s="4">
        <v>79</v>
      </c>
      <c r="AZ62" s="94">
        <v>0.19800000000000001</v>
      </c>
      <c r="BA62" s="4">
        <v>0.1</v>
      </c>
      <c r="BB62" s="97">
        <v>20.399999999999999</v>
      </c>
      <c r="BC62" s="4">
        <v>759.6</v>
      </c>
      <c r="BD62" s="97">
        <v>6.8</v>
      </c>
      <c r="BE62" s="4">
        <v>7</v>
      </c>
      <c r="BF62" s="4">
        <v>0</v>
      </c>
      <c r="BG62" s="4">
        <v>54</v>
      </c>
      <c r="BH62" s="98">
        <v>0.35</v>
      </c>
      <c r="BI62" s="103"/>
    </row>
    <row r="63" spans="1:61" ht="15.75" thickBot="1">
      <c r="A63" s="238">
        <f t="shared" si="19"/>
        <v>0</v>
      </c>
      <c r="B63" s="92">
        <v>43493</v>
      </c>
      <c r="C63" s="4" t="s">
        <v>80</v>
      </c>
      <c r="D63" s="4" t="s">
        <v>78</v>
      </c>
      <c r="E63" s="12"/>
      <c r="F63" s="158">
        <v>0.38666666666666666</v>
      </c>
      <c r="G63" s="158">
        <v>7.6666666666666661E-2</v>
      </c>
      <c r="H63" s="158">
        <v>0</v>
      </c>
      <c r="I63" s="158">
        <v>0.02</v>
      </c>
      <c r="J63" s="158">
        <v>0.01</v>
      </c>
      <c r="K63" s="158">
        <f t="shared" si="20"/>
        <v>0</v>
      </c>
      <c r="L63" s="158">
        <v>0</v>
      </c>
      <c r="M63" s="158">
        <v>0</v>
      </c>
      <c r="N63" s="158">
        <v>0</v>
      </c>
      <c r="O63" s="158">
        <v>0</v>
      </c>
      <c r="P63" s="158">
        <v>0</v>
      </c>
      <c r="Q63" s="158">
        <v>0</v>
      </c>
      <c r="R63" s="158">
        <v>0</v>
      </c>
      <c r="S63" s="158">
        <f t="shared" si="21"/>
        <v>0</v>
      </c>
      <c r="T63" s="158">
        <v>0</v>
      </c>
      <c r="U63" s="158">
        <f t="shared" si="22"/>
        <v>0</v>
      </c>
      <c r="V63" s="158">
        <v>0</v>
      </c>
      <c r="W63" s="158">
        <v>0</v>
      </c>
      <c r="X63" s="158">
        <v>0</v>
      </c>
      <c r="Y63" s="158">
        <v>0</v>
      </c>
      <c r="Z63" s="158">
        <v>0</v>
      </c>
      <c r="AA63" s="158">
        <f t="shared" si="23"/>
        <v>0</v>
      </c>
      <c r="AB63" s="158">
        <v>0</v>
      </c>
      <c r="AC63" s="158">
        <v>0</v>
      </c>
      <c r="AD63" s="158">
        <v>0</v>
      </c>
      <c r="AE63" s="158">
        <v>0</v>
      </c>
      <c r="AF63" s="158">
        <v>0</v>
      </c>
      <c r="AG63" s="158">
        <v>0</v>
      </c>
      <c r="AH63" s="158">
        <v>0</v>
      </c>
      <c r="AI63" s="158">
        <v>0</v>
      </c>
      <c r="AJ63" s="158">
        <v>0</v>
      </c>
      <c r="AK63" s="158">
        <v>0</v>
      </c>
      <c r="AL63" s="158">
        <v>3.3333333333333335E-3</v>
      </c>
      <c r="AM63" s="158">
        <v>0</v>
      </c>
      <c r="AN63" s="158">
        <v>3.6666666666666667E-2</v>
      </c>
      <c r="AO63" s="158">
        <v>0</v>
      </c>
      <c r="AP63" s="158">
        <v>0</v>
      </c>
      <c r="AQ63" s="33">
        <f t="shared" si="24"/>
        <v>0.53333333333333333</v>
      </c>
      <c r="AR63" s="113"/>
      <c r="AS63" s="104">
        <v>43493</v>
      </c>
      <c r="AT63" s="101">
        <v>0.63541666666666663</v>
      </c>
      <c r="AU63" s="4" t="s">
        <v>81</v>
      </c>
      <c r="AV63" s="10">
        <v>10</v>
      </c>
      <c r="AW63" s="95" t="s">
        <v>75</v>
      </c>
      <c r="AX63" s="96">
        <v>13.9</v>
      </c>
      <c r="AY63" s="96">
        <v>150</v>
      </c>
      <c r="AZ63" s="94">
        <v>9.5000000000000001E-2</v>
      </c>
      <c r="BA63" s="96">
        <v>0</v>
      </c>
      <c r="BB63" s="97">
        <v>18.8</v>
      </c>
      <c r="BC63" s="96">
        <v>760.8</v>
      </c>
      <c r="BD63" s="97">
        <v>9</v>
      </c>
      <c r="BE63" s="96">
        <v>74</v>
      </c>
      <c r="BF63" s="96">
        <v>0</v>
      </c>
      <c r="BG63" s="96">
        <v>13</v>
      </c>
      <c r="BH63" s="98">
        <v>0.33</v>
      </c>
      <c r="BI63" s="99"/>
    </row>
    <row r="64" spans="1:61" ht="15.75" thickBot="1">
      <c r="A64" s="238">
        <f t="shared" si="19"/>
        <v>0</v>
      </c>
      <c r="B64" s="92">
        <v>43504</v>
      </c>
      <c r="C64" s="4" t="s">
        <v>102</v>
      </c>
      <c r="D64" s="4" t="s">
        <v>78</v>
      </c>
      <c r="E64" s="12"/>
      <c r="F64" s="158">
        <v>2.2733333333333334</v>
      </c>
      <c r="G64" s="158">
        <v>6.6666666666666671E-3</v>
      </c>
      <c r="H64" s="158">
        <v>0</v>
      </c>
      <c r="I64" s="158">
        <v>0.96</v>
      </c>
      <c r="J64" s="158">
        <v>0</v>
      </c>
      <c r="K64" s="158">
        <f t="shared" si="20"/>
        <v>3.3333333333333335E-3</v>
      </c>
      <c r="L64" s="158">
        <v>3.3333333333333335E-3</v>
      </c>
      <c r="M64" s="158">
        <v>0</v>
      </c>
      <c r="N64" s="158">
        <v>0</v>
      </c>
      <c r="O64" s="158">
        <v>0</v>
      </c>
      <c r="P64" s="158">
        <v>0</v>
      </c>
      <c r="Q64" s="158">
        <v>0</v>
      </c>
      <c r="R64" s="158">
        <v>0</v>
      </c>
      <c r="S64" s="158">
        <f t="shared" si="21"/>
        <v>0</v>
      </c>
      <c r="T64" s="158">
        <v>0</v>
      </c>
      <c r="U64" s="158">
        <f t="shared" si="22"/>
        <v>0</v>
      </c>
      <c r="V64" s="158">
        <v>0</v>
      </c>
      <c r="W64" s="158">
        <v>0</v>
      </c>
      <c r="X64" s="158">
        <v>0</v>
      </c>
      <c r="Y64" s="158">
        <v>0</v>
      </c>
      <c r="Z64" s="158">
        <v>0</v>
      </c>
      <c r="AA64" s="158">
        <f t="shared" si="23"/>
        <v>0.01</v>
      </c>
      <c r="AB64" s="158">
        <v>0</v>
      </c>
      <c r="AC64" s="158">
        <v>0</v>
      </c>
      <c r="AD64" s="158">
        <v>3.3333333333333335E-3</v>
      </c>
      <c r="AE64" s="158">
        <v>0</v>
      </c>
      <c r="AF64" s="158">
        <v>3.3333333333333335E-3</v>
      </c>
      <c r="AG64" s="158">
        <v>3.3333333333333335E-3</v>
      </c>
      <c r="AH64" s="158">
        <v>0</v>
      </c>
      <c r="AI64" s="158">
        <v>0</v>
      </c>
      <c r="AJ64" s="158">
        <v>0</v>
      </c>
      <c r="AK64" s="158">
        <v>0</v>
      </c>
      <c r="AL64" s="158">
        <v>0</v>
      </c>
      <c r="AM64" s="158">
        <v>0</v>
      </c>
      <c r="AN64" s="158">
        <v>0</v>
      </c>
      <c r="AO64" s="158">
        <v>0</v>
      </c>
      <c r="AP64" s="158">
        <v>0</v>
      </c>
      <c r="AQ64" s="33">
        <f t="shared" si="24"/>
        <v>3.2533333333333339</v>
      </c>
      <c r="AR64" s="113"/>
      <c r="AS64" s="93" t="s">
        <v>103</v>
      </c>
      <c r="AT64" s="93" t="s">
        <v>104</v>
      </c>
      <c r="AU64" s="94" t="s">
        <v>105</v>
      </c>
      <c r="AV64" s="10">
        <v>10</v>
      </c>
      <c r="AW64" s="95" t="s">
        <v>75</v>
      </c>
      <c r="AX64" s="96">
        <v>8.7899999999999991</v>
      </c>
      <c r="AY64" s="96">
        <v>95.8</v>
      </c>
      <c r="AZ64" s="94">
        <v>7.5499999999999998E-2</v>
      </c>
      <c r="BA64" s="96">
        <v>0</v>
      </c>
      <c r="BB64" s="97">
        <v>19.5</v>
      </c>
      <c r="BC64" s="96">
        <v>762.6</v>
      </c>
      <c r="BD64" s="97">
        <v>7.5</v>
      </c>
      <c r="BE64" s="96">
        <v>18</v>
      </c>
      <c r="BF64" s="96">
        <v>0</v>
      </c>
      <c r="BG64" s="96">
        <v>13</v>
      </c>
      <c r="BH64" s="98">
        <v>0.28000000000000003</v>
      </c>
      <c r="BI64" s="99"/>
    </row>
    <row r="65" spans="1:61" ht="15.75" thickBot="1">
      <c r="A65" s="238">
        <f t="shared" si="19"/>
        <v>0</v>
      </c>
      <c r="B65" s="92">
        <v>43507</v>
      </c>
      <c r="C65" s="4" t="s">
        <v>115</v>
      </c>
      <c r="D65" s="4" t="s">
        <v>78</v>
      </c>
      <c r="E65" s="12"/>
      <c r="F65" s="158">
        <v>4.4333333333333336</v>
      </c>
      <c r="G65" s="158">
        <v>0</v>
      </c>
      <c r="H65" s="158">
        <v>0</v>
      </c>
      <c r="I65" s="158">
        <v>3.1066666666666665</v>
      </c>
      <c r="J65" s="158">
        <v>3.3333333333333335E-3</v>
      </c>
      <c r="K65" s="158">
        <f t="shared" si="20"/>
        <v>0</v>
      </c>
      <c r="L65" s="158">
        <v>0</v>
      </c>
      <c r="M65" s="158">
        <v>0</v>
      </c>
      <c r="N65" s="158">
        <v>0</v>
      </c>
      <c r="O65" s="158">
        <v>0</v>
      </c>
      <c r="P65" s="158">
        <v>0</v>
      </c>
      <c r="Q65" s="158">
        <v>0</v>
      </c>
      <c r="R65" s="158">
        <v>0</v>
      </c>
      <c r="S65" s="158">
        <f t="shared" si="21"/>
        <v>0</v>
      </c>
      <c r="T65" s="158">
        <v>0</v>
      </c>
      <c r="U65" s="158">
        <f t="shared" si="22"/>
        <v>0</v>
      </c>
      <c r="V65" s="158">
        <v>0</v>
      </c>
      <c r="W65" s="158">
        <v>0</v>
      </c>
      <c r="X65" s="158">
        <v>0</v>
      </c>
      <c r="Y65" s="158">
        <v>0</v>
      </c>
      <c r="Z65" s="158">
        <v>0</v>
      </c>
      <c r="AA65" s="158">
        <f t="shared" si="23"/>
        <v>6.6666666666666671E-3</v>
      </c>
      <c r="AB65" s="158">
        <v>0</v>
      </c>
      <c r="AC65" s="158">
        <v>0</v>
      </c>
      <c r="AD65" s="158">
        <v>0</v>
      </c>
      <c r="AE65" s="158">
        <v>0</v>
      </c>
      <c r="AF65" s="158">
        <v>0</v>
      </c>
      <c r="AG65" s="158">
        <v>0</v>
      </c>
      <c r="AH65" s="158">
        <v>0</v>
      </c>
      <c r="AI65" s="158">
        <v>6.6666666666666671E-3</v>
      </c>
      <c r="AJ65" s="158">
        <v>0</v>
      </c>
      <c r="AK65" s="158">
        <v>0</v>
      </c>
      <c r="AL65" s="158">
        <v>0</v>
      </c>
      <c r="AM65" s="158">
        <v>0</v>
      </c>
      <c r="AN65" s="158">
        <v>0</v>
      </c>
      <c r="AO65" s="158">
        <v>0</v>
      </c>
      <c r="AP65" s="158">
        <v>0</v>
      </c>
      <c r="AQ65" s="33">
        <f t="shared" si="24"/>
        <v>7.55</v>
      </c>
      <c r="AR65" s="113"/>
      <c r="AS65" s="93" t="s">
        <v>107</v>
      </c>
      <c r="AT65" s="93" t="s">
        <v>116</v>
      </c>
      <c r="AU65" s="94" t="s">
        <v>115</v>
      </c>
      <c r="AV65" s="10">
        <v>10</v>
      </c>
      <c r="AW65" s="94" t="s">
        <v>75</v>
      </c>
      <c r="AX65" s="96">
        <v>9.4</v>
      </c>
      <c r="AY65" s="96">
        <v>99.5</v>
      </c>
      <c r="AZ65" s="94">
        <v>0</v>
      </c>
      <c r="BA65" s="96">
        <v>0</v>
      </c>
      <c r="BB65" s="97">
        <v>18.100000000000001</v>
      </c>
      <c r="BC65" s="96">
        <v>765</v>
      </c>
      <c r="BD65" s="97">
        <v>6.8</v>
      </c>
      <c r="BE65" s="96">
        <v>2</v>
      </c>
      <c r="BF65" s="96" t="s">
        <v>91</v>
      </c>
      <c r="BG65" s="96">
        <v>17</v>
      </c>
      <c r="BH65" s="98">
        <v>0.42</v>
      </c>
      <c r="BI65" s="99"/>
    </row>
    <row r="66" spans="1:61" ht="15.75" thickBot="1">
      <c r="A66" s="238">
        <f t="shared" si="19"/>
        <v>0</v>
      </c>
      <c r="B66" s="92">
        <v>43507</v>
      </c>
      <c r="C66" s="4" t="s">
        <v>112</v>
      </c>
      <c r="D66" s="4" t="s">
        <v>78</v>
      </c>
      <c r="E66" s="12"/>
      <c r="F66" s="158">
        <v>4.03</v>
      </c>
      <c r="G66" s="158">
        <v>7.0000000000000007E-2</v>
      </c>
      <c r="H66" s="158">
        <v>0</v>
      </c>
      <c r="I66" s="158">
        <v>4.7266666666666666</v>
      </c>
      <c r="J66" s="158">
        <v>0</v>
      </c>
      <c r="K66" s="158">
        <f t="shared" si="20"/>
        <v>3.3333333333333335E-3</v>
      </c>
      <c r="L66" s="158">
        <v>0</v>
      </c>
      <c r="M66" s="158">
        <v>3.3333333333333335E-3</v>
      </c>
      <c r="N66" s="158">
        <v>0</v>
      </c>
      <c r="O66" s="158">
        <v>0</v>
      </c>
      <c r="P66" s="158">
        <v>0</v>
      </c>
      <c r="Q66" s="158">
        <v>0</v>
      </c>
      <c r="R66" s="158">
        <v>0</v>
      </c>
      <c r="S66" s="158">
        <f t="shared" si="21"/>
        <v>0</v>
      </c>
      <c r="T66" s="158">
        <v>0</v>
      </c>
      <c r="U66" s="158">
        <f t="shared" si="22"/>
        <v>0</v>
      </c>
      <c r="V66" s="158">
        <v>0</v>
      </c>
      <c r="W66" s="158">
        <v>0</v>
      </c>
      <c r="X66" s="158">
        <v>0</v>
      </c>
      <c r="Y66" s="158">
        <v>0</v>
      </c>
      <c r="Z66" s="158">
        <v>0</v>
      </c>
      <c r="AA66" s="158">
        <f t="shared" si="23"/>
        <v>0</v>
      </c>
      <c r="AB66" s="158">
        <v>0</v>
      </c>
      <c r="AC66" s="158">
        <v>0</v>
      </c>
      <c r="AD66" s="158">
        <v>0</v>
      </c>
      <c r="AE66" s="158">
        <v>0</v>
      </c>
      <c r="AF66" s="158">
        <v>0</v>
      </c>
      <c r="AG66" s="158">
        <v>0</v>
      </c>
      <c r="AH66" s="158">
        <v>0</v>
      </c>
      <c r="AI66" s="158">
        <v>0</v>
      </c>
      <c r="AJ66" s="158">
        <v>0</v>
      </c>
      <c r="AK66" s="158">
        <v>0</v>
      </c>
      <c r="AL66" s="158">
        <v>0</v>
      </c>
      <c r="AM66" s="158">
        <v>0</v>
      </c>
      <c r="AN66" s="158">
        <v>0</v>
      </c>
      <c r="AO66" s="158">
        <v>0</v>
      </c>
      <c r="AP66" s="158">
        <v>0</v>
      </c>
      <c r="AQ66" s="33">
        <f t="shared" si="24"/>
        <v>8.8300000000000018</v>
      </c>
      <c r="AR66" s="113"/>
      <c r="AS66" s="93" t="s">
        <v>113</v>
      </c>
      <c r="AT66" s="93" t="s">
        <v>114</v>
      </c>
      <c r="AU66" s="94" t="s">
        <v>112</v>
      </c>
      <c r="AV66" s="10">
        <v>10</v>
      </c>
      <c r="AW66" s="95" t="s">
        <v>75</v>
      </c>
      <c r="AX66" s="96">
        <v>5.74</v>
      </c>
      <c r="AY66" s="96">
        <v>50.1</v>
      </c>
      <c r="AZ66" s="94">
        <v>0.03</v>
      </c>
      <c r="BA66" s="96">
        <v>0</v>
      </c>
      <c r="BB66" s="97">
        <v>9.3000000000000007</v>
      </c>
      <c r="BC66" s="96">
        <v>766</v>
      </c>
      <c r="BD66" s="97">
        <v>6.9</v>
      </c>
      <c r="BE66" s="96">
        <v>7</v>
      </c>
      <c r="BF66" s="96">
        <v>0</v>
      </c>
      <c r="BG66" s="96">
        <v>30</v>
      </c>
      <c r="BH66" s="98">
        <v>0.42</v>
      </c>
      <c r="BI66" s="99"/>
    </row>
    <row r="67" spans="1:61" ht="15.75" thickBot="1">
      <c r="A67" s="238">
        <f t="shared" si="19"/>
        <v>0</v>
      </c>
      <c r="B67" s="92">
        <v>43537</v>
      </c>
      <c r="C67" s="4" t="s">
        <v>80</v>
      </c>
      <c r="D67" s="4" t="s">
        <v>78</v>
      </c>
      <c r="E67" s="12"/>
      <c r="F67" s="158">
        <v>2.1</v>
      </c>
      <c r="G67" s="158">
        <v>1.6666666666666666E-2</v>
      </c>
      <c r="H67" s="158">
        <v>6.6666666666666671E-3</v>
      </c>
      <c r="I67" s="158">
        <v>4.7966666666666669</v>
      </c>
      <c r="J67" s="158">
        <v>0</v>
      </c>
      <c r="K67" s="158">
        <f t="shared" si="20"/>
        <v>6.6666666666666671E-3</v>
      </c>
      <c r="L67" s="158">
        <v>6.6666666666666671E-3</v>
      </c>
      <c r="M67" s="158">
        <v>0</v>
      </c>
      <c r="N67" s="158">
        <v>0</v>
      </c>
      <c r="O67" s="158">
        <v>0</v>
      </c>
      <c r="P67" s="158">
        <v>0</v>
      </c>
      <c r="Q67" s="158">
        <v>0</v>
      </c>
      <c r="R67" s="158">
        <v>0</v>
      </c>
      <c r="S67" s="158">
        <f t="shared" si="21"/>
        <v>6.6666666666666671E-3</v>
      </c>
      <c r="T67" s="158">
        <v>0</v>
      </c>
      <c r="U67" s="158">
        <f t="shared" si="22"/>
        <v>0</v>
      </c>
      <c r="V67" s="158">
        <v>0</v>
      </c>
      <c r="W67" s="158">
        <v>0</v>
      </c>
      <c r="X67" s="158">
        <v>0</v>
      </c>
      <c r="Y67" s="158">
        <v>0</v>
      </c>
      <c r="Z67" s="158">
        <v>6.6666666666666671E-3</v>
      </c>
      <c r="AA67" s="158">
        <f t="shared" si="23"/>
        <v>9.6666666666666665E-2</v>
      </c>
      <c r="AB67" s="158">
        <v>0.01</v>
      </c>
      <c r="AC67" s="158">
        <v>0</v>
      </c>
      <c r="AD67" s="158">
        <v>0</v>
      </c>
      <c r="AE67" s="158">
        <v>0</v>
      </c>
      <c r="AF67" s="158">
        <v>0</v>
      </c>
      <c r="AG67" s="158">
        <v>8.666666666666667E-2</v>
      </c>
      <c r="AH67" s="158">
        <v>0</v>
      </c>
      <c r="AI67" s="158">
        <v>0</v>
      </c>
      <c r="AJ67" s="158">
        <v>0</v>
      </c>
      <c r="AK67" s="158">
        <v>0</v>
      </c>
      <c r="AL67" s="158">
        <v>7.0000000000000007E-2</v>
      </c>
      <c r="AM67" s="158">
        <v>0</v>
      </c>
      <c r="AN67" s="158">
        <v>0</v>
      </c>
      <c r="AO67" s="158">
        <v>0</v>
      </c>
      <c r="AP67" s="158">
        <v>0</v>
      </c>
      <c r="AQ67" s="33">
        <f t="shared" si="24"/>
        <v>7.1000000000000005</v>
      </c>
      <c r="AR67" s="113"/>
      <c r="AS67" s="100">
        <v>43537</v>
      </c>
      <c r="AT67" s="101">
        <v>0.44791666666666669</v>
      </c>
      <c r="AU67" s="4" t="s">
        <v>81</v>
      </c>
      <c r="AV67" s="10">
        <v>10</v>
      </c>
      <c r="AW67" s="95" t="s">
        <v>75</v>
      </c>
      <c r="AX67" s="4">
        <v>8.68</v>
      </c>
      <c r="AY67" s="4">
        <v>86</v>
      </c>
      <c r="AZ67" s="94">
        <v>0.05</v>
      </c>
      <c r="BA67" s="4">
        <v>0</v>
      </c>
      <c r="BB67" s="97">
        <v>14.7</v>
      </c>
      <c r="BC67" s="4">
        <v>762.1</v>
      </c>
      <c r="BD67" s="97">
        <v>6.8</v>
      </c>
      <c r="BE67" s="4">
        <v>5</v>
      </c>
      <c r="BF67" s="4">
        <v>0</v>
      </c>
      <c r="BG67" s="4">
        <v>7</v>
      </c>
      <c r="BH67" s="98" t="s">
        <v>129</v>
      </c>
      <c r="BI67" s="103"/>
    </row>
    <row r="68" spans="1:61" ht="15.75" thickBot="1">
      <c r="A68" s="238">
        <f t="shared" si="19"/>
        <v>0</v>
      </c>
      <c r="B68" s="92">
        <v>43563</v>
      </c>
      <c r="C68" s="4" t="s">
        <v>112</v>
      </c>
      <c r="D68" s="4" t="s">
        <v>78</v>
      </c>
      <c r="E68" s="12"/>
      <c r="F68" s="158">
        <v>3</v>
      </c>
      <c r="G68" s="158">
        <v>0</v>
      </c>
      <c r="H68" s="158">
        <v>0</v>
      </c>
      <c r="I68" s="158">
        <v>0.02</v>
      </c>
      <c r="J68" s="158">
        <v>0</v>
      </c>
      <c r="K68" s="158">
        <f t="shared" si="20"/>
        <v>0</v>
      </c>
      <c r="L68" s="158">
        <v>0</v>
      </c>
      <c r="M68" s="158">
        <v>0</v>
      </c>
      <c r="N68" s="158">
        <v>0</v>
      </c>
      <c r="O68" s="158">
        <v>0</v>
      </c>
      <c r="P68" s="158">
        <v>0</v>
      </c>
      <c r="Q68" s="158">
        <v>0</v>
      </c>
      <c r="R68" s="158">
        <v>0</v>
      </c>
      <c r="S68" s="158">
        <f t="shared" si="21"/>
        <v>0</v>
      </c>
      <c r="T68" s="158">
        <v>0</v>
      </c>
      <c r="U68" s="158">
        <f t="shared" si="22"/>
        <v>0</v>
      </c>
      <c r="V68" s="158">
        <v>0</v>
      </c>
      <c r="W68" s="158">
        <v>0</v>
      </c>
      <c r="X68" s="158">
        <v>0</v>
      </c>
      <c r="Y68" s="158">
        <v>0</v>
      </c>
      <c r="Z68" s="158">
        <v>0</v>
      </c>
      <c r="AA68" s="158">
        <f t="shared" si="23"/>
        <v>6.3333333333333339E-2</v>
      </c>
      <c r="AB68" s="158">
        <v>6.3333333333333339E-2</v>
      </c>
      <c r="AC68" s="158">
        <v>0</v>
      </c>
      <c r="AD68" s="158">
        <v>0</v>
      </c>
      <c r="AE68" s="158">
        <v>0</v>
      </c>
      <c r="AF68" s="158">
        <v>0</v>
      </c>
      <c r="AG68" s="158">
        <v>0</v>
      </c>
      <c r="AH68" s="158">
        <v>0</v>
      </c>
      <c r="AI68" s="158">
        <v>0</v>
      </c>
      <c r="AJ68" s="158">
        <v>0</v>
      </c>
      <c r="AK68" s="158">
        <v>0</v>
      </c>
      <c r="AL68" s="158">
        <v>0</v>
      </c>
      <c r="AM68" s="158">
        <v>0</v>
      </c>
      <c r="AN68" s="158">
        <v>0</v>
      </c>
      <c r="AO68" s="158">
        <v>0</v>
      </c>
      <c r="AP68" s="158">
        <v>0</v>
      </c>
      <c r="AQ68" s="33">
        <f t="shared" si="24"/>
        <v>3.0833333333333335</v>
      </c>
      <c r="AR68" s="113"/>
      <c r="AS68" s="104">
        <v>43563</v>
      </c>
      <c r="AT68" s="106">
        <v>0.63888888888888895</v>
      </c>
      <c r="AU68" s="4" t="s">
        <v>112</v>
      </c>
      <c r="AV68" s="4">
        <v>10</v>
      </c>
      <c r="AW68" s="95" t="s">
        <v>75</v>
      </c>
      <c r="AX68" s="4">
        <v>7.84</v>
      </c>
      <c r="AY68" s="4">
        <v>98.4</v>
      </c>
      <c r="AZ68" s="94">
        <v>2.3E-2</v>
      </c>
      <c r="BA68" s="4">
        <v>0</v>
      </c>
      <c r="BB68" s="97">
        <v>26.9</v>
      </c>
      <c r="BC68" s="4">
        <v>759.1</v>
      </c>
      <c r="BD68" s="97">
        <v>7.1</v>
      </c>
      <c r="BE68" s="4">
        <v>2</v>
      </c>
      <c r="BF68" s="4">
        <v>0</v>
      </c>
      <c r="BG68" s="4">
        <v>2</v>
      </c>
      <c r="BH68" s="98">
        <v>0.18</v>
      </c>
      <c r="BI68" s="103"/>
    </row>
    <row r="69" spans="1:61" ht="15.75" thickBot="1">
      <c r="A69" s="238">
        <f t="shared" si="19"/>
        <v>0</v>
      </c>
      <c r="B69" s="112">
        <v>43570</v>
      </c>
      <c r="C69" s="4" t="s">
        <v>115</v>
      </c>
      <c r="D69" s="4" t="s">
        <v>78</v>
      </c>
      <c r="E69" s="12"/>
      <c r="F69" s="158">
        <v>3</v>
      </c>
      <c r="G69" s="158">
        <v>1.6666666666666666E-2</v>
      </c>
      <c r="H69" s="158">
        <v>0</v>
      </c>
      <c r="I69" s="158">
        <v>1.07</v>
      </c>
      <c r="J69" s="158">
        <v>0</v>
      </c>
      <c r="K69" s="158">
        <f t="shared" si="20"/>
        <v>0</v>
      </c>
      <c r="L69" s="158">
        <v>0</v>
      </c>
      <c r="M69" s="158">
        <v>0</v>
      </c>
      <c r="N69" s="158">
        <v>0</v>
      </c>
      <c r="O69" s="158">
        <v>0</v>
      </c>
      <c r="P69" s="158">
        <v>0</v>
      </c>
      <c r="Q69" s="158">
        <v>0</v>
      </c>
      <c r="R69" s="158">
        <v>0</v>
      </c>
      <c r="S69" s="158">
        <f t="shared" si="21"/>
        <v>0</v>
      </c>
      <c r="T69" s="158">
        <v>0</v>
      </c>
      <c r="U69" s="158">
        <f t="shared" si="22"/>
        <v>0</v>
      </c>
      <c r="V69" s="158">
        <v>0</v>
      </c>
      <c r="W69" s="158">
        <v>0</v>
      </c>
      <c r="X69" s="158">
        <v>0</v>
      </c>
      <c r="Y69" s="158">
        <v>0</v>
      </c>
      <c r="Z69" s="158">
        <v>0</v>
      </c>
      <c r="AA69" s="158">
        <f t="shared" si="23"/>
        <v>0.02</v>
      </c>
      <c r="AB69" s="158">
        <v>0</v>
      </c>
      <c r="AC69" s="158">
        <v>0.02</v>
      </c>
      <c r="AD69" s="158">
        <v>0</v>
      </c>
      <c r="AE69" s="158">
        <v>0</v>
      </c>
      <c r="AF69" s="158">
        <v>0</v>
      </c>
      <c r="AG69" s="158">
        <v>0</v>
      </c>
      <c r="AH69" s="158">
        <v>0</v>
      </c>
      <c r="AI69" s="158">
        <v>0</v>
      </c>
      <c r="AJ69" s="158">
        <v>0</v>
      </c>
      <c r="AK69" s="158">
        <v>0</v>
      </c>
      <c r="AL69" s="158">
        <v>0</v>
      </c>
      <c r="AM69" s="158">
        <v>0</v>
      </c>
      <c r="AN69" s="158">
        <v>0</v>
      </c>
      <c r="AO69" s="158">
        <v>0</v>
      </c>
      <c r="AP69" s="158">
        <v>0</v>
      </c>
      <c r="AQ69" s="33">
        <f t="shared" si="24"/>
        <v>4.1066666666666665</v>
      </c>
      <c r="AR69" s="113"/>
      <c r="AS69" s="104">
        <v>43570</v>
      </c>
      <c r="AT69" s="4" t="s">
        <v>135</v>
      </c>
      <c r="AU69" s="4" t="s">
        <v>115</v>
      </c>
      <c r="AV69" s="4">
        <v>10</v>
      </c>
      <c r="AW69" s="4" t="s">
        <v>75</v>
      </c>
      <c r="AX69" s="4">
        <v>18.100000000000001</v>
      </c>
      <c r="AY69" s="10">
        <v>208</v>
      </c>
      <c r="AZ69" s="94">
        <v>1E-3</v>
      </c>
      <c r="BA69" s="4">
        <v>0</v>
      </c>
      <c r="BB69" s="97">
        <v>22.1</v>
      </c>
      <c r="BC69" s="4">
        <v>759.1</v>
      </c>
      <c r="BD69" s="97">
        <v>8.1</v>
      </c>
      <c r="BE69" s="4">
        <v>1</v>
      </c>
      <c r="BF69" s="4">
        <v>0</v>
      </c>
      <c r="BG69" s="10">
        <v>2</v>
      </c>
      <c r="BH69" s="98">
        <v>0.3</v>
      </c>
      <c r="BI69" s="103"/>
    </row>
    <row r="70" spans="1:61" ht="15.75" thickBot="1">
      <c r="A70" s="238">
        <f t="shared" si="19"/>
        <v>0</v>
      </c>
      <c r="B70" s="92">
        <v>43570</v>
      </c>
      <c r="C70" s="4" t="s">
        <v>111</v>
      </c>
      <c r="D70" s="4" t="s">
        <v>78</v>
      </c>
      <c r="E70" s="12"/>
      <c r="F70" s="158">
        <v>0.11333333333333333</v>
      </c>
      <c r="G70" s="158">
        <v>0.01</v>
      </c>
      <c r="H70" s="158">
        <v>0</v>
      </c>
      <c r="I70" s="158">
        <v>0.31666666666666665</v>
      </c>
      <c r="J70" s="158">
        <v>0</v>
      </c>
      <c r="K70" s="158">
        <f t="shared" si="20"/>
        <v>8.3333333333333329E-2</v>
      </c>
      <c r="L70" s="158">
        <v>0</v>
      </c>
      <c r="M70" s="158">
        <v>0</v>
      </c>
      <c r="N70" s="158">
        <v>0</v>
      </c>
      <c r="O70" s="158">
        <v>7.6666666666666661E-2</v>
      </c>
      <c r="P70" s="158">
        <v>6.6666666666666671E-3</v>
      </c>
      <c r="Q70" s="158">
        <v>0</v>
      </c>
      <c r="R70" s="158">
        <v>0</v>
      </c>
      <c r="S70" s="158">
        <f t="shared" si="21"/>
        <v>0</v>
      </c>
      <c r="T70" s="158">
        <v>0</v>
      </c>
      <c r="U70" s="158">
        <f t="shared" si="22"/>
        <v>0</v>
      </c>
      <c r="V70" s="158">
        <v>0</v>
      </c>
      <c r="W70" s="158">
        <v>0</v>
      </c>
      <c r="X70" s="158">
        <v>0</v>
      </c>
      <c r="Y70" s="158">
        <v>0</v>
      </c>
      <c r="Z70" s="158">
        <v>0</v>
      </c>
      <c r="AA70" s="158">
        <f t="shared" si="23"/>
        <v>1.6666666666666666E-2</v>
      </c>
      <c r="AB70" s="158">
        <v>0</v>
      </c>
      <c r="AC70" s="158">
        <v>3.3333333333333335E-3</v>
      </c>
      <c r="AD70" s="158">
        <v>0</v>
      </c>
      <c r="AE70" s="158">
        <v>0</v>
      </c>
      <c r="AF70" s="158">
        <v>0</v>
      </c>
      <c r="AG70" s="158">
        <v>1.3333333333333334E-2</v>
      </c>
      <c r="AH70" s="158">
        <v>0</v>
      </c>
      <c r="AI70" s="158">
        <v>0</v>
      </c>
      <c r="AJ70" s="158">
        <v>0</v>
      </c>
      <c r="AK70" s="158">
        <v>0</v>
      </c>
      <c r="AL70" s="158">
        <v>0</v>
      </c>
      <c r="AM70" s="158">
        <v>0</v>
      </c>
      <c r="AN70" s="158">
        <v>0</v>
      </c>
      <c r="AO70" s="158">
        <v>0</v>
      </c>
      <c r="AP70" s="158">
        <v>0</v>
      </c>
      <c r="AQ70" s="33">
        <f t="shared" si="24"/>
        <v>0.53999999999999992</v>
      </c>
      <c r="AR70" s="113"/>
      <c r="AS70" s="104">
        <v>43570</v>
      </c>
      <c r="AT70" s="106">
        <v>0.47916666666666669</v>
      </c>
      <c r="AU70" s="4" t="s">
        <v>111</v>
      </c>
      <c r="AV70" s="4">
        <v>10</v>
      </c>
      <c r="AW70" s="4" t="s">
        <v>110</v>
      </c>
      <c r="AX70" s="4">
        <v>7</v>
      </c>
      <c r="AY70" s="4">
        <v>80</v>
      </c>
      <c r="AZ70" s="94">
        <v>6.0299999999999999E-2</v>
      </c>
      <c r="BA70" s="4">
        <v>0</v>
      </c>
      <c r="BB70" s="97">
        <v>21.6</v>
      </c>
      <c r="BC70" s="4">
        <v>759.1</v>
      </c>
      <c r="BD70" s="97">
        <v>6.9</v>
      </c>
      <c r="BE70" s="4">
        <v>28</v>
      </c>
      <c r="BF70" s="4">
        <v>0</v>
      </c>
      <c r="BG70" s="4">
        <v>7</v>
      </c>
      <c r="BH70" s="98">
        <v>0.12</v>
      </c>
      <c r="BI70" s="103"/>
    </row>
    <row r="71" spans="1:61">
      <c r="A71" s="238">
        <f t="shared" si="19"/>
        <v>0</v>
      </c>
      <c r="B71" s="92">
        <v>43586</v>
      </c>
      <c r="C71" s="4" t="s">
        <v>98</v>
      </c>
      <c r="D71" s="4" t="s">
        <v>78</v>
      </c>
      <c r="E71" s="12"/>
      <c r="F71" s="158">
        <v>0.03</v>
      </c>
      <c r="G71" s="158">
        <v>0</v>
      </c>
      <c r="H71" s="158">
        <v>0.36666666666666664</v>
      </c>
      <c r="I71" s="158">
        <v>4.4866666666666664</v>
      </c>
      <c r="J71" s="158">
        <v>0</v>
      </c>
      <c r="K71" s="158">
        <f t="shared" si="20"/>
        <v>0</v>
      </c>
      <c r="L71" s="158">
        <v>0</v>
      </c>
      <c r="M71" s="158">
        <v>0</v>
      </c>
      <c r="N71" s="158">
        <v>0</v>
      </c>
      <c r="O71" s="158">
        <v>0</v>
      </c>
      <c r="P71" s="158">
        <v>0</v>
      </c>
      <c r="Q71" s="158">
        <v>0</v>
      </c>
      <c r="R71" s="158">
        <v>0</v>
      </c>
      <c r="S71" s="158">
        <f t="shared" si="21"/>
        <v>0.37999999999999995</v>
      </c>
      <c r="T71" s="158">
        <v>1.3333333333333334E-2</v>
      </c>
      <c r="U71" s="158">
        <f t="shared" si="22"/>
        <v>0</v>
      </c>
      <c r="V71" s="158">
        <v>0</v>
      </c>
      <c r="W71" s="158">
        <v>0</v>
      </c>
      <c r="X71" s="158">
        <v>0</v>
      </c>
      <c r="Y71" s="158">
        <v>0</v>
      </c>
      <c r="Z71" s="158">
        <v>0</v>
      </c>
      <c r="AA71" s="158">
        <f t="shared" si="23"/>
        <v>0</v>
      </c>
      <c r="AB71" s="158">
        <v>0</v>
      </c>
      <c r="AC71" s="158">
        <v>0</v>
      </c>
      <c r="AD71" s="158">
        <v>0</v>
      </c>
      <c r="AE71" s="158">
        <v>0</v>
      </c>
      <c r="AF71" s="158">
        <v>0</v>
      </c>
      <c r="AG71" s="158">
        <v>0</v>
      </c>
      <c r="AH71" s="158">
        <v>0</v>
      </c>
      <c r="AI71" s="158">
        <v>0</v>
      </c>
      <c r="AJ71" s="158">
        <v>0</v>
      </c>
      <c r="AK71" s="158">
        <v>0</v>
      </c>
      <c r="AL71" s="158">
        <v>3.3333333333333335E-3</v>
      </c>
      <c r="AM71" s="158">
        <v>0</v>
      </c>
      <c r="AN71" s="158">
        <v>0</v>
      </c>
      <c r="AO71" s="158">
        <v>0</v>
      </c>
      <c r="AP71" s="158">
        <v>0</v>
      </c>
      <c r="AQ71" s="33">
        <f t="shared" si="24"/>
        <v>4.8999999999999995</v>
      </c>
      <c r="AR71" s="113"/>
      <c r="AS71" s="100">
        <v>43586</v>
      </c>
      <c r="AT71" s="101">
        <v>0.61458333333333337</v>
      </c>
      <c r="AU71" s="4" t="s">
        <v>101</v>
      </c>
      <c r="AV71" s="4">
        <v>10</v>
      </c>
      <c r="AW71" s="95" t="s">
        <v>75</v>
      </c>
      <c r="AX71" s="4">
        <v>8</v>
      </c>
      <c r="AY71" s="4">
        <v>103</v>
      </c>
      <c r="AZ71" s="94">
        <v>6.9999999999999999E-4</v>
      </c>
      <c r="BA71" s="4">
        <v>0</v>
      </c>
      <c r="BB71" s="97">
        <v>28.3</v>
      </c>
      <c r="BC71" s="4">
        <v>759.5</v>
      </c>
      <c r="BD71" s="97">
        <v>7.8</v>
      </c>
      <c r="BE71" s="4">
        <v>0</v>
      </c>
      <c r="BF71" s="4">
        <v>0</v>
      </c>
      <c r="BG71" s="4">
        <v>18</v>
      </c>
      <c r="BH71" s="98">
        <v>0.2</v>
      </c>
      <c r="BI71" s="103"/>
    </row>
    <row r="72" spans="1:61" ht="18.75">
      <c r="A72" s="13"/>
      <c r="B72" s="159"/>
      <c r="C72" s="214" t="s">
        <v>219</v>
      </c>
      <c r="D72" s="1530"/>
      <c r="E72" s="1531">
        <v>0</v>
      </c>
      <c r="F72" s="215">
        <f>AVERAGE(F50:F71)</f>
        <v>1.7203030303030304</v>
      </c>
      <c r="G72" s="215">
        <f>AVERAGE(G50:G71)</f>
        <v>0.18242424242424243</v>
      </c>
      <c r="H72" s="215">
        <f>AVERAGE(H50:H71)</f>
        <v>2.9545454545454541E-2</v>
      </c>
      <c r="I72" s="215">
        <f>AVERAGE(I50:I71)</f>
        <v>2.2915151515151519</v>
      </c>
      <c r="J72" s="241">
        <f>AVERAGE(J50:J71)</f>
        <v>3.4848484848484847E-3</v>
      </c>
      <c r="K72" s="241"/>
      <c r="L72" s="241">
        <f t="shared" ref="L72:R72" si="25">AVERAGE(L50:L71)</f>
        <v>7.5757575757575758E-4</v>
      </c>
      <c r="M72" s="241">
        <f t="shared" si="25"/>
        <v>7.7272727272727267E-3</v>
      </c>
      <c r="N72" s="241">
        <f t="shared" si="25"/>
        <v>3.0303030303030303E-4</v>
      </c>
      <c r="O72" s="241">
        <f t="shared" si="25"/>
        <v>4.0909090909090904E-3</v>
      </c>
      <c r="P72" s="241">
        <f t="shared" si="25"/>
        <v>6.0606060606060606E-4</v>
      </c>
      <c r="Q72" s="241">
        <f t="shared" si="25"/>
        <v>0</v>
      </c>
      <c r="R72" s="241">
        <f t="shared" si="25"/>
        <v>1.5151515151515152E-4</v>
      </c>
      <c r="S72" s="241"/>
      <c r="T72" s="241">
        <f>AVERAGE(T50:T71)</f>
        <v>5.454545454545455E-3</v>
      </c>
      <c r="U72" s="241"/>
      <c r="V72" s="241">
        <f>AVERAGE(V50:V71)</f>
        <v>6.0606060606060606E-4</v>
      </c>
      <c r="W72" s="241">
        <f>AVERAGE(W50:W71)</f>
        <v>0</v>
      </c>
      <c r="X72" s="241">
        <f>AVERAGE(X50:X71)</f>
        <v>0</v>
      </c>
      <c r="Y72" s="241">
        <f>AVERAGE(Y50:Y71)</f>
        <v>0</v>
      </c>
      <c r="Z72" s="241">
        <f>AVERAGE(Z50:Z71)</f>
        <v>2.2727272727272731E-3</v>
      </c>
      <c r="AA72" s="241"/>
      <c r="AB72" s="241">
        <f t="shared" ref="AB72:AP72" si="26">AVERAGE(AB50:AB71)</f>
        <v>3.3333333333333335E-3</v>
      </c>
      <c r="AC72" s="241">
        <f t="shared" si="26"/>
        <v>3.7878787878787876E-3</v>
      </c>
      <c r="AD72" s="241">
        <f t="shared" si="26"/>
        <v>1.5151515151515152E-4</v>
      </c>
      <c r="AE72" s="241">
        <f t="shared" si="26"/>
        <v>6.0606060606060606E-4</v>
      </c>
      <c r="AF72" s="241">
        <f t="shared" si="26"/>
        <v>1.5151515151515152E-4</v>
      </c>
      <c r="AG72" s="241">
        <f t="shared" si="26"/>
        <v>6.0606060606060606E-3</v>
      </c>
      <c r="AH72" s="241">
        <f t="shared" si="26"/>
        <v>0</v>
      </c>
      <c r="AI72" s="241">
        <f t="shared" si="26"/>
        <v>3.0303030303030303E-4</v>
      </c>
      <c r="AJ72" s="241">
        <f t="shared" si="26"/>
        <v>0</v>
      </c>
      <c r="AK72" s="241">
        <f t="shared" si="26"/>
        <v>0</v>
      </c>
      <c r="AL72" s="241">
        <f t="shared" si="26"/>
        <v>5.6060606060606066E-3</v>
      </c>
      <c r="AM72" s="241">
        <f t="shared" si="26"/>
        <v>0</v>
      </c>
      <c r="AN72" s="241">
        <f t="shared" si="26"/>
        <v>3.6363636363636364E-3</v>
      </c>
      <c r="AO72" s="241">
        <f t="shared" si="26"/>
        <v>0</v>
      </c>
      <c r="AP72" s="241">
        <f t="shared" si="26"/>
        <v>1.6666666666666668E-3</v>
      </c>
      <c r="AQ72" s="224">
        <f t="shared" si="24"/>
        <v>4.2745454545454562</v>
      </c>
      <c r="AR72" s="163"/>
      <c r="AS72" s="172"/>
      <c r="AT72" s="173"/>
      <c r="AU72" s="160"/>
      <c r="AV72" s="160"/>
      <c r="AW72" s="177"/>
      <c r="AX72" s="160"/>
      <c r="AY72" s="160"/>
      <c r="AZ72" s="166"/>
      <c r="BA72" s="160"/>
      <c r="BB72" s="167"/>
      <c r="BC72" s="160"/>
      <c r="BD72" s="167"/>
      <c r="BE72" s="160"/>
      <c r="BF72" s="160"/>
      <c r="BG72" s="160"/>
      <c r="BH72" s="168"/>
      <c r="BI72" s="16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zz</dc:creator>
  <cp:keywords/>
  <dc:description/>
  <cp:lastModifiedBy>Alison Rickard</cp:lastModifiedBy>
  <cp:revision/>
  <dcterms:created xsi:type="dcterms:W3CDTF">2018-03-01T16:33:35Z</dcterms:created>
  <dcterms:modified xsi:type="dcterms:W3CDTF">2022-01-12T04:50:09Z</dcterms:modified>
  <cp:category/>
  <cp:contentStatus/>
</cp:coreProperties>
</file>